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ide\Space_project\design\数值文档\"/>
    </mc:Choice>
  </mc:AlternateContent>
  <bookViews>
    <workbookView xWindow="240" yWindow="105" windowWidth="14805" windowHeight="8010" tabRatio="804" activeTab="1"/>
  </bookViews>
  <sheets>
    <sheet name="总览" sheetId="5" r:id="rId1"/>
    <sheet name="战斗模拟" sheetId="13" r:id="rId2"/>
    <sheet name="静态模拟" sheetId="21" r:id="rId3"/>
    <sheet name="怪物属性" sheetId="12" r:id="rId4"/>
    <sheet name="角色属性" sheetId="11" r:id="rId5"/>
    <sheet name="属性价值" sheetId="18" r:id="rId6"/>
    <sheet name="附加属性" sheetId="14" r:id="rId7"/>
    <sheet name="技能属性" sheetId="19" r:id="rId8"/>
    <sheet name="装备强化" sheetId="7" r:id="rId9"/>
    <sheet name="材料数据" sheetId="17" r:id="rId10"/>
    <sheet name="装备升级" sheetId="6" r:id="rId11"/>
    <sheet name="装备改造" sheetId="9" r:id="rId12"/>
    <sheet name="药品数据" sheetId="16" r:id="rId13"/>
    <sheet name="陷阱数据" sheetId="20" r:id="rId14"/>
  </sheets>
  <definedNames>
    <definedName name="_xlnm._FilterDatabase" localSheetId="3" hidden="1">怪物属性!$AC$4:$AI$2754</definedName>
    <definedName name="_xlnm._FilterDatabase" localSheetId="4" hidden="1">角色属性!$F$79:$R$87</definedName>
  </definedNames>
  <calcPr calcId="152511"/>
</workbook>
</file>

<file path=xl/calcChain.xml><?xml version="1.0" encoding="utf-8"?>
<calcChain xmlns="http://schemas.openxmlformats.org/spreadsheetml/2006/main">
  <c r="L18" i="13" l="1"/>
  <c r="N18" i="13"/>
  <c r="N8" i="13"/>
  <c r="L8" i="13"/>
  <c r="L26" i="13"/>
  <c r="L24" i="13"/>
  <c r="L22" i="13"/>
  <c r="L20" i="13"/>
  <c r="L16" i="13"/>
  <c r="L14" i="13"/>
  <c r="L12" i="13"/>
  <c r="L10" i="13"/>
  <c r="C8" i="13"/>
  <c r="C20" i="13"/>
  <c r="C32" i="13"/>
  <c r="C36" i="13"/>
  <c r="D5" i="12" l="1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BD610" i="21"/>
  <c r="BB610" i="21"/>
  <c r="AZ610" i="21"/>
  <c r="AX610" i="21"/>
  <c r="AY610" i="21" s="1"/>
  <c r="AV610" i="21"/>
  <c r="AT610" i="21"/>
  <c r="AU610" i="21" s="1"/>
  <c r="AR610" i="21"/>
  <c r="AP610" i="21"/>
  <c r="AN610" i="21"/>
  <c r="AL610" i="21"/>
  <c r="AM610" i="21" s="1"/>
  <c r="AJ610" i="21"/>
  <c r="AK610" i="21" s="1"/>
  <c r="AH610" i="21"/>
  <c r="AI610" i="21" s="1"/>
  <c r="AF610" i="21"/>
  <c r="AD610" i="21"/>
  <c r="AB610" i="21"/>
  <c r="Z610" i="21"/>
  <c r="AA610" i="21" s="1"/>
  <c r="X610" i="21"/>
  <c r="Y610" i="21" s="1"/>
  <c r="V610" i="21"/>
  <c r="W610" i="21" s="1"/>
  <c r="T610" i="21"/>
  <c r="R610" i="21"/>
  <c r="P610" i="21"/>
  <c r="N610" i="21"/>
  <c r="O610" i="21" s="1"/>
  <c r="L610" i="21"/>
  <c r="M610" i="21" s="1"/>
  <c r="J610" i="21"/>
  <c r="K610" i="21" s="1"/>
  <c r="BD609" i="21"/>
  <c r="BB609" i="21"/>
  <c r="AZ609" i="21"/>
  <c r="AX609" i="21"/>
  <c r="AY609" i="21" s="1"/>
  <c r="AV609" i="21"/>
  <c r="AW609" i="21" s="1"/>
  <c r="AT609" i="21"/>
  <c r="AU609" i="21" s="1"/>
  <c r="AR609" i="21"/>
  <c r="AP609" i="21"/>
  <c r="AN609" i="21"/>
  <c r="AL609" i="21"/>
  <c r="AM609" i="21" s="1"/>
  <c r="AJ609" i="21"/>
  <c r="AK609" i="21" s="1"/>
  <c r="AH609" i="21"/>
  <c r="AI609" i="21" s="1"/>
  <c r="AF609" i="21"/>
  <c r="AD609" i="21"/>
  <c r="AB609" i="21"/>
  <c r="Z609" i="21"/>
  <c r="AA609" i="21" s="1"/>
  <c r="X609" i="21"/>
  <c r="Y609" i="21" s="1"/>
  <c r="V609" i="21"/>
  <c r="W609" i="21" s="1"/>
  <c r="T609" i="21"/>
  <c r="R609" i="21"/>
  <c r="P609" i="21"/>
  <c r="N609" i="21"/>
  <c r="O609" i="21" s="1"/>
  <c r="L609" i="21"/>
  <c r="M609" i="21" s="1"/>
  <c r="J609" i="21"/>
  <c r="K609" i="21" s="1"/>
  <c r="BD608" i="21"/>
  <c r="BB608" i="21"/>
  <c r="AZ608" i="21"/>
  <c r="AX608" i="21"/>
  <c r="AY608" i="21" s="1"/>
  <c r="AV608" i="21"/>
  <c r="AW608" i="21" s="1"/>
  <c r="AT608" i="21"/>
  <c r="AU608" i="21" s="1"/>
  <c r="AR608" i="21"/>
  <c r="AP608" i="21"/>
  <c r="AN608" i="21"/>
  <c r="AL608" i="21"/>
  <c r="AM608" i="21" s="1"/>
  <c r="AJ608" i="21"/>
  <c r="AK608" i="21" s="1"/>
  <c r="AH608" i="21"/>
  <c r="AI608" i="21" s="1"/>
  <c r="AF608" i="21"/>
  <c r="AD608" i="21"/>
  <c r="AB608" i="21"/>
  <c r="Z608" i="21"/>
  <c r="AA608" i="21" s="1"/>
  <c r="X608" i="21"/>
  <c r="Y608" i="21" s="1"/>
  <c r="V608" i="21"/>
  <c r="W608" i="21" s="1"/>
  <c r="T608" i="21"/>
  <c r="R608" i="21"/>
  <c r="P608" i="21"/>
  <c r="N608" i="21"/>
  <c r="O608" i="21" s="1"/>
  <c r="L608" i="21"/>
  <c r="M608" i="21" s="1"/>
  <c r="J608" i="21"/>
  <c r="K608" i="21" s="1"/>
  <c r="BD607" i="21"/>
  <c r="BB607" i="21"/>
  <c r="AZ607" i="21"/>
  <c r="AX607" i="21"/>
  <c r="AY607" i="21" s="1"/>
  <c r="AV607" i="21"/>
  <c r="AW607" i="21" s="1"/>
  <c r="AT607" i="21"/>
  <c r="AU607" i="21" s="1"/>
  <c r="AR607" i="21"/>
  <c r="AP607" i="21"/>
  <c r="AN607" i="21"/>
  <c r="AO607" i="21" s="1"/>
  <c r="AL607" i="21"/>
  <c r="AM607" i="21" s="1"/>
  <c r="AJ607" i="21"/>
  <c r="AK607" i="21" s="1"/>
  <c r="AH607" i="21"/>
  <c r="AI607" i="21" s="1"/>
  <c r="AF607" i="21"/>
  <c r="AD607" i="21"/>
  <c r="AB607" i="21"/>
  <c r="AC607" i="21" s="1"/>
  <c r="Z607" i="21"/>
  <c r="AA607" i="21" s="1"/>
  <c r="X607" i="21"/>
  <c r="Y607" i="21" s="1"/>
  <c r="V607" i="21"/>
  <c r="W607" i="21" s="1"/>
  <c r="T607" i="21"/>
  <c r="R607" i="21"/>
  <c r="P607" i="21"/>
  <c r="Q607" i="21" s="1"/>
  <c r="N607" i="21"/>
  <c r="O607" i="21" s="1"/>
  <c r="L607" i="21"/>
  <c r="M607" i="21" s="1"/>
  <c r="J607" i="21"/>
  <c r="K607" i="21" s="1"/>
  <c r="BD606" i="21"/>
  <c r="BB606" i="21"/>
  <c r="AZ606" i="21"/>
  <c r="BA606" i="21" s="1"/>
  <c r="AX606" i="21"/>
  <c r="AY606" i="21" s="1"/>
  <c r="AV606" i="21"/>
  <c r="AW606" i="21" s="1"/>
  <c r="AT606" i="21"/>
  <c r="AU606" i="21" s="1"/>
  <c r="AR606" i="21"/>
  <c r="AP606" i="21"/>
  <c r="AN606" i="21"/>
  <c r="AO606" i="21" s="1"/>
  <c r="AL606" i="21"/>
  <c r="AM606" i="21" s="1"/>
  <c r="AJ606" i="21"/>
  <c r="AK606" i="21" s="1"/>
  <c r="AH606" i="21"/>
  <c r="AI606" i="21" s="1"/>
  <c r="AF606" i="21"/>
  <c r="AD606" i="21"/>
  <c r="AB606" i="21"/>
  <c r="AC606" i="21" s="1"/>
  <c r="Z606" i="21"/>
  <c r="AA606" i="21" s="1"/>
  <c r="X606" i="21"/>
  <c r="Y606" i="21" s="1"/>
  <c r="V606" i="21"/>
  <c r="W606" i="21" s="1"/>
  <c r="T606" i="21"/>
  <c r="R606" i="21"/>
  <c r="P606" i="21"/>
  <c r="Q606" i="21" s="1"/>
  <c r="N606" i="21"/>
  <c r="O606" i="21" s="1"/>
  <c r="L606" i="21"/>
  <c r="M606" i="21" s="1"/>
  <c r="J606" i="21"/>
  <c r="K606" i="21" s="1"/>
  <c r="BD605" i="21"/>
  <c r="BB605" i="21"/>
  <c r="AZ605" i="21"/>
  <c r="BA605" i="21" s="1"/>
  <c r="AX605" i="21"/>
  <c r="AY605" i="21" s="1"/>
  <c r="AV605" i="21"/>
  <c r="AW605" i="21" s="1"/>
  <c r="AT605" i="21"/>
  <c r="AU605" i="21" s="1"/>
  <c r="AR605" i="21"/>
  <c r="AP605" i="21"/>
  <c r="AN605" i="21"/>
  <c r="AO605" i="21" s="1"/>
  <c r="AL605" i="21"/>
  <c r="AM605" i="21" s="1"/>
  <c r="AJ605" i="21"/>
  <c r="AK605" i="21" s="1"/>
  <c r="AH605" i="21"/>
  <c r="AI605" i="21" s="1"/>
  <c r="AF605" i="21"/>
  <c r="AD605" i="21"/>
  <c r="AB605" i="21"/>
  <c r="AC605" i="21" s="1"/>
  <c r="Z605" i="21"/>
  <c r="AA605" i="21" s="1"/>
  <c r="X605" i="21"/>
  <c r="Y605" i="21" s="1"/>
  <c r="V605" i="21"/>
  <c r="W605" i="21" s="1"/>
  <c r="T605" i="21"/>
  <c r="R605" i="21"/>
  <c r="P605" i="21"/>
  <c r="Q605" i="21" s="1"/>
  <c r="N605" i="21"/>
  <c r="O605" i="21" s="1"/>
  <c r="L605" i="21"/>
  <c r="M605" i="21" s="1"/>
  <c r="J605" i="21"/>
  <c r="K605" i="21" s="1"/>
  <c r="BD604" i="21"/>
  <c r="BB604" i="21"/>
  <c r="AZ604" i="21"/>
  <c r="BA604" i="21" s="1"/>
  <c r="AX604" i="21"/>
  <c r="AY604" i="21" s="1"/>
  <c r="AV604" i="21"/>
  <c r="AW604" i="21" s="1"/>
  <c r="AT604" i="21"/>
  <c r="AU604" i="21" s="1"/>
  <c r="AR604" i="21"/>
  <c r="AP604" i="21"/>
  <c r="AN604" i="21"/>
  <c r="AO604" i="21" s="1"/>
  <c r="AL604" i="21"/>
  <c r="AM604" i="21" s="1"/>
  <c r="AJ604" i="21"/>
  <c r="AK604" i="21" s="1"/>
  <c r="AH604" i="21"/>
  <c r="AI604" i="21" s="1"/>
  <c r="AF604" i="21"/>
  <c r="AD604" i="21"/>
  <c r="AB604" i="21"/>
  <c r="AC604" i="21" s="1"/>
  <c r="Z604" i="21"/>
  <c r="AA604" i="21" s="1"/>
  <c r="X604" i="21"/>
  <c r="Y604" i="21" s="1"/>
  <c r="V604" i="21"/>
  <c r="W604" i="21" s="1"/>
  <c r="T604" i="21"/>
  <c r="R604" i="21"/>
  <c r="P604" i="21"/>
  <c r="Q604" i="21" s="1"/>
  <c r="N604" i="21"/>
  <c r="O604" i="21" s="1"/>
  <c r="L604" i="21"/>
  <c r="M604" i="21" s="1"/>
  <c r="J604" i="21"/>
  <c r="K604" i="21" s="1"/>
  <c r="BD603" i="21"/>
  <c r="BB603" i="21"/>
  <c r="AZ603" i="21"/>
  <c r="BA603" i="21" s="1"/>
  <c r="AX603" i="21"/>
  <c r="AY603" i="21" s="1"/>
  <c r="AV603" i="21"/>
  <c r="AW603" i="21" s="1"/>
  <c r="AT603" i="21"/>
  <c r="AU603" i="21" s="1"/>
  <c r="AR603" i="21"/>
  <c r="AP603" i="21"/>
  <c r="AN603" i="21"/>
  <c r="AO603" i="21" s="1"/>
  <c r="AL603" i="21"/>
  <c r="AM603" i="21" s="1"/>
  <c r="AJ603" i="21"/>
  <c r="AK603" i="21" s="1"/>
  <c r="AH603" i="21"/>
  <c r="AI603" i="21" s="1"/>
  <c r="AF603" i="21"/>
  <c r="AD603" i="21"/>
  <c r="AB603" i="21"/>
  <c r="Z603" i="21"/>
  <c r="AA603" i="21" s="1"/>
  <c r="X603" i="21"/>
  <c r="Y603" i="21" s="1"/>
  <c r="V603" i="21"/>
  <c r="W603" i="21" s="1"/>
  <c r="T603" i="21"/>
  <c r="R603" i="21"/>
  <c r="P603" i="21"/>
  <c r="N603" i="21"/>
  <c r="O603" i="21" s="1"/>
  <c r="L603" i="21"/>
  <c r="M603" i="21" s="1"/>
  <c r="J603" i="21"/>
  <c r="K603" i="21" s="1"/>
  <c r="BD602" i="21"/>
  <c r="BB602" i="21"/>
  <c r="AZ602" i="21"/>
  <c r="AX602" i="21"/>
  <c r="AY602" i="21" s="1"/>
  <c r="AV602" i="21"/>
  <c r="AW602" i="21" s="1"/>
  <c r="AT602" i="21"/>
  <c r="AU602" i="21" s="1"/>
  <c r="AR602" i="21"/>
  <c r="AP602" i="21"/>
  <c r="AN602" i="21"/>
  <c r="AL602" i="21"/>
  <c r="AM602" i="21" s="1"/>
  <c r="AJ602" i="21"/>
  <c r="AK602" i="21" s="1"/>
  <c r="AH602" i="21"/>
  <c r="AI602" i="21" s="1"/>
  <c r="AF602" i="21"/>
  <c r="AD602" i="21"/>
  <c r="AB602" i="21"/>
  <c r="Z602" i="21"/>
  <c r="AA602" i="21" s="1"/>
  <c r="X602" i="21"/>
  <c r="Y602" i="21" s="1"/>
  <c r="V602" i="21"/>
  <c r="W602" i="21" s="1"/>
  <c r="T602" i="21"/>
  <c r="R602" i="21"/>
  <c r="P602" i="21"/>
  <c r="N602" i="21"/>
  <c r="O602" i="21" s="1"/>
  <c r="L602" i="21"/>
  <c r="M602" i="21" s="1"/>
  <c r="J602" i="21"/>
  <c r="K602" i="21" s="1"/>
  <c r="BD601" i="21"/>
  <c r="BB601" i="21"/>
  <c r="AZ601" i="21"/>
  <c r="AX601" i="21"/>
  <c r="AY601" i="21" s="1"/>
  <c r="AV601" i="21"/>
  <c r="AW601" i="21" s="1"/>
  <c r="AT601" i="21"/>
  <c r="AU601" i="21" s="1"/>
  <c r="AR601" i="21"/>
  <c r="AP601" i="21"/>
  <c r="AN601" i="21"/>
  <c r="AL601" i="21"/>
  <c r="AM601" i="21" s="1"/>
  <c r="AJ601" i="21"/>
  <c r="AK601" i="21" s="1"/>
  <c r="AH601" i="21"/>
  <c r="AI601" i="21" s="1"/>
  <c r="AF601" i="21"/>
  <c r="AD601" i="21"/>
  <c r="AB601" i="21"/>
  <c r="Z601" i="21"/>
  <c r="AA601" i="21" s="1"/>
  <c r="X601" i="21"/>
  <c r="Y601" i="21" s="1"/>
  <c r="V601" i="21"/>
  <c r="W601" i="21" s="1"/>
  <c r="T601" i="21"/>
  <c r="R601" i="21"/>
  <c r="P601" i="21"/>
  <c r="N601" i="21"/>
  <c r="O601" i="21" s="1"/>
  <c r="L601" i="21"/>
  <c r="M601" i="21" s="1"/>
  <c r="J601" i="21"/>
  <c r="K601" i="21" s="1"/>
  <c r="BD600" i="21"/>
  <c r="BB600" i="21"/>
  <c r="AZ600" i="21"/>
  <c r="AX600" i="21"/>
  <c r="AY600" i="21" s="1"/>
  <c r="AV600" i="21"/>
  <c r="AW600" i="21" s="1"/>
  <c r="AT600" i="21"/>
  <c r="AU600" i="21" s="1"/>
  <c r="AR600" i="21"/>
  <c r="AP600" i="21"/>
  <c r="AN600" i="21"/>
  <c r="AL600" i="21"/>
  <c r="AM600" i="21" s="1"/>
  <c r="AJ600" i="21"/>
  <c r="AK600" i="21" s="1"/>
  <c r="AH600" i="21"/>
  <c r="AI600" i="21" s="1"/>
  <c r="AF600" i="21"/>
  <c r="AD600" i="21"/>
  <c r="AB600" i="21"/>
  <c r="Z600" i="21"/>
  <c r="AA600" i="21" s="1"/>
  <c r="X600" i="21"/>
  <c r="Y600" i="21" s="1"/>
  <c r="V600" i="21"/>
  <c r="W600" i="21" s="1"/>
  <c r="T600" i="21"/>
  <c r="R600" i="21"/>
  <c r="P600" i="21"/>
  <c r="N600" i="21"/>
  <c r="O600" i="21" s="1"/>
  <c r="L600" i="21"/>
  <c r="M600" i="21" s="1"/>
  <c r="J600" i="21"/>
  <c r="K600" i="21" s="1"/>
  <c r="BD599" i="21"/>
  <c r="BB599" i="21"/>
  <c r="AZ599" i="21"/>
  <c r="AX599" i="21"/>
  <c r="AY599" i="21" s="1"/>
  <c r="AV599" i="21"/>
  <c r="AW599" i="21" s="1"/>
  <c r="AT599" i="21"/>
  <c r="AU599" i="21" s="1"/>
  <c r="AR599" i="21"/>
  <c r="AP599" i="21"/>
  <c r="AN599" i="21"/>
  <c r="AL599" i="21"/>
  <c r="AM599" i="21" s="1"/>
  <c r="AJ599" i="21"/>
  <c r="AK599" i="21" s="1"/>
  <c r="AH599" i="21"/>
  <c r="AI599" i="21" s="1"/>
  <c r="AF599" i="21"/>
  <c r="AD599" i="21"/>
  <c r="AB599" i="21"/>
  <c r="Z599" i="21"/>
  <c r="AA599" i="21" s="1"/>
  <c r="X599" i="21"/>
  <c r="Y599" i="21" s="1"/>
  <c r="V599" i="21"/>
  <c r="W599" i="21" s="1"/>
  <c r="T599" i="21"/>
  <c r="R599" i="21"/>
  <c r="P599" i="21"/>
  <c r="N599" i="21"/>
  <c r="O599" i="21" s="1"/>
  <c r="L599" i="21"/>
  <c r="M599" i="21" s="1"/>
  <c r="J599" i="21"/>
  <c r="K599" i="21" s="1"/>
  <c r="BD598" i="21"/>
  <c r="BB598" i="21"/>
  <c r="AZ598" i="21"/>
  <c r="AX598" i="21"/>
  <c r="AY598" i="21" s="1"/>
  <c r="AV598" i="21"/>
  <c r="AW598" i="21" s="1"/>
  <c r="AT598" i="21"/>
  <c r="AU598" i="21" s="1"/>
  <c r="AR598" i="21"/>
  <c r="AP598" i="21"/>
  <c r="AN598" i="21"/>
  <c r="AL598" i="21"/>
  <c r="AM598" i="21" s="1"/>
  <c r="AJ598" i="21"/>
  <c r="AK598" i="21" s="1"/>
  <c r="AH598" i="21"/>
  <c r="AI598" i="21" s="1"/>
  <c r="AF598" i="21"/>
  <c r="AD598" i="21"/>
  <c r="AB598" i="21"/>
  <c r="Z598" i="21"/>
  <c r="AA598" i="21" s="1"/>
  <c r="X598" i="21"/>
  <c r="Y598" i="21" s="1"/>
  <c r="V598" i="21"/>
  <c r="W598" i="21" s="1"/>
  <c r="T598" i="21"/>
  <c r="R598" i="21"/>
  <c r="P598" i="21"/>
  <c r="N598" i="21"/>
  <c r="O598" i="21" s="1"/>
  <c r="L598" i="21"/>
  <c r="M598" i="21" s="1"/>
  <c r="J598" i="21"/>
  <c r="K598" i="21" s="1"/>
  <c r="BD597" i="21"/>
  <c r="BB597" i="21"/>
  <c r="AZ597" i="21"/>
  <c r="AX597" i="21"/>
  <c r="AY597" i="21" s="1"/>
  <c r="AV597" i="21"/>
  <c r="AW597" i="21" s="1"/>
  <c r="AT597" i="21"/>
  <c r="AU597" i="21" s="1"/>
  <c r="AR597" i="21"/>
  <c r="AP597" i="21"/>
  <c r="AN597" i="21"/>
  <c r="AL597" i="21"/>
  <c r="AM597" i="21" s="1"/>
  <c r="AJ597" i="21"/>
  <c r="AK597" i="21" s="1"/>
  <c r="AH597" i="21"/>
  <c r="AI597" i="21" s="1"/>
  <c r="AF597" i="21"/>
  <c r="AD597" i="21"/>
  <c r="AB597" i="21"/>
  <c r="Z597" i="21"/>
  <c r="AA597" i="21" s="1"/>
  <c r="X597" i="21"/>
  <c r="Y597" i="21" s="1"/>
  <c r="V597" i="21"/>
  <c r="W597" i="21" s="1"/>
  <c r="T597" i="21"/>
  <c r="R597" i="21"/>
  <c r="P597" i="21"/>
  <c r="N597" i="21"/>
  <c r="O597" i="21" s="1"/>
  <c r="L597" i="21"/>
  <c r="M597" i="21" s="1"/>
  <c r="J597" i="21"/>
  <c r="K597" i="21" s="1"/>
  <c r="BD596" i="21"/>
  <c r="BB596" i="21"/>
  <c r="AZ596" i="21"/>
  <c r="AX596" i="21"/>
  <c r="AY596" i="21" s="1"/>
  <c r="AV596" i="21"/>
  <c r="AW596" i="21" s="1"/>
  <c r="AT596" i="21"/>
  <c r="AU596" i="21" s="1"/>
  <c r="AR596" i="21"/>
  <c r="AP596" i="21"/>
  <c r="AN596" i="21"/>
  <c r="AL596" i="21"/>
  <c r="AM596" i="21" s="1"/>
  <c r="AJ596" i="21"/>
  <c r="AK596" i="21" s="1"/>
  <c r="AH596" i="21"/>
  <c r="AI596" i="21" s="1"/>
  <c r="AF596" i="21"/>
  <c r="AD596" i="21"/>
  <c r="AB596" i="21"/>
  <c r="Z596" i="21"/>
  <c r="AA596" i="21" s="1"/>
  <c r="X596" i="21"/>
  <c r="Y596" i="21" s="1"/>
  <c r="V596" i="21"/>
  <c r="W596" i="21" s="1"/>
  <c r="T596" i="21"/>
  <c r="R596" i="21"/>
  <c r="P596" i="21"/>
  <c r="N596" i="21"/>
  <c r="O596" i="21" s="1"/>
  <c r="L596" i="21"/>
  <c r="M596" i="21" s="1"/>
  <c r="J596" i="21"/>
  <c r="K596" i="21" s="1"/>
  <c r="BD595" i="21"/>
  <c r="BB595" i="21"/>
  <c r="AZ595" i="21"/>
  <c r="AX595" i="21"/>
  <c r="AY595" i="21" s="1"/>
  <c r="AV595" i="21"/>
  <c r="AW595" i="21" s="1"/>
  <c r="AT595" i="21"/>
  <c r="AU595" i="21" s="1"/>
  <c r="AR595" i="21"/>
  <c r="AP595" i="21"/>
  <c r="AN595" i="21"/>
  <c r="AL595" i="21"/>
  <c r="AM595" i="21" s="1"/>
  <c r="AJ595" i="21"/>
  <c r="AK595" i="21" s="1"/>
  <c r="AH595" i="21"/>
  <c r="AI595" i="21" s="1"/>
  <c r="AF595" i="21"/>
  <c r="AD595" i="21"/>
  <c r="AB595" i="21"/>
  <c r="Z595" i="21"/>
  <c r="AA595" i="21" s="1"/>
  <c r="X595" i="21"/>
  <c r="Y595" i="21" s="1"/>
  <c r="V595" i="21"/>
  <c r="W595" i="21" s="1"/>
  <c r="T595" i="21"/>
  <c r="R595" i="21"/>
  <c r="P595" i="21"/>
  <c r="N595" i="21"/>
  <c r="O595" i="21" s="1"/>
  <c r="L595" i="21"/>
  <c r="M595" i="21" s="1"/>
  <c r="J595" i="21"/>
  <c r="K595" i="21" s="1"/>
  <c r="BD594" i="21"/>
  <c r="BB594" i="21"/>
  <c r="AZ594" i="21"/>
  <c r="AX594" i="21"/>
  <c r="AY594" i="21" s="1"/>
  <c r="AV594" i="21"/>
  <c r="AW594" i="21" s="1"/>
  <c r="AT594" i="21"/>
  <c r="AU594" i="21" s="1"/>
  <c r="AR594" i="21"/>
  <c r="AP594" i="21"/>
  <c r="AN594" i="21"/>
  <c r="AL594" i="21"/>
  <c r="AM594" i="21" s="1"/>
  <c r="AJ594" i="21"/>
  <c r="AK594" i="21" s="1"/>
  <c r="AH594" i="21"/>
  <c r="AI594" i="21" s="1"/>
  <c r="AF594" i="21"/>
  <c r="AD594" i="21"/>
  <c r="AB594" i="21"/>
  <c r="Z594" i="21"/>
  <c r="AA594" i="21" s="1"/>
  <c r="X594" i="21"/>
  <c r="Y594" i="21" s="1"/>
  <c r="V594" i="21"/>
  <c r="W594" i="21" s="1"/>
  <c r="T594" i="21"/>
  <c r="R594" i="21"/>
  <c r="P594" i="21"/>
  <c r="N594" i="21"/>
  <c r="O594" i="21" s="1"/>
  <c r="L594" i="21"/>
  <c r="M594" i="21" s="1"/>
  <c r="J594" i="21"/>
  <c r="K594" i="21" s="1"/>
  <c r="BD593" i="21"/>
  <c r="BB593" i="21"/>
  <c r="AZ593" i="21"/>
  <c r="AX593" i="21"/>
  <c r="AY593" i="21" s="1"/>
  <c r="AV593" i="21"/>
  <c r="AW593" i="21" s="1"/>
  <c r="AT593" i="21"/>
  <c r="AU593" i="21" s="1"/>
  <c r="AR593" i="21"/>
  <c r="AP593" i="21"/>
  <c r="AN593" i="21"/>
  <c r="AL593" i="21"/>
  <c r="AM593" i="21" s="1"/>
  <c r="AJ593" i="21"/>
  <c r="AK593" i="21" s="1"/>
  <c r="AH593" i="21"/>
  <c r="AI593" i="21" s="1"/>
  <c r="AF593" i="21"/>
  <c r="AD593" i="21"/>
  <c r="AB593" i="21"/>
  <c r="Z593" i="21"/>
  <c r="AA593" i="21" s="1"/>
  <c r="X593" i="21"/>
  <c r="Y593" i="21" s="1"/>
  <c r="V593" i="21"/>
  <c r="W593" i="21" s="1"/>
  <c r="T593" i="21"/>
  <c r="R593" i="21"/>
  <c r="P593" i="21"/>
  <c r="N593" i="21"/>
  <c r="O593" i="21" s="1"/>
  <c r="L593" i="21"/>
  <c r="M593" i="21" s="1"/>
  <c r="J593" i="21"/>
  <c r="K593" i="21" s="1"/>
  <c r="BD592" i="21"/>
  <c r="BB592" i="21"/>
  <c r="AZ592" i="21"/>
  <c r="AX592" i="21"/>
  <c r="AY592" i="21" s="1"/>
  <c r="AV592" i="21"/>
  <c r="AW592" i="21" s="1"/>
  <c r="AT592" i="21"/>
  <c r="AU592" i="21" s="1"/>
  <c r="AR592" i="21"/>
  <c r="AP592" i="21"/>
  <c r="AN592" i="21"/>
  <c r="AL592" i="21"/>
  <c r="AM592" i="21" s="1"/>
  <c r="AJ592" i="21"/>
  <c r="AK592" i="21" s="1"/>
  <c r="AH592" i="21"/>
  <c r="AI592" i="21" s="1"/>
  <c r="AF592" i="21"/>
  <c r="AD592" i="21"/>
  <c r="AB592" i="21"/>
  <c r="Z592" i="21"/>
  <c r="AA592" i="21" s="1"/>
  <c r="X592" i="21"/>
  <c r="Y592" i="21" s="1"/>
  <c r="V592" i="21"/>
  <c r="W592" i="21" s="1"/>
  <c r="T592" i="21"/>
  <c r="R592" i="21"/>
  <c r="P592" i="21"/>
  <c r="N592" i="21"/>
  <c r="O592" i="21" s="1"/>
  <c r="L592" i="21"/>
  <c r="M592" i="21" s="1"/>
  <c r="J592" i="21"/>
  <c r="K592" i="21" s="1"/>
  <c r="BD591" i="21"/>
  <c r="BB591" i="21"/>
  <c r="AZ591" i="21"/>
  <c r="AX591" i="21"/>
  <c r="AY591" i="21" s="1"/>
  <c r="AV591" i="21"/>
  <c r="AW591" i="21" s="1"/>
  <c r="AT591" i="21"/>
  <c r="AU591" i="21" s="1"/>
  <c r="AR591" i="21"/>
  <c r="AP591" i="21"/>
  <c r="AN591" i="21"/>
  <c r="AL591" i="21"/>
  <c r="AM591" i="21" s="1"/>
  <c r="AJ591" i="21"/>
  <c r="AK591" i="21" s="1"/>
  <c r="AH591" i="21"/>
  <c r="AI591" i="21" s="1"/>
  <c r="AF591" i="21"/>
  <c r="AD591" i="21"/>
  <c r="AB591" i="21"/>
  <c r="Z591" i="21"/>
  <c r="AA591" i="21" s="1"/>
  <c r="X591" i="21"/>
  <c r="Y591" i="21" s="1"/>
  <c r="V591" i="21"/>
  <c r="W591" i="21" s="1"/>
  <c r="T591" i="21"/>
  <c r="R591" i="21"/>
  <c r="P591" i="21"/>
  <c r="N591" i="21"/>
  <c r="O591" i="21" s="1"/>
  <c r="L591" i="21"/>
  <c r="M591" i="21" s="1"/>
  <c r="J591" i="21"/>
  <c r="K591" i="21" s="1"/>
  <c r="BD590" i="21"/>
  <c r="BB590" i="21"/>
  <c r="AZ590" i="21"/>
  <c r="AX590" i="21"/>
  <c r="AY590" i="21" s="1"/>
  <c r="AV590" i="21"/>
  <c r="AW590" i="21" s="1"/>
  <c r="AT590" i="21"/>
  <c r="AU590" i="21" s="1"/>
  <c r="AR590" i="21"/>
  <c r="AP590" i="21"/>
  <c r="AN590" i="21"/>
  <c r="AL590" i="21"/>
  <c r="AM590" i="21" s="1"/>
  <c r="AJ590" i="21"/>
  <c r="AK590" i="21" s="1"/>
  <c r="AH590" i="21"/>
  <c r="AI590" i="21" s="1"/>
  <c r="AF590" i="21"/>
  <c r="AD590" i="21"/>
  <c r="AB590" i="21"/>
  <c r="Z590" i="21"/>
  <c r="AA590" i="21" s="1"/>
  <c r="X590" i="21"/>
  <c r="Y590" i="21" s="1"/>
  <c r="V590" i="21"/>
  <c r="W590" i="21" s="1"/>
  <c r="T590" i="21"/>
  <c r="R590" i="21"/>
  <c r="P590" i="21"/>
  <c r="N590" i="21"/>
  <c r="O590" i="21" s="1"/>
  <c r="L590" i="21"/>
  <c r="M590" i="21" s="1"/>
  <c r="J590" i="21"/>
  <c r="K590" i="21" s="1"/>
  <c r="BD589" i="21"/>
  <c r="BB589" i="21"/>
  <c r="AZ589" i="21"/>
  <c r="AX589" i="21"/>
  <c r="AY589" i="21" s="1"/>
  <c r="AV589" i="21"/>
  <c r="AW589" i="21" s="1"/>
  <c r="AT589" i="21"/>
  <c r="AU589" i="21" s="1"/>
  <c r="AR589" i="21"/>
  <c r="AP589" i="21"/>
  <c r="AN589" i="21"/>
  <c r="AL589" i="21"/>
  <c r="AM589" i="21" s="1"/>
  <c r="AJ589" i="21"/>
  <c r="AK589" i="21" s="1"/>
  <c r="AH589" i="21"/>
  <c r="AI589" i="21" s="1"/>
  <c r="AF589" i="21"/>
  <c r="AD589" i="21"/>
  <c r="AB589" i="21"/>
  <c r="Z589" i="21"/>
  <c r="AA589" i="21" s="1"/>
  <c r="X589" i="21"/>
  <c r="Y589" i="21" s="1"/>
  <c r="V589" i="21"/>
  <c r="W589" i="21" s="1"/>
  <c r="T589" i="21"/>
  <c r="R589" i="21"/>
  <c r="P589" i="21"/>
  <c r="N589" i="21"/>
  <c r="O589" i="21" s="1"/>
  <c r="L589" i="21"/>
  <c r="M589" i="21" s="1"/>
  <c r="J589" i="21"/>
  <c r="K589" i="21" s="1"/>
  <c r="BD588" i="21"/>
  <c r="BB588" i="21"/>
  <c r="AZ588" i="21"/>
  <c r="AX588" i="21"/>
  <c r="AY588" i="21" s="1"/>
  <c r="AV588" i="21"/>
  <c r="AW588" i="21" s="1"/>
  <c r="AT588" i="21"/>
  <c r="AU588" i="21" s="1"/>
  <c r="AR588" i="21"/>
  <c r="AP588" i="21"/>
  <c r="AN588" i="21"/>
  <c r="AL588" i="21"/>
  <c r="AM588" i="21" s="1"/>
  <c r="AJ588" i="21"/>
  <c r="AK588" i="21" s="1"/>
  <c r="AH588" i="21"/>
  <c r="AI588" i="21" s="1"/>
  <c r="AF588" i="21"/>
  <c r="AD588" i="21"/>
  <c r="AB588" i="21"/>
  <c r="Z588" i="21"/>
  <c r="AA588" i="21" s="1"/>
  <c r="X588" i="21"/>
  <c r="Y588" i="21" s="1"/>
  <c r="V588" i="21"/>
  <c r="W588" i="21" s="1"/>
  <c r="T588" i="21"/>
  <c r="R588" i="21"/>
  <c r="P588" i="21"/>
  <c r="N588" i="21"/>
  <c r="O588" i="21" s="1"/>
  <c r="L588" i="21"/>
  <c r="M588" i="21" s="1"/>
  <c r="J588" i="21"/>
  <c r="K588" i="21" s="1"/>
  <c r="BD587" i="21"/>
  <c r="BB587" i="21"/>
  <c r="AZ587" i="21"/>
  <c r="AX587" i="21"/>
  <c r="AY587" i="21" s="1"/>
  <c r="AV587" i="21"/>
  <c r="AW587" i="21" s="1"/>
  <c r="AT587" i="21"/>
  <c r="AU587" i="21" s="1"/>
  <c r="AR587" i="21"/>
  <c r="AP587" i="21"/>
  <c r="AN587" i="21"/>
  <c r="AL587" i="21"/>
  <c r="AM587" i="21" s="1"/>
  <c r="AJ587" i="21"/>
  <c r="AK587" i="21" s="1"/>
  <c r="AH587" i="21"/>
  <c r="AI587" i="21" s="1"/>
  <c r="AF587" i="21"/>
  <c r="AD587" i="21"/>
  <c r="AB587" i="21"/>
  <c r="Z587" i="21"/>
  <c r="AA587" i="21" s="1"/>
  <c r="X587" i="21"/>
  <c r="Y587" i="21" s="1"/>
  <c r="V587" i="21"/>
  <c r="W587" i="21" s="1"/>
  <c r="T587" i="21"/>
  <c r="R587" i="21"/>
  <c r="P587" i="21"/>
  <c r="N587" i="21"/>
  <c r="O587" i="21" s="1"/>
  <c r="L587" i="21"/>
  <c r="M587" i="21" s="1"/>
  <c r="J587" i="21"/>
  <c r="K587" i="21" s="1"/>
  <c r="BD586" i="21"/>
  <c r="BB586" i="21"/>
  <c r="AZ586" i="21"/>
  <c r="AX586" i="21"/>
  <c r="AY586" i="21" s="1"/>
  <c r="AV586" i="21"/>
  <c r="AW586" i="21" s="1"/>
  <c r="AT586" i="21"/>
  <c r="AU586" i="21" s="1"/>
  <c r="AR586" i="21"/>
  <c r="AP586" i="21"/>
  <c r="AN586" i="21"/>
  <c r="AL586" i="21"/>
  <c r="AM586" i="21" s="1"/>
  <c r="AJ586" i="21"/>
  <c r="AK586" i="21" s="1"/>
  <c r="AH586" i="21"/>
  <c r="AI586" i="21" s="1"/>
  <c r="AF586" i="21"/>
  <c r="AD586" i="21"/>
  <c r="AB586" i="21"/>
  <c r="Z586" i="21"/>
  <c r="AA586" i="21" s="1"/>
  <c r="X586" i="21"/>
  <c r="Y586" i="21" s="1"/>
  <c r="V586" i="21"/>
  <c r="W586" i="21" s="1"/>
  <c r="T586" i="21"/>
  <c r="R586" i="21"/>
  <c r="P586" i="21"/>
  <c r="N586" i="21"/>
  <c r="O586" i="21" s="1"/>
  <c r="L586" i="21"/>
  <c r="M586" i="21" s="1"/>
  <c r="J586" i="21"/>
  <c r="K586" i="21" s="1"/>
  <c r="BD585" i="21"/>
  <c r="BB585" i="21"/>
  <c r="AZ585" i="21"/>
  <c r="AX585" i="21"/>
  <c r="AY585" i="21" s="1"/>
  <c r="AV585" i="21"/>
  <c r="AW585" i="21" s="1"/>
  <c r="AT585" i="21"/>
  <c r="AU585" i="21" s="1"/>
  <c r="AR585" i="21"/>
  <c r="AP585" i="21"/>
  <c r="AN585" i="21"/>
  <c r="AL585" i="21"/>
  <c r="AM585" i="21" s="1"/>
  <c r="AJ585" i="21"/>
  <c r="AK585" i="21" s="1"/>
  <c r="AH585" i="21"/>
  <c r="AI585" i="21" s="1"/>
  <c r="AF585" i="21"/>
  <c r="AD585" i="21"/>
  <c r="AB585" i="21"/>
  <c r="Z585" i="21"/>
  <c r="AA585" i="21" s="1"/>
  <c r="X585" i="21"/>
  <c r="Y585" i="21" s="1"/>
  <c r="V585" i="21"/>
  <c r="W585" i="21" s="1"/>
  <c r="T585" i="21"/>
  <c r="R585" i="21"/>
  <c r="P585" i="21"/>
  <c r="N585" i="21"/>
  <c r="O585" i="21" s="1"/>
  <c r="L585" i="21"/>
  <c r="M585" i="21" s="1"/>
  <c r="J585" i="21"/>
  <c r="K585" i="21" s="1"/>
  <c r="BD584" i="21"/>
  <c r="BB584" i="21"/>
  <c r="AZ584" i="21"/>
  <c r="AX584" i="21"/>
  <c r="AY584" i="21" s="1"/>
  <c r="AV584" i="21"/>
  <c r="AW584" i="21" s="1"/>
  <c r="AT584" i="21"/>
  <c r="AU584" i="21" s="1"/>
  <c r="AR584" i="21"/>
  <c r="AP584" i="21"/>
  <c r="AN584" i="21"/>
  <c r="AL584" i="21"/>
  <c r="AM584" i="21" s="1"/>
  <c r="AJ584" i="21"/>
  <c r="AK584" i="21" s="1"/>
  <c r="AH584" i="21"/>
  <c r="AI584" i="21" s="1"/>
  <c r="AF584" i="21"/>
  <c r="AD584" i="21"/>
  <c r="AB584" i="21"/>
  <c r="Z584" i="21"/>
  <c r="AA584" i="21" s="1"/>
  <c r="X584" i="21"/>
  <c r="Y584" i="21" s="1"/>
  <c r="V584" i="21"/>
  <c r="W584" i="21" s="1"/>
  <c r="T584" i="21"/>
  <c r="R584" i="21"/>
  <c r="P584" i="21"/>
  <c r="N584" i="21"/>
  <c r="O584" i="21" s="1"/>
  <c r="L584" i="21"/>
  <c r="M584" i="21" s="1"/>
  <c r="J584" i="21"/>
  <c r="K584" i="21" s="1"/>
  <c r="BD583" i="21"/>
  <c r="BB583" i="21"/>
  <c r="AZ583" i="21"/>
  <c r="AX583" i="21"/>
  <c r="AY583" i="21" s="1"/>
  <c r="AV583" i="21"/>
  <c r="AW583" i="21" s="1"/>
  <c r="AT583" i="21"/>
  <c r="AU583" i="21" s="1"/>
  <c r="AR583" i="21"/>
  <c r="AP583" i="21"/>
  <c r="AN583" i="21"/>
  <c r="AL583" i="21"/>
  <c r="AM583" i="21" s="1"/>
  <c r="AJ583" i="21"/>
  <c r="AK583" i="21" s="1"/>
  <c r="AH583" i="21"/>
  <c r="AI583" i="21" s="1"/>
  <c r="AF583" i="21"/>
  <c r="AD583" i="21"/>
  <c r="AB583" i="21"/>
  <c r="Z583" i="21"/>
  <c r="AA583" i="21" s="1"/>
  <c r="X583" i="21"/>
  <c r="Y583" i="21" s="1"/>
  <c r="V583" i="21"/>
  <c r="W583" i="21" s="1"/>
  <c r="T583" i="21"/>
  <c r="R583" i="21"/>
  <c r="P583" i="21"/>
  <c r="N583" i="21"/>
  <c r="O583" i="21" s="1"/>
  <c r="L583" i="21"/>
  <c r="M583" i="21" s="1"/>
  <c r="J583" i="21"/>
  <c r="K583" i="21" s="1"/>
  <c r="BD582" i="21"/>
  <c r="BB582" i="21"/>
  <c r="AZ582" i="21"/>
  <c r="AX582" i="21"/>
  <c r="AY582" i="21" s="1"/>
  <c r="AV582" i="21"/>
  <c r="AW582" i="21" s="1"/>
  <c r="AT582" i="21"/>
  <c r="AU582" i="21" s="1"/>
  <c r="AR582" i="21"/>
  <c r="AP582" i="21"/>
  <c r="AN582" i="21"/>
  <c r="AL582" i="21"/>
  <c r="AM582" i="21" s="1"/>
  <c r="AJ582" i="21"/>
  <c r="AK582" i="21" s="1"/>
  <c r="AH582" i="21"/>
  <c r="AI582" i="21" s="1"/>
  <c r="AF582" i="21"/>
  <c r="AD582" i="21"/>
  <c r="AB582" i="21"/>
  <c r="Z582" i="21"/>
  <c r="AA582" i="21" s="1"/>
  <c r="X582" i="21"/>
  <c r="Y582" i="21" s="1"/>
  <c r="V582" i="21"/>
  <c r="W582" i="21" s="1"/>
  <c r="T582" i="21"/>
  <c r="R582" i="21"/>
  <c r="P582" i="21"/>
  <c r="N582" i="21"/>
  <c r="O582" i="21" s="1"/>
  <c r="L582" i="21"/>
  <c r="M582" i="21" s="1"/>
  <c r="J582" i="21"/>
  <c r="K582" i="21" s="1"/>
  <c r="BD581" i="21"/>
  <c r="BB581" i="21"/>
  <c r="AZ581" i="21"/>
  <c r="AX581" i="21"/>
  <c r="AY581" i="21" s="1"/>
  <c r="AV581" i="21"/>
  <c r="AW581" i="21" s="1"/>
  <c r="AT581" i="21"/>
  <c r="AU581" i="21" s="1"/>
  <c r="AR581" i="21"/>
  <c r="AP581" i="21"/>
  <c r="AN581" i="21"/>
  <c r="AL581" i="21"/>
  <c r="AM581" i="21" s="1"/>
  <c r="AJ581" i="21"/>
  <c r="AK581" i="21" s="1"/>
  <c r="AH581" i="21"/>
  <c r="AI581" i="21" s="1"/>
  <c r="AF581" i="21"/>
  <c r="AD581" i="21"/>
  <c r="AB581" i="21"/>
  <c r="Z581" i="21"/>
  <c r="AA581" i="21" s="1"/>
  <c r="X581" i="21"/>
  <c r="Y581" i="21" s="1"/>
  <c r="V581" i="21"/>
  <c r="W581" i="21" s="1"/>
  <c r="T581" i="21"/>
  <c r="R581" i="21"/>
  <c r="P581" i="21"/>
  <c r="N581" i="21"/>
  <c r="O581" i="21" s="1"/>
  <c r="L581" i="21"/>
  <c r="M581" i="21" s="1"/>
  <c r="J581" i="21"/>
  <c r="K581" i="21" s="1"/>
  <c r="BD580" i="21"/>
  <c r="BB580" i="21"/>
  <c r="AZ580" i="21"/>
  <c r="AX580" i="21"/>
  <c r="AY580" i="21" s="1"/>
  <c r="AV580" i="21"/>
  <c r="AW580" i="21" s="1"/>
  <c r="AT580" i="21"/>
  <c r="AU580" i="21" s="1"/>
  <c r="AR580" i="21"/>
  <c r="AP580" i="21"/>
  <c r="AN580" i="21"/>
  <c r="AL580" i="21"/>
  <c r="AM580" i="21" s="1"/>
  <c r="AJ580" i="21"/>
  <c r="AK580" i="21" s="1"/>
  <c r="AH580" i="21"/>
  <c r="AI580" i="21" s="1"/>
  <c r="AF580" i="21"/>
  <c r="AD580" i="21"/>
  <c r="AB580" i="21"/>
  <c r="Z580" i="21"/>
  <c r="AA580" i="21" s="1"/>
  <c r="X580" i="21"/>
  <c r="Y580" i="21" s="1"/>
  <c r="V580" i="21"/>
  <c r="W580" i="21" s="1"/>
  <c r="T580" i="21"/>
  <c r="R580" i="21"/>
  <c r="P580" i="21"/>
  <c r="N580" i="21"/>
  <c r="O580" i="21" s="1"/>
  <c r="L580" i="21"/>
  <c r="M580" i="21" s="1"/>
  <c r="J580" i="21"/>
  <c r="K580" i="21" s="1"/>
  <c r="BD579" i="21"/>
  <c r="BB579" i="21"/>
  <c r="AZ579" i="21"/>
  <c r="AX579" i="21"/>
  <c r="AY579" i="21" s="1"/>
  <c r="AV579" i="21"/>
  <c r="AW579" i="21" s="1"/>
  <c r="AT579" i="21"/>
  <c r="AU579" i="21" s="1"/>
  <c r="AR579" i="21"/>
  <c r="AP579" i="21"/>
  <c r="AN579" i="21"/>
  <c r="AL579" i="21"/>
  <c r="AM579" i="21" s="1"/>
  <c r="AJ579" i="21"/>
  <c r="AK579" i="21" s="1"/>
  <c r="AH579" i="21"/>
  <c r="AI579" i="21" s="1"/>
  <c r="AF579" i="21"/>
  <c r="AD579" i="21"/>
  <c r="AB579" i="21"/>
  <c r="Z579" i="21"/>
  <c r="AA579" i="21" s="1"/>
  <c r="X579" i="21"/>
  <c r="Y579" i="21" s="1"/>
  <c r="V579" i="21"/>
  <c r="W579" i="21" s="1"/>
  <c r="T579" i="21"/>
  <c r="R579" i="21"/>
  <c r="P579" i="21"/>
  <c r="N579" i="21"/>
  <c r="O579" i="21" s="1"/>
  <c r="L579" i="21"/>
  <c r="M579" i="21" s="1"/>
  <c r="J579" i="21"/>
  <c r="K579" i="21" s="1"/>
  <c r="BD578" i="21"/>
  <c r="BB578" i="21"/>
  <c r="AZ578" i="21"/>
  <c r="AX578" i="21"/>
  <c r="AY578" i="21" s="1"/>
  <c r="AV578" i="21"/>
  <c r="AW578" i="21" s="1"/>
  <c r="AT578" i="21"/>
  <c r="AU578" i="21" s="1"/>
  <c r="AR578" i="21"/>
  <c r="AP578" i="21"/>
  <c r="AN578" i="21"/>
  <c r="AL578" i="21"/>
  <c r="AM578" i="21" s="1"/>
  <c r="AJ578" i="21"/>
  <c r="AK578" i="21" s="1"/>
  <c r="AH578" i="21"/>
  <c r="AI578" i="21" s="1"/>
  <c r="AF578" i="21"/>
  <c r="AD578" i="21"/>
  <c r="AB578" i="21"/>
  <c r="Z578" i="21"/>
  <c r="AA578" i="21" s="1"/>
  <c r="X578" i="21"/>
  <c r="Y578" i="21" s="1"/>
  <c r="V578" i="21"/>
  <c r="W578" i="21" s="1"/>
  <c r="T578" i="21"/>
  <c r="R578" i="21"/>
  <c r="P578" i="21"/>
  <c r="N578" i="21"/>
  <c r="O578" i="21" s="1"/>
  <c r="L578" i="21"/>
  <c r="M578" i="21" s="1"/>
  <c r="J578" i="21"/>
  <c r="K578" i="21" s="1"/>
  <c r="BD577" i="21"/>
  <c r="BB577" i="21"/>
  <c r="AZ577" i="21"/>
  <c r="AX577" i="21"/>
  <c r="AY577" i="21" s="1"/>
  <c r="AV577" i="21"/>
  <c r="AW577" i="21" s="1"/>
  <c r="AT577" i="21"/>
  <c r="AU577" i="21" s="1"/>
  <c r="AR577" i="21"/>
  <c r="AP577" i="21"/>
  <c r="AN577" i="21"/>
  <c r="AL577" i="21"/>
  <c r="AM577" i="21" s="1"/>
  <c r="AJ577" i="21"/>
  <c r="AK577" i="21" s="1"/>
  <c r="AH577" i="21"/>
  <c r="AI577" i="21" s="1"/>
  <c r="AF577" i="21"/>
  <c r="AD577" i="21"/>
  <c r="AB577" i="21"/>
  <c r="Z577" i="21"/>
  <c r="AA577" i="21" s="1"/>
  <c r="X577" i="21"/>
  <c r="Y577" i="21" s="1"/>
  <c r="V577" i="21"/>
  <c r="W577" i="21" s="1"/>
  <c r="T577" i="21"/>
  <c r="R577" i="21"/>
  <c r="P577" i="21"/>
  <c r="N577" i="21"/>
  <c r="O577" i="21" s="1"/>
  <c r="L577" i="21"/>
  <c r="M577" i="21" s="1"/>
  <c r="J577" i="21"/>
  <c r="K577" i="21" s="1"/>
  <c r="BD576" i="21"/>
  <c r="BB576" i="21"/>
  <c r="AZ576" i="21"/>
  <c r="AX576" i="21"/>
  <c r="AY576" i="21" s="1"/>
  <c r="AV576" i="21"/>
  <c r="AW576" i="21" s="1"/>
  <c r="AT576" i="21"/>
  <c r="AU576" i="21" s="1"/>
  <c r="AR576" i="21"/>
  <c r="AP576" i="21"/>
  <c r="AN576" i="21"/>
  <c r="AL576" i="21"/>
  <c r="AM576" i="21" s="1"/>
  <c r="AJ576" i="21"/>
  <c r="AK576" i="21" s="1"/>
  <c r="AH576" i="21"/>
  <c r="AI576" i="21" s="1"/>
  <c r="AF576" i="21"/>
  <c r="AD576" i="21"/>
  <c r="AB576" i="21"/>
  <c r="Z576" i="21"/>
  <c r="AA576" i="21" s="1"/>
  <c r="X576" i="21"/>
  <c r="Y576" i="21" s="1"/>
  <c r="V576" i="21"/>
  <c r="W576" i="21" s="1"/>
  <c r="T576" i="21"/>
  <c r="R576" i="21"/>
  <c r="P576" i="21"/>
  <c r="N576" i="21"/>
  <c r="O576" i="21" s="1"/>
  <c r="L576" i="21"/>
  <c r="M576" i="21" s="1"/>
  <c r="J576" i="21"/>
  <c r="K576" i="21" s="1"/>
  <c r="BD575" i="21"/>
  <c r="BB575" i="21"/>
  <c r="AZ575" i="21"/>
  <c r="AX575" i="21"/>
  <c r="AY575" i="21" s="1"/>
  <c r="AV575" i="21"/>
  <c r="AW575" i="21" s="1"/>
  <c r="AT575" i="21"/>
  <c r="AU575" i="21" s="1"/>
  <c r="AR575" i="21"/>
  <c r="AP575" i="21"/>
  <c r="AN575" i="21"/>
  <c r="AL575" i="21"/>
  <c r="AM575" i="21" s="1"/>
  <c r="AJ575" i="21"/>
  <c r="AK575" i="21" s="1"/>
  <c r="AH575" i="21"/>
  <c r="AI575" i="21" s="1"/>
  <c r="AF575" i="21"/>
  <c r="AD575" i="21"/>
  <c r="AB575" i="21"/>
  <c r="Z575" i="21"/>
  <c r="AA575" i="21" s="1"/>
  <c r="X575" i="21"/>
  <c r="Y575" i="21" s="1"/>
  <c r="V575" i="21"/>
  <c r="W575" i="21" s="1"/>
  <c r="T575" i="21"/>
  <c r="R575" i="21"/>
  <c r="P575" i="21"/>
  <c r="N575" i="21"/>
  <c r="O575" i="21" s="1"/>
  <c r="L575" i="21"/>
  <c r="M575" i="21" s="1"/>
  <c r="J575" i="21"/>
  <c r="K575" i="21" s="1"/>
  <c r="BD574" i="21"/>
  <c r="BB574" i="21"/>
  <c r="AZ574" i="21"/>
  <c r="AX574" i="21"/>
  <c r="AY574" i="21" s="1"/>
  <c r="AV574" i="21"/>
  <c r="AW574" i="21" s="1"/>
  <c r="AT574" i="21"/>
  <c r="AU574" i="21" s="1"/>
  <c r="AR574" i="21"/>
  <c r="AP574" i="21"/>
  <c r="AN574" i="21"/>
  <c r="AL574" i="21"/>
  <c r="AM574" i="21" s="1"/>
  <c r="AJ574" i="21"/>
  <c r="AK574" i="21" s="1"/>
  <c r="AH574" i="21"/>
  <c r="AI574" i="21" s="1"/>
  <c r="AF574" i="21"/>
  <c r="AD574" i="21"/>
  <c r="AB574" i="21"/>
  <c r="Z574" i="21"/>
  <c r="AA574" i="21" s="1"/>
  <c r="X574" i="21"/>
  <c r="Y574" i="21" s="1"/>
  <c r="V574" i="21"/>
  <c r="W574" i="21" s="1"/>
  <c r="T574" i="21"/>
  <c r="R574" i="21"/>
  <c r="P574" i="21"/>
  <c r="N574" i="21"/>
  <c r="O574" i="21" s="1"/>
  <c r="L574" i="21"/>
  <c r="M574" i="21" s="1"/>
  <c r="J574" i="21"/>
  <c r="K574" i="21" s="1"/>
  <c r="BD573" i="21"/>
  <c r="BB573" i="21"/>
  <c r="AZ573" i="21"/>
  <c r="AX573" i="21"/>
  <c r="AY573" i="21" s="1"/>
  <c r="AV573" i="21"/>
  <c r="AW573" i="21" s="1"/>
  <c r="AT573" i="21"/>
  <c r="AU573" i="21" s="1"/>
  <c r="AR573" i="21"/>
  <c r="AP573" i="21"/>
  <c r="AN573" i="21"/>
  <c r="AL573" i="21"/>
  <c r="AM573" i="21" s="1"/>
  <c r="AJ573" i="21"/>
  <c r="AK573" i="21" s="1"/>
  <c r="AH573" i="21"/>
  <c r="AI573" i="21" s="1"/>
  <c r="AF573" i="21"/>
  <c r="AD573" i="21"/>
  <c r="AB573" i="21"/>
  <c r="Z573" i="21"/>
  <c r="AA573" i="21" s="1"/>
  <c r="X573" i="21"/>
  <c r="Y573" i="21" s="1"/>
  <c r="V573" i="21"/>
  <c r="W573" i="21" s="1"/>
  <c r="T573" i="21"/>
  <c r="R573" i="21"/>
  <c r="P573" i="21"/>
  <c r="N573" i="21"/>
  <c r="O573" i="21" s="1"/>
  <c r="L573" i="21"/>
  <c r="M573" i="21" s="1"/>
  <c r="J573" i="21"/>
  <c r="K573" i="21" s="1"/>
  <c r="BD572" i="21"/>
  <c r="BB572" i="21"/>
  <c r="AZ572" i="21"/>
  <c r="AX572" i="21"/>
  <c r="AY572" i="21" s="1"/>
  <c r="AV572" i="21"/>
  <c r="AW572" i="21" s="1"/>
  <c r="AT572" i="21"/>
  <c r="AU572" i="21" s="1"/>
  <c r="AR572" i="21"/>
  <c r="AP572" i="21"/>
  <c r="AN572" i="21"/>
  <c r="AL572" i="21"/>
  <c r="AM572" i="21" s="1"/>
  <c r="AJ572" i="21"/>
  <c r="AK572" i="21" s="1"/>
  <c r="AH572" i="21"/>
  <c r="AI572" i="21" s="1"/>
  <c r="AF572" i="21"/>
  <c r="AD572" i="21"/>
  <c r="AB572" i="21"/>
  <c r="Z572" i="21"/>
  <c r="AA572" i="21" s="1"/>
  <c r="X572" i="21"/>
  <c r="Y572" i="21" s="1"/>
  <c r="V572" i="21"/>
  <c r="W572" i="21" s="1"/>
  <c r="T572" i="21"/>
  <c r="R572" i="21"/>
  <c r="P572" i="21"/>
  <c r="N572" i="21"/>
  <c r="O572" i="21" s="1"/>
  <c r="L572" i="21"/>
  <c r="M572" i="21" s="1"/>
  <c r="J572" i="21"/>
  <c r="K572" i="21" s="1"/>
  <c r="BD571" i="21"/>
  <c r="BB571" i="21"/>
  <c r="AZ571" i="21"/>
  <c r="AX571" i="21"/>
  <c r="AY571" i="21" s="1"/>
  <c r="AV571" i="21"/>
  <c r="AW571" i="21" s="1"/>
  <c r="AT571" i="21"/>
  <c r="AU571" i="21" s="1"/>
  <c r="AR571" i="21"/>
  <c r="AP571" i="21"/>
  <c r="AN571" i="21"/>
  <c r="AL571" i="21"/>
  <c r="AM571" i="21" s="1"/>
  <c r="AJ571" i="21"/>
  <c r="AK571" i="21" s="1"/>
  <c r="AH571" i="21"/>
  <c r="AI571" i="21" s="1"/>
  <c r="AF571" i="21"/>
  <c r="AD571" i="21"/>
  <c r="AB571" i="21"/>
  <c r="Z571" i="21"/>
  <c r="AA571" i="21" s="1"/>
  <c r="X571" i="21"/>
  <c r="Y571" i="21" s="1"/>
  <c r="V571" i="21"/>
  <c r="W571" i="21" s="1"/>
  <c r="T571" i="21"/>
  <c r="R571" i="21"/>
  <c r="P571" i="21"/>
  <c r="N571" i="21"/>
  <c r="O571" i="21" s="1"/>
  <c r="L571" i="21"/>
  <c r="M571" i="21" s="1"/>
  <c r="J571" i="21"/>
  <c r="K571" i="21" s="1"/>
  <c r="BD570" i="21"/>
  <c r="BB570" i="21"/>
  <c r="AZ570" i="21"/>
  <c r="AX570" i="21"/>
  <c r="AY570" i="21" s="1"/>
  <c r="AV570" i="21"/>
  <c r="AW570" i="21" s="1"/>
  <c r="AT570" i="21"/>
  <c r="AU570" i="21" s="1"/>
  <c r="AR570" i="21"/>
  <c r="AP570" i="21"/>
  <c r="AN570" i="21"/>
  <c r="AL570" i="21"/>
  <c r="AM570" i="21" s="1"/>
  <c r="AJ570" i="21"/>
  <c r="AK570" i="21" s="1"/>
  <c r="AH570" i="21"/>
  <c r="AI570" i="21" s="1"/>
  <c r="AF570" i="21"/>
  <c r="AD570" i="21"/>
  <c r="AB570" i="21"/>
  <c r="Z570" i="21"/>
  <c r="AA570" i="21" s="1"/>
  <c r="X570" i="21"/>
  <c r="Y570" i="21" s="1"/>
  <c r="V570" i="21"/>
  <c r="W570" i="21" s="1"/>
  <c r="T570" i="21"/>
  <c r="R570" i="21"/>
  <c r="P570" i="21"/>
  <c r="N570" i="21"/>
  <c r="O570" i="21" s="1"/>
  <c r="L570" i="21"/>
  <c r="M570" i="21" s="1"/>
  <c r="J570" i="21"/>
  <c r="K570" i="21" s="1"/>
  <c r="BD569" i="21"/>
  <c r="BB569" i="21"/>
  <c r="AZ569" i="21"/>
  <c r="AX569" i="21"/>
  <c r="AY569" i="21" s="1"/>
  <c r="AV569" i="21"/>
  <c r="AW569" i="21" s="1"/>
  <c r="AT569" i="21"/>
  <c r="AU569" i="21" s="1"/>
  <c r="AR569" i="21"/>
  <c r="AP569" i="21"/>
  <c r="AN569" i="21"/>
  <c r="AL569" i="21"/>
  <c r="AM569" i="21" s="1"/>
  <c r="AJ569" i="21"/>
  <c r="AK569" i="21" s="1"/>
  <c r="AH569" i="21"/>
  <c r="AI569" i="21" s="1"/>
  <c r="AF569" i="21"/>
  <c r="AD569" i="21"/>
  <c r="AB569" i="21"/>
  <c r="Z569" i="21"/>
  <c r="AA569" i="21" s="1"/>
  <c r="X569" i="21"/>
  <c r="Y569" i="21" s="1"/>
  <c r="V569" i="21"/>
  <c r="W569" i="21" s="1"/>
  <c r="T569" i="21"/>
  <c r="R569" i="21"/>
  <c r="P569" i="21"/>
  <c r="N569" i="21"/>
  <c r="O569" i="21" s="1"/>
  <c r="L569" i="21"/>
  <c r="M569" i="21" s="1"/>
  <c r="J569" i="21"/>
  <c r="K569" i="21" s="1"/>
  <c r="BD568" i="21"/>
  <c r="BB568" i="21"/>
  <c r="AZ568" i="21"/>
  <c r="AX568" i="21"/>
  <c r="AY568" i="21" s="1"/>
  <c r="AV568" i="21"/>
  <c r="AW568" i="21" s="1"/>
  <c r="AT568" i="21"/>
  <c r="AU568" i="21" s="1"/>
  <c r="AR568" i="21"/>
  <c r="AP568" i="21"/>
  <c r="AN568" i="21"/>
  <c r="AL568" i="21"/>
  <c r="AM568" i="21" s="1"/>
  <c r="AJ568" i="21"/>
  <c r="AK568" i="21" s="1"/>
  <c r="AH568" i="21"/>
  <c r="AI568" i="21" s="1"/>
  <c r="AF568" i="21"/>
  <c r="AD568" i="21"/>
  <c r="AB568" i="21"/>
  <c r="Z568" i="21"/>
  <c r="AA568" i="21" s="1"/>
  <c r="X568" i="21"/>
  <c r="Y568" i="21" s="1"/>
  <c r="V568" i="21"/>
  <c r="W568" i="21" s="1"/>
  <c r="T568" i="21"/>
  <c r="R568" i="21"/>
  <c r="P568" i="21"/>
  <c r="N568" i="21"/>
  <c r="O568" i="21" s="1"/>
  <c r="L568" i="21"/>
  <c r="M568" i="21" s="1"/>
  <c r="J568" i="21"/>
  <c r="K568" i="21" s="1"/>
  <c r="BD567" i="21"/>
  <c r="BB567" i="21"/>
  <c r="AZ567" i="21"/>
  <c r="AX567" i="21"/>
  <c r="AY567" i="21" s="1"/>
  <c r="AV567" i="21"/>
  <c r="AW567" i="21" s="1"/>
  <c r="AT567" i="21"/>
  <c r="AU567" i="21" s="1"/>
  <c r="AR567" i="21"/>
  <c r="AP567" i="21"/>
  <c r="AN567" i="21"/>
  <c r="AL567" i="21"/>
  <c r="AM567" i="21" s="1"/>
  <c r="AJ567" i="21"/>
  <c r="AK567" i="21" s="1"/>
  <c r="AH567" i="21"/>
  <c r="AI567" i="21" s="1"/>
  <c r="AF567" i="21"/>
  <c r="AD567" i="21"/>
  <c r="AB567" i="21"/>
  <c r="Z567" i="21"/>
  <c r="AA567" i="21" s="1"/>
  <c r="X567" i="21"/>
  <c r="Y567" i="21" s="1"/>
  <c r="V567" i="21"/>
  <c r="W567" i="21" s="1"/>
  <c r="T567" i="21"/>
  <c r="R567" i="21"/>
  <c r="P567" i="21"/>
  <c r="N567" i="21"/>
  <c r="O567" i="21" s="1"/>
  <c r="L567" i="21"/>
  <c r="M567" i="21" s="1"/>
  <c r="J567" i="21"/>
  <c r="K567" i="21" s="1"/>
  <c r="BD566" i="21"/>
  <c r="BB566" i="21"/>
  <c r="AZ566" i="21"/>
  <c r="AX566" i="21"/>
  <c r="AY566" i="21" s="1"/>
  <c r="AV566" i="21"/>
  <c r="AW566" i="21" s="1"/>
  <c r="AT566" i="21"/>
  <c r="AU566" i="21" s="1"/>
  <c r="AR566" i="21"/>
  <c r="AP566" i="21"/>
  <c r="AN566" i="21"/>
  <c r="AL566" i="21"/>
  <c r="AM566" i="21" s="1"/>
  <c r="AJ566" i="21"/>
  <c r="AK566" i="21" s="1"/>
  <c r="AH566" i="21"/>
  <c r="AI566" i="21" s="1"/>
  <c r="AF566" i="21"/>
  <c r="AD566" i="21"/>
  <c r="AB566" i="21"/>
  <c r="Z566" i="21"/>
  <c r="AA566" i="21" s="1"/>
  <c r="X566" i="21"/>
  <c r="Y566" i="21" s="1"/>
  <c r="V566" i="21"/>
  <c r="W566" i="21" s="1"/>
  <c r="T566" i="21"/>
  <c r="R566" i="21"/>
  <c r="P566" i="21"/>
  <c r="N566" i="21"/>
  <c r="O566" i="21" s="1"/>
  <c r="L566" i="21"/>
  <c r="M566" i="21" s="1"/>
  <c r="J566" i="21"/>
  <c r="K566" i="21" s="1"/>
  <c r="BD565" i="21"/>
  <c r="BB565" i="21"/>
  <c r="AZ565" i="21"/>
  <c r="AX565" i="21"/>
  <c r="AY565" i="21" s="1"/>
  <c r="AV565" i="21"/>
  <c r="AW565" i="21" s="1"/>
  <c r="AT565" i="21"/>
  <c r="AU565" i="21" s="1"/>
  <c r="AR565" i="21"/>
  <c r="AP565" i="21"/>
  <c r="AN565" i="21"/>
  <c r="AL565" i="21"/>
  <c r="AM565" i="21" s="1"/>
  <c r="AJ565" i="21"/>
  <c r="AK565" i="21" s="1"/>
  <c r="AH565" i="21"/>
  <c r="AI565" i="21" s="1"/>
  <c r="AF565" i="21"/>
  <c r="AD565" i="21"/>
  <c r="AB565" i="21"/>
  <c r="Z565" i="21"/>
  <c r="AA565" i="21" s="1"/>
  <c r="X565" i="21"/>
  <c r="Y565" i="21" s="1"/>
  <c r="V565" i="21"/>
  <c r="W565" i="21" s="1"/>
  <c r="T565" i="21"/>
  <c r="R565" i="21"/>
  <c r="P565" i="21"/>
  <c r="N565" i="21"/>
  <c r="O565" i="21" s="1"/>
  <c r="L565" i="21"/>
  <c r="M565" i="21" s="1"/>
  <c r="J565" i="21"/>
  <c r="K565" i="21" s="1"/>
  <c r="BD564" i="21"/>
  <c r="BB564" i="21"/>
  <c r="AZ564" i="21"/>
  <c r="AX564" i="21"/>
  <c r="AY564" i="21" s="1"/>
  <c r="AV564" i="21"/>
  <c r="AW564" i="21" s="1"/>
  <c r="AT564" i="21"/>
  <c r="AU564" i="21" s="1"/>
  <c r="AR564" i="21"/>
  <c r="AP564" i="21"/>
  <c r="AN564" i="21"/>
  <c r="AL564" i="21"/>
  <c r="AM564" i="21" s="1"/>
  <c r="AJ564" i="21"/>
  <c r="AK564" i="21" s="1"/>
  <c r="AH564" i="21"/>
  <c r="AI564" i="21" s="1"/>
  <c r="AF564" i="21"/>
  <c r="AD564" i="21"/>
  <c r="AB564" i="21"/>
  <c r="Z564" i="21"/>
  <c r="AA564" i="21" s="1"/>
  <c r="X564" i="21"/>
  <c r="Y564" i="21" s="1"/>
  <c r="V564" i="21"/>
  <c r="W564" i="21" s="1"/>
  <c r="T564" i="21"/>
  <c r="R564" i="21"/>
  <c r="P564" i="21"/>
  <c r="N564" i="21"/>
  <c r="O564" i="21" s="1"/>
  <c r="L564" i="21"/>
  <c r="M564" i="21" s="1"/>
  <c r="J564" i="21"/>
  <c r="K564" i="21" s="1"/>
  <c r="BD563" i="21"/>
  <c r="BB563" i="21"/>
  <c r="AZ563" i="21"/>
  <c r="AX563" i="21"/>
  <c r="AY563" i="21" s="1"/>
  <c r="AV563" i="21"/>
  <c r="AW563" i="21" s="1"/>
  <c r="AT563" i="21"/>
  <c r="AU563" i="21" s="1"/>
  <c r="AR563" i="21"/>
  <c r="AP563" i="21"/>
  <c r="AN563" i="21"/>
  <c r="AL563" i="21"/>
  <c r="AM563" i="21" s="1"/>
  <c r="AJ563" i="21"/>
  <c r="AK563" i="21" s="1"/>
  <c r="AH563" i="21"/>
  <c r="AI563" i="21" s="1"/>
  <c r="AF563" i="21"/>
  <c r="AD563" i="21"/>
  <c r="AB563" i="21"/>
  <c r="Z563" i="21"/>
  <c r="AA563" i="21" s="1"/>
  <c r="X563" i="21"/>
  <c r="Y563" i="21" s="1"/>
  <c r="V563" i="21"/>
  <c r="W563" i="21" s="1"/>
  <c r="T563" i="21"/>
  <c r="R563" i="21"/>
  <c r="P563" i="21"/>
  <c r="N563" i="21"/>
  <c r="O563" i="21" s="1"/>
  <c r="L563" i="21"/>
  <c r="M563" i="21" s="1"/>
  <c r="J563" i="21"/>
  <c r="K563" i="21" s="1"/>
  <c r="BD562" i="21"/>
  <c r="BB562" i="21"/>
  <c r="AZ562" i="21"/>
  <c r="AX562" i="21"/>
  <c r="AY562" i="21" s="1"/>
  <c r="AV562" i="21"/>
  <c r="AW562" i="21" s="1"/>
  <c r="AT562" i="21"/>
  <c r="AU562" i="21" s="1"/>
  <c r="AR562" i="21"/>
  <c r="AP562" i="21"/>
  <c r="AN562" i="21"/>
  <c r="AL562" i="21"/>
  <c r="AM562" i="21" s="1"/>
  <c r="AJ562" i="21"/>
  <c r="AK562" i="21" s="1"/>
  <c r="AH562" i="21"/>
  <c r="AI562" i="21" s="1"/>
  <c r="AF562" i="21"/>
  <c r="AD562" i="21"/>
  <c r="AB562" i="21"/>
  <c r="Z562" i="21"/>
  <c r="AA562" i="21" s="1"/>
  <c r="X562" i="21"/>
  <c r="Y562" i="21" s="1"/>
  <c r="V562" i="21"/>
  <c r="W562" i="21" s="1"/>
  <c r="T562" i="21"/>
  <c r="R562" i="21"/>
  <c r="P562" i="21"/>
  <c r="N562" i="21"/>
  <c r="O562" i="21" s="1"/>
  <c r="L562" i="21"/>
  <c r="M562" i="21" s="1"/>
  <c r="J562" i="21"/>
  <c r="K562" i="21" s="1"/>
  <c r="BD561" i="21"/>
  <c r="BB561" i="21"/>
  <c r="AZ561" i="21"/>
  <c r="AX561" i="21"/>
  <c r="AY561" i="21" s="1"/>
  <c r="AV561" i="21"/>
  <c r="AW561" i="21" s="1"/>
  <c r="AT561" i="21"/>
  <c r="AU561" i="21" s="1"/>
  <c r="AR561" i="21"/>
  <c r="AP561" i="21"/>
  <c r="AN561" i="21"/>
  <c r="AL561" i="21"/>
  <c r="AM561" i="21" s="1"/>
  <c r="AJ561" i="21"/>
  <c r="AK561" i="21" s="1"/>
  <c r="AH561" i="21"/>
  <c r="AI561" i="21" s="1"/>
  <c r="AF561" i="21"/>
  <c r="AD561" i="21"/>
  <c r="AB561" i="21"/>
  <c r="Z561" i="21"/>
  <c r="AA561" i="21" s="1"/>
  <c r="X561" i="21"/>
  <c r="Y561" i="21" s="1"/>
  <c r="V561" i="21"/>
  <c r="W561" i="21" s="1"/>
  <c r="T561" i="21"/>
  <c r="R561" i="21"/>
  <c r="P561" i="21"/>
  <c r="N561" i="21"/>
  <c r="O561" i="21" s="1"/>
  <c r="L561" i="21"/>
  <c r="M561" i="21" s="1"/>
  <c r="J561" i="21"/>
  <c r="K561" i="21" s="1"/>
  <c r="BD560" i="21"/>
  <c r="BB560" i="21"/>
  <c r="AZ560" i="21"/>
  <c r="AX560" i="21"/>
  <c r="AY560" i="21" s="1"/>
  <c r="AV560" i="21"/>
  <c r="AW560" i="21" s="1"/>
  <c r="AT560" i="21"/>
  <c r="AU560" i="21" s="1"/>
  <c r="AR560" i="21"/>
  <c r="AP560" i="21"/>
  <c r="AN560" i="21"/>
  <c r="AL560" i="21"/>
  <c r="AM560" i="21" s="1"/>
  <c r="AJ560" i="21"/>
  <c r="AK560" i="21" s="1"/>
  <c r="AH560" i="21"/>
  <c r="AI560" i="21" s="1"/>
  <c r="AF560" i="21"/>
  <c r="AD560" i="21"/>
  <c r="AB560" i="21"/>
  <c r="Z560" i="21"/>
  <c r="AA560" i="21" s="1"/>
  <c r="X560" i="21"/>
  <c r="Y560" i="21" s="1"/>
  <c r="V560" i="21"/>
  <c r="W560" i="21" s="1"/>
  <c r="T560" i="21"/>
  <c r="R560" i="21"/>
  <c r="P560" i="21"/>
  <c r="N560" i="21"/>
  <c r="O560" i="21" s="1"/>
  <c r="L560" i="21"/>
  <c r="M560" i="21" s="1"/>
  <c r="J560" i="21"/>
  <c r="K560" i="21" s="1"/>
  <c r="BD559" i="21"/>
  <c r="BB559" i="21"/>
  <c r="AZ559" i="21"/>
  <c r="AX559" i="21"/>
  <c r="AY559" i="21" s="1"/>
  <c r="AV559" i="21"/>
  <c r="AW559" i="21" s="1"/>
  <c r="AT559" i="21"/>
  <c r="AU559" i="21" s="1"/>
  <c r="AR559" i="21"/>
  <c r="AP559" i="21"/>
  <c r="AN559" i="21"/>
  <c r="AL559" i="21"/>
  <c r="AM559" i="21" s="1"/>
  <c r="AJ559" i="21"/>
  <c r="AK559" i="21" s="1"/>
  <c r="AH559" i="21"/>
  <c r="AI559" i="21" s="1"/>
  <c r="AF559" i="21"/>
  <c r="AD559" i="21"/>
  <c r="AB559" i="21"/>
  <c r="Z559" i="21"/>
  <c r="AA559" i="21" s="1"/>
  <c r="X559" i="21"/>
  <c r="Y559" i="21" s="1"/>
  <c r="V559" i="21"/>
  <c r="W559" i="21" s="1"/>
  <c r="T559" i="21"/>
  <c r="R559" i="21"/>
  <c r="P559" i="21"/>
  <c r="N559" i="21"/>
  <c r="O559" i="21" s="1"/>
  <c r="L559" i="21"/>
  <c r="M559" i="21" s="1"/>
  <c r="J559" i="21"/>
  <c r="K559" i="21" s="1"/>
  <c r="BD558" i="21"/>
  <c r="BB558" i="21"/>
  <c r="AZ558" i="21"/>
  <c r="AX558" i="21"/>
  <c r="AY558" i="21" s="1"/>
  <c r="AV558" i="21"/>
  <c r="AW558" i="21" s="1"/>
  <c r="AT558" i="21"/>
  <c r="AU558" i="21" s="1"/>
  <c r="AR558" i="21"/>
  <c r="AP558" i="21"/>
  <c r="AN558" i="21"/>
  <c r="AL558" i="21"/>
  <c r="AM558" i="21" s="1"/>
  <c r="AJ558" i="21"/>
  <c r="AK558" i="21" s="1"/>
  <c r="AH558" i="21"/>
  <c r="AI558" i="21" s="1"/>
  <c r="AF558" i="21"/>
  <c r="AD558" i="21"/>
  <c r="AB558" i="21"/>
  <c r="Z558" i="21"/>
  <c r="AA558" i="21" s="1"/>
  <c r="X558" i="21"/>
  <c r="Y558" i="21" s="1"/>
  <c r="V558" i="21"/>
  <c r="W558" i="21" s="1"/>
  <c r="T558" i="21"/>
  <c r="R558" i="21"/>
  <c r="P558" i="21"/>
  <c r="N558" i="21"/>
  <c r="O558" i="21" s="1"/>
  <c r="L558" i="21"/>
  <c r="M558" i="21" s="1"/>
  <c r="J558" i="21"/>
  <c r="K558" i="21" s="1"/>
  <c r="BD557" i="21"/>
  <c r="BB557" i="21"/>
  <c r="AZ557" i="21"/>
  <c r="AX557" i="21"/>
  <c r="AY557" i="21" s="1"/>
  <c r="AV557" i="21"/>
  <c r="AW557" i="21" s="1"/>
  <c r="AT557" i="21"/>
  <c r="AU557" i="21" s="1"/>
  <c r="AR557" i="21"/>
  <c r="AP557" i="21"/>
  <c r="AN557" i="21"/>
  <c r="AL557" i="21"/>
  <c r="AM557" i="21" s="1"/>
  <c r="AJ557" i="21"/>
  <c r="AK557" i="21" s="1"/>
  <c r="AH557" i="21"/>
  <c r="AI557" i="21" s="1"/>
  <c r="AF557" i="21"/>
  <c r="AD557" i="21"/>
  <c r="AB557" i="21"/>
  <c r="Z557" i="21"/>
  <c r="AA557" i="21" s="1"/>
  <c r="X557" i="21"/>
  <c r="Y557" i="21" s="1"/>
  <c r="V557" i="21"/>
  <c r="W557" i="21" s="1"/>
  <c r="T557" i="21"/>
  <c r="R557" i="21"/>
  <c r="P557" i="21"/>
  <c r="N557" i="21"/>
  <c r="O557" i="21" s="1"/>
  <c r="L557" i="21"/>
  <c r="M557" i="21" s="1"/>
  <c r="J557" i="21"/>
  <c r="K557" i="21" s="1"/>
  <c r="BD556" i="21"/>
  <c r="BB556" i="21"/>
  <c r="AZ556" i="21"/>
  <c r="AX556" i="21"/>
  <c r="AY556" i="21" s="1"/>
  <c r="AV556" i="21"/>
  <c r="AW556" i="21" s="1"/>
  <c r="AT556" i="21"/>
  <c r="AU556" i="21" s="1"/>
  <c r="AR556" i="21"/>
  <c r="AP556" i="21"/>
  <c r="AN556" i="21"/>
  <c r="AL556" i="21"/>
  <c r="AM556" i="21" s="1"/>
  <c r="AJ556" i="21"/>
  <c r="AK556" i="21" s="1"/>
  <c r="AH556" i="21"/>
  <c r="AI556" i="21" s="1"/>
  <c r="AF556" i="21"/>
  <c r="AD556" i="21"/>
  <c r="AB556" i="21"/>
  <c r="Z556" i="21"/>
  <c r="AA556" i="21" s="1"/>
  <c r="X556" i="21"/>
  <c r="Y556" i="21" s="1"/>
  <c r="V556" i="21"/>
  <c r="W556" i="21" s="1"/>
  <c r="T556" i="21"/>
  <c r="R556" i="21"/>
  <c r="P556" i="21"/>
  <c r="N556" i="21"/>
  <c r="O556" i="21" s="1"/>
  <c r="L556" i="21"/>
  <c r="M556" i="21" s="1"/>
  <c r="J556" i="21"/>
  <c r="K556" i="21" s="1"/>
  <c r="BD555" i="21"/>
  <c r="BB555" i="21"/>
  <c r="AZ555" i="21"/>
  <c r="AX555" i="21"/>
  <c r="AY555" i="21" s="1"/>
  <c r="AV555" i="21"/>
  <c r="AW555" i="21" s="1"/>
  <c r="AT555" i="21"/>
  <c r="AU555" i="21" s="1"/>
  <c r="AR555" i="21"/>
  <c r="AP555" i="21"/>
  <c r="AN555" i="21"/>
  <c r="AL555" i="21"/>
  <c r="AM555" i="21" s="1"/>
  <c r="AJ555" i="21"/>
  <c r="AK555" i="21" s="1"/>
  <c r="AH555" i="21"/>
  <c r="AI555" i="21" s="1"/>
  <c r="AF555" i="21"/>
  <c r="AD555" i="21"/>
  <c r="AB555" i="21"/>
  <c r="Z555" i="21"/>
  <c r="AA555" i="21" s="1"/>
  <c r="X555" i="21"/>
  <c r="Y555" i="21" s="1"/>
  <c r="V555" i="21"/>
  <c r="W555" i="21" s="1"/>
  <c r="T555" i="21"/>
  <c r="R555" i="21"/>
  <c r="P555" i="21"/>
  <c r="N555" i="21"/>
  <c r="O555" i="21" s="1"/>
  <c r="L555" i="21"/>
  <c r="M555" i="21" s="1"/>
  <c r="J555" i="21"/>
  <c r="K555" i="21" s="1"/>
  <c r="BD554" i="21"/>
  <c r="BB554" i="21"/>
  <c r="AZ554" i="21"/>
  <c r="AX554" i="21"/>
  <c r="AY554" i="21" s="1"/>
  <c r="AV554" i="21"/>
  <c r="AW554" i="21" s="1"/>
  <c r="AT554" i="21"/>
  <c r="AU554" i="21" s="1"/>
  <c r="AR554" i="21"/>
  <c r="AP554" i="21"/>
  <c r="AN554" i="21"/>
  <c r="AL554" i="21"/>
  <c r="AM554" i="21" s="1"/>
  <c r="AJ554" i="21"/>
  <c r="AK554" i="21" s="1"/>
  <c r="AH554" i="21"/>
  <c r="AI554" i="21" s="1"/>
  <c r="AF554" i="21"/>
  <c r="AD554" i="21"/>
  <c r="AB554" i="21"/>
  <c r="Z554" i="21"/>
  <c r="AA554" i="21" s="1"/>
  <c r="X554" i="21"/>
  <c r="Y554" i="21" s="1"/>
  <c r="V554" i="21"/>
  <c r="W554" i="21" s="1"/>
  <c r="T554" i="21"/>
  <c r="R554" i="21"/>
  <c r="P554" i="21"/>
  <c r="N554" i="21"/>
  <c r="O554" i="21" s="1"/>
  <c r="L554" i="21"/>
  <c r="M554" i="21" s="1"/>
  <c r="J554" i="21"/>
  <c r="K554" i="21" s="1"/>
  <c r="BD553" i="21"/>
  <c r="BB553" i="21"/>
  <c r="AZ553" i="21"/>
  <c r="AX553" i="21"/>
  <c r="AY553" i="21" s="1"/>
  <c r="AV553" i="21"/>
  <c r="AW553" i="21" s="1"/>
  <c r="AT553" i="21"/>
  <c r="AU553" i="21" s="1"/>
  <c r="AR553" i="21"/>
  <c r="AP553" i="21"/>
  <c r="AN553" i="21"/>
  <c r="AL553" i="21"/>
  <c r="AM553" i="21" s="1"/>
  <c r="AJ553" i="21"/>
  <c r="AK553" i="21" s="1"/>
  <c r="AH553" i="21"/>
  <c r="AI553" i="21" s="1"/>
  <c r="AF553" i="21"/>
  <c r="AD553" i="21"/>
  <c r="AB553" i="21"/>
  <c r="Z553" i="21"/>
  <c r="AA553" i="21" s="1"/>
  <c r="X553" i="21"/>
  <c r="Y553" i="21" s="1"/>
  <c r="V553" i="21"/>
  <c r="W553" i="21" s="1"/>
  <c r="T553" i="21"/>
  <c r="R553" i="21"/>
  <c r="P553" i="21"/>
  <c r="N553" i="21"/>
  <c r="O553" i="21" s="1"/>
  <c r="L553" i="21"/>
  <c r="M553" i="21" s="1"/>
  <c r="J553" i="21"/>
  <c r="K553" i="21" s="1"/>
  <c r="BD552" i="21"/>
  <c r="BB552" i="21"/>
  <c r="AZ552" i="21"/>
  <c r="AX552" i="21"/>
  <c r="AY552" i="21" s="1"/>
  <c r="AV552" i="21"/>
  <c r="AW552" i="21" s="1"/>
  <c r="AT552" i="21"/>
  <c r="AU552" i="21" s="1"/>
  <c r="AR552" i="21"/>
  <c r="AP552" i="21"/>
  <c r="AN552" i="21"/>
  <c r="AL552" i="21"/>
  <c r="AM552" i="21" s="1"/>
  <c r="AJ552" i="21"/>
  <c r="AK552" i="21" s="1"/>
  <c r="AH552" i="21"/>
  <c r="AI552" i="21" s="1"/>
  <c r="AF552" i="21"/>
  <c r="AD552" i="21"/>
  <c r="AB552" i="21"/>
  <c r="Z552" i="21"/>
  <c r="AA552" i="21" s="1"/>
  <c r="X552" i="21"/>
  <c r="Y552" i="21" s="1"/>
  <c r="V552" i="21"/>
  <c r="W552" i="21" s="1"/>
  <c r="T552" i="21"/>
  <c r="R552" i="21"/>
  <c r="P552" i="21"/>
  <c r="N552" i="21"/>
  <c r="O552" i="21" s="1"/>
  <c r="L552" i="21"/>
  <c r="M552" i="21" s="1"/>
  <c r="J552" i="21"/>
  <c r="K552" i="21" s="1"/>
  <c r="BD551" i="21"/>
  <c r="BB551" i="21"/>
  <c r="AZ551" i="21"/>
  <c r="AX551" i="21"/>
  <c r="AY551" i="21" s="1"/>
  <c r="AV551" i="21"/>
  <c r="AW551" i="21" s="1"/>
  <c r="AT551" i="21"/>
  <c r="AU551" i="21" s="1"/>
  <c r="AR551" i="21"/>
  <c r="AP551" i="21"/>
  <c r="AN551" i="21"/>
  <c r="AL551" i="21"/>
  <c r="AM551" i="21" s="1"/>
  <c r="AJ551" i="21"/>
  <c r="AK551" i="21" s="1"/>
  <c r="AH551" i="21"/>
  <c r="AI551" i="21" s="1"/>
  <c r="AF551" i="21"/>
  <c r="AD551" i="21"/>
  <c r="AB551" i="21"/>
  <c r="Z551" i="21"/>
  <c r="AA551" i="21" s="1"/>
  <c r="X551" i="21"/>
  <c r="Y551" i="21" s="1"/>
  <c r="V551" i="21"/>
  <c r="W551" i="21" s="1"/>
  <c r="T551" i="21"/>
  <c r="R551" i="21"/>
  <c r="P551" i="21"/>
  <c r="N551" i="21"/>
  <c r="O551" i="21" s="1"/>
  <c r="L551" i="21"/>
  <c r="M551" i="21" s="1"/>
  <c r="J551" i="21"/>
  <c r="K551" i="21" s="1"/>
  <c r="BD550" i="21"/>
  <c r="BB550" i="21"/>
  <c r="AZ550" i="21"/>
  <c r="AX550" i="21"/>
  <c r="AY550" i="21" s="1"/>
  <c r="AV550" i="21"/>
  <c r="AW550" i="21" s="1"/>
  <c r="AT550" i="21"/>
  <c r="AU550" i="21" s="1"/>
  <c r="AR550" i="21"/>
  <c r="AP550" i="21"/>
  <c r="AN550" i="21"/>
  <c r="AL550" i="21"/>
  <c r="AM550" i="21" s="1"/>
  <c r="AJ550" i="21"/>
  <c r="AK550" i="21" s="1"/>
  <c r="AH550" i="21"/>
  <c r="AI550" i="21" s="1"/>
  <c r="AF550" i="21"/>
  <c r="AD550" i="21"/>
  <c r="AB550" i="21"/>
  <c r="Z550" i="21"/>
  <c r="AA550" i="21" s="1"/>
  <c r="X550" i="21"/>
  <c r="Y550" i="21" s="1"/>
  <c r="V550" i="21"/>
  <c r="W550" i="21" s="1"/>
  <c r="T550" i="21"/>
  <c r="R550" i="21"/>
  <c r="P550" i="21"/>
  <c r="N550" i="21"/>
  <c r="O550" i="21" s="1"/>
  <c r="L550" i="21"/>
  <c r="M550" i="21" s="1"/>
  <c r="J550" i="21"/>
  <c r="K550" i="21" s="1"/>
  <c r="BD549" i="21"/>
  <c r="BB549" i="21"/>
  <c r="AZ549" i="21"/>
  <c r="AX549" i="21"/>
  <c r="AY549" i="21" s="1"/>
  <c r="AV549" i="21"/>
  <c r="AW549" i="21" s="1"/>
  <c r="AT549" i="21"/>
  <c r="AU549" i="21" s="1"/>
  <c r="AR549" i="21"/>
  <c r="AP549" i="21"/>
  <c r="AN549" i="21"/>
  <c r="AL549" i="21"/>
  <c r="AM549" i="21" s="1"/>
  <c r="AJ549" i="21"/>
  <c r="AK549" i="21" s="1"/>
  <c r="AH549" i="21"/>
  <c r="AI549" i="21" s="1"/>
  <c r="AF549" i="21"/>
  <c r="AD549" i="21"/>
  <c r="AB549" i="21"/>
  <c r="Z549" i="21"/>
  <c r="AA549" i="21" s="1"/>
  <c r="X549" i="21"/>
  <c r="Y549" i="21" s="1"/>
  <c r="V549" i="21"/>
  <c r="W549" i="21" s="1"/>
  <c r="T549" i="21"/>
  <c r="R549" i="21"/>
  <c r="P549" i="21"/>
  <c r="N549" i="21"/>
  <c r="O549" i="21" s="1"/>
  <c r="L549" i="21"/>
  <c r="M549" i="21" s="1"/>
  <c r="J549" i="21"/>
  <c r="K549" i="21" s="1"/>
  <c r="BD548" i="21"/>
  <c r="BB548" i="21"/>
  <c r="AZ548" i="21"/>
  <c r="AX548" i="21"/>
  <c r="AY548" i="21" s="1"/>
  <c r="AV548" i="21"/>
  <c r="AW548" i="21" s="1"/>
  <c r="AT548" i="21"/>
  <c r="AU548" i="21" s="1"/>
  <c r="AR548" i="21"/>
  <c r="AP548" i="21"/>
  <c r="AN548" i="21"/>
  <c r="AL548" i="21"/>
  <c r="AM548" i="21" s="1"/>
  <c r="AJ548" i="21"/>
  <c r="AK548" i="21" s="1"/>
  <c r="AH548" i="21"/>
  <c r="AI548" i="21" s="1"/>
  <c r="AF548" i="21"/>
  <c r="AD548" i="21"/>
  <c r="AB548" i="21"/>
  <c r="Z548" i="21"/>
  <c r="AA548" i="21" s="1"/>
  <c r="X548" i="21"/>
  <c r="Y548" i="21" s="1"/>
  <c r="V548" i="21"/>
  <c r="W548" i="21" s="1"/>
  <c r="T548" i="21"/>
  <c r="R548" i="21"/>
  <c r="P548" i="21"/>
  <c r="N548" i="21"/>
  <c r="O548" i="21" s="1"/>
  <c r="L548" i="21"/>
  <c r="M548" i="21" s="1"/>
  <c r="J548" i="21"/>
  <c r="K548" i="21" s="1"/>
  <c r="BD547" i="21"/>
  <c r="BB547" i="21"/>
  <c r="AZ547" i="21"/>
  <c r="AX547" i="21"/>
  <c r="AY547" i="21" s="1"/>
  <c r="AV547" i="21"/>
  <c r="AW547" i="21" s="1"/>
  <c r="AT547" i="21"/>
  <c r="AU547" i="21" s="1"/>
  <c r="AR547" i="21"/>
  <c r="AP547" i="21"/>
  <c r="AN547" i="21"/>
  <c r="AL547" i="21"/>
  <c r="AM547" i="21" s="1"/>
  <c r="AJ547" i="21"/>
  <c r="AK547" i="21" s="1"/>
  <c r="AH547" i="21"/>
  <c r="AI547" i="21" s="1"/>
  <c r="AF547" i="21"/>
  <c r="AD547" i="21"/>
  <c r="AB547" i="21"/>
  <c r="Z547" i="21"/>
  <c r="AA547" i="21" s="1"/>
  <c r="X547" i="21"/>
  <c r="Y547" i="21" s="1"/>
  <c r="V547" i="21"/>
  <c r="W547" i="21" s="1"/>
  <c r="T547" i="21"/>
  <c r="R547" i="21"/>
  <c r="P547" i="21"/>
  <c r="N547" i="21"/>
  <c r="O547" i="21" s="1"/>
  <c r="L547" i="21"/>
  <c r="M547" i="21" s="1"/>
  <c r="J547" i="21"/>
  <c r="K547" i="21" s="1"/>
  <c r="BD546" i="21"/>
  <c r="BB546" i="21"/>
  <c r="AZ546" i="21"/>
  <c r="AX546" i="21"/>
  <c r="AY546" i="21" s="1"/>
  <c r="AV546" i="21"/>
  <c r="AW546" i="21" s="1"/>
  <c r="AT546" i="21"/>
  <c r="AU546" i="21" s="1"/>
  <c r="AR546" i="21"/>
  <c r="AP546" i="21"/>
  <c r="AN546" i="21"/>
  <c r="AL546" i="21"/>
  <c r="AM546" i="21" s="1"/>
  <c r="AJ546" i="21"/>
  <c r="AK546" i="21" s="1"/>
  <c r="AH546" i="21"/>
  <c r="AI546" i="21" s="1"/>
  <c r="AF546" i="21"/>
  <c r="AD546" i="21"/>
  <c r="AB546" i="21"/>
  <c r="Z546" i="21"/>
  <c r="AA546" i="21" s="1"/>
  <c r="X546" i="21"/>
  <c r="Y546" i="21" s="1"/>
  <c r="V546" i="21"/>
  <c r="W546" i="21" s="1"/>
  <c r="T546" i="21"/>
  <c r="R546" i="21"/>
  <c r="P546" i="21"/>
  <c r="N546" i="21"/>
  <c r="O546" i="21" s="1"/>
  <c r="L546" i="21"/>
  <c r="M546" i="21" s="1"/>
  <c r="J546" i="21"/>
  <c r="K546" i="21" s="1"/>
  <c r="BD545" i="21"/>
  <c r="BB545" i="21"/>
  <c r="AZ545" i="21"/>
  <c r="AX545" i="21"/>
  <c r="AY545" i="21" s="1"/>
  <c r="AV545" i="21"/>
  <c r="AW545" i="21" s="1"/>
  <c r="AT545" i="21"/>
  <c r="AU545" i="21" s="1"/>
  <c r="AR545" i="21"/>
  <c r="AP545" i="21"/>
  <c r="AN545" i="21"/>
  <c r="AL545" i="21"/>
  <c r="AM545" i="21" s="1"/>
  <c r="AJ545" i="21"/>
  <c r="AK545" i="21" s="1"/>
  <c r="AH545" i="21"/>
  <c r="AI545" i="21" s="1"/>
  <c r="AF545" i="21"/>
  <c r="AD545" i="21"/>
  <c r="AB545" i="21"/>
  <c r="Z545" i="21"/>
  <c r="AA545" i="21" s="1"/>
  <c r="X545" i="21"/>
  <c r="Y545" i="21" s="1"/>
  <c r="V545" i="21"/>
  <c r="W545" i="21" s="1"/>
  <c r="T545" i="21"/>
  <c r="R545" i="21"/>
  <c r="P545" i="21"/>
  <c r="N545" i="21"/>
  <c r="O545" i="21" s="1"/>
  <c r="L545" i="21"/>
  <c r="M545" i="21" s="1"/>
  <c r="J545" i="21"/>
  <c r="K545" i="21" s="1"/>
  <c r="BD544" i="21"/>
  <c r="BB544" i="21"/>
  <c r="AZ544" i="21"/>
  <c r="AX544" i="21"/>
  <c r="AY544" i="21" s="1"/>
  <c r="AV544" i="21"/>
  <c r="AW544" i="21" s="1"/>
  <c r="AT544" i="21"/>
  <c r="AU544" i="21" s="1"/>
  <c r="AR544" i="21"/>
  <c r="AP544" i="21"/>
  <c r="AN544" i="21"/>
  <c r="AL544" i="21"/>
  <c r="AM544" i="21" s="1"/>
  <c r="AJ544" i="21"/>
  <c r="AK544" i="21" s="1"/>
  <c r="AH544" i="21"/>
  <c r="AI544" i="21" s="1"/>
  <c r="AF544" i="21"/>
  <c r="AD544" i="21"/>
  <c r="AB544" i="21"/>
  <c r="Z544" i="21"/>
  <c r="AA544" i="21" s="1"/>
  <c r="X544" i="21"/>
  <c r="Y544" i="21" s="1"/>
  <c r="V544" i="21"/>
  <c r="W544" i="21" s="1"/>
  <c r="T544" i="21"/>
  <c r="R544" i="21"/>
  <c r="P544" i="21"/>
  <c r="N544" i="21"/>
  <c r="O544" i="21" s="1"/>
  <c r="L544" i="21"/>
  <c r="M544" i="21" s="1"/>
  <c r="J544" i="21"/>
  <c r="K544" i="21" s="1"/>
  <c r="BD543" i="21"/>
  <c r="BB543" i="21"/>
  <c r="AZ543" i="21"/>
  <c r="AX543" i="21"/>
  <c r="AY543" i="21" s="1"/>
  <c r="AV543" i="21"/>
  <c r="AW543" i="21" s="1"/>
  <c r="AT543" i="21"/>
  <c r="AU543" i="21" s="1"/>
  <c r="AR543" i="21"/>
  <c r="AP543" i="21"/>
  <c r="AN543" i="21"/>
  <c r="AL543" i="21"/>
  <c r="AM543" i="21" s="1"/>
  <c r="AJ543" i="21"/>
  <c r="AK543" i="21" s="1"/>
  <c r="AH543" i="21"/>
  <c r="AI543" i="21" s="1"/>
  <c r="AF543" i="21"/>
  <c r="AD543" i="21"/>
  <c r="AB543" i="21"/>
  <c r="Z543" i="21"/>
  <c r="AA543" i="21" s="1"/>
  <c r="X543" i="21"/>
  <c r="Y543" i="21" s="1"/>
  <c r="V543" i="21"/>
  <c r="W543" i="21" s="1"/>
  <c r="T543" i="21"/>
  <c r="R543" i="21"/>
  <c r="P543" i="21"/>
  <c r="N543" i="21"/>
  <c r="O543" i="21" s="1"/>
  <c r="L543" i="21"/>
  <c r="M543" i="21" s="1"/>
  <c r="J543" i="21"/>
  <c r="K543" i="21" s="1"/>
  <c r="BD542" i="21"/>
  <c r="BB542" i="21"/>
  <c r="AZ542" i="21"/>
  <c r="AX542" i="21"/>
  <c r="AY542" i="21" s="1"/>
  <c r="AV542" i="21"/>
  <c r="AW542" i="21" s="1"/>
  <c r="AT542" i="21"/>
  <c r="AU542" i="21" s="1"/>
  <c r="AR542" i="21"/>
  <c r="AP542" i="21"/>
  <c r="AN542" i="21"/>
  <c r="AL542" i="21"/>
  <c r="AM542" i="21" s="1"/>
  <c r="AJ542" i="21"/>
  <c r="AK542" i="21" s="1"/>
  <c r="AH542" i="21"/>
  <c r="AI542" i="21" s="1"/>
  <c r="AF542" i="21"/>
  <c r="AD542" i="21"/>
  <c r="AB542" i="21"/>
  <c r="Z542" i="21"/>
  <c r="AA542" i="21" s="1"/>
  <c r="X542" i="21"/>
  <c r="Y542" i="21" s="1"/>
  <c r="V542" i="21"/>
  <c r="W542" i="21" s="1"/>
  <c r="T542" i="21"/>
  <c r="R542" i="21"/>
  <c r="P542" i="21"/>
  <c r="N542" i="21"/>
  <c r="O542" i="21" s="1"/>
  <c r="L542" i="21"/>
  <c r="M542" i="21" s="1"/>
  <c r="J542" i="21"/>
  <c r="K542" i="21" s="1"/>
  <c r="BD541" i="21"/>
  <c r="BB541" i="21"/>
  <c r="AZ541" i="21"/>
  <c r="AX541" i="21"/>
  <c r="AY541" i="21" s="1"/>
  <c r="AV541" i="21"/>
  <c r="AW541" i="21" s="1"/>
  <c r="AT541" i="21"/>
  <c r="AU541" i="21" s="1"/>
  <c r="AR541" i="21"/>
  <c r="AP541" i="21"/>
  <c r="AN541" i="21"/>
  <c r="AL541" i="21"/>
  <c r="AM541" i="21" s="1"/>
  <c r="AJ541" i="21"/>
  <c r="AK541" i="21" s="1"/>
  <c r="AH541" i="21"/>
  <c r="AI541" i="21" s="1"/>
  <c r="AF541" i="21"/>
  <c r="AD541" i="21"/>
  <c r="AB541" i="21"/>
  <c r="Z541" i="21"/>
  <c r="AA541" i="21" s="1"/>
  <c r="X541" i="21"/>
  <c r="Y541" i="21" s="1"/>
  <c r="V541" i="21"/>
  <c r="W541" i="21" s="1"/>
  <c r="T541" i="21"/>
  <c r="R541" i="21"/>
  <c r="P541" i="21"/>
  <c r="N541" i="21"/>
  <c r="O541" i="21" s="1"/>
  <c r="L541" i="21"/>
  <c r="M541" i="21" s="1"/>
  <c r="J541" i="21"/>
  <c r="K541" i="21" s="1"/>
  <c r="BD540" i="21"/>
  <c r="BB540" i="21"/>
  <c r="AZ540" i="21"/>
  <c r="AX540" i="21"/>
  <c r="AY540" i="21" s="1"/>
  <c r="AV540" i="21"/>
  <c r="AW540" i="21" s="1"/>
  <c r="AT540" i="21"/>
  <c r="AU540" i="21" s="1"/>
  <c r="AR540" i="21"/>
  <c r="AP540" i="21"/>
  <c r="AN540" i="21"/>
  <c r="AL540" i="21"/>
  <c r="AM540" i="21" s="1"/>
  <c r="AJ540" i="21"/>
  <c r="AK540" i="21" s="1"/>
  <c r="AH540" i="21"/>
  <c r="AI540" i="21" s="1"/>
  <c r="AF540" i="21"/>
  <c r="AD540" i="21"/>
  <c r="AB540" i="21"/>
  <c r="Z540" i="21"/>
  <c r="AA540" i="21" s="1"/>
  <c r="X540" i="21"/>
  <c r="Y540" i="21" s="1"/>
  <c r="V540" i="21"/>
  <c r="W540" i="21" s="1"/>
  <c r="T540" i="21"/>
  <c r="R540" i="21"/>
  <c r="P540" i="21"/>
  <c r="N540" i="21"/>
  <c r="O540" i="21" s="1"/>
  <c r="L540" i="21"/>
  <c r="M540" i="21" s="1"/>
  <c r="J540" i="21"/>
  <c r="K540" i="21" s="1"/>
  <c r="BD539" i="21"/>
  <c r="BB539" i="21"/>
  <c r="AZ539" i="21"/>
  <c r="AX539" i="21"/>
  <c r="AY539" i="21" s="1"/>
  <c r="AV539" i="21"/>
  <c r="AW539" i="21" s="1"/>
  <c r="AT539" i="21"/>
  <c r="AU539" i="21" s="1"/>
  <c r="AR539" i="21"/>
  <c r="AP539" i="21"/>
  <c r="AN539" i="21"/>
  <c r="AL539" i="21"/>
  <c r="AM539" i="21" s="1"/>
  <c r="AJ539" i="21"/>
  <c r="AK539" i="21" s="1"/>
  <c r="AH539" i="21"/>
  <c r="AI539" i="21" s="1"/>
  <c r="AF539" i="21"/>
  <c r="AD539" i="21"/>
  <c r="AB539" i="21"/>
  <c r="Z539" i="21"/>
  <c r="AA539" i="21" s="1"/>
  <c r="X539" i="21"/>
  <c r="Y539" i="21" s="1"/>
  <c r="V539" i="21"/>
  <c r="W539" i="21" s="1"/>
  <c r="T539" i="21"/>
  <c r="R539" i="21"/>
  <c r="P539" i="21"/>
  <c r="N539" i="21"/>
  <c r="O539" i="21" s="1"/>
  <c r="L539" i="21"/>
  <c r="M539" i="21" s="1"/>
  <c r="J539" i="21"/>
  <c r="K539" i="21" s="1"/>
  <c r="BD538" i="21"/>
  <c r="BB538" i="21"/>
  <c r="AZ538" i="21"/>
  <c r="AX538" i="21"/>
  <c r="AY538" i="21" s="1"/>
  <c r="AV538" i="21"/>
  <c r="AW538" i="21" s="1"/>
  <c r="AT538" i="21"/>
  <c r="AU538" i="21" s="1"/>
  <c r="AR538" i="21"/>
  <c r="AP538" i="21"/>
  <c r="AN538" i="21"/>
  <c r="AL538" i="21"/>
  <c r="AM538" i="21" s="1"/>
  <c r="AJ538" i="21"/>
  <c r="AK538" i="21" s="1"/>
  <c r="AH538" i="21"/>
  <c r="AI538" i="21" s="1"/>
  <c r="AF538" i="21"/>
  <c r="AD538" i="21"/>
  <c r="AB538" i="21"/>
  <c r="Z538" i="21"/>
  <c r="AA538" i="21" s="1"/>
  <c r="X538" i="21"/>
  <c r="Y538" i="21" s="1"/>
  <c r="V538" i="21"/>
  <c r="W538" i="21" s="1"/>
  <c r="T538" i="21"/>
  <c r="R538" i="21"/>
  <c r="P538" i="21"/>
  <c r="N538" i="21"/>
  <c r="O538" i="21" s="1"/>
  <c r="L538" i="21"/>
  <c r="M538" i="21" s="1"/>
  <c r="J538" i="21"/>
  <c r="K538" i="21" s="1"/>
  <c r="BD537" i="21"/>
  <c r="BB537" i="21"/>
  <c r="AZ537" i="21"/>
  <c r="AX537" i="21"/>
  <c r="AY537" i="21" s="1"/>
  <c r="AV537" i="21"/>
  <c r="AW537" i="21" s="1"/>
  <c r="AT537" i="21"/>
  <c r="AU537" i="21" s="1"/>
  <c r="AR537" i="21"/>
  <c r="AP537" i="21"/>
  <c r="AN537" i="21"/>
  <c r="AL537" i="21"/>
  <c r="AM537" i="21" s="1"/>
  <c r="AJ537" i="21"/>
  <c r="AK537" i="21" s="1"/>
  <c r="AH537" i="21"/>
  <c r="AI537" i="21" s="1"/>
  <c r="AF537" i="21"/>
  <c r="AD537" i="21"/>
  <c r="AB537" i="21"/>
  <c r="Z537" i="21"/>
  <c r="AA537" i="21" s="1"/>
  <c r="X537" i="21"/>
  <c r="Y537" i="21" s="1"/>
  <c r="V537" i="21"/>
  <c r="W537" i="21" s="1"/>
  <c r="T537" i="21"/>
  <c r="R537" i="21"/>
  <c r="P537" i="21"/>
  <c r="N537" i="21"/>
  <c r="O537" i="21" s="1"/>
  <c r="L537" i="21"/>
  <c r="M537" i="21" s="1"/>
  <c r="J537" i="21"/>
  <c r="K537" i="21" s="1"/>
  <c r="BD536" i="21"/>
  <c r="BB536" i="21"/>
  <c r="AZ536" i="21"/>
  <c r="AX536" i="21"/>
  <c r="AY536" i="21" s="1"/>
  <c r="AV536" i="21"/>
  <c r="AW536" i="21" s="1"/>
  <c r="AT536" i="21"/>
  <c r="AU536" i="21" s="1"/>
  <c r="AR536" i="21"/>
  <c r="AP536" i="21"/>
  <c r="AN536" i="21"/>
  <c r="AL536" i="21"/>
  <c r="AM536" i="21" s="1"/>
  <c r="AJ536" i="21"/>
  <c r="AK536" i="21" s="1"/>
  <c r="AH536" i="21"/>
  <c r="AI536" i="21" s="1"/>
  <c r="AF536" i="21"/>
  <c r="AD536" i="21"/>
  <c r="AB536" i="21"/>
  <c r="Z536" i="21"/>
  <c r="AA536" i="21" s="1"/>
  <c r="X536" i="21"/>
  <c r="Y536" i="21" s="1"/>
  <c r="V536" i="21"/>
  <c r="W536" i="21" s="1"/>
  <c r="T536" i="21"/>
  <c r="R536" i="21"/>
  <c r="P536" i="21"/>
  <c r="N536" i="21"/>
  <c r="O536" i="21" s="1"/>
  <c r="L536" i="21"/>
  <c r="M536" i="21" s="1"/>
  <c r="J536" i="21"/>
  <c r="K536" i="21" s="1"/>
  <c r="BD535" i="21"/>
  <c r="BB535" i="21"/>
  <c r="AZ535" i="21"/>
  <c r="AX535" i="21"/>
  <c r="AY535" i="21" s="1"/>
  <c r="AV535" i="21"/>
  <c r="AW535" i="21" s="1"/>
  <c r="AT535" i="21"/>
  <c r="AU535" i="21" s="1"/>
  <c r="AR535" i="21"/>
  <c r="AP535" i="21"/>
  <c r="AN535" i="21"/>
  <c r="AL535" i="21"/>
  <c r="AM535" i="21" s="1"/>
  <c r="AJ535" i="21"/>
  <c r="AK535" i="21" s="1"/>
  <c r="AH535" i="21"/>
  <c r="AI535" i="21" s="1"/>
  <c r="AF535" i="21"/>
  <c r="AD535" i="21"/>
  <c r="AB535" i="21"/>
  <c r="Z535" i="21"/>
  <c r="AA535" i="21" s="1"/>
  <c r="X535" i="21"/>
  <c r="Y535" i="21" s="1"/>
  <c r="V535" i="21"/>
  <c r="W535" i="21" s="1"/>
  <c r="T535" i="21"/>
  <c r="R535" i="21"/>
  <c r="P535" i="21"/>
  <c r="N535" i="21"/>
  <c r="O535" i="21" s="1"/>
  <c r="L535" i="21"/>
  <c r="M535" i="21" s="1"/>
  <c r="J535" i="21"/>
  <c r="K535" i="21" s="1"/>
  <c r="BD534" i="21"/>
  <c r="BB534" i="21"/>
  <c r="AZ534" i="21"/>
  <c r="AX534" i="21"/>
  <c r="AY534" i="21" s="1"/>
  <c r="AV534" i="21"/>
  <c r="AW534" i="21" s="1"/>
  <c r="AT534" i="21"/>
  <c r="AU534" i="21" s="1"/>
  <c r="AR534" i="21"/>
  <c r="AP534" i="21"/>
  <c r="AN534" i="21"/>
  <c r="AL534" i="21"/>
  <c r="AM534" i="21" s="1"/>
  <c r="AJ534" i="21"/>
  <c r="AK534" i="21" s="1"/>
  <c r="AH534" i="21"/>
  <c r="AI534" i="21" s="1"/>
  <c r="AF534" i="21"/>
  <c r="AD534" i="21"/>
  <c r="AB534" i="21"/>
  <c r="Z534" i="21"/>
  <c r="AA534" i="21" s="1"/>
  <c r="X534" i="21"/>
  <c r="Y534" i="21" s="1"/>
  <c r="V534" i="21"/>
  <c r="W534" i="21" s="1"/>
  <c r="T534" i="21"/>
  <c r="R534" i="21"/>
  <c r="P534" i="21"/>
  <c r="N534" i="21"/>
  <c r="O534" i="21" s="1"/>
  <c r="L534" i="21"/>
  <c r="M534" i="21" s="1"/>
  <c r="J534" i="21"/>
  <c r="K534" i="21" s="1"/>
  <c r="BD533" i="21"/>
  <c r="BB533" i="21"/>
  <c r="AZ533" i="21"/>
  <c r="AX533" i="21"/>
  <c r="AY533" i="21" s="1"/>
  <c r="AV533" i="21"/>
  <c r="AW533" i="21" s="1"/>
  <c r="AT533" i="21"/>
  <c r="AU533" i="21" s="1"/>
  <c r="AR533" i="21"/>
  <c r="AP533" i="21"/>
  <c r="AN533" i="21"/>
  <c r="AL533" i="21"/>
  <c r="AM533" i="21" s="1"/>
  <c r="AJ533" i="21"/>
  <c r="AK533" i="21" s="1"/>
  <c r="AH533" i="21"/>
  <c r="AI533" i="21" s="1"/>
  <c r="AF533" i="21"/>
  <c r="AD533" i="21"/>
  <c r="AB533" i="21"/>
  <c r="Z533" i="21"/>
  <c r="AA533" i="21" s="1"/>
  <c r="X533" i="21"/>
  <c r="Y533" i="21" s="1"/>
  <c r="V533" i="21"/>
  <c r="W533" i="21" s="1"/>
  <c r="T533" i="21"/>
  <c r="R533" i="21"/>
  <c r="P533" i="21"/>
  <c r="N533" i="21"/>
  <c r="O533" i="21" s="1"/>
  <c r="L533" i="21"/>
  <c r="M533" i="21" s="1"/>
  <c r="J533" i="21"/>
  <c r="K533" i="21" s="1"/>
  <c r="BD532" i="21"/>
  <c r="BB532" i="21"/>
  <c r="AZ532" i="21"/>
  <c r="AX532" i="21"/>
  <c r="AY532" i="21" s="1"/>
  <c r="AV532" i="21"/>
  <c r="AW532" i="21" s="1"/>
  <c r="AT532" i="21"/>
  <c r="AU532" i="21" s="1"/>
  <c r="AR532" i="21"/>
  <c r="AP532" i="21"/>
  <c r="AN532" i="21"/>
  <c r="AL532" i="21"/>
  <c r="AM532" i="21" s="1"/>
  <c r="AJ532" i="21"/>
  <c r="AK532" i="21" s="1"/>
  <c r="AH532" i="21"/>
  <c r="AI532" i="21" s="1"/>
  <c r="AF532" i="21"/>
  <c r="AD532" i="21"/>
  <c r="AB532" i="21"/>
  <c r="Z532" i="21"/>
  <c r="AA532" i="21" s="1"/>
  <c r="X532" i="21"/>
  <c r="Y532" i="21" s="1"/>
  <c r="V532" i="21"/>
  <c r="W532" i="21" s="1"/>
  <c r="T532" i="21"/>
  <c r="R532" i="21"/>
  <c r="P532" i="21"/>
  <c r="N532" i="21"/>
  <c r="O532" i="21" s="1"/>
  <c r="L532" i="21"/>
  <c r="M532" i="21" s="1"/>
  <c r="J532" i="21"/>
  <c r="K532" i="21" s="1"/>
  <c r="BD531" i="21"/>
  <c r="BB531" i="21"/>
  <c r="AZ531" i="21"/>
  <c r="AX531" i="21"/>
  <c r="AY531" i="21" s="1"/>
  <c r="AV531" i="21"/>
  <c r="AW531" i="21" s="1"/>
  <c r="AT531" i="21"/>
  <c r="AU531" i="21" s="1"/>
  <c r="AR531" i="21"/>
  <c r="AP531" i="21"/>
  <c r="AN531" i="21"/>
  <c r="AL531" i="21"/>
  <c r="AM531" i="21" s="1"/>
  <c r="AJ531" i="21"/>
  <c r="AK531" i="21" s="1"/>
  <c r="AH531" i="21"/>
  <c r="AI531" i="21" s="1"/>
  <c r="AF531" i="21"/>
  <c r="AD531" i="21"/>
  <c r="AB531" i="21"/>
  <c r="Z531" i="21"/>
  <c r="AA531" i="21" s="1"/>
  <c r="X531" i="21"/>
  <c r="Y531" i="21" s="1"/>
  <c r="V531" i="21"/>
  <c r="W531" i="21" s="1"/>
  <c r="T531" i="21"/>
  <c r="R531" i="21"/>
  <c r="P531" i="21"/>
  <c r="N531" i="21"/>
  <c r="O531" i="21" s="1"/>
  <c r="L531" i="21"/>
  <c r="M531" i="21" s="1"/>
  <c r="J531" i="21"/>
  <c r="K531" i="21" s="1"/>
  <c r="BD530" i="21"/>
  <c r="BB530" i="21"/>
  <c r="AZ530" i="21"/>
  <c r="AX530" i="21"/>
  <c r="AY530" i="21" s="1"/>
  <c r="AV530" i="21"/>
  <c r="AW530" i="21" s="1"/>
  <c r="AT530" i="21"/>
  <c r="AU530" i="21" s="1"/>
  <c r="AR530" i="21"/>
  <c r="AP530" i="21"/>
  <c r="AN530" i="21"/>
  <c r="AL530" i="21"/>
  <c r="AM530" i="21" s="1"/>
  <c r="AJ530" i="21"/>
  <c r="AK530" i="21" s="1"/>
  <c r="AH530" i="21"/>
  <c r="AI530" i="21" s="1"/>
  <c r="AF530" i="21"/>
  <c r="AD530" i="21"/>
  <c r="AB530" i="21"/>
  <c r="Z530" i="21"/>
  <c r="AA530" i="21" s="1"/>
  <c r="X530" i="21"/>
  <c r="Y530" i="21" s="1"/>
  <c r="V530" i="21"/>
  <c r="W530" i="21" s="1"/>
  <c r="T530" i="21"/>
  <c r="R530" i="21"/>
  <c r="P530" i="21"/>
  <c r="N530" i="21"/>
  <c r="O530" i="21" s="1"/>
  <c r="L530" i="21"/>
  <c r="M530" i="21" s="1"/>
  <c r="J530" i="21"/>
  <c r="K530" i="21" s="1"/>
  <c r="BD529" i="21"/>
  <c r="BB529" i="21"/>
  <c r="AZ529" i="21"/>
  <c r="AX529" i="21"/>
  <c r="AY529" i="21" s="1"/>
  <c r="AV529" i="21"/>
  <c r="AW529" i="21" s="1"/>
  <c r="AT529" i="21"/>
  <c r="AU529" i="21" s="1"/>
  <c r="AR529" i="21"/>
  <c r="AP529" i="21"/>
  <c r="AN529" i="21"/>
  <c r="AL529" i="21"/>
  <c r="AM529" i="21" s="1"/>
  <c r="AJ529" i="21"/>
  <c r="AK529" i="21" s="1"/>
  <c r="AH529" i="21"/>
  <c r="AI529" i="21" s="1"/>
  <c r="AF529" i="21"/>
  <c r="AD529" i="21"/>
  <c r="AB529" i="21"/>
  <c r="Z529" i="21"/>
  <c r="AA529" i="21" s="1"/>
  <c r="X529" i="21"/>
  <c r="Y529" i="21" s="1"/>
  <c r="V529" i="21"/>
  <c r="W529" i="21" s="1"/>
  <c r="T529" i="21"/>
  <c r="R529" i="21"/>
  <c r="P529" i="21"/>
  <c r="N529" i="21"/>
  <c r="O529" i="21" s="1"/>
  <c r="L529" i="21"/>
  <c r="M529" i="21" s="1"/>
  <c r="J529" i="21"/>
  <c r="K529" i="21" s="1"/>
  <c r="BD528" i="21"/>
  <c r="BB528" i="21"/>
  <c r="AZ528" i="21"/>
  <c r="AX528" i="21"/>
  <c r="AY528" i="21" s="1"/>
  <c r="AV528" i="21"/>
  <c r="AW528" i="21" s="1"/>
  <c r="AT528" i="21"/>
  <c r="AU528" i="21" s="1"/>
  <c r="AR528" i="21"/>
  <c r="AP528" i="21"/>
  <c r="AN528" i="21"/>
  <c r="AL528" i="21"/>
  <c r="AM528" i="21" s="1"/>
  <c r="AJ528" i="21"/>
  <c r="AK528" i="21" s="1"/>
  <c r="AH528" i="21"/>
  <c r="AI528" i="21" s="1"/>
  <c r="AF528" i="21"/>
  <c r="AD528" i="21"/>
  <c r="AB528" i="21"/>
  <c r="Z528" i="21"/>
  <c r="AA528" i="21" s="1"/>
  <c r="X528" i="21"/>
  <c r="Y528" i="21" s="1"/>
  <c r="V528" i="21"/>
  <c r="W528" i="21" s="1"/>
  <c r="T528" i="21"/>
  <c r="R528" i="21"/>
  <c r="P528" i="21"/>
  <c r="N528" i="21"/>
  <c r="O528" i="21" s="1"/>
  <c r="L528" i="21"/>
  <c r="M528" i="21" s="1"/>
  <c r="J528" i="21"/>
  <c r="K528" i="21" s="1"/>
  <c r="BD527" i="21"/>
  <c r="BB527" i="21"/>
  <c r="AZ527" i="21"/>
  <c r="AX527" i="21"/>
  <c r="AY527" i="21" s="1"/>
  <c r="AV527" i="21"/>
  <c r="AW527" i="21" s="1"/>
  <c r="AT527" i="21"/>
  <c r="AU527" i="21" s="1"/>
  <c r="AR527" i="21"/>
  <c r="AP527" i="21"/>
  <c r="AN527" i="21"/>
  <c r="AL527" i="21"/>
  <c r="AM527" i="21" s="1"/>
  <c r="AJ527" i="21"/>
  <c r="AK527" i="21" s="1"/>
  <c r="AH527" i="21"/>
  <c r="AI527" i="21" s="1"/>
  <c r="AF527" i="21"/>
  <c r="AD527" i="21"/>
  <c r="AB527" i="21"/>
  <c r="Z527" i="21"/>
  <c r="AA527" i="21" s="1"/>
  <c r="X527" i="21"/>
  <c r="Y527" i="21" s="1"/>
  <c r="V527" i="21"/>
  <c r="W527" i="21" s="1"/>
  <c r="T527" i="21"/>
  <c r="R527" i="21"/>
  <c r="P527" i="21"/>
  <c r="N527" i="21"/>
  <c r="O527" i="21" s="1"/>
  <c r="L527" i="21"/>
  <c r="M527" i="21" s="1"/>
  <c r="J527" i="21"/>
  <c r="K527" i="21" s="1"/>
  <c r="BD526" i="21"/>
  <c r="BB526" i="21"/>
  <c r="AZ526" i="21"/>
  <c r="AX526" i="21"/>
  <c r="AY526" i="21" s="1"/>
  <c r="AV526" i="21"/>
  <c r="AW526" i="21" s="1"/>
  <c r="AT526" i="21"/>
  <c r="AU526" i="21" s="1"/>
  <c r="AR526" i="21"/>
  <c r="AP526" i="21"/>
  <c r="AN526" i="21"/>
  <c r="AL526" i="21"/>
  <c r="AM526" i="21" s="1"/>
  <c r="AJ526" i="21"/>
  <c r="AK526" i="21" s="1"/>
  <c r="AH526" i="21"/>
  <c r="AI526" i="21" s="1"/>
  <c r="AF526" i="21"/>
  <c r="AD526" i="21"/>
  <c r="AB526" i="21"/>
  <c r="Z526" i="21"/>
  <c r="AA526" i="21" s="1"/>
  <c r="X526" i="21"/>
  <c r="Y526" i="21" s="1"/>
  <c r="V526" i="21"/>
  <c r="W526" i="21" s="1"/>
  <c r="T526" i="21"/>
  <c r="R526" i="21"/>
  <c r="P526" i="21"/>
  <c r="N526" i="21"/>
  <c r="O526" i="21" s="1"/>
  <c r="L526" i="21"/>
  <c r="M526" i="21" s="1"/>
  <c r="J526" i="21"/>
  <c r="K526" i="21" s="1"/>
  <c r="BD525" i="21"/>
  <c r="BB525" i="21"/>
  <c r="AZ525" i="21"/>
  <c r="AX525" i="21"/>
  <c r="AY525" i="21" s="1"/>
  <c r="AV525" i="21"/>
  <c r="AW525" i="21" s="1"/>
  <c r="AT525" i="21"/>
  <c r="AU525" i="21" s="1"/>
  <c r="AR525" i="21"/>
  <c r="AP525" i="21"/>
  <c r="AN525" i="21"/>
  <c r="AL525" i="21"/>
  <c r="AM525" i="21" s="1"/>
  <c r="AJ525" i="21"/>
  <c r="AK525" i="21" s="1"/>
  <c r="AH525" i="21"/>
  <c r="AI525" i="21" s="1"/>
  <c r="AF525" i="21"/>
  <c r="AD525" i="21"/>
  <c r="AB525" i="21"/>
  <c r="Z525" i="21"/>
  <c r="AA525" i="21" s="1"/>
  <c r="X525" i="21"/>
  <c r="Y525" i="21" s="1"/>
  <c r="V525" i="21"/>
  <c r="W525" i="21" s="1"/>
  <c r="T525" i="21"/>
  <c r="R525" i="21"/>
  <c r="P525" i="21"/>
  <c r="N525" i="21"/>
  <c r="O525" i="21" s="1"/>
  <c r="L525" i="21"/>
  <c r="M525" i="21" s="1"/>
  <c r="J525" i="21"/>
  <c r="K525" i="21" s="1"/>
  <c r="BD524" i="21"/>
  <c r="BB524" i="21"/>
  <c r="AZ524" i="21"/>
  <c r="AX524" i="21"/>
  <c r="AY524" i="21" s="1"/>
  <c r="AV524" i="21"/>
  <c r="AW524" i="21" s="1"/>
  <c r="AT524" i="21"/>
  <c r="AU524" i="21" s="1"/>
  <c r="AR524" i="21"/>
  <c r="AP524" i="21"/>
  <c r="AN524" i="21"/>
  <c r="AL524" i="21"/>
  <c r="AM524" i="21" s="1"/>
  <c r="AJ524" i="21"/>
  <c r="AK524" i="21" s="1"/>
  <c r="AH524" i="21"/>
  <c r="AI524" i="21" s="1"/>
  <c r="AF524" i="21"/>
  <c r="AD524" i="21"/>
  <c r="AB524" i="21"/>
  <c r="Z524" i="21"/>
  <c r="AA524" i="21" s="1"/>
  <c r="X524" i="21"/>
  <c r="Y524" i="21" s="1"/>
  <c r="V524" i="21"/>
  <c r="W524" i="21" s="1"/>
  <c r="T524" i="21"/>
  <c r="R524" i="21"/>
  <c r="P524" i="21"/>
  <c r="N524" i="21"/>
  <c r="O524" i="21" s="1"/>
  <c r="L524" i="21"/>
  <c r="M524" i="21" s="1"/>
  <c r="J524" i="21"/>
  <c r="K524" i="21" s="1"/>
  <c r="BD523" i="21"/>
  <c r="BB523" i="21"/>
  <c r="AZ523" i="21"/>
  <c r="AX523" i="21"/>
  <c r="AY523" i="21" s="1"/>
  <c r="AV523" i="21"/>
  <c r="AW523" i="21" s="1"/>
  <c r="AT523" i="21"/>
  <c r="AU523" i="21" s="1"/>
  <c r="AR523" i="21"/>
  <c r="AP523" i="21"/>
  <c r="AN523" i="21"/>
  <c r="AL523" i="21"/>
  <c r="AM523" i="21" s="1"/>
  <c r="AJ523" i="21"/>
  <c r="AK523" i="21" s="1"/>
  <c r="AH523" i="21"/>
  <c r="AI523" i="21" s="1"/>
  <c r="AF523" i="21"/>
  <c r="AD523" i="21"/>
  <c r="AB523" i="21"/>
  <c r="Z523" i="21"/>
  <c r="AA523" i="21" s="1"/>
  <c r="X523" i="21"/>
  <c r="Y523" i="21" s="1"/>
  <c r="V523" i="21"/>
  <c r="W523" i="21" s="1"/>
  <c r="T523" i="21"/>
  <c r="R523" i="21"/>
  <c r="P523" i="21"/>
  <c r="N523" i="21"/>
  <c r="O523" i="21" s="1"/>
  <c r="L523" i="21"/>
  <c r="M523" i="21" s="1"/>
  <c r="J523" i="21"/>
  <c r="K523" i="21" s="1"/>
  <c r="BD522" i="21"/>
  <c r="BB522" i="21"/>
  <c r="AZ522" i="21"/>
  <c r="AX522" i="21"/>
  <c r="AY522" i="21" s="1"/>
  <c r="AV522" i="21"/>
  <c r="AW522" i="21" s="1"/>
  <c r="AT522" i="21"/>
  <c r="AU522" i="21" s="1"/>
  <c r="AR522" i="21"/>
  <c r="AP522" i="21"/>
  <c r="AN522" i="21"/>
  <c r="AL522" i="21"/>
  <c r="AM522" i="21" s="1"/>
  <c r="AJ522" i="21"/>
  <c r="AK522" i="21" s="1"/>
  <c r="AH522" i="21"/>
  <c r="AI522" i="21" s="1"/>
  <c r="AF522" i="21"/>
  <c r="AD522" i="21"/>
  <c r="AB522" i="21"/>
  <c r="Z522" i="21"/>
  <c r="AA522" i="21" s="1"/>
  <c r="X522" i="21"/>
  <c r="Y522" i="21" s="1"/>
  <c r="V522" i="21"/>
  <c r="W522" i="21" s="1"/>
  <c r="T522" i="21"/>
  <c r="R522" i="21"/>
  <c r="P522" i="21"/>
  <c r="N522" i="21"/>
  <c r="O522" i="21" s="1"/>
  <c r="L522" i="21"/>
  <c r="M522" i="21" s="1"/>
  <c r="J522" i="21"/>
  <c r="K522" i="21" s="1"/>
  <c r="BD521" i="21"/>
  <c r="BB521" i="21"/>
  <c r="AZ521" i="21"/>
  <c r="AX521" i="21"/>
  <c r="AY521" i="21" s="1"/>
  <c r="AV521" i="21"/>
  <c r="AW521" i="21" s="1"/>
  <c r="AT521" i="21"/>
  <c r="AU521" i="21" s="1"/>
  <c r="AR521" i="21"/>
  <c r="AP521" i="21"/>
  <c r="AN521" i="21"/>
  <c r="AL521" i="21"/>
  <c r="AM521" i="21" s="1"/>
  <c r="AJ521" i="21"/>
  <c r="AK521" i="21" s="1"/>
  <c r="AH521" i="21"/>
  <c r="AI521" i="21" s="1"/>
  <c r="AF521" i="21"/>
  <c r="AD521" i="21"/>
  <c r="AB521" i="21"/>
  <c r="Z521" i="21"/>
  <c r="AA521" i="21" s="1"/>
  <c r="X521" i="21"/>
  <c r="Y521" i="21" s="1"/>
  <c r="V521" i="21"/>
  <c r="W521" i="21" s="1"/>
  <c r="T521" i="21"/>
  <c r="R521" i="21"/>
  <c r="P521" i="21"/>
  <c r="N521" i="21"/>
  <c r="O521" i="21" s="1"/>
  <c r="L521" i="21"/>
  <c r="M521" i="21" s="1"/>
  <c r="J521" i="21"/>
  <c r="K521" i="21" s="1"/>
  <c r="BD520" i="21"/>
  <c r="BB520" i="21"/>
  <c r="AZ520" i="21"/>
  <c r="AX520" i="21"/>
  <c r="AY520" i="21" s="1"/>
  <c r="AV520" i="21"/>
  <c r="AW520" i="21" s="1"/>
  <c r="AT520" i="21"/>
  <c r="AU520" i="21" s="1"/>
  <c r="AR520" i="21"/>
  <c r="AP520" i="21"/>
  <c r="AN520" i="21"/>
  <c r="AL520" i="21"/>
  <c r="AM520" i="21" s="1"/>
  <c r="AJ520" i="21"/>
  <c r="AK520" i="21" s="1"/>
  <c r="AH520" i="21"/>
  <c r="AI520" i="21" s="1"/>
  <c r="AF520" i="21"/>
  <c r="AD520" i="21"/>
  <c r="AB520" i="21"/>
  <c r="Z520" i="21"/>
  <c r="AA520" i="21" s="1"/>
  <c r="X520" i="21"/>
  <c r="Y520" i="21" s="1"/>
  <c r="V520" i="21"/>
  <c r="W520" i="21" s="1"/>
  <c r="T520" i="21"/>
  <c r="R520" i="21"/>
  <c r="P520" i="21"/>
  <c r="N520" i="21"/>
  <c r="O520" i="21" s="1"/>
  <c r="L520" i="21"/>
  <c r="M520" i="21" s="1"/>
  <c r="J520" i="21"/>
  <c r="K520" i="21" s="1"/>
  <c r="BD519" i="21"/>
  <c r="BB519" i="21"/>
  <c r="AZ519" i="21"/>
  <c r="AX519" i="21"/>
  <c r="AY519" i="21" s="1"/>
  <c r="AV519" i="21"/>
  <c r="AW519" i="21" s="1"/>
  <c r="AT519" i="21"/>
  <c r="AU519" i="21" s="1"/>
  <c r="AR519" i="21"/>
  <c r="AP519" i="21"/>
  <c r="AN519" i="21"/>
  <c r="AL519" i="21"/>
  <c r="AM519" i="21" s="1"/>
  <c r="AJ519" i="21"/>
  <c r="AK519" i="21" s="1"/>
  <c r="AH519" i="21"/>
  <c r="AI519" i="21" s="1"/>
  <c r="AF519" i="21"/>
  <c r="AD519" i="21"/>
  <c r="AB519" i="21"/>
  <c r="Z519" i="21"/>
  <c r="AA519" i="21" s="1"/>
  <c r="X519" i="21"/>
  <c r="Y519" i="21" s="1"/>
  <c r="V519" i="21"/>
  <c r="W519" i="21" s="1"/>
  <c r="T519" i="21"/>
  <c r="R519" i="21"/>
  <c r="P519" i="21"/>
  <c r="N519" i="21"/>
  <c r="O519" i="21" s="1"/>
  <c r="L519" i="21"/>
  <c r="M519" i="21" s="1"/>
  <c r="J519" i="21"/>
  <c r="K519" i="21" s="1"/>
  <c r="BD518" i="21"/>
  <c r="BB518" i="21"/>
  <c r="AZ518" i="21"/>
  <c r="AX518" i="21"/>
  <c r="AY518" i="21" s="1"/>
  <c r="AV518" i="21"/>
  <c r="AW518" i="21" s="1"/>
  <c r="AT518" i="21"/>
  <c r="AU518" i="21" s="1"/>
  <c r="AR518" i="21"/>
  <c r="AP518" i="21"/>
  <c r="AN518" i="21"/>
  <c r="AL518" i="21"/>
  <c r="AM518" i="21" s="1"/>
  <c r="AJ518" i="21"/>
  <c r="AK518" i="21" s="1"/>
  <c r="AH518" i="21"/>
  <c r="AI518" i="21" s="1"/>
  <c r="AF518" i="21"/>
  <c r="AD518" i="21"/>
  <c r="AB518" i="21"/>
  <c r="Z518" i="21"/>
  <c r="AA518" i="21" s="1"/>
  <c r="X518" i="21"/>
  <c r="Y518" i="21" s="1"/>
  <c r="V518" i="21"/>
  <c r="W518" i="21" s="1"/>
  <c r="T518" i="21"/>
  <c r="R518" i="21"/>
  <c r="P518" i="21"/>
  <c r="Q518" i="21" s="1"/>
  <c r="N518" i="21"/>
  <c r="O518" i="21" s="1"/>
  <c r="L518" i="21"/>
  <c r="M518" i="21" s="1"/>
  <c r="J518" i="21"/>
  <c r="K518" i="21" s="1"/>
  <c r="BD517" i="21"/>
  <c r="BB517" i="21"/>
  <c r="AZ517" i="21"/>
  <c r="AX517" i="21"/>
  <c r="AY517" i="21" s="1"/>
  <c r="AV517" i="21"/>
  <c r="AW517" i="21" s="1"/>
  <c r="AT517" i="21"/>
  <c r="AU517" i="21" s="1"/>
  <c r="AR517" i="21"/>
  <c r="AP517" i="21"/>
  <c r="AN517" i="21"/>
  <c r="AL517" i="21"/>
  <c r="AM517" i="21" s="1"/>
  <c r="AJ517" i="21"/>
  <c r="AK517" i="21" s="1"/>
  <c r="AH517" i="21"/>
  <c r="AI517" i="21" s="1"/>
  <c r="AF517" i="21"/>
  <c r="AD517" i="21"/>
  <c r="AB517" i="21"/>
  <c r="Z517" i="21"/>
  <c r="AA517" i="21" s="1"/>
  <c r="X517" i="21"/>
  <c r="Y517" i="21" s="1"/>
  <c r="V517" i="21"/>
  <c r="W517" i="21" s="1"/>
  <c r="T517" i="21"/>
  <c r="R517" i="21"/>
  <c r="P517" i="21"/>
  <c r="Q517" i="21" s="1"/>
  <c r="N517" i="21"/>
  <c r="O517" i="21" s="1"/>
  <c r="L517" i="21"/>
  <c r="M517" i="21" s="1"/>
  <c r="J517" i="21"/>
  <c r="K517" i="21" s="1"/>
  <c r="BD516" i="21"/>
  <c r="BB516" i="21"/>
  <c r="AZ516" i="21"/>
  <c r="AX516" i="21"/>
  <c r="AY516" i="21" s="1"/>
  <c r="AV516" i="21"/>
  <c r="AW516" i="21" s="1"/>
  <c r="AT516" i="21"/>
  <c r="AU516" i="21" s="1"/>
  <c r="AR516" i="21"/>
  <c r="AP516" i="21"/>
  <c r="AN516" i="21"/>
  <c r="AL516" i="21"/>
  <c r="AM516" i="21" s="1"/>
  <c r="AJ516" i="21"/>
  <c r="AK516" i="21" s="1"/>
  <c r="AH516" i="21"/>
  <c r="AI516" i="21" s="1"/>
  <c r="AF516" i="21"/>
  <c r="AD516" i="21"/>
  <c r="AB516" i="21"/>
  <c r="Z516" i="21"/>
  <c r="AA516" i="21" s="1"/>
  <c r="X516" i="21"/>
  <c r="Y516" i="21" s="1"/>
  <c r="V516" i="21"/>
  <c r="W516" i="21" s="1"/>
  <c r="T516" i="21"/>
  <c r="R516" i="21"/>
  <c r="P516" i="21"/>
  <c r="Q516" i="21" s="1"/>
  <c r="N516" i="21"/>
  <c r="O516" i="21" s="1"/>
  <c r="L516" i="21"/>
  <c r="M516" i="21" s="1"/>
  <c r="J516" i="21"/>
  <c r="K516" i="21" s="1"/>
  <c r="BD515" i="21"/>
  <c r="BB515" i="21"/>
  <c r="AZ515" i="21"/>
  <c r="AX515" i="21"/>
  <c r="AY515" i="21" s="1"/>
  <c r="AV515" i="21"/>
  <c r="AW515" i="21" s="1"/>
  <c r="AT515" i="21"/>
  <c r="AU515" i="21" s="1"/>
  <c r="AR515" i="21"/>
  <c r="AP515" i="21"/>
  <c r="AN515" i="21"/>
  <c r="AL515" i="21"/>
  <c r="AM515" i="21" s="1"/>
  <c r="AJ515" i="21"/>
  <c r="AK515" i="21" s="1"/>
  <c r="AH515" i="21"/>
  <c r="AI515" i="21" s="1"/>
  <c r="AF515" i="21"/>
  <c r="AD515" i="21"/>
  <c r="AB515" i="21"/>
  <c r="Z515" i="21"/>
  <c r="AA515" i="21" s="1"/>
  <c r="X515" i="21"/>
  <c r="Y515" i="21" s="1"/>
  <c r="V515" i="21"/>
  <c r="W515" i="21" s="1"/>
  <c r="T515" i="21"/>
  <c r="R515" i="21"/>
  <c r="P515" i="21"/>
  <c r="Q515" i="21" s="1"/>
  <c r="N515" i="21"/>
  <c r="O515" i="21" s="1"/>
  <c r="L515" i="21"/>
  <c r="M515" i="21" s="1"/>
  <c r="J515" i="21"/>
  <c r="K515" i="21" s="1"/>
  <c r="BD514" i="21"/>
  <c r="BB514" i="21"/>
  <c r="AZ514" i="21"/>
  <c r="AX514" i="21"/>
  <c r="AY514" i="21" s="1"/>
  <c r="AV514" i="21"/>
  <c r="AW514" i="21" s="1"/>
  <c r="AT514" i="21"/>
  <c r="AU514" i="21" s="1"/>
  <c r="AR514" i="21"/>
  <c r="AP514" i="21"/>
  <c r="AN514" i="21"/>
  <c r="AL514" i="21"/>
  <c r="AM514" i="21" s="1"/>
  <c r="AJ514" i="21"/>
  <c r="AK514" i="21" s="1"/>
  <c r="AH514" i="21"/>
  <c r="AI514" i="21" s="1"/>
  <c r="AF514" i="21"/>
  <c r="AD514" i="21"/>
  <c r="AB514" i="21"/>
  <c r="Z514" i="21"/>
  <c r="AA514" i="21" s="1"/>
  <c r="X514" i="21"/>
  <c r="Y514" i="21" s="1"/>
  <c r="V514" i="21"/>
  <c r="W514" i="21" s="1"/>
  <c r="T514" i="21"/>
  <c r="R514" i="21"/>
  <c r="P514" i="21"/>
  <c r="Q514" i="21" s="1"/>
  <c r="N514" i="21"/>
  <c r="O514" i="21" s="1"/>
  <c r="L514" i="21"/>
  <c r="M514" i="21" s="1"/>
  <c r="J514" i="21"/>
  <c r="K514" i="21" s="1"/>
  <c r="BD513" i="21"/>
  <c r="BB513" i="21"/>
  <c r="AZ513" i="21"/>
  <c r="AX513" i="21"/>
  <c r="AY513" i="21" s="1"/>
  <c r="AV513" i="21"/>
  <c r="AW513" i="21" s="1"/>
  <c r="AT513" i="21"/>
  <c r="AU513" i="21" s="1"/>
  <c r="AR513" i="21"/>
  <c r="AP513" i="21"/>
  <c r="AN513" i="21"/>
  <c r="AL513" i="21"/>
  <c r="AM513" i="21" s="1"/>
  <c r="AJ513" i="21"/>
  <c r="AK513" i="21" s="1"/>
  <c r="AH513" i="21"/>
  <c r="AI513" i="21" s="1"/>
  <c r="AF513" i="21"/>
  <c r="AD513" i="21"/>
  <c r="AB513" i="21"/>
  <c r="Z513" i="21"/>
  <c r="AA513" i="21" s="1"/>
  <c r="X513" i="21"/>
  <c r="Y513" i="21" s="1"/>
  <c r="V513" i="21"/>
  <c r="W513" i="21" s="1"/>
  <c r="T513" i="21"/>
  <c r="R513" i="21"/>
  <c r="P513" i="21"/>
  <c r="Q513" i="21" s="1"/>
  <c r="N513" i="21"/>
  <c r="O513" i="21" s="1"/>
  <c r="L513" i="21"/>
  <c r="M513" i="21" s="1"/>
  <c r="J513" i="21"/>
  <c r="K513" i="21" s="1"/>
  <c r="BD512" i="21"/>
  <c r="BB512" i="21"/>
  <c r="AZ512" i="21"/>
  <c r="AX512" i="21"/>
  <c r="AY512" i="21" s="1"/>
  <c r="AV512" i="21"/>
  <c r="AW512" i="21" s="1"/>
  <c r="AT512" i="21"/>
  <c r="AU512" i="21" s="1"/>
  <c r="AR512" i="21"/>
  <c r="AP512" i="21"/>
  <c r="AN512" i="21"/>
  <c r="AL512" i="21"/>
  <c r="AM512" i="21" s="1"/>
  <c r="AJ512" i="21"/>
  <c r="AK512" i="21" s="1"/>
  <c r="AH512" i="21"/>
  <c r="AI512" i="21" s="1"/>
  <c r="AF512" i="21"/>
  <c r="AD512" i="21"/>
  <c r="AB512" i="21"/>
  <c r="Z512" i="21"/>
  <c r="AA512" i="21" s="1"/>
  <c r="X512" i="21"/>
  <c r="Y512" i="21" s="1"/>
  <c r="V512" i="21"/>
  <c r="W512" i="21" s="1"/>
  <c r="T512" i="21"/>
  <c r="R512" i="21"/>
  <c r="P512" i="21"/>
  <c r="Q512" i="21" s="1"/>
  <c r="N512" i="21"/>
  <c r="O512" i="21" s="1"/>
  <c r="L512" i="21"/>
  <c r="M512" i="21" s="1"/>
  <c r="J512" i="21"/>
  <c r="K512" i="21" s="1"/>
  <c r="BD511" i="21"/>
  <c r="BB511" i="21"/>
  <c r="AZ511" i="21"/>
  <c r="AX511" i="21"/>
  <c r="AY511" i="21" s="1"/>
  <c r="AV511" i="21"/>
  <c r="AW511" i="21" s="1"/>
  <c r="AT511" i="21"/>
  <c r="AU511" i="21" s="1"/>
  <c r="AR511" i="21"/>
  <c r="AP511" i="21"/>
  <c r="AN511" i="21"/>
  <c r="AL511" i="21"/>
  <c r="AM511" i="21" s="1"/>
  <c r="AJ511" i="21"/>
  <c r="AK511" i="21" s="1"/>
  <c r="AH511" i="21"/>
  <c r="AI511" i="21" s="1"/>
  <c r="AF511" i="21"/>
  <c r="AD511" i="21"/>
  <c r="AB511" i="21"/>
  <c r="Z511" i="21"/>
  <c r="AA511" i="21" s="1"/>
  <c r="X511" i="21"/>
  <c r="Y511" i="21" s="1"/>
  <c r="V511" i="21"/>
  <c r="W511" i="21" s="1"/>
  <c r="T511" i="21"/>
  <c r="R511" i="21"/>
  <c r="P511" i="21"/>
  <c r="Q511" i="21" s="1"/>
  <c r="N511" i="21"/>
  <c r="O511" i="21" s="1"/>
  <c r="L511" i="21"/>
  <c r="M511" i="21" s="1"/>
  <c r="J511" i="21"/>
  <c r="K511" i="21" s="1"/>
  <c r="BD510" i="21"/>
  <c r="BB510" i="21"/>
  <c r="AZ510" i="21"/>
  <c r="AX510" i="21"/>
  <c r="AY510" i="21" s="1"/>
  <c r="AV510" i="21"/>
  <c r="AW510" i="21" s="1"/>
  <c r="AT510" i="21"/>
  <c r="AU510" i="21" s="1"/>
  <c r="AR510" i="21"/>
  <c r="AP510" i="21"/>
  <c r="AN510" i="21"/>
  <c r="AL510" i="21"/>
  <c r="AM510" i="21" s="1"/>
  <c r="AJ510" i="21"/>
  <c r="AK510" i="21" s="1"/>
  <c r="AH510" i="21"/>
  <c r="AI510" i="21" s="1"/>
  <c r="AF510" i="21"/>
  <c r="AD510" i="21"/>
  <c r="AB510" i="21"/>
  <c r="Z510" i="21"/>
  <c r="AA510" i="21" s="1"/>
  <c r="X510" i="21"/>
  <c r="Y510" i="21" s="1"/>
  <c r="V510" i="21"/>
  <c r="W510" i="21" s="1"/>
  <c r="T510" i="21"/>
  <c r="R510" i="21"/>
  <c r="P510" i="21"/>
  <c r="Q510" i="21" s="1"/>
  <c r="N510" i="21"/>
  <c r="O510" i="21" s="1"/>
  <c r="L510" i="21"/>
  <c r="M510" i="21" s="1"/>
  <c r="J510" i="21"/>
  <c r="K510" i="21" s="1"/>
  <c r="BD509" i="21"/>
  <c r="BB509" i="21"/>
  <c r="AZ509" i="21"/>
  <c r="AX509" i="21"/>
  <c r="AY509" i="21" s="1"/>
  <c r="AV509" i="21"/>
  <c r="AW509" i="21" s="1"/>
  <c r="AT509" i="21"/>
  <c r="AU509" i="21" s="1"/>
  <c r="AR509" i="21"/>
  <c r="AP509" i="21"/>
  <c r="AN509" i="21"/>
  <c r="AL509" i="21"/>
  <c r="AM509" i="21" s="1"/>
  <c r="AJ509" i="21"/>
  <c r="AK509" i="21" s="1"/>
  <c r="AH509" i="21"/>
  <c r="AI509" i="21" s="1"/>
  <c r="AF509" i="21"/>
  <c r="AD509" i="21"/>
  <c r="AB509" i="21"/>
  <c r="Z509" i="21"/>
  <c r="AA509" i="21" s="1"/>
  <c r="X509" i="21"/>
  <c r="Y509" i="21" s="1"/>
  <c r="V509" i="21"/>
  <c r="W509" i="21" s="1"/>
  <c r="T509" i="21"/>
  <c r="R509" i="21"/>
  <c r="P509" i="21"/>
  <c r="Q509" i="21" s="1"/>
  <c r="N509" i="21"/>
  <c r="O509" i="21" s="1"/>
  <c r="L509" i="21"/>
  <c r="M509" i="21" s="1"/>
  <c r="J509" i="21"/>
  <c r="K509" i="21" s="1"/>
  <c r="BD508" i="21"/>
  <c r="BB508" i="21"/>
  <c r="AZ508" i="21"/>
  <c r="AX508" i="21"/>
  <c r="AY508" i="21" s="1"/>
  <c r="AV508" i="21"/>
  <c r="AW508" i="21" s="1"/>
  <c r="AT508" i="21"/>
  <c r="AU508" i="21" s="1"/>
  <c r="AR508" i="21"/>
  <c r="AP508" i="21"/>
  <c r="AN508" i="21"/>
  <c r="AL508" i="21"/>
  <c r="AM508" i="21" s="1"/>
  <c r="AJ508" i="21"/>
  <c r="AK508" i="21" s="1"/>
  <c r="AH508" i="21"/>
  <c r="AI508" i="21" s="1"/>
  <c r="AF508" i="21"/>
  <c r="AD508" i="21"/>
  <c r="AB508" i="21"/>
  <c r="Z508" i="21"/>
  <c r="AA508" i="21" s="1"/>
  <c r="X508" i="21"/>
  <c r="Y508" i="21" s="1"/>
  <c r="V508" i="21"/>
  <c r="W508" i="21" s="1"/>
  <c r="T508" i="21"/>
  <c r="R508" i="21"/>
  <c r="P508" i="21"/>
  <c r="Q508" i="21" s="1"/>
  <c r="N508" i="21"/>
  <c r="O508" i="21" s="1"/>
  <c r="L508" i="21"/>
  <c r="M508" i="21" s="1"/>
  <c r="J508" i="21"/>
  <c r="K508" i="21" s="1"/>
  <c r="BD507" i="21"/>
  <c r="BB507" i="21"/>
  <c r="AZ507" i="21"/>
  <c r="AX507" i="21"/>
  <c r="AY507" i="21" s="1"/>
  <c r="AV507" i="21"/>
  <c r="AW507" i="21" s="1"/>
  <c r="AT507" i="21"/>
  <c r="AU507" i="21" s="1"/>
  <c r="AR507" i="21"/>
  <c r="AP507" i="21"/>
  <c r="AN507" i="21"/>
  <c r="AL507" i="21"/>
  <c r="AM507" i="21" s="1"/>
  <c r="AJ507" i="21"/>
  <c r="AK507" i="21" s="1"/>
  <c r="AH507" i="21"/>
  <c r="AI507" i="21" s="1"/>
  <c r="AF507" i="21"/>
  <c r="AD507" i="21"/>
  <c r="AB507" i="21"/>
  <c r="Z507" i="21"/>
  <c r="AA507" i="21" s="1"/>
  <c r="X507" i="21"/>
  <c r="Y507" i="21" s="1"/>
  <c r="V507" i="21"/>
  <c r="W507" i="21" s="1"/>
  <c r="T507" i="21"/>
  <c r="R507" i="21"/>
  <c r="P507" i="21"/>
  <c r="Q507" i="21" s="1"/>
  <c r="N507" i="21"/>
  <c r="O507" i="21" s="1"/>
  <c r="L507" i="21"/>
  <c r="M507" i="21" s="1"/>
  <c r="J507" i="21"/>
  <c r="K507" i="21" s="1"/>
  <c r="BD506" i="21"/>
  <c r="BB506" i="21"/>
  <c r="AZ506" i="21"/>
  <c r="AX506" i="21"/>
  <c r="AY506" i="21" s="1"/>
  <c r="AV506" i="21"/>
  <c r="AW506" i="21" s="1"/>
  <c r="AT506" i="21"/>
  <c r="AU506" i="21" s="1"/>
  <c r="AR506" i="21"/>
  <c r="AP506" i="21"/>
  <c r="AN506" i="21"/>
  <c r="AL506" i="21"/>
  <c r="AM506" i="21" s="1"/>
  <c r="AJ506" i="21"/>
  <c r="AK506" i="21" s="1"/>
  <c r="AH506" i="21"/>
  <c r="AI506" i="21" s="1"/>
  <c r="AF506" i="21"/>
  <c r="AD506" i="21"/>
  <c r="AB506" i="21"/>
  <c r="Z506" i="21"/>
  <c r="AA506" i="21" s="1"/>
  <c r="X506" i="21"/>
  <c r="Y506" i="21" s="1"/>
  <c r="V506" i="21"/>
  <c r="W506" i="21" s="1"/>
  <c r="T506" i="21"/>
  <c r="R506" i="21"/>
  <c r="P506" i="21"/>
  <c r="Q506" i="21" s="1"/>
  <c r="N506" i="21"/>
  <c r="O506" i="21" s="1"/>
  <c r="L506" i="21"/>
  <c r="M506" i="21" s="1"/>
  <c r="J506" i="21"/>
  <c r="K506" i="21" s="1"/>
  <c r="BD505" i="21"/>
  <c r="BB505" i="21"/>
  <c r="AZ505" i="21"/>
  <c r="AX505" i="21"/>
  <c r="AY505" i="21" s="1"/>
  <c r="AV505" i="21"/>
  <c r="AW505" i="21" s="1"/>
  <c r="AT505" i="21"/>
  <c r="AU505" i="21" s="1"/>
  <c r="AR505" i="21"/>
  <c r="AP505" i="21"/>
  <c r="AN505" i="21"/>
  <c r="AL505" i="21"/>
  <c r="AM505" i="21" s="1"/>
  <c r="AJ505" i="21"/>
  <c r="AK505" i="21" s="1"/>
  <c r="AH505" i="21"/>
  <c r="AI505" i="21" s="1"/>
  <c r="AF505" i="21"/>
  <c r="AD505" i="21"/>
  <c r="AB505" i="21"/>
  <c r="Z505" i="21"/>
  <c r="AA505" i="21" s="1"/>
  <c r="X505" i="21"/>
  <c r="Y505" i="21" s="1"/>
  <c r="V505" i="21"/>
  <c r="W505" i="21" s="1"/>
  <c r="T505" i="21"/>
  <c r="R505" i="21"/>
  <c r="P505" i="21"/>
  <c r="Q505" i="21" s="1"/>
  <c r="N505" i="21"/>
  <c r="O505" i="21" s="1"/>
  <c r="L505" i="21"/>
  <c r="M505" i="21" s="1"/>
  <c r="J505" i="21"/>
  <c r="K505" i="21" s="1"/>
  <c r="BD504" i="21"/>
  <c r="BB504" i="21"/>
  <c r="AZ504" i="21"/>
  <c r="AX504" i="21"/>
  <c r="AY504" i="21" s="1"/>
  <c r="AV504" i="21"/>
  <c r="AW504" i="21" s="1"/>
  <c r="AT504" i="21"/>
  <c r="AU504" i="21" s="1"/>
  <c r="AR504" i="21"/>
  <c r="AP504" i="21"/>
  <c r="AN504" i="21"/>
  <c r="AL504" i="21"/>
  <c r="AM504" i="21" s="1"/>
  <c r="AJ504" i="21"/>
  <c r="AK504" i="21" s="1"/>
  <c r="AH504" i="21"/>
  <c r="AI504" i="21" s="1"/>
  <c r="AF504" i="21"/>
  <c r="AD504" i="21"/>
  <c r="AB504" i="21"/>
  <c r="Z504" i="21"/>
  <c r="AA504" i="21" s="1"/>
  <c r="X504" i="21"/>
  <c r="Y504" i="21" s="1"/>
  <c r="V504" i="21"/>
  <c r="W504" i="21" s="1"/>
  <c r="T504" i="21"/>
  <c r="R504" i="21"/>
  <c r="P504" i="21"/>
  <c r="Q504" i="21" s="1"/>
  <c r="N504" i="21"/>
  <c r="O504" i="21" s="1"/>
  <c r="L504" i="21"/>
  <c r="M504" i="21" s="1"/>
  <c r="J504" i="21"/>
  <c r="K504" i="21" s="1"/>
  <c r="BD503" i="21"/>
  <c r="BB503" i="21"/>
  <c r="AZ503" i="21"/>
  <c r="AX503" i="21"/>
  <c r="AY503" i="21" s="1"/>
  <c r="AV503" i="21"/>
  <c r="AW503" i="21" s="1"/>
  <c r="AT503" i="21"/>
  <c r="AU503" i="21" s="1"/>
  <c r="AR503" i="21"/>
  <c r="AP503" i="21"/>
  <c r="AN503" i="21"/>
  <c r="AL503" i="21"/>
  <c r="AM503" i="21" s="1"/>
  <c r="AJ503" i="21"/>
  <c r="AK503" i="21" s="1"/>
  <c r="AH503" i="21"/>
  <c r="AI503" i="21" s="1"/>
  <c r="AF503" i="21"/>
  <c r="AD503" i="21"/>
  <c r="AB503" i="21"/>
  <c r="Z503" i="21"/>
  <c r="AA503" i="21" s="1"/>
  <c r="X503" i="21"/>
  <c r="Y503" i="21" s="1"/>
  <c r="V503" i="21"/>
  <c r="W503" i="21" s="1"/>
  <c r="T503" i="21"/>
  <c r="R503" i="21"/>
  <c r="P503" i="21"/>
  <c r="Q503" i="21" s="1"/>
  <c r="N503" i="21"/>
  <c r="O503" i="21" s="1"/>
  <c r="L503" i="21"/>
  <c r="M503" i="21" s="1"/>
  <c r="J503" i="21"/>
  <c r="K503" i="21" s="1"/>
  <c r="BD502" i="21"/>
  <c r="BB502" i="21"/>
  <c r="AZ502" i="21"/>
  <c r="AX502" i="21"/>
  <c r="AY502" i="21" s="1"/>
  <c r="AV502" i="21"/>
  <c r="AW502" i="21" s="1"/>
  <c r="AT502" i="21"/>
  <c r="AU502" i="21" s="1"/>
  <c r="AR502" i="21"/>
  <c r="AP502" i="21"/>
  <c r="AN502" i="21"/>
  <c r="AL502" i="21"/>
  <c r="AM502" i="21" s="1"/>
  <c r="AJ502" i="21"/>
  <c r="AK502" i="21" s="1"/>
  <c r="AH502" i="21"/>
  <c r="AI502" i="21" s="1"/>
  <c r="AF502" i="21"/>
  <c r="AD502" i="21"/>
  <c r="AB502" i="21"/>
  <c r="Z502" i="21"/>
  <c r="AA502" i="21" s="1"/>
  <c r="X502" i="21"/>
  <c r="Y502" i="21" s="1"/>
  <c r="V502" i="21"/>
  <c r="W502" i="21" s="1"/>
  <c r="T502" i="21"/>
  <c r="R502" i="21"/>
  <c r="P502" i="21"/>
  <c r="Q502" i="21" s="1"/>
  <c r="N502" i="21"/>
  <c r="O502" i="21" s="1"/>
  <c r="L502" i="21"/>
  <c r="M502" i="21" s="1"/>
  <c r="J502" i="21"/>
  <c r="K502" i="21" s="1"/>
  <c r="BD501" i="21"/>
  <c r="BB501" i="21"/>
  <c r="AZ501" i="21"/>
  <c r="AX501" i="21"/>
  <c r="AY501" i="21" s="1"/>
  <c r="AV501" i="21"/>
  <c r="AW501" i="21" s="1"/>
  <c r="AT501" i="21"/>
  <c r="AU501" i="21" s="1"/>
  <c r="AR501" i="21"/>
  <c r="AP501" i="21"/>
  <c r="AN501" i="21"/>
  <c r="AL501" i="21"/>
  <c r="AM501" i="21" s="1"/>
  <c r="AJ501" i="21"/>
  <c r="AK501" i="21" s="1"/>
  <c r="AH501" i="21"/>
  <c r="AI501" i="21" s="1"/>
  <c r="AF501" i="21"/>
  <c r="AD501" i="21"/>
  <c r="AB501" i="21"/>
  <c r="Z501" i="21"/>
  <c r="AA501" i="21" s="1"/>
  <c r="X501" i="21"/>
  <c r="Y501" i="21" s="1"/>
  <c r="V501" i="21"/>
  <c r="W501" i="21" s="1"/>
  <c r="T501" i="21"/>
  <c r="R501" i="21"/>
  <c r="P501" i="21"/>
  <c r="Q501" i="21" s="1"/>
  <c r="N501" i="21"/>
  <c r="O501" i="21" s="1"/>
  <c r="L501" i="21"/>
  <c r="M501" i="21" s="1"/>
  <c r="J501" i="21"/>
  <c r="K501" i="21" s="1"/>
  <c r="BD500" i="21"/>
  <c r="BB500" i="21"/>
  <c r="AZ500" i="21"/>
  <c r="AX500" i="21"/>
  <c r="AY500" i="21" s="1"/>
  <c r="AV500" i="21"/>
  <c r="AW500" i="21" s="1"/>
  <c r="AT500" i="21"/>
  <c r="AU500" i="21" s="1"/>
  <c r="AR500" i="21"/>
  <c r="AP500" i="21"/>
  <c r="AN500" i="21"/>
  <c r="AL500" i="21"/>
  <c r="AM500" i="21" s="1"/>
  <c r="AJ500" i="21"/>
  <c r="AK500" i="21" s="1"/>
  <c r="AH500" i="21"/>
  <c r="AI500" i="21" s="1"/>
  <c r="AF500" i="21"/>
  <c r="AD500" i="21"/>
  <c r="AB500" i="21"/>
  <c r="Z500" i="21"/>
  <c r="AA500" i="21" s="1"/>
  <c r="X500" i="21"/>
  <c r="Y500" i="21" s="1"/>
  <c r="V500" i="21"/>
  <c r="W500" i="21" s="1"/>
  <c r="T500" i="21"/>
  <c r="R500" i="21"/>
  <c r="P500" i="21"/>
  <c r="Q500" i="21" s="1"/>
  <c r="N500" i="21"/>
  <c r="O500" i="21" s="1"/>
  <c r="L500" i="21"/>
  <c r="M500" i="21" s="1"/>
  <c r="J500" i="21"/>
  <c r="K500" i="21" s="1"/>
  <c r="BD499" i="21"/>
  <c r="BB499" i="21"/>
  <c r="AZ499" i="21"/>
  <c r="AX499" i="21"/>
  <c r="AY499" i="21" s="1"/>
  <c r="AV499" i="21"/>
  <c r="AW499" i="21" s="1"/>
  <c r="AT499" i="21"/>
  <c r="AU499" i="21" s="1"/>
  <c r="AR499" i="21"/>
  <c r="AP499" i="21"/>
  <c r="AN499" i="21"/>
  <c r="AL499" i="21"/>
  <c r="AM499" i="21" s="1"/>
  <c r="AJ499" i="21"/>
  <c r="AK499" i="21" s="1"/>
  <c r="AH499" i="21"/>
  <c r="AI499" i="21" s="1"/>
  <c r="AF499" i="21"/>
  <c r="AD499" i="21"/>
  <c r="AB499" i="21"/>
  <c r="Z499" i="21"/>
  <c r="AA499" i="21" s="1"/>
  <c r="X499" i="21"/>
  <c r="Y499" i="21" s="1"/>
  <c r="V499" i="21"/>
  <c r="W499" i="21" s="1"/>
  <c r="T499" i="21"/>
  <c r="R499" i="21"/>
  <c r="P499" i="21"/>
  <c r="Q499" i="21" s="1"/>
  <c r="N499" i="21"/>
  <c r="O499" i="21" s="1"/>
  <c r="L499" i="21"/>
  <c r="M499" i="21" s="1"/>
  <c r="J499" i="21"/>
  <c r="K499" i="21" s="1"/>
  <c r="BD498" i="21"/>
  <c r="BB498" i="21"/>
  <c r="AZ498" i="21"/>
  <c r="AX498" i="21"/>
  <c r="AY498" i="21" s="1"/>
  <c r="AV498" i="21"/>
  <c r="AW498" i="21" s="1"/>
  <c r="AT498" i="21"/>
  <c r="AU498" i="21" s="1"/>
  <c r="AR498" i="21"/>
  <c r="AP498" i="21"/>
  <c r="AN498" i="21"/>
  <c r="AL498" i="21"/>
  <c r="AM498" i="21" s="1"/>
  <c r="AJ498" i="21"/>
  <c r="AK498" i="21" s="1"/>
  <c r="AH498" i="21"/>
  <c r="AI498" i="21" s="1"/>
  <c r="AF498" i="21"/>
  <c r="AD498" i="21"/>
  <c r="AB498" i="21"/>
  <c r="Z498" i="21"/>
  <c r="AA498" i="21" s="1"/>
  <c r="X498" i="21"/>
  <c r="Y498" i="21" s="1"/>
  <c r="V498" i="21"/>
  <c r="W498" i="21" s="1"/>
  <c r="T498" i="21"/>
  <c r="R498" i="21"/>
  <c r="P498" i="21"/>
  <c r="Q498" i="21" s="1"/>
  <c r="N498" i="21"/>
  <c r="O498" i="21" s="1"/>
  <c r="L498" i="21"/>
  <c r="M498" i="21" s="1"/>
  <c r="J498" i="21"/>
  <c r="K498" i="21" s="1"/>
  <c r="BD497" i="21"/>
  <c r="BB497" i="21"/>
  <c r="AZ497" i="21"/>
  <c r="AX497" i="21"/>
  <c r="AY497" i="21" s="1"/>
  <c r="AV497" i="21"/>
  <c r="AW497" i="21" s="1"/>
  <c r="AT497" i="21"/>
  <c r="AU497" i="21" s="1"/>
  <c r="AR497" i="21"/>
  <c r="AP497" i="21"/>
  <c r="AN497" i="21"/>
  <c r="AL497" i="21"/>
  <c r="AM497" i="21" s="1"/>
  <c r="AJ497" i="21"/>
  <c r="AK497" i="21" s="1"/>
  <c r="AH497" i="21"/>
  <c r="AI497" i="21" s="1"/>
  <c r="AF497" i="21"/>
  <c r="AD497" i="21"/>
  <c r="AB497" i="21"/>
  <c r="Z497" i="21"/>
  <c r="AA497" i="21" s="1"/>
  <c r="X497" i="21"/>
  <c r="Y497" i="21" s="1"/>
  <c r="V497" i="21"/>
  <c r="W497" i="21" s="1"/>
  <c r="T497" i="21"/>
  <c r="R497" i="21"/>
  <c r="P497" i="21"/>
  <c r="Q497" i="21" s="1"/>
  <c r="N497" i="21"/>
  <c r="O497" i="21" s="1"/>
  <c r="L497" i="21"/>
  <c r="M497" i="21" s="1"/>
  <c r="J497" i="21"/>
  <c r="K497" i="21" s="1"/>
  <c r="BD496" i="21"/>
  <c r="BB496" i="21"/>
  <c r="AZ496" i="21"/>
  <c r="AX496" i="21"/>
  <c r="AY496" i="21" s="1"/>
  <c r="AV496" i="21"/>
  <c r="AW496" i="21" s="1"/>
  <c r="AT496" i="21"/>
  <c r="AU496" i="21" s="1"/>
  <c r="AR496" i="21"/>
  <c r="AP496" i="21"/>
  <c r="AN496" i="21"/>
  <c r="AL496" i="21"/>
  <c r="AM496" i="21" s="1"/>
  <c r="AJ496" i="21"/>
  <c r="AK496" i="21" s="1"/>
  <c r="AH496" i="21"/>
  <c r="AI496" i="21" s="1"/>
  <c r="AF496" i="21"/>
  <c r="AD496" i="21"/>
  <c r="AB496" i="21"/>
  <c r="Z496" i="21"/>
  <c r="AA496" i="21" s="1"/>
  <c r="X496" i="21"/>
  <c r="Y496" i="21" s="1"/>
  <c r="V496" i="21"/>
  <c r="W496" i="21" s="1"/>
  <c r="T496" i="21"/>
  <c r="R496" i="21"/>
  <c r="P496" i="21"/>
  <c r="Q496" i="21" s="1"/>
  <c r="N496" i="21"/>
  <c r="O496" i="21" s="1"/>
  <c r="L496" i="21"/>
  <c r="M496" i="21" s="1"/>
  <c r="J496" i="21"/>
  <c r="K496" i="21" s="1"/>
  <c r="BD495" i="21"/>
  <c r="BB495" i="21"/>
  <c r="AZ495" i="21"/>
  <c r="AX495" i="21"/>
  <c r="AY495" i="21" s="1"/>
  <c r="AV495" i="21"/>
  <c r="AW495" i="21" s="1"/>
  <c r="AT495" i="21"/>
  <c r="AU495" i="21" s="1"/>
  <c r="AR495" i="21"/>
  <c r="AP495" i="21"/>
  <c r="AN495" i="21"/>
  <c r="AL495" i="21"/>
  <c r="AM495" i="21" s="1"/>
  <c r="AJ495" i="21"/>
  <c r="AK495" i="21" s="1"/>
  <c r="AH495" i="21"/>
  <c r="AI495" i="21" s="1"/>
  <c r="AF495" i="21"/>
  <c r="AD495" i="21"/>
  <c r="AB495" i="21"/>
  <c r="Z495" i="21"/>
  <c r="AA495" i="21" s="1"/>
  <c r="X495" i="21"/>
  <c r="Y495" i="21" s="1"/>
  <c r="V495" i="21"/>
  <c r="W495" i="21" s="1"/>
  <c r="T495" i="21"/>
  <c r="R495" i="21"/>
  <c r="P495" i="21"/>
  <c r="Q495" i="21" s="1"/>
  <c r="N495" i="21"/>
  <c r="O495" i="21" s="1"/>
  <c r="L495" i="21"/>
  <c r="M495" i="21" s="1"/>
  <c r="J495" i="21"/>
  <c r="K495" i="21" s="1"/>
  <c r="BD494" i="21"/>
  <c r="BB494" i="21"/>
  <c r="AZ494" i="21"/>
  <c r="AX494" i="21"/>
  <c r="AY494" i="21" s="1"/>
  <c r="AV494" i="21"/>
  <c r="AW494" i="21" s="1"/>
  <c r="AT494" i="21"/>
  <c r="AU494" i="21" s="1"/>
  <c r="AR494" i="21"/>
  <c r="AP494" i="21"/>
  <c r="AN494" i="21"/>
  <c r="AL494" i="21"/>
  <c r="AM494" i="21" s="1"/>
  <c r="AJ494" i="21"/>
  <c r="AK494" i="21" s="1"/>
  <c r="AH494" i="21"/>
  <c r="AI494" i="21" s="1"/>
  <c r="AF494" i="21"/>
  <c r="AD494" i="21"/>
  <c r="AB494" i="21"/>
  <c r="Z494" i="21"/>
  <c r="AA494" i="21" s="1"/>
  <c r="X494" i="21"/>
  <c r="Y494" i="21" s="1"/>
  <c r="V494" i="21"/>
  <c r="W494" i="21" s="1"/>
  <c r="T494" i="21"/>
  <c r="R494" i="21"/>
  <c r="P494" i="21"/>
  <c r="Q494" i="21" s="1"/>
  <c r="N494" i="21"/>
  <c r="O494" i="21" s="1"/>
  <c r="L494" i="21"/>
  <c r="M494" i="21" s="1"/>
  <c r="J494" i="21"/>
  <c r="K494" i="21" s="1"/>
  <c r="BD493" i="21"/>
  <c r="BB493" i="21"/>
  <c r="AZ493" i="21"/>
  <c r="AX493" i="21"/>
  <c r="AY493" i="21" s="1"/>
  <c r="AV493" i="21"/>
  <c r="AW493" i="21" s="1"/>
  <c r="AT493" i="21"/>
  <c r="AU493" i="21" s="1"/>
  <c r="AR493" i="21"/>
  <c r="AP493" i="21"/>
  <c r="AN493" i="21"/>
  <c r="AL493" i="21"/>
  <c r="AM493" i="21" s="1"/>
  <c r="AJ493" i="21"/>
  <c r="AK493" i="21" s="1"/>
  <c r="AH493" i="21"/>
  <c r="AI493" i="21" s="1"/>
  <c r="AF493" i="21"/>
  <c r="AD493" i="21"/>
  <c r="AB493" i="21"/>
  <c r="Z493" i="21"/>
  <c r="AA493" i="21" s="1"/>
  <c r="X493" i="21"/>
  <c r="Y493" i="21" s="1"/>
  <c r="V493" i="21"/>
  <c r="W493" i="21" s="1"/>
  <c r="T493" i="21"/>
  <c r="R493" i="21"/>
  <c r="P493" i="21"/>
  <c r="Q493" i="21" s="1"/>
  <c r="N493" i="21"/>
  <c r="O493" i="21" s="1"/>
  <c r="L493" i="21"/>
  <c r="M493" i="21" s="1"/>
  <c r="J493" i="21"/>
  <c r="K493" i="21" s="1"/>
  <c r="BD492" i="21"/>
  <c r="BB492" i="21"/>
  <c r="AZ492" i="21"/>
  <c r="AX492" i="21"/>
  <c r="AY492" i="21" s="1"/>
  <c r="AV492" i="21"/>
  <c r="AW492" i="21" s="1"/>
  <c r="AT492" i="21"/>
  <c r="AU492" i="21" s="1"/>
  <c r="AR492" i="21"/>
  <c r="AP492" i="21"/>
  <c r="AN492" i="21"/>
  <c r="AL492" i="21"/>
  <c r="AM492" i="21" s="1"/>
  <c r="AJ492" i="21"/>
  <c r="AK492" i="21" s="1"/>
  <c r="AH492" i="21"/>
  <c r="AI492" i="21" s="1"/>
  <c r="AF492" i="21"/>
  <c r="AD492" i="21"/>
  <c r="AB492" i="21"/>
  <c r="Z492" i="21"/>
  <c r="AA492" i="21" s="1"/>
  <c r="X492" i="21"/>
  <c r="Y492" i="21" s="1"/>
  <c r="V492" i="21"/>
  <c r="W492" i="21" s="1"/>
  <c r="T492" i="21"/>
  <c r="R492" i="21"/>
  <c r="P492" i="21"/>
  <c r="Q492" i="21" s="1"/>
  <c r="N492" i="21"/>
  <c r="O492" i="21" s="1"/>
  <c r="L492" i="21"/>
  <c r="M492" i="21" s="1"/>
  <c r="J492" i="21"/>
  <c r="K492" i="21" s="1"/>
  <c r="BD491" i="21"/>
  <c r="BB491" i="21"/>
  <c r="AZ491" i="21"/>
  <c r="AX491" i="21"/>
  <c r="AY491" i="21" s="1"/>
  <c r="AV491" i="21"/>
  <c r="AW491" i="21" s="1"/>
  <c r="AT491" i="21"/>
  <c r="AU491" i="21" s="1"/>
  <c r="AR491" i="21"/>
  <c r="AP491" i="21"/>
  <c r="AN491" i="21"/>
  <c r="AL491" i="21"/>
  <c r="AM491" i="21" s="1"/>
  <c r="AJ491" i="21"/>
  <c r="AK491" i="21" s="1"/>
  <c r="AH491" i="21"/>
  <c r="AI491" i="21" s="1"/>
  <c r="AF491" i="21"/>
  <c r="AD491" i="21"/>
  <c r="AB491" i="21"/>
  <c r="Z491" i="21"/>
  <c r="AA491" i="21" s="1"/>
  <c r="X491" i="21"/>
  <c r="Y491" i="21" s="1"/>
  <c r="V491" i="21"/>
  <c r="W491" i="21" s="1"/>
  <c r="T491" i="21"/>
  <c r="R491" i="21"/>
  <c r="P491" i="21"/>
  <c r="Q491" i="21" s="1"/>
  <c r="N491" i="21"/>
  <c r="O491" i="21" s="1"/>
  <c r="L491" i="21"/>
  <c r="M491" i="21" s="1"/>
  <c r="J491" i="21"/>
  <c r="K491" i="21" s="1"/>
  <c r="BD490" i="21"/>
  <c r="BB490" i="21"/>
  <c r="AZ490" i="21"/>
  <c r="AX490" i="21"/>
  <c r="AY490" i="21" s="1"/>
  <c r="AV490" i="21"/>
  <c r="AW490" i="21" s="1"/>
  <c r="AT490" i="21"/>
  <c r="AU490" i="21" s="1"/>
  <c r="AR490" i="21"/>
  <c r="AP490" i="21"/>
  <c r="AN490" i="21"/>
  <c r="AL490" i="21"/>
  <c r="AM490" i="21" s="1"/>
  <c r="AJ490" i="21"/>
  <c r="AK490" i="21" s="1"/>
  <c r="AH490" i="21"/>
  <c r="AI490" i="21" s="1"/>
  <c r="AF490" i="21"/>
  <c r="AD490" i="21"/>
  <c r="AB490" i="21"/>
  <c r="Z490" i="21"/>
  <c r="AA490" i="21" s="1"/>
  <c r="X490" i="21"/>
  <c r="Y490" i="21" s="1"/>
  <c r="V490" i="21"/>
  <c r="W490" i="21" s="1"/>
  <c r="T490" i="21"/>
  <c r="R490" i="21"/>
  <c r="P490" i="21"/>
  <c r="Q490" i="21" s="1"/>
  <c r="N490" i="21"/>
  <c r="O490" i="21" s="1"/>
  <c r="L490" i="21"/>
  <c r="M490" i="21" s="1"/>
  <c r="J490" i="21"/>
  <c r="K490" i="21" s="1"/>
  <c r="BD489" i="21"/>
  <c r="BB489" i="21"/>
  <c r="AZ489" i="21"/>
  <c r="AX489" i="21"/>
  <c r="AY489" i="21" s="1"/>
  <c r="AV489" i="21"/>
  <c r="AW489" i="21" s="1"/>
  <c r="AT489" i="21"/>
  <c r="AU489" i="21" s="1"/>
  <c r="AR489" i="21"/>
  <c r="AP489" i="21"/>
  <c r="AN489" i="21"/>
  <c r="AL489" i="21"/>
  <c r="AM489" i="21" s="1"/>
  <c r="AJ489" i="21"/>
  <c r="AK489" i="21" s="1"/>
  <c r="AH489" i="21"/>
  <c r="AI489" i="21" s="1"/>
  <c r="AF489" i="21"/>
  <c r="AD489" i="21"/>
  <c r="AB489" i="21"/>
  <c r="Z489" i="21"/>
  <c r="AA489" i="21" s="1"/>
  <c r="X489" i="21"/>
  <c r="Y489" i="21" s="1"/>
  <c r="V489" i="21"/>
  <c r="W489" i="21" s="1"/>
  <c r="T489" i="21"/>
  <c r="R489" i="21"/>
  <c r="P489" i="21"/>
  <c r="Q489" i="21" s="1"/>
  <c r="N489" i="21"/>
  <c r="O489" i="21" s="1"/>
  <c r="L489" i="21"/>
  <c r="M489" i="21" s="1"/>
  <c r="J489" i="21"/>
  <c r="K489" i="21" s="1"/>
  <c r="BD488" i="21"/>
  <c r="BB488" i="21"/>
  <c r="AZ488" i="21"/>
  <c r="AX488" i="21"/>
  <c r="AY488" i="21" s="1"/>
  <c r="AV488" i="21"/>
  <c r="AW488" i="21" s="1"/>
  <c r="AT488" i="21"/>
  <c r="AU488" i="21" s="1"/>
  <c r="AR488" i="21"/>
  <c r="AP488" i="21"/>
  <c r="AN488" i="21"/>
  <c r="AL488" i="21"/>
  <c r="AM488" i="21" s="1"/>
  <c r="AJ488" i="21"/>
  <c r="AK488" i="21" s="1"/>
  <c r="AH488" i="21"/>
  <c r="AI488" i="21" s="1"/>
  <c r="AF488" i="21"/>
  <c r="AD488" i="21"/>
  <c r="AB488" i="21"/>
  <c r="Z488" i="21"/>
  <c r="AA488" i="21" s="1"/>
  <c r="X488" i="21"/>
  <c r="Y488" i="21" s="1"/>
  <c r="V488" i="21"/>
  <c r="W488" i="21" s="1"/>
  <c r="T488" i="21"/>
  <c r="R488" i="21"/>
  <c r="P488" i="21"/>
  <c r="Q488" i="21" s="1"/>
  <c r="N488" i="21"/>
  <c r="O488" i="21" s="1"/>
  <c r="L488" i="21"/>
  <c r="M488" i="21" s="1"/>
  <c r="J488" i="21"/>
  <c r="K488" i="21" s="1"/>
  <c r="BD487" i="21"/>
  <c r="BB487" i="21"/>
  <c r="AZ487" i="21"/>
  <c r="AX487" i="21"/>
  <c r="AY487" i="21" s="1"/>
  <c r="AV487" i="21"/>
  <c r="AW487" i="21" s="1"/>
  <c r="AT487" i="21"/>
  <c r="AU487" i="21" s="1"/>
  <c r="AR487" i="21"/>
  <c r="AP487" i="21"/>
  <c r="AN487" i="21"/>
  <c r="AL487" i="21"/>
  <c r="AM487" i="21" s="1"/>
  <c r="AJ487" i="21"/>
  <c r="AK487" i="21" s="1"/>
  <c r="AH487" i="21"/>
  <c r="AI487" i="21" s="1"/>
  <c r="AF487" i="21"/>
  <c r="AD487" i="21"/>
  <c r="AB487" i="21"/>
  <c r="Z487" i="21"/>
  <c r="AA487" i="21" s="1"/>
  <c r="X487" i="21"/>
  <c r="Y487" i="21" s="1"/>
  <c r="V487" i="21"/>
  <c r="W487" i="21" s="1"/>
  <c r="T487" i="21"/>
  <c r="R487" i="21"/>
  <c r="P487" i="21"/>
  <c r="Q487" i="21" s="1"/>
  <c r="N487" i="21"/>
  <c r="O487" i="21" s="1"/>
  <c r="L487" i="21"/>
  <c r="M487" i="21" s="1"/>
  <c r="J487" i="21"/>
  <c r="K487" i="21" s="1"/>
  <c r="BD486" i="21"/>
  <c r="BB486" i="21"/>
  <c r="AZ486" i="21"/>
  <c r="AX486" i="21"/>
  <c r="AY486" i="21" s="1"/>
  <c r="AV486" i="21"/>
  <c r="AW486" i="21" s="1"/>
  <c r="AT486" i="21"/>
  <c r="AU486" i="21" s="1"/>
  <c r="AR486" i="21"/>
  <c r="AP486" i="21"/>
  <c r="AN486" i="21"/>
  <c r="AL486" i="21"/>
  <c r="AM486" i="21" s="1"/>
  <c r="AJ486" i="21"/>
  <c r="AK486" i="21" s="1"/>
  <c r="AH486" i="21"/>
  <c r="AI486" i="21" s="1"/>
  <c r="AF486" i="21"/>
  <c r="AD486" i="21"/>
  <c r="AB486" i="21"/>
  <c r="Z486" i="21"/>
  <c r="AA486" i="21" s="1"/>
  <c r="X486" i="21"/>
  <c r="Y486" i="21" s="1"/>
  <c r="V486" i="21"/>
  <c r="W486" i="21" s="1"/>
  <c r="T486" i="21"/>
  <c r="R486" i="21"/>
  <c r="P486" i="21"/>
  <c r="Q486" i="21" s="1"/>
  <c r="N486" i="21"/>
  <c r="O486" i="21" s="1"/>
  <c r="L486" i="21"/>
  <c r="M486" i="21" s="1"/>
  <c r="J486" i="21"/>
  <c r="K486" i="21" s="1"/>
  <c r="BD485" i="21"/>
  <c r="BB485" i="21"/>
  <c r="AZ485" i="21"/>
  <c r="AX485" i="21"/>
  <c r="AY485" i="21" s="1"/>
  <c r="AV485" i="21"/>
  <c r="AW485" i="21" s="1"/>
  <c r="AT485" i="21"/>
  <c r="AU485" i="21" s="1"/>
  <c r="AR485" i="21"/>
  <c r="AP485" i="21"/>
  <c r="AN485" i="21"/>
  <c r="AL485" i="21"/>
  <c r="AM485" i="21" s="1"/>
  <c r="AJ485" i="21"/>
  <c r="AK485" i="21" s="1"/>
  <c r="AH485" i="21"/>
  <c r="AI485" i="21" s="1"/>
  <c r="AF485" i="21"/>
  <c r="AD485" i="21"/>
  <c r="AB485" i="21"/>
  <c r="Z485" i="21"/>
  <c r="AA485" i="21" s="1"/>
  <c r="X485" i="21"/>
  <c r="Y485" i="21" s="1"/>
  <c r="V485" i="21"/>
  <c r="W485" i="21" s="1"/>
  <c r="T485" i="21"/>
  <c r="R485" i="21"/>
  <c r="P485" i="21"/>
  <c r="Q485" i="21" s="1"/>
  <c r="N485" i="21"/>
  <c r="O485" i="21" s="1"/>
  <c r="L485" i="21"/>
  <c r="M485" i="21" s="1"/>
  <c r="J485" i="21"/>
  <c r="K485" i="21" s="1"/>
  <c r="BD484" i="21"/>
  <c r="BB484" i="21"/>
  <c r="AZ484" i="21"/>
  <c r="AX484" i="21"/>
  <c r="AY484" i="21" s="1"/>
  <c r="AV484" i="21"/>
  <c r="AW484" i="21" s="1"/>
  <c r="AT484" i="21"/>
  <c r="AU484" i="21" s="1"/>
  <c r="AR484" i="21"/>
  <c r="AP484" i="21"/>
  <c r="AN484" i="21"/>
  <c r="AL484" i="21"/>
  <c r="AM484" i="21" s="1"/>
  <c r="AJ484" i="21"/>
  <c r="AK484" i="21" s="1"/>
  <c r="AH484" i="21"/>
  <c r="AI484" i="21" s="1"/>
  <c r="AF484" i="21"/>
  <c r="AD484" i="21"/>
  <c r="AB484" i="21"/>
  <c r="Z484" i="21"/>
  <c r="AA484" i="21" s="1"/>
  <c r="X484" i="21"/>
  <c r="Y484" i="21" s="1"/>
  <c r="V484" i="21"/>
  <c r="W484" i="21" s="1"/>
  <c r="T484" i="21"/>
  <c r="R484" i="21"/>
  <c r="P484" i="21"/>
  <c r="Q484" i="21" s="1"/>
  <c r="N484" i="21"/>
  <c r="O484" i="21" s="1"/>
  <c r="L484" i="21"/>
  <c r="M484" i="21" s="1"/>
  <c r="J484" i="21"/>
  <c r="K484" i="21" s="1"/>
  <c r="BD483" i="21"/>
  <c r="BB483" i="21"/>
  <c r="AZ483" i="21"/>
  <c r="AX483" i="21"/>
  <c r="AY483" i="21" s="1"/>
  <c r="AV483" i="21"/>
  <c r="AW483" i="21" s="1"/>
  <c r="AT483" i="21"/>
  <c r="AU483" i="21" s="1"/>
  <c r="AR483" i="21"/>
  <c r="AP483" i="21"/>
  <c r="AN483" i="21"/>
  <c r="AL483" i="21"/>
  <c r="AM483" i="21" s="1"/>
  <c r="AJ483" i="21"/>
  <c r="AK483" i="21" s="1"/>
  <c r="AH483" i="21"/>
  <c r="AI483" i="21" s="1"/>
  <c r="AF483" i="21"/>
  <c r="AD483" i="21"/>
  <c r="AB483" i="21"/>
  <c r="Z483" i="21"/>
  <c r="AA483" i="21" s="1"/>
  <c r="X483" i="21"/>
  <c r="Y483" i="21" s="1"/>
  <c r="V483" i="21"/>
  <c r="W483" i="21" s="1"/>
  <c r="T483" i="21"/>
  <c r="R483" i="21"/>
  <c r="P483" i="21"/>
  <c r="Q483" i="21" s="1"/>
  <c r="N483" i="21"/>
  <c r="O483" i="21" s="1"/>
  <c r="L483" i="21"/>
  <c r="M483" i="21" s="1"/>
  <c r="J483" i="21"/>
  <c r="K483" i="21" s="1"/>
  <c r="BD482" i="21"/>
  <c r="BB482" i="21"/>
  <c r="AZ482" i="21"/>
  <c r="AX482" i="21"/>
  <c r="AY482" i="21" s="1"/>
  <c r="AV482" i="21"/>
  <c r="AW482" i="21" s="1"/>
  <c r="AT482" i="21"/>
  <c r="AU482" i="21" s="1"/>
  <c r="AR482" i="21"/>
  <c r="AP482" i="21"/>
  <c r="AN482" i="21"/>
  <c r="AL482" i="21"/>
  <c r="AM482" i="21" s="1"/>
  <c r="AJ482" i="21"/>
  <c r="AK482" i="21" s="1"/>
  <c r="AH482" i="21"/>
  <c r="AI482" i="21" s="1"/>
  <c r="AF482" i="21"/>
  <c r="AD482" i="21"/>
  <c r="AB482" i="21"/>
  <c r="Z482" i="21"/>
  <c r="AA482" i="21" s="1"/>
  <c r="X482" i="21"/>
  <c r="Y482" i="21" s="1"/>
  <c r="V482" i="21"/>
  <c r="W482" i="21" s="1"/>
  <c r="T482" i="21"/>
  <c r="R482" i="21"/>
  <c r="P482" i="21"/>
  <c r="Q482" i="21" s="1"/>
  <c r="N482" i="21"/>
  <c r="O482" i="21" s="1"/>
  <c r="L482" i="21"/>
  <c r="M482" i="21" s="1"/>
  <c r="J482" i="21"/>
  <c r="K482" i="21" s="1"/>
  <c r="BD481" i="21"/>
  <c r="BB481" i="21"/>
  <c r="AZ481" i="21"/>
  <c r="AX481" i="21"/>
  <c r="AY481" i="21" s="1"/>
  <c r="AV481" i="21"/>
  <c r="AW481" i="21" s="1"/>
  <c r="AT481" i="21"/>
  <c r="AU481" i="21" s="1"/>
  <c r="AR481" i="21"/>
  <c r="AP481" i="21"/>
  <c r="AN481" i="21"/>
  <c r="AL481" i="21"/>
  <c r="AM481" i="21" s="1"/>
  <c r="AJ481" i="21"/>
  <c r="AK481" i="21" s="1"/>
  <c r="AH481" i="21"/>
  <c r="AI481" i="21" s="1"/>
  <c r="AF481" i="21"/>
  <c r="AD481" i="21"/>
  <c r="AB481" i="21"/>
  <c r="Z481" i="21"/>
  <c r="AA481" i="21" s="1"/>
  <c r="X481" i="21"/>
  <c r="Y481" i="21" s="1"/>
  <c r="V481" i="21"/>
  <c r="W481" i="21" s="1"/>
  <c r="T481" i="21"/>
  <c r="R481" i="21"/>
  <c r="P481" i="21"/>
  <c r="Q481" i="21" s="1"/>
  <c r="N481" i="21"/>
  <c r="O481" i="21" s="1"/>
  <c r="L481" i="21"/>
  <c r="M481" i="21" s="1"/>
  <c r="J481" i="21"/>
  <c r="K481" i="21" s="1"/>
  <c r="BD480" i="21"/>
  <c r="BB480" i="21"/>
  <c r="AZ480" i="21"/>
  <c r="AX480" i="21"/>
  <c r="AY480" i="21" s="1"/>
  <c r="AV480" i="21"/>
  <c r="AW480" i="21" s="1"/>
  <c r="AT480" i="21"/>
  <c r="AU480" i="21" s="1"/>
  <c r="AR480" i="21"/>
  <c r="AP480" i="21"/>
  <c r="AN480" i="21"/>
  <c r="AL480" i="21"/>
  <c r="AM480" i="21" s="1"/>
  <c r="AJ480" i="21"/>
  <c r="AK480" i="21" s="1"/>
  <c r="AH480" i="21"/>
  <c r="AI480" i="21" s="1"/>
  <c r="AF480" i="21"/>
  <c r="AD480" i="21"/>
  <c r="AB480" i="21"/>
  <c r="Z480" i="21"/>
  <c r="AA480" i="21" s="1"/>
  <c r="X480" i="21"/>
  <c r="Y480" i="21" s="1"/>
  <c r="V480" i="21"/>
  <c r="W480" i="21" s="1"/>
  <c r="T480" i="21"/>
  <c r="R480" i="21"/>
  <c r="P480" i="21"/>
  <c r="Q480" i="21" s="1"/>
  <c r="N480" i="21"/>
  <c r="O480" i="21" s="1"/>
  <c r="L480" i="21"/>
  <c r="M480" i="21" s="1"/>
  <c r="J480" i="21"/>
  <c r="K480" i="21" s="1"/>
  <c r="BD479" i="21"/>
  <c r="BB479" i="21"/>
  <c r="AZ479" i="21"/>
  <c r="AX479" i="21"/>
  <c r="AY479" i="21" s="1"/>
  <c r="AV479" i="21"/>
  <c r="AW479" i="21" s="1"/>
  <c r="AT479" i="21"/>
  <c r="AU479" i="21" s="1"/>
  <c r="AR479" i="21"/>
  <c r="AP479" i="21"/>
  <c r="AN479" i="21"/>
  <c r="AL479" i="21"/>
  <c r="AM479" i="21" s="1"/>
  <c r="AJ479" i="21"/>
  <c r="AK479" i="21" s="1"/>
  <c r="AH479" i="21"/>
  <c r="AI479" i="21" s="1"/>
  <c r="AF479" i="21"/>
  <c r="AD479" i="21"/>
  <c r="AB479" i="21"/>
  <c r="Z479" i="21"/>
  <c r="AA479" i="21" s="1"/>
  <c r="X479" i="21"/>
  <c r="Y479" i="21" s="1"/>
  <c r="V479" i="21"/>
  <c r="W479" i="21" s="1"/>
  <c r="T479" i="21"/>
  <c r="R479" i="21"/>
  <c r="P479" i="21"/>
  <c r="Q479" i="21" s="1"/>
  <c r="N479" i="21"/>
  <c r="O479" i="21" s="1"/>
  <c r="L479" i="21"/>
  <c r="M479" i="21" s="1"/>
  <c r="J479" i="21"/>
  <c r="K479" i="21" s="1"/>
  <c r="BD478" i="21"/>
  <c r="BB478" i="21"/>
  <c r="AZ478" i="21"/>
  <c r="AX478" i="21"/>
  <c r="AY478" i="21" s="1"/>
  <c r="AV478" i="21"/>
  <c r="AW478" i="21" s="1"/>
  <c r="AT478" i="21"/>
  <c r="AU478" i="21" s="1"/>
  <c r="AR478" i="21"/>
  <c r="AP478" i="21"/>
  <c r="AN478" i="21"/>
  <c r="AL478" i="21"/>
  <c r="AM478" i="21" s="1"/>
  <c r="AJ478" i="21"/>
  <c r="AK478" i="21" s="1"/>
  <c r="AH478" i="21"/>
  <c r="AI478" i="21" s="1"/>
  <c r="AF478" i="21"/>
  <c r="AD478" i="21"/>
  <c r="AB478" i="21"/>
  <c r="Z478" i="21"/>
  <c r="AA478" i="21" s="1"/>
  <c r="X478" i="21"/>
  <c r="Y478" i="21" s="1"/>
  <c r="V478" i="21"/>
  <c r="W478" i="21" s="1"/>
  <c r="T478" i="21"/>
  <c r="R478" i="21"/>
  <c r="P478" i="21"/>
  <c r="Q478" i="21" s="1"/>
  <c r="N478" i="21"/>
  <c r="O478" i="21" s="1"/>
  <c r="L478" i="21"/>
  <c r="M478" i="21" s="1"/>
  <c r="J478" i="21"/>
  <c r="K478" i="21" s="1"/>
  <c r="BD477" i="21"/>
  <c r="BB477" i="21"/>
  <c r="AZ477" i="21"/>
  <c r="AX477" i="21"/>
  <c r="AY477" i="21" s="1"/>
  <c r="AV477" i="21"/>
  <c r="AW477" i="21" s="1"/>
  <c r="AT477" i="21"/>
  <c r="AU477" i="21" s="1"/>
  <c r="AR477" i="21"/>
  <c r="AP477" i="21"/>
  <c r="AN477" i="21"/>
  <c r="AL477" i="21"/>
  <c r="AM477" i="21" s="1"/>
  <c r="AJ477" i="21"/>
  <c r="AK477" i="21" s="1"/>
  <c r="AH477" i="21"/>
  <c r="AI477" i="21" s="1"/>
  <c r="AF477" i="21"/>
  <c r="AD477" i="21"/>
  <c r="AB477" i="21"/>
  <c r="Z477" i="21"/>
  <c r="AA477" i="21" s="1"/>
  <c r="X477" i="21"/>
  <c r="Y477" i="21" s="1"/>
  <c r="V477" i="21"/>
  <c r="W477" i="21" s="1"/>
  <c r="T477" i="21"/>
  <c r="R477" i="21"/>
  <c r="P477" i="21"/>
  <c r="Q477" i="21" s="1"/>
  <c r="N477" i="21"/>
  <c r="O477" i="21" s="1"/>
  <c r="L477" i="21"/>
  <c r="M477" i="21" s="1"/>
  <c r="J477" i="21"/>
  <c r="K477" i="21" s="1"/>
  <c r="BD476" i="21"/>
  <c r="BB476" i="21"/>
  <c r="AZ476" i="21"/>
  <c r="AX476" i="21"/>
  <c r="AY476" i="21" s="1"/>
  <c r="AV476" i="21"/>
  <c r="AW476" i="21" s="1"/>
  <c r="AT476" i="21"/>
  <c r="AU476" i="21" s="1"/>
  <c r="AR476" i="21"/>
  <c r="AP476" i="21"/>
  <c r="AN476" i="21"/>
  <c r="AL476" i="21"/>
  <c r="AM476" i="21" s="1"/>
  <c r="AJ476" i="21"/>
  <c r="AK476" i="21" s="1"/>
  <c r="AH476" i="21"/>
  <c r="AI476" i="21" s="1"/>
  <c r="AF476" i="21"/>
  <c r="AD476" i="21"/>
  <c r="AB476" i="21"/>
  <c r="Z476" i="21"/>
  <c r="AA476" i="21" s="1"/>
  <c r="X476" i="21"/>
  <c r="Y476" i="21" s="1"/>
  <c r="V476" i="21"/>
  <c r="W476" i="21" s="1"/>
  <c r="T476" i="21"/>
  <c r="R476" i="21"/>
  <c r="P476" i="21"/>
  <c r="Q476" i="21" s="1"/>
  <c r="N476" i="21"/>
  <c r="O476" i="21" s="1"/>
  <c r="L476" i="21"/>
  <c r="M476" i="21" s="1"/>
  <c r="J476" i="21"/>
  <c r="K476" i="21" s="1"/>
  <c r="BD475" i="21"/>
  <c r="BB475" i="21"/>
  <c r="AZ475" i="21"/>
  <c r="AX475" i="21"/>
  <c r="AY475" i="21" s="1"/>
  <c r="AV475" i="21"/>
  <c r="AW475" i="21" s="1"/>
  <c r="AT475" i="21"/>
  <c r="AU475" i="21" s="1"/>
  <c r="AR475" i="21"/>
  <c r="AP475" i="21"/>
  <c r="AN475" i="21"/>
  <c r="AL475" i="21"/>
  <c r="AM475" i="21" s="1"/>
  <c r="AJ475" i="21"/>
  <c r="AK475" i="21" s="1"/>
  <c r="AH475" i="21"/>
  <c r="AI475" i="21" s="1"/>
  <c r="AF475" i="21"/>
  <c r="AD475" i="21"/>
  <c r="AB475" i="21"/>
  <c r="Z475" i="21"/>
  <c r="AA475" i="21" s="1"/>
  <c r="X475" i="21"/>
  <c r="Y475" i="21" s="1"/>
  <c r="V475" i="21"/>
  <c r="W475" i="21" s="1"/>
  <c r="T475" i="21"/>
  <c r="R475" i="21"/>
  <c r="P475" i="21"/>
  <c r="Q475" i="21" s="1"/>
  <c r="N475" i="21"/>
  <c r="O475" i="21" s="1"/>
  <c r="L475" i="21"/>
  <c r="M475" i="21" s="1"/>
  <c r="J475" i="21"/>
  <c r="K475" i="21" s="1"/>
  <c r="BD474" i="21"/>
  <c r="BB474" i="21"/>
  <c r="AZ474" i="21"/>
  <c r="AX474" i="21"/>
  <c r="AY474" i="21" s="1"/>
  <c r="AV474" i="21"/>
  <c r="AW474" i="21" s="1"/>
  <c r="AT474" i="21"/>
  <c r="AU474" i="21" s="1"/>
  <c r="AR474" i="21"/>
  <c r="AP474" i="21"/>
  <c r="AN474" i="21"/>
  <c r="AL474" i="21"/>
  <c r="AM474" i="21" s="1"/>
  <c r="AJ474" i="21"/>
  <c r="AK474" i="21" s="1"/>
  <c r="AH474" i="21"/>
  <c r="AI474" i="21" s="1"/>
  <c r="AF474" i="21"/>
  <c r="AD474" i="21"/>
  <c r="AB474" i="21"/>
  <c r="Z474" i="21"/>
  <c r="AA474" i="21" s="1"/>
  <c r="X474" i="21"/>
  <c r="Y474" i="21" s="1"/>
  <c r="V474" i="21"/>
  <c r="W474" i="21" s="1"/>
  <c r="T474" i="21"/>
  <c r="R474" i="21"/>
  <c r="P474" i="21"/>
  <c r="Q474" i="21" s="1"/>
  <c r="N474" i="21"/>
  <c r="O474" i="21" s="1"/>
  <c r="L474" i="21"/>
  <c r="M474" i="21" s="1"/>
  <c r="J474" i="21"/>
  <c r="K474" i="21" s="1"/>
  <c r="BD473" i="21"/>
  <c r="BB473" i="21"/>
  <c r="AZ473" i="21"/>
  <c r="AX473" i="21"/>
  <c r="AY473" i="21" s="1"/>
  <c r="AV473" i="21"/>
  <c r="AW473" i="21" s="1"/>
  <c r="AT473" i="21"/>
  <c r="AU473" i="21" s="1"/>
  <c r="AR473" i="21"/>
  <c r="AP473" i="21"/>
  <c r="AN473" i="21"/>
  <c r="AL473" i="21"/>
  <c r="AM473" i="21" s="1"/>
  <c r="AJ473" i="21"/>
  <c r="AK473" i="21" s="1"/>
  <c r="AH473" i="21"/>
  <c r="AI473" i="21" s="1"/>
  <c r="AF473" i="21"/>
  <c r="AD473" i="21"/>
  <c r="AB473" i="21"/>
  <c r="Z473" i="21"/>
  <c r="AA473" i="21" s="1"/>
  <c r="X473" i="21"/>
  <c r="Y473" i="21" s="1"/>
  <c r="V473" i="21"/>
  <c r="W473" i="21" s="1"/>
  <c r="T473" i="21"/>
  <c r="R473" i="21"/>
  <c r="P473" i="21"/>
  <c r="Q473" i="21" s="1"/>
  <c r="N473" i="21"/>
  <c r="O473" i="21" s="1"/>
  <c r="L473" i="21"/>
  <c r="M473" i="21" s="1"/>
  <c r="J473" i="21"/>
  <c r="K473" i="21" s="1"/>
  <c r="BD472" i="21"/>
  <c r="BB472" i="21"/>
  <c r="AZ472" i="21"/>
  <c r="AX472" i="21"/>
  <c r="AY472" i="21" s="1"/>
  <c r="AV472" i="21"/>
  <c r="AW472" i="21" s="1"/>
  <c r="AT472" i="21"/>
  <c r="AU472" i="21" s="1"/>
  <c r="AR472" i="21"/>
  <c r="AP472" i="21"/>
  <c r="AN472" i="21"/>
  <c r="AL472" i="21"/>
  <c r="AM472" i="21" s="1"/>
  <c r="AJ472" i="21"/>
  <c r="AK472" i="21" s="1"/>
  <c r="AH472" i="21"/>
  <c r="AI472" i="21" s="1"/>
  <c r="AF472" i="21"/>
  <c r="AD472" i="21"/>
  <c r="AB472" i="21"/>
  <c r="Z472" i="21"/>
  <c r="AA472" i="21" s="1"/>
  <c r="X472" i="21"/>
  <c r="Y472" i="21" s="1"/>
  <c r="V472" i="21"/>
  <c r="W472" i="21" s="1"/>
  <c r="T472" i="21"/>
  <c r="R472" i="21"/>
  <c r="P472" i="21"/>
  <c r="Q472" i="21" s="1"/>
  <c r="N472" i="21"/>
  <c r="O472" i="21" s="1"/>
  <c r="L472" i="21"/>
  <c r="M472" i="21" s="1"/>
  <c r="J472" i="21"/>
  <c r="K472" i="21" s="1"/>
  <c r="BD471" i="21"/>
  <c r="BB471" i="21"/>
  <c r="AZ471" i="21"/>
  <c r="AX471" i="21"/>
  <c r="AY471" i="21" s="1"/>
  <c r="AV471" i="21"/>
  <c r="AW471" i="21" s="1"/>
  <c r="AT471" i="21"/>
  <c r="AU471" i="21" s="1"/>
  <c r="AR471" i="21"/>
  <c r="AP471" i="21"/>
  <c r="AN471" i="21"/>
  <c r="AL471" i="21"/>
  <c r="AM471" i="21" s="1"/>
  <c r="AJ471" i="21"/>
  <c r="AK471" i="21" s="1"/>
  <c r="AH471" i="21"/>
  <c r="AI471" i="21" s="1"/>
  <c r="AF471" i="21"/>
  <c r="AD471" i="21"/>
  <c r="AB471" i="21"/>
  <c r="Z471" i="21"/>
  <c r="AA471" i="21" s="1"/>
  <c r="X471" i="21"/>
  <c r="Y471" i="21" s="1"/>
  <c r="V471" i="21"/>
  <c r="W471" i="21" s="1"/>
  <c r="T471" i="21"/>
  <c r="R471" i="21"/>
  <c r="P471" i="21"/>
  <c r="Q471" i="21" s="1"/>
  <c r="N471" i="21"/>
  <c r="O471" i="21" s="1"/>
  <c r="L471" i="21"/>
  <c r="M471" i="21" s="1"/>
  <c r="J471" i="21"/>
  <c r="K471" i="21" s="1"/>
  <c r="BD470" i="21"/>
  <c r="BB470" i="21"/>
  <c r="AZ470" i="21"/>
  <c r="AX470" i="21"/>
  <c r="AY470" i="21" s="1"/>
  <c r="AV470" i="21"/>
  <c r="AW470" i="21" s="1"/>
  <c r="AT470" i="21"/>
  <c r="AU470" i="21" s="1"/>
  <c r="AR470" i="21"/>
  <c r="AP470" i="21"/>
  <c r="AN470" i="21"/>
  <c r="AL470" i="21"/>
  <c r="AM470" i="21" s="1"/>
  <c r="AJ470" i="21"/>
  <c r="AK470" i="21" s="1"/>
  <c r="AH470" i="21"/>
  <c r="AI470" i="21" s="1"/>
  <c r="AF470" i="21"/>
  <c r="AD470" i="21"/>
  <c r="AB470" i="21"/>
  <c r="Z470" i="21"/>
  <c r="AA470" i="21" s="1"/>
  <c r="X470" i="21"/>
  <c r="Y470" i="21" s="1"/>
  <c r="V470" i="21"/>
  <c r="W470" i="21" s="1"/>
  <c r="T470" i="21"/>
  <c r="R470" i="21"/>
  <c r="P470" i="21"/>
  <c r="Q470" i="21" s="1"/>
  <c r="N470" i="21"/>
  <c r="O470" i="21" s="1"/>
  <c r="L470" i="21"/>
  <c r="M470" i="21" s="1"/>
  <c r="J470" i="21"/>
  <c r="K470" i="21" s="1"/>
  <c r="BD469" i="21"/>
  <c r="BB469" i="21"/>
  <c r="AZ469" i="21"/>
  <c r="AX469" i="21"/>
  <c r="AY469" i="21" s="1"/>
  <c r="AV469" i="21"/>
  <c r="AW469" i="21" s="1"/>
  <c r="AT469" i="21"/>
  <c r="AU469" i="21" s="1"/>
  <c r="AR469" i="21"/>
  <c r="AP469" i="21"/>
  <c r="AN469" i="21"/>
  <c r="AL469" i="21"/>
  <c r="AM469" i="21" s="1"/>
  <c r="AJ469" i="21"/>
  <c r="AK469" i="21" s="1"/>
  <c r="AH469" i="21"/>
  <c r="AI469" i="21" s="1"/>
  <c r="AF469" i="21"/>
  <c r="AD469" i="21"/>
  <c r="AB469" i="21"/>
  <c r="Z469" i="21"/>
  <c r="AA469" i="21" s="1"/>
  <c r="X469" i="21"/>
  <c r="Y469" i="21" s="1"/>
  <c r="V469" i="21"/>
  <c r="W469" i="21" s="1"/>
  <c r="T469" i="21"/>
  <c r="R469" i="21"/>
  <c r="P469" i="21"/>
  <c r="Q469" i="21" s="1"/>
  <c r="N469" i="21"/>
  <c r="O469" i="21" s="1"/>
  <c r="L469" i="21"/>
  <c r="M469" i="21" s="1"/>
  <c r="J469" i="21"/>
  <c r="K469" i="21" s="1"/>
  <c r="BD468" i="21"/>
  <c r="BB468" i="21"/>
  <c r="AZ468" i="21"/>
  <c r="AX468" i="21"/>
  <c r="AY468" i="21" s="1"/>
  <c r="AV468" i="21"/>
  <c r="AW468" i="21" s="1"/>
  <c r="AT468" i="21"/>
  <c r="AU468" i="21" s="1"/>
  <c r="AR468" i="21"/>
  <c r="AP468" i="21"/>
  <c r="AN468" i="21"/>
  <c r="AL468" i="21"/>
  <c r="AM468" i="21" s="1"/>
  <c r="AJ468" i="21"/>
  <c r="AK468" i="21" s="1"/>
  <c r="AH468" i="21"/>
  <c r="AI468" i="21" s="1"/>
  <c r="AF468" i="21"/>
  <c r="AD468" i="21"/>
  <c r="AB468" i="21"/>
  <c r="Z468" i="21"/>
  <c r="AA468" i="21" s="1"/>
  <c r="X468" i="21"/>
  <c r="Y468" i="21" s="1"/>
  <c r="V468" i="21"/>
  <c r="W468" i="21" s="1"/>
  <c r="T468" i="21"/>
  <c r="R468" i="21"/>
  <c r="P468" i="21"/>
  <c r="Q468" i="21" s="1"/>
  <c r="N468" i="21"/>
  <c r="O468" i="21" s="1"/>
  <c r="L468" i="21"/>
  <c r="M468" i="21" s="1"/>
  <c r="J468" i="21"/>
  <c r="K468" i="21" s="1"/>
  <c r="BD467" i="21"/>
  <c r="BB467" i="21"/>
  <c r="AZ467" i="21"/>
  <c r="AX467" i="21"/>
  <c r="AY467" i="21" s="1"/>
  <c r="AV467" i="21"/>
  <c r="AW467" i="21" s="1"/>
  <c r="AT467" i="21"/>
  <c r="AU467" i="21" s="1"/>
  <c r="AR467" i="21"/>
  <c r="AP467" i="21"/>
  <c r="AN467" i="21"/>
  <c r="AL467" i="21"/>
  <c r="AM467" i="21" s="1"/>
  <c r="AJ467" i="21"/>
  <c r="AK467" i="21" s="1"/>
  <c r="AH467" i="21"/>
  <c r="AI467" i="21" s="1"/>
  <c r="AF467" i="21"/>
  <c r="AD467" i="21"/>
  <c r="AB467" i="21"/>
  <c r="Z467" i="21"/>
  <c r="AA467" i="21" s="1"/>
  <c r="X467" i="21"/>
  <c r="Y467" i="21" s="1"/>
  <c r="V467" i="21"/>
  <c r="W467" i="21" s="1"/>
  <c r="T467" i="21"/>
  <c r="R467" i="21"/>
  <c r="P467" i="21"/>
  <c r="Q467" i="21" s="1"/>
  <c r="N467" i="21"/>
  <c r="O467" i="21" s="1"/>
  <c r="L467" i="21"/>
  <c r="M467" i="21" s="1"/>
  <c r="J467" i="21"/>
  <c r="K467" i="21" s="1"/>
  <c r="BD466" i="21"/>
  <c r="BB466" i="21"/>
  <c r="AZ466" i="21"/>
  <c r="AX466" i="21"/>
  <c r="AY466" i="21" s="1"/>
  <c r="AV466" i="21"/>
  <c r="AW466" i="21" s="1"/>
  <c r="AT466" i="21"/>
  <c r="AU466" i="21" s="1"/>
  <c r="AR466" i="21"/>
  <c r="AP466" i="21"/>
  <c r="AN466" i="21"/>
  <c r="AL466" i="21"/>
  <c r="AM466" i="21" s="1"/>
  <c r="AJ466" i="21"/>
  <c r="AK466" i="21" s="1"/>
  <c r="AH466" i="21"/>
  <c r="AI466" i="21" s="1"/>
  <c r="AF466" i="21"/>
  <c r="AD466" i="21"/>
  <c r="AB466" i="21"/>
  <c r="Z466" i="21"/>
  <c r="AA466" i="21" s="1"/>
  <c r="X466" i="21"/>
  <c r="Y466" i="21" s="1"/>
  <c r="V466" i="21"/>
  <c r="W466" i="21" s="1"/>
  <c r="T466" i="21"/>
  <c r="R466" i="21"/>
  <c r="P466" i="21"/>
  <c r="Q466" i="21" s="1"/>
  <c r="N466" i="21"/>
  <c r="O466" i="21" s="1"/>
  <c r="L466" i="21"/>
  <c r="M466" i="21" s="1"/>
  <c r="J466" i="21"/>
  <c r="K466" i="21" s="1"/>
  <c r="BD465" i="21"/>
  <c r="BB465" i="21"/>
  <c r="AZ465" i="21"/>
  <c r="AX465" i="21"/>
  <c r="AY465" i="21" s="1"/>
  <c r="AV465" i="21"/>
  <c r="AW465" i="21" s="1"/>
  <c r="AT465" i="21"/>
  <c r="AU465" i="21" s="1"/>
  <c r="AR465" i="21"/>
  <c r="AP465" i="21"/>
  <c r="AN465" i="21"/>
  <c r="AL465" i="21"/>
  <c r="AM465" i="21" s="1"/>
  <c r="AJ465" i="21"/>
  <c r="AK465" i="21" s="1"/>
  <c r="AH465" i="21"/>
  <c r="AI465" i="21" s="1"/>
  <c r="AF465" i="21"/>
  <c r="AD465" i="21"/>
  <c r="AB465" i="21"/>
  <c r="Z465" i="21"/>
  <c r="AA465" i="21" s="1"/>
  <c r="X465" i="21"/>
  <c r="Y465" i="21" s="1"/>
  <c r="V465" i="21"/>
  <c r="W465" i="21" s="1"/>
  <c r="T465" i="21"/>
  <c r="R465" i="21"/>
  <c r="P465" i="21"/>
  <c r="Q465" i="21" s="1"/>
  <c r="N465" i="21"/>
  <c r="O465" i="21" s="1"/>
  <c r="L465" i="21"/>
  <c r="M465" i="21" s="1"/>
  <c r="J465" i="21"/>
  <c r="K465" i="21" s="1"/>
  <c r="BD464" i="21"/>
  <c r="BB464" i="21"/>
  <c r="AZ464" i="21"/>
  <c r="AX464" i="21"/>
  <c r="AY464" i="21" s="1"/>
  <c r="AV464" i="21"/>
  <c r="AW464" i="21" s="1"/>
  <c r="AT464" i="21"/>
  <c r="AU464" i="21" s="1"/>
  <c r="AR464" i="21"/>
  <c r="AP464" i="21"/>
  <c r="AN464" i="21"/>
  <c r="AL464" i="21"/>
  <c r="AM464" i="21" s="1"/>
  <c r="AJ464" i="21"/>
  <c r="AK464" i="21" s="1"/>
  <c r="AH464" i="21"/>
  <c r="AI464" i="21" s="1"/>
  <c r="AF464" i="21"/>
  <c r="AD464" i="21"/>
  <c r="AB464" i="21"/>
  <c r="Z464" i="21"/>
  <c r="AA464" i="21" s="1"/>
  <c r="X464" i="21"/>
  <c r="Y464" i="21" s="1"/>
  <c r="V464" i="21"/>
  <c r="W464" i="21" s="1"/>
  <c r="T464" i="21"/>
  <c r="R464" i="21"/>
  <c r="P464" i="21"/>
  <c r="Q464" i="21" s="1"/>
  <c r="N464" i="21"/>
  <c r="O464" i="21" s="1"/>
  <c r="L464" i="21"/>
  <c r="M464" i="21" s="1"/>
  <c r="J464" i="21"/>
  <c r="K464" i="21" s="1"/>
  <c r="BD463" i="21"/>
  <c r="BB463" i="21"/>
  <c r="AZ463" i="21"/>
  <c r="AX463" i="21"/>
  <c r="AY463" i="21" s="1"/>
  <c r="AV463" i="21"/>
  <c r="AW463" i="21" s="1"/>
  <c r="AT463" i="21"/>
  <c r="AU463" i="21" s="1"/>
  <c r="AR463" i="21"/>
  <c r="AP463" i="21"/>
  <c r="AN463" i="21"/>
  <c r="AL463" i="21"/>
  <c r="AM463" i="21" s="1"/>
  <c r="AJ463" i="21"/>
  <c r="AK463" i="21" s="1"/>
  <c r="AH463" i="21"/>
  <c r="AI463" i="21" s="1"/>
  <c r="AF463" i="21"/>
  <c r="AD463" i="21"/>
  <c r="AB463" i="21"/>
  <c r="Z463" i="21"/>
  <c r="AA463" i="21" s="1"/>
  <c r="X463" i="21"/>
  <c r="Y463" i="21" s="1"/>
  <c r="V463" i="21"/>
  <c r="W463" i="21" s="1"/>
  <c r="T463" i="21"/>
  <c r="R463" i="21"/>
  <c r="P463" i="21"/>
  <c r="Q463" i="21" s="1"/>
  <c r="N463" i="21"/>
  <c r="O463" i="21" s="1"/>
  <c r="L463" i="21"/>
  <c r="M463" i="21" s="1"/>
  <c r="J463" i="21"/>
  <c r="K463" i="21" s="1"/>
  <c r="BD462" i="21"/>
  <c r="BB462" i="21"/>
  <c r="AZ462" i="21"/>
  <c r="AX462" i="21"/>
  <c r="AY462" i="21" s="1"/>
  <c r="AV462" i="21"/>
  <c r="AW462" i="21" s="1"/>
  <c r="AT462" i="21"/>
  <c r="AU462" i="21" s="1"/>
  <c r="AR462" i="21"/>
  <c r="AP462" i="21"/>
  <c r="AN462" i="21"/>
  <c r="AL462" i="21"/>
  <c r="AM462" i="21" s="1"/>
  <c r="AJ462" i="21"/>
  <c r="AK462" i="21" s="1"/>
  <c r="AH462" i="21"/>
  <c r="AI462" i="21" s="1"/>
  <c r="AF462" i="21"/>
  <c r="AD462" i="21"/>
  <c r="AB462" i="21"/>
  <c r="Z462" i="21"/>
  <c r="AA462" i="21" s="1"/>
  <c r="X462" i="21"/>
  <c r="Y462" i="21" s="1"/>
  <c r="V462" i="21"/>
  <c r="W462" i="21" s="1"/>
  <c r="T462" i="21"/>
  <c r="R462" i="21"/>
  <c r="P462" i="21"/>
  <c r="Q462" i="21" s="1"/>
  <c r="N462" i="21"/>
  <c r="O462" i="21" s="1"/>
  <c r="L462" i="21"/>
  <c r="M462" i="21" s="1"/>
  <c r="J462" i="21"/>
  <c r="K462" i="21" s="1"/>
  <c r="BD461" i="21"/>
  <c r="BB461" i="21"/>
  <c r="AZ461" i="21"/>
  <c r="AX461" i="21"/>
  <c r="AY461" i="21" s="1"/>
  <c r="AV461" i="21"/>
  <c r="AW461" i="21" s="1"/>
  <c r="AT461" i="21"/>
  <c r="AU461" i="21" s="1"/>
  <c r="AR461" i="21"/>
  <c r="AP461" i="21"/>
  <c r="AN461" i="21"/>
  <c r="AL461" i="21"/>
  <c r="AM461" i="21" s="1"/>
  <c r="AJ461" i="21"/>
  <c r="AK461" i="21" s="1"/>
  <c r="AH461" i="21"/>
  <c r="AI461" i="21" s="1"/>
  <c r="AF461" i="21"/>
  <c r="AD461" i="21"/>
  <c r="AB461" i="21"/>
  <c r="Z461" i="21"/>
  <c r="AA461" i="21" s="1"/>
  <c r="X461" i="21"/>
  <c r="Y461" i="21" s="1"/>
  <c r="V461" i="21"/>
  <c r="W461" i="21" s="1"/>
  <c r="T461" i="21"/>
  <c r="R461" i="21"/>
  <c r="P461" i="21"/>
  <c r="Q461" i="21" s="1"/>
  <c r="N461" i="21"/>
  <c r="O461" i="21" s="1"/>
  <c r="L461" i="21"/>
  <c r="M461" i="21" s="1"/>
  <c r="J461" i="21"/>
  <c r="K461" i="21" s="1"/>
  <c r="BD460" i="21"/>
  <c r="BB460" i="21"/>
  <c r="AZ460" i="21"/>
  <c r="AX460" i="21"/>
  <c r="AY460" i="21" s="1"/>
  <c r="AV460" i="21"/>
  <c r="AW460" i="21" s="1"/>
  <c r="AT460" i="21"/>
  <c r="AU460" i="21" s="1"/>
  <c r="AR460" i="21"/>
  <c r="AP460" i="21"/>
  <c r="AN460" i="21"/>
  <c r="AL460" i="21"/>
  <c r="AM460" i="21" s="1"/>
  <c r="AJ460" i="21"/>
  <c r="AK460" i="21" s="1"/>
  <c r="AH460" i="21"/>
  <c r="AI460" i="21" s="1"/>
  <c r="AF460" i="21"/>
  <c r="AD460" i="21"/>
  <c r="AB460" i="21"/>
  <c r="Z460" i="21"/>
  <c r="AA460" i="21" s="1"/>
  <c r="X460" i="21"/>
  <c r="Y460" i="21" s="1"/>
  <c r="V460" i="21"/>
  <c r="W460" i="21" s="1"/>
  <c r="T460" i="21"/>
  <c r="R460" i="21"/>
  <c r="P460" i="21"/>
  <c r="Q460" i="21" s="1"/>
  <c r="N460" i="21"/>
  <c r="O460" i="21" s="1"/>
  <c r="L460" i="21"/>
  <c r="M460" i="21" s="1"/>
  <c r="J460" i="21"/>
  <c r="K460" i="21" s="1"/>
  <c r="BD459" i="21"/>
  <c r="BB459" i="21"/>
  <c r="AZ459" i="21"/>
  <c r="AX459" i="21"/>
  <c r="AY459" i="21" s="1"/>
  <c r="AV459" i="21"/>
  <c r="AW459" i="21" s="1"/>
  <c r="AT459" i="21"/>
  <c r="AU459" i="21" s="1"/>
  <c r="AR459" i="21"/>
  <c r="AP459" i="21"/>
  <c r="AN459" i="21"/>
  <c r="AL459" i="21"/>
  <c r="AM459" i="21" s="1"/>
  <c r="AJ459" i="21"/>
  <c r="AK459" i="21" s="1"/>
  <c r="AH459" i="21"/>
  <c r="AI459" i="21" s="1"/>
  <c r="AF459" i="21"/>
  <c r="AD459" i="21"/>
  <c r="AB459" i="21"/>
  <c r="Z459" i="21"/>
  <c r="AA459" i="21" s="1"/>
  <c r="X459" i="21"/>
  <c r="Y459" i="21" s="1"/>
  <c r="V459" i="21"/>
  <c r="W459" i="21" s="1"/>
  <c r="T459" i="21"/>
  <c r="R459" i="21"/>
  <c r="P459" i="21"/>
  <c r="Q459" i="21" s="1"/>
  <c r="N459" i="21"/>
  <c r="O459" i="21" s="1"/>
  <c r="L459" i="21"/>
  <c r="M459" i="21" s="1"/>
  <c r="J459" i="21"/>
  <c r="K459" i="21" s="1"/>
  <c r="BD458" i="21"/>
  <c r="BB458" i="21"/>
  <c r="AZ458" i="21"/>
  <c r="AX458" i="21"/>
  <c r="AY458" i="21" s="1"/>
  <c r="AV458" i="21"/>
  <c r="AW458" i="21" s="1"/>
  <c r="AT458" i="21"/>
  <c r="AU458" i="21" s="1"/>
  <c r="AR458" i="21"/>
  <c r="AP458" i="21"/>
  <c r="AN458" i="21"/>
  <c r="AL458" i="21"/>
  <c r="AM458" i="21" s="1"/>
  <c r="AJ458" i="21"/>
  <c r="AK458" i="21" s="1"/>
  <c r="AH458" i="21"/>
  <c r="AI458" i="21" s="1"/>
  <c r="AF458" i="21"/>
  <c r="AD458" i="21"/>
  <c r="AB458" i="21"/>
  <c r="Z458" i="21"/>
  <c r="AA458" i="21" s="1"/>
  <c r="X458" i="21"/>
  <c r="Y458" i="21" s="1"/>
  <c r="V458" i="21"/>
  <c r="W458" i="21" s="1"/>
  <c r="T458" i="21"/>
  <c r="R458" i="21"/>
  <c r="P458" i="21"/>
  <c r="Q458" i="21" s="1"/>
  <c r="N458" i="21"/>
  <c r="O458" i="21" s="1"/>
  <c r="L458" i="21"/>
  <c r="M458" i="21" s="1"/>
  <c r="J458" i="21"/>
  <c r="K458" i="21" s="1"/>
  <c r="BD457" i="21"/>
  <c r="BB457" i="21"/>
  <c r="AZ457" i="21"/>
  <c r="AX457" i="21"/>
  <c r="AY457" i="21" s="1"/>
  <c r="AV457" i="21"/>
  <c r="AW457" i="21" s="1"/>
  <c r="AT457" i="21"/>
  <c r="AU457" i="21" s="1"/>
  <c r="AR457" i="21"/>
  <c r="AP457" i="21"/>
  <c r="AN457" i="21"/>
  <c r="AL457" i="21"/>
  <c r="AM457" i="21" s="1"/>
  <c r="AJ457" i="21"/>
  <c r="AK457" i="21" s="1"/>
  <c r="AH457" i="21"/>
  <c r="AI457" i="21" s="1"/>
  <c r="AF457" i="21"/>
  <c r="AD457" i="21"/>
  <c r="AB457" i="21"/>
  <c r="Z457" i="21"/>
  <c r="AA457" i="21" s="1"/>
  <c r="X457" i="21"/>
  <c r="Y457" i="21" s="1"/>
  <c r="V457" i="21"/>
  <c r="W457" i="21" s="1"/>
  <c r="T457" i="21"/>
  <c r="R457" i="21"/>
  <c r="P457" i="21"/>
  <c r="Q457" i="21" s="1"/>
  <c r="N457" i="21"/>
  <c r="O457" i="21" s="1"/>
  <c r="L457" i="21"/>
  <c r="M457" i="21" s="1"/>
  <c r="J457" i="21"/>
  <c r="K457" i="21" s="1"/>
  <c r="BD456" i="21"/>
  <c r="BB456" i="21"/>
  <c r="AZ456" i="21"/>
  <c r="AX456" i="21"/>
  <c r="AY456" i="21" s="1"/>
  <c r="AV456" i="21"/>
  <c r="AW456" i="21" s="1"/>
  <c r="AT456" i="21"/>
  <c r="AU456" i="21" s="1"/>
  <c r="AR456" i="21"/>
  <c r="AP456" i="21"/>
  <c r="AN456" i="21"/>
  <c r="AL456" i="21"/>
  <c r="AM456" i="21" s="1"/>
  <c r="AJ456" i="21"/>
  <c r="AK456" i="21" s="1"/>
  <c r="AH456" i="21"/>
  <c r="AI456" i="21" s="1"/>
  <c r="AF456" i="21"/>
  <c r="AD456" i="21"/>
  <c r="AB456" i="21"/>
  <c r="Z456" i="21"/>
  <c r="AA456" i="21" s="1"/>
  <c r="X456" i="21"/>
  <c r="Y456" i="21" s="1"/>
  <c r="V456" i="21"/>
  <c r="W456" i="21" s="1"/>
  <c r="T456" i="21"/>
  <c r="R456" i="21"/>
  <c r="P456" i="21"/>
  <c r="Q456" i="21" s="1"/>
  <c r="N456" i="21"/>
  <c r="O456" i="21" s="1"/>
  <c r="L456" i="21"/>
  <c r="M456" i="21" s="1"/>
  <c r="J456" i="21"/>
  <c r="K456" i="21" s="1"/>
  <c r="BD455" i="21"/>
  <c r="BB455" i="21"/>
  <c r="AZ455" i="21"/>
  <c r="AX455" i="21"/>
  <c r="AY455" i="21" s="1"/>
  <c r="AV455" i="21"/>
  <c r="AW455" i="21" s="1"/>
  <c r="AT455" i="21"/>
  <c r="AU455" i="21" s="1"/>
  <c r="AR455" i="21"/>
  <c r="AP455" i="21"/>
  <c r="AN455" i="21"/>
  <c r="AL455" i="21"/>
  <c r="AM455" i="21" s="1"/>
  <c r="AJ455" i="21"/>
  <c r="AK455" i="21" s="1"/>
  <c r="AH455" i="21"/>
  <c r="AI455" i="21" s="1"/>
  <c r="AF455" i="21"/>
  <c r="AD455" i="21"/>
  <c r="AB455" i="21"/>
  <c r="Z455" i="21"/>
  <c r="AA455" i="21" s="1"/>
  <c r="X455" i="21"/>
  <c r="Y455" i="21" s="1"/>
  <c r="V455" i="21"/>
  <c r="W455" i="21" s="1"/>
  <c r="T455" i="21"/>
  <c r="R455" i="21"/>
  <c r="P455" i="21"/>
  <c r="Q455" i="21" s="1"/>
  <c r="N455" i="21"/>
  <c r="O455" i="21" s="1"/>
  <c r="L455" i="21"/>
  <c r="M455" i="21" s="1"/>
  <c r="J455" i="21"/>
  <c r="K455" i="21" s="1"/>
  <c r="BD454" i="21"/>
  <c r="BB454" i="21"/>
  <c r="AZ454" i="21"/>
  <c r="AX454" i="21"/>
  <c r="AY454" i="21" s="1"/>
  <c r="AV454" i="21"/>
  <c r="AW454" i="21" s="1"/>
  <c r="AT454" i="21"/>
  <c r="AU454" i="21" s="1"/>
  <c r="AR454" i="21"/>
  <c r="AP454" i="21"/>
  <c r="AN454" i="21"/>
  <c r="AL454" i="21"/>
  <c r="AM454" i="21" s="1"/>
  <c r="AJ454" i="21"/>
  <c r="AK454" i="21" s="1"/>
  <c r="AH454" i="21"/>
  <c r="AI454" i="21" s="1"/>
  <c r="AF454" i="21"/>
  <c r="AD454" i="21"/>
  <c r="AB454" i="21"/>
  <c r="Z454" i="21"/>
  <c r="AA454" i="21" s="1"/>
  <c r="X454" i="21"/>
  <c r="Y454" i="21" s="1"/>
  <c r="V454" i="21"/>
  <c r="W454" i="21" s="1"/>
  <c r="T454" i="21"/>
  <c r="R454" i="21"/>
  <c r="P454" i="21"/>
  <c r="Q454" i="21" s="1"/>
  <c r="N454" i="21"/>
  <c r="O454" i="21" s="1"/>
  <c r="L454" i="21"/>
  <c r="M454" i="21" s="1"/>
  <c r="J454" i="21"/>
  <c r="K454" i="21" s="1"/>
  <c r="BD453" i="21"/>
  <c r="BB453" i="21"/>
  <c r="AZ453" i="21"/>
  <c r="AX453" i="21"/>
  <c r="AY453" i="21" s="1"/>
  <c r="AV453" i="21"/>
  <c r="AW453" i="21" s="1"/>
  <c r="AT453" i="21"/>
  <c r="AU453" i="21" s="1"/>
  <c r="AR453" i="21"/>
  <c r="AP453" i="21"/>
  <c r="AN453" i="21"/>
  <c r="AL453" i="21"/>
  <c r="AM453" i="21" s="1"/>
  <c r="AJ453" i="21"/>
  <c r="AK453" i="21" s="1"/>
  <c r="AH453" i="21"/>
  <c r="AI453" i="21" s="1"/>
  <c r="AF453" i="21"/>
  <c r="AD453" i="21"/>
  <c r="AB453" i="21"/>
  <c r="Z453" i="21"/>
  <c r="AA453" i="21" s="1"/>
  <c r="X453" i="21"/>
  <c r="Y453" i="21" s="1"/>
  <c r="V453" i="21"/>
  <c r="W453" i="21" s="1"/>
  <c r="T453" i="21"/>
  <c r="R453" i="21"/>
  <c r="P453" i="21"/>
  <c r="Q453" i="21" s="1"/>
  <c r="N453" i="21"/>
  <c r="O453" i="21" s="1"/>
  <c r="L453" i="21"/>
  <c r="M453" i="21" s="1"/>
  <c r="J453" i="21"/>
  <c r="K453" i="21" s="1"/>
  <c r="BD452" i="21"/>
  <c r="BB452" i="21"/>
  <c r="AZ452" i="21"/>
  <c r="AX452" i="21"/>
  <c r="AY452" i="21" s="1"/>
  <c r="AV452" i="21"/>
  <c r="AW452" i="21" s="1"/>
  <c r="AT452" i="21"/>
  <c r="AU452" i="21" s="1"/>
  <c r="AR452" i="21"/>
  <c r="AP452" i="21"/>
  <c r="AN452" i="21"/>
  <c r="AL452" i="21"/>
  <c r="AM452" i="21" s="1"/>
  <c r="AJ452" i="21"/>
  <c r="AK452" i="21" s="1"/>
  <c r="AH452" i="21"/>
  <c r="AI452" i="21" s="1"/>
  <c r="AF452" i="21"/>
  <c r="AD452" i="21"/>
  <c r="AB452" i="21"/>
  <c r="Z452" i="21"/>
  <c r="AA452" i="21" s="1"/>
  <c r="X452" i="21"/>
  <c r="Y452" i="21" s="1"/>
  <c r="V452" i="21"/>
  <c r="W452" i="21" s="1"/>
  <c r="T452" i="21"/>
  <c r="R452" i="21"/>
  <c r="P452" i="21"/>
  <c r="Q452" i="21" s="1"/>
  <c r="N452" i="21"/>
  <c r="O452" i="21" s="1"/>
  <c r="L452" i="21"/>
  <c r="M452" i="21" s="1"/>
  <c r="J452" i="21"/>
  <c r="K452" i="21" s="1"/>
  <c r="BD451" i="21"/>
  <c r="BB451" i="21"/>
  <c r="AZ451" i="21"/>
  <c r="AX451" i="21"/>
  <c r="AY451" i="21" s="1"/>
  <c r="AV451" i="21"/>
  <c r="AW451" i="21" s="1"/>
  <c r="AT451" i="21"/>
  <c r="AU451" i="21" s="1"/>
  <c r="AR451" i="21"/>
  <c r="AP451" i="21"/>
  <c r="AN451" i="21"/>
  <c r="AL451" i="21"/>
  <c r="AM451" i="21" s="1"/>
  <c r="AJ451" i="21"/>
  <c r="AK451" i="21" s="1"/>
  <c r="AH451" i="21"/>
  <c r="AI451" i="21" s="1"/>
  <c r="AF451" i="21"/>
  <c r="AD451" i="21"/>
  <c r="AB451" i="21"/>
  <c r="Z451" i="21"/>
  <c r="AA451" i="21" s="1"/>
  <c r="X451" i="21"/>
  <c r="Y451" i="21" s="1"/>
  <c r="V451" i="21"/>
  <c r="W451" i="21" s="1"/>
  <c r="T451" i="21"/>
  <c r="R451" i="21"/>
  <c r="P451" i="21"/>
  <c r="Q451" i="21" s="1"/>
  <c r="N451" i="21"/>
  <c r="O451" i="21" s="1"/>
  <c r="L451" i="21"/>
  <c r="M451" i="21" s="1"/>
  <c r="J451" i="21"/>
  <c r="K451" i="21" s="1"/>
  <c r="BD450" i="21"/>
  <c r="BB450" i="21"/>
  <c r="AZ450" i="21"/>
  <c r="AX450" i="21"/>
  <c r="AY450" i="21" s="1"/>
  <c r="AV450" i="21"/>
  <c r="AW450" i="21" s="1"/>
  <c r="AT450" i="21"/>
  <c r="AU450" i="21" s="1"/>
  <c r="AR450" i="21"/>
  <c r="AP450" i="21"/>
  <c r="AN450" i="21"/>
  <c r="AL450" i="21"/>
  <c r="AM450" i="21" s="1"/>
  <c r="AJ450" i="21"/>
  <c r="AK450" i="21" s="1"/>
  <c r="AH450" i="21"/>
  <c r="AI450" i="21" s="1"/>
  <c r="AF450" i="21"/>
  <c r="AD450" i="21"/>
  <c r="AB450" i="21"/>
  <c r="Z450" i="21"/>
  <c r="AA450" i="21" s="1"/>
  <c r="X450" i="21"/>
  <c r="Y450" i="21" s="1"/>
  <c r="V450" i="21"/>
  <c r="W450" i="21" s="1"/>
  <c r="T450" i="21"/>
  <c r="R450" i="21"/>
  <c r="P450" i="21"/>
  <c r="Q450" i="21" s="1"/>
  <c r="N450" i="21"/>
  <c r="O450" i="21" s="1"/>
  <c r="L450" i="21"/>
  <c r="M450" i="21" s="1"/>
  <c r="J450" i="21"/>
  <c r="K450" i="21" s="1"/>
  <c r="BD449" i="21"/>
  <c r="BB449" i="21"/>
  <c r="AZ449" i="21"/>
  <c r="AX449" i="21"/>
  <c r="AY449" i="21" s="1"/>
  <c r="AV449" i="21"/>
  <c r="AW449" i="21" s="1"/>
  <c r="AT449" i="21"/>
  <c r="AU449" i="21" s="1"/>
  <c r="AR449" i="21"/>
  <c r="AP449" i="21"/>
  <c r="AN449" i="21"/>
  <c r="AL449" i="21"/>
  <c r="AM449" i="21" s="1"/>
  <c r="AJ449" i="21"/>
  <c r="AK449" i="21" s="1"/>
  <c r="AH449" i="21"/>
  <c r="AI449" i="21" s="1"/>
  <c r="AF449" i="21"/>
  <c r="AD449" i="21"/>
  <c r="AB449" i="21"/>
  <c r="Z449" i="21"/>
  <c r="AA449" i="21" s="1"/>
  <c r="X449" i="21"/>
  <c r="Y449" i="21" s="1"/>
  <c r="V449" i="21"/>
  <c r="W449" i="21" s="1"/>
  <c r="T449" i="21"/>
  <c r="R449" i="21"/>
  <c r="P449" i="21"/>
  <c r="Q449" i="21" s="1"/>
  <c r="N449" i="21"/>
  <c r="O449" i="21" s="1"/>
  <c r="L449" i="21"/>
  <c r="M449" i="21" s="1"/>
  <c r="J449" i="21"/>
  <c r="K449" i="21" s="1"/>
  <c r="BD448" i="21"/>
  <c r="BB448" i="21"/>
  <c r="AZ448" i="21"/>
  <c r="AX448" i="21"/>
  <c r="AY448" i="21" s="1"/>
  <c r="AV448" i="21"/>
  <c r="AW448" i="21" s="1"/>
  <c r="AT448" i="21"/>
  <c r="AU448" i="21" s="1"/>
  <c r="AR448" i="21"/>
  <c r="AP448" i="21"/>
  <c r="AN448" i="21"/>
  <c r="AL448" i="21"/>
  <c r="AM448" i="21" s="1"/>
  <c r="AJ448" i="21"/>
  <c r="AK448" i="21" s="1"/>
  <c r="AH448" i="21"/>
  <c r="AI448" i="21" s="1"/>
  <c r="AF448" i="21"/>
  <c r="AD448" i="21"/>
  <c r="AB448" i="21"/>
  <c r="Z448" i="21"/>
  <c r="AA448" i="21" s="1"/>
  <c r="X448" i="21"/>
  <c r="Y448" i="21" s="1"/>
  <c r="V448" i="21"/>
  <c r="W448" i="21" s="1"/>
  <c r="T448" i="21"/>
  <c r="R448" i="21"/>
  <c r="P448" i="21"/>
  <c r="Q448" i="21" s="1"/>
  <c r="N448" i="21"/>
  <c r="O448" i="21" s="1"/>
  <c r="L448" i="21"/>
  <c r="M448" i="21" s="1"/>
  <c r="J448" i="21"/>
  <c r="K448" i="21" s="1"/>
  <c r="BD447" i="21"/>
  <c r="BB447" i="21"/>
  <c r="AZ447" i="21"/>
  <c r="AX447" i="21"/>
  <c r="AY447" i="21" s="1"/>
  <c r="AV447" i="21"/>
  <c r="AW447" i="21" s="1"/>
  <c r="AT447" i="21"/>
  <c r="AU447" i="21" s="1"/>
  <c r="AR447" i="21"/>
  <c r="AP447" i="21"/>
  <c r="AN447" i="21"/>
  <c r="AL447" i="21"/>
  <c r="AM447" i="21" s="1"/>
  <c r="AJ447" i="21"/>
  <c r="AK447" i="21" s="1"/>
  <c r="AH447" i="21"/>
  <c r="AI447" i="21" s="1"/>
  <c r="AF447" i="21"/>
  <c r="AD447" i="21"/>
  <c r="AB447" i="21"/>
  <c r="Z447" i="21"/>
  <c r="AA447" i="21" s="1"/>
  <c r="X447" i="21"/>
  <c r="Y447" i="21" s="1"/>
  <c r="V447" i="21"/>
  <c r="W447" i="21" s="1"/>
  <c r="T447" i="21"/>
  <c r="R447" i="21"/>
  <c r="P447" i="21"/>
  <c r="Q447" i="21" s="1"/>
  <c r="N447" i="21"/>
  <c r="O447" i="21" s="1"/>
  <c r="L447" i="21"/>
  <c r="M447" i="21" s="1"/>
  <c r="J447" i="21"/>
  <c r="K447" i="21" s="1"/>
  <c r="BD446" i="21"/>
  <c r="BB446" i="21"/>
  <c r="AZ446" i="21"/>
  <c r="AX446" i="21"/>
  <c r="AY446" i="21" s="1"/>
  <c r="AV446" i="21"/>
  <c r="AW446" i="21" s="1"/>
  <c r="AT446" i="21"/>
  <c r="AU446" i="21" s="1"/>
  <c r="AR446" i="21"/>
  <c r="AP446" i="21"/>
  <c r="AN446" i="21"/>
  <c r="AL446" i="21"/>
  <c r="AM446" i="21" s="1"/>
  <c r="AJ446" i="21"/>
  <c r="AK446" i="21" s="1"/>
  <c r="AH446" i="21"/>
  <c r="AI446" i="21" s="1"/>
  <c r="AF446" i="21"/>
  <c r="AD446" i="21"/>
  <c r="AB446" i="21"/>
  <c r="Z446" i="21"/>
  <c r="AA446" i="21" s="1"/>
  <c r="X446" i="21"/>
  <c r="Y446" i="21" s="1"/>
  <c r="V446" i="21"/>
  <c r="W446" i="21" s="1"/>
  <c r="T446" i="21"/>
  <c r="R446" i="21"/>
  <c r="P446" i="21"/>
  <c r="Q446" i="21" s="1"/>
  <c r="N446" i="21"/>
  <c r="O446" i="21" s="1"/>
  <c r="L446" i="21"/>
  <c r="M446" i="21" s="1"/>
  <c r="J446" i="21"/>
  <c r="K446" i="21" s="1"/>
  <c r="BD445" i="21"/>
  <c r="BB445" i="21"/>
  <c r="AZ445" i="21"/>
  <c r="AX445" i="21"/>
  <c r="AY445" i="21" s="1"/>
  <c r="AV445" i="21"/>
  <c r="AW445" i="21" s="1"/>
  <c r="AT445" i="21"/>
  <c r="AU445" i="21" s="1"/>
  <c r="AR445" i="21"/>
  <c r="AP445" i="21"/>
  <c r="AN445" i="21"/>
  <c r="AL445" i="21"/>
  <c r="AM445" i="21" s="1"/>
  <c r="AJ445" i="21"/>
  <c r="AK445" i="21" s="1"/>
  <c r="AH445" i="21"/>
  <c r="AI445" i="21" s="1"/>
  <c r="AF445" i="21"/>
  <c r="AD445" i="21"/>
  <c r="AB445" i="21"/>
  <c r="Z445" i="21"/>
  <c r="AA445" i="21" s="1"/>
  <c r="X445" i="21"/>
  <c r="Y445" i="21" s="1"/>
  <c r="V445" i="21"/>
  <c r="W445" i="21" s="1"/>
  <c r="T445" i="21"/>
  <c r="R445" i="21"/>
  <c r="P445" i="21"/>
  <c r="Q445" i="21" s="1"/>
  <c r="N445" i="21"/>
  <c r="O445" i="21" s="1"/>
  <c r="L445" i="21"/>
  <c r="M445" i="21" s="1"/>
  <c r="J445" i="21"/>
  <c r="K445" i="21" s="1"/>
  <c r="BD444" i="21"/>
  <c r="BB444" i="21"/>
  <c r="AZ444" i="21"/>
  <c r="AX444" i="21"/>
  <c r="AY444" i="21" s="1"/>
  <c r="AV444" i="21"/>
  <c r="AW444" i="21" s="1"/>
  <c r="AT444" i="21"/>
  <c r="AU444" i="21" s="1"/>
  <c r="AR444" i="21"/>
  <c r="AP444" i="21"/>
  <c r="AN444" i="21"/>
  <c r="AL444" i="21"/>
  <c r="AM444" i="21" s="1"/>
  <c r="AJ444" i="21"/>
  <c r="AK444" i="21" s="1"/>
  <c r="AH444" i="21"/>
  <c r="AI444" i="21" s="1"/>
  <c r="AF444" i="21"/>
  <c r="AD444" i="21"/>
  <c r="AB444" i="21"/>
  <c r="AC444" i="21" s="1"/>
  <c r="Z444" i="21"/>
  <c r="AA444" i="21" s="1"/>
  <c r="X444" i="21"/>
  <c r="Y444" i="21" s="1"/>
  <c r="V444" i="21"/>
  <c r="W444" i="21" s="1"/>
  <c r="T444" i="21"/>
  <c r="R444" i="21"/>
  <c r="P444" i="21"/>
  <c r="Q444" i="21" s="1"/>
  <c r="N444" i="21"/>
  <c r="O444" i="21" s="1"/>
  <c r="L444" i="21"/>
  <c r="M444" i="21" s="1"/>
  <c r="J444" i="21"/>
  <c r="K444" i="21" s="1"/>
  <c r="BD443" i="21"/>
  <c r="BB443" i="21"/>
  <c r="AZ443" i="21"/>
  <c r="BA443" i="21" s="1"/>
  <c r="AX443" i="21"/>
  <c r="AY443" i="21" s="1"/>
  <c r="AV443" i="21"/>
  <c r="AW443" i="21" s="1"/>
  <c r="AT443" i="21"/>
  <c r="AU443" i="21" s="1"/>
  <c r="AR443" i="21"/>
  <c r="AP443" i="21"/>
  <c r="AN443" i="21"/>
  <c r="AO443" i="21" s="1"/>
  <c r="AL443" i="21"/>
  <c r="AM443" i="21" s="1"/>
  <c r="AJ443" i="21"/>
  <c r="AK443" i="21" s="1"/>
  <c r="AH443" i="21"/>
  <c r="AI443" i="21" s="1"/>
  <c r="AF443" i="21"/>
  <c r="AD443" i="21"/>
  <c r="AB443" i="21"/>
  <c r="AC443" i="21" s="1"/>
  <c r="Z443" i="21"/>
  <c r="AA443" i="21" s="1"/>
  <c r="X443" i="21"/>
  <c r="Y443" i="21" s="1"/>
  <c r="V443" i="21"/>
  <c r="W443" i="21" s="1"/>
  <c r="T443" i="21"/>
  <c r="R443" i="21"/>
  <c r="P443" i="21"/>
  <c r="Q443" i="21" s="1"/>
  <c r="N443" i="21"/>
  <c r="O443" i="21" s="1"/>
  <c r="L443" i="21"/>
  <c r="M443" i="21" s="1"/>
  <c r="J443" i="21"/>
  <c r="K443" i="21" s="1"/>
  <c r="BD442" i="21"/>
  <c r="BB442" i="21"/>
  <c r="AZ442" i="21"/>
  <c r="BA442" i="21" s="1"/>
  <c r="AX442" i="21"/>
  <c r="AY442" i="21" s="1"/>
  <c r="AV442" i="21"/>
  <c r="AW442" i="21" s="1"/>
  <c r="AT442" i="21"/>
  <c r="AU442" i="21" s="1"/>
  <c r="AR442" i="21"/>
  <c r="AP442" i="21"/>
  <c r="AN442" i="21"/>
  <c r="AO442" i="21" s="1"/>
  <c r="AL442" i="21"/>
  <c r="AM442" i="21" s="1"/>
  <c r="AJ442" i="21"/>
  <c r="AK442" i="21" s="1"/>
  <c r="AH442" i="21"/>
  <c r="AI442" i="21" s="1"/>
  <c r="AF442" i="21"/>
  <c r="AD442" i="21"/>
  <c r="AB442" i="21"/>
  <c r="AC442" i="21" s="1"/>
  <c r="Z442" i="21"/>
  <c r="AA442" i="21" s="1"/>
  <c r="X442" i="21"/>
  <c r="Y442" i="21" s="1"/>
  <c r="V442" i="21"/>
  <c r="W442" i="21" s="1"/>
  <c r="T442" i="21"/>
  <c r="R442" i="21"/>
  <c r="P442" i="21"/>
  <c r="Q442" i="21" s="1"/>
  <c r="N442" i="21"/>
  <c r="O442" i="21" s="1"/>
  <c r="L442" i="21"/>
  <c r="M442" i="21" s="1"/>
  <c r="J442" i="21"/>
  <c r="K442" i="21" s="1"/>
  <c r="BD441" i="21"/>
  <c r="BB441" i="21"/>
  <c r="AZ441" i="21"/>
  <c r="BA441" i="21" s="1"/>
  <c r="AX441" i="21"/>
  <c r="AY441" i="21" s="1"/>
  <c r="AV441" i="21"/>
  <c r="AW441" i="21" s="1"/>
  <c r="AT441" i="21"/>
  <c r="AU441" i="21" s="1"/>
  <c r="AR441" i="21"/>
  <c r="AP441" i="21"/>
  <c r="AN441" i="21"/>
  <c r="AO441" i="21" s="1"/>
  <c r="AL441" i="21"/>
  <c r="AM441" i="21" s="1"/>
  <c r="AJ441" i="21"/>
  <c r="AK441" i="21" s="1"/>
  <c r="AH441" i="21"/>
  <c r="AI441" i="21" s="1"/>
  <c r="AF441" i="21"/>
  <c r="AD441" i="21"/>
  <c r="AB441" i="21"/>
  <c r="AC441" i="21" s="1"/>
  <c r="Z441" i="21"/>
  <c r="AA441" i="21" s="1"/>
  <c r="X441" i="21"/>
  <c r="Y441" i="21" s="1"/>
  <c r="V441" i="21"/>
  <c r="W441" i="21" s="1"/>
  <c r="T441" i="21"/>
  <c r="R441" i="21"/>
  <c r="P441" i="21"/>
  <c r="Q441" i="21" s="1"/>
  <c r="N441" i="21"/>
  <c r="O441" i="21" s="1"/>
  <c r="L441" i="21"/>
  <c r="M441" i="21" s="1"/>
  <c r="J441" i="21"/>
  <c r="K441" i="21" s="1"/>
  <c r="BD440" i="21"/>
  <c r="BB440" i="21"/>
  <c r="AZ440" i="21"/>
  <c r="BA440" i="21" s="1"/>
  <c r="AX440" i="21"/>
  <c r="AY440" i="21" s="1"/>
  <c r="AV440" i="21"/>
  <c r="AW440" i="21" s="1"/>
  <c r="AT440" i="21"/>
  <c r="AU440" i="21" s="1"/>
  <c r="AR440" i="21"/>
  <c r="AP440" i="21"/>
  <c r="AN440" i="21"/>
  <c r="AO440" i="21" s="1"/>
  <c r="AL440" i="21"/>
  <c r="AM440" i="21" s="1"/>
  <c r="AJ440" i="21"/>
  <c r="AK440" i="21" s="1"/>
  <c r="AH440" i="21"/>
  <c r="AI440" i="21" s="1"/>
  <c r="AF440" i="21"/>
  <c r="AD440" i="21"/>
  <c r="AB440" i="21"/>
  <c r="AC440" i="21" s="1"/>
  <c r="Z440" i="21"/>
  <c r="AA440" i="21" s="1"/>
  <c r="X440" i="21"/>
  <c r="Y440" i="21" s="1"/>
  <c r="V440" i="21"/>
  <c r="W440" i="21" s="1"/>
  <c r="T440" i="21"/>
  <c r="R440" i="21"/>
  <c r="P440" i="21"/>
  <c r="Q440" i="21" s="1"/>
  <c r="N440" i="21"/>
  <c r="O440" i="21" s="1"/>
  <c r="L440" i="21"/>
  <c r="M440" i="21" s="1"/>
  <c r="J440" i="21"/>
  <c r="K440" i="21" s="1"/>
  <c r="BD439" i="21"/>
  <c r="BB439" i="21"/>
  <c r="AZ439" i="21"/>
  <c r="BA439" i="21" s="1"/>
  <c r="AX439" i="21"/>
  <c r="AY439" i="21" s="1"/>
  <c r="AV439" i="21"/>
  <c r="AW439" i="21" s="1"/>
  <c r="AT439" i="21"/>
  <c r="AU439" i="21" s="1"/>
  <c r="AR439" i="21"/>
  <c r="AP439" i="21"/>
  <c r="AN439" i="21"/>
  <c r="AO439" i="21" s="1"/>
  <c r="AL439" i="21"/>
  <c r="AM439" i="21" s="1"/>
  <c r="AJ439" i="21"/>
  <c r="AK439" i="21" s="1"/>
  <c r="AH439" i="21"/>
  <c r="AI439" i="21" s="1"/>
  <c r="AF439" i="21"/>
  <c r="AD439" i="21"/>
  <c r="AB439" i="21"/>
  <c r="AC439" i="21" s="1"/>
  <c r="Z439" i="21"/>
  <c r="AA439" i="21" s="1"/>
  <c r="X439" i="21"/>
  <c r="Y439" i="21" s="1"/>
  <c r="V439" i="21"/>
  <c r="W439" i="21" s="1"/>
  <c r="T439" i="21"/>
  <c r="R439" i="21"/>
  <c r="P439" i="21"/>
  <c r="Q439" i="21" s="1"/>
  <c r="N439" i="21"/>
  <c r="O439" i="21" s="1"/>
  <c r="L439" i="21"/>
  <c r="M439" i="21" s="1"/>
  <c r="J439" i="21"/>
  <c r="K439" i="21" s="1"/>
  <c r="BD438" i="21"/>
  <c r="BB438" i="21"/>
  <c r="AZ438" i="21"/>
  <c r="BA438" i="21" s="1"/>
  <c r="AX438" i="21"/>
  <c r="AY438" i="21" s="1"/>
  <c r="AV438" i="21"/>
  <c r="AW438" i="21" s="1"/>
  <c r="AT438" i="21"/>
  <c r="AU438" i="21" s="1"/>
  <c r="AR438" i="21"/>
  <c r="AP438" i="21"/>
  <c r="AN438" i="21"/>
  <c r="AO438" i="21" s="1"/>
  <c r="AL438" i="21"/>
  <c r="AM438" i="21" s="1"/>
  <c r="AJ438" i="21"/>
  <c r="AK438" i="21" s="1"/>
  <c r="AH438" i="21"/>
  <c r="AI438" i="21" s="1"/>
  <c r="AF438" i="21"/>
  <c r="AD438" i="21"/>
  <c r="AB438" i="21"/>
  <c r="AC438" i="21" s="1"/>
  <c r="Z438" i="21"/>
  <c r="AA438" i="21" s="1"/>
  <c r="X438" i="21"/>
  <c r="Y438" i="21" s="1"/>
  <c r="V438" i="21"/>
  <c r="W438" i="21" s="1"/>
  <c r="T438" i="21"/>
  <c r="R438" i="21"/>
  <c r="P438" i="21"/>
  <c r="Q438" i="21" s="1"/>
  <c r="N438" i="21"/>
  <c r="O438" i="21" s="1"/>
  <c r="L438" i="21"/>
  <c r="M438" i="21" s="1"/>
  <c r="J438" i="21"/>
  <c r="K438" i="21" s="1"/>
  <c r="BD437" i="21"/>
  <c r="BB437" i="21"/>
  <c r="AZ437" i="21"/>
  <c r="BA437" i="21" s="1"/>
  <c r="AX437" i="21"/>
  <c r="AY437" i="21" s="1"/>
  <c r="AV437" i="21"/>
  <c r="AW437" i="21" s="1"/>
  <c r="AT437" i="21"/>
  <c r="AU437" i="21" s="1"/>
  <c r="AR437" i="21"/>
  <c r="AP437" i="21"/>
  <c r="AN437" i="21"/>
  <c r="AO437" i="21" s="1"/>
  <c r="AL437" i="21"/>
  <c r="AM437" i="21" s="1"/>
  <c r="AJ437" i="21"/>
  <c r="AK437" i="21" s="1"/>
  <c r="AH437" i="21"/>
  <c r="AI437" i="21" s="1"/>
  <c r="AF437" i="21"/>
  <c r="AD437" i="21"/>
  <c r="AB437" i="21"/>
  <c r="AC437" i="21" s="1"/>
  <c r="Z437" i="21"/>
  <c r="AA437" i="21" s="1"/>
  <c r="X437" i="21"/>
  <c r="Y437" i="21" s="1"/>
  <c r="V437" i="21"/>
  <c r="W437" i="21" s="1"/>
  <c r="T437" i="21"/>
  <c r="R437" i="21"/>
  <c r="P437" i="21"/>
  <c r="Q437" i="21" s="1"/>
  <c r="N437" i="21"/>
  <c r="O437" i="21" s="1"/>
  <c r="L437" i="21"/>
  <c r="M437" i="21" s="1"/>
  <c r="J437" i="21"/>
  <c r="K437" i="21" s="1"/>
  <c r="BD436" i="21"/>
  <c r="BB436" i="21"/>
  <c r="AZ436" i="21"/>
  <c r="BA436" i="21" s="1"/>
  <c r="AX436" i="21"/>
  <c r="AY436" i="21" s="1"/>
  <c r="AV436" i="21"/>
  <c r="AW436" i="21" s="1"/>
  <c r="AT436" i="21"/>
  <c r="AU436" i="21" s="1"/>
  <c r="AR436" i="21"/>
  <c r="AP436" i="21"/>
  <c r="AN436" i="21"/>
  <c r="AO436" i="21" s="1"/>
  <c r="AL436" i="21"/>
  <c r="AM436" i="21" s="1"/>
  <c r="AJ436" i="21"/>
  <c r="AK436" i="21" s="1"/>
  <c r="AH436" i="21"/>
  <c r="AI436" i="21" s="1"/>
  <c r="AF436" i="21"/>
  <c r="AD436" i="21"/>
  <c r="AB436" i="21"/>
  <c r="AC436" i="21" s="1"/>
  <c r="Z436" i="21"/>
  <c r="AA436" i="21" s="1"/>
  <c r="X436" i="21"/>
  <c r="Y436" i="21" s="1"/>
  <c r="V436" i="21"/>
  <c r="W436" i="21" s="1"/>
  <c r="T436" i="21"/>
  <c r="R436" i="21"/>
  <c r="P436" i="21"/>
  <c r="Q436" i="21" s="1"/>
  <c r="N436" i="21"/>
  <c r="O436" i="21" s="1"/>
  <c r="L436" i="21"/>
  <c r="M436" i="21" s="1"/>
  <c r="J436" i="21"/>
  <c r="K436" i="21" s="1"/>
  <c r="BD435" i="21"/>
  <c r="BB435" i="21"/>
  <c r="AZ435" i="21"/>
  <c r="BA435" i="21" s="1"/>
  <c r="AX435" i="21"/>
  <c r="AY435" i="21" s="1"/>
  <c r="AV435" i="21"/>
  <c r="AW435" i="21" s="1"/>
  <c r="AT435" i="21"/>
  <c r="AU435" i="21" s="1"/>
  <c r="AR435" i="21"/>
  <c r="AP435" i="21"/>
  <c r="AN435" i="21"/>
  <c r="AO435" i="21" s="1"/>
  <c r="AL435" i="21"/>
  <c r="AM435" i="21" s="1"/>
  <c r="AJ435" i="21"/>
  <c r="AK435" i="21" s="1"/>
  <c r="AH435" i="21"/>
  <c r="AI435" i="21" s="1"/>
  <c r="AF435" i="21"/>
  <c r="AD435" i="21"/>
  <c r="AB435" i="21"/>
  <c r="AC435" i="21" s="1"/>
  <c r="Z435" i="21"/>
  <c r="AA435" i="21" s="1"/>
  <c r="X435" i="21"/>
  <c r="Y435" i="21" s="1"/>
  <c r="V435" i="21"/>
  <c r="W435" i="21" s="1"/>
  <c r="T435" i="21"/>
  <c r="R435" i="21"/>
  <c r="P435" i="21"/>
  <c r="Q435" i="21" s="1"/>
  <c r="N435" i="21"/>
  <c r="O435" i="21" s="1"/>
  <c r="L435" i="21"/>
  <c r="M435" i="21" s="1"/>
  <c r="J435" i="21"/>
  <c r="K435" i="21" s="1"/>
  <c r="BD434" i="21"/>
  <c r="BB434" i="21"/>
  <c r="AZ434" i="21"/>
  <c r="BA434" i="21" s="1"/>
  <c r="AX434" i="21"/>
  <c r="AY434" i="21" s="1"/>
  <c r="AV434" i="21"/>
  <c r="AW434" i="21" s="1"/>
  <c r="AT434" i="21"/>
  <c r="AU434" i="21" s="1"/>
  <c r="AR434" i="21"/>
  <c r="AP434" i="21"/>
  <c r="AN434" i="21"/>
  <c r="AO434" i="21" s="1"/>
  <c r="AL434" i="21"/>
  <c r="AM434" i="21" s="1"/>
  <c r="AJ434" i="21"/>
  <c r="AK434" i="21" s="1"/>
  <c r="AH434" i="21"/>
  <c r="AI434" i="21" s="1"/>
  <c r="AF434" i="21"/>
  <c r="AD434" i="21"/>
  <c r="AB434" i="21"/>
  <c r="AC434" i="21" s="1"/>
  <c r="Z434" i="21"/>
  <c r="AA434" i="21" s="1"/>
  <c r="X434" i="21"/>
  <c r="Y434" i="21" s="1"/>
  <c r="V434" i="21"/>
  <c r="W434" i="21" s="1"/>
  <c r="T434" i="21"/>
  <c r="R434" i="21"/>
  <c r="P434" i="21"/>
  <c r="Q434" i="21" s="1"/>
  <c r="N434" i="21"/>
  <c r="O434" i="21" s="1"/>
  <c r="L434" i="21"/>
  <c r="M434" i="21" s="1"/>
  <c r="J434" i="21"/>
  <c r="K434" i="21" s="1"/>
  <c r="BD433" i="21"/>
  <c r="BB433" i="21"/>
  <c r="AZ433" i="21"/>
  <c r="BA433" i="21" s="1"/>
  <c r="AX433" i="21"/>
  <c r="AY433" i="21" s="1"/>
  <c r="AV433" i="21"/>
  <c r="AW433" i="21" s="1"/>
  <c r="AT433" i="21"/>
  <c r="AU433" i="21" s="1"/>
  <c r="AR433" i="21"/>
  <c r="AP433" i="21"/>
  <c r="AN433" i="21"/>
  <c r="AO433" i="21" s="1"/>
  <c r="AL433" i="21"/>
  <c r="AM433" i="21" s="1"/>
  <c r="AJ433" i="21"/>
  <c r="AK433" i="21" s="1"/>
  <c r="AH433" i="21"/>
  <c r="AI433" i="21" s="1"/>
  <c r="AF433" i="21"/>
  <c r="AD433" i="21"/>
  <c r="AB433" i="21"/>
  <c r="AC433" i="21" s="1"/>
  <c r="Z433" i="21"/>
  <c r="AA433" i="21" s="1"/>
  <c r="X433" i="21"/>
  <c r="Y433" i="21" s="1"/>
  <c r="V433" i="21"/>
  <c r="W433" i="21" s="1"/>
  <c r="T433" i="21"/>
  <c r="R433" i="21"/>
  <c r="P433" i="21"/>
  <c r="Q433" i="21" s="1"/>
  <c r="N433" i="21"/>
  <c r="O433" i="21" s="1"/>
  <c r="L433" i="21"/>
  <c r="M433" i="21" s="1"/>
  <c r="J433" i="21"/>
  <c r="K433" i="21" s="1"/>
  <c r="BD432" i="21"/>
  <c r="BB432" i="21"/>
  <c r="AZ432" i="21"/>
  <c r="BA432" i="21" s="1"/>
  <c r="AX432" i="21"/>
  <c r="AY432" i="21" s="1"/>
  <c r="AV432" i="21"/>
  <c r="AW432" i="21" s="1"/>
  <c r="AT432" i="21"/>
  <c r="AU432" i="21" s="1"/>
  <c r="AR432" i="21"/>
  <c r="AP432" i="21"/>
  <c r="AN432" i="21"/>
  <c r="AO432" i="21" s="1"/>
  <c r="AL432" i="21"/>
  <c r="AM432" i="21" s="1"/>
  <c r="AJ432" i="21"/>
  <c r="AK432" i="21" s="1"/>
  <c r="AH432" i="21"/>
  <c r="AI432" i="21" s="1"/>
  <c r="AF432" i="21"/>
  <c r="AD432" i="21"/>
  <c r="AB432" i="21"/>
  <c r="AC432" i="21" s="1"/>
  <c r="Z432" i="21"/>
  <c r="AA432" i="21" s="1"/>
  <c r="X432" i="21"/>
  <c r="Y432" i="21" s="1"/>
  <c r="V432" i="21"/>
  <c r="W432" i="21" s="1"/>
  <c r="T432" i="21"/>
  <c r="R432" i="21"/>
  <c r="P432" i="21"/>
  <c r="Q432" i="21" s="1"/>
  <c r="N432" i="21"/>
  <c r="O432" i="21" s="1"/>
  <c r="L432" i="21"/>
  <c r="M432" i="21" s="1"/>
  <c r="J432" i="21"/>
  <c r="K432" i="21" s="1"/>
  <c r="BD431" i="21"/>
  <c r="BB431" i="21"/>
  <c r="AZ431" i="21"/>
  <c r="BA431" i="21" s="1"/>
  <c r="AX431" i="21"/>
  <c r="AY431" i="21" s="1"/>
  <c r="AV431" i="21"/>
  <c r="AW431" i="21" s="1"/>
  <c r="AT431" i="21"/>
  <c r="AU431" i="21" s="1"/>
  <c r="AR431" i="21"/>
  <c r="AP431" i="21"/>
  <c r="AN431" i="21"/>
  <c r="AO431" i="21" s="1"/>
  <c r="AL431" i="21"/>
  <c r="AM431" i="21" s="1"/>
  <c r="AJ431" i="21"/>
  <c r="AK431" i="21" s="1"/>
  <c r="AH431" i="21"/>
  <c r="AI431" i="21" s="1"/>
  <c r="AF431" i="21"/>
  <c r="AD431" i="21"/>
  <c r="AB431" i="21"/>
  <c r="AC431" i="21" s="1"/>
  <c r="Z431" i="21"/>
  <c r="AA431" i="21" s="1"/>
  <c r="X431" i="21"/>
  <c r="Y431" i="21" s="1"/>
  <c r="V431" i="21"/>
  <c r="W431" i="21" s="1"/>
  <c r="T431" i="21"/>
  <c r="R431" i="21"/>
  <c r="P431" i="21"/>
  <c r="Q431" i="21" s="1"/>
  <c r="N431" i="21"/>
  <c r="O431" i="21" s="1"/>
  <c r="L431" i="21"/>
  <c r="M431" i="21" s="1"/>
  <c r="J431" i="21"/>
  <c r="K431" i="21" s="1"/>
  <c r="BD430" i="21"/>
  <c r="BB430" i="21"/>
  <c r="AZ430" i="21"/>
  <c r="BA430" i="21" s="1"/>
  <c r="AX430" i="21"/>
  <c r="AY430" i="21" s="1"/>
  <c r="AV430" i="21"/>
  <c r="AW430" i="21" s="1"/>
  <c r="AT430" i="21"/>
  <c r="AU430" i="21" s="1"/>
  <c r="AR430" i="21"/>
  <c r="AP430" i="21"/>
  <c r="AN430" i="21"/>
  <c r="AO430" i="21" s="1"/>
  <c r="AL430" i="21"/>
  <c r="AM430" i="21" s="1"/>
  <c r="AJ430" i="21"/>
  <c r="AK430" i="21" s="1"/>
  <c r="AH430" i="21"/>
  <c r="AI430" i="21" s="1"/>
  <c r="AF430" i="21"/>
  <c r="AD430" i="21"/>
  <c r="AB430" i="21"/>
  <c r="AC430" i="21" s="1"/>
  <c r="Z430" i="21"/>
  <c r="AA430" i="21" s="1"/>
  <c r="X430" i="21"/>
  <c r="Y430" i="21" s="1"/>
  <c r="V430" i="21"/>
  <c r="W430" i="21" s="1"/>
  <c r="T430" i="21"/>
  <c r="R430" i="21"/>
  <c r="P430" i="21"/>
  <c r="Q430" i="21" s="1"/>
  <c r="N430" i="21"/>
  <c r="O430" i="21" s="1"/>
  <c r="L430" i="21"/>
  <c r="M430" i="21" s="1"/>
  <c r="J430" i="21"/>
  <c r="K430" i="21" s="1"/>
  <c r="BD429" i="21"/>
  <c r="BB429" i="21"/>
  <c r="AZ429" i="21"/>
  <c r="BA429" i="21" s="1"/>
  <c r="AX429" i="21"/>
  <c r="AY429" i="21" s="1"/>
  <c r="AV429" i="21"/>
  <c r="AW429" i="21" s="1"/>
  <c r="AT429" i="21"/>
  <c r="AU429" i="21" s="1"/>
  <c r="AR429" i="21"/>
  <c r="AP429" i="21"/>
  <c r="AN429" i="21"/>
  <c r="AO429" i="21" s="1"/>
  <c r="AL429" i="21"/>
  <c r="AM429" i="21" s="1"/>
  <c r="AJ429" i="21"/>
  <c r="AK429" i="21" s="1"/>
  <c r="AH429" i="21"/>
  <c r="AI429" i="21" s="1"/>
  <c r="AF429" i="21"/>
  <c r="AD429" i="21"/>
  <c r="AB429" i="21"/>
  <c r="AC429" i="21" s="1"/>
  <c r="Z429" i="21"/>
  <c r="AA429" i="21" s="1"/>
  <c r="X429" i="21"/>
  <c r="Y429" i="21" s="1"/>
  <c r="V429" i="21"/>
  <c r="W429" i="21" s="1"/>
  <c r="T429" i="21"/>
  <c r="R429" i="21"/>
  <c r="P429" i="21"/>
  <c r="Q429" i="21" s="1"/>
  <c r="N429" i="21"/>
  <c r="O429" i="21" s="1"/>
  <c r="L429" i="21"/>
  <c r="M429" i="21" s="1"/>
  <c r="J429" i="21"/>
  <c r="K429" i="21" s="1"/>
  <c r="BD428" i="21"/>
  <c r="BB428" i="21"/>
  <c r="AZ428" i="21"/>
  <c r="BA428" i="21" s="1"/>
  <c r="AX428" i="21"/>
  <c r="AY428" i="21" s="1"/>
  <c r="AV428" i="21"/>
  <c r="AW428" i="21" s="1"/>
  <c r="AT428" i="21"/>
  <c r="AU428" i="21" s="1"/>
  <c r="AR428" i="21"/>
  <c r="AP428" i="21"/>
  <c r="AN428" i="21"/>
  <c r="AO428" i="21" s="1"/>
  <c r="AL428" i="21"/>
  <c r="AM428" i="21" s="1"/>
  <c r="AJ428" i="21"/>
  <c r="AK428" i="21" s="1"/>
  <c r="AH428" i="21"/>
  <c r="AI428" i="21" s="1"/>
  <c r="AF428" i="21"/>
  <c r="AD428" i="21"/>
  <c r="AB428" i="21"/>
  <c r="AC428" i="21" s="1"/>
  <c r="Z428" i="21"/>
  <c r="AA428" i="21" s="1"/>
  <c r="X428" i="21"/>
  <c r="Y428" i="21" s="1"/>
  <c r="V428" i="21"/>
  <c r="W428" i="21" s="1"/>
  <c r="T428" i="21"/>
  <c r="R428" i="21"/>
  <c r="P428" i="21"/>
  <c r="Q428" i="21" s="1"/>
  <c r="N428" i="21"/>
  <c r="O428" i="21" s="1"/>
  <c r="L428" i="21"/>
  <c r="M428" i="21" s="1"/>
  <c r="J428" i="21"/>
  <c r="K428" i="21" s="1"/>
  <c r="BD427" i="21"/>
  <c r="BB427" i="21"/>
  <c r="AZ427" i="21"/>
  <c r="BA427" i="21" s="1"/>
  <c r="AX427" i="21"/>
  <c r="AY427" i="21" s="1"/>
  <c r="AV427" i="21"/>
  <c r="AW427" i="21" s="1"/>
  <c r="AT427" i="21"/>
  <c r="AU427" i="21" s="1"/>
  <c r="AR427" i="21"/>
  <c r="AP427" i="21"/>
  <c r="AN427" i="21"/>
  <c r="AO427" i="21" s="1"/>
  <c r="AL427" i="21"/>
  <c r="AM427" i="21" s="1"/>
  <c r="AJ427" i="21"/>
  <c r="AK427" i="21" s="1"/>
  <c r="AH427" i="21"/>
  <c r="AI427" i="21" s="1"/>
  <c r="AF427" i="21"/>
  <c r="AD427" i="21"/>
  <c r="AB427" i="21"/>
  <c r="AC427" i="21" s="1"/>
  <c r="Z427" i="21"/>
  <c r="AA427" i="21" s="1"/>
  <c r="X427" i="21"/>
  <c r="Y427" i="21" s="1"/>
  <c r="V427" i="21"/>
  <c r="W427" i="21" s="1"/>
  <c r="T427" i="21"/>
  <c r="R427" i="21"/>
  <c r="P427" i="21"/>
  <c r="Q427" i="21" s="1"/>
  <c r="N427" i="21"/>
  <c r="O427" i="21" s="1"/>
  <c r="L427" i="21"/>
  <c r="M427" i="21" s="1"/>
  <c r="J427" i="21"/>
  <c r="K427" i="21" s="1"/>
  <c r="BD426" i="21"/>
  <c r="BB426" i="21"/>
  <c r="AZ426" i="21"/>
  <c r="BA426" i="21" s="1"/>
  <c r="AX426" i="21"/>
  <c r="AY426" i="21" s="1"/>
  <c r="AV426" i="21"/>
  <c r="AW426" i="21" s="1"/>
  <c r="AT426" i="21"/>
  <c r="AU426" i="21" s="1"/>
  <c r="AR426" i="21"/>
  <c r="AP426" i="21"/>
  <c r="AN426" i="21"/>
  <c r="AO426" i="21" s="1"/>
  <c r="AL426" i="21"/>
  <c r="AM426" i="21" s="1"/>
  <c r="AJ426" i="21"/>
  <c r="AK426" i="21" s="1"/>
  <c r="AH426" i="21"/>
  <c r="AI426" i="21" s="1"/>
  <c r="AF426" i="21"/>
  <c r="AD426" i="21"/>
  <c r="AB426" i="21"/>
  <c r="AC426" i="21" s="1"/>
  <c r="Z426" i="21"/>
  <c r="AA426" i="21" s="1"/>
  <c r="X426" i="21"/>
  <c r="Y426" i="21" s="1"/>
  <c r="V426" i="21"/>
  <c r="W426" i="21" s="1"/>
  <c r="T426" i="21"/>
  <c r="R426" i="21"/>
  <c r="P426" i="21"/>
  <c r="Q426" i="21" s="1"/>
  <c r="N426" i="21"/>
  <c r="O426" i="21" s="1"/>
  <c r="L426" i="21"/>
  <c r="M426" i="21" s="1"/>
  <c r="J426" i="21"/>
  <c r="K426" i="21" s="1"/>
  <c r="BD425" i="21"/>
  <c r="BB425" i="21"/>
  <c r="AZ425" i="21"/>
  <c r="BA425" i="21" s="1"/>
  <c r="AX425" i="21"/>
  <c r="AY425" i="21" s="1"/>
  <c r="AV425" i="21"/>
  <c r="AW425" i="21" s="1"/>
  <c r="AT425" i="21"/>
  <c r="AU425" i="21" s="1"/>
  <c r="AR425" i="21"/>
  <c r="AP425" i="21"/>
  <c r="AN425" i="21"/>
  <c r="AO425" i="21" s="1"/>
  <c r="AL425" i="21"/>
  <c r="AM425" i="21" s="1"/>
  <c r="AJ425" i="21"/>
  <c r="AK425" i="21" s="1"/>
  <c r="AH425" i="21"/>
  <c r="AI425" i="21" s="1"/>
  <c r="AF425" i="21"/>
  <c r="AD425" i="21"/>
  <c r="AB425" i="21"/>
  <c r="AC425" i="21" s="1"/>
  <c r="Z425" i="21"/>
  <c r="AA425" i="21" s="1"/>
  <c r="X425" i="21"/>
  <c r="Y425" i="21" s="1"/>
  <c r="V425" i="21"/>
  <c r="W425" i="21" s="1"/>
  <c r="T425" i="21"/>
  <c r="R425" i="21"/>
  <c r="P425" i="21"/>
  <c r="Q425" i="21" s="1"/>
  <c r="N425" i="21"/>
  <c r="O425" i="21" s="1"/>
  <c r="L425" i="21"/>
  <c r="M425" i="21" s="1"/>
  <c r="J425" i="21"/>
  <c r="K425" i="21" s="1"/>
  <c r="BD424" i="21"/>
  <c r="BB424" i="21"/>
  <c r="AZ424" i="21"/>
  <c r="BA424" i="21" s="1"/>
  <c r="AX424" i="21"/>
  <c r="AY424" i="21" s="1"/>
  <c r="AV424" i="21"/>
  <c r="AW424" i="21" s="1"/>
  <c r="AT424" i="21"/>
  <c r="AU424" i="21" s="1"/>
  <c r="AR424" i="21"/>
  <c r="AP424" i="21"/>
  <c r="AN424" i="21"/>
  <c r="AO424" i="21" s="1"/>
  <c r="AL424" i="21"/>
  <c r="AM424" i="21" s="1"/>
  <c r="AJ424" i="21"/>
  <c r="AK424" i="21" s="1"/>
  <c r="AH424" i="21"/>
  <c r="AI424" i="21" s="1"/>
  <c r="AF424" i="21"/>
  <c r="AD424" i="21"/>
  <c r="AB424" i="21"/>
  <c r="AC424" i="21" s="1"/>
  <c r="Z424" i="21"/>
  <c r="AA424" i="21" s="1"/>
  <c r="X424" i="21"/>
  <c r="Y424" i="21" s="1"/>
  <c r="V424" i="21"/>
  <c r="W424" i="21" s="1"/>
  <c r="T424" i="21"/>
  <c r="R424" i="21"/>
  <c r="P424" i="21"/>
  <c r="Q424" i="21" s="1"/>
  <c r="N424" i="21"/>
  <c r="O424" i="21" s="1"/>
  <c r="L424" i="21"/>
  <c r="M424" i="21" s="1"/>
  <c r="J424" i="21"/>
  <c r="K424" i="21" s="1"/>
  <c r="BD423" i="21"/>
  <c r="BB423" i="21"/>
  <c r="AZ423" i="21"/>
  <c r="BA423" i="21" s="1"/>
  <c r="AX423" i="21"/>
  <c r="AY423" i="21" s="1"/>
  <c r="AV423" i="21"/>
  <c r="AW423" i="21" s="1"/>
  <c r="AT423" i="21"/>
  <c r="AU423" i="21" s="1"/>
  <c r="AR423" i="21"/>
  <c r="AP423" i="21"/>
  <c r="AN423" i="21"/>
  <c r="AO423" i="21" s="1"/>
  <c r="AL423" i="21"/>
  <c r="AM423" i="21" s="1"/>
  <c r="AJ423" i="21"/>
  <c r="AK423" i="21" s="1"/>
  <c r="AH423" i="21"/>
  <c r="AI423" i="21" s="1"/>
  <c r="AF423" i="21"/>
  <c r="AD423" i="21"/>
  <c r="AB423" i="21"/>
  <c r="AC423" i="21" s="1"/>
  <c r="Z423" i="21"/>
  <c r="AA423" i="21" s="1"/>
  <c r="X423" i="21"/>
  <c r="Y423" i="21" s="1"/>
  <c r="V423" i="21"/>
  <c r="W423" i="21" s="1"/>
  <c r="T423" i="21"/>
  <c r="R423" i="21"/>
  <c r="P423" i="21"/>
  <c r="Q423" i="21" s="1"/>
  <c r="N423" i="21"/>
  <c r="O423" i="21" s="1"/>
  <c r="L423" i="21"/>
  <c r="M423" i="21" s="1"/>
  <c r="J423" i="21"/>
  <c r="K423" i="21" s="1"/>
  <c r="BD422" i="21"/>
  <c r="BB422" i="21"/>
  <c r="AZ422" i="21"/>
  <c r="BA422" i="21" s="1"/>
  <c r="AX422" i="21"/>
  <c r="AY422" i="21" s="1"/>
  <c r="AV422" i="21"/>
  <c r="AW422" i="21" s="1"/>
  <c r="AT422" i="21"/>
  <c r="AU422" i="21" s="1"/>
  <c r="AR422" i="21"/>
  <c r="AP422" i="21"/>
  <c r="AN422" i="21"/>
  <c r="AO422" i="21" s="1"/>
  <c r="AL422" i="21"/>
  <c r="AM422" i="21" s="1"/>
  <c r="AJ422" i="21"/>
  <c r="AK422" i="21" s="1"/>
  <c r="AH422" i="21"/>
  <c r="AI422" i="21" s="1"/>
  <c r="AF422" i="21"/>
  <c r="AD422" i="21"/>
  <c r="AB422" i="21"/>
  <c r="AC422" i="21" s="1"/>
  <c r="Z422" i="21"/>
  <c r="AA422" i="21" s="1"/>
  <c r="X422" i="21"/>
  <c r="Y422" i="21" s="1"/>
  <c r="V422" i="21"/>
  <c r="W422" i="21" s="1"/>
  <c r="T422" i="21"/>
  <c r="R422" i="21"/>
  <c r="P422" i="21"/>
  <c r="Q422" i="21" s="1"/>
  <c r="N422" i="21"/>
  <c r="O422" i="21" s="1"/>
  <c r="L422" i="21"/>
  <c r="M422" i="21" s="1"/>
  <c r="J422" i="21"/>
  <c r="K422" i="21" s="1"/>
  <c r="BD421" i="21"/>
  <c r="BB421" i="21"/>
  <c r="AZ421" i="21"/>
  <c r="BA421" i="21" s="1"/>
  <c r="AX421" i="21"/>
  <c r="AY421" i="21" s="1"/>
  <c r="AV421" i="21"/>
  <c r="AW421" i="21" s="1"/>
  <c r="AT421" i="21"/>
  <c r="AU421" i="21" s="1"/>
  <c r="AR421" i="21"/>
  <c r="AP421" i="21"/>
  <c r="AN421" i="21"/>
  <c r="AO421" i="21" s="1"/>
  <c r="AL421" i="21"/>
  <c r="AM421" i="21" s="1"/>
  <c r="AJ421" i="21"/>
  <c r="AK421" i="21" s="1"/>
  <c r="AH421" i="21"/>
  <c r="AI421" i="21" s="1"/>
  <c r="AF421" i="21"/>
  <c r="AD421" i="21"/>
  <c r="AB421" i="21"/>
  <c r="AC421" i="21" s="1"/>
  <c r="Z421" i="21"/>
  <c r="AA421" i="21" s="1"/>
  <c r="X421" i="21"/>
  <c r="Y421" i="21" s="1"/>
  <c r="V421" i="21"/>
  <c r="W421" i="21" s="1"/>
  <c r="T421" i="21"/>
  <c r="R421" i="21"/>
  <c r="P421" i="21"/>
  <c r="Q421" i="21" s="1"/>
  <c r="N421" i="21"/>
  <c r="O421" i="21" s="1"/>
  <c r="L421" i="21"/>
  <c r="M421" i="21" s="1"/>
  <c r="J421" i="21"/>
  <c r="K421" i="21" s="1"/>
  <c r="BD420" i="21"/>
  <c r="BB420" i="21"/>
  <c r="AZ420" i="21"/>
  <c r="BA420" i="21" s="1"/>
  <c r="AX420" i="21"/>
  <c r="AY420" i="21" s="1"/>
  <c r="AV420" i="21"/>
  <c r="AW420" i="21" s="1"/>
  <c r="AT420" i="21"/>
  <c r="AU420" i="21" s="1"/>
  <c r="AR420" i="21"/>
  <c r="AP420" i="21"/>
  <c r="AN420" i="21"/>
  <c r="AO420" i="21" s="1"/>
  <c r="AL420" i="21"/>
  <c r="AM420" i="21" s="1"/>
  <c r="AJ420" i="21"/>
  <c r="AK420" i="21" s="1"/>
  <c r="AH420" i="21"/>
  <c r="AI420" i="21" s="1"/>
  <c r="AF420" i="21"/>
  <c r="AD420" i="21"/>
  <c r="AB420" i="21"/>
  <c r="AC420" i="21" s="1"/>
  <c r="Z420" i="21"/>
  <c r="AA420" i="21" s="1"/>
  <c r="X420" i="21"/>
  <c r="Y420" i="21" s="1"/>
  <c r="V420" i="21"/>
  <c r="W420" i="21" s="1"/>
  <c r="T420" i="21"/>
  <c r="R420" i="21"/>
  <c r="P420" i="21"/>
  <c r="Q420" i="21" s="1"/>
  <c r="N420" i="21"/>
  <c r="O420" i="21" s="1"/>
  <c r="L420" i="21"/>
  <c r="M420" i="21" s="1"/>
  <c r="J420" i="21"/>
  <c r="K420" i="21" s="1"/>
  <c r="BD419" i="21"/>
  <c r="BB419" i="21"/>
  <c r="AZ419" i="21"/>
  <c r="BA419" i="21" s="1"/>
  <c r="AX419" i="21"/>
  <c r="AY419" i="21" s="1"/>
  <c r="AV419" i="21"/>
  <c r="AW419" i="21" s="1"/>
  <c r="AT419" i="21"/>
  <c r="AU419" i="21" s="1"/>
  <c r="AR419" i="21"/>
  <c r="AP419" i="21"/>
  <c r="AN419" i="21"/>
  <c r="AO419" i="21" s="1"/>
  <c r="AL419" i="21"/>
  <c r="AM419" i="21" s="1"/>
  <c r="AJ419" i="21"/>
  <c r="AK419" i="21" s="1"/>
  <c r="AH419" i="21"/>
  <c r="AI419" i="21" s="1"/>
  <c r="AF419" i="21"/>
  <c r="AD419" i="21"/>
  <c r="AB419" i="21"/>
  <c r="AC419" i="21" s="1"/>
  <c r="Z419" i="21"/>
  <c r="AA419" i="21" s="1"/>
  <c r="X419" i="21"/>
  <c r="Y419" i="21" s="1"/>
  <c r="V419" i="21"/>
  <c r="W419" i="21" s="1"/>
  <c r="T419" i="21"/>
  <c r="R419" i="21"/>
  <c r="P419" i="21"/>
  <c r="Q419" i="21" s="1"/>
  <c r="N419" i="21"/>
  <c r="O419" i="21" s="1"/>
  <c r="L419" i="21"/>
  <c r="M419" i="21" s="1"/>
  <c r="J419" i="21"/>
  <c r="K419" i="21" s="1"/>
  <c r="BD418" i="21"/>
  <c r="BB418" i="21"/>
  <c r="AZ418" i="21"/>
  <c r="BA418" i="21" s="1"/>
  <c r="AX418" i="21"/>
  <c r="AY418" i="21" s="1"/>
  <c r="AV418" i="21"/>
  <c r="AW418" i="21" s="1"/>
  <c r="AT418" i="21"/>
  <c r="AU418" i="21" s="1"/>
  <c r="AR418" i="21"/>
  <c r="AP418" i="21"/>
  <c r="AN418" i="21"/>
  <c r="AO418" i="21" s="1"/>
  <c r="AL418" i="21"/>
  <c r="AM418" i="21" s="1"/>
  <c r="AJ418" i="21"/>
  <c r="AK418" i="21" s="1"/>
  <c r="AH418" i="21"/>
  <c r="AI418" i="21" s="1"/>
  <c r="AF418" i="21"/>
  <c r="AD418" i="21"/>
  <c r="AB418" i="21"/>
  <c r="AC418" i="21" s="1"/>
  <c r="Z418" i="21"/>
  <c r="AA418" i="21" s="1"/>
  <c r="X418" i="21"/>
  <c r="Y418" i="21" s="1"/>
  <c r="V418" i="21"/>
  <c r="W418" i="21" s="1"/>
  <c r="T418" i="21"/>
  <c r="R418" i="21"/>
  <c r="P418" i="21"/>
  <c r="Q418" i="21" s="1"/>
  <c r="N418" i="21"/>
  <c r="O418" i="21" s="1"/>
  <c r="L418" i="21"/>
  <c r="M418" i="21" s="1"/>
  <c r="J418" i="21"/>
  <c r="K418" i="21" s="1"/>
  <c r="BD417" i="21"/>
  <c r="BB417" i="21"/>
  <c r="AZ417" i="21"/>
  <c r="BA417" i="21" s="1"/>
  <c r="AX417" i="21"/>
  <c r="AY417" i="21" s="1"/>
  <c r="AV417" i="21"/>
  <c r="AW417" i="21" s="1"/>
  <c r="AT417" i="21"/>
  <c r="AU417" i="21" s="1"/>
  <c r="AR417" i="21"/>
  <c r="AP417" i="21"/>
  <c r="AN417" i="21"/>
  <c r="AO417" i="21" s="1"/>
  <c r="AL417" i="21"/>
  <c r="AM417" i="21" s="1"/>
  <c r="AJ417" i="21"/>
  <c r="AK417" i="21" s="1"/>
  <c r="AH417" i="21"/>
  <c r="AI417" i="21" s="1"/>
  <c r="AF417" i="21"/>
  <c r="AD417" i="21"/>
  <c r="AB417" i="21"/>
  <c r="AC417" i="21" s="1"/>
  <c r="Z417" i="21"/>
  <c r="AA417" i="21" s="1"/>
  <c r="X417" i="21"/>
  <c r="Y417" i="21" s="1"/>
  <c r="V417" i="21"/>
  <c r="W417" i="21" s="1"/>
  <c r="T417" i="21"/>
  <c r="R417" i="21"/>
  <c r="P417" i="21"/>
  <c r="Q417" i="21" s="1"/>
  <c r="N417" i="21"/>
  <c r="O417" i="21" s="1"/>
  <c r="L417" i="21"/>
  <c r="M417" i="21" s="1"/>
  <c r="J417" i="21"/>
  <c r="K417" i="21" s="1"/>
  <c r="BD416" i="21"/>
  <c r="BB416" i="21"/>
  <c r="AZ416" i="21"/>
  <c r="BA416" i="21" s="1"/>
  <c r="AX416" i="21"/>
  <c r="AY416" i="21" s="1"/>
  <c r="AV416" i="21"/>
  <c r="AW416" i="21" s="1"/>
  <c r="AT416" i="21"/>
  <c r="AU416" i="21" s="1"/>
  <c r="AR416" i="21"/>
  <c r="AP416" i="21"/>
  <c r="AN416" i="21"/>
  <c r="AO416" i="21" s="1"/>
  <c r="AL416" i="21"/>
  <c r="AM416" i="21" s="1"/>
  <c r="AJ416" i="21"/>
  <c r="AK416" i="21" s="1"/>
  <c r="AH416" i="21"/>
  <c r="AI416" i="21" s="1"/>
  <c r="AF416" i="21"/>
  <c r="AD416" i="21"/>
  <c r="AB416" i="21"/>
  <c r="AC416" i="21" s="1"/>
  <c r="Z416" i="21"/>
  <c r="AA416" i="21" s="1"/>
  <c r="X416" i="21"/>
  <c r="Y416" i="21" s="1"/>
  <c r="V416" i="21"/>
  <c r="W416" i="21" s="1"/>
  <c r="T416" i="21"/>
  <c r="R416" i="21"/>
  <c r="P416" i="21"/>
  <c r="Q416" i="21" s="1"/>
  <c r="N416" i="21"/>
  <c r="O416" i="21" s="1"/>
  <c r="L416" i="21"/>
  <c r="M416" i="21" s="1"/>
  <c r="J416" i="21"/>
  <c r="K416" i="21" s="1"/>
  <c r="BD415" i="21"/>
  <c r="BB415" i="21"/>
  <c r="AZ415" i="21"/>
  <c r="BA415" i="21" s="1"/>
  <c r="AX415" i="21"/>
  <c r="AY415" i="21" s="1"/>
  <c r="AV415" i="21"/>
  <c r="AW415" i="21" s="1"/>
  <c r="AT415" i="21"/>
  <c r="AU415" i="21" s="1"/>
  <c r="AR415" i="21"/>
  <c r="AP415" i="21"/>
  <c r="AN415" i="21"/>
  <c r="AO415" i="21" s="1"/>
  <c r="AL415" i="21"/>
  <c r="AM415" i="21" s="1"/>
  <c r="AJ415" i="21"/>
  <c r="AK415" i="21" s="1"/>
  <c r="AH415" i="21"/>
  <c r="AI415" i="21" s="1"/>
  <c r="AF415" i="21"/>
  <c r="AD415" i="21"/>
  <c r="AB415" i="21"/>
  <c r="AC415" i="21" s="1"/>
  <c r="Z415" i="21"/>
  <c r="AA415" i="21" s="1"/>
  <c r="X415" i="21"/>
  <c r="Y415" i="21" s="1"/>
  <c r="V415" i="21"/>
  <c r="W415" i="21" s="1"/>
  <c r="T415" i="21"/>
  <c r="R415" i="21"/>
  <c r="P415" i="21"/>
  <c r="Q415" i="21" s="1"/>
  <c r="N415" i="21"/>
  <c r="O415" i="21" s="1"/>
  <c r="L415" i="21"/>
  <c r="M415" i="21" s="1"/>
  <c r="J415" i="21"/>
  <c r="K415" i="21" s="1"/>
  <c r="BD414" i="21"/>
  <c r="BB414" i="21"/>
  <c r="AZ414" i="21"/>
  <c r="BA414" i="21" s="1"/>
  <c r="AX414" i="21"/>
  <c r="AY414" i="21" s="1"/>
  <c r="AV414" i="21"/>
  <c r="AW414" i="21" s="1"/>
  <c r="AT414" i="21"/>
  <c r="AU414" i="21" s="1"/>
  <c r="AR414" i="21"/>
  <c r="AP414" i="21"/>
  <c r="AN414" i="21"/>
  <c r="AO414" i="21" s="1"/>
  <c r="AL414" i="21"/>
  <c r="AM414" i="21" s="1"/>
  <c r="AJ414" i="21"/>
  <c r="AK414" i="21" s="1"/>
  <c r="AH414" i="21"/>
  <c r="AI414" i="21" s="1"/>
  <c r="AF414" i="21"/>
  <c r="AD414" i="21"/>
  <c r="AB414" i="21"/>
  <c r="AC414" i="21" s="1"/>
  <c r="Z414" i="21"/>
  <c r="AA414" i="21" s="1"/>
  <c r="X414" i="21"/>
  <c r="Y414" i="21" s="1"/>
  <c r="V414" i="21"/>
  <c r="W414" i="21" s="1"/>
  <c r="T414" i="21"/>
  <c r="R414" i="21"/>
  <c r="P414" i="21"/>
  <c r="Q414" i="21" s="1"/>
  <c r="N414" i="21"/>
  <c r="O414" i="21" s="1"/>
  <c r="L414" i="21"/>
  <c r="M414" i="21" s="1"/>
  <c r="J414" i="21"/>
  <c r="K414" i="21" s="1"/>
  <c r="BD413" i="21"/>
  <c r="BB413" i="21"/>
  <c r="AZ413" i="21"/>
  <c r="BA413" i="21" s="1"/>
  <c r="AX413" i="21"/>
  <c r="AY413" i="21" s="1"/>
  <c r="AV413" i="21"/>
  <c r="AW413" i="21" s="1"/>
  <c r="AT413" i="21"/>
  <c r="AU413" i="21" s="1"/>
  <c r="AR413" i="21"/>
  <c r="AP413" i="21"/>
  <c r="AN413" i="21"/>
  <c r="AO413" i="21" s="1"/>
  <c r="AL413" i="21"/>
  <c r="AM413" i="21" s="1"/>
  <c r="AJ413" i="21"/>
  <c r="AK413" i="21" s="1"/>
  <c r="AH413" i="21"/>
  <c r="AI413" i="21" s="1"/>
  <c r="AF413" i="21"/>
  <c r="AD413" i="21"/>
  <c r="AB413" i="21"/>
  <c r="AC413" i="21" s="1"/>
  <c r="Z413" i="21"/>
  <c r="AA413" i="21" s="1"/>
  <c r="X413" i="21"/>
  <c r="Y413" i="21" s="1"/>
  <c r="V413" i="21"/>
  <c r="W413" i="21" s="1"/>
  <c r="T413" i="21"/>
  <c r="R413" i="21"/>
  <c r="P413" i="21"/>
  <c r="Q413" i="21" s="1"/>
  <c r="N413" i="21"/>
  <c r="O413" i="21" s="1"/>
  <c r="L413" i="21"/>
  <c r="M413" i="21" s="1"/>
  <c r="J413" i="21"/>
  <c r="K413" i="21" s="1"/>
  <c r="BD412" i="21"/>
  <c r="BB412" i="21"/>
  <c r="AZ412" i="21"/>
  <c r="BA412" i="21" s="1"/>
  <c r="AX412" i="21"/>
  <c r="AY412" i="21" s="1"/>
  <c r="AV412" i="21"/>
  <c r="AW412" i="21" s="1"/>
  <c r="AT412" i="21"/>
  <c r="AU412" i="21" s="1"/>
  <c r="AR412" i="21"/>
  <c r="AP412" i="21"/>
  <c r="AN412" i="21"/>
  <c r="AO412" i="21" s="1"/>
  <c r="AL412" i="21"/>
  <c r="AM412" i="21" s="1"/>
  <c r="AJ412" i="21"/>
  <c r="AK412" i="21" s="1"/>
  <c r="AH412" i="21"/>
  <c r="AI412" i="21" s="1"/>
  <c r="AF412" i="21"/>
  <c r="AD412" i="21"/>
  <c r="AB412" i="21"/>
  <c r="AC412" i="21" s="1"/>
  <c r="Z412" i="21"/>
  <c r="AA412" i="21" s="1"/>
  <c r="X412" i="21"/>
  <c r="Y412" i="21" s="1"/>
  <c r="V412" i="21"/>
  <c r="W412" i="21" s="1"/>
  <c r="T412" i="21"/>
  <c r="R412" i="21"/>
  <c r="P412" i="21"/>
  <c r="Q412" i="21" s="1"/>
  <c r="N412" i="21"/>
  <c r="O412" i="21" s="1"/>
  <c r="L412" i="21"/>
  <c r="M412" i="21" s="1"/>
  <c r="J412" i="21"/>
  <c r="K412" i="21" s="1"/>
  <c r="BD411" i="21"/>
  <c r="BB411" i="21"/>
  <c r="AZ411" i="21"/>
  <c r="BA411" i="21" s="1"/>
  <c r="AX411" i="21"/>
  <c r="AY411" i="21" s="1"/>
  <c r="AV411" i="21"/>
  <c r="AW411" i="21" s="1"/>
  <c r="AT411" i="21"/>
  <c r="AU411" i="21" s="1"/>
  <c r="AR411" i="21"/>
  <c r="AP411" i="21"/>
  <c r="AN411" i="21"/>
  <c r="AO411" i="21" s="1"/>
  <c r="AL411" i="21"/>
  <c r="AM411" i="21" s="1"/>
  <c r="AJ411" i="21"/>
  <c r="AK411" i="21" s="1"/>
  <c r="AH411" i="21"/>
  <c r="AI411" i="21" s="1"/>
  <c r="AF411" i="21"/>
  <c r="AD411" i="21"/>
  <c r="AB411" i="21"/>
  <c r="AC411" i="21" s="1"/>
  <c r="Z411" i="21"/>
  <c r="AA411" i="21" s="1"/>
  <c r="X411" i="21"/>
  <c r="Y411" i="21" s="1"/>
  <c r="V411" i="21"/>
  <c r="W411" i="21" s="1"/>
  <c r="T411" i="21"/>
  <c r="R411" i="21"/>
  <c r="P411" i="21"/>
  <c r="Q411" i="21" s="1"/>
  <c r="N411" i="21"/>
  <c r="O411" i="21" s="1"/>
  <c r="L411" i="21"/>
  <c r="M411" i="21" s="1"/>
  <c r="J411" i="21"/>
  <c r="K411" i="21" s="1"/>
  <c r="BD410" i="21"/>
  <c r="BB410" i="21"/>
  <c r="AZ410" i="21"/>
  <c r="BA410" i="21" s="1"/>
  <c r="AX410" i="21"/>
  <c r="AY410" i="21" s="1"/>
  <c r="AV410" i="21"/>
  <c r="AW410" i="21" s="1"/>
  <c r="AT410" i="21"/>
  <c r="AU410" i="21" s="1"/>
  <c r="AR410" i="21"/>
  <c r="AP410" i="21"/>
  <c r="AN410" i="21"/>
  <c r="AO410" i="21" s="1"/>
  <c r="AL410" i="21"/>
  <c r="AM410" i="21" s="1"/>
  <c r="AJ410" i="21"/>
  <c r="AK410" i="21" s="1"/>
  <c r="AH410" i="21"/>
  <c r="AI410" i="21" s="1"/>
  <c r="AF410" i="21"/>
  <c r="AD410" i="21"/>
  <c r="AB410" i="21"/>
  <c r="AC410" i="21" s="1"/>
  <c r="Z410" i="21"/>
  <c r="AA410" i="21" s="1"/>
  <c r="X410" i="21"/>
  <c r="Y410" i="21" s="1"/>
  <c r="V410" i="21"/>
  <c r="W410" i="21" s="1"/>
  <c r="T410" i="21"/>
  <c r="R410" i="21"/>
  <c r="P410" i="21"/>
  <c r="Q410" i="21" s="1"/>
  <c r="N410" i="21"/>
  <c r="O410" i="21" s="1"/>
  <c r="L410" i="21"/>
  <c r="M410" i="21" s="1"/>
  <c r="J410" i="21"/>
  <c r="K410" i="21" s="1"/>
  <c r="BD409" i="21"/>
  <c r="BB409" i="21"/>
  <c r="AZ409" i="21"/>
  <c r="BA409" i="21" s="1"/>
  <c r="AX409" i="21"/>
  <c r="AY409" i="21" s="1"/>
  <c r="AV409" i="21"/>
  <c r="AW409" i="21" s="1"/>
  <c r="AT409" i="21"/>
  <c r="AU409" i="21" s="1"/>
  <c r="AR409" i="21"/>
  <c r="AP409" i="21"/>
  <c r="AN409" i="21"/>
  <c r="AO409" i="21" s="1"/>
  <c r="AL409" i="21"/>
  <c r="AM409" i="21" s="1"/>
  <c r="AJ409" i="21"/>
  <c r="AK409" i="21" s="1"/>
  <c r="AH409" i="21"/>
  <c r="AI409" i="21" s="1"/>
  <c r="AF409" i="21"/>
  <c r="AD409" i="21"/>
  <c r="AB409" i="21"/>
  <c r="AC409" i="21" s="1"/>
  <c r="Z409" i="21"/>
  <c r="AA409" i="21" s="1"/>
  <c r="X409" i="21"/>
  <c r="Y409" i="21" s="1"/>
  <c r="V409" i="21"/>
  <c r="W409" i="21" s="1"/>
  <c r="T409" i="21"/>
  <c r="R409" i="21"/>
  <c r="P409" i="21"/>
  <c r="Q409" i="21" s="1"/>
  <c r="N409" i="21"/>
  <c r="O409" i="21" s="1"/>
  <c r="L409" i="21"/>
  <c r="M409" i="21" s="1"/>
  <c r="J409" i="21"/>
  <c r="K409" i="21" s="1"/>
  <c r="BD408" i="21"/>
  <c r="BB408" i="21"/>
  <c r="AZ408" i="21"/>
  <c r="BA408" i="21" s="1"/>
  <c r="AX408" i="21"/>
  <c r="AY408" i="21" s="1"/>
  <c r="AV408" i="21"/>
  <c r="AW408" i="21" s="1"/>
  <c r="AT408" i="21"/>
  <c r="AU408" i="21" s="1"/>
  <c r="AR408" i="21"/>
  <c r="AP408" i="21"/>
  <c r="AN408" i="21"/>
  <c r="AO408" i="21" s="1"/>
  <c r="AL408" i="21"/>
  <c r="AM408" i="21" s="1"/>
  <c r="AJ408" i="21"/>
  <c r="AK408" i="21" s="1"/>
  <c r="AH408" i="21"/>
  <c r="AI408" i="21" s="1"/>
  <c r="AF408" i="21"/>
  <c r="AD408" i="21"/>
  <c r="AB408" i="21"/>
  <c r="AC408" i="21" s="1"/>
  <c r="Z408" i="21"/>
  <c r="AA408" i="21" s="1"/>
  <c r="X408" i="21"/>
  <c r="Y408" i="21" s="1"/>
  <c r="V408" i="21"/>
  <c r="W408" i="21" s="1"/>
  <c r="T408" i="21"/>
  <c r="R408" i="21"/>
  <c r="P408" i="21"/>
  <c r="Q408" i="21" s="1"/>
  <c r="N408" i="21"/>
  <c r="O408" i="21" s="1"/>
  <c r="L408" i="21"/>
  <c r="M408" i="21" s="1"/>
  <c r="J408" i="21"/>
  <c r="K408" i="21" s="1"/>
  <c r="BD407" i="21"/>
  <c r="BB407" i="21"/>
  <c r="AZ407" i="21"/>
  <c r="BA407" i="21" s="1"/>
  <c r="AX407" i="21"/>
  <c r="AY407" i="21" s="1"/>
  <c r="AV407" i="21"/>
  <c r="AW407" i="21" s="1"/>
  <c r="AT407" i="21"/>
  <c r="AU407" i="21" s="1"/>
  <c r="AR407" i="21"/>
  <c r="AP407" i="21"/>
  <c r="AN407" i="21"/>
  <c r="AO407" i="21" s="1"/>
  <c r="AL407" i="21"/>
  <c r="AM407" i="21" s="1"/>
  <c r="AJ407" i="21"/>
  <c r="AK407" i="21" s="1"/>
  <c r="AH407" i="21"/>
  <c r="AI407" i="21" s="1"/>
  <c r="AF407" i="21"/>
  <c r="AD407" i="21"/>
  <c r="AB407" i="21"/>
  <c r="AC407" i="21" s="1"/>
  <c r="Z407" i="21"/>
  <c r="AA407" i="21" s="1"/>
  <c r="X407" i="21"/>
  <c r="Y407" i="21" s="1"/>
  <c r="V407" i="21"/>
  <c r="W407" i="21" s="1"/>
  <c r="T407" i="21"/>
  <c r="R407" i="21"/>
  <c r="P407" i="21"/>
  <c r="Q407" i="21" s="1"/>
  <c r="N407" i="21"/>
  <c r="O407" i="21" s="1"/>
  <c r="L407" i="21"/>
  <c r="M407" i="21" s="1"/>
  <c r="J407" i="21"/>
  <c r="K407" i="21" s="1"/>
  <c r="BD406" i="21"/>
  <c r="BB406" i="21"/>
  <c r="AZ406" i="21"/>
  <c r="BA406" i="21" s="1"/>
  <c r="AX406" i="21"/>
  <c r="AY406" i="21" s="1"/>
  <c r="AV406" i="21"/>
  <c r="AW406" i="21" s="1"/>
  <c r="AT406" i="21"/>
  <c r="AU406" i="21" s="1"/>
  <c r="AR406" i="21"/>
  <c r="AP406" i="21"/>
  <c r="AN406" i="21"/>
  <c r="AO406" i="21" s="1"/>
  <c r="AL406" i="21"/>
  <c r="AM406" i="21" s="1"/>
  <c r="AJ406" i="21"/>
  <c r="AK406" i="21" s="1"/>
  <c r="AH406" i="21"/>
  <c r="AI406" i="21" s="1"/>
  <c r="AF406" i="21"/>
  <c r="AD406" i="21"/>
  <c r="AB406" i="21"/>
  <c r="AC406" i="21" s="1"/>
  <c r="Z406" i="21"/>
  <c r="AA406" i="21" s="1"/>
  <c r="X406" i="21"/>
  <c r="Y406" i="21" s="1"/>
  <c r="V406" i="21"/>
  <c r="W406" i="21" s="1"/>
  <c r="T406" i="21"/>
  <c r="R406" i="21"/>
  <c r="P406" i="21"/>
  <c r="Q406" i="21" s="1"/>
  <c r="N406" i="21"/>
  <c r="O406" i="21" s="1"/>
  <c r="L406" i="21"/>
  <c r="M406" i="21" s="1"/>
  <c r="J406" i="21"/>
  <c r="K406" i="21" s="1"/>
  <c r="BD405" i="21"/>
  <c r="BB405" i="21"/>
  <c r="AZ405" i="21"/>
  <c r="BA405" i="21" s="1"/>
  <c r="AX405" i="21"/>
  <c r="AY405" i="21" s="1"/>
  <c r="AV405" i="21"/>
  <c r="AW405" i="21" s="1"/>
  <c r="AT405" i="21"/>
  <c r="AU405" i="21" s="1"/>
  <c r="AR405" i="21"/>
  <c r="AP405" i="21"/>
  <c r="AN405" i="21"/>
  <c r="AO405" i="21" s="1"/>
  <c r="AL405" i="21"/>
  <c r="AM405" i="21" s="1"/>
  <c r="AJ405" i="21"/>
  <c r="AK405" i="21" s="1"/>
  <c r="AH405" i="21"/>
  <c r="AI405" i="21" s="1"/>
  <c r="AF405" i="21"/>
  <c r="AD405" i="21"/>
  <c r="AB405" i="21"/>
  <c r="AC405" i="21" s="1"/>
  <c r="Z405" i="21"/>
  <c r="AA405" i="21" s="1"/>
  <c r="X405" i="21"/>
  <c r="Y405" i="21" s="1"/>
  <c r="V405" i="21"/>
  <c r="W405" i="21" s="1"/>
  <c r="T405" i="21"/>
  <c r="R405" i="21"/>
  <c r="P405" i="21"/>
  <c r="Q405" i="21" s="1"/>
  <c r="N405" i="21"/>
  <c r="O405" i="21" s="1"/>
  <c r="L405" i="21"/>
  <c r="M405" i="21" s="1"/>
  <c r="J405" i="21"/>
  <c r="K405" i="21" s="1"/>
  <c r="BD404" i="21"/>
  <c r="BB404" i="21"/>
  <c r="AZ404" i="21"/>
  <c r="BA404" i="21" s="1"/>
  <c r="AX404" i="21"/>
  <c r="AY404" i="21" s="1"/>
  <c r="AV404" i="21"/>
  <c r="AW404" i="21" s="1"/>
  <c r="AT404" i="21"/>
  <c r="AU404" i="21" s="1"/>
  <c r="AR404" i="21"/>
  <c r="AP404" i="21"/>
  <c r="AN404" i="21"/>
  <c r="AO404" i="21" s="1"/>
  <c r="AL404" i="21"/>
  <c r="AM404" i="21" s="1"/>
  <c r="AJ404" i="21"/>
  <c r="AK404" i="21" s="1"/>
  <c r="AH404" i="21"/>
  <c r="AI404" i="21" s="1"/>
  <c r="AF404" i="21"/>
  <c r="AD404" i="21"/>
  <c r="AB404" i="21"/>
  <c r="AC404" i="21" s="1"/>
  <c r="Z404" i="21"/>
  <c r="AA404" i="21" s="1"/>
  <c r="X404" i="21"/>
  <c r="Y404" i="21" s="1"/>
  <c r="V404" i="21"/>
  <c r="W404" i="21" s="1"/>
  <c r="T404" i="21"/>
  <c r="R404" i="21"/>
  <c r="P404" i="21"/>
  <c r="Q404" i="21" s="1"/>
  <c r="N404" i="21"/>
  <c r="O404" i="21" s="1"/>
  <c r="L404" i="21"/>
  <c r="M404" i="21" s="1"/>
  <c r="J404" i="21"/>
  <c r="K404" i="21" s="1"/>
  <c r="BD403" i="21"/>
  <c r="BB403" i="21"/>
  <c r="AZ403" i="21"/>
  <c r="BA403" i="21" s="1"/>
  <c r="AX403" i="21"/>
  <c r="AY403" i="21" s="1"/>
  <c r="AV403" i="21"/>
  <c r="AW403" i="21" s="1"/>
  <c r="AT403" i="21"/>
  <c r="AU403" i="21" s="1"/>
  <c r="AR403" i="21"/>
  <c r="AP403" i="21"/>
  <c r="AN403" i="21"/>
  <c r="AO403" i="21" s="1"/>
  <c r="AL403" i="21"/>
  <c r="AM403" i="21" s="1"/>
  <c r="AJ403" i="21"/>
  <c r="AK403" i="21" s="1"/>
  <c r="AH403" i="21"/>
  <c r="AI403" i="21" s="1"/>
  <c r="AF403" i="21"/>
  <c r="AD403" i="21"/>
  <c r="AB403" i="21"/>
  <c r="AC403" i="21" s="1"/>
  <c r="Z403" i="21"/>
  <c r="AA403" i="21" s="1"/>
  <c r="X403" i="21"/>
  <c r="Y403" i="21" s="1"/>
  <c r="V403" i="21"/>
  <c r="W403" i="21" s="1"/>
  <c r="T403" i="21"/>
  <c r="R403" i="21"/>
  <c r="P403" i="21"/>
  <c r="Q403" i="21" s="1"/>
  <c r="N403" i="21"/>
  <c r="O403" i="21" s="1"/>
  <c r="L403" i="21"/>
  <c r="M403" i="21" s="1"/>
  <c r="J403" i="21"/>
  <c r="K403" i="21" s="1"/>
  <c r="BD402" i="21"/>
  <c r="BB402" i="21"/>
  <c r="AZ402" i="21"/>
  <c r="BA402" i="21" s="1"/>
  <c r="AX402" i="21"/>
  <c r="AY402" i="21" s="1"/>
  <c r="AV402" i="21"/>
  <c r="AW402" i="21" s="1"/>
  <c r="AT402" i="21"/>
  <c r="AU402" i="21" s="1"/>
  <c r="AR402" i="21"/>
  <c r="AP402" i="21"/>
  <c r="AN402" i="21"/>
  <c r="AO402" i="21" s="1"/>
  <c r="AL402" i="21"/>
  <c r="AM402" i="21" s="1"/>
  <c r="AJ402" i="21"/>
  <c r="AK402" i="21" s="1"/>
  <c r="AH402" i="21"/>
  <c r="AI402" i="21" s="1"/>
  <c r="AF402" i="21"/>
  <c r="AD402" i="21"/>
  <c r="AB402" i="21"/>
  <c r="AC402" i="21" s="1"/>
  <c r="Z402" i="21"/>
  <c r="AA402" i="21" s="1"/>
  <c r="X402" i="21"/>
  <c r="Y402" i="21" s="1"/>
  <c r="V402" i="21"/>
  <c r="W402" i="21" s="1"/>
  <c r="T402" i="21"/>
  <c r="R402" i="21"/>
  <c r="P402" i="21"/>
  <c r="Q402" i="21" s="1"/>
  <c r="N402" i="21"/>
  <c r="O402" i="21" s="1"/>
  <c r="L402" i="21"/>
  <c r="M402" i="21" s="1"/>
  <c r="J402" i="21"/>
  <c r="K402" i="21" s="1"/>
  <c r="BD401" i="21"/>
  <c r="BB401" i="21"/>
  <c r="AZ401" i="21"/>
  <c r="BA401" i="21" s="1"/>
  <c r="AX401" i="21"/>
  <c r="AY401" i="21" s="1"/>
  <c r="AV401" i="21"/>
  <c r="AW401" i="21" s="1"/>
  <c r="AT401" i="21"/>
  <c r="AU401" i="21" s="1"/>
  <c r="AR401" i="21"/>
  <c r="AP401" i="21"/>
  <c r="AN401" i="21"/>
  <c r="AO401" i="21" s="1"/>
  <c r="AL401" i="21"/>
  <c r="AM401" i="21" s="1"/>
  <c r="AJ401" i="21"/>
  <c r="AK401" i="21" s="1"/>
  <c r="AH401" i="21"/>
  <c r="AI401" i="21" s="1"/>
  <c r="AF401" i="21"/>
  <c r="AD401" i="21"/>
  <c r="AB401" i="21"/>
  <c r="AC401" i="21" s="1"/>
  <c r="Z401" i="21"/>
  <c r="AA401" i="21" s="1"/>
  <c r="X401" i="21"/>
  <c r="Y401" i="21" s="1"/>
  <c r="V401" i="21"/>
  <c r="W401" i="21" s="1"/>
  <c r="T401" i="21"/>
  <c r="R401" i="21"/>
  <c r="P401" i="21"/>
  <c r="Q401" i="21" s="1"/>
  <c r="N401" i="21"/>
  <c r="O401" i="21" s="1"/>
  <c r="L401" i="21"/>
  <c r="M401" i="21" s="1"/>
  <c r="J401" i="21"/>
  <c r="K401" i="21" s="1"/>
  <c r="BD400" i="21"/>
  <c r="BB400" i="21"/>
  <c r="AZ400" i="21"/>
  <c r="BA400" i="21" s="1"/>
  <c r="AX400" i="21"/>
  <c r="AY400" i="21" s="1"/>
  <c r="AV400" i="21"/>
  <c r="AW400" i="21" s="1"/>
  <c r="AT400" i="21"/>
  <c r="AU400" i="21" s="1"/>
  <c r="AR400" i="21"/>
  <c r="AP400" i="21"/>
  <c r="AN400" i="21"/>
  <c r="AO400" i="21" s="1"/>
  <c r="AL400" i="21"/>
  <c r="AM400" i="21" s="1"/>
  <c r="AJ400" i="21"/>
  <c r="AK400" i="21" s="1"/>
  <c r="AH400" i="21"/>
  <c r="AI400" i="21" s="1"/>
  <c r="AF400" i="21"/>
  <c r="AD400" i="21"/>
  <c r="AB400" i="21"/>
  <c r="AC400" i="21" s="1"/>
  <c r="Z400" i="21"/>
  <c r="AA400" i="21" s="1"/>
  <c r="X400" i="21"/>
  <c r="Y400" i="21" s="1"/>
  <c r="V400" i="21"/>
  <c r="W400" i="21" s="1"/>
  <c r="T400" i="21"/>
  <c r="R400" i="21"/>
  <c r="P400" i="21"/>
  <c r="Q400" i="21" s="1"/>
  <c r="N400" i="21"/>
  <c r="O400" i="21" s="1"/>
  <c r="L400" i="21"/>
  <c r="M400" i="21" s="1"/>
  <c r="J400" i="21"/>
  <c r="K400" i="21" s="1"/>
  <c r="BD399" i="21"/>
  <c r="BB399" i="21"/>
  <c r="AZ399" i="21"/>
  <c r="BA399" i="21" s="1"/>
  <c r="AX399" i="21"/>
  <c r="AY399" i="21" s="1"/>
  <c r="AV399" i="21"/>
  <c r="AW399" i="21" s="1"/>
  <c r="AT399" i="21"/>
  <c r="AU399" i="21" s="1"/>
  <c r="AR399" i="21"/>
  <c r="AP399" i="21"/>
  <c r="AN399" i="21"/>
  <c r="AO399" i="21" s="1"/>
  <c r="AL399" i="21"/>
  <c r="AM399" i="21" s="1"/>
  <c r="AJ399" i="21"/>
  <c r="AK399" i="21" s="1"/>
  <c r="AH399" i="21"/>
  <c r="AI399" i="21" s="1"/>
  <c r="AF399" i="21"/>
  <c r="AD399" i="21"/>
  <c r="AB399" i="21"/>
  <c r="AC399" i="21" s="1"/>
  <c r="Z399" i="21"/>
  <c r="AA399" i="21" s="1"/>
  <c r="X399" i="21"/>
  <c r="Y399" i="21" s="1"/>
  <c r="V399" i="21"/>
  <c r="W399" i="21" s="1"/>
  <c r="T399" i="21"/>
  <c r="R399" i="21"/>
  <c r="P399" i="21"/>
  <c r="Q399" i="21" s="1"/>
  <c r="N399" i="21"/>
  <c r="O399" i="21" s="1"/>
  <c r="L399" i="21"/>
  <c r="M399" i="21" s="1"/>
  <c r="J399" i="21"/>
  <c r="K399" i="21" s="1"/>
  <c r="BD398" i="21"/>
  <c r="BB398" i="21"/>
  <c r="AZ398" i="21"/>
  <c r="BA398" i="21" s="1"/>
  <c r="AX398" i="21"/>
  <c r="AY398" i="21" s="1"/>
  <c r="AV398" i="21"/>
  <c r="AW398" i="21" s="1"/>
  <c r="AT398" i="21"/>
  <c r="AU398" i="21" s="1"/>
  <c r="AR398" i="21"/>
  <c r="AP398" i="21"/>
  <c r="AN398" i="21"/>
  <c r="AO398" i="21" s="1"/>
  <c r="AL398" i="21"/>
  <c r="AM398" i="21" s="1"/>
  <c r="AJ398" i="21"/>
  <c r="AK398" i="21" s="1"/>
  <c r="AH398" i="21"/>
  <c r="AI398" i="21" s="1"/>
  <c r="AF398" i="21"/>
  <c r="AD398" i="21"/>
  <c r="AB398" i="21"/>
  <c r="AC398" i="21" s="1"/>
  <c r="Z398" i="21"/>
  <c r="AA398" i="21" s="1"/>
  <c r="X398" i="21"/>
  <c r="Y398" i="21" s="1"/>
  <c r="V398" i="21"/>
  <c r="W398" i="21" s="1"/>
  <c r="T398" i="21"/>
  <c r="R398" i="21"/>
  <c r="P398" i="21"/>
  <c r="Q398" i="21" s="1"/>
  <c r="N398" i="21"/>
  <c r="O398" i="21" s="1"/>
  <c r="L398" i="21"/>
  <c r="M398" i="21" s="1"/>
  <c r="J398" i="21"/>
  <c r="K398" i="21" s="1"/>
  <c r="BD397" i="21"/>
  <c r="BB397" i="21"/>
  <c r="AZ397" i="21"/>
  <c r="BA397" i="21" s="1"/>
  <c r="AX397" i="21"/>
  <c r="AY397" i="21" s="1"/>
  <c r="AV397" i="21"/>
  <c r="AW397" i="21" s="1"/>
  <c r="AT397" i="21"/>
  <c r="AU397" i="21" s="1"/>
  <c r="AR397" i="21"/>
  <c r="AP397" i="21"/>
  <c r="AN397" i="21"/>
  <c r="AO397" i="21" s="1"/>
  <c r="AL397" i="21"/>
  <c r="AM397" i="21" s="1"/>
  <c r="AJ397" i="21"/>
  <c r="AK397" i="21" s="1"/>
  <c r="AH397" i="21"/>
  <c r="AI397" i="21" s="1"/>
  <c r="AF397" i="21"/>
  <c r="AD397" i="21"/>
  <c r="AB397" i="21"/>
  <c r="AC397" i="21" s="1"/>
  <c r="Z397" i="21"/>
  <c r="AA397" i="21" s="1"/>
  <c r="X397" i="21"/>
  <c r="Y397" i="21" s="1"/>
  <c r="V397" i="21"/>
  <c r="W397" i="21" s="1"/>
  <c r="T397" i="21"/>
  <c r="R397" i="21"/>
  <c r="P397" i="21"/>
  <c r="Q397" i="21" s="1"/>
  <c r="N397" i="21"/>
  <c r="O397" i="21" s="1"/>
  <c r="L397" i="21"/>
  <c r="M397" i="21" s="1"/>
  <c r="J397" i="21"/>
  <c r="K397" i="21" s="1"/>
  <c r="BD396" i="21"/>
  <c r="BB396" i="21"/>
  <c r="AZ396" i="21"/>
  <c r="BA396" i="21" s="1"/>
  <c r="AX396" i="21"/>
  <c r="AY396" i="21" s="1"/>
  <c r="AV396" i="21"/>
  <c r="AW396" i="21" s="1"/>
  <c r="AT396" i="21"/>
  <c r="AU396" i="21" s="1"/>
  <c r="AR396" i="21"/>
  <c r="AP396" i="21"/>
  <c r="AN396" i="21"/>
  <c r="AO396" i="21" s="1"/>
  <c r="AL396" i="21"/>
  <c r="AM396" i="21" s="1"/>
  <c r="AJ396" i="21"/>
  <c r="AK396" i="21" s="1"/>
  <c r="AH396" i="21"/>
  <c r="AI396" i="21" s="1"/>
  <c r="AF396" i="21"/>
  <c r="AD396" i="21"/>
  <c r="AB396" i="21"/>
  <c r="AC396" i="21" s="1"/>
  <c r="Z396" i="21"/>
  <c r="AA396" i="21" s="1"/>
  <c r="X396" i="21"/>
  <c r="Y396" i="21" s="1"/>
  <c r="V396" i="21"/>
  <c r="W396" i="21" s="1"/>
  <c r="T396" i="21"/>
  <c r="R396" i="21"/>
  <c r="P396" i="21"/>
  <c r="Q396" i="21" s="1"/>
  <c r="N396" i="21"/>
  <c r="O396" i="21" s="1"/>
  <c r="L396" i="21"/>
  <c r="M396" i="21" s="1"/>
  <c r="J396" i="21"/>
  <c r="K396" i="21" s="1"/>
  <c r="BD395" i="21"/>
  <c r="BB395" i="21"/>
  <c r="AZ395" i="21"/>
  <c r="BA395" i="21" s="1"/>
  <c r="AX395" i="21"/>
  <c r="AY395" i="21" s="1"/>
  <c r="AV395" i="21"/>
  <c r="AW395" i="21" s="1"/>
  <c r="AT395" i="21"/>
  <c r="AU395" i="21" s="1"/>
  <c r="AR395" i="21"/>
  <c r="AP395" i="21"/>
  <c r="AN395" i="21"/>
  <c r="AO395" i="21" s="1"/>
  <c r="AL395" i="21"/>
  <c r="AM395" i="21" s="1"/>
  <c r="AJ395" i="21"/>
  <c r="AK395" i="21" s="1"/>
  <c r="AH395" i="21"/>
  <c r="AI395" i="21" s="1"/>
  <c r="AF395" i="21"/>
  <c r="AD395" i="21"/>
  <c r="AB395" i="21"/>
  <c r="AC395" i="21" s="1"/>
  <c r="Z395" i="21"/>
  <c r="AA395" i="21" s="1"/>
  <c r="X395" i="21"/>
  <c r="Y395" i="21" s="1"/>
  <c r="V395" i="21"/>
  <c r="W395" i="21" s="1"/>
  <c r="T395" i="21"/>
  <c r="R395" i="21"/>
  <c r="P395" i="21"/>
  <c r="Q395" i="21" s="1"/>
  <c r="N395" i="21"/>
  <c r="O395" i="21" s="1"/>
  <c r="L395" i="21"/>
  <c r="M395" i="21" s="1"/>
  <c r="J395" i="21"/>
  <c r="K395" i="21" s="1"/>
  <c r="BD394" i="21"/>
  <c r="BB394" i="21"/>
  <c r="AZ394" i="21"/>
  <c r="BA394" i="21" s="1"/>
  <c r="AX394" i="21"/>
  <c r="AY394" i="21" s="1"/>
  <c r="AV394" i="21"/>
  <c r="AW394" i="21" s="1"/>
  <c r="AT394" i="21"/>
  <c r="AU394" i="21" s="1"/>
  <c r="AR394" i="21"/>
  <c r="AP394" i="21"/>
  <c r="AN394" i="21"/>
  <c r="AO394" i="21" s="1"/>
  <c r="AL394" i="21"/>
  <c r="AM394" i="21" s="1"/>
  <c r="AJ394" i="21"/>
  <c r="AK394" i="21" s="1"/>
  <c r="AH394" i="21"/>
  <c r="AI394" i="21" s="1"/>
  <c r="AF394" i="21"/>
  <c r="AD394" i="21"/>
  <c r="AB394" i="21"/>
  <c r="AC394" i="21" s="1"/>
  <c r="Z394" i="21"/>
  <c r="AA394" i="21" s="1"/>
  <c r="X394" i="21"/>
  <c r="Y394" i="21" s="1"/>
  <c r="V394" i="21"/>
  <c r="W394" i="21" s="1"/>
  <c r="T394" i="21"/>
  <c r="R394" i="21"/>
  <c r="P394" i="21"/>
  <c r="Q394" i="21" s="1"/>
  <c r="N394" i="21"/>
  <c r="O394" i="21" s="1"/>
  <c r="L394" i="21"/>
  <c r="M394" i="21" s="1"/>
  <c r="J394" i="21"/>
  <c r="K394" i="21" s="1"/>
  <c r="BD393" i="21"/>
  <c r="BB393" i="21"/>
  <c r="AZ393" i="21"/>
  <c r="BA393" i="21" s="1"/>
  <c r="AX393" i="21"/>
  <c r="AY393" i="21" s="1"/>
  <c r="AV393" i="21"/>
  <c r="AW393" i="21" s="1"/>
  <c r="AT393" i="21"/>
  <c r="AU393" i="21" s="1"/>
  <c r="AR393" i="21"/>
  <c r="AP393" i="21"/>
  <c r="AN393" i="21"/>
  <c r="AO393" i="21" s="1"/>
  <c r="AL393" i="21"/>
  <c r="AM393" i="21" s="1"/>
  <c r="AJ393" i="21"/>
  <c r="AK393" i="21" s="1"/>
  <c r="AH393" i="21"/>
  <c r="AI393" i="21" s="1"/>
  <c r="AF393" i="21"/>
  <c r="AD393" i="21"/>
  <c r="AB393" i="21"/>
  <c r="AC393" i="21" s="1"/>
  <c r="Z393" i="21"/>
  <c r="AA393" i="21" s="1"/>
  <c r="X393" i="21"/>
  <c r="Y393" i="21" s="1"/>
  <c r="V393" i="21"/>
  <c r="W393" i="21" s="1"/>
  <c r="T393" i="21"/>
  <c r="R393" i="21"/>
  <c r="P393" i="21"/>
  <c r="Q393" i="21" s="1"/>
  <c r="N393" i="21"/>
  <c r="O393" i="21" s="1"/>
  <c r="L393" i="21"/>
  <c r="M393" i="21" s="1"/>
  <c r="J393" i="21"/>
  <c r="K393" i="21" s="1"/>
  <c r="BD392" i="21"/>
  <c r="BB392" i="21"/>
  <c r="AZ392" i="21"/>
  <c r="BA392" i="21" s="1"/>
  <c r="AX392" i="21"/>
  <c r="AY392" i="21" s="1"/>
  <c r="AV392" i="21"/>
  <c r="AW392" i="21" s="1"/>
  <c r="AT392" i="21"/>
  <c r="AU392" i="21" s="1"/>
  <c r="AR392" i="21"/>
  <c r="AP392" i="21"/>
  <c r="AN392" i="21"/>
  <c r="AO392" i="21" s="1"/>
  <c r="AL392" i="21"/>
  <c r="AM392" i="21" s="1"/>
  <c r="AJ392" i="21"/>
  <c r="AK392" i="21" s="1"/>
  <c r="AH392" i="21"/>
  <c r="AI392" i="21" s="1"/>
  <c r="AF392" i="21"/>
  <c r="AD392" i="21"/>
  <c r="AB392" i="21"/>
  <c r="AC392" i="21" s="1"/>
  <c r="Z392" i="21"/>
  <c r="AA392" i="21" s="1"/>
  <c r="X392" i="21"/>
  <c r="Y392" i="21" s="1"/>
  <c r="V392" i="21"/>
  <c r="W392" i="21" s="1"/>
  <c r="T392" i="21"/>
  <c r="R392" i="21"/>
  <c r="P392" i="21"/>
  <c r="Q392" i="21" s="1"/>
  <c r="N392" i="21"/>
  <c r="O392" i="21" s="1"/>
  <c r="L392" i="21"/>
  <c r="M392" i="21" s="1"/>
  <c r="J392" i="21"/>
  <c r="K392" i="21" s="1"/>
  <c r="BD391" i="21"/>
  <c r="BB391" i="21"/>
  <c r="AZ391" i="21"/>
  <c r="BA391" i="21" s="1"/>
  <c r="AX391" i="21"/>
  <c r="AY391" i="21" s="1"/>
  <c r="AV391" i="21"/>
  <c r="AW391" i="21" s="1"/>
  <c r="AT391" i="21"/>
  <c r="AU391" i="21" s="1"/>
  <c r="AR391" i="21"/>
  <c r="AP391" i="21"/>
  <c r="AN391" i="21"/>
  <c r="AO391" i="21" s="1"/>
  <c r="AL391" i="21"/>
  <c r="AM391" i="21" s="1"/>
  <c r="AJ391" i="21"/>
  <c r="AK391" i="21" s="1"/>
  <c r="AH391" i="21"/>
  <c r="AI391" i="21" s="1"/>
  <c r="AF391" i="21"/>
  <c r="AD391" i="21"/>
  <c r="AB391" i="21"/>
  <c r="AC391" i="21" s="1"/>
  <c r="Z391" i="21"/>
  <c r="AA391" i="21" s="1"/>
  <c r="X391" i="21"/>
  <c r="Y391" i="21" s="1"/>
  <c r="V391" i="21"/>
  <c r="W391" i="21" s="1"/>
  <c r="T391" i="21"/>
  <c r="R391" i="21"/>
  <c r="P391" i="21"/>
  <c r="Q391" i="21" s="1"/>
  <c r="N391" i="21"/>
  <c r="O391" i="21" s="1"/>
  <c r="L391" i="21"/>
  <c r="M391" i="21" s="1"/>
  <c r="J391" i="21"/>
  <c r="K391" i="21" s="1"/>
  <c r="BD390" i="21"/>
  <c r="BB390" i="21"/>
  <c r="AZ390" i="21"/>
  <c r="BA390" i="21" s="1"/>
  <c r="AX390" i="21"/>
  <c r="AY390" i="21" s="1"/>
  <c r="AV390" i="21"/>
  <c r="AW390" i="21" s="1"/>
  <c r="AT390" i="21"/>
  <c r="AU390" i="21" s="1"/>
  <c r="AR390" i="21"/>
  <c r="AP390" i="21"/>
  <c r="AN390" i="21"/>
  <c r="AO390" i="21" s="1"/>
  <c r="AL390" i="21"/>
  <c r="AM390" i="21" s="1"/>
  <c r="AJ390" i="21"/>
  <c r="AK390" i="21" s="1"/>
  <c r="AH390" i="21"/>
  <c r="AI390" i="21" s="1"/>
  <c r="AF390" i="21"/>
  <c r="AD390" i="21"/>
  <c r="AB390" i="21"/>
  <c r="AC390" i="21" s="1"/>
  <c r="Z390" i="21"/>
  <c r="AA390" i="21" s="1"/>
  <c r="X390" i="21"/>
  <c r="Y390" i="21" s="1"/>
  <c r="V390" i="21"/>
  <c r="W390" i="21" s="1"/>
  <c r="T390" i="21"/>
  <c r="R390" i="21"/>
  <c r="P390" i="21"/>
  <c r="Q390" i="21" s="1"/>
  <c r="N390" i="21"/>
  <c r="O390" i="21" s="1"/>
  <c r="L390" i="21"/>
  <c r="M390" i="21" s="1"/>
  <c r="J390" i="21"/>
  <c r="K390" i="21" s="1"/>
  <c r="BD389" i="21"/>
  <c r="BB389" i="21"/>
  <c r="AZ389" i="21"/>
  <c r="BA389" i="21" s="1"/>
  <c r="AX389" i="21"/>
  <c r="AY389" i="21" s="1"/>
  <c r="AV389" i="21"/>
  <c r="AW389" i="21" s="1"/>
  <c r="AT389" i="21"/>
  <c r="AU389" i="21" s="1"/>
  <c r="AR389" i="21"/>
  <c r="AP389" i="21"/>
  <c r="AN389" i="21"/>
  <c r="AO389" i="21" s="1"/>
  <c r="AL389" i="21"/>
  <c r="AM389" i="21" s="1"/>
  <c r="AJ389" i="21"/>
  <c r="AK389" i="21" s="1"/>
  <c r="AH389" i="21"/>
  <c r="AI389" i="21" s="1"/>
  <c r="AF389" i="21"/>
  <c r="AD389" i="21"/>
  <c r="AB389" i="21"/>
  <c r="AC389" i="21" s="1"/>
  <c r="Z389" i="21"/>
  <c r="AA389" i="21" s="1"/>
  <c r="X389" i="21"/>
  <c r="Y389" i="21" s="1"/>
  <c r="V389" i="21"/>
  <c r="W389" i="21" s="1"/>
  <c r="T389" i="21"/>
  <c r="R389" i="21"/>
  <c r="P389" i="21"/>
  <c r="Q389" i="21" s="1"/>
  <c r="N389" i="21"/>
  <c r="O389" i="21" s="1"/>
  <c r="L389" i="21"/>
  <c r="M389" i="21" s="1"/>
  <c r="J389" i="21"/>
  <c r="K389" i="21" s="1"/>
  <c r="BD388" i="21"/>
  <c r="BB388" i="21"/>
  <c r="AZ388" i="21"/>
  <c r="BA388" i="21" s="1"/>
  <c r="AX388" i="21"/>
  <c r="AY388" i="21" s="1"/>
  <c r="AV388" i="21"/>
  <c r="AW388" i="21" s="1"/>
  <c r="AT388" i="21"/>
  <c r="AU388" i="21" s="1"/>
  <c r="AR388" i="21"/>
  <c r="AP388" i="21"/>
  <c r="AN388" i="21"/>
  <c r="AO388" i="21" s="1"/>
  <c r="AL388" i="21"/>
  <c r="AM388" i="21" s="1"/>
  <c r="AJ388" i="21"/>
  <c r="AK388" i="21" s="1"/>
  <c r="AH388" i="21"/>
  <c r="AI388" i="21" s="1"/>
  <c r="AF388" i="21"/>
  <c r="AD388" i="21"/>
  <c r="AB388" i="21"/>
  <c r="AC388" i="21" s="1"/>
  <c r="Z388" i="21"/>
  <c r="AA388" i="21" s="1"/>
  <c r="X388" i="21"/>
  <c r="Y388" i="21" s="1"/>
  <c r="V388" i="21"/>
  <c r="W388" i="21" s="1"/>
  <c r="T388" i="21"/>
  <c r="R388" i="21"/>
  <c r="P388" i="21"/>
  <c r="Q388" i="21" s="1"/>
  <c r="N388" i="21"/>
  <c r="O388" i="21" s="1"/>
  <c r="L388" i="21"/>
  <c r="M388" i="21" s="1"/>
  <c r="J388" i="21"/>
  <c r="K388" i="21" s="1"/>
  <c r="BD387" i="21"/>
  <c r="BB387" i="21"/>
  <c r="AZ387" i="21"/>
  <c r="BA387" i="21" s="1"/>
  <c r="AX387" i="21"/>
  <c r="AY387" i="21" s="1"/>
  <c r="AV387" i="21"/>
  <c r="AW387" i="21" s="1"/>
  <c r="AT387" i="21"/>
  <c r="AU387" i="21" s="1"/>
  <c r="AR387" i="21"/>
  <c r="AP387" i="21"/>
  <c r="AN387" i="21"/>
  <c r="AO387" i="21" s="1"/>
  <c r="AL387" i="21"/>
  <c r="AM387" i="21" s="1"/>
  <c r="AJ387" i="21"/>
  <c r="AK387" i="21" s="1"/>
  <c r="AH387" i="21"/>
  <c r="AI387" i="21" s="1"/>
  <c r="AF387" i="21"/>
  <c r="AD387" i="21"/>
  <c r="AB387" i="21"/>
  <c r="AC387" i="21" s="1"/>
  <c r="Z387" i="21"/>
  <c r="AA387" i="21" s="1"/>
  <c r="X387" i="21"/>
  <c r="Y387" i="21" s="1"/>
  <c r="V387" i="21"/>
  <c r="W387" i="21" s="1"/>
  <c r="T387" i="21"/>
  <c r="R387" i="21"/>
  <c r="P387" i="21"/>
  <c r="Q387" i="21" s="1"/>
  <c r="N387" i="21"/>
  <c r="O387" i="21" s="1"/>
  <c r="L387" i="21"/>
  <c r="M387" i="21" s="1"/>
  <c r="J387" i="21"/>
  <c r="K387" i="21" s="1"/>
  <c r="BD386" i="21"/>
  <c r="BB386" i="21"/>
  <c r="AZ386" i="21"/>
  <c r="BA386" i="21" s="1"/>
  <c r="AX386" i="21"/>
  <c r="AY386" i="21" s="1"/>
  <c r="AV386" i="21"/>
  <c r="AW386" i="21" s="1"/>
  <c r="AT386" i="21"/>
  <c r="AU386" i="21" s="1"/>
  <c r="AR386" i="21"/>
  <c r="AP386" i="21"/>
  <c r="AN386" i="21"/>
  <c r="AO386" i="21" s="1"/>
  <c r="AL386" i="21"/>
  <c r="AM386" i="21" s="1"/>
  <c r="AJ386" i="21"/>
  <c r="AK386" i="21" s="1"/>
  <c r="AH386" i="21"/>
  <c r="AI386" i="21" s="1"/>
  <c r="AF386" i="21"/>
  <c r="AD386" i="21"/>
  <c r="AB386" i="21"/>
  <c r="AC386" i="21" s="1"/>
  <c r="Z386" i="21"/>
  <c r="AA386" i="21" s="1"/>
  <c r="X386" i="21"/>
  <c r="Y386" i="21" s="1"/>
  <c r="V386" i="21"/>
  <c r="W386" i="21" s="1"/>
  <c r="T386" i="21"/>
  <c r="R386" i="21"/>
  <c r="P386" i="21"/>
  <c r="Q386" i="21" s="1"/>
  <c r="N386" i="21"/>
  <c r="O386" i="21" s="1"/>
  <c r="L386" i="21"/>
  <c r="M386" i="21" s="1"/>
  <c r="J386" i="21"/>
  <c r="K386" i="21" s="1"/>
  <c r="BD385" i="21"/>
  <c r="BB385" i="21"/>
  <c r="AZ385" i="21"/>
  <c r="BA385" i="21" s="1"/>
  <c r="AX385" i="21"/>
  <c r="AY385" i="21" s="1"/>
  <c r="AV385" i="21"/>
  <c r="AW385" i="21" s="1"/>
  <c r="AT385" i="21"/>
  <c r="AU385" i="21" s="1"/>
  <c r="AR385" i="21"/>
  <c r="AP385" i="21"/>
  <c r="AN385" i="21"/>
  <c r="AO385" i="21" s="1"/>
  <c r="AL385" i="21"/>
  <c r="AM385" i="21" s="1"/>
  <c r="AJ385" i="21"/>
  <c r="AK385" i="21" s="1"/>
  <c r="AH385" i="21"/>
  <c r="AI385" i="21" s="1"/>
  <c r="AF385" i="21"/>
  <c r="AD385" i="21"/>
  <c r="AB385" i="21"/>
  <c r="AC385" i="21" s="1"/>
  <c r="Z385" i="21"/>
  <c r="AA385" i="21" s="1"/>
  <c r="X385" i="21"/>
  <c r="Y385" i="21" s="1"/>
  <c r="V385" i="21"/>
  <c r="W385" i="21" s="1"/>
  <c r="T385" i="21"/>
  <c r="R385" i="21"/>
  <c r="P385" i="21"/>
  <c r="Q385" i="21" s="1"/>
  <c r="N385" i="21"/>
  <c r="O385" i="21" s="1"/>
  <c r="L385" i="21"/>
  <c r="M385" i="21" s="1"/>
  <c r="J385" i="21"/>
  <c r="K385" i="21" s="1"/>
  <c r="BD384" i="21"/>
  <c r="BB384" i="21"/>
  <c r="AZ384" i="21"/>
  <c r="BA384" i="21" s="1"/>
  <c r="AX384" i="21"/>
  <c r="AY384" i="21" s="1"/>
  <c r="AV384" i="21"/>
  <c r="AW384" i="21" s="1"/>
  <c r="AT384" i="21"/>
  <c r="AU384" i="21" s="1"/>
  <c r="AR384" i="21"/>
  <c r="AP384" i="21"/>
  <c r="AN384" i="21"/>
  <c r="AO384" i="21" s="1"/>
  <c r="AL384" i="21"/>
  <c r="AM384" i="21" s="1"/>
  <c r="AJ384" i="21"/>
  <c r="AK384" i="21" s="1"/>
  <c r="AH384" i="21"/>
  <c r="AI384" i="21" s="1"/>
  <c r="AF384" i="21"/>
  <c r="AD384" i="21"/>
  <c r="AB384" i="21"/>
  <c r="AC384" i="21" s="1"/>
  <c r="Z384" i="21"/>
  <c r="AA384" i="21" s="1"/>
  <c r="X384" i="21"/>
  <c r="Y384" i="21" s="1"/>
  <c r="V384" i="21"/>
  <c r="W384" i="21" s="1"/>
  <c r="T384" i="21"/>
  <c r="R384" i="21"/>
  <c r="P384" i="21"/>
  <c r="Q384" i="21" s="1"/>
  <c r="N384" i="21"/>
  <c r="O384" i="21" s="1"/>
  <c r="L384" i="21"/>
  <c r="M384" i="21" s="1"/>
  <c r="J384" i="21"/>
  <c r="K384" i="21" s="1"/>
  <c r="BD383" i="21"/>
  <c r="BB383" i="21"/>
  <c r="AZ383" i="21"/>
  <c r="BA383" i="21" s="1"/>
  <c r="AX383" i="21"/>
  <c r="AY383" i="21" s="1"/>
  <c r="AV383" i="21"/>
  <c r="AW383" i="21" s="1"/>
  <c r="AT383" i="21"/>
  <c r="AU383" i="21" s="1"/>
  <c r="AR383" i="21"/>
  <c r="AP383" i="21"/>
  <c r="AN383" i="21"/>
  <c r="AO383" i="21" s="1"/>
  <c r="AL383" i="21"/>
  <c r="AM383" i="21" s="1"/>
  <c r="AJ383" i="21"/>
  <c r="AK383" i="21" s="1"/>
  <c r="AH383" i="21"/>
  <c r="AI383" i="21" s="1"/>
  <c r="AF383" i="21"/>
  <c r="AD383" i="21"/>
  <c r="AB383" i="21"/>
  <c r="AC383" i="21" s="1"/>
  <c r="Z383" i="21"/>
  <c r="AA383" i="21" s="1"/>
  <c r="X383" i="21"/>
  <c r="Y383" i="21" s="1"/>
  <c r="V383" i="21"/>
  <c r="W383" i="21" s="1"/>
  <c r="T383" i="21"/>
  <c r="R383" i="21"/>
  <c r="P383" i="21"/>
  <c r="Q383" i="21" s="1"/>
  <c r="N383" i="21"/>
  <c r="O383" i="21" s="1"/>
  <c r="L383" i="21"/>
  <c r="M383" i="21" s="1"/>
  <c r="J383" i="21"/>
  <c r="K383" i="21" s="1"/>
  <c r="BD382" i="21"/>
  <c r="BB382" i="21"/>
  <c r="AZ382" i="21"/>
  <c r="BA382" i="21" s="1"/>
  <c r="AX382" i="21"/>
  <c r="AY382" i="21" s="1"/>
  <c r="AV382" i="21"/>
  <c r="AW382" i="21" s="1"/>
  <c r="AT382" i="21"/>
  <c r="AU382" i="21" s="1"/>
  <c r="AR382" i="21"/>
  <c r="AP382" i="21"/>
  <c r="AN382" i="21"/>
  <c r="AO382" i="21" s="1"/>
  <c r="AL382" i="21"/>
  <c r="AM382" i="21" s="1"/>
  <c r="AJ382" i="21"/>
  <c r="AK382" i="21" s="1"/>
  <c r="AH382" i="21"/>
  <c r="AI382" i="21" s="1"/>
  <c r="AF382" i="21"/>
  <c r="AD382" i="21"/>
  <c r="AB382" i="21"/>
  <c r="AC382" i="21" s="1"/>
  <c r="Z382" i="21"/>
  <c r="AA382" i="21" s="1"/>
  <c r="X382" i="21"/>
  <c r="Y382" i="21" s="1"/>
  <c r="V382" i="21"/>
  <c r="W382" i="21" s="1"/>
  <c r="T382" i="21"/>
  <c r="R382" i="21"/>
  <c r="P382" i="21"/>
  <c r="Q382" i="21" s="1"/>
  <c r="N382" i="21"/>
  <c r="O382" i="21" s="1"/>
  <c r="L382" i="21"/>
  <c r="M382" i="21" s="1"/>
  <c r="J382" i="21"/>
  <c r="K382" i="21" s="1"/>
  <c r="BD381" i="21"/>
  <c r="BB381" i="21"/>
  <c r="AZ381" i="21"/>
  <c r="BA381" i="21" s="1"/>
  <c r="AX381" i="21"/>
  <c r="AY381" i="21" s="1"/>
  <c r="AV381" i="21"/>
  <c r="AW381" i="21" s="1"/>
  <c r="AT381" i="21"/>
  <c r="AU381" i="21" s="1"/>
  <c r="AR381" i="21"/>
  <c r="AP381" i="21"/>
  <c r="AN381" i="21"/>
  <c r="AO381" i="21" s="1"/>
  <c r="AL381" i="21"/>
  <c r="AM381" i="21" s="1"/>
  <c r="AJ381" i="21"/>
  <c r="AK381" i="21" s="1"/>
  <c r="AH381" i="21"/>
  <c r="AI381" i="21" s="1"/>
  <c r="AF381" i="21"/>
  <c r="AD381" i="21"/>
  <c r="AB381" i="21"/>
  <c r="AC381" i="21" s="1"/>
  <c r="Z381" i="21"/>
  <c r="AA381" i="21" s="1"/>
  <c r="X381" i="21"/>
  <c r="Y381" i="21" s="1"/>
  <c r="V381" i="21"/>
  <c r="W381" i="21" s="1"/>
  <c r="T381" i="21"/>
  <c r="R381" i="21"/>
  <c r="P381" i="21"/>
  <c r="Q381" i="21" s="1"/>
  <c r="N381" i="21"/>
  <c r="O381" i="21" s="1"/>
  <c r="L381" i="21"/>
  <c r="M381" i="21" s="1"/>
  <c r="J381" i="21"/>
  <c r="K381" i="21" s="1"/>
  <c r="BD380" i="21"/>
  <c r="BB380" i="21"/>
  <c r="AZ380" i="21"/>
  <c r="BA380" i="21" s="1"/>
  <c r="AX380" i="21"/>
  <c r="AY380" i="21" s="1"/>
  <c r="AV380" i="21"/>
  <c r="AW380" i="21" s="1"/>
  <c r="AT380" i="21"/>
  <c r="AU380" i="21" s="1"/>
  <c r="AR380" i="21"/>
  <c r="AP380" i="21"/>
  <c r="AN380" i="21"/>
  <c r="AO380" i="21" s="1"/>
  <c r="AL380" i="21"/>
  <c r="AM380" i="21" s="1"/>
  <c r="AJ380" i="21"/>
  <c r="AK380" i="21" s="1"/>
  <c r="AH380" i="21"/>
  <c r="AI380" i="21" s="1"/>
  <c r="AF380" i="21"/>
  <c r="AD380" i="21"/>
  <c r="AB380" i="21"/>
  <c r="AC380" i="21" s="1"/>
  <c r="Z380" i="21"/>
  <c r="AA380" i="21" s="1"/>
  <c r="X380" i="21"/>
  <c r="Y380" i="21" s="1"/>
  <c r="V380" i="21"/>
  <c r="W380" i="21" s="1"/>
  <c r="T380" i="21"/>
  <c r="R380" i="21"/>
  <c r="P380" i="21"/>
  <c r="Q380" i="21" s="1"/>
  <c r="N380" i="21"/>
  <c r="O380" i="21" s="1"/>
  <c r="L380" i="21"/>
  <c r="M380" i="21" s="1"/>
  <c r="J380" i="21"/>
  <c r="K380" i="21" s="1"/>
  <c r="BD379" i="21"/>
  <c r="BB379" i="21"/>
  <c r="AZ379" i="21"/>
  <c r="BA379" i="21" s="1"/>
  <c r="AX379" i="21"/>
  <c r="AY379" i="21" s="1"/>
  <c r="AV379" i="21"/>
  <c r="AW379" i="21" s="1"/>
  <c r="AT379" i="21"/>
  <c r="AU379" i="21" s="1"/>
  <c r="AR379" i="21"/>
  <c r="AP379" i="21"/>
  <c r="AN379" i="21"/>
  <c r="AO379" i="21" s="1"/>
  <c r="AL379" i="21"/>
  <c r="AM379" i="21" s="1"/>
  <c r="AJ379" i="21"/>
  <c r="AK379" i="21" s="1"/>
  <c r="AH379" i="21"/>
  <c r="AI379" i="21" s="1"/>
  <c r="AF379" i="21"/>
  <c r="AD379" i="21"/>
  <c r="AB379" i="21"/>
  <c r="AC379" i="21" s="1"/>
  <c r="Z379" i="21"/>
  <c r="AA379" i="21" s="1"/>
  <c r="X379" i="21"/>
  <c r="Y379" i="21" s="1"/>
  <c r="V379" i="21"/>
  <c r="W379" i="21" s="1"/>
  <c r="T379" i="21"/>
  <c r="R379" i="21"/>
  <c r="P379" i="21"/>
  <c r="Q379" i="21" s="1"/>
  <c r="N379" i="21"/>
  <c r="O379" i="21" s="1"/>
  <c r="L379" i="21"/>
  <c r="M379" i="21" s="1"/>
  <c r="J379" i="21"/>
  <c r="K379" i="21" s="1"/>
  <c r="BD378" i="21"/>
  <c r="BB378" i="21"/>
  <c r="AZ378" i="21"/>
  <c r="BA378" i="21" s="1"/>
  <c r="AX378" i="21"/>
  <c r="AY378" i="21" s="1"/>
  <c r="AV378" i="21"/>
  <c r="AW378" i="21" s="1"/>
  <c r="AT378" i="21"/>
  <c r="AU378" i="21" s="1"/>
  <c r="AR378" i="21"/>
  <c r="AP378" i="21"/>
  <c r="AN378" i="21"/>
  <c r="AO378" i="21" s="1"/>
  <c r="AL378" i="21"/>
  <c r="AM378" i="21" s="1"/>
  <c r="AJ378" i="21"/>
  <c r="AK378" i="21" s="1"/>
  <c r="AH378" i="21"/>
  <c r="AI378" i="21" s="1"/>
  <c r="AF378" i="21"/>
  <c r="AD378" i="21"/>
  <c r="AB378" i="21"/>
  <c r="AC378" i="21" s="1"/>
  <c r="Z378" i="21"/>
  <c r="AA378" i="21" s="1"/>
  <c r="X378" i="21"/>
  <c r="Y378" i="21" s="1"/>
  <c r="V378" i="21"/>
  <c r="W378" i="21" s="1"/>
  <c r="T378" i="21"/>
  <c r="R378" i="21"/>
  <c r="P378" i="21"/>
  <c r="Q378" i="21" s="1"/>
  <c r="N378" i="21"/>
  <c r="O378" i="21" s="1"/>
  <c r="L378" i="21"/>
  <c r="M378" i="21" s="1"/>
  <c r="J378" i="21"/>
  <c r="K378" i="21" s="1"/>
  <c r="BD377" i="21"/>
  <c r="BB377" i="21"/>
  <c r="AZ377" i="21"/>
  <c r="BA377" i="21" s="1"/>
  <c r="AX377" i="21"/>
  <c r="AY377" i="21" s="1"/>
  <c r="AV377" i="21"/>
  <c r="AW377" i="21" s="1"/>
  <c r="AT377" i="21"/>
  <c r="AU377" i="21" s="1"/>
  <c r="AR377" i="21"/>
  <c r="AP377" i="21"/>
  <c r="AN377" i="21"/>
  <c r="AO377" i="21" s="1"/>
  <c r="AL377" i="21"/>
  <c r="AM377" i="21" s="1"/>
  <c r="AJ377" i="21"/>
  <c r="AK377" i="21" s="1"/>
  <c r="AH377" i="21"/>
  <c r="AI377" i="21" s="1"/>
  <c r="AF377" i="21"/>
  <c r="AD377" i="21"/>
  <c r="AB377" i="21"/>
  <c r="AC377" i="21" s="1"/>
  <c r="Z377" i="21"/>
  <c r="AA377" i="21" s="1"/>
  <c r="X377" i="21"/>
  <c r="Y377" i="21" s="1"/>
  <c r="V377" i="21"/>
  <c r="W377" i="21" s="1"/>
  <c r="T377" i="21"/>
  <c r="R377" i="21"/>
  <c r="P377" i="21"/>
  <c r="Q377" i="21" s="1"/>
  <c r="N377" i="21"/>
  <c r="O377" i="21" s="1"/>
  <c r="L377" i="21"/>
  <c r="M377" i="21" s="1"/>
  <c r="J377" i="21"/>
  <c r="K377" i="21" s="1"/>
  <c r="BD376" i="21"/>
  <c r="BB376" i="21"/>
  <c r="AZ376" i="21"/>
  <c r="BA376" i="21" s="1"/>
  <c r="AX376" i="21"/>
  <c r="AY376" i="21" s="1"/>
  <c r="AV376" i="21"/>
  <c r="AW376" i="21" s="1"/>
  <c r="AT376" i="21"/>
  <c r="AU376" i="21" s="1"/>
  <c r="AR376" i="21"/>
  <c r="AP376" i="21"/>
  <c r="AN376" i="21"/>
  <c r="AO376" i="21" s="1"/>
  <c r="AL376" i="21"/>
  <c r="AM376" i="21" s="1"/>
  <c r="AJ376" i="21"/>
  <c r="AK376" i="21" s="1"/>
  <c r="AH376" i="21"/>
  <c r="AI376" i="21" s="1"/>
  <c r="AF376" i="21"/>
  <c r="AD376" i="21"/>
  <c r="AB376" i="21"/>
  <c r="AC376" i="21" s="1"/>
  <c r="Z376" i="21"/>
  <c r="AA376" i="21" s="1"/>
  <c r="X376" i="21"/>
  <c r="Y376" i="21" s="1"/>
  <c r="V376" i="21"/>
  <c r="W376" i="21" s="1"/>
  <c r="T376" i="21"/>
  <c r="R376" i="21"/>
  <c r="P376" i="21"/>
  <c r="Q376" i="21" s="1"/>
  <c r="N376" i="21"/>
  <c r="O376" i="21" s="1"/>
  <c r="L376" i="21"/>
  <c r="M376" i="21" s="1"/>
  <c r="J376" i="21"/>
  <c r="K376" i="21" s="1"/>
  <c r="BD375" i="21"/>
  <c r="BB375" i="21"/>
  <c r="AZ375" i="21"/>
  <c r="BA375" i="21" s="1"/>
  <c r="AX375" i="21"/>
  <c r="AY375" i="21" s="1"/>
  <c r="AV375" i="21"/>
  <c r="AW375" i="21" s="1"/>
  <c r="AT375" i="21"/>
  <c r="AU375" i="21" s="1"/>
  <c r="AR375" i="21"/>
  <c r="AP375" i="21"/>
  <c r="AN375" i="21"/>
  <c r="AO375" i="21" s="1"/>
  <c r="AL375" i="21"/>
  <c r="AM375" i="21" s="1"/>
  <c r="AJ375" i="21"/>
  <c r="AK375" i="21" s="1"/>
  <c r="AH375" i="21"/>
  <c r="AI375" i="21" s="1"/>
  <c r="AF375" i="21"/>
  <c r="AD375" i="21"/>
  <c r="AB375" i="21"/>
  <c r="AC375" i="21" s="1"/>
  <c r="Z375" i="21"/>
  <c r="AA375" i="21" s="1"/>
  <c r="X375" i="21"/>
  <c r="Y375" i="21" s="1"/>
  <c r="V375" i="21"/>
  <c r="W375" i="21" s="1"/>
  <c r="T375" i="21"/>
  <c r="R375" i="21"/>
  <c r="P375" i="21"/>
  <c r="Q375" i="21" s="1"/>
  <c r="N375" i="21"/>
  <c r="O375" i="21" s="1"/>
  <c r="L375" i="21"/>
  <c r="M375" i="21" s="1"/>
  <c r="J375" i="21"/>
  <c r="K375" i="21" s="1"/>
  <c r="BD374" i="21"/>
  <c r="BB374" i="21"/>
  <c r="AZ374" i="21"/>
  <c r="BA374" i="21" s="1"/>
  <c r="AX374" i="21"/>
  <c r="AY374" i="21" s="1"/>
  <c r="AV374" i="21"/>
  <c r="AW374" i="21" s="1"/>
  <c r="AT374" i="21"/>
  <c r="AU374" i="21" s="1"/>
  <c r="AR374" i="21"/>
  <c r="AP374" i="21"/>
  <c r="AN374" i="21"/>
  <c r="AO374" i="21" s="1"/>
  <c r="AL374" i="21"/>
  <c r="AM374" i="21" s="1"/>
  <c r="AJ374" i="21"/>
  <c r="AK374" i="21" s="1"/>
  <c r="AH374" i="21"/>
  <c r="AI374" i="21" s="1"/>
  <c r="AF374" i="21"/>
  <c r="AD374" i="21"/>
  <c r="AB374" i="21"/>
  <c r="AC374" i="21" s="1"/>
  <c r="Z374" i="21"/>
  <c r="AA374" i="21" s="1"/>
  <c r="X374" i="21"/>
  <c r="Y374" i="21" s="1"/>
  <c r="V374" i="21"/>
  <c r="W374" i="21" s="1"/>
  <c r="T374" i="21"/>
  <c r="R374" i="21"/>
  <c r="P374" i="21"/>
  <c r="Q374" i="21" s="1"/>
  <c r="N374" i="21"/>
  <c r="O374" i="21" s="1"/>
  <c r="L374" i="21"/>
  <c r="M374" i="21" s="1"/>
  <c r="J374" i="21"/>
  <c r="K374" i="21" s="1"/>
  <c r="BD373" i="21"/>
  <c r="BB373" i="21"/>
  <c r="AZ373" i="21"/>
  <c r="BA373" i="21" s="1"/>
  <c r="AX373" i="21"/>
  <c r="AY373" i="21" s="1"/>
  <c r="AV373" i="21"/>
  <c r="AW373" i="21" s="1"/>
  <c r="AT373" i="21"/>
  <c r="AU373" i="21" s="1"/>
  <c r="AR373" i="21"/>
  <c r="AP373" i="21"/>
  <c r="AN373" i="21"/>
  <c r="AO373" i="21" s="1"/>
  <c r="AL373" i="21"/>
  <c r="AM373" i="21" s="1"/>
  <c r="AJ373" i="21"/>
  <c r="AK373" i="21" s="1"/>
  <c r="AH373" i="21"/>
  <c r="AI373" i="21" s="1"/>
  <c r="AF373" i="21"/>
  <c r="AD373" i="21"/>
  <c r="AB373" i="21"/>
  <c r="AC373" i="21" s="1"/>
  <c r="Z373" i="21"/>
  <c r="AA373" i="21" s="1"/>
  <c r="X373" i="21"/>
  <c r="Y373" i="21" s="1"/>
  <c r="V373" i="21"/>
  <c r="W373" i="21" s="1"/>
  <c r="T373" i="21"/>
  <c r="R373" i="21"/>
  <c r="P373" i="21"/>
  <c r="Q373" i="21" s="1"/>
  <c r="N373" i="21"/>
  <c r="O373" i="21" s="1"/>
  <c r="L373" i="21"/>
  <c r="M373" i="21" s="1"/>
  <c r="J373" i="21"/>
  <c r="K373" i="21" s="1"/>
  <c r="BD372" i="21"/>
  <c r="BB372" i="21"/>
  <c r="AZ372" i="21"/>
  <c r="BA372" i="21" s="1"/>
  <c r="AX372" i="21"/>
  <c r="AY372" i="21" s="1"/>
  <c r="AV372" i="21"/>
  <c r="AW372" i="21" s="1"/>
  <c r="AT372" i="21"/>
  <c r="AU372" i="21" s="1"/>
  <c r="AR372" i="21"/>
  <c r="AP372" i="21"/>
  <c r="AN372" i="21"/>
  <c r="AO372" i="21" s="1"/>
  <c r="AL372" i="21"/>
  <c r="AM372" i="21" s="1"/>
  <c r="AJ372" i="21"/>
  <c r="AK372" i="21" s="1"/>
  <c r="AH372" i="21"/>
  <c r="AI372" i="21" s="1"/>
  <c r="AF372" i="21"/>
  <c r="AD372" i="21"/>
  <c r="AB372" i="21"/>
  <c r="AC372" i="21" s="1"/>
  <c r="Z372" i="21"/>
  <c r="AA372" i="21" s="1"/>
  <c r="X372" i="21"/>
  <c r="Y372" i="21" s="1"/>
  <c r="V372" i="21"/>
  <c r="W372" i="21" s="1"/>
  <c r="T372" i="21"/>
  <c r="R372" i="21"/>
  <c r="P372" i="21"/>
  <c r="Q372" i="21" s="1"/>
  <c r="N372" i="21"/>
  <c r="O372" i="21" s="1"/>
  <c r="L372" i="21"/>
  <c r="M372" i="21" s="1"/>
  <c r="J372" i="21"/>
  <c r="K372" i="21" s="1"/>
  <c r="BD371" i="21"/>
  <c r="BB371" i="21"/>
  <c r="AZ371" i="21"/>
  <c r="BA371" i="21" s="1"/>
  <c r="AX371" i="21"/>
  <c r="AY371" i="21" s="1"/>
  <c r="AV371" i="21"/>
  <c r="AW371" i="21" s="1"/>
  <c r="AT371" i="21"/>
  <c r="AU371" i="21" s="1"/>
  <c r="AR371" i="21"/>
  <c r="AP371" i="21"/>
  <c r="AN371" i="21"/>
  <c r="AO371" i="21" s="1"/>
  <c r="AL371" i="21"/>
  <c r="AM371" i="21" s="1"/>
  <c r="AJ371" i="21"/>
  <c r="AK371" i="21" s="1"/>
  <c r="AH371" i="21"/>
  <c r="AI371" i="21" s="1"/>
  <c r="AF371" i="21"/>
  <c r="AD371" i="21"/>
  <c r="AB371" i="21"/>
  <c r="AC371" i="21" s="1"/>
  <c r="Z371" i="21"/>
  <c r="AA371" i="21" s="1"/>
  <c r="X371" i="21"/>
  <c r="Y371" i="21" s="1"/>
  <c r="V371" i="21"/>
  <c r="W371" i="21" s="1"/>
  <c r="T371" i="21"/>
  <c r="R371" i="21"/>
  <c r="P371" i="21"/>
  <c r="Q371" i="21" s="1"/>
  <c r="N371" i="21"/>
  <c r="O371" i="21" s="1"/>
  <c r="L371" i="21"/>
  <c r="M371" i="21" s="1"/>
  <c r="J371" i="21"/>
  <c r="K371" i="21" s="1"/>
  <c r="BD370" i="21"/>
  <c r="BB370" i="21"/>
  <c r="AZ370" i="21"/>
  <c r="BA370" i="21" s="1"/>
  <c r="AX370" i="21"/>
  <c r="AY370" i="21" s="1"/>
  <c r="AV370" i="21"/>
  <c r="AW370" i="21" s="1"/>
  <c r="AT370" i="21"/>
  <c r="AU370" i="21" s="1"/>
  <c r="AR370" i="21"/>
  <c r="AP370" i="21"/>
  <c r="AN370" i="21"/>
  <c r="AO370" i="21" s="1"/>
  <c r="AL370" i="21"/>
  <c r="AM370" i="21" s="1"/>
  <c r="AJ370" i="21"/>
  <c r="AK370" i="21" s="1"/>
  <c r="AH370" i="21"/>
  <c r="AI370" i="21" s="1"/>
  <c r="AF370" i="21"/>
  <c r="AD370" i="21"/>
  <c r="AB370" i="21"/>
  <c r="AC370" i="21" s="1"/>
  <c r="Z370" i="21"/>
  <c r="AA370" i="21" s="1"/>
  <c r="X370" i="21"/>
  <c r="Y370" i="21" s="1"/>
  <c r="V370" i="21"/>
  <c r="W370" i="21" s="1"/>
  <c r="T370" i="21"/>
  <c r="R370" i="21"/>
  <c r="P370" i="21"/>
  <c r="Q370" i="21" s="1"/>
  <c r="N370" i="21"/>
  <c r="O370" i="21" s="1"/>
  <c r="L370" i="21"/>
  <c r="M370" i="21" s="1"/>
  <c r="J370" i="21"/>
  <c r="K370" i="21" s="1"/>
  <c r="BD369" i="21"/>
  <c r="BB369" i="21"/>
  <c r="AZ369" i="21"/>
  <c r="BA369" i="21" s="1"/>
  <c r="AX369" i="21"/>
  <c r="AY369" i="21" s="1"/>
  <c r="AV369" i="21"/>
  <c r="AW369" i="21" s="1"/>
  <c r="AT369" i="21"/>
  <c r="AU369" i="21" s="1"/>
  <c r="AR369" i="21"/>
  <c r="AP369" i="21"/>
  <c r="AN369" i="21"/>
  <c r="AO369" i="21" s="1"/>
  <c r="AL369" i="21"/>
  <c r="AM369" i="21" s="1"/>
  <c r="AJ369" i="21"/>
  <c r="AK369" i="21" s="1"/>
  <c r="AH369" i="21"/>
  <c r="AI369" i="21" s="1"/>
  <c r="AF369" i="21"/>
  <c r="AD369" i="21"/>
  <c r="AB369" i="21"/>
  <c r="AC369" i="21" s="1"/>
  <c r="Z369" i="21"/>
  <c r="AA369" i="21" s="1"/>
  <c r="X369" i="21"/>
  <c r="Y369" i="21" s="1"/>
  <c r="V369" i="21"/>
  <c r="W369" i="21" s="1"/>
  <c r="T369" i="21"/>
  <c r="R369" i="21"/>
  <c r="P369" i="21"/>
  <c r="Q369" i="21" s="1"/>
  <c r="N369" i="21"/>
  <c r="O369" i="21" s="1"/>
  <c r="L369" i="21"/>
  <c r="M369" i="21" s="1"/>
  <c r="J369" i="21"/>
  <c r="K369" i="21" s="1"/>
  <c r="BD368" i="21"/>
  <c r="BB368" i="21"/>
  <c r="AZ368" i="21"/>
  <c r="BA368" i="21" s="1"/>
  <c r="AX368" i="21"/>
  <c r="AY368" i="21" s="1"/>
  <c r="AV368" i="21"/>
  <c r="AW368" i="21" s="1"/>
  <c r="AT368" i="21"/>
  <c r="AU368" i="21" s="1"/>
  <c r="AR368" i="21"/>
  <c r="AP368" i="21"/>
  <c r="AN368" i="21"/>
  <c r="AO368" i="21" s="1"/>
  <c r="AL368" i="21"/>
  <c r="AM368" i="21" s="1"/>
  <c r="AJ368" i="21"/>
  <c r="AK368" i="21" s="1"/>
  <c r="AH368" i="21"/>
  <c r="AI368" i="21" s="1"/>
  <c r="AF368" i="21"/>
  <c r="AD368" i="21"/>
  <c r="AB368" i="21"/>
  <c r="AC368" i="21" s="1"/>
  <c r="Z368" i="21"/>
  <c r="AA368" i="21" s="1"/>
  <c r="X368" i="21"/>
  <c r="Y368" i="21" s="1"/>
  <c r="V368" i="21"/>
  <c r="W368" i="21" s="1"/>
  <c r="T368" i="21"/>
  <c r="R368" i="21"/>
  <c r="P368" i="21"/>
  <c r="Q368" i="21" s="1"/>
  <c r="N368" i="21"/>
  <c r="O368" i="21" s="1"/>
  <c r="L368" i="21"/>
  <c r="M368" i="21" s="1"/>
  <c r="J368" i="21"/>
  <c r="K368" i="21" s="1"/>
  <c r="BD367" i="21"/>
  <c r="BB367" i="21"/>
  <c r="AZ367" i="21"/>
  <c r="BA367" i="21" s="1"/>
  <c r="AX367" i="21"/>
  <c r="AY367" i="21" s="1"/>
  <c r="AV367" i="21"/>
  <c r="AW367" i="21" s="1"/>
  <c r="AT367" i="21"/>
  <c r="AU367" i="21" s="1"/>
  <c r="AR367" i="21"/>
  <c r="AP367" i="21"/>
  <c r="AN367" i="21"/>
  <c r="AO367" i="21" s="1"/>
  <c r="AL367" i="21"/>
  <c r="AM367" i="21" s="1"/>
  <c r="AJ367" i="21"/>
  <c r="AK367" i="21" s="1"/>
  <c r="AH367" i="21"/>
  <c r="AI367" i="21" s="1"/>
  <c r="AF367" i="21"/>
  <c r="AD367" i="21"/>
  <c r="AB367" i="21"/>
  <c r="AC367" i="21" s="1"/>
  <c r="Z367" i="21"/>
  <c r="AA367" i="21" s="1"/>
  <c r="X367" i="21"/>
  <c r="Y367" i="21" s="1"/>
  <c r="V367" i="21"/>
  <c r="W367" i="21" s="1"/>
  <c r="T367" i="21"/>
  <c r="R367" i="21"/>
  <c r="P367" i="21"/>
  <c r="Q367" i="21" s="1"/>
  <c r="N367" i="21"/>
  <c r="O367" i="21" s="1"/>
  <c r="L367" i="21"/>
  <c r="M367" i="21" s="1"/>
  <c r="J367" i="21"/>
  <c r="K367" i="21" s="1"/>
  <c r="BD366" i="21"/>
  <c r="BB366" i="21"/>
  <c r="AZ366" i="21"/>
  <c r="BA366" i="21" s="1"/>
  <c r="AX366" i="21"/>
  <c r="AY366" i="21" s="1"/>
  <c r="AV366" i="21"/>
  <c r="AW366" i="21" s="1"/>
  <c r="AT366" i="21"/>
  <c r="AU366" i="21" s="1"/>
  <c r="AR366" i="21"/>
  <c r="AP366" i="21"/>
  <c r="AN366" i="21"/>
  <c r="AO366" i="21" s="1"/>
  <c r="AL366" i="21"/>
  <c r="AM366" i="21" s="1"/>
  <c r="AJ366" i="21"/>
  <c r="AK366" i="21" s="1"/>
  <c r="AH366" i="21"/>
  <c r="AI366" i="21" s="1"/>
  <c r="AF366" i="21"/>
  <c r="AD366" i="21"/>
  <c r="AB366" i="21"/>
  <c r="AC366" i="21" s="1"/>
  <c r="Z366" i="21"/>
  <c r="AA366" i="21" s="1"/>
  <c r="X366" i="21"/>
  <c r="Y366" i="21" s="1"/>
  <c r="V366" i="21"/>
  <c r="W366" i="21" s="1"/>
  <c r="T366" i="21"/>
  <c r="R366" i="21"/>
  <c r="P366" i="21"/>
  <c r="Q366" i="21" s="1"/>
  <c r="N366" i="21"/>
  <c r="O366" i="21" s="1"/>
  <c r="L366" i="21"/>
  <c r="M366" i="21" s="1"/>
  <c r="J366" i="21"/>
  <c r="K366" i="21" s="1"/>
  <c r="BD365" i="21"/>
  <c r="BB365" i="21"/>
  <c r="AZ365" i="21"/>
  <c r="BA365" i="21" s="1"/>
  <c r="AX365" i="21"/>
  <c r="AY365" i="21" s="1"/>
  <c r="AV365" i="21"/>
  <c r="AW365" i="21" s="1"/>
  <c r="AT365" i="21"/>
  <c r="AU365" i="21" s="1"/>
  <c r="AR365" i="21"/>
  <c r="AP365" i="21"/>
  <c r="AN365" i="21"/>
  <c r="AO365" i="21" s="1"/>
  <c r="AL365" i="21"/>
  <c r="AM365" i="21" s="1"/>
  <c r="AJ365" i="21"/>
  <c r="AK365" i="21" s="1"/>
  <c r="AH365" i="21"/>
  <c r="AI365" i="21" s="1"/>
  <c r="AF365" i="21"/>
  <c r="AD365" i="21"/>
  <c r="AB365" i="21"/>
  <c r="AC365" i="21" s="1"/>
  <c r="Z365" i="21"/>
  <c r="AA365" i="21" s="1"/>
  <c r="X365" i="21"/>
  <c r="Y365" i="21" s="1"/>
  <c r="V365" i="21"/>
  <c r="W365" i="21" s="1"/>
  <c r="T365" i="21"/>
  <c r="R365" i="21"/>
  <c r="P365" i="21"/>
  <c r="Q365" i="21" s="1"/>
  <c r="N365" i="21"/>
  <c r="O365" i="21" s="1"/>
  <c r="L365" i="21"/>
  <c r="M365" i="21" s="1"/>
  <c r="J365" i="21"/>
  <c r="K365" i="21" s="1"/>
  <c r="BD364" i="21"/>
  <c r="BB364" i="21"/>
  <c r="AZ364" i="21"/>
  <c r="BA364" i="21" s="1"/>
  <c r="AX364" i="21"/>
  <c r="AY364" i="21" s="1"/>
  <c r="AV364" i="21"/>
  <c r="AW364" i="21" s="1"/>
  <c r="AT364" i="21"/>
  <c r="AU364" i="21" s="1"/>
  <c r="AR364" i="21"/>
  <c r="AP364" i="21"/>
  <c r="AN364" i="21"/>
  <c r="AO364" i="21" s="1"/>
  <c r="AL364" i="21"/>
  <c r="AM364" i="21" s="1"/>
  <c r="AJ364" i="21"/>
  <c r="AK364" i="21" s="1"/>
  <c r="AH364" i="21"/>
  <c r="AI364" i="21" s="1"/>
  <c r="AF364" i="21"/>
  <c r="AD364" i="21"/>
  <c r="AB364" i="21"/>
  <c r="AC364" i="21" s="1"/>
  <c r="Z364" i="21"/>
  <c r="AA364" i="21" s="1"/>
  <c r="X364" i="21"/>
  <c r="Y364" i="21" s="1"/>
  <c r="V364" i="21"/>
  <c r="W364" i="21" s="1"/>
  <c r="T364" i="21"/>
  <c r="R364" i="21"/>
  <c r="P364" i="21"/>
  <c r="Q364" i="21" s="1"/>
  <c r="N364" i="21"/>
  <c r="O364" i="21" s="1"/>
  <c r="L364" i="21"/>
  <c r="M364" i="21" s="1"/>
  <c r="J364" i="21"/>
  <c r="K364" i="21" s="1"/>
  <c r="BD363" i="21"/>
  <c r="BB363" i="21"/>
  <c r="AZ363" i="21"/>
  <c r="BA363" i="21" s="1"/>
  <c r="AX363" i="21"/>
  <c r="AY363" i="21" s="1"/>
  <c r="AV363" i="21"/>
  <c r="AW363" i="21" s="1"/>
  <c r="AT363" i="21"/>
  <c r="AU363" i="21" s="1"/>
  <c r="AR363" i="21"/>
  <c r="AP363" i="21"/>
  <c r="AN363" i="21"/>
  <c r="AO363" i="21" s="1"/>
  <c r="AL363" i="21"/>
  <c r="AM363" i="21" s="1"/>
  <c r="AJ363" i="21"/>
  <c r="AK363" i="21" s="1"/>
  <c r="AH363" i="21"/>
  <c r="AI363" i="21" s="1"/>
  <c r="AF363" i="21"/>
  <c r="AD363" i="21"/>
  <c r="AB363" i="21"/>
  <c r="AC363" i="21" s="1"/>
  <c r="Z363" i="21"/>
  <c r="AA363" i="21" s="1"/>
  <c r="X363" i="21"/>
  <c r="Y363" i="21" s="1"/>
  <c r="V363" i="21"/>
  <c r="W363" i="21" s="1"/>
  <c r="T363" i="21"/>
  <c r="R363" i="21"/>
  <c r="P363" i="21"/>
  <c r="Q363" i="21" s="1"/>
  <c r="N363" i="21"/>
  <c r="O363" i="21" s="1"/>
  <c r="L363" i="21"/>
  <c r="M363" i="21" s="1"/>
  <c r="J363" i="21"/>
  <c r="K363" i="21" s="1"/>
  <c r="BD362" i="21"/>
  <c r="BB362" i="21"/>
  <c r="AZ362" i="21"/>
  <c r="BA362" i="21" s="1"/>
  <c r="AX362" i="21"/>
  <c r="AY362" i="21" s="1"/>
  <c r="AV362" i="21"/>
  <c r="AW362" i="21" s="1"/>
  <c r="AT362" i="21"/>
  <c r="AU362" i="21" s="1"/>
  <c r="AR362" i="21"/>
  <c r="AP362" i="21"/>
  <c r="AN362" i="21"/>
  <c r="AO362" i="21" s="1"/>
  <c r="AL362" i="21"/>
  <c r="AM362" i="21" s="1"/>
  <c r="AJ362" i="21"/>
  <c r="AK362" i="21" s="1"/>
  <c r="AH362" i="21"/>
  <c r="AI362" i="21" s="1"/>
  <c r="AF362" i="21"/>
  <c r="AD362" i="21"/>
  <c r="AB362" i="21"/>
  <c r="AC362" i="21" s="1"/>
  <c r="Z362" i="21"/>
  <c r="AA362" i="21" s="1"/>
  <c r="X362" i="21"/>
  <c r="Y362" i="21" s="1"/>
  <c r="V362" i="21"/>
  <c r="W362" i="21" s="1"/>
  <c r="T362" i="21"/>
  <c r="R362" i="21"/>
  <c r="P362" i="21"/>
  <c r="Q362" i="21" s="1"/>
  <c r="N362" i="21"/>
  <c r="O362" i="21" s="1"/>
  <c r="L362" i="21"/>
  <c r="M362" i="21" s="1"/>
  <c r="J362" i="21"/>
  <c r="K362" i="21" s="1"/>
  <c r="BD361" i="21"/>
  <c r="BB361" i="21"/>
  <c r="AZ361" i="21"/>
  <c r="BA361" i="21" s="1"/>
  <c r="AX361" i="21"/>
  <c r="AY361" i="21" s="1"/>
  <c r="AV361" i="21"/>
  <c r="AW361" i="21" s="1"/>
  <c r="AT361" i="21"/>
  <c r="AU361" i="21" s="1"/>
  <c r="AR361" i="21"/>
  <c r="AP361" i="21"/>
  <c r="AN361" i="21"/>
  <c r="AO361" i="21" s="1"/>
  <c r="AL361" i="21"/>
  <c r="AM361" i="21" s="1"/>
  <c r="AJ361" i="21"/>
  <c r="AK361" i="21" s="1"/>
  <c r="AH361" i="21"/>
  <c r="AI361" i="21" s="1"/>
  <c r="AF361" i="21"/>
  <c r="AD361" i="21"/>
  <c r="AB361" i="21"/>
  <c r="AC361" i="21" s="1"/>
  <c r="Z361" i="21"/>
  <c r="AA361" i="21" s="1"/>
  <c r="X361" i="21"/>
  <c r="Y361" i="21" s="1"/>
  <c r="V361" i="21"/>
  <c r="W361" i="21" s="1"/>
  <c r="T361" i="21"/>
  <c r="R361" i="21"/>
  <c r="P361" i="21"/>
  <c r="Q361" i="21" s="1"/>
  <c r="N361" i="21"/>
  <c r="O361" i="21" s="1"/>
  <c r="L361" i="21"/>
  <c r="M361" i="21" s="1"/>
  <c r="J361" i="21"/>
  <c r="K361" i="21" s="1"/>
  <c r="BD360" i="21"/>
  <c r="BB360" i="21"/>
  <c r="AZ360" i="21"/>
  <c r="BA360" i="21" s="1"/>
  <c r="AX360" i="21"/>
  <c r="AY360" i="21" s="1"/>
  <c r="AV360" i="21"/>
  <c r="AW360" i="21" s="1"/>
  <c r="AT360" i="21"/>
  <c r="AU360" i="21" s="1"/>
  <c r="AR360" i="21"/>
  <c r="AP360" i="21"/>
  <c r="AN360" i="21"/>
  <c r="AO360" i="21" s="1"/>
  <c r="AL360" i="21"/>
  <c r="AM360" i="21" s="1"/>
  <c r="AJ360" i="21"/>
  <c r="AK360" i="21" s="1"/>
  <c r="AH360" i="21"/>
  <c r="AI360" i="21" s="1"/>
  <c r="AF360" i="21"/>
  <c r="AD360" i="21"/>
  <c r="AB360" i="21"/>
  <c r="AC360" i="21" s="1"/>
  <c r="Z360" i="21"/>
  <c r="AA360" i="21" s="1"/>
  <c r="X360" i="21"/>
  <c r="Y360" i="21" s="1"/>
  <c r="V360" i="21"/>
  <c r="W360" i="21" s="1"/>
  <c r="T360" i="21"/>
  <c r="R360" i="21"/>
  <c r="P360" i="21"/>
  <c r="Q360" i="21" s="1"/>
  <c r="N360" i="21"/>
  <c r="O360" i="21" s="1"/>
  <c r="L360" i="21"/>
  <c r="M360" i="21" s="1"/>
  <c r="J360" i="21"/>
  <c r="K360" i="21" s="1"/>
  <c r="BD359" i="21"/>
  <c r="BB359" i="21"/>
  <c r="AZ359" i="21"/>
  <c r="BA359" i="21" s="1"/>
  <c r="AX359" i="21"/>
  <c r="AY359" i="21" s="1"/>
  <c r="AV359" i="21"/>
  <c r="AW359" i="21" s="1"/>
  <c r="AT359" i="21"/>
  <c r="AU359" i="21" s="1"/>
  <c r="AR359" i="21"/>
  <c r="AP359" i="21"/>
  <c r="AN359" i="21"/>
  <c r="AO359" i="21" s="1"/>
  <c r="AL359" i="21"/>
  <c r="AM359" i="21" s="1"/>
  <c r="AJ359" i="21"/>
  <c r="AK359" i="21" s="1"/>
  <c r="AH359" i="21"/>
  <c r="AI359" i="21" s="1"/>
  <c r="AF359" i="21"/>
  <c r="AD359" i="21"/>
  <c r="AB359" i="21"/>
  <c r="AC359" i="21" s="1"/>
  <c r="Z359" i="21"/>
  <c r="AA359" i="21" s="1"/>
  <c r="X359" i="21"/>
  <c r="Y359" i="21" s="1"/>
  <c r="V359" i="21"/>
  <c r="W359" i="21" s="1"/>
  <c r="T359" i="21"/>
  <c r="R359" i="21"/>
  <c r="P359" i="21"/>
  <c r="Q359" i="21" s="1"/>
  <c r="N359" i="21"/>
  <c r="O359" i="21" s="1"/>
  <c r="L359" i="21"/>
  <c r="M359" i="21" s="1"/>
  <c r="J359" i="21"/>
  <c r="K359" i="21" s="1"/>
  <c r="BD358" i="21"/>
  <c r="BB358" i="21"/>
  <c r="AZ358" i="21"/>
  <c r="BA358" i="21" s="1"/>
  <c r="AX358" i="21"/>
  <c r="AY358" i="21" s="1"/>
  <c r="AV358" i="21"/>
  <c r="AW358" i="21" s="1"/>
  <c r="AT358" i="21"/>
  <c r="AU358" i="21" s="1"/>
  <c r="AR358" i="21"/>
  <c r="AP358" i="21"/>
  <c r="AN358" i="21"/>
  <c r="AO358" i="21" s="1"/>
  <c r="AL358" i="21"/>
  <c r="AM358" i="21" s="1"/>
  <c r="AJ358" i="21"/>
  <c r="AK358" i="21" s="1"/>
  <c r="AH358" i="21"/>
  <c r="AI358" i="21" s="1"/>
  <c r="AF358" i="21"/>
  <c r="AD358" i="21"/>
  <c r="AB358" i="21"/>
  <c r="AC358" i="21" s="1"/>
  <c r="Z358" i="21"/>
  <c r="AA358" i="21" s="1"/>
  <c r="X358" i="21"/>
  <c r="Y358" i="21" s="1"/>
  <c r="V358" i="21"/>
  <c r="W358" i="21" s="1"/>
  <c r="T358" i="21"/>
  <c r="R358" i="21"/>
  <c r="P358" i="21"/>
  <c r="Q358" i="21" s="1"/>
  <c r="N358" i="21"/>
  <c r="O358" i="21" s="1"/>
  <c r="L358" i="21"/>
  <c r="M358" i="21" s="1"/>
  <c r="J358" i="21"/>
  <c r="K358" i="21" s="1"/>
  <c r="BD357" i="21"/>
  <c r="BB357" i="21"/>
  <c r="AZ357" i="21"/>
  <c r="BA357" i="21" s="1"/>
  <c r="AX357" i="21"/>
  <c r="AY357" i="21" s="1"/>
  <c r="AV357" i="21"/>
  <c r="AW357" i="21" s="1"/>
  <c r="AT357" i="21"/>
  <c r="AU357" i="21" s="1"/>
  <c r="AR357" i="21"/>
  <c r="AP357" i="21"/>
  <c r="AN357" i="21"/>
  <c r="AO357" i="21" s="1"/>
  <c r="AL357" i="21"/>
  <c r="AM357" i="21" s="1"/>
  <c r="AJ357" i="21"/>
  <c r="AK357" i="21" s="1"/>
  <c r="AH357" i="21"/>
  <c r="AI357" i="21" s="1"/>
  <c r="AF357" i="21"/>
  <c r="AD357" i="21"/>
  <c r="AB357" i="21"/>
  <c r="AC357" i="21" s="1"/>
  <c r="Z357" i="21"/>
  <c r="AA357" i="21" s="1"/>
  <c r="X357" i="21"/>
  <c r="Y357" i="21" s="1"/>
  <c r="V357" i="21"/>
  <c r="W357" i="21" s="1"/>
  <c r="T357" i="21"/>
  <c r="R357" i="21"/>
  <c r="P357" i="21"/>
  <c r="Q357" i="21" s="1"/>
  <c r="N357" i="21"/>
  <c r="O357" i="21" s="1"/>
  <c r="L357" i="21"/>
  <c r="M357" i="21" s="1"/>
  <c r="J357" i="21"/>
  <c r="K357" i="21" s="1"/>
  <c r="BD356" i="21"/>
  <c r="BB356" i="21"/>
  <c r="AZ356" i="21"/>
  <c r="BA356" i="21" s="1"/>
  <c r="AX356" i="21"/>
  <c r="AY356" i="21" s="1"/>
  <c r="AV356" i="21"/>
  <c r="AW356" i="21" s="1"/>
  <c r="AT356" i="21"/>
  <c r="AU356" i="21" s="1"/>
  <c r="AR356" i="21"/>
  <c r="AP356" i="21"/>
  <c r="AN356" i="21"/>
  <c r="AO356" i="21" s="1"/>
  <c r="AL356" i="21"/>
  <c r="AM356" i="21" s="1"/>
  <c r="AJ356" i="21"/>
  <c r="AK356" i="21" s="1"/>
  <c r="AH356" i="21"/>
  <c r="AI356" i="21" s="1"/>
  <c r="AF356" i="21"/>
  <c r="AD356" i="21"/>
  <c r="AB356" i="21"/>
  <c r="AC356" i="21" s="1"/>
  <c r="Z356" i="21"/>
  <c r="AA356" i="21" s="1"/>
  <c r="X356" i="21"/>
  <c r="Y356" i="21" s="1"/>
  <c r="V356" i="21"/>
  <c r="W356" i="21" s="1"/>
  <c r="T356" i="21"/>
  <c r="R356" i="21"/>
  <c r="P356" i="21"/>
  <c r="Q356" i="21" s="1"/>
  <c r="N356" i="21"/>
  <c r="O356" i="21" s="1"/>
  <c r="L356" i="21"/>
  <c r="M356" i="21" s="1"/>
  <c r="J356" i="21"/>
  <c r="K356" i="21" s="1"/>
  <c r="BD355" i="21"/>
  <c r="BB355" i="21"/>
  <c r="AZ355" i="21"/>
  <c r="BA355" i="21" s="1"/>
  <c r="AX355" i="21"/>
  <c r="AY355" i="21" s="1"/>
  <c r="AV355" i="21"/>
  <c r="AW355" i="21" s="1"/>
  <c r="AT355" i="21"/>
  <c r="AU355" i="21" s="1"/>
  <c r="AR355" i="21"/>
  <c r="AP355" i="21"/>
  <c r="AN355" i="21"/>
  <c r="AO355" i="21" s="1"/>
  <c r="AL355" i="21"/>
  <c r="AM355" i="21" s="1"/>
  <c r="AJ355" i="21"/>
  <c r="AK355" i="21" s="1"/>
  <c r="AH355" i="21"/>
  <c r="AI355" i="21" s="1"/>
  <c r="AF355" i="21"/>
  <c r="AD355" i="21"/>
  <c r="AB355" i="21"/>
  <c r="AC355" i="21" s="1"/>
  <c r="Z355" i="21"/>
  <c r="AA355" i="21" s="1"/>
  <c r="X355" i="21"/>
  <c r="Y355" i="21" s="1"/>
  <c r="V355" i="21"/>
  <c r="W355" i="21" s="1"/>
  <c r="T355" i="21"/>
  <c r="R355" i="21"/>
  <c r="P355" i="21"/>
  <c r="Q355" i="21" s="1"/>
  <c r="N355" i="21"/>
  <c r="O355" i="21" s="1"/>
  <c r="L355" i="21"/>
  <c r="M355" i="21" s="1"/>
  <c r="J355" i="21"/>
  <c r="K355" i="21" s="1"/>
  <c r="BD354" i="21"/>
  <c r="BB354" i="21"/>
  <c r="AZ354" i="21"/>
  <c r="BA354" i="21" s="1"/>
  <c r="AX354" i="21"/>
  <c r="AY354" i="21" s="1"/>
  <c r="AV354" i="21"/>
  <c r="AW354" i="21" s="1"/>
  <c r="AT354" i="21"/>
  <c r="AU354" i="21" s="1"/>
  <c r="AR354" i="21"/>
  <c r="AP354" i="21"/>
  <c r="AN354" i="21"/>
  <c r="AO354" i="21" s="1"/>
  <c r="AL354" i="21"/>
  <c r="AM354" i="21" s="1"/>
  <c r="AJ354" i="21"/>
  <c r="AK354" i="21" s="1"/>
  <c r="AH354" i="21"/>
  <c r="AI354" i="21" s="1"/>
  <c r="AF354" i="21"/>
  <c r="AD354" i="21"/>
  <c r="AB354" i="21"/>
  <c r="AC354" i="21" s="1"/>
  <c r="Z354" i="21"/>
  <c r="AA354" i="21" s="1"/>
  <c r="X354" i="21"/>
  <c r="Y354" i="21" s="1"/>
  <c r="V354" i="21"/>
  <c r="W354" i="21" s="1"/>
  <c r="T354" i="21"/>
  <c r="R354" i="21"/>
  <c r="P354" i="21"/>
  <c r="Q354" i="21" s="1"/>
  <c r="N354" i="21"/>
  <c r="O354" i="21" s="1"/>
  <c r="L354" i="21"/>
  <c r="M354" i="21" s="1"/>
  <c r="J354" i="21"/>
  <c r="K354" i="21" s="1"/>
  <c r="BD353" i="21"/>
  <c r="BB353" i="21"/>
  <c r="AZ353" i="21"/>
  <c r="BA353" i="21" s="1"/>
  <c r="AX353" i="21"/>
  <c r="AY353" i="21" s="1"/>
  <c r="AV353" i="21"/>
  <c r="AW353" i="21" s="1"/>
  <c r="AT353" i="21"/>
  <c r="AU353" i="21" s="1"/>
  <c r="AR353" i="21"/>
  <c r="AP353" i="21"/>
  <c r="AN353" i="21"/>
  <c r="AO353" i="21" s="1"/>
  <c r="AL353" i="21"/>
  <c r="AM353" i="21" s="1"/>
  <c r="AJ353" i="21"/>
  <c r="AK353" i="21" s="1"/>
  <c r="AH353" i="21"/>
  <c r="AI353" i="21" s="1"/>
  <c r="AF353" i="21"/>
  <c r="AD353" i="21"/>
  <c r="AB353" i="21"/>
  <c r="AC353" i="21" s="1"/>
  <c r="Z353" i="21"/>
  <c r="AA353" i="21" s="1"/>
  <c r="X353" i="21"/>
  <c r="Y353" i="21" s="1"/>
  <c r="V353" i="21"/>
  <c r="W353" i="21" s="1"/>
  <c r="T353" i="21"/>
  <c r="R353" i="21"/>
  <c r="P353" i="21"/>
  <c r="Q353" i="21" s="1"/>
  <c r="N353" i="21"/>
  <c r="O353" i="21" s="1"/>
  <c r="L353" i="21"/>
  <c r="M353" i="21" s="1"/>
  <c r="J353" i="21"/>
  <c r="K353" i="21" s="1"/>
  <c r="BD352" i="21"/>
  <c r="BB352" i="21"/>
  <c r="AZ352" i="21"/>
  <c r="BA352" i="21" s="1"/>
  <c r="AX352" i="21"/>
  <c r="AY352" i="21" s="1"/>
  <c r="AV352" i="21"/>
  <c r="AW352" i="21" s="1"/>
  <c r="AT352" i="21"/>
  <c r="AU352" i="21" s="1"/>
  <c r="AR352" i="21"/>
  <c r="AP352" i="21"/>
  <c r="AN352" i="21"/>
  <c r="AO352" i="21" s="1"/>
  <c r="AL352" i="21"/>
  <c r="AM352" i="21" s="1"/>
  <c r="AJ352" i="21"/>
  <c r="AK352" i="21" s="1"/>
  <c r="AH352" i="21"/>
  <c r="AI352" i="21" s="1"/>
  <c r="AF352" i="21"/>
  <c r="AD352" i="21"/>
  <c r="AB352" i="21"/>
  <c r="AC352" i="21" s="1"/>
  <c r="Z352" i="21"/>
  <c r="AA352" i="21" s="1"/>
  <c r="X352" i="21"/>
  <c r="Y352" i="21" s="1"/>
  <c r="V352" i="21"/>
  <c r="W352" i="21" s="1"/>
  <c r="T352" i="21"/>
  <c r="R352" i="21"/>
  <c r="P352" i="21"/>
  <c r="Q352" i="21" s="1"/>
  <c r="N352" i="21"/>
  <c r="O352" i="21" s="1"/>
  <c r="L352" i="21"/>
  <c r="M352" i="21" s="1"/>
  <c r="J352" i="21"/>
  <c r="K352" i="21" s="1"/>
  <c r="BD351" i="21"/>
  <c r="BB351" i="21"/>
  <c r="AZ351" i="21"/>
  <c r="BA351" i="21" s="1"/>
  <c r="AX351" i="21"/>
  <c r="AY351" i="21" s="1"/>
  <c r="AV351" i="21"/>
  <c r="AW351" i="21" s="1"/>
  <c r="AT351" i="21"/>
  <c r="AU351" i="21" s="1"/>
  <c r="AR351" i="21"/>
  <c r="AP351" i="21"/>
  <c r="AN351" i="21"/>
  <c r="AO351" i="21" s="1"/>
  <c r="AL351" i="21"/>
  <c r="AM351" i="21" s="1"/>
  <c r="AJ351" i="21"/>
  <c r="AK351" i="21" s="1"/>
  <c r="AH351" i="21"/>
  <c r="AI351" i="21" s="1"/>
  <c r="AF351" i="21"/>
  <c r="AD351" i="21"/>
  <c r="AB351" i="21"/>
  <c r="AC351" i="21" s="1"/>
  <c r="Z351" i="21"/>
  <c r="AA351" i="21" s="1"/>
  <c r="X351" i="21"/>
  <c r="Y351" i="21" s="1"/>
  <c r="V351" i="21"/>
  <c r="W351" i="21" s="1"/>
  <c r="T351" i="21"/>
  <c r="R351" i="21"/>
  <c r="P351" i="21"/>
  <c r="Q351" i="21" s="1"/>
  <c r="N351" i="21"/>
  <c r="O351" i="21" s="1"/>
  <c r="L351" i="21"/>
  <c r="M351" i="21" s="1"/>
  <c r="J351" i="21"/>
  <c r="K351" i="21" s="1"/>
  <c r="BD350" i="21"/>
  <c r="BB350" i="21"/>
  <c r="AZ350" i="21"/>
  <c r="BA350" i="21" s="1"/>
  <c r="AX350" i="21"/>
  <c r="AY350" i="21" s="1"/>
  <c r="AV350" i="21"/>
  <c r="AW350" i="21" s="1"/>
  <c r="AT350" i="21"/>
  <c r="AU350" i="21" s="1"/>
  <c r="AR350" i="21"/>
  <c r="AP350" i="21"/>
  <c r="AN350" i="21"/>
  <c r="AO350" i="21" s="1"/>
  <c r="AL350" i="21"/>
  <c r="AM350" i="21" s="1"/>
  <c r="AJ350" i="21"/>
  <c r="AK350" i="21" s="1"/>
  <c r="AH350" i="21"/>
  <c r="AI350" i="21" s="1"/>
  <c r="AF350" i="21"/>
  <c r="AD350" i="21"/>
  <c r="AB350" i="21"/>
  <c r="AC350" i="21" s="1"/>
  <c r="Z350" i="21"/>
  <c r="AA350" i="21" s="1"/>
  <c r="X350" i="21"/>
  <c r="Y350" i="21" s="1"/>
  <c r="V350" i="21"/>
  <c r="W350" i="21" s="1"/>
  <c r="T350" i="21"/>
  <c r="U350" i="21" s="1"/>
  <c r="R350" i="21"/>
  <c r="P350" i="21"/>
  <c r="Q350" i="21" s="1"/>
  <c r="N350" i="21"/>
  <c r="O350" i="21" s="1"/>
  <c r="L350" i="21"/>
  <c r="M350" i="21" s="1"/>
  <c r="J350" i="21"/>
  <c r="K350" i="21" s="1"/>
  <c r="BD349" i="21"/>
  <c r="BB349" i="21"/>
  <c r="AZ349" i="21"/>
  <c r="BA349" i="21" s="1"/>
  <c r="AX349" i="21"/>
  <c r="AY349" i="21" s="1"/>
  <c r="AV349" i="21"/>
  <c r="AW349" i="21" s="1"/>
  <c r="AT349" i="21"/>
  <c r="AU349" i="21" s="1"/>
  <c r="AR349" i="21"/>
  <c r="AP349" i="21"/>
  <c r="AN349" i="21"/>
  <c r="AO349" i="21" s="1"/>
  <c r="AL349" i="21"/>
  <c r="AM349" i="21" s="1"/>
  <c r="AJ349" i="21"/>
  <c r="AK349" i="21" s="1"/>
  <c r="AH349" i="21"/>
  <c r="AI349" i="21" s="1"/>
  <c r="AF349" i="21"/>
  <c r="AD349" i="21"/>
  <c r="AB349" i="21"/>
  <c r="AC349" i="21" s="1"/>
  <c r="Z349" i="21"/>
  <c r="AA349" i="21" s="1"/>
  <c r="X349" i="21"/>
  <c r="Y349" i="21" s="1"/>
  <c r="V349" i="21"/>
  <c r="W349" i="21" s="1"/>
  <c r="T349" i="21"/>
  <c r="U349" i="21" s="1"/>
  <c r="R349" i="21"/>
  <c r="P349" i="21"/>
  <c r="Q349" i="21" s="1"/>
  <c r="N349" i="21"/>
  <c r="O349" i="21" s="1"/>
  <c r="L349" i="21"/>
  <c r="M349" i="21" s="1"/>
  <c r="J349" i="21"/>
  <c r="K349" i="21" s="1"/>
  <c r="BD348" i="21"/>
  <c r="BB348" i="21"/>
  <c r="AZ348" i="21"/>
  <c r="BA348" i="21" s="1"/>
  <c r="AX348" i="21"/>
  <c r="AY348" i="21" s="1"/>
  <c r="AV348" i="21"/>
  <c r="AW348" i="21" s="1"/>
  <c r="AT348" i="21"/>
  <c r="AU348" i="21" s="1"/>
  <c r="AR348" i="21"/>
  <c r="AP348" i="21"/>
  <c r="AN348" i="21"/>
  <c r="AO348" i="21" s="1"/>
  <c r="AL348" i="21"/>
  <c r="AM348" i="21" s="1"/>
  <c r="AJ348" i="21"/>
  <c r="AK348" i="21" s="1"/>
  <c r="AH348" i="21"/>
  <c r="AI348" i="21" s="1"/>
  <c r="AF348" i="21"/>
  <c r="AD348" i="21"/>
  <c r="AB348" i="21"/>
  <c r="AC348" i="21" s="1"/>
  <c r="Z348" i="21"/>
  <c r="AA348" i="21" s="1"/>
  <c r="X348" i="21"/>
  <c r="Y348" i="21" s="1"/>
  <c r="V348" i="21"/>
  <c r="W348" i="21" s="1"/>
  <c r="T348" i="21"/>
  <c r="U348" i="21" s="1"/>
  <c r="R348" i="21"/>
  <c r="P348" i="21"/>
  <c r="Q348" i="21" s="1"/>
  <c r="N348" i="21"/>
  <c r="O348" i="21" s="1"/>
  <c r="L348" i="21"/>
  <c r="M348" i="21" s="1"/>
  <c r="J348" i="21"/>
  <c r="K348" i="21" s="1"/>
  <c r="BD347" i="21"/>
  <c r="BB347" i="21"/>
  <c r="AZ347" i="21"/>
  <c r="BA347" i="21" s="1"/>
  <c r="AX347" i="21"/>
  <c r="AY347" i="21" s="1"/>
  <c r="AV347" i="21"/>
  <c r="AW347" i="21" s="1"/>
  <c r="AT347" i="21"/>
  <c r="AU347" i="21" s="1"/>
  <c r="AR347" i="21"/>
  <c r="AP347" i="21"/>
  <c r="AN347" i="21"/>
  <c r="AO347" i="21" s="1"/>
  <c r="AL347" i="21"/>
  <c r="AM347" i="21" s="1"/>
  <c r="AJ347" i="21"/>
  <c r="AK347" i="21" s="1"/>
  <c r="AH347" i="21"/>
  <c r="AI347" i="21" s="1"/>
  <c r="AF347" i="21"/>
  <c r="AD347" i="21"/>
  <c r="AB347" i="21"/>
  <c r="AC347" i="21" s="1"/>
  <c r="Z347" i="21"/>
  <c r="AA347" i="21" s="1"/>
  <c r="X347" i="21"/>
  <c r="Y347" i="21" s="1"/>
  <c r="V347" i="21"/>
  <c r="W347" i="21" s="1"/>
  <c r="T347" i="21"/>
  <c r="U347" i="21" s="1"/>
  <c r="R347" i="21"/>
  <c r="P347" i="21"/>
  <c r="Q347" i="21" s="1"/>
  <c r="N347" i="21"/>
  <c r="O347" i="21" s="1"/>
  <c r="L347" i="21"/>
  <c r="M347" i="21" s="1"/>
  <c r="J347" i="21"/>
  <c r="K347" i="21" s="1"/>
  <c r="BD346" i="21"/>
  <c r="BB346" i="21"/>
  <c r="AZ346" i="21"/>
  <c r="BA346" i="21" s="1"/>
  <c r="AX346" i="21"/>
  <c r="AY346" i="21" s="1"/>
  <c r="AV346" i="21"/>
  <c r="AW346" i="21" s="1"/>
  <c r="AT346" i="21"/>
  <c r="AU346" i="21" s="1"/>
  <c r="AR346" i="21"/>
  <c r="AP346" i="21"/>
  <c r="AN346" i="21"/>
  <c r="AO346" i="21" s="1"/>
  <c r="AL346" i="21"/>
  <c r="AM346" i="21" s="1"/>
  <c r="AJ346" i="21"/>
  <c r="AK346" i="21" s="1"/>
  <c r="AH346" i="21"/>
  <c r="AI346" i="21" s="1"/>
  <c r="AF346" i="21"/>
  <c r="AD346" i="21"/>
  <c r="AB346" i="21"/>
  <c r="AC346" i="21" s="1"/>
  <c r="Z346" i="21"/>
  <c r="AA346" i="21" s="1"/>
  <c r="X346" i="21"/>
  <c r="Y346" i="21" s="1"/>
  <c r="V346" i="21"/>
  <c r="W346" i="21" s="1"/>
  <c r="T346" i="21"/>
  <c r="U346" i="21" s="1"/>
  <c r="R346" i="21"/>
  <c r="P346" i="21"/>
  <c r="Q346" i="21" s="1"/>
  <c r="N346" i="21"/>
  <c r="O346" i="21" s="1"/>
  <c r="L346" i="21"/>
  <c r="M346" i="21" s="1"/>
  <c r="J346" i="21"/>
  <c r="K346" i="21" s="1"/>
  <c r="BD345" i="21"/>
  <c r="BB345" i="21"/>
  <c r="AZ345" i="21"/>
  <c r="BA345" i="21" s="1"/>
  <c r="AX345" i="21"/>
  <c r="AY345" i="21" s="1"/>
  <c r="AV345" i="21"/>
  <c r="AW345" i="21" s="1"/>
  <c r="AT345" i="21"/>
  <c r="AU345" i="21" s="1"/>
  <c r="AR345" i="21"/>
  <c r="AP345" i="21"/>
  <c r="AN345" i="21"/>
  <c r="AO345" i="21" s="1"/>
  <c r="AL345" i="21"/>
  <c r="AM345" i="21" s="1"/>
  <c r="AJ345" i="21"/>
  <c r="AK345" i="21" s="1"/>
  <c r="AH345" i="21"/>
  <c r="AI345" i="21" s="1"/>
  <c r="AF345" i="21"/>
  <c r="AD345" i="21"/>
  <c r="AB345" i="21"/>
  <c r="AC345" i="21" s="1"/>
  <c r="Z345" i="21"/>
  <c r="AA345" i="21" s="1"/>
  <c r="X345" i="21"/>
  <c r="Y345" i="21" s="1"/>
  <c r="V345" i="21"/>
  <c r="W345" i="21" s="1"/>
  <c r="T345" i="21"/>
  <c r="U345" i="21" s="1"/>
  <c r="R345" i="21"/>
  <c r="P345" i="21"/>
  <c r="Q345" i="21" s="1"/>
  <c r="N345" i="21"/>
  <c r="O345" i="21" s="1"/>
  <c r="L345" i="21"/>
  <c r="M345" i="21" s="1"/>
  <c r="J345" i="21"/>
  <c r="K345" i="21" s="1"/>
  <c r="BD344" i="21"/>
  <c r="BB344" i="21"/>
  <c r="AZ344" i="21"/>
  <c r="BA344" i="21" s="1"/>
  <c r="AX344" i="21"/>
  <c r="AY344" i="21" s="1"/>
  <c r="AV344" i="21"/>
  <c r="AW344" i="21" s="1"/>
  <c r="AT344" i="21"/>
  <c r="AU344" i="21" s="1"/>
  <c r="AR344" i="21"/>
  <c r="AP344" i="21"/>
  <c r="AN344" i="21"/>
  <c r="AO344" i="21" s="1"/>
  <c r="AL344" i="21"/>
  <c r="AM344" i="21" s="1"/>
  <c r="AJ344" i="21"/>
  <c r="AK344" i="21" s="1"/>
  <c r="AH344" i="21"/>
  <c r="AI344" i="21" s="1"/>
  <c r="AF344" i="21"/>
  <c r="AD344" i="21"/>
  <c r="AB344" i="21"/>
  <c r="AC344" i="21" s="1"/>
  <c r="Z344" i="21"/>
  <c r="AA344" i="21" s="1"/>
  <c r="X344" i="21"/>
  <c r="Y344" i="21" s="1"/>
  <c r="V344" i="21"/>
  <c r="W344" i="21" s="1"/>
  <c r="T344" i="21"/>
  <c r="U344" i="21" s="1"/>
  <c r="R344" i="21"/>
  <c r="P344" i="21"/>
  <c r="Q344" i="21" s="1"/>
  <c r="N344" i="21"/>
  <c r="O344" i="21" s="1"/>
  <c r="L344" i="21"/>
  <c r="M344" i="21" s="1"/>
  <c r="J344" i="21"/>
  <c r="K344" i="21" s="1"/>
  <c r="BD343" i="21"/>
  <c r="BB343" i="21"/>
  <c r="AZ343" i="21"/>
  <c r="BA343" i="21" s="1"/>
  <c r="AX343" i="21"/>
  <c r="AY343" i="21" s="1"/>
  <c r="AV343" i="21"/>
  <c r="AW343" i="21" s="1"/>
  <c r="AT343" i="21"/>
  <c r="AU343" i="21" s="1"/>
  <c r="AR343" i="21"/>
  <c r="AP343" i="21"/>
  <c r="AN343" i="21"/>
  <c r="AO343" i="21" s="1"/>
  <c r="AL343" i="21"/>
  <c r="AM343" i="21" s="1"/>
  <c r="AJ343" i="21"/>
  <c r="AK343" i="21" s="1"/>
  <c r="AH343" i="21"/>
  <c r="AI343" i="21" s="1"/>
  <c r="AF343" i="21"/>
  <c r="AD343" i="21"/>
  <c r="AB343" i="21"/>
  <c r="AC343" i="21" s="1"/>
  <c r="Z343" i="21"/>
  <c r="AA343" i="21" s="1"/>
  <c r="X343" i="21"/>
  <c r="Y343" i="21" s="1"/>
  <c r="V343" i="21"/>
  <c r="W343" i="21" s="1"/>
  <c r="T343" i="21"/>
  <c r="U343" i="21" s="1"/>
  <c r="R343" i="21"/>
  <c r="P343" i="21"/>
  <c r="Q343" i="21" s="1"/>
  <c r="N343" i="21"/>
  <c r="O343" i="21" s="1"/>
  <c r="L343" i="21"/>
  <c r="M343" i="21" s="1"/>
  <c r="J343" i="21"/>
  <c r="K343" i="21" s="1"/>
  <c r="BD342" i="21"/>
  <c r="BB342" i="21"/>
  <c r="AZ342" i="21"/>
  <c r="BA342" i="21" s="1"/>
  <c r="AX342" i="21"/>
  <c r="AY342" i="21" s="1"/>
  <c r="AV342" i="21"/>
  <c r="AW342" i="21" s="1"/>
  <c r="AT342" i="21"/>
  <c r="AU342" i="21" s="1"/>
  <c r="AR342" i="21"/>
  <c r="AP342" i="21"/>
  <c r="AN342" i="21"/>
  <c r="AO342" i="21" s="1"/>
  <c r="AL342" i="21"/>
  <c r="AM342" i="21" s="1"/>
  <c r="AJ342" i="21"/>
  <c r="AK342" i="21" s="1"/>
  <c r="AH342" i="21"/>
  <c r="AI342" i="21" s="1"/>
  <c r="AF342" i="21"/>
  <c r="AD342" i="21"/>
  <c r="AB342" i="21"/>
  <c r="AC342" i="21" s="1"/>
  <c r="Z342" i="21"/>
  <c r="AA342" i="21" s="1"/>
  <c r="X342" i="21"/>
  <c r="Y342" i="21" s="1"/>
  <c r="V342" i="21"/>
  <c r="W342" i="21" s="1"/>
  <c r="T342" i="21"/>
  <c r="U342" i="21" s="1"/>
  <c r="R342" i="21"/>
  <c r="P342" i="21"/>
  <c r="Q342" i="21" s="1"/>
  <c r="N342" i="21"/>
  <c r="O342" i="21" s="1"/>
  <c r="L342" i="21"/>
  <c r="M342" i="21" s="1"/>
  <c r="J342" i="21"/>
  <c r="K342" i="21" s="1"/>
  <c r="BD341" i="21"/>
  <c r="BB341" i="21"/>
  <c r="AZ341" i="21"/>
  <c r="BA341" i="21" s="1"/>
  <c r="AX341" i="21"/>
  <c r="AY341" i="21" s="1"/>
  <c r="AV341" i="21"/>
  <c r="AW341" i="21" s="1"/>
  <c r="AT341" i="21"/>
  <c r="AU341" i="21" s="1"/>
  <c r="AR341" i="21"/>
  <c r="AP341" i="21"/>
  <c r="AN341" i="21"/>
  <c r="AO341" i="21" s="1"/>
  <c r="AL341" i="21"/>
  <c r="AM341" i="21" s="1"/>
  <c r="AJ341" i="21"/>
  <c r="AK341" i="21" s="1"/>
  <c r="AH341" i="21"/>
  <c r="AI341" i="21" s="1"/>
  <c r="AF341" i="21"/>
  <c r="AD341" i="21"/>
  <c r="AB341" i="21"/>
  <c r="AC341" i="21" s="1"/>
  <c r="Z341" i="21"/>
  <c r="AA341" i="21" s="1"/>
  <c r="X341" i="21"/>
  <c r="Y341" i="21" s="1"/>
  <c r="V341" i="21"/>
  <c r="W341" i="21" s="1"/>
  <c r="T341" i="21"/>
  <c r="U341" i="21" s="1"/>
  <c r="R341" i="21"/>
  <c r="P341" i="21"/>
  <c r="Q341" i="21" s="1"/>
  <c r="N341" i="21"/>
  <c r="O341" i="21" s="1"/>
  <c r="L341" i="21"/>
  <c r="M341" i="21" s="1"/>
  <c r="J341" i="21"/>
  <c r="K341" i="21" s="1"/>
  <c r="BD340" i="21"/>
  <c r="BB340" i="21"/>
  <c r="AZ340" i="21"/>
  <c r="BA340" i="21" s="1"/>
  <c r="AX340" i="21"/>
  <c r="AY340" i="21" s="1"/>
  <c r="AV340" i="21"/>
  <c r="AW340" i="21" s="1"/>
  <c r="AT340" i="21"/>
  <c r="AU340" i="21" s="1"/>
  <c r="AR340" i="21"/>
  <c r="AP340" i="21"/>
  <c r="AN340" i="21"/>
  <c r="AO340" i="21" s="1"/>
  <c r="AL340" i="21"/>
  <c r="AM340" i="21" s="1"/>
  <c r="AJ340" i="21"/>
  <c r="AK340" i="21" s="1"/>
  <c r="AH340" i="21"/>
  <c r="AI340" i="21" s="1"/>
  <c r="AF340" i="21"/>
  <c r="AD340" i="21"/>
  <c r="AB340" i="21"/>
  <c r="AC340" i="21" s="1"/>
  <c r="Z340" i="21"/>
  <c r="AA340" i="21" s="1"/>
  <c r="X340" i="21"/>
  <c r="Y340" i="21" s="1"/>
  <c r="V340" i="21"/>
  <c r="W340" i="21" s="1"/>
  <c r="T340" i="21"/>
  <c r="U340" i="21" s="1"/>
  <c r="R340" i="21"/>
  <c r="P340" i="21"/>
  <c r="Q340" i="21" s="1"/>
  <c r="N340" i="21"/>
  <c r="O340" i="21" s="1"/>
  <c r="L340" i="21"/>
  <c r="M340" i="21" s="1"/>
  <c r="J340" i="21"/>
  <c r="K340" i="21" s="1"/>
  <c r="BD339" i="21"/>
  <c r="BB339" i="21"/>
  <c r="AZ339" i="21"/>
  <c r="BA339" i="21" s="1"/>
  <c r="AX339" i="21"/>
  <c r="AY339" i="21" s="1"/>
  <c r="AV339" i="21"/>
  <c r="AW339" i="21" s="1"/>
  <c r="AT339" i="21"/>
  <c r="AU339" i="21" s="1"/>
  <c r="AR339" i="21"/>
  <c r="AP339" i="21"/>
  <c r="AN339" i="21"/>
  <c r="AO339" i="21" s="1"/>
  <c r="AL339" i="21"/>
  <c r="AM339" i="21" s="1"/>
  <c r="AJ339" i="21"/>
  <c r="AK339" i="21" s="1"/>
  <c r="AH339" i="21"/>
  <c r="AI339" i="21" s="1"/>
  <c r="AF339" i="21"/>
  <c r="AD339" i="21"/>
  <c r="AB339" i="21"/>
  <c r="AC339" i="21" s="1"/>
  <c r="Z339" i="21"/>
  <c r="AA339" i="21" s="1"/>
  <c r="X339" i="21"/>
  <c r="Y339" i="21" s="1"/>
  <c r="V339" i="21"/>
  <c r="W339" i="21" s="1"/>
  <c r="T339" i="21"/>
  <c r="U339" i="21" s="1"/>
  <c r="R339" i="21"/>
  <c r="P339" i="21"/>
  <c r="Q339" i="21" s="1"/>
  <c r="N339" i="21"/>
  <c r="O339" i="21" s="1"/>
  <c r="L339" i="21"/>
  <c r="M339" i="21" s="1"/>
  <c r="J339" i="21"/>
  <c r="K339" i="21" s="1"/>
  <c r="BD338" i="21"/>
  <c r="BB338" i="21"/>
  <c r="AZ338" i="21"/>
  <c r="BA338" i="21" s="1"/>
  <c r="AX338" i="21"/>
  <c r="AY338" i="21" s="1"/>
  <c r="AV338" i="21"/>
  <c r="AW338" i="21" s="1"/>
  <c r="AT338" i="21"/>
  <c r="AU338" i="21" s="1"/>
  <c r="AR338" i="21"/>
  <c r="AP338" i="21"/>
  <c r="AN338" i="21"/>
  <c r="AO338" i="21" s="1"/>
  <c r="AL338" i="21"/>
  <c r="AM338" i="21" s="1"/>
  <c r="AJ338" i="21"/>
  <c r="AK338" i="21" s="1"/>
  <c r="AH338" i="21"/>
  <c r="AI338" i="21" s="1"/>
  <c r="AF338" i="21"/>
  <c r="AD338" i="21"/>
  <c r="AB338" i="21"/>
  <c r="AC338" i="21" s="1"/>
  <c r="Z338" i="21"/>
  <c r="AA338" i="21" s="1"/>
  <c r="X338" i="21"/>
  <c r="Y338" i="21" s="1"/>
  <c r="V338" i="21"/>
  <c r="W338" i="21" s="1"/>
  <c r="T338" i="21"/>
  <c r="U338" i="21" s="1"/>
  <c r="R338" i="21"/>
  <c r="P338" i="21"/>
  <c r="Q338" i="21" s="1"/>
  <c r="N338" i="21"/>
  <c r="O338" i="21" s="1"/>
  <c r="L338" i="21"/>
  <c r="M338" i="21" s="1"/>
  <c r="J338" i="21"/>
  <c r="K338" i="21" s="1"/>
  <c r="BD337" i="21"/>
  <c r="BB337" i="21"/>
  <c r="AZ337" i="21"/>
  <c r="BA337" i="21" s="1"/>
  <c r="AX337" i="21"/>
  <c r="AY337" i="21" s="1"/>
  <c r="AV337" i="21"/>
  <c r="AW337" i="21" s="1"/>
  <c r="AT337" i="21"/>
  <c r="AU337" i="21" s="1"/>
  <c r="AR337" i="21"/>
  <c r="AP337" i="21"/>
  <c r="AN337" i="21"/>
  <c r="AO337" i="21" s="1"/>
  <c r="AL337" i="21"/>
  <c r="AM337" i="21" s="1"/>
  <c r="AJ337" i="21"/>
  <c r="AK337" i="21" s="1"/>
  <c r="AH337" i="21"/>
  <c r="AI337" i="21" s="1"/>
  <c r="AF337" i="21"/>
  <c r="AD337" i="21"/>
  <c r="AB337" i="21"/>
  <c r="AC337" i="21" s="1"/>
  <c r="Z337" i="21"/>
  <c r="AA337" i="21" s="1"/>
  <c r="X337" i="21"/>
  <c r="Y337" i="21" s="1"/>
  <c r="V337" i="21"/>
  <c r="W337" i="21" s="1"/>
  <c r="T337" i="21"/>
  <c r="U337" i="21" s="1"/>
  <c r="R337" i="21"/>
  <c r="P337" i="21"/>
  <c r="Q337" i="21" s="1"/>
  <c r="N337" i="21"/>
  <c r="O337" i="21" s="1"/>
  <c r="L337" i="21"/>
  <c r="M337" i="21" s="1"/>
  <c r="J337" i="21"/>
  <c r="K337" i="21" s="1"/>
  <c r="BD336" i="21"/>
  <c r="BB336" i="21"/>
  <c r="AZ336" i="21"/>
  <c r="BA336" i="21" s="1"/>
  <c r="AX336" i="21"/>
  <c r="AY336" i="21" s="1"/>
  <c r="AV336" i="21"/>
  <c r="AW336" i="21" s="1"/>
  <c r="AT336" i="21"/>
  <c r="AU336" i="21" s="1"/>
  <c r="AR336" i="21"/>
  <c r="AP336" i="21"/>
  <c r="AN336" i="21"/>
  <c r="AO336" i="21" s="1"/>
  <c r="AL336" i="21"/>
  <c r="AM336" i="21" s="1"/>
  <c r="AJ336" i="21"/>
  <c r="AK336" i="21" s="1"/>
  <c r="AH336" i="21"/>
  <c r="AI336" i="21" s="1"/>
  <c r="AF336" i="21"/>
  <c r="AD336" i="21"/>
  <c r="AB336" i="21"/>
  <c r="AC336" i="21" s="1"/>
  <c r="Z336" i="21"/>
  <c r="AA336" i="21" s="1"/>
  <c r="X336" i="21"/>
  <c r="Y336" i="21" s="1"/>
  <c r="V336" i="21"/>
  <c r="W336" i="21" s="1"/>
  <c r="T336" i="21"/>
  <c r="U336" i="21" s="1"/>
  <c r="R336" i="21"/>
  <c r="P336" i="21"/>
  <c r="Q336" i="21" s="1"/>
  <c r="N336" i="21"/>
  <c r="O336" i="21" s="1"/>
  <c r="L336" i="21"/>
  <c r="M336" i="21" s="1"/>
  <c r="J336" i="21"/>
  <c r="K336" i="21" s="1"/>
  <c r="BD335" i="21"/>
  <c r="BB335" i="21"/>
  <c r="AZ335" i="21"/>
  <c r="BA335" i="21" s="1"/>
  <c r="AX335" i="21"/>
  <c r="AY335" i="21" s="1"/>
  <c r="AV335" i="21"/>
  <c r="AW335" i="21" s="1"/>
  <c r="AT335" i="21"/>
  <c r="AU335" i="21" s="1"/>
  <c r="AR335" i="21"/>
  <c r="AP335" i="21"/>
  <c r="AN335" i="21"/>
  <c r="AO335" i="21" s="1"/>
  <c r="AL335" i="21"/>
  <c r="AM335" i="21" s="1"/>
  <c r="AJ335" i="21"/>
  <c r="AK335" i="21" s="1"/>
  <c r="AH335" i="21"/>
  <c r="AI335" i="21" s="1"/>
  <c r="AF335" i="21"/>
  <c r="AD335" i="21"/>
  <c r="AB335" i="21"/>
  <c r="AC335" i="21" s="1"/>
  <c r="Z335" i="21"/>
  <c r="AA335" i="21" s="1"/>
  <c r="X335" i="21"/>
  <c r="Y335" i="21" s="1"/>
  <c r="V335" i="21"/>
  <c r="W335" i="21" s="1"/>
  <c r="T335" i="21"/>
  <c r="U335" i="21" s="1"/>
  <c r="R335" i="21"/>
  <c r="P335" i="21"/>
  <c r="Q335" i="21" s="1"/>
  <c r="N335" i="21"/>
  <c r="O335" i="21" s="1"/>
  <c r="L335" i="21"/>
  <c r="M335" i="21" s="1"/>
  <c r="J335" i="21"/>
  <c r="K335" i="21" s="1"/>
  <c r="BD334" i="21"/>
  <c r="BB334" i="21"/>
  <c r="AZ334" i="21"/>
  <c r="BA334" i="21" s="1"/>
  <c r="AX334" i="21"/>
  <c r="AY334" i="21" s="1"/>
  <c r="AV334" i="21"/>
  <c r="AW334" i="21" s="1"/>
  <c r="AT334" i="21"/>
  <c r="AU334" i="21" s="1"/>
  <c r="AR334" i="21"/>
  <c r="AP334" i="21"/>
  <c r="AN334" i="21"/>
  <c r="AO334" i="21" s="1"/>
  <c r="AL334" i="21"/>
  <c r="AM334" i="21" s="1"/>
  <c r="AJ334" i="21"/>
  <c r="AK334" i="21" s="1"/>
  <c r="AH334" i="21"/>
  <c r="AI334" i="21" s="1"/>
  <c r="AF334" i="21"/>
  <c r="AD334" i="21"/>
  <c r="AE334" i="21" s="1"/>
  <c r="AB334" i="21"/>
  <c r="AC334" i="21" s="1"/>
  <c r="Z334" i="21"/>
  <c r="AA334" i="21" s="1"/>
  <c r="X334" i="21"/>
  <c r="Y334" i="21" s="1"/>
  <c r="V334" i="21"/>
  <c r="W334" i="21" s="1"/>
  <c r="T334" i="21"/>
  <c r="U334" i="21" s="1"/>
  <c r="R334" i="21"/>
  <c r="S334" i="21" s="1"/>
  <c r="P334" i="21"/>
  <c r="Q334" i="21" s="1"/>
  <c r="N334" i="21"/>
  <c r="O334" i="21" s="1"/>
  <c r="L334" i="21"/>
  <c r="M334" i="21" s="1"/>
  <c r="J334" i="21"/>
  <c r="K334" i="21" s="1"/>
  <c r="BD333" i="21"/>
  <c r="BB333" i="21"/>
  <c r="BC333" i="21" s="1"/>
  <c r="AZ333" i="21"/>
  <c r="BA333" i="21" s="1"/>
  <c r="AX333" i="21"/>
  <c r="AY333" i="21" s="1"/>
  <c r="AV333" i="21"/>
  <c r="AW333" i="21" s="1"/>
  <c r="AT333" i="21"/>
  <c r="AU333" i="21" s="1"/>
  <c r="AR333" i="21"/>
  <c r="AP333" i="21"/>
  <c r="AQ333" i="21" s="1"/>
  <c r="AN333" i="21"/>
  <c r="AO333" i="21" s="1"/>
  <c r="AL333" i="21"/>
  <c r="AM333" i="21" s="1"/>
  <c r="AJ333" i="21"/>
  <c r="AK333" i="21" s="1"/>
  <c r="AH333" i="21"/>
  <c r="AI333" i="21" s="1"/>
  <c r="AF333" i="21"/>
  <c r="AD333" i="21"/>
  <c r="AE333" i="21" s="1"/>
  <c r="AB333" i="21"/>
  <c r="AC333" i="21" s="1"/>
  <c r="Z333" i="21"/>
  <c r="AA333" i="21" s="1"/>
  <c r="X333" i="21"/>
  <c r="Y333" i="21" s="1"/>
  <c r="V333" i="21"/>
  <c r="W333" i="21" s="1"/>
  <c r="T333" i="21"/>
  <c r="U333" i="21" s="1"/>
  <c r="R333" i="21"/>
  <c r="S333" i="21" s="1"/>
  <c r="P333" i="21"/>
  <c r="Q333" i="21" s="1"/>
  <c r="N333" i="21"/>
  <c r="O333" i="21" s="1"/>
  <c r="L333" i="21"/>
  <c r="M333" i="21" s="1"/>
  <c r="J333" i="21"/>
  <c r="K333" i="21" s="1"/>
  <c r="BD332" i="21"/>
  <c r="BB332" i="21"/>
  <c r="BC332" i="21" s="1"/>
  <c r="AZ332" i="21"/>
  <c r="BA332" i="21" s="1"/>
  <c r="AX332" i="21"/>
  <c r="AY332" i="21" s="1"/>
  <c r="AV332" i="21"/>
  <c r="AW332" i="21" s="1"/>
  <c r="AT332" i="21"/>
  <c r="AU332" i="21" s="1"/>
  <c r="AR332" i="21"/>
  <c r="AP332" i="21"/>
  <c r="AQ332" i="21" s="1"/>
  <c r="AN332" i="21"/>
  <c r="AO332" i="21" s="1"/>
  <c r="AL332" i="21"/>
  <c r="AM332" i="21" s="1"/>
  <c r="AJ332" i="21"/>
  <c r="AK332" i="21" s="1"/>
  <c r="AH332" i="21"/>
  <c r="AI332" i="21" s="1"/>
  <c r="AF332" i="21"/>
  <c r="AD332" i="21"/>
  <c r="AE332" i="21" s="1"/>
  <c r="AB332" i="21"/>
  <c r="AC332" i="21" s="1"/>
  <c r="Z332" i="21"/>
  <c r="AA332" i="21" s="1"/>
  <c r="X332" i="21"/>
  <c r="Y332" i="21" s="1"/>
  <c r="V332" i="21"/>
  <c r="W332" i="21" s="1"/>
  <c r="T332" i="21"/>
  <c r="U332" i="21" s="1"/>
  <c r="R332" i="21"/>
  <c r="S332" i="21" s="1"/>
  <c r="P332" i="21"/>
  <c r="Q332" i="21" s="1"/>
  <c r="N332" i="21"/>
  <c r="O332" i="21" s="1"/>
  <c r="L332" i="21"/>
  <c r="M332" i="21" s="1"/>
  <c r="J332" i="21"/>
  <c r="K332" i="21" s="1"/>
  <c r="BD331" i="21"/>
  <c r="BB331" i="21"/>
  <c r="BC331" i="21" s="1"/>
  <c r="AZ331" i="21"/>
  <c r="BA331" i="21" s="1"/>
  <c r="AX331" i="21"/>
  <c r="AY331" i="21" s="1"/>
  <c r="AV331" i="21"/>
  <c r="AW331" i="21" s="1"/>
  <c r="AT331" i="21"/>
  <c r="AU331" i="21" s="1"/>
  <c r="AR331" i="21"/>
  <c r="AP331" i="21"/>
  <c r="AQ331" i="21" s="1"/>
  <c r="AN331" i="21"/>
  <c r="AO331" i="21" s="1"/>
  <c r="AL331" i="21"/>
  <c r="AM331" i="21" s="1"/>
  <c r="AJ331" i="21"/>
  <c r="AK331" i="21" s="1"/>
  <c r="AH331" i="21"/>
  <c r="AI331" i="21" s="1"/>
  <c r="AF331" i="21"/>
  <c r="AD331" i="21"/>
  <c r="AE331" i="21" s="1"/>
  <c r="AB331" i="21"/>
  <c r="AC331" i="21" s="1"/>
  <c r="Z331" i="21"/>
  <c r="AA331" i="21" s="1"/>
  <c r="X331" i="21"/>
  <c r="Y331" i="21" s="1"/>
  <c r="V331" i="21"/>
  <c r="W331" i="21" s="1"/>
  <c r="T331" i="21"/>
  <c r="U331" i="21" s="1"/>
  <c r="R331" i="21"/>
  <c r="S331" i="21" s="1"/>
  <c r="P331" i="21"/>
  <c r="Q331" i="21" s="1"/>
  <c r="N331" i="21"/>
  <c r="O331" i="21" s="1"/>
  <c r="L331" i="21"/>
  <c r="M331" i="21" s="1"/>
  <c r="J331" i="21"/>
  <c r="K331" i="21" s="1"/>
  <c r="BD330" i="21"/>
  <c r="BB330" i="21"/>
  <c r="BC330" i="21" s="1"/>
  <c r="AZ330" i="21"/>
  <c r="BA330" i="21" s="1"/>
  <c r="AX330" i="21"/>
  <c r="AY330" i="21" s="1"/>
  <c r="AV330" i="21"/>
  <c r="AW330" i="21" s="1"/>
  <c r="AT330" i="21"/>
  <c r="AU330" i="21" s="1"/>
  <c r="AR330" i="21"/>
  <c r="AP330" i="21"/>
  <c r="AQ330" i="21" s="1"/>
  <c r="AN330" i="21"/>
  <c r="AO330" i="21" s="1"/>
  <c r="AL330" i="21"/>
  <c r="AM330" i="21" s="1"/>
  <c r="AJ330" i="21"/>
  <c r="AK330" i="21" s="1"/>
  <c r="AH330" i="21"/>
  <c r="AI330" i="21" s="1"/>
  <c r="AF330" i="21"/>
  <c r="AD330" i="21"/>
  <c r="AE330" i="21" s="1"/>
  <c r="AB330" i="21"/>
  <c r="AC330" i="21" s="1"/>
  <c r="Z330" i="21"/>
  <c r="AA330" i="21" s="1"/>
  <c r="X330" i="21"/>
  <c r="Y330" i="21" s="1"/>
  <c r="V330" i="21"/>
  <c r="W330" i="21" s="1"/>
  <c r="T330" i="21"/>
  <c r="U330" i="21" s="1"/>
  <c r="R330" i="21"/>
  <c r="S330" i="21" s="1"/>
  <c r="P330" i="21"/>
  <c r="Q330" i="21" s="1"/>
  <c r="N330" i="21"/>
  <c r="O330" i="21" s="1"/>
  <c r="L330" i="21"/>
  <c r="M330" i="21" s="1"/>
  <c r="J330" i="21"/>
  <c r="K330" i="21" s="1"/>
  <c r="BD329" i="21"/>
  <c r="BB329" i="21"/>
  <c r="BC329" i="21" s="1"/>
  <c r="AZ329" i="21"/>
  <c r="BA329" i="21" s="1"/>
  <c r="AX329" i="21"/>
  <c r="AY329" i="21" s="1"/>
  <c r="AV329" i="21"/>
  <c r="AW329" i="21" s="1"/>
  <c r="AT329" i="21"/>
  <c r="AU329" i="21" s="1"/>
  <c r="AR329" i="21"/>
  <c r="AP329" i="21"/>
  <c r="AQ329" i="21" s="1"/>
  <c r="AN329" i="21"/>
  <c r="AO329" i="21" s="1"/>
  <c r="AL329" i="21"/>
  <c r="AM329" i="21" s="1"/>
  <c r="AJ329" i="21"/>
  <c r="AK329" i="21" s="1"/>
  <c r="AH329" i="21"/>
  <c r="AI329" i="21" s="1"/>
  <c r="AF329" i="21"/>
  <c r="AD329" i="21"/>
  <c r="AE329" i="21" s="1"/>
  <c r="AB329" i="21"/>
  <c r="AC329" i="21" s="1"/>
  <c r="Z329" i="21"/>
  <c r="AA329" i="21" s="1"/>
  <c r="X329" i="21"/>
  <c r="Y329" i="21" s="1"/>
  <c r="V329" i="21"/>
  <c r="W329" i="21" s="1"/>
  <c r="T329" i="21"/>
  <c r="U329" i="21" s="1"/>
  <c r="R329" i="21"/>
  <c r="S329" i="21" s="1"/>
  <c r="P329" i="21"/>
  <c r="Q329" i="21" s="1"/>
  <c r="N329" i="21"/>
  <c r="O329" i="21" s="1"/>
  <c r="L329" i="21"/>
  <c r="M329" i="21" s="1"/>
  <c r="J329" i="21"/>
  <c r="K329" i="21" s="1"/>
  <c r="BD328" i="21"/>
  <c r="BB328" i="21"/>
  <c r="BC328" i="21" s="1"/>
  <c r="AZ328" i="21"/>
  <c r="BA328" i="21" s="1"/>
  <c r="AX328" i="21"/>
  <c r="AY328" i="21" s="1"/>
  <c r="AV328" i="21"/>
  <c r="AW328" i="21" s="1"/>
  <c r="AT328" i="21"/>
  <c r="AU328" i="21" s="1"/>
  <c r="AR328" i="21"/>
  <c r="AP328" i="21"/>
  <c r="AQ328" i="21" s="1"/>
  <c r="AN328" i="21"/>
  <c r="AO328" i="21" s="1"/>
  <c r="AL328" i="21"/>
  <c r="AM328" i="21" s="1"/>
  <c r="AJ328" i="21"/>
  <c r="AK328" i="21" s="1"/>
  <c r="AH328" i="21"/>
  <c r="AI328" i="21" s="1"/>
  <c r="AF328" i="21"/>
  <c r="AD328" i="21"/>
  <c r="AE328" i="21" s="1"/>
  <c r="AB328" i="21"/>
  <c r="AC328" i="21" s="1"/>
  <c r="Z328" i="21"/>
  <c r="AA328" i="21" s="1"/>
  <c r="X328" i="21"/>
  <c r="Y328" i="21" s="1"/>
  <c r="V328" i="21"/>
  <c r="W328" i="21" s="1"/>
  <c r="T328" i="21"/>
  <c r="U328" i="21" s="1"/>
  <c r="R328" i="21"/>
  <c r="S328" i="21" s="1"/>
  <c r="P328" i="21"/>
  <c r="Q328" i="21" s="1"/>
  <c r="N328" i="21"/>
  <c r="O328" i="21" s="1"/>
  <c r="L328" i="21"/>
  <c r="M328" i="21" s="1"/>
  <c r="J328" i="21"/>
  <c r="K328" i="21" s="1"/>
  <c r="BD327" i="21"/>
  <c r="BB327" i="21"/>
  <c r="BC327" i="21" s="1"/>
  <c r="AZ327" i="21"/>
  <c r="BA327" i="21" s="1"/>
  <c r="AX327" i="21"/>
  <c r="AY327" i="21" s="1"/>
  <c r="AV327" i="21"/>
  <c r="AW327" i="21" s="1"/>
  <c r="AT327" i="21"/>
  <c r="AU327" i="21" s="1"/>
  <c r="AR327" i="21"/>
  <c r="AP327" i="21"/>
  <c r="AQ327" i="21" s="1"/>
  <c r="AN327" i="21"/>
  <c r="AO327" i="21" s="1"/>
  <c r="AL327" i="21"/>
  <c r="AM327" i="21" s="1"/>
  <c r="AJ327" i="21"/>
  <c r="AK327" i="21" s="1"/>
  <c r="AH327" i="21"/>
  <c r="AI327" i="21" s="1"/>
  <c r="AF327" i="21"/>
  <c r="AD327" i="21"/>
  <c r="AE327" i="21" s="1"/>
  <c r="AB327" i="21"/>
  <c r="AC327" i="21" s="1"/>
  <c r="Z327" i="21"/>
  <c r="AA327" i="21" s="1"/>
  <c r="X327" i="21"/>
  <c r="Y327" i="21" s="1"/>
  <c r="V327" i="21"/>
  <c r="W327" i="21" s="1"/>
  <c r="T327" i="21"/>
  <c r="U327" i="21" s="1"/>
  <c r="R327" i="21"/>
  <c r="S327" i="21" s="1"/>
  <c r="P327" i="21"/>
  <c r="Q327" i="21" s="1"/>
  <c r="N327" i="21"/>
  <c r="O327" i="21" s="1"/>
  <c r="L327" i="21"/>
  <c r="M327" i="21" s="1"/>
  <c r="J327" i="21"/>
  <c r="K327" i="21" s="1"/>
  <c r="BD326" i="21"/>
  <c r="BB326" i="21"/>
  <c r="BC326" i="21" s="1"/>
  <c r="AZ326" i="21"/>
  <c r="BA326" i="21" s="1"/>
  <c r="AX326" i="21"/>
  <c r="AY326" i="21" s="1"/>
  <c r="AV326" i="21"/>
  <c r="AW326" i="21" s="1"/>
  <c r="AT326" i="21"/>
  <c r="AU326" i="21" s="1"/>
  <c r="AR326" i="21"/>
  <c r="AP326" i="21"/>
  <c r="AQ326" i="21" s="1"/>
  <c r="AN326" i="21"/>
  <c r="AO326" i="21" s="1"/>
  <c r="AL326" i="21"/>
  <c r="AM326" i="21" s="1"/>
  <c r="AJ326" i="21"/>
  <c r="AK326" i="21" s="1"/>
  <c r="AH326" i="21"/>
  <c r="AI326" i="21" s="1"/>
  <c r="AF326" i="21"/>
  <c r="AD326" i="21"/>
  <c r="AE326" i="21" s="1"/>
  <c r="AB326" i="21"/>
  <c r="AC326" i="21" s="1"/>
  <c r="Z326" i="21"/>
  <c r="AA326" i="21" s="1"/>
  <c r="X326" i="21"/>
  <c r="Y326" i="21" s="1"/>
  <c r="V326" i="21"/>
  <c r="W326" i="21" s="1"/>
  <c r="T326" i="21"/>
  <c r="U326" i="21" s="1"/>
  <c r="R326" i="21"/>
  <c r="S326" i="21" s="1"/>
  <c r="P326" i="21"/>
  <c r="Q326" i="21" s="1"/>
  <c r="N326" i="21"/>
  <c r="O326" i="21" s="1"/>
  <c r="L326" i="21"/>
  <c r="M326" i="21" s="1"/>
  <c r="J326" i="21"/>
  <c r="K326" i="21" s="1"/>
  <c r="BD325" i="21"/>
  <c r="BB325" i="21"/>
  <c r="BC325" i="21" s="1"/>
  <c r="AZ325" i="21"/>
  <c r="BA325" i="21" s="1"/>
  <c r="AX325" i="21"/>
  <c r="AY325" i="21" s="1"/>
  <c r="AV325" i="21"/>
  <c r="AW325" i="21" s="1"/>
  <c r="AT325" i="21"/>
  <c r="AU325" i="21" s="1"/>
  <c r="AR325" i="21"/>
  <c r="AP325" i="21"/>
  <c r="AQ325" i="21" s="1"/>
  <c r="AN325" i="21"/>
  <c r="AO325" i="21" s="1"/>
  <c r="AL325" i="21"/>
  <c r="AM325" i="21" s="1"/>
  <c r="AJ325" i="21"/>
  <c r="AK325" i="21" s="1"/>
  <c r="AH325" i="21"/>
  <c r="AI325" i="21" s="1"/>
  <c r="AF325" i="21"/>
  <c r="AD325" i="21"/>
  <c r="AE325" i="21" s="1"/>
  <c r="AB325" i="21"/>
  <c r="AC325" i="21" s="1"/>
  <c r="Z325" i="21"/>
  <c r="AA325" i="21" s="1"/>
  <c r="X325" i="21"/>
  <c r="Y325" i="21" s="1"/>
  <c r="V325" i="21"/>
  <c r="W325" i="21" s="1"/>
  <c r="T325" i="21"/>
  <c r="U325" i="21" s="1"/>
  <c r="R325" i="21"/>
  <c r="S325" i="21" s="1"/>
  <c r="P325" i="21"/>
  <c r="Q325" i="21" s="1"/>
  <c r="N325" i="21"/>
  <c r="O325" i="21" s="1"/>
  <c r="L325" i="21"/>
  <c r="M325" i="21" s="1"/>
  <c r="J325" i="21"/>
  <c r="K325" i="21" s="1"/>
  <c r="BD324" i="21"/>
  <c r="BB324" i="21"/>
  <c r="BC324" i="21" s="1"/>
  <c r="AZ324" i="21"/>
  <c r="BA324" i="21" s="1"/>
  <c r="AX324" i="21"/>
  <c r="AY324" i="21" s="1"/>
  <c r="AV324" i="21"/>
  <c r="AW324" i="21" s="1"/>
  <c r="AT324" i="21"/>
  <c r="AU324" i="21" s="1"/>
  <c r="AR324" i="21"/>
  <c r="AP324" i="21"/>
  <c r="AQ324" i="21" s="1"/>
  <c r="AN324" i="21"/>
  <c r="AO324" i="21" s="1"/>
  <c r="AL324" i="21"/>
  <c r="AM324" i="21" s="1"/>
  <c r="AJ324" i="21"/>
  <c r="AK324" i="21" s="1"/>
  <c r="AH324" i="21"/>
  <c r="AI324" i="21" s="1"/>
  <c r="AF324" i="21"/>
  <c r="AD324" i="21"/>
  <c r="AE324" i="21" s="1"/>
  <c r="AB324" i="21"/>
  <c r="AC324" i="21" s="1"/>
  <c r="Z324" i="21"/>
  <c r="AA324" i="21" s="1"/>
  <c r="X324" i="21"/>
  <c r="Y324" i="21" s="1"/>
  <c r="V324" i="21"/>
  <c r="W324" i="21" s="1"/>
  <c r="T324" i="21"/>
  <c r="U324" i="21" s="1"/>
  <c r="R324" i="21"/>
  <c r="S324" i="21" s="1"/>
  <c r="P324" i="21"/>
  <c r="Q324" i="21" s="1"/>
  <c r="N324" i="21"/>
  <c r="O324" i="21" s="1"/>
  <c r="L324" i="21"/>
  <c r="M324" i="21" s="1"/>
  <c r="J324" i="21"/>
  <c r="K324" i="21" s="1"/>
  <c r="BD323" i="21"/>
  <c r="BB323" i="21"/>
  <c r="BC323" i="21" s="1"/>
  <c r="AZ323" i="21"/>
  <c r="BA323" i="21" s="1"/>
  <c r="AX323" i="21"/>
  <c r="AY323" i="21" s="1"/>
  <c r="AV323" i="21"/>
  <c r="AW323" i="21" s="1"/>
  <c r="AT323" i="21"/>
  <c r="AU323" i="21" s="1"/>
  <c r="AR323" i="21"/>
  <c r="AP323" i="21"/>
  <c r="AQ323" i="21" s="1"/>
  <c r="AN323" i="21"/>
  <c r="AO323" i="21" s="1"/>
  <c r="AL323" i="21"/>
  <c r="AM323" i="21" s="1"/>
  <c r="AJ323" i="21"/>
  <c r="AK323" i="21" s="1"/>
  <c r="AH323" i="21"/>
  <c r="AI323" i="21" s="1"/>
  <c r="AF323" i="21"/>
  <c r="AD323" i="21"/>
  <c r="AE323" i="21" s="1"/>
  <c r="AB323" i="21"/>
  <c r="AC323" i="21" s="1"/>
  <c r="Z323" i="21"/>
  <c r="AA323" i="21" s="1"/>
  <c r="X323" i="21"/>
  <c r="Y323" i="21" s="1"/>
  <c r="V323" i="21"/>
  <c r="W323" i="21" s="1"/>
  <c r="T323" i="21"/>
  <c r="U323" i="21" s="1"/>
  <c r="R323" i="21"/>
  <c r="S323" i="21" s="1"/>
  <c r="P323" i="21"/>
  <c r="Q323" i="21" s="1"/>
  <c r="N323" i="21"/>
  <c r="O323" i="21" s="1"/>
  <c r="L323" i="21"/>
  <c r="M323" i="21" s="1"/>
  <c r="J323" i="21"/>
  <c r="K323" i="21" s="1"/>
  <c r="BD322" i="21"/>
  <c r="BB322" i="21"/>
  <c r="BC322" i="21" s="1"/>
  <c r="AZ322" i="21"/>
  <c r="BA322" i="21" s="1"/>
  <c r="AX322" i="21"/>
  <c r="AY322" i="21" s="1"/>
  <c r="AV322" i="21"/>
  <c r="AW322" i="21" s="1"/>
  <c r="AT322" i="21"/>
  <c r="AU322" i="21" s="1"/>
  <c r="AR322" i="21"/>
  <c r="AP322" i="21"/>
  <c r="AQ322" i="21" s="1"/>
  <c r="AN322" i="21"/>
  <c r="AO322" i="21" s="1"/>
  <c r="AL322" i="21"/>
  <c r="AM322" i="21" s="1"/>
  <c r="AJ322" i="21"/>
  <c r="AK322" i="21" s="1"/>
  <c r="AH322" i="21"/>
  <c r="AI322" i="21" s="1"/>
  <c r="AF322" i="21"/>
  <c r="AD322" i="21"/>
  <c r="AE322" i="21" s="1"/>
  <c r="AB322" i="21"/>
  <c r="AC322" i="21" s="1"/>
  <c r="Z322" i="21"/>
  <c r="AA322" i="21" s="1"/>
  <c r="X322" i="21"/>
  <c r="Y322" i="21" s="1"/>
  <c r="V322" i="21"/>
  <c r="W322" i="21" s="1"/>
  <c r="T322" i="21"/>
  <c r="U322" i="21" s="1"/>
  <c r="R322" i="21"/>
  <c r="S322" i="21" s="1"/>
  <c r="P322" i="21"/>
  <c r="Q322" i="21" s="1"/>
  <c r="N322" i="21"/>
  <c r="O322" i="21" s="1"/>
  <c r="L322" i="21"/>
  <c r="M322" i="21" s="1"/>
  <c r="J322" i="21"/>
  <c r="K322" i="21" s="1"/>
  <c r="BD321" i="21"/>
  <c r="BB321" i="21"/>
  <c r="BC321" i="21" s="1"/>
  <c r="AZ321" i="21"/>
  <c r="BA321" i="21" s="1"/>
  <c r="AX321" i="21"/>
  <c r="AY321" i="21" s="1"/>
  <c r="AV321" i="21"/>
  <c r="AW321" i="21" s="1"/>
  <c r="AT321" i="21"/>
  <c r="AU321" i="21" s="1"/>
  <c r="AR321" i="21"/>
  <c r="AP321" i="21"/>
  <c r="AQ321" i="21" s="1"/>
  <c r="AN321" i="21"/>
  <c r="AO321" i="21" s="1"/>
  <c r="AL321" i="21"/>
  <c r="AM321" i="21" s="1"/>
  <c r="AJ321" i="21"/>
  <c r="AK321" i="21" s="1"/>
  <c r="AH321" i="21"/>
  <c r="AI321" i="21" s="1"/>
  <c r="AF321" i="21"/>
  <c r="AD321" i="21"/>
  <c r="AE321" i="21" s="1"/>
  <c r="AB321" i="21"/>
  <c r="AC321" i="21" s="1"/>
  <c r="Z321" i="21"/>
  <c r="AA321" i="21" s="1"/>
  <c r="X321" i="21"/>
  <c r="Y321" i="21" s="1"/>
  <c r="V321" i="21"/>
  <c r="W321" i="21" s="1"/>
  <c r="T321" i="21"/>
  <c r="U321" i="21" s="1"/>
  <c r="R321" i="21"/>
  <c r="S321" i="21" s="1"/>
  <c r="P321" i="21"/>
  <c r="Q321" i="21" s="1"/>
  <c r="N321" i="21"/>
  <c r="O321" i="21" s="1"/>
  <c r="L321" i="21"/>
  <c r="M321" i="21" s="1"/>
  <c r="J321" i="21"/>
  <c r="K321" i="21" s="1"/>
  <c r="BD320" i="21"/>
  <c r="BB320" i="21"/>
  <c r="BC320" i="21" s="1"/>
  <c r="AZ320" i="21"/>
  <c r="BA320" i="21" s="1"/>
  <c r="AX320" i="21"/>
  <c r="AY320" i="21" s="1"/>
  <c r="AV320" i="21"/>
  <c r="AW320" i="21" s="1"/>
  <c r="AT320" i="21"/>
  <c r="AU320" i="21" s="1"/>
  <c r="AR320" i="21"/>
  <c r="AP320" i="21"/>
  <c r="AQ320" i="21" s="1"/>
  <c r="AN320" i="21"/>
  <c r="AO320" i="21" s="1"/>
  <c r="AL320" i="21"/>
  <c r="AM320" i="21" s="1"/>
  <c r="AJ320" i="21"/>
  <c r="AK320" i="21" s="1"/>
  <c r="AH320" i="21"/>
  <c r="AI320" i="21" s="1"/>
  <c r="AF320" i="21"/>
  <c r="AD320" i="21"/>
  <c r="AE320" i="21" s="1"/>
  <c r="AB320" i="21"/>
  <c r="AC320" i="21" s="1"/>
  <c r="Z320" i="21"/>
  <c r="AA320" i="21" s="1"/>
  <c r="X320" i="21"/>
  <c r="Y320" i="21" s="1"/>
  <c r="V320" i="21"/>
  <c r="W320" i="21" s="1"/>
  <c r="T320" i="21"/>
  <c r="U320" i="21" s="1"/>
  <c r="R320" i="21"/>
  <c r="S320" i="21" s="1"/>
  <c r="P320" i="21"/>
  <c r="Q320" i="21" s="1"/>
  <c r="N320" i="21"/>
  <c r="O320" i="21" s="1"/>
  <c r="L320" i="21"/>
  <c r="M320" i="21" s="1"/>
  <c r="J320" i="21"/>
  <c r="K320" i="21" s="1"/>
  <c r="BD319" i="21"/>
  <c r="BB319" i="21"/>
  <c r="BC319" i="21" s="1"/>
  <c r="AZ319" i="21"/>
  <c r="BA319" i="21" s="1"/>
  <c r="AX319" i="21"/>
  <c r="AY319" i="21" s="1"/>
  <c r="AV319" i="21"/>
  <c r="AW319" i="21" s="1"/>
  <c r="AT319" i="21"/>
  <c r="AU319" i="21" s="1"/>
  <c r="AR319" i="21"/>
  <c r="AP319" i="21"/>
  <c r="AQ319" i="21" s="1"/>
  <c r="AN319" i="21"/>
  <c r="AO319" i="21" s="1"/>
  <c r="AL319" i="21"/>
  <c r="AM319" i="21" s="1"/>
  <c r="AJ319" i="21"/>
  <c r="AK319" i="21" s="1"/>
  <c r="AH319" i="21"/>
  <c r="AI319" i="21" s="1"/>
  <c r="AF319" i="21"/>
  <c r="AD319" i="21"/>
  <c r="AE319" i="21" s="1"/>
  <c r="AB319" i="21"/>
  <c r="AC319" i="21" s="1"/>
  <c r="Z319" i="21"/>
  <c r="AA319" i="21" s="1"/>
  <c r="X319" i="21"/>
  <c r="Y319" i="21" s="1"/>
  <c r="V319" i="21"/>
  <c r="W319" i="21" s="1"/>
  <c r="T319" i="21"/>
  <c r="U319" i="21" s="1"/>
  <c r="R319" i="21"/>
  <c r="S319" i="21" s="1"/>
  <c r="P319" i="21"/>
  <c r="Q319" i="21" s="1"/>
  <c r="N319" i="21"/>
  <c r="O319" i="21" s="1"/>
  <c r="L319" i="21"/>
  <c r="M319" i="21" s="1"/>
  <c r="J319" i="21"/>
  <c r="K319" i="21" s="1"/>
  <c r="BD318" i="21"/>
  <c r="BB318" i="21"/>
  <c r="BC318" i="21" s="1"/>
  <c r="AZ318" i="21"/>
  <c r="BA318" i="21" s="1"/>
  <c r="AX318" i="21"/>
  <c r="AY318" i="21" s="1"/>
  <c r="AV318" i="21"/>
  <c r="AW318" i="21" s="1"/>
  <c r="AT318" i="21"/>
  <c r="AU318" i="21" s="1"/>
  <c r="AR318" i="21"/>
  <c r="AP318" i="21"/>
  <c r="AQ318" i="21" s="1"/>
  <c r="AN318" i="21"/>
  <c r="AO318" i="21" s="1"/>
  <c r="AL318" i="21"/>
  <c r="AM318" i="21" s="1"/>
  <c r="AJ318" i="21"/>
  <c r="AK318" i="21" s="1"/>
  <c r="AH318" i="21"/>
  <c r="AI318" i="21" s="1"/>
  <c r="AF318" i="21"/>
  <c r="AD318" i="21"/>
  <c r="AE318" i="21" s="1"/>
  <c r="AB318" i="21"/>
  <c r="AC318" i="21" s="1"/>
  <c r="Z318" i="21"/>
  <c r="AA318" i="21" s="1"/>
  <c r="X318" i="21"/>
  <c r="Y318" i="21" s="1"/>
  <c r="V318" i="21"/>
  <c r="W318" i="21" s="1"/>
  <c r="T318" i="21"/>
  <c r="U318" i="21" s="1"/>
  <c r="R318" i="21"/>
  <c r="S318" i="21" s="1"/>
  <c r="P318" i="21"/>
  <c r="Q318" i="21" s="1"/>
  <c r="N318" i="21"/>
  <c r="O318" i="21" s="1"/>
  <c r="L318" i="21"/>
  <c r="M318" i="21" s="1"/>
  <c r="J318" i="21"/>
  <c r="K318" i="21" s="1"/>
  <c r="BD317" i="21"/>
  <c r="BB317" i="21"/>
  <c r="BC317" i="21" s="1"/>
  <c r="AZ317" i="21"/>
  <c r="BA317" i="21" s="1"/>
  <c r="AX317" i="21"/>
  <c r="AY317" i="21" s="1"/>
  <c r="AV317" i="21"/>
  <c r="AW317" i="21" s="1"/>
  <c r="AT317" i="21"/>
  <c r="AU317" i="21" s="1"/>
  <c r="AR317" i="21"/>
  <c r="AP317" i="21"/>
  <c r="AQ317" i="21" s="1"/>
  <c r="AN317" i="21"/>
  <c r="AO317" i="21" s="1"/>
  <c r="AL317" i="21"/>
  <c r="AM317" i="21" s="1"/>
  <c r="AJ317" i="21"/>
  <c r="AK317" i="21" s="1"/>
  <c r="AH317" i="21"/>
  <c r="AI317" i="21" s="1"/>
  <c r="AF317" i="21"/>
  <c r="AD317" i="21"/>
  <c r="AE317" i="21" s="1"/>
  <c r="AB317" i="21"/>
  <c r="AC317" i="21" s="1"/>
  <c r="Z317" i="21"/>
  <c r="AA317" i="21" s="1"/>
  <c r="X317" i="21"/>
  <c r="Y317" i="21" s="1"/>
  <c r="V317" i="21"/>
  <c r="W317" i="21" s="1"/>
  <c r="T317" i="21"/>
  <c r="U317" i="21" s="1"/>
  <c r="R317" i="21"/>
  <c r="S317" i="21" s="1"/>
  <c r="P317" i="21"/>
  <c r="Q317" i="21" s="1"/>
  <c r="N317" i="21"/>
  <c r="O317" i="21" s="1"/>
  <c r="L317" i="21"/>
  <c r="M317" i="21" s="1"/>
  <c r="J317" i="21"/>
  <c r="K317" i="21" s="1"/>
  <c r="BD316" i="21"/>
  <c r="BB316" i="21"/>
  <c r="BC316" i="21" s="1"/>
  <c r="AZ316" i="21"/>
  <c r="BA316" i="21" s="1"/>
  <c r="AX316" i="21"/>
  <c r="AY316" i="21" s="1"/>
  <c r="AV316" i="21"/>
  <c r="AW316" i="21" s="1"/>
  <c r="AT316" i="21"/>
  <c r="AU316" i="21" s="1"/>
  <c r="AR316" i="21"/>
  <c r="AP316" i="21"/>
  <c r="AQ316" i="21" s="1"/>
  <c r="AN316" i="21"/>
  <c r="AO316" i="21" s="1"/>
  <c r="AL316" i="21"/>
  <c r="AM316" i="21" s="1"/>
  <c r="AJ316" i="21"/>
  <c r="AK316" i="21" s="1"/>
  <c r="AH316" i="21"/>
  <c r="AI316" i="21" s="1"/>
  <c r="AF316" i="21"/>
  <c r="AD316" i="21"/>
  <c r="AE316" i="21" s="1"/>
  <c r="AB316" i="21"/>
  <c r="AC316" i="21" s="1"/>
  <c r="Z316" i="21"/>
  <c r="AA316" i="21" s="1"/>
  <c r="X316" i="21"/>
  <c r="Y316" i="21" s="1"/>
  <c r="V316" i="21"/>
  <c r="W316" i="21" s="1"/>
  <c r="T316" i="21"/>
  <c r="U316" i="21" s="1"/>
  <c r="R316" i="21"/>
  <c r="S316" i="21" s="1"/>
  <c r="P316" i="21"/>
  <c r="Q316" i="21" s="1"/>
  <c r="N316" i="21"/>
  <c r="O316" i="21" s="1"/>
  <c r="L316" i="21"/>
  <c r="M316" i="21" s="1"/>
  <c r="J316" i="21"/>
  <c r="K316" i="21" s="1"/>
  <c r="BD315" i="21"/>
  <c r="BB315" i="21"/>
  <c r="BC315" i="21" s="1"/>
  <c r="AZ315" i="21"/>
  <c r="BA315" i="21" s="1"/>
  <c r="AX315" i="21"/>
  <c r="AY315" i="21" s="1"/>
  <c r="AV315" i="21"/>
  <c r="AW315" i="21" s="1"/>
  <c r="AT315" i="21"/>
  <c r="AU315" i="21" s="1"/>
  <c r="AR315" i="21"/>
  <c r="AP315" i="21"/>
  <c r="AQ315" i="21" s="1"/>
  <c r="AN315" i="21"/>
  <c r="AO315" i="21" s="1"/>
  <c r="AL315" i="21"/>
  <c r="AM315" i="21" s="1"/>
  <c r="AJ315" i="21"/>
  <c r="AK315" i="21" s="1"/>
  <c r="AH315" i="21"/>
  <c r="AI315" i="21" s="1"/>
  <c r="AF315" i="21"/>
  <c r="AD315" i="21"/>
  <c r="AE315" i="21" s="1"/>
  <c r="AB315" i="21"/>
  <c r="AC315" i="21" s="1"/>
  <c r="Z315" i="21"/>
  <c r="AA315" i="21" s="1"/>
  <c r="X315" i="21"/>
  <c r="Y315" i="21" s="1"/>
  <c r="V315" i="21"/>
  <c r="W315" i="21" s="1"/>
  <c r="T315" i="21"/>
  <c r="U315" i="21" s="1"/>
  <c r="R315" i="21"/>
  <c r="S315" i="21" s="1"/>
  <c r="P315" i="21"/>
  <c r="Q315" i="21" s="1"/>
  <c r="N315" i="21"/>
  <c r="O315" i="21" s="1"/>
  <c r="L315" i="21"/>
  <c r="M315" i="21" s="1"/>
  <c r="J315" i="21"/>
  <c r="K315" i="21" s="1"/>
  <c r="BD314" i="21"/>
  <c r="BB314" i="21"/>
  <c r="BC314" i="21" s="1"/>
  <c r="AZ314" i="21"/>
  <c r="BA314" i="21" s="1"/>
  <c r="AX314" i="21"/>
  <c r="AY314" i="21" s="1"/>
  <c r="AV314" i="21"/>
  <c r="AW314" i="21" s="1"/>
  <c r="AT314" i="21"/>
  <c r="AU314" i="21" s="1"/>
  <c r="AR314" i="21"/>
  <c r="AP314" i="21"/>
  <c r="AQ314" i="21" s="1"/>
  <c r="AN314" i="21"/>
  <c r="AO314" i="21" s="1"/>
  <c r="AL314" i="21"/>
  <c r="AM314" i="21" s="1"/>
  <c r="AJ314" i="21"/>
  <c r="AK314" i="21" s="1"/>
  <c r="AH314" i="21"/>
  <c r="AI314" i="21" s="1"/>
  <c r="AF314" i="21"/>
  <c r="AD314" i="21"/>
  <c r="AE314" i="21" s="1"/>
  <c r="AB314" i="21"/>
  <c r="AC314" i="21" s="1"/>
  <c r="Z314" i="21"/>
  <c r="AA314" i="21" s="1"/>
  <c r="X314" i="21"/>
  <c r="Y314" i="21" s="1"/>
  <c r="V314" i="21"/>
  <c r="W314" i="21" s="1"/>
  <c r="T314" i="21"/>
  <c r="U314" i="21" s="1"/>
  <c r="R314" i="21"/>
  <c r="S314" i="21" s="1"/>
  <c r="P314" i="21"/>
  <c r="Q314" i="21" s="1"/>
  <c r="N314" i="21"/>
  <c r="O314" i="21" s="1"/>
  <c r="L314" i="21"/>
  <c r="M314" i="21" s="1"/>
  <c r="J314" i="21"/>
  <c r="K314" i="21" s="1"/>
  <c r="BD313" i="21"/>
  <c r="BB313" i="21"/>
  <c r="BC313" i="21" s="1"/>
  <c r="AZ313" i="21"/>
  <c r="BA313" i="21" s="1"/>
  <c r="AX313" i="21"/>
  <c r="AY313" i="21" s="1"/>
  <c r="AV313" i="21"/>
  <c r="AW313" i="21" s="1"/>
  <c r="AT313" i="21"/>
  <c r="AU313" i="21" s="1"/>
  <c r="AR313" i="21"/>
  <c r="AP313" i="21"/>
  <c r="AQ313" i="21" s="1"/>
  <c r="AN313" i="21"/>
  <c r="AO313" i="21" s="1"/>
  <c r="AL313" i="21"/>
  <c r="AM313" i="21" s="1"/>
  <c r="AJ313" i="21"/>
  <c r="AK313" i="21" s="1"/>
  <c r="AH313" i="21"/>
  <c r="AI313" i="21" s="1"/>
  <c r="AF313" i="21"/>
  <c r="AD313" i="21"/>
  <c r="AE313" i="21" s="1"/>
  <c r="AB313" i="21"/>
  <c r="AC313" i="21" s="1"/>
  <c r="Z313" i="21"/>
  <c r="AA313" i="21" s="1"/>
  <c r="X313" i="21"/>
  <c r="Y313" i="21" s="1"/>
  <c r="V313" i="21"/>
  <c r="W313" i="21" s="1"/>
  <c r="T313" i="21"/>
  <c r="U313" i="21" s="1"/>
  <c r="R313" i="21"/>
  <c r="S313" i="21" s="1"/>
  <c r="P313" i="21"/>
  <c r="Q313" i="21" s="1"/>
  <c r="N313" i="21"/>
  <c r="O313" i="21" s="1"/>
  <c r="L313" i="21"/>
  <c r="M313" i="21" s="1"/>
  <c r="J313" i="21"/>
  <c r="K313" i="21" s="1"/>
  <c r="BD312" i="21"/>
  <c r="BB312" i="21"/>
  <c r="BC312" i="21" s="1"/>
  <c r="AZ312" i="21"/>
  <c r="BA312" i="21" s="1"/>
  <c r="AX312" i="21"/>
  <c r="AY312" i="21" s="1"/>
  <c r="AV312" i="21"/>
  <c r="AW312" i="21" s="1"/>
  <c r="AT312" i="21"/>
  <c r="AU312" i="21" s="1"/>
  <c r="AR312" i="21"/>
  <c r="AP312" i="21"/>
  <c r="AQ312" i="21" s="1"/>
  <c r="AN312" i="21"/>
  <c r="AO312" i="21" s="1"/>
  <c r="AL312" i="21"/>
  <c r="AM312" i="21" s="1"/>
  <c r="AJ312" i="21"/>
  <c r="AK312" i="21" s="1"/>
  <c r="AH312" i="21"/>
  <c r="AI312" i="21" s="1"/>
  <c r="AF312" i="21"/>
  <c r="AD312" i="21"/>
  <c r="AE312" i="21" s="1"/>
  <c r="AB312" i="21"/>
  <c r="AC312" i="21" s="1"/>
  <c r="Z312" i="21"/>
  <c r="AA312" i="21" s="1"/>
  <c r="X312" i="21"/>
  <c r="Y312" i="21" s="1"/>
  <c r="V312" i="21"/>
  <c r="W312" i="21" s="1"/>
  <c r="T312" i="21"/>
  <c r="U312" i="21" s="1"/>
  <c r="R312" i="21"/>
  <c r="S312" i="21" s="1"/>
  <c r="P312" i="21"/>
  <c r="Q312" i="21" s="1"/>
  <c r="N312" i="21"/>
  <c r="O312" i="21" s="1"/>
  <c r="L312" i="21"/>
  <c r="M312" i="21" s="1"/>
  <c r="J312" i="21"/>
  <c r="K312" i="21" s="1"/>
  <c r="BD311" i="21"/>
  <c r="BB311" i="21"/>
  <c r="BC311" i="21" s="1"/>
  <c r="AZ311" i="21"/>
  <c r="BA311" i="21" s="1"/>
  <c r="AX311" i="21"/>
  <c r="AY311" i="21" s="1"/>
  <c r="AV311" i="21"/>
  <c r="AW311" i="21" s="1"/>
  <c r="AT311" i="21"/>
  <c r="AU311" i="21" s="1"/>
  <c r="AR311" i="21"/>
  <c r="AP311" i="21"/>
  <c r="AQ311" i="21" s="1"/>
  <c r="AN311" i="21"/>
  <c r="AO311" i="21" s="1"/>
  <c r="AL311" i="21"/>
  <c r="AM311" i="21" s="1"/>
  <c r="AJ311" i="21"/>
  <c r="AK311" i="21" s="1"/>
  <c r="AH311" i="21"/>
  <c r="AI311" i="21" s="1"/>
  <c r="AF311" i="21"/>
  <c r="AD311" i="21"/>
  <c r="AE311" i="21" s="1"/>
  <c r="AB311" i="21"/>
  <c r="AC311" i="21" s="1"/>
  <c r="Z311" i="21"/>
  <c r="AA311" i="21" s="1"/>
  <c r="X311" i="21"/>
  <c r="Y311" i="21" s="1"/>
  <c r="V311" i="21"/>
  <c r="W311" i="21" s="1"/>
  <c r="T311" i="21"/>
  <c r="U311" i="21" s="1"/>
  <c r="R311" i="21"/>
  <c r="S311" i="21" s="1"/>
  <c r="P311" i="21"/>
  <c r="Q311" i="21" s="1"/>
  <c r="N311" i="21"/>
  <c r="O311" i="21" s="1"/>
  <c r="L311" i="21"/>
  <c r="M311" i="21" s="1"/>
  <c r="J311" i="21"/>
  <c r="K311" i="21" s="1"/>
  <c r="BD310" i="21"/>
  <c r="BB310" i="21"/>
  <c r="BC310" i="21" s="1"/>
  <c r="AZ310" i="21"/>
  <c r="BA310" i="21" s="1"/>
  <c r="AX310" i="21"/>
  <c r="AY310" i="21" s="1"/>
  <c r="AV310" i="21"/>
  <c r="AW310" i="21" s="1"/>
  <c r="AT310" i="21"/>
  <c r="AU310" i="21" s="1"/>
  <c r="AR310" i="21"/>
  <c r="AP310" i="21"/>
  <c r="AQ310" i="21" s="1"/>
  <c r="AN310" i="21"/>
  <c r="AO310" i="21" s="1"/>
  <c r="AL310" i="21"/>
  <c r="AM310" i="21" s="1"/>
  <c r="AJ310" i="21"/>
  <c r="AK310" i="21" s="1"/>
  <c r="AH310" i="21"/>
  <c r="AI310" i="21" s="1"/>
  <c r="AF310" i="21"/>
  <c r="AD310" i="21"/>
  <c r="AE310" i="21" s="1"/>
  <c r="AB310" i="21"/>
  <c r="AC310" i="21" s="1"/>
  <c r="Z310" i="21"/>
  <c r="AA310" i="21" s="1"/>
  <c r="X310" i="21"/>
  <c r="Y310" i="21" s="1"/>
  <c r="V310" i="21"/>
  <c r="W310" i="21" s="1"/>
  <c r="T310" i="21"/>
  <c r="U310" i="21" s="1"/>
  <c r="R310" i="21"/>
  <c r="S310" i="21" s="1"/>
  <c r="P310" i="21"/>
  <c r="Q310" i="21" s="1"/>
  <c r="N310" i="21"/>
  <c r="O310" i="21" s="1"/>
  <c r="L310" i="21"/>
  <c r="M310" i="21" s="1"/>
  <c r="J310" i="21"/>
  <c r="K310" i="21" s="1"/>
  <c r="BD309" i="21"/>
  <c r="BB309" i="21"/>
  <c r="BC309" i="21" s="1"/>
  <c r="AZ309" i="21"/>
  <c r="BA309" i="21" s="1"/>
  <c r="AX309" i="21"/>
  <c r="AY309" i="21" s="1"/>
  <c r="AV309" i="21"/>
  <c r="AW309" i="21" s="1"/>
  <c r="AT309" i="21"/>
  <c r="AU309" i="21" s="1"/>
  <c r="AR309" i="21"/>
  <c r="AP309" i="21"/>
  <c r="AQ309" i="21" s="1"/>
  <c r="AN309" i="21"/>
  <c r="AO309" i="21" s="1"/>
  <c r="AL309" i="21"/>
  <c r="AM309" i="21" s="1"/>
  <c r="AJ309" i="21"/>
  <c r="AK309" i="21" s="1"/>
  <c r="AH309" i="21"/>
  <c r="AI309" i="21" s="1"/>
  <c r="AF309" i="21"/>
  <c r="AD309" i="21"/>
  <c r="AE309" i="21" s="1"/>
  <c r="AB309" i="21"/>
  <c r="AC309" i="21" s="1"/>
  <c r="Z309" i="21"/>
  <c r="AA309" i="21" s="1"/>
  <c r="X309" i="21"/>
  <c r="Y309" i="21" s="1"/>
  <c r="V309" i="21"/>
  <c r="W309" i="21" s="1"/>
  <c r="T309" i="21"/>
  <c r="U309" i="21" s="1"/>
  <c r="R309" i="21"/>
  <c r="S309" i="21" s="1"/>
  <c r="P309" i="21"/>
  <c r="Q309" i="21" s="1"/>
  <c r="N309" i="21"/>
  <c r="O309" i="21" s="1"/>
  <c r="L309" i="21"/>
  <c r="M309" i="21" s="1"/>
  <c r="J309" i="21"/>
  <c r="K309" i="21" s="1"/>
  <c r="BD308" i="21"/>
  <c r="BB308" i="21"/>
  <c r="BC308" i="21" s="1"/>
  <c r="AZ308" i="21"/>
  <c r="BA308" i="21" s="1"/>
  <c r="AX308" i="21"/>
  <c r="AY308" i="21" s="1"/>
  <c r="AV308" i="21"/>
  <c r="AW308" i="21" s="1"/>
  <c r="AT308" i="21"/>
  <c r="AU308" i="21" s="1"/>
  <c r="AR308" i="21"/>
  <c r="AP308" i="21"/>
  <c r="AQ308" i="21" s="1"/>
  <c r="AN308" i="21"/>
  <c r="AO308" i="21" s="1"/>
  <c r="AL308" i="21"/>
  <c r="AM308" i="21" s="1"/>
  <c r="AJ308" i="21"/>
  <c r="AK308" i="21" s="1"/>
  <c r="AH308" i="21"/>
  <c r="AI308" i="21" s="1"/>
  <c r="AF308" i="21"/>
  <c r="AD308" i="21"/>
  <c r="AE308" i="21" s="1"/>
  <c r="AB308" i="21"/>
  <c r="AC308" i="21" s="1"/>
  <c r="Z308" i="21"/>
  <c r="AA308" i="21" s="1"/>
  <c r="X308" i="21"/>
  <c r="Y308" i="21" s="1"/>
  <c r="V308" i="21"/>
  <c r="W308" i="21" s="1"/>
  <c r="T308" i="21"/>
  <c r="U308" i="21" s="1"/>
  <c r="R308" i="21"/>
  <c r="S308" i="21" s="1"/>
  <c r="P308" i="21"/>
  <c r="Q308" i="21" s="1"/>
  <c r="N308" i="21"/>
  <c r="O308" i="21" s="1"/>
  <c r="L308" i="21"/>
  <c r="M308" i="21" s="1"/>
  <c r="J308" i="21"/>
  <c r="K308" i="21" s="1"/>
  <c r="BD307" i="21"/>
  <c r="BB307" i="21"/>
  <c r="BC307" i="21" s="1"/>
  <c r="AZ307" i="21"/>
  <c r="BA307" i="21" s="1"/>
  <c r="AX307" i="21"/>
  <c r="AY307" i="21" s="1"/>
  <c r="AV307" i="21"/>
  <c r="AW307" i="21" s="1"/>
  <c r="AT307" i="21"/>
  <c r="AU307" i="21" s="1"/>
  <c r="AR307" i="21"/>
  <c r="AP307" i="21"/>
  <c r="AQ307" i="21" s="1"/>
  <c r="AN307" i="21"/>
  <c r="AO307" i="21" s="1"/>
  <c r="AL307" i="21"/>
  <c r="AM307" i="21" s="1"/>
  <c r="AJ307" i="21"/>
  <c r="AK307" i="21" s="1"/>
  <c r="AH307" i="21"/>
  <c r="AI307" i="21" s="1"/>
  <c r="AF307" i="21"/>
  <c r="AD307" i="21"/>
  <c r="AE307" i="21" s="1"/>
  <c r="AB307" i="21"/>
  <c r="AC307" i="21" s="1"/>
  <c r="Z307" i="21"/>
  <c r="AA307" i="21" s="1"/>
  <c r="X307" i="21"/>
  <c r="Y307" i="21" s="1"/>
  <c r="V307" i="21"/>
  <c r="W307" i="21" s="1"/>
  <c r="T307" i="21"/>
  <c r="U307" i="21" s="1"/>
  <c r="R307" i="21"/>
  <c r="S307" i="21" s="1"/>
  <c r="P307" i="21"/>
  <c r="Q307" i="21" s="1"/>
  <c r="N307" i="21"/>
  <c r="O307" i="21" s="1"/>
  <c r="L307" i="21"/>
  <c r="M307" i="21" s="1"/>
  <c r="J307" i="21"/>
  <c r="K307" i="21" s="1"/>
  <c r="BD306" i="21"/>
  <c r="BB306" i="21"/>
  <c r="BC306" i="21" s="1"/>
  <c r="AZ306" i="21"/>
  <c r="BA306" i="21" s="1"/>
  <c r="AX306" i="21"/>
  <c r="AY306" i="21" s="1"/>
  <c r="AV306" i="21"/>
  <c r="AW306" i="21" s="1"/>
  <c r="AT306" i="21"/>
  <c r="AU306" i="21" s="1"/>
  <c r="AR306" i="21"/>
  <c r="AP306" i="21"/>
  <c r="AQ306" i="21" s="1"/>
  <c r="AN306" i="21"/>
  <c r="AO306" i="21" s="1"/>
  <c r="AL306" i="21"/>
  <c r="AM306" i="21" s="1"/>
  <c r="AJ306" i="21"/>
  <c r="AK306" i="21" s="1"/>
  <c r="AH306" i="21"/>
  <c r="AI306" i="21" s="1"/>
  <c r="AF306" i="21"/>
  <c r="AD306" i="21"/>
  <c r="AE306" i="21" s="1"/>
  <c r="AB306" i="21"/>
  <c r="AC306" i="21" s="1"/>
  <c r="Z306" i="21"/>
  <c r="AA306" i="21" s="1"/>
  <c r="X306" i="21"/>
  <c r="Y306" i="21" s="1"/>
  <c r="V306" i="21"/>
  <c r="W306" i="21" s="1"/>
  <c r="T306" i="21"/>
  <c r="U306" i="21" s="1"/>
  <c r="R306" i="21"/>
  <c r="S306" i="21" s="1"/>
  <c r="P306" i="21"/>
  <c r="Q306" i="21" s="1"/>
  <c r="N306" i="21"/>
  <c r="O306" i="21" s="1"/>
  <c r="L306" i="21"/>
  <c r="M306" i="21" s="1"/>
  <c r="J306" i="21"/>
  <c r="K306" i="21" s="1"/>
  <c r="BD305" i="21"/>
  <c r="BB305" i="21"/>
  <c r="BC305" i="21" s="1"/>
  <c r="AZ305" i="21"/>
  <c r="BA305" i="21" s="1"/>
  <c r="AX305" i="21"/>
  <c r="AY305" i="21" s="1"/>
  <c r="AV305" i="21"/>
  <c r="AW305" i="21" s="1"/>
  <c r="AT305" i="21"/>
  <c r="AU305" i="21" s="1"/>
  <c r="AR305" i="21"/>
  <c r="AP305" i="21"/>
  <c r="AQ305" i="21" s="1"/>
  <c r="AN305" i="21"/>
  <c r="AO305" i="21" s="1"/>
  <c r="AL305" i="21"/>
  <c r="AM305" i="21" s="1"/>
  <c r="AJ305" i="21"/>
  <c r="AK305" i="21" s="1"/>
  <c r="AH305" i="21"/>
  <c r="AI305" i="21" s="1"/>
  <c r="AF305" i="21"/>
  <c r="AD305" i="21"/>
  <c r="AE305" i="21" s="1"/>
  <c r="AB305" i="21"/>
  <c r="AC305" i="21" s="1"/>
  <c r="Z305" i="21"/>
  <c r="AA305" i="21" s="1"/>
  <c r="X305" i="21"/>
  <c r="Y305" i="21" s="1"/>
  <c r="V305" i="21"/>
  <c r="W305" i="21" s="1"/>
  <c r="T305" i="21"/>
  <c r="U305" i="21" s="1"/>
  <c r="R305" i="21"/>
  <c r="S305" i="21" s="1"/>
  <c r="P305" i="21"/>
  <c r="Q305" i="21" s="1"/>
  <c r="N305" i="21"/>
  <c r="O305" i="21" s="1"/>
  <c r="L305" i="21"/>
  <c r="M305" i="21" s="1"/>
  <c r="J305" i="21"/>
  <c r="K305" i="21" s="1"/>
  <c r="BD304" i="21"/>
  <c r="BB304" i="21"/>
  <c r="BC304" i="21" s="1"/>
  <c r="AZ304" i="21"/>
  <c r="BA304" i="21" s="1"/>
  <c r="AX304" i="21"/>
  <c r="AY304" i="21" s="1"/>
  <c r="AV304" i="21"/>
  <c r="AW304" i="21" s="1"/>
  <c r="AT304" i="21"/>
  <c r="AU304" i="21" s="1"/>
  <c r="AR304" i="21"/>
  <c r="AP304" i="21"/>
  <c r="AQ304" i="21" s="1"/>
  <c r="AN304" i="21"/>
  <c r="AO304" i="21" s="1"/>
  <c r="AL304" i="21"/>
  <c r="AM304" i="21" s="1"/>
  <c r="AJ304" i="21"/>
  <c r="AK304" i="21" s="1"/>
  <c r="AH304" i="21"/>
  <c r="AI304" i="21" s="1"/>
  <c r="AF304" i="21"/>
  <c r="AD304" i="21"/>
  <c r="AE304" i="21" s="1"/>
  <c r="AB304" i="21"/>
  <c r="AC304" i="21" s="1"/>
  <c r="Z304" i="21"/>
  <c r="AA304" i="21" s="1"/>
  <c r="X304" i="21"/>
  <c r="Y304" i="21" s="1"/>
  <c r="V304" i="21"/>
  <c r="W304" i="21" s="1"/>
  <c r="T304" i="21"/>
  <c r="U304" i="21" s="1"/>
  <c r="R304" i="21"/>
  <c r="S304" i="21" s="1"/>
  <c r="P304" i="21"/>
  <c r="Q304" i="21" s="1"/>
  <c r="N304" i="21"/>
  <c r="O304" i="21" s="1"/>
  <c r="L304" i="21"/>
  <c r="M304" i="21" s="1"/>
  <c r="J304" i="21"/>
  <c r="K304" i="21" s="1"/>
  <c r="BD303" i="21"/>
  <c r="BB303" i="21"/>
  <c r="BC303" i="21" s="1"/>
  <c r="AZ303" i="21"/>
  <c r="BA303" i="21" s="1"/>
  <c r="AX303" i="21"/>
  <c r="AY303" i="21" s="1"/>
  <c r="AV303" i="21"/>
  <c r="AW303" i="21" s="1"/>
  <c r="AT303" i="21"/>
  <c r="AU303" i="21" s="1"/>
  <c r="AR303" i="21"/>
  <c r="AP303" i="21"/>
  <c r="AQ303" i="21" s="1"/>
  <c r="AN303" i="21"/>
  <c r="AO303" i="21" s="1"/>
  <c r="AL303" i="21"/>
  <c r="AM303" i="21" s="1"/>
  <c r="AJ303" i="21"/>
  <c r="AK303" i="21" s="1"/>
  <c r="AH303" i="21"/>
  <c r="AI303" i="21" s="1"/>
  <c r="AF303" i="21"/>
  <c r="AD303" i="21"/>
  <c r="AE303" i="21" s="1"/>
  <c r="AB303" i="21"/>
  <c r="AC303" i="21" s="1"/>
  <c r="Z303" i="21"/>
  <c r="AA303" i="21" s="1"/>
  <c r="X303" i="21"/>
  <c r="Y303" i="21" s="1"/>
  <c r="V303" i="21"/>
  <c r="W303" i="21" s="1"/>
  <c r="T303" i="21"/>
  <c r="U303" i="21" s="1"/>
  <c r="R303" i="21"/>
  <c r="S303" i="21" s="1"/>
  <c r="P303" i="21"/>
  <c r="Q303" i="21" s="1"/>
  <c r="N303" i="21"/>
  <c r="O303" i="21" s="1"/>
  <c r="L303" i="21"/>
  <c r="M303" i="21" s="1"/>
  <c r="J303" i="21"/>
  <c r="K303" i="21" s="1"/>
  <c r="BD302" i="21"/>
  <c r="BB302" i="21"/>
  <c r="BC302" i="21" s="1"/>
  <c r="AZ302" i="21"/>
  <c r="BA302" i="21" s="1"/>
  <c r="AX302" i="21"/>
  <c r="AY302" i="21" s="1"/>
  <c r="AV302" i="21"/>
  <c r="AW302" i="21" s="1"/>
  <c r="AT302" i="21"/>
  <c r="AU302" i="21" s="1"/>
  <c r="AR302" i="21"/>
  <c r="AP302" i="21"/>
  <c r="AQ302" i="21" s="1"/>
  <c r="AN302" i="21"/>
  <c r="AO302" i="21" s="1"/>
  <c r="AL302" i="21"/>
  <c r="AM302" i="21" s="1"/>
  <c r="AJ302" i="21"/>
  <c r="AK302" i="21" s="1"/>
  <c r="AH302" i="21"/>
  <c r="AI302" i="21" s="1"/>
  <c r="AF302" i="21"/>
  <c r="AD302" i="21"/>
  <c r="AE302" i="21" s="1"/>
  <c r="AB302" i="21"/>
  <c r="AC302" i="21" s="1"/>
  <c r="Z302" i="21"/>
  <c r="AA302" i="21" s="1"/>
  <c r="X302" i="21"/>
  <c r="Y302" i="21" s="1"/>
  <c r="V302" i="21"/>
  <c r="W302" i="21" s="1"/>
  <c r="T302" i="21"/>
  <c r="U302" i="21" s="1"/>
  <c r="R302" i="21"/>
  <c r="S302" i="21" s="1"/>
  <c r="P302" i="21"/>
  <c r="Q302" i="21" s="1"/>
  <c r="N302" i="21"/>
  <c r="O302" i="21" s="1"/>
  <c r="L302" i="21"/>
  <c r="M302" i="21" s="1"/>
  <c r="J302" i="21"/>
  <c r="K302" i="21" s="1"/>
  <c r="BD301" i="21"/>
  <c r="BB301" i="21"/>
  <c r="BC301" i="21" s="1"/>
  <c r="AZ301" i="21"/>
  <c r="BA301" i="21" s="1"/>
  <c r="AX301" i="21"/>
  <c r="AY301" i="21" s="1"/>
  <c r="AV301" i="21"/>
  <c r="AW301" i="21" s="1"/>
  <c r="AT301" i="21"/>
  <c r="AU301" i="21" s="1"/>
  <c r="AR301" i="21"/>
  <c r="AP301" i="21"/>
  <c r="AQ301" i="21" s="1"/>
  <c r="AN301" i="21"/>
  <c r="AO301" i="21" s="1"/>
  <c r="AL301" i="21"/>
  <c r="AM301" i="21" s="1"/>
  <c r="AJ301" i="21"/>
  <c r="AK301" i="21" s="1"/>
  <c r="AH301" i="21"/>
  <c r="AI301" i="21" s="1"/>
  <c r="AF301" i="21"/>
  <c r="AD301" i="21"/>
  <c r="AE301" i="21" s="1"/>
  <c r="AB301" i="21"/>
  <c r="AC301" i="21" s="1"/>
  <c r="Z301" i="21"/>
  <c r="AA301" i="21" s="1"/>
  <c r="X301" i="21"/>
  <c r="Y301" i="21" s="1"/>
  <c r="V301" i="21"/>
  <c r="W301" i="21" s="1"/>
  <c r="T301" i="21"/>
  <c r="U301" i="21" s="1"/>
  <c r="R301" i="21"/>
  <c r="S301" i="21" s="1"/>
  <c r="P301" i="21"/>
  <c r="Q301" i="21" s="1"/>
  <c r="N301" i="21"/>
  <c r="O301" i="21" s="1"/>
  <c r="L301" i="21"/>
  <c r="M301" i="21" s="1"/>
  <c r="J301" i="21"/>
  <c r="K301" i="21" s="1"/>
  <c r="BD300" i="21"/>
  <c r="BB300" i="21"/>
  <c r="BC300" i="21" s="1"/>
  <c r="AZ300" i="21"/>
  <c r="BA300" i="21" s="1"/>
  <c r="AX300" i="21"/>
  <c r="AY300" i="21" s="1"/>
  <c r="AV300" i="21"/>
  <c r="AW300" i="21" s="1"/>
  <c r="AT300" i="21"/>
  <c r="AU300" i="21" s="1"/>
  <c r="AR300" i="21"/>
  <c r="AP300" i="21"/>
  <c r="AQ300" i="21" s="1"/>
  <c r="AN300" i="21"/>
  <c r="AO300" i="21" s="1"/>
  <c r="AL300" i="21"/>
  <c r="AM300" i="21" s="1"/>
  <c r="AJ300" i="21"/>
  <c r="AK300" i="21" s="1"/>
  <c r="AH300" i="21"/>
  <c r="AI300" i="21" s="1"/>
  <c r="AF300" i="21"/>
  <c r="AD300" i="21"/>
  <c r="AE300" i="21" s="1"/>
  <c r="AB300" i="21"/>
  <c r="AC300" i="21" s="1"/>
  <c r="Z300" i="21"/>
  <c r="AA300" i="21" s="1"/>
  <c r="X300" i="21"/>
  <c r="Y300" i="21" s="1"/>
  <c r="V300" i="21"/>
  <c r="W300" i="21" s="1"/>
  <c r="T300" i="21"/>
  <c r="U300" i="21" s="1"/>
  <c r="R300" i="21"/>
  <c r="S300" i="21" s="1"/>
  <c r="P300" i="21"/>
  <c r="Q300" i="21" s="1"/>
  <c r="N300" i="21"/>
  <c r="O300" i="21" s="1"/>
  <c r="L300" i="21"/>
  <c r="M300" i="21" s="1"/>
  <c r="J300" i="21"/>
  <c r="K300" i="21" s="1"/>
  <c r="BD299" i="21"/>
  <c r="BB299" i="21"/>
  <c r="BC299" i="21" s="1"/>
  <c r="AZ299" i="21"/>
  <c r="BA299" i="21" s="1"/>
  <c r="AX299" i="21"/>
  <c r="AY299" i="21" s="1"/>
  <c r="AV299" i="21"/>
  <c r="AW299" i="21" s="1"/>
  <c r="AT299" i="21"/>
  <c r="AU299" i="21" s="1"/>
  <c r="AR299" i="21"/>
  <c r="AP299" i="21"/>
  <c r="AQ299" i="21" s="1"/>
  <c r="AN299" i="21"/>
  <c r="AO299" i="21" s="1"/>
  <c r="AL299" i="21"/>
  <c r="AM299" i="21" s="1"/>
  <c r="AJ299" i="21"/>
  <c r="AK299" i="21" s="1"/>
  <c r="AH299" i="21"/>
  <c r="AI299" i="21" s="1"/>
  <c r="AF299" i="21"/>
  <c r="AD299" i="21"/>
  <c r="AE299" i="21" s="1"/>
  <c r="AB299" i="21"/>
  <c r="AC299" i="21" s="1"/>
  <c r="Z299" i="21"/>
  <c r="AA299" i="21" s="1"/>
  <c r="X299" i="21"/>
  <c r="Y299" i="21" s="1"/>
  <c r="V299" i="21"/>
  <c r="W299" i="21" s="1"/>
  <c r="T299" i="21"/>
  <c r="U299" i="21" s="1"/>
  <c r="R299" i="21"/>
  <c r="S299" i="21" s="1"/>
  <c r="P299" i="21"/>
  <c r="Q299" i="21" s="1"/>
  <c r="N299" i="21"/>
  <c r="O299" i="21" s="1"/>
  <c r="L299" i="21"/>
  <c r="M299" i="21" s="1"/>
  <c r="J299" i="21"/>
  <c r="K299" i="21" s="1"/>
  <c r="BD298" i="21"/>
  <c r="BB298" i="21"/>
  <c r="BC298" i="21" s="1"/>
  <c r="AZ298" i="21"/>
  <c r="BA298" i="21" s="1"/>
  <c r="AX298" i="21"/>
  <c r="AY298" i="21" s="1"/>
  <c r="AV298" i="21"/>
  <c r="AW298" i="21" s="1"/>
  <c r="AT298" i="21"/>
  <c r="AU298" i="21" s="1"/>
  <c r="AR298" i="21"/>
  <c r="AP298" i="21"/>
  <c r="AQ298" i="21" s="1"/>
  <c r="AN298" i="21"/>
  <c r="AO298" i="21" s="1"/>
  <c r="AL298" i="21"/>
  <c r="AM298" i="21" s="1"/>
  <c r="AJ298" i="21"/>
  <c r="AK298" i="21" s="1"/>
  <c r="AH298" i="21"/>
  <c r="AI298" i="21" s="1"/>
  <c r="AF298" i="21"/>
  <c r="AD298" i="21"/>
  <c r="AE298" i="21" s="1"/>
  <c r="AB298" i="21"/>
  <c r="AC298" i="21" s="1"/>
  <c r="Z298" i="21"/>
  <c r="AA298" i="21" s="1"/>
  <c r="X298" i="21"/>
  <c r="Y298" i="21" s="1"/>
  <c r="V298" i="21"/>
  <c r="W298" i="21" s="1"/>
  <c r="T298" i="21"/>
  <c r="U298" i="21" s="1"/>
  <c r="R298" i="21"/>
  <c r="S298" i="21" s="1"/>
  <c r="P298" i="21"/>
  <c r="Q298" i="21" s="1"/>
  <c r="N298" i="21"/>
  <c r="O298" i="21" s="1"/>
  <c r="L298" i="21"/>
  <c r="M298" i="21" s="1"/>
  <c r="J298" i="21"/>
  <c r="K298" i="21" s="1"/>
  <c r="BD297" i="21"/>
  <c r="BB297" i="21"/>
  <c r="BC297" i="21" s="1"/>
  <c r="AZ297" i="21"/>
  <c r="BA297" i="21" s="1"/>
  <c r="AX297" i="21"/>
  <c r="AY297" i="21" s="1"/>
  <c r="AV297" i="21"/>
  <c r="AW297" i="21" s="1"/>
  <c r="AT297" i="21"/>
  <c r="AU297" i="21" s="1"/>
  <c r="AR297" i="21"/>
  <c r="AP297" i="21"/>
  <c r="AQ297" i="21" s="1"/>
  <c r="AN297" i="21"/>
  <c r="AO297" i="21" s="1"/>
  <c r="AL297" i="21"/>
  <c r="AM297" i="21" s="1"/>
  <c r="AJ297" i="21"/>
  <c r="AK297" i="21" s="1"/>
  <c r="AH297" i="21"/>
  <c r="AI297" i="21" s="1"/>
  <c r="AF297" i="21"/>
  <c r="AD297" i="21"/>
  <c r="AE297" i="21" s="1"/>
  <c r="AB297" i="21"/>
  <c r="AC297" i="21" s="1"/>
  <c r="Z297" i="21"/>
  <c r="AA297" i="21" s="1"/>
  <c r="X297" i="21"/>
  <c r="Y297" i="21" s="1"/>
  <c r="V297" i="21"/>
  <c r="W297" i="21" s="1"/>
  <c r="T297" i="21"/>
  <c r="U297" i="21" s="1"/>
  <c r="R297" i="21"/>
  <c r="S297" i="21" s="1"/>
  <c r="P297" i="21"/>
  <c r="Q297" i="21" s="1"/>
  <c r="N297" i="21"/>
  <c r="O297" i="21" s="1"/>
  <c r="L297" i="21"/>
  <c r="M297" i="21" s="1"/>
  <c r="J297" i="21"/>
  <c r="K297" i="21" s="1"/>
  <c r="BD296" i="21"/>
  <c r="BB296" i="21"/>
  <c r="BC296" i="21" s="1"/>
  <c r="AZ296" i="21"/>
  <c r="BA296" i="21" s="1"/>
  <c r="AX296" i="21"/>
  <c r="AY296" i="21" s="1"/>
  <c r="AV296" i="21"/>
  <c r="AW296" i="21" s="1"/>
  <c r="AT296" i="21"/>
  <c r="AU296" i="21" s="1"/>
  <c r="AR296" i="21"/>
  <c r="AP296" i="21"/>
  <c r="AQ296" i="21" s="1"/>
  <c r="AN296" i="21"/>
  <c r="AO296" i="21" s="1"/>
  <c r="AL296" i="21"/>
  <c r="AM296" i="21" s="1"/>
  <c r="AJ296" i="21"/>
  <c r="AK296" i="21" s="1"/>
  <c r="AH296" i="21"/>
  <c r="AI296" i="21" s="1"/>
  <c r="AF296" i="21"/>
  <c r="AD296" i="21"/>
  <c r="AE296" i="21" s="1"/>
  <c r="AB296" i="21"/>
  <c r="AC296" i="21" s="1"/>
  <c r="Z296" i="21"/>
  <c r="AA296" i="21" s="1"/>
  <c r="X296" i="21"/>
  <c r="Y296" i="21" s="1"/>
  <c r="V296" i="21"/>
  <c r="W296" i="21" s="1"/>
  <c r="T296" i="21"/>
  <c r="U296" i="21" s="1"/>
  <c r="R296" i="21"/>
  <c r="S296" i="21" s="1"/>
  <c r="P296" i="21"/>
  <c r="Q296" i="21" s="1"/>
  <c r="N296" i="21"/>
  <c r="O296" i="21" s="1"/>
  <c r="L296" i="21"/>
  <c r="M296" i="21" s="1"/>
  <c r="J296" i="21"/>
  <c r="K296" i="21" s="1"/>
  <c r="BD295" i="21"/>
  <c r="BB295" i="21"/>
  <c r="BC295" i="21" s="1"/>
  <c r="AZ295" i="21"/>
  <c r="BA295" i="21" s="1"/>
  <c r="AX295" i="21"/>
  <c r="AY295" i="21" s="1"/>
  <c r="AV295" i="21"/>
  <c r="AW295" i="21" s="1"/>
  <c r="AT295" i="21"/>
  <c r="AU295" i="21" s="1"/>
  <c r="AR295" i="21"/>
  <c r="AP295" i="21"/>
  <c r="AQ295" i="21" s="1"/>
  <c r="AN295" i="21"/>
  <c r="AO295" i="21" s="1"/>
  <c r="AL295" i="21"/>
  <c r="AM295" i="21" s="1"/>
  <c r="AJ295" i="21"/>
  <c r="AK295" i="21" s="1"/>
  <c r="AH295" i="21"/>
  <c r="AI295" i="21" s="1"/>
  <c r="AF295" i="21"/>
  <c r="AD295" i="21"/>
  <c r="AE295" i="21" s="1"/>
  <c r="AB295" i="21"/>
  <c r="AC295" i="21" s="1"/>
  <c r="Z295" i="21"/>
  <c r="AA295" i="21" s="1"/>
  <c r="X295" i="21"/>
  <c r="Y295" i="21" s="1"/>
  <c r="V295" i="21"/>
  <c r="W295" i="21" s="1"/>
  <c r="T295" i="21"/>
  <c r="U295" i="21" s="1"/>
  <c r="R295" i="21"/>
  <c r="S295" i="21" s="1"/>
  <c r="P295" i="21"/>
  <c r="Q295" i="21" s="1"/>
  <c r="N295" i="21"/>
  <c r="O295" i="21" s="1"/>
  <c r="L295" i="21"/>
  <c r="M295" i="21" s="1"/>
  <c r="J295" i="21"/>
  <c r="K295" i="21" s="1"/>
  <c r="BD294" i="21"/>
  <c r="BB294" i="21"/>
  <c r="BC294" i="21" s="1"/>
  <c r="AZ294" i="21"/>
  <c r="BA294" i="21" s="1"/>
  <c r="AX294" i="21"/>
  <c r="AY294" i="21" s="1"/>
  <c r="AV294" i="21"/>
  <c r="AW294" i="21" s="1"/>
  <c r="AT294" i="21"/>
  <c r="AU294" i="21" s="1"/>
  <c r="AR294" i="21"/>
  <c r="AP294" i="21"/>
  <c r="AQ294" i="21" s="1"/>
  <c r="AN294" i="21"/>
  <c r="AO294" i="21" s="1"/>
  <c r="AL294" i="21"/>
  <c r="AM294" i="21" s="1"/>
  <c r="AJ294" i="21"/>
  <c r="AK294" i="21" s="1"/>
  <c r="AH294" i="21"/>
  <c r="AI294" i="21" s="1"/>
  <c r="AF294" i="21"/>
  <c r="AD294" i="21"/>
  <c r="AE294" i="21" s="1"/>
  <c r="AB294" i="21"/>
  <c r="AC294" i="21" s="1"/>
  <c r="Z294" i="21"/>
  <c r="AA294" i="21" s="1"/>
  <c r="X294" i="21"/>
  <c r="Y294" i="21" s="1"/>
  <c r="V294" i="21"/>
  <c r="W294" i="21" s="1"/>
  <c r="T294" i="21"/>
  <c r="U294" i="21" s="1"/>
  <c r="R294" i="21"/>
  <c r="S294" i="21" s="1"/>
  <c r="P294" i="21"/>
  <c r="Q294" i="21" s="1"/>
  <c r="N294" i="21"/>
  <c r="O294" i="21" s="1"/>
  <c r="L294" i="21"/>
  <c r="M294" i="21" s="1"/>
  <c r="J294" i="21"/>
  <c r="K294" i="21" s="1"/>
  <c r="BD293" i="21"/>
  <c r="BB293" i="21"/>
  <c r="BC293" i="21" s="1"/>
  <c r="AZ293" i="21"/>
  <c r="BA293" i="21" s="1"/>
  <c r="AX293" i="21"/>
  <c r="AY293" i="21" s="1"/>
  <c r="AV293" i="21"/>
  <c r="AW293" i="21" s="1"/>
  <c r="AT293" i="21"/>
  <c r="AU293" i="21" s="1"/>
  <c r="AR293" i="21"/>
  <c r="AP293" i="21"/>
  <c r="AQ293" i="21" s="1"/>
  <c r="AN293" i="21"/>
  <c r="AO293" i="21" s="1"/>
  <c r="AL293" i="21"/>
  <c r="AM293" i="21" s="1"/>
  <c r="AJ293" i="21"/>
  <c r="AK293" i="21" s="1"/>
  <c r="AH293" i="21"/>
  <c r="AI293" i="21" s="1"/>
  <c r="AF293" i="21"/>
  <c r="AD293" i="21"/>
  <c r="AE293" i="21" s="1"/>
  <c r="AB293" i="21"/>
  <c r="AC293" i="21" s="1"/>
  <c r="Z293" i="21"/>
  <c r="AA293" i="21" s="1"/>
  <c r="X293" i="21"/>
  <c r="Y293" i="21" s="1"/>
  <c r="V293" i="21"/>
  <c r="W293" i="21" s="1"/>
  <c r="T293" i="21"/>
  <c r="U293" i="21" s="1"/>
  <c r="R293" i="21"/>
  <c r="S293" i="21" s="1"/>
  <c r="P293" i="21"/>
  <c r="Q293" i="21" s="1"/>
  <c r="N293" i="21"/>
  <c r="O293" i="21" s="1"/>
  <c r="L293" i="21"/>
  <c r="M293" i="21" s="1"/>
  <c r="J293" i="21"/>
  <c r="K293" i="21" s="1"/>
  <c r="BD292" i="21"/>
  <c r="BB292" i="21"/>
  <c r="BC292" i="21" s="1"/>
  <c r="AZ292" i="21"/>
  <c r="BA292" i="21" s="1"/>
  <c r="AX292" i="21"/>
  <c r="AY292" i="21" s="1"/>
  <c r="AV292" i="21"/>
  <c r="AW292" i="21" s="1"/>
  <c r="AT292" i="21"/>
  <c r="AU292" i="21" s="1"/>
  <c r="AR292" i="21"/>
  <c r="AP292" i="21"/>
  <c r="AQ292" i="21" s="1"/>
  <c r="AN292" i="21"/>
  <c r="AO292" i="21" s="1"/>
  <c r="AL292" i="21"/>
  <c r="AM292" i="21" s="1"/>
  <c r="AJ292" i="21"/>
  <c r="AK292" i="21" s="1"/>
  <c r="AH292" i="21"/>
  <c r="AI292" i="21" s="1"/>
  <c r="AF292" i="21"/>
  <c r="AD292" i="21"/>
  <c r="AE292" i="21" s="1"/>
  <c r="AB292" i="21"/>
  <c r="AC292" i="21" s="1"/>
  <c r="Z292" i="21"/>
  <c r="AA292" i="21" s="1"/>
  <c r="X292" i="21"/>
  <c r="Y292" i="21" s="1"/>
  <c r="V292" i="21"/>
  <c r="W292" i="21" s="1"/>
  <c r="T292" i="21"/>
  <c r="U292" i="21" s="1"/>
  <c r="R292" i="21"/>
  <c r="S292" i="21" s="1"/>
  <c r="P292" i="21"/>
  <c r="Q292" i="21" s="1"/>
  <c r="N292" i="21"/>
  <c r="O292" i="21" s="1"/>
  <c r="L292" i="21"/>
  <c r="M292" i="21" s="1"/>
  <c r="J292" i="21"/>
  <c r="K292" i="21" s="1"/>
  <c r="BD291" i="21"/>
  <c r="BB291" i="21"/>
  <c r="BC291" i="21" s="1"/>
  <c r="AZ291" i="21"/>
  <c r="BA291" i="21" s="1"/>
  <c r="AX291" i="21"/>
  <c r="AY291" i="21" s="1"/>
  <c r="AV291" i="21"/>
  <c r="AW291" i="21" s="1"/>
  <c r="AT291" i="21"/>
  <c r="AU291" i="21" s="1"/>
  <c r="AR291" i="21"/>
  <c r="AP291" i="21"/>
  <c r="AQ291" i="21" s="1"/>
  <c r="AN291" i="21"/>
  <c r="AO291" i="21" s="1"/>
  <c r="AL291" i="21"/>
  <c r="AM291" i="21" s="1"/>
  <c r="AJ291" i="21"/>
  <c r="AK291" i="21" s="1"/>
  <c r="AH291" i="21"/>
  <c r="AI291" i="21" s="1"/>
  <c r="AF291" i="21"/>
  <c r="AD291" i="21"/>
  <c r="AE291" i="21" s="1"/>
  <c r="AB291" i="21"/>
  <c r="AC291" i="21" s="1"/>
  <c r="Z291" i="21"/>
  <c r="AA291" i="21" s="1"/>
  <c r="X291" i="21"/>
  <c r="Y291" i="21" s="1"/>
  <c r="V291" i="21"/>
  <c r="W291" i="21" s="1"/>
  <c r="T291" i="21"/>
  <c r="U291" i="21" s="1"/>
  <c r="R291" i="21"/>
  <c r="S291" i="21" s="1"/>
  <c r="P291" i="21"/>
  <c r="Q291" i="21" s="1"/>
  <c r="N291" i="21"/>
  <c r="O291" i="21" s="1"/>
  <c r="L291" i="21"/>
  <c r="M291" i="21" s="1"/>
  <c r="J291" i="21"/>
  <c r="K291" i="21" s="1"/>
  <c r="BD290" i="21"/>
  <c r="BB290" i="21"/>
  <c r="BC290" i="21" s="1"/>
  <c r="AZ290" i="21"/>
  <c r="BA290" i="21" s="1"/>
  <c r="AX290" i="21"/>
  <c r="AY290" i="21" s="1"/>
  <c r="AV290" i="21"/>
  <c r="AW290" i="21" s="1"/>
  <c r="AT290" i="21"/>
  <c r="AU290" i="21" s="1"/>
  <c r="AR290" i="21"/>
  <c r="AP290" i="21"/>
  <c r="AQ290" i="21" s="1"/>
  <c r="AN290" i="21"/>
  <c r="AO290" i="21" s="1"/>
  <c r="AL290" i="21"/>
  <c r="AM290" i="21" s="1"/>
  <c r="AJ290" i="21"/>
  <c r="AK290" i="21" s="1"/>
  <c r="AH290" i="21"/>
  <c r="AI290" i="21" s="1"/>
  <c r="AF290" i="21"/>
  <c r="AD290" i="21"/>
  <c r="AE290" i="21" s="1"/>
  <c r="AB290" i="21"/>
  <c r="AC290" i="21" s="1"/>
  <c r="Z290" i="21"/>
  <c r="AA290" i="21" s="1"/>
  <c r="X290" i="21"/>
  <c r="Y290" i="21" s="1"/>
  <c r="V290" i="21"/>
  <c r="W290" i="21" s="1"/>
  <c r="T290" i="21"/>
  <c r="U290" i="21" s="1"/>
  <c r="R290" i="21"/>
  <c r="S290" i="21" s="1"/>
  <c r="P290" i="21"/>
  <c r="Q290" i="21" s="1"/>
  <c r="N290" i="21"/>
  <c r="O290" i="21" s="1"/>
  <c r="L290" i="21"/>
  <c r="M290" i="21" s="1"/>
  <c r="J290" i="21"/>
  <c r="K290" i="21" s="1"/>
  <c r="BD289" i="21"/>
  <c r="BB289" i="21"/>
  <c r="BC289" i="21" s="1"/>
  <c r="AZ289" i="21"/>
  <c r="BA289" i="21" s="1"/>
  <c r="AX289" i="21"/>
  <c r="AY289" i="21" s="1"/>
  <c r="AV289" i="21"/>
  <c r="AW289" i="21" s="1"/>
  <c r="AT289" i="21"/>
  <c r="AU289" i="21" s="1"/>
  <c r="AR289" i="21"/>
  <c r="AP289" i="21"/>
  <c r="AQ289" i="21" s="1"/>
  <c r="AN289" i="21"/>
  <c r="AO289" i="21" s="1"/>
  <c r="AL289" i="21"/>
  <c r="AM289" i="21" s="1"/>
  <c r="AJ289" i="21"/>
  <c r="AK289" i="21" s="1"/>
  <c r="AH289" i="21"/>
  <c r="AI289" i="21" s="1"/>
  <c r="AF289" i="21"/>
  <c r="AD289" i="21"/>
  <c r="AE289" i="21" s="1"/>
  <c r="AB289" i="21"/>
  <c r="AC289" i="21" s="1"/>
  <c r="Z289" i="21"/>
  <c r="AA289" i="21" s="1"/>
  <c r="X289" i="21"/>
  <c r="Y289" i="21" s="1"/>
  <c r="V289" i="21"/>
  <c r="W289" i="21" s="1"/>
  <c r="T289" i="21"/>
  <c r="U289" i="21" s="1"/>
  <c r="R289" i="21"/>
  <c r="S289" i="21" s="1"/>
  <c r="P289" i="21"/>
  <c r="Q289" i="21" s="1"/>
  <c r="N289" i="21"/>
  <c r="O289" i="21" s="1"/>
  <c r="L289" i="21"/>
  <c r="M289" i="21" s="1"/>
  <c r="J289" i="21"/>
  <c r="K289" i="21" s="1"/>
  <c r="BD288" i="21"/>
  <c r="BB288" i="21"/>
  <c r="BC288" i="21" s="1"/>
  <c r="AZ288" i="21"/>
  <c r="BA288" i="21" s="1"/>
  <c r="AX288" i="21"/>
  <c r="AY288" i="21" s="1"/>
  <c r="AV288" i="21"/>
  <c r="AW288" i="21" s="1"/>
  <c r="AT288" i="21"/>
  <c r="AU288" i="21" s="1"/>
  <c r="AR288" i="21"/>
  <c r="AP288" i="21"/>
  <c r="AQ288" i="21" s="1"/>
  <c r="AN288" i="21"/>
  <c r="AO288" i="21" s="1"/>
  <c r="AL288" i="21"/>
  <c r="AM288" i="21" s="1"/>
  <c r="AJ288" i="21"/>
  <c r="AK288" i="21" s="1"/>
  <c r="AH288" i="21"/>
  <c r="AI288" i="21" s="1"/>
  <c r="AF288" i="21"/>
  <c r="AD288" i="21"/>
  <c r="AE288" i="21" s="1"/>
  <c r="AB288" i="21"/>
  <c r="AC288" i="21" s="1"/>
  <c r="Z288" i="21"/>
  <c r="AA288" i="21" s="1"/>
  <c r="X288" i="21"/>
  <c r="Y288" i="21" s="1"/>
  <c r="V288" i="21"/>
  <c r="W288" i="21" s="1"/>
  <c r="T288" i="21"/>
  <c r="U288" i="21" s="1"/>
  <c r="R288" i="21"/>
  <c r="S288" i="21" s="1"/>
  <c r="P288" i="21"/>
  <c r="Q288" i="21" s="1"/>
  <c r="N288" i="21"/>
  <c r="O288" i="21" s="1"/>
  <c r="L288" i="21"/>
  <c r="M288" i="21" s="1"/>
  <c r="J288" i="21"/>
  <c r="K288" i="21" s="1"/>
  <c r="BD287" i="21"/>
  <c r="BB287" i="21"/>
  <c r="BC287" i="21" s="1"/>
  <c r="AZ287" i="21"/>
  <c r="BA287" i="21" s="1"/>
  <c r="AX287" i="21"/>
  <c r="AY287" i="21" s="1"/>
  <c r="AV287" i="21"/>
  <c r="AW287" i="21" s="1"/>
  <c r="AT287" i="21"/>
  <c r="AU287" i="21" s="1"/>
  <c r="AR287" i="21"/>
  <c r="AP287" i="21"/>
  <c r="AQ287" i="21" s="1"/>
  <c r="AN287" i="21"/>
  <c r="AO287" i="21" s="1"/>
  <c r="AL287" i="21"/>
  <c r="AM287" i="21" s="1"/>
  <c r="AJ287" i="21"/>
  <c r="AK287" i="21" s="1"/>
  <c r="AH287" i="21"/>
  <c r="AI287" i="21" s="1"/>
  <c r="AF287" i="21"/>
  <c r="AD287" i="21"/>
  <c r="AE287" i="21" s="1"/>
  <c r="AB287" i="21"/>
  <c r="AC287" i="21" s="1"/>
  <c r="Z287" i="21"/>
  <c r="AA287" i="21" s="1"/>
  <c r="X287" i="21"/>
  <c r="Y287" i="21" s="1"/>
  <c r="V287" i="21"/>
  <c r="W287" i="21" s="1"/>
  <c r="T287" i="21"/>
  <c r="U287" i="21" s="1"/>
  <c r="R287" i="21"/>
  <c r="S287" i="21" s="1"/>
  <c r="P287" i="21"/>
  <c r="Q287" i="21" s="1"/>
  <c r="N287" i="21"/>
  <c r="O287" i="21" s="1"/>
  <c r="L287" i="21"/>
  <c r="M287" i="21" s="1"/>
  <c r="J287" i="21"/>
  <c r="K287" i="21" s="1"/>
  <c r="BD286" i="21"/>
  <c r="BB286" i="21"/>
  <c r="BC286" i="21" s="1"/>
  <c r="AZ286" i="21"/>
  <c r="BA286" i="21" s="1"/>
  <c r="AX286" i="21"/>
  <c r="AY286" i="21" s="1"/>
  <c r="AV286" i="21"/>
  <c r="AW286" i="21" s="1"/>
  <c r="AT286" i="21"/>
  <c r="AU286" i="21" s="1"/>
  <c r="AR286" i="21"/>
  <c r="AP286" i="21"/>
  <c r="AQ286" i="21" s="1"/>
  <c r="AN286" i="21"/>
  <c r="AO286" i="21" s="1"/>
  <c r="AL286" i="21"/>
  <c r="AM286" i="21" s="1"/>
  <c r="AJ286" i="21"/>
  <c r="AK286" i="21" s="1"/>
  <c r="AH286" i="21"/>
  <c r="AI286" i="21" s="1"/>
  <c r="AF286" i="21"/>
  <c r="AD286" i="21"/>
  <c r="AE286" i="21" s="1"/>
  <c r="AB286" i="21"/>
  <c r="AC286" i="21" s="1"/>
  <c r="Z286" i="21"/>
  <c r="AA286" i="21" s="1"/>
  <c r="X286" i="21"/>
  <c r="Y286" i="21" s="1"/>
  <c r="V286" i="21"/>
  <c r="W286" i="21" s="1"/>
  <c r="T286" i="21"/>
  <c r="U286" i="21" s="1"/>
  <c r="R286" i="21"/>
  <c r="S286" i="21" s="1"/>
  <c r="P286" i="21"/>
  <c r="Q286" i="21" s="1"/>
  <c r="N286" i="21"/>
  <c r="O286" i="21" s="1"/>
  <c r="L286" i="21"/>
  <c r="M286" i="21" s="1"/>
  <c r="J286" i="21"/>
  <c r="K286" i="21" s="1"/>
  <c r="BD285" i="21"/>
  <c r="BB285" i="21"/>
  <c r="BC285" i="21" s="1"/>
  <c r="AZ285" i="21"/>
  <c r="BA285" i="21" s="1"/>
  <c r="AX285" i="21"/>
  <c r="AY285" i="21" s="1"/>
  <c r="AV285" i="21"/>
  <c r="AW285" i="21" s="1"/>
  <c r="AT285" i="21"/>
  <c r="AU285" i="21" s="1"/>
  <c r="AR285" i="21"/>
  <c r="AP285" i="21"/>
  <c r="AQ285" i="21" s="1"/>
  <c r="AN285" i="21"/>
  <c r="AO285" i="21" s="1"/>
  <c r="AL285" i="21"/>
  <c r="AM285" i="21" s="1"/>
  <c r="AJ285" i="21"/>
  <c r="AK285" i="21" s="1"/>
  <c r="AH285" i="21"/>
  <c r="AI285" i="21" s="1"/>
  <c r="AF285" i="21"/>
  <c r="AD285" i="21"/>
  <c r="AE285" i="21" s="1"/>
  <c r="AB285" i="21"/>
  <c r="AC285" i="21" s="1"/>
  <c r="Z285" i="21"/>
  <c r="AA285" i="21" s="1"/>
  <c r="X285" i="21"/>
  <c r="Y285" i="21" s="1"/>
  <c r="V285" i="21"/>
  <c r="W285" i="21" s="1"/>
  <c r="T285" i="21"/>
  <c r="U285" i="21" s="1"/>
  <c r="R285" i="21"/>
  <c r="S285" i="21" s="1"/>
  <c r="P285" i="21"/>
  <c r="Q285" i="21" s="1"/>
  <c r="N285" i="21"/>
  <c r="O285" i="21" s="1"/>
  <c r="L285" i="21"/>
  <c r="M285" i="21" s="1"/>
  <c r="J285" i="21"/>
  <c r="K285" i="21" s="1"/>
  <c r="BD284" i="21"/>
  <c r="BB284" i="21"/>
  <c r="BC284" i="21" s="1"/>
  <c r="AZ284" i="21"/>
  <c r="BA284" i="21" s="1"/>
  <c r="AX284" i="21"/>
  <c r="AY284" i="21" s="1"/>
  <c r="AV284" i="21"/>
  <c r="AW284" i="21" s="1"/>
  <c r="AT284" i="21"/>
  <c r="AU284" i="21" s="1"/>
  <c r="AR284" i="21"/>
  <c r="AP284" i="21"/>
  <c r="AQ284" i="21" s="1"/>
  <c r="AN284" i="21"/>
  <c r="AO284" i="21" s="1"/>
  <c r="AL284" i="21"/>
  <c r="AM284" i="21" s="1"/>
  <c r="AJ284" i="21"/>
  <c r="AK284" i="21" s="1"/>
  <c r="AH284" i="21"/>
  <c r="AI284" i="21" s="1"/>
  <c r="AF284" i="21"/>
  <c r="AD284" i="21"/>
  <c r="AE284" i="21" s="1"/>
  <c r="AB284" i="21"/>
  <c r="AC284" i="21" s="1"/>
  <c r="Z284" i="21"/>
  <c r="AA284" i="21" s="1"/>
  <c r="X284" i="21"/>
  <c r="Y284" i="21" s="1"/>
  <c r="V284" i="21"/>
  <c r="W284" i="21" s="1"/>
  <c r="T284" i="21"/>
  <c r="U284" i="21" s="1"/>
  <c r="R284" i="21"/>
  <c r="S284" i="21" s="1"/>
  <c r="P284" i="21"/>
  <c r="Q284" i="21" s="1"/>
  <c r="N284" i="21"/>
  <c r="O284" i="21" s="1"/>
  <c r="L284" i="21"/>
  <c r="M284" i="21" s="1"/>
  <c r="J284" i="21"/>
  <c r="K284" i="21" s="1"/>
  <c r="BD283" i="21"/>
  <c r="BB283" i="21"/>
  <c r="BC283" i="21" s="1"/>
  <c r="AZ283" i="21"/>
  <c r="BA283" i="21" s="1"/>
  <c r="AX283" i="21"/>
  <c r="AY283" i="21" s="1"/>
  <c r="AV283" i="21"/>
  <c r="AW283" i="21" s="1"/>
  <c r="AT283" i="21"/>
  <c r="AU283" i="21" s="1"/>
  <c r="AR283" i="21"/>
  <c r="AP283" i="21"/>
  <c r="AQ283" i="21" s="1"/>
  <c r="AN283" i="21"/>
  <c r="AO283" i="21" s="1"/>
  <c r="AL283" i="21"/>
  <c r="AM283" i="21" s="1"/>
  <c r="AJ283" i="21"/>
  <c r="AK283" i="21" s="1"/>
  <c r="AH283" i="21"/>
  <c r="AI283" i="21" s="1"/>
  <c r="AF283" i="21"/>
  <c r="AD283" i="21"/>
  <c r="AE283" i="21" s="1"/>
  <c r="AB283" i="21"/>
  <c r="AC283" i="21" s="1"/>
  <c r="Z283" i="21"/>
  <c r="AA283" i="21" s="1"/>
  <c r="X283" i="21"/>
  <c r="Y283" i="21" s="1"/>
  <c r="V283" i="21"/>
  <c r="W283" i="21" s="1"/>
  <c r="T283" i="21"/>
  <c r="U283" i="21" s="1"/>
  <c r="R283" i="21"/>
  <c r="S283" i="21" s="1"/>
  <c r="P283" i="21"/>
  <c r="Q283" i="21" s="1"/>
  <c r="N283" i="21"/>
  <c r="O283" i="21" s="1"/>
  <c r="L283" i="21"/>
  <c r="M283" i="21" s="1"/>
  <c r="J283" i="21"/>
  <c r="K283" i="21" s="1"/>
  <c r="BD282" i="21"/>
  <c r="BB282" i="21"/>
  <c r="BC282" i="21" s="1"/>
  <c r="AZ282" i="21"/>
  <c r="BA282" i="21" s="1"/>
  <c r="AX282" i="21"/>
  <c r="AY282" i="21" s="1"/>
  <c r="AV282" i="21"/>
  <c r="AW282" i="21" s="1"/>
  <c r="AT282" i="21"/>
  <c r="AU282" i="21" s="1"/>
  <c r="AR282" i="21"/>
  <c r="AP282" i="21"/>
  <c r="AQ282" i="21" s="1"/>
  <c r="AN282" i="21"/>
  <c r="AO282" i="21" s="1"/>
  <c r="AL282" i="21"/>
  <c r="AM282" i="21" s="1"/>
  <c r="AJ282" i="21"/>
  <c r="AK282" i="21" s="1"/>
  <c r="AH282" i="21"/>
  <c r="AI282" i="21" s="1"/>
  <c r="AF282" i="21"/>
  <c r="AD282" i="21"/>
  <c r="AE282" i="21" s="1"/>
  <c r="AB282" i="21"/>
  <c r="AC282" i="21" s="1"/>
  <c r="Z282" i="21"/>
  <c r="AA282" i="21" s="1"/>
  <c r="X282" i="21"/>
  <c r="Y282" i="21" s="1"/>
  <c r="V282" i="21"/>
  <c r="W282" i="21" s="1"/>
  <c r="T282" i="21"/>
  <c r="U282" i="21" s="1"/>
  <c r="R282" i="21"/>
  <c r="S282" i="21" s="1"/>
  <c r="P282" i="21"/>
  <c r="Q282" i="21" s="1"/>
  <c r="N282" i="21"/>
  <c r="O282" i="21" s="1"/>
  <c r="L282" i="21"/>
  <c r="M282" i="21" s="1"/>
  <c r="J282" i="21"/>
  <c r="K282" i="21" s="1"/>
  <c r="BD281" i="21"/>
  <c r="BB281" i="21"/>
  <c r="BC281" i="21" s="1"/>
  <c r="AZ281" i="21"/>
  <c r="BA281" i="21" s="1"/>
  <c r="AX281" i="21"/>
  <c r="AY281" i="21" s="1"/>
  <c r="AV281" i="21"/>
  <c r="AW281" i="21" s="1"/>
  <c r="AT281" i="21"/>
  <c r="AU281" i="21" s="1"/>
  <c r="AR281" i="21"/>
  <c r="AP281" i="21"/>
  <c r="AQ281" i="21" s="1"/>
  <c r="AN281" i="21"/>
  <c r="AO281" i="21" s="1"/>
  <c r="AL281" i="21"/>
  <c r="AM281" i="21" s="1"/>
  <c r="AJ281" i="21"/>
  <c r="AK281" i="21" s="1"/>
  <c r="AH281" i="21"/>
  <c r="AI281" i="21" s="1"/>
  <c r="AF281" i="21"/>
  <c r="AD281" i="21"/>
  <c r="AE281" i="21" s="1"/>
  <c r="AB281" i="21"/>
  <c r="AC281" i="21" s="1"/>
  <c r="Z281" i="21"/>
  <c r="AA281" i="21" s="1"/>
  <c r="X281" i="21"/>
  <c r="Y281" i="21" s="1"/>
  <c r="V281" i="21"/>
  <c r="W281" i="21" s="1"/>
  <c r="T281" i="21"/>
  <c r="U281" i="21" s="1"/>
  <c r="R281" i="21"/>
  <c r="S281" i="21" s="1"/>
  <c r="P281" i="21"/>
  <c r="Q281" i="21" s="1"/>
  <c r="N281" i="21"/>
  <c r="O281" i="21" s="1"/>
  <c r="L281" i="21"/>
  <c r="M281" i="21" s="1"/>
  <c r="J281" i="21"/>
  <c r="K281" i="21" s="1"/>
  <c r="BD280" i="21"/>
  <c r="BB280" i="21"/>
  <c r="BC280" i="21" s="1"/>
  <c r="AZ280" i="21"/>
  <c r="BA280" i="21" s="1"/>
  <c r="AX280" i="21"/>
  <c r="AY280" i="21" s="1"/>
  <c r="AV280" i="21"/>
  <c r="AW280" i="21" s="1"/>
  <c r="AT280" i="21"/>
  <c r="AU280" i="21" s="1"/>
  <c r="AR280" i="21"/>
  <c r="AP280" i="21"/>
  <c r="AQ280" i="21" s="1"/>
  <c r="AN280" i="21"/>
  <c r="AO280" i="21" s="1"/>
  <c r="AL280" i="21"/>
  <c r="AM280" i="21" s="1"/>
  <c r="AJ280" i="21"/>
  <c r="AK280" i="21" s="1"/>
  <c r="AH280" i="21"/>
  <c r="AI280" i="21" s="1"/>
  <c r="AF280" i="21"/>
  <c r="AD280" i="21"/>
  <c r="AE280" i="21" s="1"/>
  <c r="AB280" i="21"/>
  <c r="AC280" i="21" s="1"/>
  <c r="Z280" i="21"/>
  <c r="AA280" i="21" s="1"/>
  <c r="X280" i="21"/>
  <c r="Y280" i="21" s="1"/>
  <c r="V280" i="21"/>
  <c r="W280" i="21" s="1"/>
  <c r="T280" i="21"/>
  <c r="U280" i="21" s="1"/>
  <c r="R280" i="21"/>
  <c r="S280" i="21" s="1"/>
  <c r="P280" i="21"/>
  <c r="Q280" i="21" s="1"/>
  <c r="N280" i="21"/>
  <c r="O280" i="21" s="1"/>
  <c r="L280" i="21"/>
  <c r="M280" i="21" s="1"/>
  <c r="J280" i="21"/>
  <c r="K280" i="21" s="1"/>
  <c r="BD279" i="21"/>
  <c r="BB279" i="21"/>
  <c r="BC279" i="21" s="1"/>
  <c r="AZ279" i="21"/>
  <c r="BA279" i="21" s="1"/>
  <c r="AX279" i="21"/>
  <c r="AY279" i="21" s="1"/>
  <c r="AV279" i="21"/>
  <c r="AW279" i="21" s="1"/>
  <c r="AT279" i="21"/>
  <c r="AU279" i="21" s="1"/>
  <c r="AR279" i="21"/>
  <c r="AP279" i="21"/>
  <c r="AQ279" i="21" s="1"/>
  <c r="AN279" i="21"/>
  <c r="AO279" i="21" s="1"/>
  <c r="AL279" i="21"/>
  <c r="AM279" i="21" s="1"/>
  <c r="AJ279" i="21"/>
  <c r="AK279" i="21" s="1"/>
  <c r="AH279" i="21"/>
  <c r="AI279" i="21" s="1"/>
  <c r="AF279" i="21"/>
  <c r="AD279" i="21"/>
  <c r="AE279" i="21" s="1"/>
  <c r="AB279" i="21"/>
  <c r="AC279" i="21" s="1"/>
  <c r="Z279" i="21"/>
  <c r="AA279" i="21" s="1"/>
  <c r="X279" i="21"/>
  <c r="Y279" i="21" s="1"/>
  <c r="V279" i="21"/>
  <c r="W279" i="21" s="1"/>
  <c r="T279" i="21"/>
  <c r="U279" i="21" s="1"/>
  <c r="R279" i="21"/>
  <c r="S279" i="21" s="1"/>
  <c r="P279" i="21"/>
  <c r="Q279" i="21" s="1"/>
  <c r="N279" i="21"/>
  <c r="O279" i="21" s="1"/>
  <c r="L279" i="21"/>
  <c r="M279" i="21" s="1"/>
  <c r="J279" i="21"/>
  <c r="K279" i="21" s="1"/>
  <c r="BD278" i="21"/>
  <c r="BB278" i="21"/>
  <c r="BC278" i="21" s="1"/>
  <c r="AZ278" i="21"/>
  <c r="BA278" i="21" s="1"/>
  <c r="AX278" i="21"/>
  <c r="AY278" i="21" s="1"/>
  <c r="AV278" i="21"/>
  <c r="AW278" i="21" s="1"/>
  <c r="AT278" i="21"/>
  <c r="AU278" i="21" s="1"/>
  <c r="AR278" i="21"/>
  <c r="AP278" i="21"/>
  <c r="AQ278" i="21" s="1"/>
  <c r="AN278" i="21"/>
  <c r="AO278" i="21" s="1"/>
  <c r="AL278" i="21"/>
  <c r="AM278" i="21" s="1"/>
  <c r="AJ278" i="21"/>
  <c r="AK278" i="21" s="1"/>
  <c r="AH278" i="21"/>
  <c r="AI278" i="21" s="1"/>
  <c r="AF278" i="21"/>
  <c r="AD278" i="21"/>
  <c r="AE278" i="21" s="1"/>
  <c r="AB278" i="21"/>
  <c r="AC278" i="21" s="1"/>
  <c r="Z278" i="21"/>
  <c r="AA278" i="21" s="1"/>
  <c r="X278" i="21"/>
  <c r="Y278" i="21" s="1"/>
  <c r="V278" i="21"/>
  <c r="W278" i="21" s="1"/>
  <c r="T278" i="21"/>
  <c r="U278" i="21" s="1"/>
  <c r="R278" i="21"/>
  <c r="S278" i="21" s="1"/>
  <c r="P278" i="21"/>
  <c r="Q278" i="21" s="1"/>
  <c r="N278" i="21"/>
  <c r="O278" i="21" s="1"/>
  <c r="L278" i="21"/>
  <c r="M278" i="21" s="1"/>
  <c r="J278" i="21"/>
  <c r="K278" i="21" s="1"/>
  <c r="BD277" i="21"/>
  <c r="BB277" i="21"/>
  <c r="BC277" i="21" s="1"/>
  <c r="AZ277" i="21"/>
  <c r="BA277" i="21" s="1"/>
  <c r="AX277" i="21"/>
  <c r="AY277" i="21" s="1"/>
  <c r="AV277" i="21"/>
  <c r="AW277" i="21" s="1"/>
  <c r="AT277" i="21"/>
  <c r="AU277" i="21" s="1"/>
  <c r="AR277" i="21"/>
  <c r="AP277" i="21"/>
  <c r="AQ277" i="21" s="1"/>
  <c r="AN277" i="21"/>
  <c r="AO277" i="21" s="1"/>
  <c r="AL277" i="21"/>
  <c r="AM277" i="21" s="1"/>
  <c r="AJ277" i="21"/>
  <c r="AK277" i="21" s="1"/>
  <c r="AH277" i="21"/>
  <c r="AI277" i="21" s="1"/>
  <c r="AF277" i="21"/>
  <c r="AD277" i="21"/>
  <c r="AE277" i="21" s="1"/>
  <c r="AB277" i="21"/>
  <c r="AC277" i="21" s="1"/>
  <c r="Z277" i="21"/>
  <c r="AA277" i="21" s="1"/>
  <c r="X277" i="21"/>
  <c r="Y277" i="21" s="1"/>
  <c r="V277" i="21"/>
  <c r="W277" i="21" s="1"/>
  <c r="T277" i="21"/>
  <c r="U277" i="21" s="1"/>
  <c r="R277" i="21"/>
  <c r="S277" i="21" s="1"/>
  <c r="P277" i="21"/>
  <c r="Q277" i="21" s="1"/>
  <c r="N277" i="21"/>
  <c r="O277" i="21" s="1"/>
  <c r="L277" i="21"/>
  <c r="M277" i="21" s="1"/>
  <c r="J277" i="21"/>
  <c r="K277" i="21" s="1"/>
  <c r="BD276" i="21"/>
  <c r="BB276" i="21"/>
  <c r="BC276" i="21" s="1"/>
  <c r="AZ276" i="21"/>
  <c r="BA276" i="21" s="1"/>
  <c r="AX276" i="21"/>
  <c r="AY276" i="21" s="1"/>
  <c r="AV276" i="21"/>
  <c r="AW276" i="21" s="1"/>
  <c r="AT276" i="21"/>
  <c r="AU276" i="21" s="1"/>
  <c r="AR276" i="21"/>
  <c r="AP276" i="21"/>
  <c r="AQ276" i="21" s="1"/>
  <c r="AN276" i="21"/>
  <c r="AO276" i="21" s="1"/>
  <c r="AL276" i="21"/>
  <c r="AM276" i="21" s="1"/>
  <c r="AJ276" i="21"/>
  <c r="AK276" i="21" s="1"/>
  <c r="AH276" i="21"/>
  <c r="AI276" i="21" s="1"/>
  <c r="AF276" i="21"/>
  <c r="AD276" i="21"/>
  <c r="AE276" i="21" s="1"/>
  <c r="AB276" i="21"/>
  <c r="AC276" i="21" s="1"/>
  <c r="Z276" i="21"/>
  <c r="AA276" i="21" s="1"/>
  <c r="X276" i="21"/>
  <c r="Y276" i="21" s="1"/>
  <c r="V276" i="21"/>
  <c r="W276" i="21" s="1"/>
  <c r="T276" i="21"/>
  <c r="U276" i="21" s="1"/>
  <c r="R276" i="21"/>
  <c r="S276" i="21" s="1"/>
  <c r="P276" i="21"/>
  <c r="Q276" i="21" s="1"/>
  <c r="N276" i="21"/>
  <c r="O276" i="21" s="1"/>
  <c r="L276" i="21"/>
  <c r="M276" i="21" s="1"/>
  <c r="J276" i="21"/>
  <c r="K276" i="21" s="1"/>
  <c r="BD275" i="21"/>
  <c r="BB275" i="21"/>
  <c r="BC275" i="21" s="1"/>
  <c r="AZ275" i="21"/>
  <c r="BA275" i="21" s="1"/>
  <c r="AX275" i="21"/>
  <c r="AY275" i="21" s="1"/>
  <c r="AV275" i="21"/>
  <c r="AW275" i="21" s="1"/>
  <c r="AT275" i="21"/>
  <c r="AU275" i="21" s="1"/>
  <c r="AR275" i="21"/>
  <c r="AP275" i="21"/>
  <c r="AQ275" i="21" s="1"/>
  <c r="AN275" i="21"/>
  <c r="AO275" i="21" s="1"/>
  <c r="AL275" i="21"/>
  <c r="AM275" i="21" s="1"/>
  <c r="AJ275" i="21"/>
  <c r="AK275" i="21" s="1"/>
  <c r="AH275" i="21"/>
  <c r="AI275" i="21" s="1"/>
  <c r="AF275" i="21"/>
  <c r="AD275" i="21"/>
  <c r="AE275" i="21" s="1"/>
  <c r="AB275" i="21"/>
  <c r="AC275" i="21" s="1"/>
  <c r="Z275" i="21"/>
  <c r="AA275" i="21" s="1"/>
  <c r="X275" i="21"/>
  <c r="Y275" i="21" s="1"/>
  <c r="V275" i="21"/>
  <c r="W275" i="21" s="1"/>
  <c r="T275" i="21"/>
  <c r="U275" i="21" s="1"/>
  <c r="R275" i="21"/>
  <c r="S275" i="21" s="1"/>
  <c r="P275" i="21"/>
  <c r="Q275" i="21" s="1"/>
  <c r="N275" i="21"/>
  <c r="O275" i="21" s="1"/>
  <c r="L275" i="21"/>
  <c r="M275" i="21" s="1"/>
  <c r="J275" i="21"/>
  <c r="K275" i="21" s="1"/>
  <c r="BD274" i="21"/>
  <c r="BB274" i="21"/>
  <c r="BC274" i="21" s="1"/>
  <c r="AZ274" i="21"/>
  <c r="BA274" i="21" s="1"/>
  <c r="AX274" i="21"/>
  <c r="AY274" i="21" s="1"/>
  <c r="AV274" i="21"/>
  <c r="AW274" i="21" s="1"/>
  <c r="AT274" i="21"/>
  <c r="AU274" i="21" s="1"/>
  <c r="AR274" i="21"/>
  <c r="AP274" i="21"/>
  <c r="AQ274" i="21" s="1"/>
  <c r="AN274" i="21"/>
  <c r="AO274" i="21" s="1"/>
  <c r="AL274" i="21"/>
  <c r="AM274" i="21" s="1"/>
  <c r="AJ274" i="21"/>
  <c r="AK274" i="21" s="1"/>
  <c r="AH274" i="21"/>
  <c r="AI274" i="21" s="1"/>
  <c r="AF274" i="21"/>
  <c r="AD274" i="21"/>
  <c r="AE274" i="21" s="1"/>
  <c r="AB274" i="21"/>
  <c r="AC274" i="21" s="1"/>
  <c r="Z274" i="21"/>
  <c r="AA274" i="21" s="1"/>
  <c r="X274" i="21"/>
  <c r="Y274" i="21" s="1"/>
  <c r="V274" i="21"/>
  <c r="W274" i="21" s="1"/>
  <c r="T274" i="21"/>
  <c r="U274" i="21" s="1"/>
  <c r="R274" i="21"/>
  <c r="S274" i="21" s="1"/>
  <c r="P274" i="21"/>
  <c r="Q274" i="21" s="1"/>
  <c r="N274" i="21"/>
  <c r="O274" i="21" s="1"/>
  <c r="L274" i="21"/>
  <c r="M274" i="21" s="1"/>
  <c r="J274" i="21"/>
  <c r="K274" i="21" s="1"/>
  <c r="BD273" i="21"/>
  <c r="BB273" i="21"/>
  <c r="BC273" i="21" s="1"/>
  <c r="AZ273" i="21"/>
  <c r="BA273" i="21" s="1"/>
  <c r="AX273" i="21"/>
  <c r="AY273" i="21" s="1"/>
  <c r="AV273" i="21"/>
  <c r="AW273" i="21" s="1"/>
  <c r="AT273" i="21"/>
  <c r="AU273" i="21" s="1"/>
  <c r="AR273" i="21"/>
  <c r="AP273" i="21"/>
  <c r="AQ273" i="21" s="1"/>
  <c r="AN273" i="21"/>
  <c r="AO273" i="21" s="1"/>
  <c r="AL273" i="21"/>
  <c r="AM273" i="21" s="1"/>
  <c r="AJ273" i="21"/>
  <c r="AK273" i="21" s="1"/>
  <c r="AH273" i="21"/>
  <c r="AI273" i="21" s="1"/>
  <c r="AF273" i="21"/>
  <c r="AD273" i="21"/>
  <c r="AE273" i="21" s="1"/>
  <c r="AB273" i="21"/>
  <c r="AC273" i="21" s="1"/>
  <c r="Z273" i="21"/>
  <c r="AA273" i="21" s="1"/>
  <c r="X273" i="21"/>
  <c r="Y273" i="21" s="1"/>
  <c r="V273" i="21"/>
  <c r="W273" i="21" s="1"/>
  <c r="T273" i="21"/>
  <c r="U273" i="21" s="1"/>
  <c r="R273" i="21"/>
  <c r="S273" i="21" s="1"/>
  <c r="P273" i="21"/>
  <c r="Q273" i="21" s="1"/>
  <c r="N273" i="21"/>
  <c r="O273" i="21" s="1"/>
  <c r="L273" i="21"/>
  <c r="M273" i="21" s="1"/>
  <c r="J273" i="21"/>
  <c r="K273" i="21" s="1"/>
  <c r="BD272" i="21"/>
  <c r="BB272" i="21"/>
  <c r="BC272" i="21" s="1"/>
  <c r="AZ272" i="21"/>
  <c r="BA272" i="21" s="1"/>
  <c r="AX272" i="21"/>
  <c r="AY272" i="21" s="1"/>
  <c r="AV272" i="21"/>
  <c r="AW272" i="21" s="1"/>
  <c r="AT272" i="21"/>
  <c r="AU272" i="21" s="1"/>
  <c r="AR272" i="21"/>
  <c r="AP272" i="21"/>
  <c r="AQ272" i="21" s="1"/>
  <c r="AN272" i="21"/>
  <c r="AO272" i="21" s="1"/>
  <c r="AL272" i="21"/>
  <c r="AM272" i="21" s="1"/>
  <c r="AJ272" i="21"/>
  <c r="AK272" i="21" s="1"/>
  <c r="AH272" i="21"/>
  <c r="AI272" i="21" s="1"/>
  <c r="AF272" i="21"/>
  <c r="AD272" i="21"/>
  <c r="AE272" i="21" s="1"/>
  <c r="AB272" i="21"/>
  <c r="AC272" i="21" s="1"/>
  <c r="Z272" i="21"/>
  <c r="AA272" i="21" s="1"/>
  <c r="X272" i="21"/>
  <c r="Y272" i="21" s="1"/>
  <c r="V272" i="21"/>
  <c r="W272" i="21" s="1"/>
  <c r="T272" i="21"/>
  <c r="U272" i="21" s="1"/>
  <c r="R272" i="21"/>
  <c r="S272" i="21" s="1"/>
  <c r="P272" i="21"/>
  <c r="Q272" i="21" s="1"/>
  <c r="N272" i="21"/>
  <c r="O272" i="21" s="1"/>
  <c r="L272" i="21"/>
  <c r="M272" i="21" s="1"/>
  <c r="J272" i="21"/>
  <c r="K272" i="21" s="1"/>
  <c r="BD271" i="21"/>
  <c r="BB271" i="21"/>
  <c r="BC271" i="21" s="1"/>
  <c r="AZ271" i="21"/>
  <c r="BA271" i="21" s="1"/>
  <c r="AX271" i="21"/>
  <c r="AY271" i="21" s="1"/>
  <c r="AV271" i="21"/>
  <c r="AW271" i="21" s="1"/>
  <c r="AT271" i="21"/>
  <c r="AU271" i="21" s="1"/>
  <c r="AR271" i="21"/>
  <c r="AP271" i="21"/>
  <c r="AQ271" i="21" s="1"/>
  <c r="AN271" i="21"/>
  <c r="AO271" i="21" s="1"/>
  <c r="AL271" i="21"/>
  <c r="AM271" i="21" s="1"/>
  <c r="AJ271" i="21"/>
  <c r="AK271" i="21" s="1"/>
  <c r="AH271" i="21"/>
  <c r="AI271" i="21" s="1"/>
  <c r="AF271" i="21"/>
  <c r="AD271" i="21"/>
  <c r="AE271" i="21" s="1"/>
  <c r="AB271" i="21"/>
  <c r="AC271" i="21" s="1"/>
  <c r="Z271" i="21"/>
  <c r="AA271" i="21" s="1"/>
  <c r="X271" i="21"/>
  <c r="Y271" i="21" s="1"/>
  <c r="V271" i="21"/>
  <c r="W271" i="21" s="1"/>
  <c r="T271" i="21"/>
  <c r="U271" i="21" s="1"/>
  <c r="R271" i="21"/>
  <c r="S271" i="21" s="1"/>
  <c r="P271" i="21"/>
  <c r="Q271" i="21" s="1"/>
  <c r="N271" i="21"/>
  <c r="O271" i="21" s="1"/>
  <c r="L271" i="21"/>
  <c r="M271" i="21" s="1"/>
  <c r="J271" i="21"/>
  <c r="K271" i="21" s="1"/>
  <c r="BD270" i="21"/>
  <c r="BB270" i="21"/>
  <c r="BC270" i="21" s="1"/>
  <c r="AZ270" i="21"/>
  <c r="BA270" i="21" s="1"/>
  <c r="AX270" i="21"/>
  <c r="AY270" i="21" s="1"/>
  <c r="AV270" i="21"/>
  <c r="AW270" i="21" s="1"/>
  <c r="AT270" i="21"/>
  <c r="AU270" i="21" s="1"/>
  <c r="AR270" i="21"/>
  <c r="AP270" i="21"/>
  <c r="AQ270" i="21" s="1"/>
  <c r="AN270" i="21"/>
  <c r="AO270" i="21" s="1"/>
  <c r="AL270" i="21"/>
  <c r="AM270" i="21" s="1"/>
  <c r="AJ270" i="21"/>
  <c r="AK270" i="21" s="1"/>
  <c r="AH270" i="21"/>
  <c r="AI270" i="21" s="1"/>
  <c r="AF270" i="21"/>
  <c r="AD270" i="21"/>
  <c r="AE270" i="21" s="1"/>
  <c r="AB270" i="21"/>
  <c r="AC270" i="21" s="1"/>
  <c r="Z270" i="21"/>
  <c r="AA270" i="21" s="1"/>
  <c r="X270" i="21"/>
  <c r="Y270" i="21" s="1"/>
  <c r="V270" i="21"/>
  <c r="W270" i="21" s="1"/>
  <c r="T270" i="21"/>
  <c r="U270" i="21" s="1"/>
  <c r="R270" i="21"/>
  <c r="S270" i="21" s="1"/>
  <c r="P270" i="21"/>
  <c r="Q270" i="21" s="1"/>
  <c r="N270" i="21"/>
  <c r="O270" i="21" s="1"/>
  <c r="L270" i="21"/>
  <c r="M270" i="21" s="1"/>
  <c r="J270" i="21"/>
  <c r="K270" i="21" s="1"/>
  <c r="BD269" i="21"/>
  <c r="BB269" i="21"/>
  <c r="BC269" i="21" s="1"/>
  <c r="AZ269" i="21"/>
  <c r="BA269" i="21" s="1"/>
  <c r="AX269" i="21"/>
  <c r="AY269" i="21" s="1"/>
  <c r="AV269" i="21"/>
  <c r="AW269" i="21" s="1"/>
  <c r="AT269" i="21"/>
  <c r="AU269" i="21" s="1"/>
  <c r="AR269" i="21"/>
  <c r="AP269" i="21"/>
  <c r="AQ269" i="21" s="1"/>
  <c r="AN269" i="21"/>
  <c r="AO269" i="21" s="1"/>
  <c r="AL269" i="21"/>
  <c r="AM269" i="21" s="1"/>
  <c r="AJ269" i="21"/>
  <c r="AK269" i="21" s="1"/>
  <c r="AH269" i="21"/>
  <c r="AI269" i="21" s="1"/>
  <c r="AF269" i="21"/>
  <c r="AD269" i="21"/>
  <c r="AE269" i="21" s="1"/>
  <c r="AB269" i="21"/>
  <c r="AC269" i="21" s="1"/>
  <c r="Z269" i="21"/>
  <c r="AA269" i="21" s="1"/>
  <c r="X269" i="21"/>
  <c r="Y269" i="21" s="1"/>
  <c r="V269" i="21"/>
  <c r="W269" i="21" s="1"/>
  <c r="T269" i="21"/>
  <c r="U269" i="21" s="1"/>
  <c r="R269" i="21"/>
  <c r="S269" i="21" s="1"/>
  <c r="P269" i="21"/>
  <c r="Q269" i="21" s="1"/>
  <c r="N269" i="21"/>
  <c r="O269" i="21" s="1"/>
  <c r="L269" i="21"/>
  <c r="M269" i="21" s="1"/>
  <c r="J269" i="21"/>
  <c r="K269" i="21" s="1"/>
  <c r="BD268" i="21"/>
  <c r="BB268" i="21"/>
  <c r="BC268" i="21" s="1"/>
  <c r="AZ268" i="21"/>
  <c r="BA268" i="21" s="1"/>
  <c r="AX268" i="21"/>
  <c r="AY268" i="21" s="1"/>
  <c r="AV268" i="21"/>
  <c r="AW268" i="21" s="1"/>
  <c r="AT268" i="21"/>
  <c r="AU268" i="21" s="1"/>
  <c r="AR268" i="21"/>
  <c r="AP268" i="21"/>
  <c r="AQ268" i="21" s="1"/>
  <c r="AN268" i="21"/>
  <c r="AO268" i="21" s="1"/>
  <c r="AL268" i="21"/>
  <c r="AM268" i="21" s="1"/>
  <c r="AJ268" i="21"/>
  <c r="AK268" i="21" s="1"/>
  <c r="AH268" i="21"/>
  <c r="AI268" i="21" s="1"/>
  <c r="AF268" i="21"/>
  <c r="AD268" i="21"/>
  <c r="AE268" i="21" s="1"/>
  <c r="AB268" i="21"/>
  <c r="AC268" i="21" s="1"/>
  <c r="Z268" i="21"/>
  <c r="AA268" i="21" s="1"/>
  <c r="X268" i="21"/>
  <c r="Y268" i="21" s="1"/>
  <c r="V268" i="21"/>
  <c r="W268" i="21" s="1"/>
  <c r="T268" i="21"/>
  <c r="U268" i="21" s="1"/>
  <c r="R268" i="21"/>
  <c r="S268" i="21" s="1"/>
  <c r="P268" i="21"/>
  <c r="Q268" i="21" s="1"/>
  <c r="N268" i="21"/>
  <c r="O268" i="21" s="1"/>
  <c r="L268" i="21"/>
  <c r="M268" i="21" s="1"/>
  <c r="J268" i="21"/>
  <c r="K268" i="21" s="1"/>
  <c r="BD267" i="21"/>
  <c r="BB267" i="21"/>
  <c r="BC267" i="21" s="1"/>
  <c r="AZ267" i="21"/>
  <c r="BA267" i="21" s="1"/>
  <c r="AX267" i="21"/>
  <c r="AY267" i="21" s="1"/>
  <c r="AV267" i="21"/>
  <c r="AW267" i="21" s="1"/>
  <c r="AT267" i="21"/>
  <c r="AU267" i="21" s="1"/>
  <c r="AR267" i="21"/>
  <c r="AP267" i="21"/>
  <c r="AQ267" i="21" s="1"/>
  <c r="AN267" i="21"/>
  <c r="AO267" i="21" s="1"/>
  <c r="AL267" i="21"/>
  <c r="AM267" i="21" s="1"/>
  <c r="AJ267" i="21"/>
  <c r="AK267" i="21" s="1"/>
  <c r="AH267" i="21"/>
  <c r="AI267" i="21" s="1"/>
  <c r="AF267" i="21"/>
  <c r="AD267" i="21"/>
  <c r="AE267" i="21" s="1"/>
  <c r="AB267" i="21"/>
  <c r="AC267" i="21" s="1"/>
  <c r="Z267" i="21"/>
  <c r="AA267" i="21" s="1"/>
  <c r="X267" i="21"/>
  <c r="Y267" i="21" s="1"/>
  <c r="V267" i="21"/>
  <c r="W267" i="21" s="1"/>
  <c r="T267" i="21"/>
  <c r="U267" i="21" s="1"/>
  <c r="R267" i="21"/>
  <c r="S267" i="21" s="1"/>
  <c r="P267" i="21"/>
  <c r="Q267" i="21" s="1"/>
  <c r="N267" i="21"/>
  <c r="O267" i="21" s="1"/>
  <c r="L267" i="21"/>
  <c r="M267" i="21" s="1"/>
  <c r="J267" i="21"/>
  <c r="K267" i="21" s="1"/>
  <c r="BD266" i="21"/>
  <c r="BB266" i="21"/>
  <c r="BC266" i="21" s="1"/>
  <c r="AZ266" i="21"/>
  <c r="BA266" i="21" s="1"/>
  <c r="AX266" i="21"/>
  <c r="AY266" i="21" s="1"/>
  <c r="AV266" i="21"/>
  <c r="AW266" i="21" s="1"/>
  <c r="AT266" i="21"/>
  <c r="AU266" i="21" s="1"/>
  <c r="AR266" i="21"/>
  <c r="AP266" i="21"/>
  <c r="AQ266" i="21" s="1"/>
  <c r="AN266" i="21"/>
  <c r="AO266" i="21" s="1"/>
  <c r="AL266" i="21"/>
  <c r="AM266" i="21" s="1"/>
  <c r="AJ266" i="21"/>
  <c r="AK266" i="21" s="1"/>
  <c r="AH266" i="21"/>
  <c r="AI266" i="21" s="1"/>
  <c r="AF266" i="21"/>
  <c r="AD266" i="21"/>
  <c r="AE266" i="21" s="1"/>
  <c r="AB266" i="21"/>
  <c r="AC266" i="21" s="1"/>
  <c r="Z266" i="21"/>
  <c r="AA266" i="21" s="1"/>
  <c r="X266" i="21"/>
  <c r="Y266" i="21" s="1"/>
  <c r="V266" i="21"/>
  <c r="W266" i="21" s="1"/>
  <c r="T266" i="21"/>
  <c r="U266" i="21" s="1"/>
  <c r="R266" i="21"/>
  <c r="S266" i="21" s="1"/>
  <c r="P266" i="21"/>
  <c r="Q266" i="21" s="1"/>
  <c r="N266" i="21"/>
  <c r="O266" i="21" s="1"/>
  <c r="L266" i="21"/>
  <c r="M266" i="21" s="1"/>
  <c r="J266" i="21"/>
  <c r="K266" i="21" s="1"/>
  <c r="BD265" i="21"/>
  <c r="BB265" i="21"/>
  <c r="BC265" i="21" s="1"/>
  <c r="AZ265" i="21"/>
  <c r="BA265" i="21" s="1"/>
  <c r="AX265" i="21"/>
  <c r="AY265" i="21" s="1"/>
  <c r="AV265" i="21"/>
  <c r="AW265" i="21" s="1"/>
  <c r="AT265" i="21"/>
  <c r="AU265" i="21" s="1"/>
  <c r="AR265" i="21"/>
  <c r="AP265" i="21"/>
  <c r="AQ265" i="21" s="1"/>
  <c r="AN265" i="21"/>
  <c r="AO265" i="21" s="1"/>
  <c r="AL265" i="21"/>
  <c r="AM265" i="21" s="1"/>
  <c r="AJ265" i="21"/>
  <c r="AK265" i="21" s="1"/>
  <c r="AH265" i="21"/>
  <c r="AI265" i="21" s="1"/>
  <c r="AF265" i="21"/>
  <c r="AD265" i="21"/>
  <c r="AE265" i="21" s="1"/>
  <c r="AB265" i="21"/>
  <c r="AC265" i="21" s="1"/>
  <c r="Z265" i="21"/>
  <c r="AA265" i="21" s="1"/>
  <c r="X265" i="21"/>
  <c r="Y265" i="21" s="1"/>
  <c r="V265" i="21"/>
  <c r="W265" i="21" s="1"/>
  <c r="T265" i="21"/>
  <c r="U265" i="21" s="1"/>
  <c r="R265" i="21"/>
  <c r="S265" i="21" s="1"/>
  <c r="P265" i="21"/>
  <c r="Q265" i="21" s="1"/>
  <c r="N265" i="21"/>
  <c r="O265" i="21" s="1"/>
  <c r="L265" i="21"/>
  <c r="M265" i="21" s="1"/>
  <c r="J265" i="21"/>
  <c r="K265" i="21" s="1"/>
  <c r="BD264" i="21"/>
  <c r="BB264" i="21"/>
  <c r="BC264" i="21" s="1"/>
  <c r="AZ264" i="21"/>
  <c r="BA264" i="21" s="1"/>
  <c r="AX264" i="21"/>
  <c r="AY264" i="21" s="1"/>
  <c r="AV264" i="21"/>
  <c r="AW264" i="21" s="1"/>
  <c r="AT264" i="21"/>
  <c r="AU264" i="21" s="1"/>
  <c r="AR264" i="21"/>
  <c r="AP264" i="21"/>
  <c r="AQ264" i="21" s="1"/>
  <c r="AN264" i="21"/>
  <c r="AO264" i="21" s="1"/>
  <c r="AL264" i="21"/>
  <c r="AM264" i="21" s="1"/>
  <c r="AJ264" i="21"/>
  <c r="AK264" i="21" s="1"/>
  <c r="AH264" i="21"/>
  <c r="AI264" i="21" s="1"/>
  <c r="AF264" i="21"/>
  <c r="AD264" i="21"/>
  <c r="AE264" i="21" s="1"/>
  <c r="AB264" i="21"/>
  <c r="AC264" i="21" s="1"/>
  <c r="Z264" i="21"/>
  <c r="AA264" i="21" s="1"/>
  <c r="X264" i="21"/>
  <c r="Y264" i="21" s="1"/>
  <c r="V264" i="21"/>
  <c r="W264" i="21" s="1"/>
  <c r="T264" i="21"/>
  <c r="U264" i="21" s="1"/>
  <c r="R264" i="21"/>
  <c r="S264" i="21" s="1"/>
  <c r="P264" i="21"/>
  <c r="Q264" i="21" s="1"/>
  <c r="N264" i="21"/>
  <c r="O264" i="21" s="1"/>
  <c r="L264" i="21"/>
  <c r="M264" i="21" s="1"/>
  <c r="J264" i="21"/>
  <c r="K264" i="21" s="1"/>
  <c r="BD263" i="21"/>
  <c r="BB263" i="21"/>
  <c r="BC263" i="21" s="1"/>
  <c r="AZ263" i="21"/>
  <c r="BA263" i="21" s="1"/>
  <c r="AX263" i="21"/>
  <c r="AY263" i="21" s="1"/>
  <c r="AV263" i="21"/>
  <c r="AW263" i="21" s="1"/>
  <c r="AT263" i="21"/>
  <c r="AU263" i="21" s="1"/>
  <c r="AR263" i="21"/>
  <c r="AP263" i="21"/>
  <c r="AQ263" i="21" s="1"/>
  <c r="AN263" i="21"/>
  <c r="AO263" i="21" s="1"/>
  <c r="AL263" i="21"/>
  <c r="AM263" i="21" s="1"/>
  <c r="AJ263" i="21"/>
  <c r="AK263" i="21" s="1"/>
  <c r="AH263" i="21"/>
  <c r="AI263" i="21" s="1"/>
  <c r="AF263" i="21"/>
  <c r="AD263" i="21"/>
  <c r="AE263" i="21" s="1"/>
  <c r="AB263" i="21"/>
  <c r="AC263" i="21" s="1"/>
  <c r="Z263" i="21"/>
  <c r="AA263" i="21" s="1"/>
  <c r="X263" i="21"/>
  <c r="Y263" i="21" s="1"/>
  <c r="V263" i="21"/>
  <c r="W263" i="21" s="1"/>
  <c r="T263" i="21"/>
  <c r="U263" i="21" s="1"/>
  <c r="R263" i="21"/>
  <c r="S263" i="21" s="1"/>
  <c r="P263" i="21"/>
  <c r="Q263" i="21" s="1"/>
  <c r="N263" i="21"/>
  <c r="O263" i="21" s="1"/>
  <c r="L263" i="21"/>
  <c r="M263" i="21" s="1"/>
  <c r="J263" i="21"/>
  <c r="K263" i="21" s="1"/>
  <c r="BD262" i="21"/>
  <c r="BB262" i="21"/>
  <c r="BC262" i="21" s="1"/>
  <c r="AZ262" i="21"/>
  <c r="BA262" i="21" s="1"/>
  <c r="AX262" i="21"/>
  <c r="AY262" i="21" s="1"/>
  <c r="AV262" i="21"/>
  <c r="AW262" i="21" s="1"/>
  <c r="AT262" i="21"/>
  <c r="AU262" i="21" s="1"/>
  <c r="AR262" i="21"/>
  <c r="AP262" i="21"/>
  <c r="AQ262" i="21" s="1"/>
  <c r="AN262" i="21"/>
  <c r="AO262" i="21" s="1"/>
  <c r="AL262" i="21"/>
  <c r="AM262" i="21" s="1"/>
  <c r="AJ262" i="21"/>
  <c r="AK262" i="21" s="1"/>
  <c r="AH262" i="21"/>
  <c r="AI262" i="21" s="1"/>
  <c r="AF262" i="21"/>
  <c r="AD262" i="21"/>
  <c r="AE262" i="21" s="1"/>
  <c r="AB262" i="21"/>
  <c r="AC262" i="21" s="1"/>
  <c r="Z262" i="21"/>
  <c r="AA262" i="21" s="1"/>
  <c r="X262" i="21"/>
  <c r="Y262" i="21" s="1"/>
  <c r="V262" i="21"/>
  <c r="W262" i="21" s="1"/>
  <c r="T262" i="21"/>
  <c r="U262" i="21" s="1"/>
  <c r="R262" i="21"/>
  <c r="S262" i="21" s="1"/>
  <c r="P262" i="21"/>
  <c r="Q262" i="21" s="1"/>
  <c r="N262" i="21"/>
  <c r="O262" i="21" s="1"/>
  <c r="L262" i="21"/>
  <c r="M262" i="21" s="1"/>
  <c r="J262" i="21"/>
  <c r="K262" i="21" s="1"/>
  <c r="BD261" i="21"/>
  <c r="BB261" i="21"/>
  <c r="BC261" i="21" s="1"/>
  <c r="AZ261" i="21"/>
  <c r="BA261" i="21" s="1"/>
  <c r="AX261" i="21"/>
  <c r="AY261" i="21" s="1"/>
  <c r="AV261" i="21"/>
  <c r="AW261" i="21" s="1"/>
  <c r="AT261" i="21"/>
  <c r="AU261" i="21" s="1"/>
  <c r="AR261" i="21"/>
  <c r="AP261" i="21"/>
  <c r="AQ261" i="21" s="1"/>
  <c r="AN261" i="21"/>
  <c r="AO261" i="21" s="1"/>
  <c r="AL261" i="21"/>
  <c r="AM261" i="21" s="1"/>
  <c r="AJ261" i="21"/>
  <c r="AK261" i="21" s="1"/>
  <c r="AH261" i="21"/>
  <c r="AI261" i="21" s="1"/>
  <c r="AF261" i="21"/>
  <c r="AD261" i="21"/>
  <c r="AE261" i="21" s="1"/>
  <c r="AB261" i="21"/>
  <c r="AC261" i="21" s="1"/>
  <c r="Z261" i="21"/>
  <c r="AA261" i="21" s="1"/>
  <c r="X261" i="21"/>
  <c r="Y261" i="21" s="1"/>
  <c r="V261" i="21"/>
  <c r="W261" i="21" s="1"/>
  <c r="T261" i="21"/>
  <c r="U261" i="21" s="1"/>
  <c r="R261" i="21"/>
  <c r="S261" i="21" s="1"/>
  <c r="P261" i="21"/>
  <c r="Q261" i="21" s="1"/>
  <c r="N261" i="21"/>
  <c r="O261" i="21" s="1"/>
  <c r="L261" i="21"/>
  <c r="M261" i="21" s="1"/>
  <c r="J261" i="21"/>
  <c r="K261" i="21" s="1"/>
  <c r="BD260" i="21"/>
  <c r="BB260" i="21"/>
  <c r="BC260" i="21" s="1"/>
  <c r="AZ260" i="21"/>
  <c r="BA260" i="21" s="1"/>
  <c r="AX260" i="21"/>
  <c r="AY260" i="21" s="1"/>
  <c r="AV260" i="21"/>
  <c r="AW260" i="21" s="1"/>
  <c r="AT260" i="21"/>
  <c r="AU260" i="21" s="1"/>
  <c r="AR260" i="21"/>
  <c r="AP260" i="21"/>
  <c r="AQ260" i="21" s="1"/>
  <c r="AN260" i="21"/>
  <c r="AO260" i="21" s="1"/>
  <c r="AL260" i="21"/>
  <c r="AM260" i="21" s="1"/>
  <c r="AJ260" i="21"/>
  <c r="AK260" i="21" s="1"/>
  <c r="AH260" i="21"/>
  <c r="AI260" i="21" s="1"/>
  <c r="AF260" i="21"/>
  <c r="AD260" i="21"/>
  <c r="AE260" i="21" s="1"/>
  <c r="AB260" i="21"/>
  <c r="AC260" i="21" s="1"/>
  <c r="Z260" i="21"/>
  <c r="AA260" i="21" s="1"/>
  <c r="X260" i="21"/>
  <c r="Y260" i="21" s="1"/>
  <c r="V260" i="21"/>
  <c r="W260" i="21" s="1"/>
  <c r="T260" i="21"/>
  <c r="U260" i="21" s="1"/>
  <c r="R260" i="21"/>
  <c r="S260" i="21" s="1"/>
  <c r="P260" i="21"/>
  <c r="Q260" i="21" s="1"/>
  <c r="N260" i="21"/>
  <c r="O260" i="21" s="1"/>
  <c r="L260" i="21"/>
  <c r="M260" i="21" s="1"/>
  <c r="J260" i="21"/>
  <c r="K260" i="21" s="1"/>
  <c r="BD259" i="21"/>
  <c r="BB259" i="21"/>
  <c r="BC259" i="21" s="1"/>
  <c r="AZ259" i="21"/>
  <c r="BA259" i="21" s="1"/>
  <c r="AX259" i="21"/>
  <c r="AY259" i="21" s="1"/>
  <c r="AV259" i="21"/>
  <c r="AW259" i="21" s="1"/>
  <c r="AT259" i="21"/>
  <c r="AU259" i="21" s="1"/>
  <c r="AR259" i="21"/>
  <c r="AP259" i="21"/>
  <c r="AQ259" i="21" s="1"/>
  <c r="AN259" i="21"/>
  <c r="AO259" i="21" s="1"/>
  <c r="AL259" i="21"/>
  <c r="AM259" i="21" s="1"/>
  <c r="AJ259" i="21"/>
  <c r="AK259" i="21" s="1"/>
  <c r="AH259" i="21"/>
  <c r="AI259" i="21" s="1"/>
  <c r="AF259" i="21"/>
  <c r="AD259" i="21"/>
  <c r="AE259" i="21" s="1"/>
  <c r="AB259" i="21"/>
  <c r="AC259" i="21" s="1"/>
  <c r="Z259" i="21"/>
  <c r="AA259" i="21" s="1"/>
  <c r="X259" i="21"/>
  <c r="Y259" i="21" s="1"/>
  <c r="V259" i="21"/>
  <c r="W259" i="21" s="1"/>
  <c r="T259" i="21"/>
  <c r="U259" i="21" s="1"/>
  <c r="R259" i="21"/>
  <c r="S259" i="21" s="1"/>
  <c r="P259" i="21"/>
  <c r="Q259" i="21" s="1"/>
  <c r="N259" i="21"/>
  <c r="O259" i="21" s="1"/>
  <c r="L259" i="21"/>
  <c r="M259" i="21" s="1"/>
  <c r="J259" i="21"/>
  <c r="K259" i="21" s="1"/>
  <c r="BD258" i="21"/>
  <c r="BB258" i="21"/>
  <c r="BC258" i="21" s="1"/>
  <c r="AZ258" i="21"/>
  <c r="BA258" i="21" s="1"/>
  <c r="AX258" i="21"/>
  <c r="AY258" i="21" s="1"/>
  <c r="AV258" i="21"/>
  <c r="AW258" i="21" s="1"/>
  <c r="AT258" i="21"/>
  <c r="AU258" i="21" s="1"/>
  <c r="AR258" i="21"/>
  <c r="AP258" i="21"/>
  <c r="AQ258" i="21" s="1"/>
  <c r="AN258" i="21"/>
  <c r="AO258" i="21" s="1"/>
  <c r="AL258" i="21"/>
  <c r="AM258" i="21" s="1"/>
  <c r="AJ258" i="21"/>
  <c r="AK258" i="21" s="1"/>
  <c r="AH258" i="21"/>
  <c r="AI258" i="21" s="1"/>
  <c r="AF258" i="21"/>
  <c r="AD258" i="21"/>
  <c r="AE258" i="21" s="1"/>
  <c r="AB258" i="21"/>
  <c r="AC258" i="21" s="1"/>
  <c r="Z258" i="21"/>
  <c r="AA258" i="21" s="1"/>
  <c r="X258" i="21"/>
  <c r="Y258" i="21" s="1"/>
  <c r="V258" i="21"/>
  <c r="W258" i="21" s="1"/>
  <c r="T258" i="21"/>
  <c r="U258" i="21" s="1"/>
  <c r="R258" i="21"/>
  <c r="S258" i="21" s="1"/>
  <c r="P258" i="21"/>
  <c r="Q258" i="21" s="1"/>
  <c r="N258" i="21"/>
  <c r="O258" i="21" s="1"/>
  <c r="L258" i="21"/>
  <c r="M258" i="21" s="1"/>
  <c r="J258" i="21"/>
  <c r="K258" i="21" s="1"/>
  <c r="BD257" i="21"/>
  <c r="BB257" i="21"/>
  <c r="BC257" i="21" s="1"/>
  <c r="AZ257" i="21"/>
  <c r="BA257" i="21" s="1"/>
  <c r="AX257" i="21"/>
  <c r="AY257" i="21" s="1"/>
  <c r="AV257" i="21"/>
  <c r="AW257" i="21" s="1"/>
  <c r="AT257" i="21"/>
  <c r="AU257" i="21" s="1"/>
  <c r="AR257" i="21"/>
  <c r="AP257" i="21"/>
  <c r="AQ257" i="21" s="1"/>
  <c r="AN257" i="21"/>
  <c r="AO257" i="21" s="1"/>
  <c r="AL257" i="21"/>
  <c r="AM257" i="21" s="1"/>
  <c r="AJ257" i="21"/>
  <c r="AK257" i="21" s="1"/>
  <c r="AH257" i="21"/>
  <c r="AI257" i="21" s="1"/>
  <c r="AF257" i="21"/>
  <c r="AD257" i="21"/>
  <c r="AE257" i="21" s="1"/>
  <c r="AB257" i="21"/>
  <c r="AC257" i="21" s="1"/>
  <c r="Z257" i="21"/>
  <c r="AA257" i="21" s="1"/>
  <c r="X257" i="21"/>
  <c r="Y257" i="21" s="1"/>
  <c r="V257" i="21"/>
  <c r="W257" i="21" s="1"/>
  <c r="T257" i="21"/>
  <c r="U257" i="21" s="1"/>
  <c r="R257" i="21"/>
  <c r="S257" i="21" s="1"/>
  <c r="P257" i="21"/>
  <c r="Q257" i="21" s="1"/>
  <c r="N257" i="21"/>
  <c r="O257" i="21" s="1"/>
  <c r="L257" i="21"/>
  <c r="M257" i="21" s="1"/>
  <c r="J257" i="21"/>
  <c r="K257" i="21" s="1"/>
  <c r="BD256" i="21"/>
  <c r="BB256" i="21"/>
  <c r="BC256" i="21" s="1"/>
  <c r="AZ256" i="21"/>
  <c r="BA256" i="21" s="1"/>
  <c r="AX256" i="21"/>
  <c r="AY256" i="21" s="1"/>
  <c r="AV256" i="21"/>
  <c r="AW256" i="21" s="1"/>
  <c r="AT256" i="21"/>
  <c r="AU256" i="21" s="1"/>
  <c r="AR256" i="21"/>
  <c r="AP256" i="21"/>
  <c r="AQ256" i="21" s="1"/>
  <c r="AN256" i="21"/>
  <c r="AO256" i="21" s="1"/>
  <c r="AL256" i="21"/>
  <c r="AM256" i="21" s="1"/>
  <c r="AJ256" i="21"/>
  <c r="AK256" i="21" s="1"/>
  <c r="AH256" i="21"/>
  <c r="AI256" i="21" s="1"/>
  <c r="AF256" i="21"/>
  <c r="AD256" i="21"/>
  <c r="AE256" i="21" s="1"/>
  <c r="AB256" i="21"/>
  <c r="AC256" i="21" s="1"/>
  <c r="Z256" i="21"/>
  <c r="AA256" i="21" s="1"/>
  <c r="X256" i="21"/>
  <c r="Y256" i="21" s="1"/>
  <c r="V256" i="21"/>
  <c r="W256" i="21" s="1"/>
  <c r="T256" i="21"/>
  <c r="U256" i="21" s="1"/>
  <c r="R256" i="21"/>
  <c r="S256" i="21" s="1"/>
  <c r="P256" i="21"/>
  <c r="Q256" i="21" s="1"/>
  <c r="N256" i="21"/>
  <c r="O256" i="21" s="1"/>
  <c r="L256" i="21"/>
  <c r="M256" i="21" s="1"/>
  <c r="J256" i="21"/>
  <c r="K256" i="21" s="1"/>
  <c r="BD255" i="21"/>
  <c r="BB255" i="21"/>
  <c r="BC255" i="21" s="1"/>
  <c r="AZ255" i="21"/>
  <c r="BA255" i="21" s="1"/>
  <c r="AX255" i="21"/>
  <c r="AY255" i="21" s="1"/>
  <c r="AV255" i="21"/>
  <c r="AW255" i="21" s="1"/>
  <c r="AT255" i="21"/>
  <c r="AU255" i="21" s="1"/>
  <c r="AR255" i="21"/>
  <c r="AP255" i="21"/>
  <c r="AQ255" i="21" s="1"/>
  <c r="AN255" i="21"/>
  <c r="AO255" i="21" s="1"/>
  <c r="AL255" i="21"/>
  <c r="AM255" i="21" s="1"/>
  <c r="AJ255" i="21"/>
  <c r="AK255" i="21" s="1"/>
  <c r="AH255" i="21"/>
  <c r="AI255" i="21" s="1"/>
  <c r="AF255" i="21"/>
  <c r="AD255" i="21"/>
  <c r="AE255" i="21" s="1"/>
  <c r="AB255" i="21"/>
  <c r="AC255" i="21" s="1"/>
  <c r="Z255" i="21"/>
  <c r="AA255" i="21" s="1"/>
  <c r="X255" i="21"/>
  <c r="Y255" i="21" s="1"/>
  <c r="V255" i="21"/>
  <c r="W255" i="21" s="1"/>
  <c r="T255" i="21"/>
  <c r="U255" i="21" s="1"/>
  <c r="R255" i="21"/>
  <c r="S255" i="21" s="1"/>
  <c r="P255" i="21"/>
  <c r="Q255" i="21" s="1"/>
  <c r="N255" i="21"/>
  <c r="O255" i="21" s="1"/>
  <c r="L255" i="21"/>
  <c r="M255" i="21" s="1"/>
  <c r="J255" i="21"/>
  <c r="K255" i="21" s="1"/>
  <c r="BD254" i="21"/>
  <c r="BB254" i="21"/>
  <c r="BC254" i="21" s="1"/>
  <c r="AZ254" i="21"/>
  <c r="BA254" i="21" s="1"/>
  <c r="AX254" i="21"/>
  <c r="AY254" i="21" s="1"/>
  <c r="AV254" i="21"/>
  <c r="AW254" i="21" s="1"/>
  <c r="AT254" i="21"/>
  <c r="AU254" i="21" s="1"/>
  <c r="AR254" i="21"/>
  <c r="AP254" i="21"/>
  <c r="AQ254" i="21" s="1"/>
  <c r="AN254" i="21"/>
  <c r="AO254" i="21" s="1"/>
  <c r="AL254" i="21"/>
  <c r="AM254" i="21" s="1"/>
  <c r="AJ254" i="21"/>
  <c r="AK254" i="21" s="1"/>
  <c r="AH254" i="21"/>
  <c r="AI254" i="21" s="1"/>
  <c r="AF254" i="21"/>
  <c r="AD254" i="21"/>
  <c r="AE254" i="21" s="1"/>
  <c r="AB254" i="21"/>
  <c r="AC254" i="21" s="1"/>
  <c r="Z254" i="21"/>
  <c r="AA254" i="21" s="1"/>
  <c r="X254" i="21"/>
  <c r="Y254" i="21" s="1"/>
  <c r="V254" i="21"/>
  <c r="W254" i="21" s="1"/>
  <c r="T254" i="21"/>
  <c r="U254" i="21" s="1"/>
  <c r="R254" i="21"/>
  <c r="S254" i="21" s="1"/>
  <c r="P254" i="21"/>
  <c r="Q254" i="21" s="1"/>
  <c r="N254" i="21"/>
  <c r="O254" i="21" s="1"/>
  <c r="L254" i="21"/>
  <c r="M254" i="21" s="1"/>
  <c r="J254" i="21"/>
  <c r="K254" i="21" s="1"/>
  <c r="BD253" i="21"/>
  <c r="BB253" i="21"/>
  <c r="BC253" i="21" s="1"/>
  <c r="AZ253" i="21"/>
  <c r="BA253" i="21" s="1"/>
  <c r="AX253" i="21"/>
  <c r="AY253" i="21" s="1"/>
  <c r="AV253" i="21"/>
  <c r="AW253" i="21" s="1"/>
  <c r="AT253" i="21"/>
  <c r="AU253" i="21" s="1"/>
  <c r="AR253" i="21"/>
  <c r="AP253" i="21"/>
  <c r="AQ253" i="21" s="1"/>
  <c r="AN253" i="21"/>
  <c r="AO253" i="21" s="1"/>
  <c r="AL253" i="21"/>
  <c r="AM253" i="21" s="1"/>
  <c r="AJ253" i="21"/>
  <c r="AK253" i="21" s="1"/>
  <c r="AH253" i="21"/>
  <c r="AI253" i="21" s="1"/>
  <c r="AF253" i="21"/>
  <c r="AD253" i="21"/>
  <c r="AE253" i="21" s="1"/>
  <c r="AB253" i="21"/>
  <c r="AC253" i="21" s="1"/>
  <c r="Z253" i="21"/>
  <c r="AA253" i="21" s="1"/>
  <c r="X253" i="21"/>
  <c r="Y253" i="21" s="1"/>
  <c r="V253" i="21"/>
  <c r="W253" i="21" s="1"/>
  <c r="T253" i="21"/>
  <c r="U253" i="21" s="1"/>
  <c r="R253" i="21"/>
  <c r="S253" i="21" s="1"/>
  <c r="P253" i="21"/>
  <c r="Q253" i="21" s="1"/>
  <c r="N253" i="21"/>
  <c r="O253" i="21" s="1"/>
  <c r="L253" i="21"/>
  <c r="M253" i="21" s="1"/>
  <c r="J253" i="21"/>
  <c r="K253" i="21" s="1"/>
  <c r="BD252" i="21"/>
  <c r="BB252" i="21"/>
  <c r="BC252" i="21" s="1"/>
  <c r="AZ252" i="21"/>
  <c r="BA252" i="21" s="1"/>
  <c r="AX252" i="21"/>
  <c r="AY252" i="21" s="1"/>
  <c r="AV252" i="21"/>
  <c r="AW252" i="21" s="1"/>
  <c r="AT252" i="21"/>
  <c r="AU252" i="21" s="1"/>
  <c r="AR252" i="21"/>
  <c r="AP252" i="21"/>
  <c r="AQ252" i="21" s="1"/>
  <c r="AN252" i="21"/>
  <c r="AO252" i="21" s="1"/>
  <c r="AL252" i="21"/>
  <c r="AM252" i="21" s="1"/>
  <c r="AJ252" i="21"/>
  <c r="AK252" i="21" s="1"/>
  <c r="AH252" i="21"/>
  <c r="AI252" i="21" s="1"/>
  <c r="AF252" i="21"/>
  <c r="AD252" i="21"/>
  <c r="AE252" i="21" s="1"/>
  <c r="AB252" i="21"/>
  <c r="AC252" i="21" s="1"/>
  <c r="Z252" i="21"/>
  <c r="AA252" i="21" s="1"/>
  <c r="X252" i="21"/>
  <c r="Y252" i="21" s="1"/>
  <c r="V252" i="21"/>
  <c r="W252" i="21" s="1"/>
  <c r="T252" i="21"/>
  <c r="U252" i="21" s="1"/>
  <c r="R252" i="21"/>
  <c r="S252" i="21" s="1"/>
  <c r="P252" i="21"/>
  <c r="Q252" i="21" s="1"/>
  <c r="N252" i="21"/>
  <c r="O252" i="21" s="1"/>
  <c r="L252" i="21"/>
  <c r="M252" i="21" s="1"/>
  <c r="J252" i="21"/>
  <c r="K252" i="21" s="1"/>
  <c r="BD251" i="21"/>
  <c r="BB251" i="21"/>
  <c r="BC251" i="21" s="1"/>
  <c r="AZ251" i="21"/>
  <c r="BA251" i="21" s="1"/>
  <c r="AX251" i="21"/>
  <c r="AY251" i="21" s="1"/>
  <c r="AV251" i="21"/>
  <c r="AW251" i="21" s="1"/>
  <c r="AT251" i="21"/>
  <c r="AU251" i="21" s="1"/>
  <c r="AR251" i="21"/>
  <c r="AP251" i="21"/>
  <c r="AQ251" i="21" s="1"/>
  <c r="AN251" i="21"/>
  <c r="AO251" i="21" s="1"/>
  <c r="AL251" i="21"/>
  <c r="AM251" i="21" s="1"/>
  <c r="AJ251" i="21"/>
  <c r="AK251" i="21" s="1"/>
  <c r="AH251" i="21"/>
  <c r="AI251" i="21" s="1"/>
  <c r="AF251" i="21"/>
  <c r="AD251" i="21"/>
  <c r="AE251" i="21" s="1"/>
  <c r="AB251" i="21"/>
  <c r="AC251" i="21" s="1"/>
  <c r="Z251" i="21"/>
  <c r="AA251" i="21" s="1"/>
  <c r="X251" i="21"/>
  <c r="Y251" i="21" s="1"/>
  <c r="V251" i="21"/>
  <c r="W251" i="21" s="1"/>
  <c r="T251" i="21"/>
  <c r="U251" i="21" s="1"/>
  <c r="R251" i="21"/>
  <c r="S251" i="21" s="1"/>
  <c r="P251" i="21"/>
  <c r="Q251" i="21" s="1"/>
  <c r="N251" i="21"/>
  <c r="O251" i="21" s="1"/>
  <c r="L251" i="21"/>
  <c r="M251" i="21" s="1"/>
  <c r="J251" i="21"/>
  <c r="K251" i="21" s="1"/>
  <c r="BD250" i="21"/>
  <c r="BB250" i="21"/>
  <c r="BC250" i="21" s="1"/>
  <c r="AZ250" i="21"/>
  <c r="BA250" i="21" s="1"/>
  <c r="AX250" i="21"/>
  <c r="AY250" i="21" s="1"/>
  <c r="AV250" i="21"/>
  <c r="AW250" i="21" s="1"/>
  <c r="AT250" i="21"/>
  <c r="AU250" i="21" s="1"/>
  <c r="AR250" i="21"/>
  <c r="AP250" i="21"/>
  <c r="AQ250" i="21" s="1"/>
  <c r="AN250" i="21"/>
  <c r="AO250" i="21" s="1"/>
  <c r="AL250" i="21"/>
  <c r="AM250" i="21" s="1"/>
  <c r="AJ250" i="21"/>
  <c r="AK250" i="21" s="1"/>
  <c r="AH250" i="21"/>
  <c r="AI250" i="21" s="1"/>
  <c r="AF250" i="21"/>
  <c r="AD250" i="21"/>
  <c r="AE250" i="21" s="1"/>
  <c r="AB250" i="21"/>
  <c r="AC250" i="21" s="1"/>
  <c r="Z250" i="21"/>
  <c r="AA250" i="21" s="1"/>
  <c r="X250" i="21"/>
  <c r="Y250" i="21" s="1"/>
  <c r="V250" i="21"/>
  <c r="W250" i="21" s="1"/>
  <c r="T250" i="21"/>
  <c r="U250" i="21" s="1"/>
  <c r="R250" i="21"/>
  <c r="S250" i="21" s="1"/>
  <c r="P250" i="21"/>
  <c r="Q250" i="21" s="1"/>
  <c r="N250" i="21"/>
  <c r="O250" i="21" s="1"/>
  <c r="L250" i="21"/>
  <c r="M250" i="21" s="1"/>
  <c r="J250" i="21"/>
  <c r="K250" i="21" s="1"/>
  <c r="BD249" i="21"/>
  <c r="BB249" i="21"/>
  <c r="BC249" i="21" s="1"/>
  <c r="AZ249" i="21"/>
  <c r="BA249" i="21" s="1"/>
  <c r="AX249" i="21"/>
  <c r="AY249" i="21" s="1"/>
  <c r="AV249" i="21"/>
  <c r="AW249" i="21" s="1"/>
  <c r="AT249" i="21"/>
  <c r="AU249" i="21" s="1"/>
  <c r="AR249" i="21"/>
  <c r="AP249" i="21"/>
  <c r="AQ249" i="21" s="1"/>
  <c r="AN249" i="21"/>
  <c r="AO249" i="21" s="1"/>
  <c r="AL249" i="21"/>
  <c r="AM249" i="21" s="1"/>
  <c r="AJ249" i="21"/>
  <c r="AK249" i="21" s="1"/>
  <c r="AH249" i="21"/>
  <c r="AI249" i="21" s="1"/>
  <c r="AF249" i="21"/>
  <c r="AD249" i="21"/>
  <c r="AE249" i="21" s="1"/>
  <c r="AB249" i="21"/>
  <c r="AC249" i="21" s="1"/>
  <c r="Z249" i="21"/>
  <c r="AA249" i="21" s="1"/>
  <c r="X249" i="21"/>
  <c r="Y249" i="21" s="1"/>
  <c r="V249" i="21"/>
  <c r="W249" i="21" s="1"/>
  <c r="T249" i="21"/>
  <c r="U249" i="21" s="1"/>
  <c r="R249" i="21"/>
  <c r="S249" i="21" s="1"/>
  <c r="P249" i="21"/>
  <c r="Q249" i="21" s="1"/>
  <c r="N249" i="21"/>
  <c r="O249" i="21" s="1"/>
  <c r="L249" i="21"/>
  <c r="M249" i="21" s="1"/>
  <c r="J249" i="21"/>
  <c r="K249" i="21" s="1"/>
  <c r="BD248" i="21"/>
  <c r="BB248" i="21"/>
  <c r="BC248" i="21" s="1"/>
  <c r="AZ248" i="21"/>
  <c r="BA248" i="21" s="1"/>
  <c r="AX248" i="21"/>
  <c r="AY248" i="21" s="1"/>
  <c r="AV248" i="21"/>
  <c r="AW248" i="21" s="1"/>
  <c r="AT248" i="21"/>
  <c r="AU248" i="21" s="1"/>
  <c r="AR248" i="21"/>
  <c r="AP248" i="21"/>
  <c r="AQ248" i="21" s="1"/>
  <c r="AN248" i="21"/>
  <c r="AO248" i="21" s="1"/>
  <c r="AL248" i="21"/>
  <c r="AM248" i="21" s="1"/>
  <c r="AJ248" i="21"/>
  <c r="AK248" i="21" s="1"/>
  <c r="AH248" i="21"/>
  <c r="AI248" i="21" s="1"/>
  <c r="AF248" i="21"/>
  <c r="AD248" i="21"/>
  <c r="AE248" i="21" s="1"/>
  <c r="AB248" i="21"/>
  <c r="AC248" i="21" s="1"/>
  <c r="Z248" i="21"/>
  <c r="AA248" i="21" s="1"/>
  <c r="X248" i="21"/>
  <c r="Y248" i="21" s="1"/>
  <c r="V248" i="21"/>
  <c r="W248" i="21" s="1"/>
  <c r="T248" i="21"/>
  <c r="U248" i="21" s="1"/>
  <c r="R248" i="21"/>
  <c r="S248" i="21" s="1"/>
  <c r="P248" i="21"/>
  <c r="Q248" i="21" s="1"/>
  <c r="N248" i="21"/>
  <c r="O248" i="21" s="1"/>
  <c r="L248" i="21"/>
  <c r="M248" i="21" s="1"/>
  <c r="J248" i="21"/>
  <c r="K248" i="21" s="1"/>
  <c r="BD247" i="21"/>
  <c r="BB247" i="21"/>
  <c r="BC247" i="21" s="1"/>
  <c r="AZ247" i="21"/>
  <c r="BA247" i="21" s="1"/>
  <c r="AX247" i="21"/>
  <c r="AY247" i="21" s="1"/>
  <c r="AV247" i="21"/>
  <c r="AW247" i="21" s="1"/>
  <c r="AT247" i="21"/>
  <c r="AU247" i="21" s="1"/>
  <c r="AR247" i="21"/>
  <c r="AP247" i="21"/>
  <c r="AQ247" i="21" s="1"/>
  <c r="AN247" i="21"/>
  <c r="AO247" i="21" s="1"/>
  <c r="AL247" i="21"/>
  <c r="AM247" i="21" s="1"/>
  <c r="AJ247" i="21"/>
  <c r="AK247" i="21" s="1"/>
  <c r="AH247" i="21"/>
  <c r="AI247" i="21" s="1"/>
  <c r="AF247" i="21"/>
  <c r="AD247" i="21"/>
  <c r="AE247" i="21" s="1"/>
  <c r="AB247" i="21"/>
  <c r="AC247" i="21" s="1"/>
  <c r="Z247" i="21"/>
  <c r="AA247" i="21" s="1"/>
  <c r="X247" i="21"/>
  <c r="Y247" i="21" s="1"/>
  <c r="V247" i="21"/>
  <c r="W247" i="21" s="1"/>
  <c r="T247" i="21"/>
  <c r="U247" i="21" s="1"/>
  <c r="R247" i="21"/>
  <c r="S247" i="21" s="1"/>
  <c r="P247" i="21"/>
  <c r="Q247" i="21" s="1"/>
  <c r="N247" i="21"/>
  <c r="O247" i="21" s="1"/>
  <c r="L247" i="21"/>
  <c r="M247" i="21" s="1"/>
  <c r="J247" i="21"/>
  <c r="K247" i="21" s="1"/>
  <c r="BD246" i="21"/>
  <c r="BB246" i="21"/>
  <c r="BC246" i="21" s="1"/>
  <c r="AZ246" i="21"/>
  <c r="BA246" i="21" s="1"/>
  <c r="AX246" i="21"/>
  <c r="AY246" i="21" s="1"/>
  <c r="AV246" i="21"/>
  <c r="AW246" i="21" s="1"/>
  <c r="AT246" i="21"/>
  <c r="AU246" i="21" s="1"/>
  <c r="AR246" i="21"/>
  <c r="AP246" i="21"/>
  <c r="AQ246" i="21" s="1"/>
  <c r="AN246" i="21"/>
  <c r="AO246" i="21" s="1"/>
  <c r="AL246" i="21"/>
  <c r="AM246" i="21" s="1"/>
  <c r="AJ246" i="21"/>
  <c r="AK246" i="21" s="1"/>
  <c r="AH246" i="21"/>
  <c r="AI246" i="21" s="1"/>
  <c r="AF246" i="21"/>
  <c r="AD246" i="21"/>
  <c r="AE246" i="21" s="1"/>
  <c r="AB246" i="21"/>
  <c r="AC246" i="21" s="1"/>
  <c r="Z246" i="21"/>
  <c r="AA246" i="21" s="1"/>
  <c r="X246" i="21"/>
  <c r="Y246" i="21" s="1"/>
  <c r="V246" i="21"/>
  <c r="W246" i="21" s="1"/>
  <c r="T246" i="21"/>
  <c r="U246" i="21" s="1"/>
  <c r="R246" i="21"/>
  <c r="S246" i="21" s="1"/>
  <c r="P246" i="21"/>
  <c r="Q246" i="21" s="1"/>
  <c r="N246" i="21"/>
  <c r="O246" i="21" s="1"/>
  <c r="L246" i="21"/>
  <c r="M246" i="21" s="1"/>
  <c r="J246" i="21"/>
  <c r="K246" i="21" s="1"/>
  <c r="BD245" i="21"/>
  <c r="BB245" i="21"/>
  <c r="BC245" i="21" s="1"/>
  <c r="AZ245" i="21"/>
  <c r="BA245" i="21" s="1"/>
  <c r="AX245" i="21"/>
  <c r="AY245" i="21" s="1"/>
  <c r="AV245" i="21"/>
  <c r="AW245" i="21" s="1"/>
  <c r="AT245" i="21"/>
  <c r="AU245" i="21" s="1"/>
  <c r="AR245" i="21"/>
  <c r="AP245" i="21"/>
  <c r="AQ245" i="21" s="1"/>
  <c r="AN245" i="21"/>
  <c r="AO245" i="21" s="1"/>
  <c r="AL245" i="21"/>
  <c r="AM245" i="21" s="1"/>
  <c r="AJ245" i="21"/>
  <c r="AK245" i="21" s="1"/>
  <c r="AH245" i="21"/>
  <c r="AI245" i="21" s="1"/>
  <c r="AF245" i="21"/>
  <c r="AD245" i="21"/>
  <c r="AE245" i="21" s="1"/>
  <c r="AB245" i="21"/>
  <c r="AC245" i="21" s="1"/>
  <c r="Z245" i="21"/>
  <c r="AA245" i="21" s="1"/>
  <c r="X245" i="21"/>
  <c r="Y245" i="21" s="1"/>
  <c r="V245" i="21"/>
  <c r="W245" i="21" s="1"/>
  <c r="T245" i="21"/>
  <c r="U245" i="21" s="1"/>
  <c r="R245" i="21"/>
  <c r="S245" i="21" s="1"/>
  <c r="P245" i="21"/>
  <c r="Q245" i="21" s="1"/>
  <c r="N245" i="21"/>
  <c r="O245" i="21" s="1"/>
  <c r="L245" i="21"/>
  <c r="M245" i="21" s="1"/>
  <c r="J245" i="21"/>
  <c r="K245" i="21" s="1"/>
  <c r="BD244" i="21"/>
  <c r="BB244" i="21"/>
  <c r="BC244" i="21" s="1"/>
  <c r="AZ244" i="21"/>
  <c r="BA244" i="21" s="1"/>
  <c r="AX244" i="21"/>
  <c r="AY244" i="21" s="1"/>
  <c r="AV244" i="21"/>
  <c r="AW244" i="21" s="1"/>
  <c r="AT244" i="21"/>
  <c r="AU244" i="21" s="1"/>
  <c r="AR244" i="21"/>
  <c r="AP244" i="21"/>
  <c r="AQ244" i="21" s="1"/>
  <c r="AN244" i="21"/>
  <c r="AO244" i="21" s="1"/>
  <c r="AL244" i="21"/>
  <c r="AM244" i="21" s="1"/>
  <c r="AJ244" i="21"/>
  <c r="AK244" i="21" s="1"/>
  <c r="AH244" i="21"/>
  <c r="AI244" i="21" s="1"/>
  <c r="AF244" i="21"/>
  <c r="AD244" i="21"/>
  <c r="AE244" i="21" s="1"/>
  <c r="AB244" i="21"/>
  <c r="AC244" i="21" s="1"/>
  <c r="Z244" i="21"/>
  <c r="AA244" i="21" s="1"/>
  <c r="X244" i="21"/>
  <c r="Y244" i="21" s="1"/>
  <c r="V244" i="21"/>
  <c r="W244" i="21" s="1"/>
  <c r="T244" i="21"/>
  <c r="U244" i="21" s="1"/>
  <c r="R244" i="21"/>
  <c r="S244" i="21" s="1"/>
  <c r="P244" i="21"/>
  <c r="Q244" i="21" s="1"/>
  <c r="N244" i="21"/>
  <c r="O244" i="21" s="1"/>
  <c r="L244" i="21"/>
  <c r="M244" i="21" s="1"/>
  <c r="J244" i="21"/>
  <c r="K244" i="21" s="1"/>
  <c r="BD243" i="21"/>
  <c r="BB243" i="21"/>
  <c r="BC243" i="21" s="1"/>
  <c r="AZ243" i="21"/>
  <c r="BA243" i="21" s="1"/>
  <c r="AX243" i="21"/>
  <c r="AY243" i="21" s="1"/>
  <c r="AV243" i="21"/>
  <c r="AW243" i="21" s="1"/>
  <c r="AT243" i="21"/>
  <c r="AU243" i="21" s="1"/>
  <c r="AR243" i="21"/>
  <c r="AP243" i="21"/>
  <c r="AQ243" i="21" s="1"/>
  <c r="AN243" i="21"/>
  <c r="AO243" i="21" s="1"/>
  <c r="AL243" i="21"/>
  <c r="AM243" i="21" s="1"/>
  <c r="AJ243" i="21"/>
  <c r="AK243" i="21" s="1"/>
  <c r="AH243" i="21"/>
  <c r="AI243" i="21" s="1"/>
  <c r="AF243" i="21"/>
  <c r="AD243" i="21"/>
  <c r="AE243" i="21" s="1"/>
  <c r="AB243" i="21"/>
  <c r="AC243" i="21" s="1"/>
  <c r="Z243" i="21"/>
  <c r="AA243" i="21" s="1"/>
  <c r="X243" i="21"/>
  <c r="Y243" i="21" s="1"/>
  <c r="V243" i="21"/>
  <c r="W243" i="21" s="1"/>
  <c r="T243" i="21"/>
  <c r="U243" i="21" s="1"/>
  <c r="R243" i="21"/>
  <c r="S243" i="21" s="1"/>
  <c r="P243" i="21"/>
  <c r="Q243" i="21" s="1"/>
  <c r="N243" i="21"/>
  <c r="O243" i="21" s="1"/>
  <c r="L243" i="21"/>
  <c r="M243" i="21" s="1"/>
  <c r="J243" i="21"/>
  <c r="K243" i="21" s="1"/>
  <c r="BD242" i="21"/>
  <c r="BB242" i="21"/>
  <c r="BC242" i="21" s="1"/>
  <c r="AZ242" i="21"/>
  <c r="BA242" i="21" s="1"/>
  <c r="AX242" i="21"/>
  <c r="AY242" i="21" s="1"/>
  <c r="AV242" i="21"/>
  <c r="AW242" i="21" s="1"/>
  <c r="AT242" i="21"/>
  <c r="AU242" i="21" s="1"/>
  <c r="AR242" i="21"/>
  <c r="AP242" i="21"/>
  <c r="AQ242" i="21" s="1"/>
  <c r="AN242" i="21"/>
  <c r="AO242" i="21" s="1"/>
  <c r="AL242" i="21"/>
  <c r="AM242" i="21" s="1"/>
  <c r="AJ242" i="21"/>
  <c r="AK242" i="21" s="1"/>
  <c r="AH242" i="21"/>
  <c r="AI242" i="21" s="1"/>
  <c r="AF242" i="21"/>
  <c r="AD242" i="21"/>
  <c r="AE242" i="21" s="1"/>
  <c r="AB242" i="21"/>
  <c r="AC242" i="21" s="1"/>
  <c r="Z242" i="21"/>
  <c r="AA242" i="21" s="1"/>
  <c r="X242" i="21"/>
  <c r="Y242" i="21" s="1"/>
  <c r="V242" i="21"/>
  <c r="W242" i="21" s="1"/>
  <c r="T242" i="21"/>
  <c r="U242" i="21" s="1"/>
  <c r="R242" i="21"/>
  <c r="S242" i="21" s="1"/>
  <c r="P242" i="21"/>
  <c r="Q242" i="21" s="1"/>
  <c r="N242" i="21"/>
  <c r="O242" i="21" s="1"/>
  <c r="L242" i="21"/>
  <c r="M242" i="21" s="1"/>
  <c r="J242" i="21"/>
  <c r="K242" i="21" s="1"/>
  <c r="BD241" i="21"/>
  <c r="BB241" i="21"/>
  <c r="BC241" i="21" s="1"/>
  <c r="AZ241" i="21"/>
  <c r="BA241" i="21" s="1"/>
  <c r="AX241" i="21"/>
  <c r="AY241" i="21" s="1"/>
  <c r="AV241" i="21"/>
  <c r="AW241" i="21" s="1"/>
  <c r="AT241" i="21"/>
  <c r="AU241" i="21" s="1"/>
  <c r="AR241" i="21"/>
  <c r="AP241" i="21"/>
  <c r="AQ241" i="21" s="1"/>
  <c r="AN241" i="21"/>
  <c r="AO241" i="21" s="1"/>
  <c r="AL241" i="21"/>
  <c r="AM241" i="21" s="1"/>
  <c r="AJ241" i="21"/>
  <c r="AK241" i="21" s="1"/>
  <c r="AH241" i="21"/>
  <c r="AI241" i="21" s="1"/>
  <c r="AF241" i="21"/>
  <c r="AD241" i="21"/>
  <c r="AE241" i="21" s="1"/>
  <c r="AB241" i="21"/>
  <c r="AC241" i="21" s="1"/>
  <c r="Z241" i="21"/>
  <c r="AA241" i="21" s="1"/>
  <c r="X241" i="21"/>
  <c r="Y241" i="21" s="1"/>
  <c r="V241" i="21"/>
  <c r="W241" i="21" s="1"/>
  <c r="T241" i="21"/>
  <c r="U241" i="21" s="1"/>
  <c r="R241" i="21"/>
  <c r="S241" i="21" s="1"/>
  <c r="P241" i="21"/>
  <c r="Q241" i="21" s="1"/>
  <c r="N241" i="21"/>
  <c r="O241" i="21" s="1"/>
  <c r="L241" i="21"/>
  <c r="M241" i="21" s="1"/>
  <c r="J241" i="21"/>
  <c r="K241" i="21" s="1"/>
  <c r="BD240" i="21"/>
  <c r="BB240" i="21"/>
  <c r="BC240" i="21" s="1"/>
  <c r="AZ240" i="21"/>
  <c r="BA240" i="21" s="1"/>
  <c r="AX240" i="21"/>
  <c r="AY240" i="21" s="1"/>
  <c r="AV240" i="21"/>
  <c r="AW240" i="21" s="1"/>
  <c r="AT240" i="21"/>
  <c r="AU240" i="21" s="1"/>
  <c r="AR240" i="21"/>
  <c r="AP240" i="21"/>
  <c r="AQ240" i="21" s="1"/>
  <c r="AN240" i="21"/>
  <c r="AO240" i="21" s="1"/>
  <c r="AL240" i="21"/>
  <c r="AM240" i="21" s="1"/>
  <c r="AJ240" i="21"/>
  <c r="AK240" i="21" s="1"/>
  <c r="AH240" i="21"/>
  <c r="AI240" i="21" s="1"/>
  <c r="AF240" i="21"/>
  <c r="AD240" i="21"/>
  <c r="AE240" i="21" s="1"/>
  <c r="AB240" i="21"/>
  <c r="AC240" i="21" s="1"/>
  <c r="Z240" i="21"/>
  <c r="AA240" i="21" s="1"/>
  <c r="X240" i="21"/>
  <c r="Y240" i="21" s="1"/>
  <c r="V240" i="21"/>
  <c r="W240" i="21" s="1"/>
  <c r="T240" i="21"/>
  <c r="U240" i="21" s="1"/>
  <c r="R240" i="21"/>
  <c r="S240" i="21" s="1"/>
  <c r="P240" i="21"/>
  <c r="Q240" i="21" s="1"/>
  <c r="N240" i="21"/>
  <c r="O240" i="21" s="1"/>
  <c r="L240" i="21"/>
  <c r="M240" i="21" s="1"/>
  <c r="J240" i="21"/>
  <c r="K240" i="21" s="1"/>
  <c r="BD239" i="21"/>
  <c r="BB239" i="21"/>
  <c r="BC239" i="21" s="1"/>
  <c r="AZ239" i="21"/>
  <c r="BA239" i="21" s="1"/>
  <c r="AX239" i="21"/>
  <c r="AY239" i="21" s="1"/>
  <c r="AV239" i="21"/>
  <c r="AW239" i="21" s="1"/>
  <c r="AT239" i="21"/>
  <c r="AU239" i="21" s="1"/>
  <c r="AR239" i="21"/>
  <c r="AP239" i="21"/>
  <c r="AQ239" i="21" s="1"/>
  <c r="AN239" i="21"/>
  <c r="AO239" i="21" s="1"/>
  <c r="AL239" i="21"/>
  <c r="AM239" i="21" s="1"/>
  <c r="AJ239" i="21"/>
  <c r="AK239" i="21" s="1"/>
  <c r="AH239" i="21"/>
  <c r="AI239" i="21" s="1"/>
  <c r="AF239" i="21"/>
  <c r="AD239" i="21"/>
  <c r="AE239" i="21" s="1"/>
  <c r="AB239" i="21"/>
  <c r="AC239" i="21" s="1"/>
  <c r="Z239" i="21"/>
  <c r="AA239" i="21" s="1"/>
  <c r="X239" i="21"/>
  <c r="Y239" i="21" s="1"/>
  <c r="V239" i="21"/>
  <c r="W239" i="21" s="1"/>
  <c r="T239" i="21"/>
  <c r="U239" i="21" s="1"/>
  <c r="R239" i="21"/>
  <c r="S239" i="21" s="1"/>
  <c r="P239" i="21"/>
  <c r="Q239" i="21" s="1"/>
  <c r="N239" i="21"/>
  <c r="O239" i="21" s="1"/>
  <c r="L239" i="21"/>
  <c r="M239" i="21" s="1"/>
  <c r="J239" i="21"/>
  <c r="K239" i="21" s="1"/>
  <c r="BD238" i="21"/>
  <c r="BB238" i="21"/>
  <c r="BC238" i="21" s="1"/>
  <c r="AZ238" i="21"/>
  <c r="BA238" i="21" s="1"/>
  <c r="AX238" i="21"/>
  <c r="AY238" i="21" s="1"/>
  <c r="AV238" i="21"/>
  <c r="AW238" i="21" s="1"/>
  <c r="AT238" i="21"/>
  <c r="AU238" i="21" s="1"/>
  <c r="AR238" i="21"/>
  <c r="AP238" i="21"/>
  <c r="AQ238" i="21" s="1"/>
  <c r="AN238" i="21"/>
  <c r="AO238" i="21" s="1"/>
  <c r="AL238" i="21"/>
  <c r="AM238" i="21" s="1"/>
  <c r="AJ238" i="21"/>
  <c r="AK238" i="21" s="1"/>
  <c r="AH238" i="21"/>
  <c r="AI238" i="21" s="1"/>
  <c r="AF238" i="21"/>
  <c r="AD238" i="21"/>
  <c r="AE238" i="21" s="1"/>
  <c r="AB238" i="21"/>
  <c r="AC238" i="21" s="1"/>
  <c r="Z238" i="21"/>
  <c r="AA238" i="21" s="1"/>
  <c r="X238" i="21"/>
  <c r="Y238" i="21" s="1"/>
  <c r="V238" i="21"/>
  <c r="W238" i="21" s="1"/>
  <c r="T238" i="21"/>
  <c r="U238" i="21" s="1"/>
  <c r="R238" i="21"/>
  <c r="S238" i="21" s="1"/>
  <c r="P238" i="21"/>
  <c r="Q238" i="21" s="1"/>
  <c r="N238" i="21"/>
  <c r="O238" i="21" s="1"/>
  <c r="L238" i="21"/>
  <c r="M238" i="21" s="1"/>
  <c r="J238" i="21"/>
  <c r="K238" i="21" s="1"/>
  <c r="BD237" i="21"/>
  <c r="BB237" i="21"/>
  <c r="BC237" i="21" s="1"/>
  <c r="AZ237" i="21"/>
  <c r="BA237" i="21" s="1"/>
  <c r="AX237" i="21"/>
  <c r="AY237" i="21" s="1"/>
  <c r="AV237" i="21"/>
  <c r="AW237" i="21" s="1"/>
  <c r="AT237" i="21"/>
  <c r="AU237" i="21" s="1"/>
  <c r="AR237" i="21"/>
  <c r="AP237" i="21"/>
  <c r="AQ237" i="21" s="1"/>
  <c r="AN237" i="21"/>
  <c r="AO237" i="21" s="1"/>
  <c r="AL237" i="21"/>
  <c r="AM237" i="21" s="1"/>
  <c r="AJ237" i="21"/>
  <c r="AK237" i="21" s="1"/>
  <c r="AH237" i="21"/>
  <c r="AI237" i="21" s="1"/>
  <c r="AF237" i="21"/>
  <c r="AG237" i="21" s="1"/>
  <c r="AD237" i="21"/>
  <c r="AE237" i="21" s="1"/>
  <c r="AB237" i="21"/>
  <c r="AC237" i="21" s="1"/>
  <c r="Z237" i="21"/>
  <c r="AA237" i="21" s="1"/>
  <c r="X237" i="21"/>
  <c r="Y237" i="21" s="1"/>
  <c r="V237" i="21"/>
  <c r="W237" i="21" s="1"/>
  <c r="T237" i="21"/>
  <c r="U237" i="21" s="1"/>
  <c r="R237" i="21"/>
  <c r="S237" i="21" s="1"/>
  <c r="P237" i="21"/>
  <c r="Q237" i="21" s="1"/>
  <c r="N237" i="21"/>
  <c r="O237" i="21" s="1"/>
  <c r="L237" i="21"/>
  <c r="M237" i="21" s="1"/>
  <c r="J237" i="21"/>
  <c r="K237" i="21" s="1"/>
  <c r="BD236" i="21"/>
  <c r="BB236" i="21"/>
  <c r="BC236" i="21" s="1"/>
  <c r="AZ236" i="21"/>
  <c r="BA236" i="21" s="1"/>
  <c r="AX236" i="21"/>
  <c r="AY236" i="21" s="1"/>
  <c r="AV236" i="21"/>
  <c r="AW236" i="21" s="1"/>
  <c r="AT236" i="21"/>
  <c r="AU236" i="21" s="1"/>
  <c r="AR236" i="21"/>
  <c r="AP236" i="21"/>
  <c r="AQ236" i="21" s="1"/>
  <c r="AN236" i="21"/>
  <c r="AO236" i="21" s="1"/>
  <c r="AL236" i="21"/>
  <c r="AM236" i="21" s="1"/>
  <c r="AJ236" i="21"/>
  <c r="AK236" i="21" s="1"/>
  <c r="AH236" i="21"/>
  <c r="AI236" i="21" s="1"/>
  <c r="AF236" i="21"/>
  <c r="AG236" i="21" s="1"/>
  <c r="AD236" i="21"/>
  <c r="AE236" i="21" s="1"/>
  <c r="AB236" i="21"/>
  <c r="AC236" i="21" s="1"/>
  <c r="Z236" i="21"/>
  <c r="AA236" i="21" s="1"/>
  <c r="X236" i="21"/>
  <c r="Y236" i="21" s="1"/>
  <c r="V236" i="21"/>
  <c r="W236" i="21" s="1"/>
  <c r="T236" i="21"/>
  <c r="U236" i="21" s="1"/>
  <c r="R236" i="21"/>
  <c r="S236" i="21" s="1"/>
  <c r="P236" i="21"/>
  <c r="Q236" i="21" s="1"/>
  <c r="N236" i="21"/>
  <c r="O236" i="21" s="1"/>
  <c r="L236" i="21"/>
  <c r="M236" i="21" s="1"/>
  <c r="J236" i="21"/>
  <c r="K236" i="21" s="1"/>
  <c r="BD235" i="21"/>
  <c r="BB235" i="21"/>
  <c r="BC235" i="21" s="1"/>
  <c r="AZ235" i="21"/>
  <c r="BA235" i="21" s="1"/>
  <c r="AX235" i="21"/>
  <c r="AY235" i="21" s="1"/>
  <c r="AV235" i="21"/>
  <c r="AW235" i="21" s="1"/>
  <c r="AT235" i="21"/>
  <c r="AU235" i="21" s="1"/>
  <c r="AR235" i="21"/>
  <c r="AP235" i="21"/>
  <c r="AQ235" i="21" s="1"/>
  <c r="AN235" i="21"/>
  <c r="AO235" i="21" s="1"/>
  <c r="AL235" i="21"/>
  <c r="AM235" i="21" s="1"/>
  <c r="AJ235" i="21"/>
  <c r="AK235" i="21" s="1"/>
  <c r="AH235" i="21"/>
  <c r="AI235" i="21" s="1"/>
  <c r="AF235" i="21"/>
  <c r="AG235" i="21" s="1"/>
  <c r="AD235" i="21"/>
  <c r="AE235" i="21" s="1"/>
  <c r="AB235" i="21"/>
  <c r="AC235" i="21" s="1"/>
  <c r="Z235" i="21"/>
  <c r="AA235" i="21" s="1"/>
  <c r="X235" i="21"/>
  <c r="Y235" i="21" s="1"/>
  <c r="V235" i="21"/>
  <c r="W235" i="21" s="1"/>
  <c r="T235" i="21"/>
  <c r="U235" i="21" s="1"/>
  <c r="R235" i="21"/>
  <c r="S235" i="21" s="1"/>
  <c r="P235" i="21"/>
  <c r="Q235" i="21" s="1"/>
  <c r="N235" i="21"/>
  <c r="O235" i="21" s="1"/>
  <c r="L235" i="21"/>
  <c r="M235" i="21" s="1"/>
  <c r="J235" i="21"/>
  <c r="K235" i="21" s="1"/>
  <c r="BD234" i="21"/>
  <c r="BB234" i="21"/>
  <c r="BC234" i="21" s="1"/>
  <c r="AZ234" i="21"/>
  <c r="BA234" i="21" s="1"/>
  <c r="AX234" i="21"/>
  <c r="AY234" i="21" s="1"/>
  <c r="AV234" i="21"/>
  <c r="AW234" i="21" s="1"/>
  <c r="AT234" i="21"/>
  <c r="AU234" i="21" s="1"/>
  <c r="AR234" i="21"/>
  <c r="AP234" i="21"/>
  <c r="AQ234" i="21" s="1"/>
  <c r="AN234" i="21"/>
  <c r="AO234" i="21" s="1"/>
  <c r="AL234" i="21"/>
  <c r="AM234" i="21" s="1"/>
  <c r="AJ234" i="21"/>
  <c r="AK234" i="21" s="1"/>
  <c r="AH234" i="21"/>
  <c r="AI234" i="21" s="1"/>
  <c r="AF234" i="21"/>
  <c r="AG234" i="21" s="1"/>
  <c r="AD234" i="21"/>
  <c r="AE234" i="21" s="1"/>
  <c r="AB234" i="21"/>
  <c r="AC234" i="21" s="1"/>
  <c r="Z234" i="21"/>
  <c r="AA234" i="21" s="1"/>
  <c r="X234" i="21"/>
  <c r="Y234" i="21" s="1"/>
  <c r="V234" i="21"/>
  <c r="W234" i="21" s="1"/>
  <c r="T234" i="21"/>
  <c r="U234" i="21" s="1"/>
  <c r="R234" i="21"/>
  <c r="S234" i="21" s="1"/>
  <c r="P234" i="21"/>
  <c r="Q234" i="21" s="1"/>
  <c r="N234" i="21"/>
  <c r="O234" i="21" s="1"/>
  <c r="L234" i="21"/>
  <c r="M234" i="21" s="1"/>
  <c r="J234" i="21"/>
  <c r="K234" i="21" s="1"/>
  <c r="BD233" i="21"/>
  <c r="BB233" i="21"/>
  <c r="BC233" i="21" s="1"/>
  <c r="AZ233" i="21"/>
  <c r="BA233" i="21" s="1"/>
  <c r="AX233" i="21"/>
  <c r="AY233" i="21" s="1"/>
  <c r="AV233" i="21"/>
  <c r="AW233" i="21" s="1"/>
  <c r="AT233" i="21"/>
  <c r="AU233" i="21" s="1"/>
  <c r="AR233" i="21"/>
  <c r="AP233" i="21"/>
  <c r="AQ233" i="21" s="1"/>
  <c r="AN233" i="21"/>
  <c r="AO233" i="21" s="1"/>
  <c r="AL233" i="21"/>
  <c r="AM233" i="21" s="1"/>
  <c r="AJ233" i="21"/>
  <c r="AK233" i="21" s="1"/>
  <c r="AH233" i="21"/>
  <c r="AI233" i="21" s="1"/>
  <c r="AF233" i="21"/>
  <c r="AG233" i="21" s="1"/>
  <c r="AD233" i="21"/>
  <c r="AE233" i="21" s="1"/>
  <c r="AB233" i="21"/>
  <c r="AC233" i="21" s="1"/>
  <c r="Z233" i="21"/>
  <c r="AA233" i="21" s="1"/>
  <c r="X233" i="21"/>
  <c r="Y233" i="21" s="1"/>
  <c r="V233" i="21"/>
  <c r="W233" i="21" s="1"/>
  <c r="T233" i="21"/>
  <c r="U233" i="21" s="1"/>
  <c r="R233" i="21"/>
  <c r="S233" i="21" s="1"/>
  <c r="P233" i="21"/>
  <c r="Q233" i="21" s="1"/>
  <c r="N233" i="21"/>
  <c r="O233" i="21" s="1"/>
  <c r="L233" i="21"/>
  <c r="M233" i="21" s="1"/>
  <c r="J233" i="21"/>
  <c r="K233" i="21" s="1"/>
  <c r="BD232" i="21"/>
  <c r="BB232" i="21"/>
  <c r="BC232" i="21" s="1"/>
  <c r="AZ232" i="21"/>
  <c r="BA232" i="21" s="1"/>
  <c r="AX232" i="21"/>
  <c r="AY232" i="21" s="1"/>
  <c r="AV232" i="21"/>
  <c r="AW232" i="21" s="1"/>
  <c r="AT232" i="21"/>
  <c r="AU232" i="21" s="1"/>
  <c r="AR232" i="21"/>
  <c r="AP232" i="21"/>
  <c r="AQ232" i="21" s="1"/>
  <c r="AN232" i="21"/>
  <c r="AO232" i="21" s="1"/>
  <c r="AL232" i="21"/>
  <c r="AM232" i="21" s="1"/>
  <c r="AJ232" i="21"/>
  <c r="AK232" i="21" s="1"/>
  <c r="AH232" i="21"/>
  <c r="AI232" i="21" s="1"/>
  <c r="AF232" i="21"/>
  <c r="AG232" i="21" s="1"/>
  <c r="AD232" i="21"/>
  <c r="AE232" i="21" s="1"/>
  <c r="AB232" i="21"/>
  <c r="AC232" i="21" s="1"/>
  <c r="Z232" i="21"/>
  <c r="AA232" i="21" s="1"/>
  <c r="X232" i="21"/>
  <c r="Y232" i="21" s="1"/>
  <c r="V232" i="21"/>
  <c r="W232" i="21" s="1"/>
  <c r="T232" i="21"/>
  <c r="U232" i="21" s="1"/>
  <c r="R232" i="21"/>
  <c r="S232" i="21" s="1"/>
  <c r="P232" i="21"/>
  <c r="Q232" i="21" s="1"/>
  <c r="N232" i="21"/>
  <c r="O232" i="21" s="1"/>
  <c r="L232" i="21"/>
  <c r="M232" i="21" s="1"/>
  <c r="J232" i="21"/>
  <c r="K232" i="21" s="1"/>
  <c r="BD231" i="21"/>
  <c r="BB231" i="21"/>
  <c r="BC231" i="21" s="1"/>
  <c r="AZ231" i="21"/>
  <c r="BA231" i="21" s="1"/>
  <c r="AX231" i="21"/>
  <c r="AY231" i="21" s="1"/>
  <c r="AV231" i="21"/>
  <c r="AW231" i="21" s="1"/>
  <c r="AT231" i="21"/>
  <c r="AU231" i="21" s="1"/>
  <c r="AR231" i="21"/>
  <c r="AP231" i="21"/>
  <c r="AQ231" i="21" s="1"/>
  <c r="AN231" i="21"/>
  <c r="AO231" i="21" s="1"/>
  <c r="AL231" i="21"/>
  <c r="AM231" i="21" s="1"/>
  <c r="AJ231" i="21"/>
  <c r="AK231" i="21" s="1"/>
  <c r="AH231" i="21"/>
  <c r="AI231" i="21" s="1"/>
  <c r="AF231" i="21"/>
  <c r="AG231" i="21" s="1"/>
  <c r="AD231" i="21"/>
  <c r="AE231" i="21" s="1"/>
  <c r="AB231" i="21"/>
  <c r="AC231" i="21" s="1"/>
  <c r="Z231" i="21"/>
  <c r="AA231" i="21" s="1"/>
  <c r="X231" i="21"/>
  <c r="Y231" i="21" s="1"/>
  <c r="V231" i="21"/>
  <c r="W231" i="21" s="1"/>
  <c r="T231" i="21"/>
  <c r="U231" i="21" s="1"/>
  <c r="R231" i="21"/>
  <c r="S231" i="21" s="1"/>
  <c r="P231" i="21"/>
  <c r="Q231" i="21" s="1"/>
  <c r="N231" i="21"/>
  <c r="O231" i="21" s="1"/>
  <c r="L231" i="21"/>
  <c r="M231" i="21" s="1"/>
  <c r="J231" i="21"/>
  <c r="K231" i="21" s="1"/>
  <c r="BD230" i="21"/>
  <c r="BB230" i="21"/>
  <c r="BC230" i="21" s="1"/>
  <c r="AZ230" i="21"/>
  <c r="BA230" i="21" s="1"/>
  <c r="AX230" i="21"/>
  <c r="AY230" i="21" s="1"/>
  <c r="AV230" i="21"/>
  <c r="AW230" i="21" s="1"/>
  <c r="AT230" i="21"/>
  <c r="AU230" i="21" s="1"/>
  <c r="AR230" i="21"/>
  <c r="AP230" i="21"/>
  <c r="AQ230" i="21" s="1"/>
  <c r="AN230" i="21"/>
  <c r="AO230" i="21" s="1"/>
  <c r="AL230" i="21"/>
  <c r="AM230" i="21" s="1"/>
  <c r="AJ230" i="21"/>
  <c r="AK230" i="21" s="1"/>
  <c r="AH230" i="21"/>
  <c r="AI230" i="21" s="1"/>
  <c r="AF230" i="21"/>
  <c r="AG230" i="21" s="1"/>
  <c r="AD230" i="21"/>
  <c r="AE230" i="21" s="1"/>
  <c r="AB230" i="21"/>
  <c r="AC230" i="21" s="1"/>
  <c r="Z230" i="21"/>
  <c r="AA230" i="21" s="1"/>
  <c r="X230" i="21"/>
  <c r="Y230" i="21" s="1"/>
  <c r="V230" i="21"/>
  <c r="W230" i="21" s="1"/>
  <c r="T230" i="21"/>
  <c r="U230" i="21" s="1"/>
  <c r="R230" i="21"/>
  <c r="S230" i="21" s="1"/>
  <c r="P230" i="21"/>
  <c r="Q230" i="21" s="1"/>
  <c r="N230" i="21"/>
  <c r="O230" i="21" s="1"/>
  <c r="L230" i="21"/>
  <c r="M230" i="21" s="1"/>
  <c r="J230" i="21"/>
  <c r="K230" i="21" s="1"/>
  <c r="BD229" i="21"/>
  <c r="BB229" i="21"/>
  <c r="BC229" i="21" s="1"/>
  <c r="AZ229" i="21"/>
  <c r="BA229" i="21" s="1"/>
  <c r="AX229" i="21"/>
  <c r="AY229" i="21" s="1"/>
  <c r="AV229" i="21"/>
  <c r="AW229" i="21" s="1"/>
  <c r="AT229" i="21"/>
  <c r="AU229" i="21" s="1"/>
  <c r="AR229" i="21"/>
  <c r="AP229" i="21"/>
  <c r="AQ229" i="21" s="1"/>
  <c r="AN229" i="21"/>
  <c r="AO229" i="21" s="1"/>
  <c r="AL229" i="21"/>
  <c r="AM229" i="21" s="1"/>
  <c r="AJ229" i="21"/>
  <c r="AK229" i="21" s="1"/>
  <c r="AH229" i="21"/>
  <c r="AI229" i="21" s="1"/>
  <c r="AF229" i="21"/>
  <c r="AG229" i="21" s="1"/>
  <c r="AD229" i="21"/>
  <c r="AE229" i="21" s="1"/>
  <c r="AB229" i="21"/>
  <c r="AC229" i="21" s="1"/>
  <c r="Z229" i="21"/>
  <c r="AA229" i="21" s="1"/>
  <c r="X229" i="21"/>
  <c r="Y229" i="21" s="1"/>
  <c r="V229" i="21"/>
  <c r="W229" i="21" s="1"/>
  <c r="T229" i="21"/>
  <c r="U229" i="21" s="1"/>
  <c r="R229" i="21"/>
  <c r="S229" i="21" s="1"/>
  <c r="P229" i="21"/>
  <c r="Q229" i="21" s="1"/>
  <c r="N229" i="21"/>
  <c r="O229" i="21" s="1"/>
  <c r="L229" i="21"/>
  <c r="M229" i="21" s="1"/>
  <c r="J229" i="21"/>
  <c r="K229" i="21" s="1"/>
  <c r="BD228" i="21"/>
  <c r="BB228" i="21"/>
  <c r="BC228" i="21" s="1"/>
  <c r="AZ228" i="21"/>
  <c r="BA228" i="21" s="1"/>
  <c r="AX228" i="21"/>
  <c r="AY228" i="21" s="1"/>
  <c r="AV228" i="21"/>
  <c r="AW228" i="21" s="1"/>
  <c r="AT228" i="21"/>
  <c r="AU228" i="21" s="1"/>
  <c r="AR228" i="21"/>
  <c r="AP228" i="21"/>
  <c r="AQ228" i="21" s="1"/>
  <c r="AN228" i="21"/>
  <c r="AO228" i="21" s="1"/>
  <c r="AL228" i="21"/>
  <c r="AM228" i="21" s="1"/>
  <c r="AJ228" i="21"/>
  <c r="AK228" i="21" s="1"/>
  <c r="AH228" i="21"/>
  <c r="AI228" i="21" s="1"/>
  <c r="AF228" i="21"/>
  <c r="AG228" i="21" s="1"/>
  <c r="AD228" i="21"/>
  <c r="AE228" i="21" s="1"/>
  <c r="AB228" i="21"/>
  <c r="AC228" i="21" s="1"/>
  <c r="Z228" i="21"/>
  <c r="AA228" i="21" s="1"/>
  <c r="X228" i="21"/>
  <c r="Y228" i="21" s="1"/>
  <c r="V228" i="21"/>
  <c r="W228" i="21" s="1"/>
  <c r="T228" i="21"/>
  <c r="U228" i="21" s="1"/>
  <c r="R228" i="21"/>
  <c r="S228" i="21" s="1"/>
  <c r="P228" i="21"/>
  <c r="Q228" i="21" s="1"/>
  <c r="N228" i="21"/>
  <c r="O228" i="21" s="1"/>
  <c r="L228" i="21"/>
  <c r="M228" i="21" s="1"/>
  <c r="J228" i="21"/>
  <c r="K228" i="21" s="1"/>
  <c r="BD227" i="21"/>
  <c r="BB227" i="21"/>
  <c r="BC227" i="21" s="1"/>
  <c r="AZ227" i="21"/>
  <c r="BA227" i="21" s="1"/>
  <c r="AX227" i="21"/>
  <c r="AY227" i="21" s="1"/>
  <c r="AV227" i="21"/>
  <c r="AW227" i="21" s="1"/>
  <c r="AT227" i="21"/>
  <c r="AU227" i="21" s="1"/>
  <c r="AR227" i="21"/>
  <c r="AP227" i="21"/>
  <c r="AQ227" i="21" s="1"/>
  <c r="AN227" i="21"/>
  <c r="AO227" i="21" s="1"/>
  <c r="AL227" i="21"/>
  <c r="AM227" i="21" s="1"/>
  <c r="AJ227" i="21"/>
  <c r="AK227" i="21" s="1"/>
  <c r="AH227" i="21"/>
  <c r="AI227" i="21" s="1"/>
  <c r="AF227" i="21"/>
  <c r="AG227" i="21" s="1"/>
  <c r="AD227" i="21"/>
  <c r="AE227" i="21" s="1"/>
  <c r="AB227" i="21"/>
  <c r="AC227" i="21" s="1"/>
  <c r="Z227" i="21"/>
  <c r="AA227" i="21" s="1"/>
  <c r="X227" i="21"/>
  <c r="Y227" i="21" s="1"/>
  <c r="V227" i="21"/>
  <c r="W227" i="21" s="1"/>
  <c r="T227" i="21"/>
  <c r="U227" i="21" s="1"/>
  <c r="R227" i="21"/>
  <c r="S227" i="21" s="1"/>
  <c r="P227" i="21"/>
  <c r="Q227" i="21" s="1"/>
  <c r="N227" i="21"/>
  <c r="O227" i="21" s="1"/>
  <c r="L227" i="21"/>
  <c r="M227" i="21" s="1"/>
  <c r="J227" i="21"/>
  <c r="K227" i="21" s="1"/>
  <c r="BD226" i="21"/>
  <c r="BB226" i="21"/>
  <c r="BC226" i="21" s="1"/>
  <c r="AZ226" i="21"/>
  <c r="BA226" i="21" s="1"/>
  <c r="AX226" i="21"/>
  <c r="AY226" i="21" s="1"/>
  <c r="AV226" i="21"/>
  <c r="AW226" i="21" s="1"/>
  <c r="AT226" i="21"/>
  <c r="AU226" i="21" s="1"/>
  <c r="AR226" i="21"/>
  <c r="AP226" i="21"/>
  <c r="AQ226" i="21" s="1"/>
  <c r="AN226" i="21"/>
  <c r="AO226" i="21" s="1"/>
  <c r="AL226" i="21"/>
  <c r="AM226" i="21" s="1"/>
  <c r="AJ226" i="21"/>
  <c r="AK226" i="21" s="1"/>
  <c r="AH226" i="21"/>
  <c r="AI226" i="21" s="1"/>
  <c r="AF226" i="21"/>
  <c r="AG226" i="21" s="1"/>
  <c r="AD226" i="21"/>
  <c r="AE226" i="21" s="1"/>
  <c r="AB226" i="21"/>
  <c r="AC226" i="21" s="1"/>
  <c r="Z226" i="21"/>
  <c r="AA226" i="21" s="1"/>
  <c r="X226" i="21"/>
  <c r="Y226" i="21" s="1"/>
  <c r="V226" i="21"/>
  <c r="W226" i="21" s="1"/>
  <c r="T226" i="21"/>
  <c r="U226" i="21" s="1"/>
  <c r="R226" i="21"/>
  <c r="S226" i="21" s="1"/>
  <c r="P226" i="21"/>
  <c r="Q226" i="21" s="1"/>
  <c r="N226" i="21"/>
  <c r="O226" i="21" s="1"/>
  <c r="L226" i="21"/>
  <c r="M226" i="21" s="1"/>
  <c r="J226" i="21"/>
  <c r="K226" i="21" s="1"/>
  <c r="BD225" i="21"/>
  <c r="BB225" i="21"/>
  <c r="BC225" i="21" s="1"/>
  <c r="AZ225" i="21"/>
  <c r="BA225" i="21" s="1"/>
  <c r="AX225" i="21"/>
  <c r="AY225" i="21" s="1"/>
  <c r="AV225" i="21"/>
  <c r="AW225" i="21" s="1"/>
  <c r="AT225" i="21"/>
  <c r="AU225" i="21" s="1"/>
  <c r="AR225" i="21"/>
  <c r="AP225" i="21"/>
  <c r="AQ225" i="21" s="1"/>
  <c r="AN225" i="21"/>
  <c r="AO225" i="21" s="1"/>
  <c r="AL225" i="21"/>
  <c r="AM225" i="21" s="1"/>
  <c r="AJ225" i="21"/>
  <c r="AK225" i="21" s="1"/>
  <c r="AH225" i="21"/>
  <c r="AI225" i="21" s="1"/>
  <c r="AF225" i="21"/>
  <c r="AG225" i="21" s="1"/>
  <c r="AD225" i="21"/>
  <c r="AE225" i="21" s="1"/>
  <c r="AB225" i="21"/>
  <c r="AC225" i="21" s="1"/>
  <c r="Z225" i="21"/>
  <c r="AA225" i="21" s="1"/>
  <c r="X225" i="21"/>
  <c r="Y225" i="21" s="1"/>
  <c r="V225" i="21"/>
  <c r="W225" i="21" s="1"/>
  <c r="T225" i="21"/>
  <c r="U225" i="21" s="1"/>
  <c r="R225" i="21"/>
  <c r="S225" i="21" s="1"/>
  <c r="P225" i="21"/>
  <c r="Q225" i="21" s="1"/>
  <c r="N225" i="21"/>
  <c r="O225" i="21" s="1"/>
  <c r="L225" i="21"/>
  <c r="M225" i="21" s="1"/>
  <c r="J225" i="21"/>
  <c r="K225" i="21" s="1"/>
  <c r="BD224" i="21"/>
  <c r="BB224" i="21"/>
  <c r="BC224" i="21" s="1"/>
  <c r="AZ224" i="21"/>
  <c r="BA224" i="21" s="1"/>
  <c r="AX224" i="21"/>
  <c r="AY224" i="21" s="1"/>
  <c r="AV224" i="21"/>
  <c r="AW224" i="21" s="1"/>
  <c r="AT224" i="21"/>
  <c r="AU224" i="21" s="1"/>
  <c r="AR224" i="21"/>
  <c r="AP224" i="21"/>
  <c r="AQ224" i="21" s="1"/>
  <c r="AN224" i="21"/>
  <c r="AO224" i="21" s="1"/>
  <c r="AL224" i="21"/>
  <c r="AM224" i="21" s="1"/>
  <c r="AJ224" i="21"/>
  <c r="AK224" i="21" s="1"/>
  <c r="AH224" i="21"/>
  <c r="AI224" i="21" s="1"/>
  <c r="AF224" i="21"/>
  <c r="AG224" i="21" s="1"/>
  <c r="AD224" i="21"/>
  <c r="AE224" i="21" s="1"/>
  <c r="AB224" i="21"/>
  <c r="AC224" i="21" s="1"/>
  <c r="Z224" i="21"/>
  <c r="AA224" i="21" s="1"/>
  <c r="X224" i="21"/>
  <c r="Y224" i="21" s="1"/>
  <c r="V224" i="21"/>
  <c r="W224" i="21" s="1"/>
  <c r="T224" i="21"/>
  <c r="U224" i="21" s="1"/>
  <c r="R224" i="21"/>
  <c r="S224" i="21" s="1"/>
  <c r="P224" i="21"/>
  <c r="Q224" i="21" s="1"/>
  <c r="N224" i="21"/>
  <c r="O224" i="21" s="1"/>
  <c r="L224" i="21"/>
  <c r="M224" i="21" s="1"/>
  <c r="J224" i="21"/>
  <c r="K224" i="21" s="1"/>
  <c r="BD223" i="21"/>
  <c r="BB223" i="21"/>
  <c r="BC223" i="21" s="1"/>
  <c r="AZ223" i="21"/>
  <c r="BA223" i="21" s="1"/>
  <c r="AX223" i="21"/>
  <c r="AY223" i="21" s="1"/>
  <c r="AV223" i="21"/>
  <c r="AW223" i="21" s="1"/>
  <c r="AT223" i="21"/>
  <c r="AU223" i="21" s="1"/>
  <c r="AR223" i="21"/>
  <c r="AP223" i="21"/>
  <c r="AQ223" i="21" s="1"/>
  <c r="AN223" i="21"/>
  <c r="AO223" i="21" s="1"/>
  <c r="AL223" i="21"/>
  <c r="AM223" i="21" s="1"/>
  <c r="AJ223" i="21"/>
  <c r="AK223" i="21" s="1"/>
  <c r="AH223" i="21"/>
  <c r="AI223" i="21" s="1"/>
  <c r="AF223" i="21"/>
  <c r="AG223" i="21" s="1"/>
  <c r="AD223" i="21"/>
  <c r="AE223" i="21" s="1"/>
  <c r="AB223" i="21"/>
  <c r="AC223" i="21" s="1"/>
  <c r="Z223" i="21"/>
  <c r="AA223" i="21" s="1"/>
  <c r="X223" i="21"/>
  <c r="Y223" i="21" s="1"/>
  <c r="V223" i="21"/>
  <c r="W223" i="21" s="1"/>
  <c r="T223" i="21"/>
  <c r="U223" i="21" s="1"/>
  <c r="R223" i="21"/>
  <c r="S223" i="21" s="1"/>
  <c r="P223" i="21"/>
  <c r="Q223" i="21" s="1"/>
  <c r="N223" i="21"/>
  <c r="O223" i="21" s="1"/>
  <c r="L223" i="21"/>
  <c r="M223" i="21" s="1"/>
  <c r="J223" i="21"/>
  <c r="K223" i="21" s="1"/>
  <c r="BD222" i="21"/>
  <c r="BB222" i="21"/>
  <c r="BC222" i="21" s="1"/>
  <c r="AZ222" i="21"/>
  <c r="BA222" i="21" s="1"/>
  <c r="AX222" i="21"/>
  <c r="AY222" i="21" s="1"/>
  <c r="AV222" i="21"/>
  <c r="AW222" i="21" s="1"/>
  <c r="AT222" i="21"/>
  <c r="AU222" i="21" s="1"/>
  <c r="AR222" i="21"/>
  <c r="AP222" i="21"/>
  <c r="AQ222" i="21" s="1"/>
  <c r="AN222" i="21"/>
  <c r="AO222" i="21" s="1"/>
  <c r="AL222" i="21"/>
  <c r="AM222" i="21" s="1"/>
  <c r="AJ222" i="21"/>
  <c r="AK222" i="21" s="1"/>
  <c r="AH222" i="21"/>
  <c r="AI222" i="21" s="1"/>
  <c r="AF222" i="21"/>
  <c r="AG222" i="21" s="1"/>
  <c r="AD222" i="21"/>
  <c r="AE222" i="21" s="1"/>
  <c r="AB222" i="21"/>
  <c r="AC222" i="21" s="1"/>
  <c r="Z222" i="21"/>
  <c r="AA222" i="21" s="1"/>
  <c r="X222" i="21"/>
  <c r="Y222" i="21" s="1"/>
  <c r="V222" i="21"/>
  <c r="W222" i="21" s="1"/>
  <c r="T222" i="21"/>
  <c r="U222" i="21" s="1"/>
  <c r="R222" i="21"/>
  <c r="S222" i="21" s="1"/>
  <c r="P222" i="21"/>
  <c r="Q222" i="21" s="1"/>
  <c r="N222" i="21"/>
  <c r="O222" i="21" s="1"/>
  <c r="L222" i="21"/>
  <c r="M222" i="21" s="1"/>
  <c r="J222" i="21"/>
  <c r="K222" i="21" s="1"/>
  <c r="BD221" i="21"/>
  <c r="BB221" i="21"/>
  <c r="BC221" i="21" s="1"/>
  <c r="AZ221" i="21"/>
  <c r="BA221" i="21" s="1"/>
  <c r="AX221" i="21"/>
  <c r="AY221" i="21" s="1"/>
  <c r="AV221" i="21"/>
  <c r="AW221" i="21" s="1"/>
  <c r="AT221" i="21"/>
  <c r="AU221" i="21" s="1"/>
  <c r="AR221" i="21"/>
  <c r="AP221" i="21"/>
  <c r="AQ221" i="21" s="1"/>
  <c r="AN221" i="21"/>
  <c r="AO221" i="21" s="1"/>
  <c r="AL221" i="21"/>
  <c r="AM221" i="21" s="1"/>
  <c r="AJ221" i="21"/>
  <c r="AK221" i="21" s="1"/>
  <c r="AH221" i="21"/>
  <c r="AI221" i="21" s="1"/>
  <c r="AF221" i="21"/>
  <c r="AG221" i="21" s="1"/>
  <c r="AD221" i="21"/>
  <c r="AE221" i="21" s="1"/>
  <c r="AB221" i="21"/>
  <c r="AC221" i="21" s="1"/>
  <c r="Z221" i="21"/>
  <c r="AA221" i="21" s="1"/>
  <c r="X221" i="21"/>
  <c r="Y221" i="21" s="1"/>
  <c r="V221" i="21"/>
  <c r="W221" i="21" s="1"/>
  <c r="T221" i="21"/>
  <c r="U221" i="21" s="1"/>
  <c r="R221" i="21"/>
  <c r="S221" i="21" s="1"/>
  <c r="P221" i="21"/>
  <c r="Q221" i="21" s="1"/>
  <c r="N221" i="21"/>
  <c r="O221" i="21" s="1"/>
  <c r="L221" i="21"/>
  <c r="M221" i="21" s="1"/>
  <c r="J221" i="21"/>
  <c r="K221" i="21" s="1"/>
  <c r="BD220" i="21"/>
  <c r="BB220" i="21"/>
  <c r="BC220" i="21" s="1"/>
  <c r="AZ220" i="21"/>
  <c r="BA220" i="21" s="1"/>
  <c r="AX220" i="21"/>
  <c r="AY220" i="21" s="1"/>
  <c r="AV220" i="21"/>
  <c r="AW220" i="21" s="1"/>
  <c r="AT220" i="21"/>
  <c r="AU220" i="21" s="1"/>
  <c r="AR220" i="21"/>
  <c r="AP220" i="21"/>
  <c r="AQ220" i="21" s="1"/>
  <c r="AN220" i="21"/>
  <c r="AO220" i="21" s="1"/>
  <c r="AL220" i="21"/>
  <c r="AM220" i="21" s="1"/>
  <c r="AJ220" i="21"/>
  <c r="AK220" i="21" s="1"/>
  <c r="AH220" i="21"/>
  <c r="AI220" i="21" s="1"/>
  <c r="AF220" i="21"/>
  <c r="AG220" i="21" s="1"/>
  <c r="AD220" i="21"/>
  <c r="AE220" i="21" s="1"/>
  <c r="AB220" i="21"/>
  <c r="AC220" i="21" s="1"/>
  <c r="Z220" i="21"/>
  <c r="AA220" i="21" s="1"/>
  <c r="X220" i="21"/>
  <c r="Y220" i="21" s="1"/>
  <c r="V220" i="21"/>
  <c r="W220" i="21" s="1"/>
  <c r="T220" i="21"/>
  <c r="U220" i="21" s="1"/>
  <c r="R220" i="21"/>
  <c r="S220" i="21" s="1"/>
  <c r="P220" i="21"/>
  <c r="Q220" i="21" s="1"/>
  <c r="N220" i="21"/>
  <c r="O220" i="21" s="1"/>
  <c r="L220" i="21"/>
  <c r="M220" i="21" s="1"/>
  <c r="J220" i="21"/>
  <c r="K220" i="21" s="1"/>
  <c r="BD219" i="21"/>
  <c r="BB219" i="21"/>
  <c r="BC219" i="21" s="1"/>
  <c r="AZ219" i="21"/>
  <c r="BA219" i="21" s="1"/>
  <c r="AX219" i="21"/>
  <c r="AY219" i="21" s="1"/>
  <c r="AV219" i="21"/>
  <c r="AW219" i="21" s="1"/>
  <c r="AT219" i="21"/>
  <c r="AU219" i="21" s="1"/>
  <c r="AR219" i="21"/>
  <c r="AP219" i="21"/>
  <c r="AQ219" i="21" s="1"/>
  <c r="AN219" i="21"/>
  <c r="AO219" i="21" s="1"/>
  <c r="AL219" i="21"/>
  <c r="AM219" i="21" s="1"/>
  <c r="AJ219" i="21"/>
  <c r="AK219" i="21" s="1"/>
  <c r="AH219" i="21"/>
  <c r="AI219" i="21" s="1"/>
  <c r="AF219" i="21"/>
  <c r="AG219" i="21" s="1"/>
  <c r="AD219" i="21"/>
  <c r="AE219" i="21" s="1"/>
  <c r="AB219" i="21"/>
  <c r="AC219" i="21" s="1"/>
  <c r="Z219" i="21"/>
  <c r="AA219" i="21" s="1"/>
  <c r="X219" i="21"/>
  <c r="Y219" i="21" s="1"/>
  <c r="V219" i="21"/>
  <c r="W219" i="21" s="1"/>
  <c r="T219" i="21"/>
  <c r="U219" i="21" s="1"/>
  <c r="R219" i="21"/>
  <c r="S219" i="21" s="1"/>
  <c r="P219" i="21"/>
  <c r="Q219" i="21" s="1"/>
  <c r="N219" i="21"/>
  <c r="O219" i="21" s="1"/>
  <c r="L219" i="21"/>
  <c r="M219" i="21" s="1"/>
  <c r="J219" i="21"/>
  <c r="K219" i="21" s="1"/>
  <c r="BD218" i="21"/>
  <c r="BB218" i="21"/>
  <c r="BC218" i="21" s="1"/>
  <c r="AZ218" i="21"/>
  <c r="BA218" i="21" s="1"/>
  <c r="AX218" i="21"/>
  <c r="AY218" i="21" s="1"/>
  <c r="AV218" i="21"/>
  <c r="AW218" i="21" s="1"/>
  <c r="AT218" i="21"/>
  <c r="AU218" i="21" s="1"/>
  <c r="AR218" i="21"/>
  <c r="AP218" i="21"/>
  <c r="AQ218" i="21" s="1"/>
  <c r="AN218" i="21"/>
  <c r="AO218" i="21" s="1"/>
  <c r="AL218" i="21"/>
  <c r="AM218" i="21" s="1"/>
  <c r="AJ218" i="21"/>
  <c r="AK218" i="21" s="1"/>
  <c r="AH218" i="21"/>
  <c r="AI218" i="21" s="1"/>
  <c r="AF218" i="21"/>
  <c r="AG218" i="21" s="1"/>
  <c r="AD218" i="21"/>
  <c r="AE218" i="21" s="1"/>
  <c r="AB218" i="21"/>
  <c r="AC218" i="21" s="1"/>
  <c r="Z218" i="21"/>
  <c r="AA218" i="21" s="1"/>
  <c r="X218" i="21"/>
  <c r="Y218" i="21" s="1"/>
  <c r="V218" i="21"/>
  <c r="W218" i="21" s="1"/>
  <c r="T218" i="21"/>
  <c r="U218" i="21" s="1"/>
  <c r="R218" i="21"/>
  <c r="S218" i="21" s="1"/>
  <c r="P218" i="21"/>
  <c r="Q218" i="21" s="1"/>
  <c r="N218" i="21"/>
  <c r="O218" i="21" s="1"/>
  <c r="L218" i="21"/>
  <c r="M218" i="21" s="1"/>
  <c r="J218" i="21"/>
  <c r="K218" i="21" s="1"/>
  <c r="BD217" i="21"/>
  <c r="BB217" i="21"/>
  <c r="BC217" i="21" s="1"/>
  <c r="AZ217" i="21"/>
  <c r="BA217" i="21" s="1"/>
  <c r="AX217" i="21"/>
  <c r="AY217" i="21" s="1"/>
  <c r="AV217" i="21"/>
  <c r="AW217" i="21" s="1"/>
  <c r="AT217" i="21"/>
  <c r="AU217" i="21" s="1"/>
  <c r="AR217" i="21"/>
  <c r="AP217" i="21"/>
  <c r="AQ217" i="21" s="1"/>
  <c r="AN217" i="21"/>
  <c r="AO217" i="21" s="1"/>
  <c r="AL217" i="21"/>
  <c r="AM217" i="21" s="1"/>
  <c r="AJ217" i="21"/>
  <c r="AK217" i="21" s="1"/>
  <c r="AH217" i="21"/>
  <c r="AI217" i="21" s="1"/>
  <c r="AF217" i="21"/>
  <c r="AG217" i="21" s="1"/>
  <c r="AD217" i="21"/>
  <c r="AE217" i="21" s="1"/>
  <c r="AB217" i="21"/>
  <c r="AC217" i="21" s="1"/>
  <c r="Z217" i="21"/>
  <c r="AA217" i="21" s="1"/>
  <c r="X217" i="21"/>
  <c r="Y217" i="21" s="1"/>
  <c r="V217" i="21"/>
  <c r="W217" i="21" s="1"/>
  <c r="T217" i="21"/>
  <c r="U217" i="21" s="1"/>
  <c r="R217" i="21"/>
  <c r="S217" i="21" s="1"/>
  <c r="P217" i="21"/>
  <c r="Q217" i="21" s="1"/>
  <c r="N217" i="21"/>
  <c r="O217" i="21" s="1"/>
  <c r="L217" i="21"/>
  <c r="M217" i="21" s="1"/>
  <c r="J217" i="21"/>
  <c r="K217" i="21" s="1"/>
  <c r="BD216" i="21"/>
  <c r="BB216" i="21"/>
  <c r="BC216" i="21" s="1"/>
  <c r="AZ216" i="21"/>
  <c r="BA216" i="21" s="1"/>
  <c r="AX216" i="21"/>
  <c r="AY216" i="21" s="1"/>
  <c r="AV216" i="21"/>
  <c r="AW216" i="21" s="1"/>
  <c r="AT216" i="21"/>
  <c r="AU216" i="21" s="1"/>
  <c r="AR216" i="21"/>
  <c r="AP216" i="21"/>
  <c r="AQ216" i="21" s="1"/>
  <c r="AN216" i="21"/>
  <c r="AO216" i="21" s="1"/>
  <c r="AL216" i="21"/>
  <c r="AM216" i="21" s="1"/>
  <c r="AJ216" i="21"/>
  <c r="AK216" i="21" s="1"/>
  <c r="AH216" i="21"/>
  <c r="AI216" i="21" s="1"/>
  <c r="AF216" i="21"/>
  <c r="AG216" i="21" s="1"/>
  <c r="AD216" i="21"/>
  <c r="AE216" i="21" s="1"/>
  <c r="AB216" i="21"/>
  <c r="AC216" i="21" s="1"/>
  <c r="Z216" i="21"/>
  <c r="AA216" i="21" s="1"/>
  <c r="X216" i="21"/>
  <c r="Y216" i="21" s="1"/>
  <c r="V216" i="21"/>
  <c r="W216" i="21" s="1"/>
  <c r="T216" i="21"/>
  <c r="U216" i="21" s="1"/>
  <c r="R216" i="21"/>
  <c r="S216" i="21" s="1"/>
  <c r="P216" i="21"/>
  <c r="Q216" i="21" s="1"/>
  <c r="N216" i="21"/>
  <c r="O216" i="21" s="1"/>
  <c r="L216" i="21"/>
  <c r="M216" i="21" s="1"/>
  <c r="J216" i="21"/>
  <c r="K216" i="21" s="1"/>
  <c r="BD215" i="21"/>
  <c r="BB215" i="21"/>
  <c r="BC215" i="21" s="1"/>
  <c r="AZ215" i="21"/>
  <c r="BA215" i="21" s="1"/>
  <c r="AX215" i="21"/>
  <c r="AY215" i="21" s="1"/>
  <c r="AV215" i="21"/>
  <c r="AW215" i="21" s="1"/>
  <c r="AT215" i="21"/>
  <c r="AU215" i="21" s="1"/>
  <c r="AR215" i="21"/>
  <c r="AP215" i="21"/>
  <c r="AQ215" i="21" s="1"/>
  <c r="AN215" i="21"/>
  <c r="AO215" i="21" s="1"/>
  <c r="AL215" i="21"/>
  <c r="AM215" i="21" s="1"/>
  <c r="AJ215" i="21"/>
  <c r="AK215" i="21" s="1"/>
  <c r="AH215" i="21"/>
  <c r="AI215" i="21" s="1"/>
  <c r="AF215" i="21"/>
  <c r="AG215" i="21" s="1"/>
  <c r="AD215" i="21"/>
  <c r="AE215" i="21" s="1"/>
  <c r="AB215" i="21"/>
  <c r="AC215" i="21" s="1"/>
  <c r="Z215" i="21"/>
  <c r="AA215" i="21" s="1"/>
  <c r="X215" i="21"/>
  <c r="Y215" i="21" s="1"/>
  <c r="V215" i="21"/>
  <c r="W215" i="21" s="1"/>
  <c r="T215" i="21"/>
  <c r="U215" i="21" s="1"/>
  <c r="R215" i="21"/>
  <c r="S215" i="21" s="1"/>
  <c r="P215" i="21"/>
  <c r="Q215" i="21" s="1"/>
  <c r="N215" i="21"/>
  <c r="O215" i="21" s="1"/>
  <c r="L215" i="21"/>
  <c r="M215" i="21" s="1"/>
  <c r="J215" i="21"/>
  <c r="K215" i="21" s="1"/>
  <c r="BD214" i="21"/>
  <c r="BB214" i="21"/>
  <c r="BC214" i="21" s="1"/>
  <c r="AZ214" i="21"/>
  <c r="BA214" i="21" s="1"/>
  <c r="AX214" i="21"/>
  <c r="AY214" i="21" s="1"/>
  <c r="AV214" i="21"/>
  <c r="AW214" i="21" s="1"/>
  <c r="AT214" i="21"/>
  <c r="AU214" i="21" s="1"/>
  <c r="AR214" i="21"/>
  <c r="AP214" i="21"/>
  <c r="AQ214" i="21" s="1"/>
  <c r="AN214" i="21"/>
  <c r="AO214" i="21" s="1"/>
  <c r="AL214" i="21"/>
  <c r="AM214" i="21" s="1"/>
  <c r="AJ214" i="21"/>
  <c r="AK214" i="21" s="1"/>
  <c r="AH214" i="21"/>
  <c r="AI214" i="21" s="1"/>
  <c r="AF214" i="21"/>
  <c r="AG214" i="21" s="1"/>
  <c r="AD214" i="21"/>
  <c r="AE214" i="21" s="1"/>
  <c r="AB214" i="21"/>
  <c r="AC214" i="21" s="1"/>
  <c r="Z214" i="21"/>
  <c r="AA214" i="21" s="1"/>
  <c r="X214" i="21"/>
  <c r="Y214" i="21" s="1"/>
  <c r="V214" i="21"/>
  <c r="W214" i="21" s="1"/>
  <c r="T214" i="21"/>
  <c r="U214" i="21" s="1"/>
  <c r="R214" i="21"/>
  <c r="S214" i="21" s="1"/>
  <c r="P214" i="21"/>
  <c r="Q214" i="21" s="1"/>
  <c r="N214" i="21"/>
  <c r="O214" i="21" s="1"/>
  <c r="L214" i="21"/>
  <c r="M214" i="21" s="1"/>
  <c r="J214" i="21"/>
  <c r="K214" i="21" s="1"/>
  <c r="BD213" i="21"/>
  <c r="BB213" i="21"/>
  <c r="BC213" i="21" s="1"/>
  <c r="AZ213" i="21"/>
  <c r="BA213" i="21" s="1"/>
  <c r="AX213" i="21"/>
  <c r="AY213" i="21" s="1"/>
  <c r="AV213" i="21"/>
  <c r="AW213" i="21" s="1"/>
  <c r="AT213" i="21"/>
  <c r="AU213" i="21" s="1"/>
  <c r="AR213" i="21"/>
  <c r="AP213" i="21"/>
  <c r="AQ213" i="21" s="1"/>
  <c r="AN213" i="21"/>
  <c r="AO213" i="21" s="1"/>
  <c r="AL213" i="21"/>
  <c r="AM213" i="21" s="1"/>
  <c r="AJ213" i="21"/>
  <c r="AK213" i="21" s="1"/>
  <c r="AH213" i="21"/>
  <c r="AI213" i="21" s="1"/>
  <c r="AF213" i="21"/>
  <c r="AG213" i="21" s="1"/>
  <c r="AD213" i="21"/>
  <c r="AE213" i="21" s="1"/>
  <c r="AB213" i="21"/>
  <c r="AC213" i="21" s="1"/>
  <c r="Z213" i="21"/>
  <c r="AA213" i="21" s="1"/>
  <c r="X213" i="21"/>
  <c r="Y213" i="21" s="1"/>
  <c r="V213" i="21"/>
  <c r="W213" i="21" s="1"/>
  <c r="T213" i="21"/>
  <c r="U213" i="21" s="1"/>
  <c r="R213" i="21"/>
  <c r="S213" i="21" s="1"/>
  <c r="P213" i="21"/>
  <c r="Q213" i="21" s="1"/>
  <c r="N213" i="21"/>
  <c r="O213" i="21" s="1"/>
  <c r="L213" i="21"/>
  <c r="M213" i="21" s="1"/>
  <c r="J213" i="21"/>
  <c r="K213" i="21" s="1"/>
  <c r="BD212" i="21"/>
  <c r="BB212" i="21"/>
  <c r="BC212" i="21" s="1"/>
  <c r="AZ212" i="21"/>
  <c r="BA212" i="21" s="1"/>
  <c r="AX212" i="21"/>
  <c r="AY212" i="21" s="1"/>
  <c r="AV212" i="21"/>
  <c r="AW212" i="21" s="1"/>
  <c r="AT212" i="21"/>
  <c r="AU212" i="21" s="1"/>
  <c r="AR212" i="21"/>
  <c r="AP212" i="21"/>
  <c r="AQ212" i="21" s="1"/>
  <c r="AN212" i="21"/>
  <c r="AO212" i="21" s="1"/>
  <c r="AL212" i="21"/>
  <c r="AM212" i="21" s="1"/>
  <c r="AJ212" i="21"/>
  <c r="AK212" i="21" s="1"/>
  <c r="AH212" i="21"/>
  <c r="AI212" i="21" s="1"/>
  <c r="AF212" i="21"/>
  <c r="AG212" i="21" s="1"/>
  <c r="AD212" i="21"/>
  <c r="AE212" i="21" s="1"/>
  <c r="AB212" i="21"/>
  <c r="AC212" i="21" s="1"/>
  <c r="Z212" i="21"/>
  <c r="AA212" i="21" s="1"/>
  <c r="X212" i="21"/>
  <c r="Y212" i="21" s="1"/>
  <c r="V212" i="21"/>
  <c r="W212" i="21" s="1"/>
  <c r="T212" i="21"/>
  <c r="U212" i="21" s="1"/>
  <c r="R212" i="21"/>
  <c r="S212" i="21" s="1"/>
  <c r="P212" i="21"/>
  <c r="Q212" i="21" s="1"/>
  <c r="N212" i="21"/>
  <c r="O212" i="21" s="1"/>
  <c r="L212" i="21"/>
  <c r="M212" i="21" s="1"/>
  <c r="J212" i="21"/>
  <c r="K212" i="21" s="1"/>
  <c r="BD211" i="21"/>
  <c r="BB211" i="21"/>
  <c r="BC211" i="21" s="1"/>
  <c r="AZ211" i="21"/>
  <c r="BA211" i="21" s="1"/>
  <c r="AX211" i="21"/>
  <c r="AY211" i="21" s="1"/>
  <c r="AV211" i="21"/>
  <c r="AW211" i="21" s="1"/>
  <c r="AT211" i="21"/>
  <c r="AU211" i="21" s="1"/>
  <c r="AR211" i="21"/>
  <c r="AP211" i="21"/>
  <c r="AQ211" i="21" s="1"/>
  <c r="AN211" i="21"/>
  <c r="AO211" i="21" s="1"/>
  <c r="AL211" i="21"/>
  <c r="AM211" i="21" s="1"/>
  <c r="AJ211" i="21"/>
  <c r="AK211" i="21" s="1"/>
  <c r="AH211" i="21"/>
  <c r="AI211" i="21" s="1"/>
  <c r="AF211" i="21"/>
  <c r="AG211" i="21" s="1"/>
  <c r="AD211" i="21"/>
  <c r="AE211" i="21" s="1"/>
  <c r="AB211" i="21"/>
  <c r="AC211" i="21" s="1"/>
  <c r="Z211" i="21"/>
  <c r="AA211" i="21" s="1"/>
  <c r="X211" i="21"/>
  <c r="Y211" i="21" s="1"/>
  <c r="V211" i="21"/>
  <c r="W211" i="21" s="1"/>
  <c r="T211" i="21"/>
  <c r="U211" i="21" s="1"/>
  <c r="R211" i="21"/>
  <c r="S211" i="21" s="1"/>
  <c r="P211" i="21"/>
  <c r="Q211" i="21" s="1"/>
  <c r="N211" i="21"/>
  <c r="O211" i="21" s="1"/>
  <c r="L211" i="21"/>
  <c r="M211" i="21" s="1"/>
  <c r="J211" i="21"/>
  <c r="K211" i="21" s="1"/>
  <c r="BD210" i="21"/>
  <c r="BB210" i="21"/>
  <c r="BC210" i="21" s="1"/>
  <c r="AZ210" i="21"/>
  <c r="BA210" i="21" s="1"/>
  <c r="AX210" i="21"/>
  <c r="AY210" i="21" s="1"/>
  <c r="AV210" i="21"/>
  <c r="AW210" i="21" s="1"/>
  <c r="AT210" i="21"/>
  <c r="AU210" i="21" s="1"/>
  <c r="AR210" i="21"/>
  <c r="AP210" i="21"/>
  <c r="AQ210" i="21" s="1"/>
  <c r="AN210" i="21"/>
  <c r="AO210" i="21" s="1"/>
  <c r="AL210" i="21"/>
  <c r="AM210" i="21" s="1"/>
  <c r="AJ210" i="21"/>
  <c r="AK210" i="21" s="1"/>
  <c r="AH210" i="21"/>
  <c r="AI210" i="21" s="1"/>
  <c r="AF210" i="21"/>
  <c r="AG210" i="21" s="1"/>
  <c r="AD210" i="21"/>
  <c r="AE210" i="21" s="1"/>
  <c r="AB210" i="21"/>
  <c r="AC210" i="21" s="1"/>
  <c r="Z210" i="21"/>
  <c r="AA210" i="21" s="1"/>
  <c r="X210" i="21"/>
  <c r="Y210" i="21" s="1"/>
  <c r="V210" i="21"/>
  <c r="W210" i="21" s="1"/>
  <c r="T210" i="21"/>
  <c r="U210" i="21" s="1"/>
  <c r="R210" i="21"/>
  <c r="S210" i="21" s="1"/>
  <c r="P210" i="21"/>
  <c r="Q210" i="21" s="1"/>
  <c r="N210" i="21"/>
  <c r="O210" i="21" s="1"/>
  <c r="L210" i="21"/>
  <c r="M210" i="21" s="1"/>
  <c r="J210" i="21"/>
  <c r="K210" i="21" s="1"/>
  <c r="BD209" i="21"/>
  <c r="BB209" i="21"/>
  <c r="BC209" i="21" s="1"/>
  <c r="AZ209" i="21"/>
  <c r="BA209" i="21" s="1"/>
  <c r="AX209" i="21"/>
  <c r="AY209" i="21" s="1"/>
  <c r="AV209" i="21"/>
  <c r="AW209" i="21" s="1"/>
  <c r="AT209" i="21"/>
  <c r="AU209" i="21" s="1"/>
  <c r="AR209" i="21"/>
  <c r="AP209" i="21"/>
  <c r="AQ209" i="21" s="1"/>
  <c r="AN209" i="21"/>
  <c r="AO209" i="21" s="1"/>
  <c r="AL209" i="21"/>
  <c r="AM209" i="21" s="1"/>
  <c r="AJ209" i="21"/>
  <c r="AK209" i="21" s="1"/>
  <c r="AH209" i="21"/>
  <c r="AI209" i="21" s="1"/>
  <c r="AF209" i="21"/>
  <c r="AG209" i="21" s="1"/>
  <c r="AD209" i="21"/>
  <c r="AE209" i="21" s="1"/>
  <c r="AB209" i="21"/>
  <c r="AC209" i="21" s="1"/>
  <c r="Z209" i="21"/>
  <c r="AA209" i="21" s="1"/>
  <c r="X209" i="21"/>
  <c r="Y209" i="21" s="1"/>
  <c r="V209" i="21"/>
  <c r="W209" i="21" s="1"/>
  <c r="T209" i="21"/>
  <c r="U209" i="21" s="1"/>
  <c r="R209" i="21"/>
  <c r="S209" i="21" s="1"/>
  <c r="P209" i="21"/>
  <c r="Q209" i="21" s="1"/>
  <c r="N209" i="21"/>
  <c r="O209" i="21" s="1"/>
  <c r="L209" i="21"/>
  <c r="M209" i="21" s="1"/>
  <c r="J209" i="21"/>
  <c r="K209" i="21" s="1"/>
  <c r="BD208" i="21"/>
  <c r="BB208" i="21"/>
  <c r="BC208" i="21" s="1"/>
  <c r="AZ208" i="21"/>
  <c r="BA208" i="21" s="1"/>
  <c r="AX208" i="21"/>
  <c r="AY208" i="21" s="1"/>
  <c r="AV208" i="21"/>
  <c r="AW208" i="21" s="1"/>
  <c r="AT208" i="21"/>
  <c r="AU208" i="21" s="1"/>
  <c r="AR208" i="21"/>
  <c r="AP208" i="21"/>
  <c r="AQ208" i="21" s="1"/>
  <c r="AN208" i="21"/>
  <c r="AO208" i="21" s="1"/>
  <c r="AL208" i="21"/>
  <c r="AM208" i="21" s="1"/>
  <c r="AJ208" i="21"/>
  <c r="AK208" i="21" s="1"/>
  <c r="AH208" i="21"/>
  <c r="AI208" i="21" s="1"/>
  <c r="AF208" i="21"/>
  <c r="AG208" i="21" s="1"/>
  <c r="AD208" i="21"/>
  <c r="AE208" i="21" s="1"/>
  <c r="AB208" i="21"/>
  <c r="AC208" i="21" s="1"/>
  <c r="Z208" i="21"/>
  <c r="AA208" i="21" s="1"/>
  <c r="X208" i="21"/>
  <c r="Y208" i="21" s="1"/>
  <c r="V208" i="21"/>
  <c r="W208" i="21" s="1"/>
  <c r="T208" i="21"/>
  <c r="U208" i="21" s="1"/>
  <c r="R208" i="21"/>
  <c r="S208" i="21" s="1"/>
  <c r="P208" i="21"/>
  <c r="Q208" i="21" s="1"/>
  <c r="N208" i="21"/>
  <c r="O208" i="21" s="1"/>
  <c r="L208" i="21"/>
  <c r="M208" i="21" s="1"/>
  <c r="J208" i="21"/>
  <c r="K208" i="21" s="1"/>
  <c r="BD207" i="21"/>
  <c r="BB207" i="21"/>
  <c r="BC207" i="21" s="1"/>
  <c r="AZ207" i="21"/>
  <c r="BA207" i="21" s="1"/>
  <c r="AX207" i="21"/>
  <c r="AY207" i="21" s="1"/>
  <c r="AV207" i="21"/>
  <c r="AW207" i="21" s="1"/>
  <c r="AT207" i="21"/>
  <c r="AU207" i="21" s="1"/>
  <c r="AR207" i="21"/>
  <c r="AP207" i="21"/>
  <c r="AQ207" i="21" s="1"/>
  <c r="AN207" i="21"/>
  <c r="AO207" i="21" s="1"/>
  <c r="AL207" i="21"/>
  <c r="AM207" i="21" s="1"/>
  <c r="AJ207" i="21"/>
  <c r="AK207" i="21" s="1"/>
  <c r="AH207" i="21"/>
  <c r="AI207" i="21" s="1"/>
  <c r="AF207" i="21"/>
  <c r="AG207" i="21" s="1"/>
  <c r="AD207" i="21"/>
  <c r="AE207" i="21" s="1"/>
  <c r="AB207" i="21"/>
  <c r="AC207" i="21" s="1"/>
  <c r="Z207" i="21"/>
  <c r="AA207" i="21" s="1"/>
  <c r="X207" i="21"/>
  <c r="Y207" i="21" s="1"/>
  <c r="V207" i="21"/>
  <c r="W207" i="21" s="1"/>
  <c r="T207" i="21"/>
  <c r="U207" i="21" s="1"/>
  <c r="R207" i="21"/>
  <c r="S207" i="21" s="1"/>
  <c r="P207" i="21"/>
  <c r="Q207" i="21" s="1"/>
  <c r="N207" i="21"/>
  <c r="O207" i="21" s="1"/>
  <c r="L207" i="21"/>
  <c r="M207" i="21" s="1"/>
  <c r="J207" i="21"/>
  <c r="K207" i="21" s="1"/>
  <c r="BD206" i="21"/>
  <c r="BB206" i="21"/>
  <c r="BC206" i="21" s="1"/>
  <c r="AZ206" i="21"/>
  <c r="BA206" i="21" s="1"/>
  <c r="AX206" i="21"/>
  <c r="AY206" i="21" s="1"/>
  <c r="AV206" i="21"/>
  <c r="AW206" i="21" s="1"/>
  <c r="AT206" i="21"/>
  <c r="AU206" i="21" s="1"/>
  <c r="AR206" i="21"/>
  <c r="AP206" i="21"/>
  <c r="AQ206" i="21" s="1"/>
  <c r="AN206" i="21"/>
  <c r="AO206" i="21" s="1"/>
  <c r="AL206" i="21"/>
  <c r="AM206" i="21" s="1"/>
  <c r="AJ206" i="21"/>
  <c r="AK206" i="21" s="1"/>
  <c r="AH206" i="21"/>
  <c r="AI206" i="21" s="1"/>
  <c r="AF206" i="21"/>
  <c r="AG206" i="21" s="1"/>
  <c r="AD206" i="21"/>
  <c r="AE206" i="21" s="1"/>
  <c r="AB206" i="21"/>
  <c r="AC206" i="21" s="1"/>
  <c r="Z206" i="21"/>
  <c r="AA206" i="21" s="1"/>
  <c r="X206" i="21"/>
  <c r="Y206" i="21" s="1"/>
  <c r="V206" i="21"/>
  <c r="W206" i="21" s="1"/>
  <c r="T206" i="21"/>
  <c r="U206" i="21" s="1"/>
  <c r="R206" i="21"/>
  <c r="S206" i="21" s="1"/>
  <c r="P206" i="21"/>
  <c r="Q206" i="21" s="1"/>
  <c r="N206" i="21"/>
  <c r="O206" i="21" s="1"/>
  <c r="L206" i="21"/>
  <c r="M206" i="21" s="1"/>
  <c r="J206" i="21"/>
  <c r="K206" i="21" s="1"/>
  <c r="BD205" i="21"/>
  <c r="BB205" i="21"/>
  <c r="BC205" i="21" s="1"/>
  <c r="AZ205" i="21"/>
  <c r="BA205" i="21" s="1"/>
  <c r="AX205" i="21"/>
  <c r="AY205" i="21" s="1"/>
  <c r="AV205" i="21"/>
  <c r="AW205" i="21" s="1"/>
  <c r="AT205" i="21"/>
  <c r="AU205" i="21" s="1"/>
  <c r="AR205" i="21"/>
  <c r="AP205" i="21"/>
  <c r="AQ205" i="21" s="1"/>
  <c r="AN205" i="21"/>
  <c r="AO205" i="21" s="1"/>
  <c r="AL205" i="21"/>
  <c r="AM205" i="21" s="1"/>
  <c r="AJ205" i="21"/>
  <c r="AK205" i="21" s="1"/>
  <c r="AH205" i="21"/>
  <c r="AI205" i="21" s="1"/>
  <c r="AF205" i="21"/>
  <c r="AG205" i="21" s="1"/>
  <c r="AD205" i="21"/>
  <c r="AE205" i="21" s="1"/>
  <c r="AB205" i="21"/>
  <c r="AC205" i="21" s="1"/>
  <c r="Z205" i="21"/>
  <c r="AA205" i="21" s="1"/>
  <c r="X205" i="21"/>
  <c r="Y205" i="21" s="1"/>
  <c r="V205" i="21"/>
  <c r="W205" i="21" s="1"/>
  <c r="T205" i="21"/>
  <c r="U205" i="21" s="1"/>
  <c r="R205" i="21"/>
  <c r="S205" i="21" s="1"/>
  <c r="P205" i="21"/>
  <c r="Q205" i="21" s="1"/>
  <c r="N205" i="21"/>
  <c r="O205" i="21" s="1"/>
  <c r="L205" i="21"/>
  <c r="M205" i="21" s="1"/>
  <c r="J205" i="21"/>
  <c r="K205" i="21" s="1"/>
  <c r="BD204" i="21"/>
  <c r="BB204" i="21"/>
  <c r="BC204" i="21" s="1"/>
  <c r="AZ204" i="21"/>
  <c r="BA204" i="21" s="1"/>
  <c r="AX204" i="21"/>
  <c r="AY204" i="21" s="1"/>
  <c r="AV204" i="21"/>
  <c r="AW204" i="21" s="1"/>
  <c r="AT204" i="21"/>
  <c r="AU204" i="21" s="1"/>
  <c r="AR204" i="21"/>
  <c r="AP204" i="21"/>
  <c r="AQ204" i="21" s="1"/>
  <c r="AN204" i="21"/>
  <c r="AO204" i="21" s="1"/>
  <c r="AL204" i="21"/>
  <c r="AM204" i="21" s="1"/>
  <c r="AJ204" i="21"/>
  <c r="AK204" i="21" s="1"/>
  <c r="AH204" i="21"/>
  <c r="AI204" i="21" s="1"/>
  <c r="AF204" i="21"/>
  <c r="AG204" i="21" s="1"/>
  <c r="AD204" i="21"/>
  <c r="AE204" i="21" s="1"/>
  <c r="AB204" i="21"/>
  <c r="AC204" i="21" s="1"/>
  <c r="Z204" i="21"/>
  <c r="AA204" i="21" s="1"/>
  <c r="X204" i="21"/>
  <c r="Y204" i="21" s="1"/>
  <c r="V204" i="21"/>
  <c r="W204" i="21" s="1"/>
  <c r="T204" i="21"/>
  <c r="U204" i="21" s="1"/>
  <c r="R204" i="21"/>
  <c r="S204" i="21" s="1"/>
  <c r="P204" i="21"/>
  <c r="Q204" i="21" s="1"/>
  <c r="N204" i="21"/>
  <c r="O204" i="21" s="1"/>
  <c r="L204" i="21"/>
  <c r="M204" i="21" s="1"/>
  <c r="J204" i="21"/>
  <c r="K204" i="21" s="1"/>
  <c r="BD203" i="21"/>
  <c r="BB203" i="21"/>
  <c r="BC203" i="21" s="1"/>
  <c r="AZ203" i="21"/>
  <c r="BA203" i="21" s="1"/>
  <c r="AX203" i="21"/>
  <c r="AY203" i="21" s="1"/>
  <c r="AV203" i="21"/>
  <c r="AW203" i="21" s="1"/>
  <c r="AT203" i="21"/>
  <c r="AU203" i="21" s="1"/>
  <c r="AR203" i="21"/>
  <c r="AP203" i="21"/>
  <c r="AQ203" i="21" s="1"/>
  <c r="AN203" i="21"/>
  <c r="AO203" i="21" s="1"/>
  <c r="AL203" i="21"/>
  <c r="AM203" i="21" s="1"/>
  <c r="AJ203" i="21"/>
  <c r="AK203" i="21" s="1"/>
  <c r="AH203" i="21"/>
  <c r="AI203" i="21" s="1"/>
  <c r="AF203" i="21"/>
  <c r="AG203" i="21" s="1"/>
  <c r="AD203" i="21"/>
  <c r="AE203" i="21" s="1"/>
  <c r="AB203" i="21"/>
  <c r="AC203" i="21" s="1"/>
  <c r="Z203" i="21"/>
  <c r="AA203" i="21" s="1"/>
  <c r="X203" i="21"/>
  <c r="Y203" i="21" s="1"/>
  <c r="V203" i="21"/>
  <c r="W203" i="21" s="1"/>
  <c r="T203" i="21"/>
  <c r="U203" i="21" s="1"/>
  <c r="R203" i="21"/>
  <c r="S203" i="21" s="1"/>
  <c r="P203" i="21"/>
  <c r="Q203" i="21" s="1"/>
  <c r="N203" i="21"/>
  <c r="O203" i="21" s="1"/>
  <c r="L203" i="21"/>
  <c r="M203" i="21" s="1"/>
  <c r="J203" i="21"/>
  <c r="K203" i="21" s="1"/>
  <c r="BD202" i="21"/>
  <c r="BB202" i="21"/>
  <c r="BC202" i="21" s="1"/>
  <c r="AZ202" i="21"/>
  <c r="BA202" i="21" s="1"/>
  <c r="AX202" i="21"/>
  <c r="AY202" i="21" s="1"/>
  <c r="AV202" i="21"/>
  <c r="AW202" i="21" s="1"/>
  <c r="AT202" i="21"/>
  <c r="AU202" i="21" s="1"/>
  <c r="AR202" i="21"/>
  <c r="AP202" i="21"/>
  <c r="AQ202" i="21" s="1"/>
  <c r="AN202" i="21"/>
  <c r="AO202" i="21" s="1"/>
  <c r="AL202" i="21"/>
  <c r="AM202" i="21" s="1"/>
  <c r="AJ202" i="21"/>
  <c r="AK202" i="21" s="1"/>
  <c r="AH202" i="21"/>
  <c r="AI202" i="21" s="1"/>
  <c r="AF202" i="21"/>
  <c r="AG202" i="21" s="1"/>
  <c r="AD202" i="21"/>
  <c r="AE202" i="21" s="1"/>
  <c r="AB202" i="21"/>
  <c r="AC202" i="21" s="1"/>
  <c r="Z202" i="21"/>
  <c r="AA202" i="21" s="1"/>
  <c r="X202" i="21"/>
  <c r="Y202" i="21" s="1"/>
  <c r="V202" i="21"/>
  <c r="W202" i="21" s="1"/>
  <c r="T202" i="21"/>
  <c r="U202" i="21" s="1"/>
  <c r="R202" i="21"/>
  <c r="S202" i="21" s="1"/>
  <c r="P202" i="21"/>
  <c r="Q202" i="21" s="1"/>
  <c r="N202" i="21"/>
  <c r="O202" i="21" s="1"/>
  <c r="L202" i="21"/>
  <c r="M202" i="21" s="1"/>
  <c r="J202" i="21"/>
  <c r="K202" i="21" s="1"/>
  <c r="BD201" i="21"/>
  <c r="BB201" i="21"/>
  <c r="BC201" i="21" s="1"/>
  <c r="AZ201" i="21"/>
  <c r="BA201" i="21" s="1"/>
  <c r="AX201" i="21"/>
  <c r="AY201" i="21" s="1"/>
  <c r="AV201" i="21"/>
  <c r="AW201" i="21" s="1"/>
  <c r="AT201" i="21"/>
  <c r="AU201" i="21" s="1"/>
  <c r="AR201" i="21"/>
  <c r="AP201" i="21"/>
  <c r="AQ201" i="21" s="1"/>
  <c r="AN201" i="21"/>
  <c r="AO201" i="21" s="1"/>
  <c r="AL201" i="21"/>
  <c r="AM201" i="21" s="1"/>
  <c r="AJ201" i="21"/>
  <c r="AK201" i="21" s="1"/>
  <c r="AH201" i="21"/>
  <c r="AI201" i="21" s="1"/>
  <c r="AF201" i="21"/>
  <c r="AG201" i="21" s="1"/>
  <c r="AD201" i="21"/>
  <c r="AE201" i="21" s="1"/>
  <c r="AB201" i="21"/>
  <c r="AC201" i="21" s="1"/>
  <c r="Z201" i="21"/>
  <c r="AA201" i="21" s="1"/>
  <c r="X201" i="21"/>
  <c r="Y201" i="21" s="1"/>
  <c r="V201" i="21"/>
  <c r="W201" i="21" s="1"/>
  <c r="T201" i="21"/>
  <c r="U201" i="21" s="1"/>
  <c r="R201" i="21"/>
  <c r="S201" i="21" s="1"/>
  <c r="P201" i="21"/>
  <c r="Q201" i="21" s="1"/>
  <c r="N201" i="21"/>
  <c r="O201" i="21" s="1"/>
  <c r="L201" i="21"/>
  <c r="M201" i="21" s="1"/>
  <c r="J201" i="21"/>
  <c r="K201" i="21" s="1"/>
  <c r="BD200" i="21"/>
  <c r="BB200" i="21"/>
  <c r="BC200" i="21" s="1"/>
  <c r="AZ200" i="21"/>
  <c r="BA200" i="21" s="1"/>
  <c r="AX200" i="21"/>
  <c r="AY200" i="21" s="1"/>
  <c r="AV200" i="21"/>
  <c r="AW200" i="21" s="1"/>
  <c r="AT200" i="21"/>
  <c r="AU200" i="21" s="1"/>
  <c r="AR200" i="21"/>
  <c r="AP200" i="21"/>
  <c r="AQ200" i="21" s="1"/>
  <c r="AN200" i="21"/>
  <c r="AO200" i="21" s="1"/>
  <c r="AL200" i="21"/>
  <c r="AM200" i="21" s="1"/>
  <c r="AJ200" i="21"/>
  <c r="AK200" i="21" s="1"/>
  <c r="AH200" i="21"/>
  <c r="AI200" i="21" s="1"/>
  <c r="AF200" i="21"/>
  <c r="AG200" i="21" s="1"/>
  <c r="AD200" i="21"/>
  <c r="AE200" i="21" s="1"/>
  <c r="AB200" i="21"/>
  <c r="AC200" i="21" s="1"/>
  <c r="Z200" i="21"/>
  <c r="AA200" i="21" s="1"/>
  <c r="X200" i="21"/>
  <c r="Y200" i="21" s="1"/>
  <c r="V200" i="21"/>
  <c r="W200" i="21" s="1"/>
  <c r="T200" i="21"/>
  <c r="U200" i="21" s="1"/>
  <c r="R200" i="21"/>
  <c r="S200" i="21" s="1"/>
  <c r="P200" i="21"/>
  <c r="Q200" i="21" s="1"/>
  <c r="N200" i="21"/>
  <c r="O200" i="21" s="1"/>
  <c r="L200" i="21"/>
  <c r="M200" i="21" s="1"/>
  <c r="J200" i="21"/>
  <c r="K200" i="21" s="1"/>
  <c r="BD199" i="21"/>
  <c r="BB199" i="21"/>
  <c r="BC199" i="21" s="1"/>
  <c r="AZ199" i="21"/>
  <c r="BA199" i="21" s="1"/>
  <c r="AX199" i="21"/>
  <c r="AY199" i="21" s="1"/>
  <c r="AV199" i="21"/>
  <c r="AW199" i="21" s="1"/>
  <c r="AT199" i="21"/>
  <c r="AU199" i="21" s="1"/>
  <c r="AR199" i="21"/>
  <c r="AP199" i="21"/>
  <c r="AQ199" i="21" s="1"/>
  <c r="AN199" i="21"/>
  <c r="AO199" i="21" s="1"/>
  <c r="AL199" i="21"/>
  <c r="AM199" i="21" s="1"/>
  <c r="AJ199" i="21"/>
  <c r="AK199" i="21" s="1"/>
  <c r="AH199" i="21"/>
  <c r="AI199" i="21" s="1"/>
  <c r="AF199" i="21"/>
  <c r="AG199" i="21" s="1"/>
  <c r="AD199" i="21"/>
  <c r="AE199" i="21" s="1"/>
  <c r="AB199" i="21"/>
  <c r="AC199" i="21" s="1"/>
  <c r="Z199" i="21"/>
  <c r="AA199" i="21" s="1"/>
  <c r="X199" i="21"/>
  <c r="Y199" i="21" s="1"/>
  <c r="V199" i="21"/>
  <c r="W199" i="21" s="1"/>
  <c r="T199" i="21"/>
  <c r="U199" i="21" s="1"/>
  <c r="R199" i="21"/>
  <c r="S199" i="21" s="1"/>
  <c r="P199" i="21"/>
  <c r="Q199" i="21" s="1"/>
  <c r="N199" i="21"/>
  <c r="O199" i="21" s="1"/>
  <c r="L199" i="21"/>
  <c r="M199" i="21" s="1"/>
  <c r="J199" i="21"/>
  <c r="K199" i="21" s="1"/>
  <c r="BD198" i="21"/>
  <c r="BB198" i="21"/>
  <c r="BC198" i="21" s="1"/>
  <c r="AZ198" i="21"/>
  <c r="BA198" i="21" s="1"/>
  <c r="AX198" i="21"/>
  <c r="AY198" i="21" s="1"/>
  <c r="AV198" i="21"/>
  <c r="AW198" i="21" s="1"/>
  <c r="AT198" i="21"/>
  <c r="AU198" i="21" s="1"/>
  <c r="AR198" i="21"/>
  <c r="AP198" i="21"/>
  <c r="AQ198" i="21" s="1"/>
  <c r="AN198" i="21"/>
  <c r="AO198" i="21" s="1"/>
  <c r="AL198" i="21"/>
  <c r="AM198" i="21" s="1"/>
  <c r="AJ198" i="21"/>
  <c r="AK198" i="21" s="1"/>
  <c r="AH198" i="21"/>
  <c r="AI198" i="21" s="1"/>
  <c r="AF198" i="21"/>
  <c r="AG198" i="21" s="1"/>
  <c r="AD198" i="21"/>
  <c r="AE198" i="21" s="1"/>
  <c r="AB198" i="21"/>
  <c r="AC198" i="21" s="1"/>
  <c r="Z198" i="21"/>
  <c r="AA198" i="21" s="1"/>
  <c r="X198" i="21"/>
  <c r="Y198" i="21" s="1"/>
  <c r="V198" i="21"/>
  <c r="W198" i="21" s="1"/>
  <c r="T198" i="21"/>
  <c r="U198" i="21" s="1"/>
  <c r="R198" i="21"/>
  <c r="S198" i="21" s="1"/>
  <c r="P198" i="21"/>
  <c r="Q198" i="21" s="1"/>
  <c r="N198" i="21"/>
  <c r="O198" i="21" s="1"/>
  <c r="L198" i="21"/>
  <c r="M198" i="21" s="1"/>
  <c r="J198" i="21"/>
  <c r="K198" i="21" s="1"/>
  <c r="BD197" i="21"/>
  <c r="BB197" i="21"/>
  <c r="BC197" i="21" s="1"/>
  <c r="AZ197" i="21"/>
  <c r="BA197" i="21" s="1"/>
  <c r="AX197" i="21"/>
  <c r="AY197" i="21" s="1"/>
  <c r="AV197" i="21"/>
  <c r="AW197" i="21" s="1"/>
  <c r="AT197" i="21"/>
  <c r="AU197" i="21" s="1"/>
  <c r="AR197" i="21"/>
  <c r="AP197" i="21"/>
  <c r="AQ197" i="21" s="1"/>
  <c r="AN197" i="21"/>
  <c r="AO197" i="21" s="1"/>
  <c r="AL197" i="21"/>
  <c r="AM197" i="21" s="1"/>
  <c r="AJ197" i="21"/>
  <c r="AK197" i="21" s="1"/>
  <c r="AH197" i="21"/>
  <c r="AI197" i="21" s="1"/>
  <c r="AF197" i="21"/>
  <c r="AG197" i="21" s="1"/>
  <c r="AD197" i="21"/>
  <c r="AE197" i="21" s="1"/>
  <c r="AB197" i="21"/>
  <c r="AC197" i="21" s="1"/>
  <c r="Z197" i="21"/>
  <c r="AA197" i="21" s="1"/>
  <c r="X197" i="21"/>
  <c r="Y197" i="21" s="1"/>
  <c r="V197" i="21"/>
  <c r="W197" i="21" s="1"/>
  <c r="T197" i="21"/>
  <c r="U197" i="21" s="1"/>
  <c r="R197" i="21"/>
  <c r="S197" i="21" s="1"/>
  <c r="P197" i="21"/>
  <c r="Q197" i="21" s="1"/>
  <c r="N197" i="21"/>
  <c r="O197" i="21" s="1"/>
  <c r="L197" i="21"/>
  <c r="M197" i="21" s="1"/>
  <c r="J197" i="21"/>
  <c r="K197" i="21" s="1"/>
  <c r="BD196" i="21"/>
  <c r="BB196" i="21"/>
  <c r="BC196" i="21" s="1"/>
  <c r="AZ196" i="21"/>
  <c r="BA196" i="21" s="1"/>
  <c r="AX196" i="21"/>
  <c r="AY196" i="21" s="1"/>
  <c r="AV196" i="21"/>
  <c r="AW196" i="21" s="1"/>
  <c r="AT196" i="21"/>
  <c r="AU196" i="21" s="1"/>
  <c r="AR196" i="21"/>
  <c r="AP196" i="21"/>
  <c r="AQ196" i="21" s="1"/>
  <c r="AN196" i="21"/>
  <c r="AO196" i="21" s="1"/>
  <c r="AL196" i="21"/>
  <c r="AM196" i="21" s="1"/>
  <c r="AJ196" i="21"/>
  <c r="AK196" i="21" s="1"/>
  <c r="AH196" i="21"/>
  <c r="AI196" i="21" s="1"/>
  <c r="AF196" i="21"/>
  <c r="AG196" i="21" s="1"/>
  <c r="AD196" i="21"/>
  <c r="AE196" i="21" s="1"/>
  <c r="AB196" i="21"/>
  <c r="AC196" i="21" s="1"/>
  <c r="Z196" i="21"/>
  <c r="AA196" i="21" s="1"/>
  <c r="X196" i="21"/>
  <c r="Y196" i="21" s="1"/>
  <c r="V196" i="21"/>
  <c r="W196" i="21" s="1"/>
  <c r="T196" i="21"/>
  <c r="U196" i="21" s="1"/>
  <c r="R196" i="21"/>
  <c r="S196" i="21" s="1"/>
  <c r="P196" i="21"/>
  <c r="Q196" i="21" s="1"/>
  <c r="N196" i="21"/>
  <c r="O196" i="21" s="1"/>
  <c r="L196" i="21"/>
  <c r="M196" i="21" s="1"/>
  <c r="J196" i="21"/>
  <c r="K196" i="21" s="1"/>
  <c r="BD195" i="21"/>
  <c r="BB195" i="21"/>
  <c r="BC195" i="21" s="1"/>
  <c r="AZ195" i="21"/>
  <c r="BA195" i="21" s="1"/>
  <c r="AX195" i="21"/>
  <c r="AY195" i="21" s="1"/>
  <c r="AV195" i="21"/>
  <c r="AW195" i="21" s="1"/>
  <c r="AT195" i="21"/>
  <c r="AU195" i="21" s="1"/>
  <c r="AR195" i="21"/>
  <c r="AP195" i="21"/>
  <c r="AQ195" i="21" s="1"/>
  <c r="AN195" i="21"/>
  <c r="AO195" i="21" s="1"/>
  <c r="AL195" i="21"/>
  <c r="AM195" i="21" s="1"/>
  <c r="AJ195" i="21"/>
  <c r="AK195" i="21" s="1"/>
  <c r="AH195" i="21"/>
  <c r="AI195" i="21" s="1"/>
  <c r="AF195" i="21"/>
  <c r="AG195" i="21" s="1"/>
  <c r="AD195" i="21"/>
  <c r="AE195" i="21" s="1"/>
  <c r="AB195" i="21"/>
  <c r="AC195" i="21" s="1"/>
  <c r="Z195" i="21"/>
  <c r="AA195" i="21" s="1"/>
  <c r="X195" i="21"/>
  <c r="Y195" i="21" s="1"/>
  <c r="V195" i="21"/>
  <c r="W195" i="21" s="1"/>
  <c r="T195" i="21"/>
  <c r="U195" i="21" s="1"/>
  <c r="R195" i="21"/>
  <c r="S195" i="21" s="1"/>
  <c r="P195" i="21"/>
  <c r="Q195" i="21" s="1"/>
  <c r="N195" i="21"/>
  <c r="O195" i="21" s="1"/>
  <c r="L195" i="21"/>
  <c r="M195" i="21" s="1"/>
  <c r="J195" i="21"/>
  <c r="K195" i="21" s="1"/>
  <c r="BD194" i="21"/>
  <c r="BB194" i="21"/>
  <c r="BC194" i="21" s="1"/>
  <c r="AZ194" i="21"/>
  <c r="BA194" i="21" s="1"/>
  <c r="AX194" i="21"/>
  <c r="AY194" i="21" s="1"/>
  <c r="AV194" i="21"/>
  <c r="AW194" i="21" s="1"/>
  <c r="AT194" i="21"/>
  <c r="AU194" i="21" s="1"/>
  <c r="AR194" i="21"/>
  <c r="AP194" i="21"/>
  <c r="AQ194" i="21" s="1"/>
  <c r="AN194" i="21"/>
  <c r="AO194" i="21" s="1"/>
  <c r="AL194" i="21"/>
  <c r="AM194" i="21" s="1"/>
  <c r="AJ194" i="21"/>
  <c r="AK194" i="21" s="1"/>
  <c r="AH194" i="21"/>
  <c r="AI194" i="21" s="1"/>
  <c r="AF194" i="21"/>
  <c r="AG194" i="21" s="1"/>
  <c r="AD194" i="21"/>
  <c r="AE194" i="21" s="1"/>
  <c r="AB194" i="21"/>
  <c r="AC194" i="21" s="1"/>
  <c r="Z194" i="21"/>
  <c r="AA194" i="21" s="1"/>
  <c r="X194" i="21"/>
  <c r="Y194" i="21" s="1"/>
  <c r="V194" i="21"/>
  <c r="W194" i="21" s="1"/>
  <c r="T194" i="21"/>
  <c r="U194" i="21" s="1"/>
  <c r="R194" i="21"/>
  <c r="S194" i="21" s="1"/>
  <c r="P194" i="21"/>
  <c r="Q194" i="21" s="1"/>
  <c r="N194" i="21"/>
  <c r="O194" i="21" s="1"/>
  <c r="L194" i="21"/>
  <c r="M194" i="21" s="1"/>
  <c r="J194" i="21"/>
  <c r="K194" i="21" s="1"/>
  <c r="BD193" i="21"/>
  <c r="BE193" i="21" s="1"/>
  <c r="BB193" i="21"/>
  <c r="BC193" i="21" s="1"/>
  <c r="AZ193" i="21"/>
  <c r="BA193" i="21" s="1"/>
  <c r="AX193" i="21"/>
  <c r="AY193" i="21" s="1"/>
  <c r="AV193" i="21"/>
  <c r="AW193" i="21" s="1"/>
  <c r="AT193" i="21"/>
  <c r="AU193" i="21" s="1"/>
  <c r="AR193" i="21"/>
  <c r="AS193" i="21" s="1"/>
  <c r="AP193" i="21"/>
  <c r="AQ193" i="21" s="1"/>
  <c r="AN193" i="21"/>
  <c r="AO193" i="21" s="1"/>
  <c r="AL193" i="21"/>
  <c r="AM193" i="21" s="1"/>
  <c r="AJ193" i="21"/>
  <c r="AK193" i="21" s="1"/>
  <c r="AH193" i="21"/>
  <c r="AI193" i="21" s="1"/>
  <c r="AF193" i="21"/>
  <c r="AG193" i="21" s="1"/>
  <c r="AD193" i="21"/>
  <c r="AE193" i="21" s="1"/>
  <c r="AB193" i="21"/>
  <c r="AC193" i="21" s="1"/>
  <c r="Z193" i="21"/>
  <c r="AA193" i="21" s="1"/>
  <c r="X193" i="21"/>
  <c r="Y193" i="21" s="1"/>
  <c r="V193" i="21"/>
  <c r="W193" i="21" s="1"/>
  <c r="T193" i="21"/>
  <c r="U193" i="21" s="1"/>
  <c r="R193" i="21"/>
  <c r="S193" i="21" s="1"/>
  <c r="P193" i="21"/>
  <c r="Q193" i="21" s="1"/>
  <c r="N193" i="21"/>
  <c r="O193" i="21" s="1"/>
  <c r="L193" i="21"/>
  <c r="M193" i="21" s="1"/>
  <c r="J193" i="21"/>
  <c r="K193" i="21" s="1"/>
  <c r="BD192" i="21"/>
  <c r="BE192" i="21" s="1"/>
  <c r="BB192" i="21"/>
  <c r="BC192" i="21" s="1"/>
  <c r="AZ192" i="21"/>
  <c r="BA192" i="21" s="1"/>
  <c r="AX192" i="21"/>
  <c r="AY192" i="21" s="1"/>
  <c r="AV192" i="21"/>
  <c r="AW192" i="21" s="1"/>
  <c r="AT192" i="21"/>
  <c r="AU192" i="21" s="1"/>
  <c r="AR192" i="21"/>
  <c r="AS192" i="21" s="1"/>
  <c r="AP192" i="21"/>
  <c r="AQ192" i="21" s="1"/>
  <c r="AN192" i="21"/>
  <c r="AO192" i="21" s="1"/>
  <c r="AL192" i="21"/>
  <c r="AM192" i="21" s="1"/>
  <c r="AJ192" i="21"/>
  <c r="AK192" i="21" s="1"/>
  <c r="AH192" i="21"/>
  <c r="AI192" i="21" s="1"/>
  <c r="AF192" i="21"/>
  <c r="AG192" i="21" s="1"/>
  <c r="AD192" i="21"/>
  <c r="AE192" i="21" s="1"/>
  <c r="AB192" i="21"/>
  <c r="AC192" i="21" s="1"/>
  <c r="Z192" i="21"/>
  <c r="AA192" i="21" s="1"/>
  <c r="X192" i="21"/>
  <c r="Y192" i="21" s="1"/>
  <c r="V192" i="21"/>
  <c r="W192" i="21" s="1"/>
  <c r="T192" i="21"/>
  <c r="U192" i="21" s="1"/>
  <c r="R192" i="21"/>
  <c r="S192" i="21" s="1"/>
  <c r="P192" i="21"/>
  <c r="Q192" i="21" s="1"/>
  <c r="N192" i="21"/>
  <c r="O192" i="21" s="1"/>
  <c r="L192" i="21"/>
  <c r="M192" i="21" s="1"/>
  <c r="J192" i="21"/>
  <c r="K192" i="21" s="1"/>
  <c r="BD191" i="21"/>
  <c r="BE191" i="21" s="1"/>
  <c r="BB191" i="21"/>
  <c r="BC191" i="21" s="1"/>
  <c r="AZ191" i="21"/>
  <c r="BA191" i="21" s="1"/>
  <c r="AX191" i="21"/>
  <c r="AY191" i="21" s="1"/>
  <c r="AV191" i="21"/>
  <c r="AW191" i="21" s="1"/>
  <c r="AT191" i="21"/>
  <c r="AU191" i="21" s="1"/>
  <c r="AR191" i="21"/>
  <c r="AS191" i="21" s="1"/>
  <c r="AP191" i="21"/>
  <c r="AQ191" i="21" s="1"/>
  <c r="AN191" i="21"/>
  <c r="AO191" i="21" s="1"/>
  <c r="AL191" i="21"/>
  <c r="AM191" i="21" s="1"/>
  <c r="AJ191" i="21"/>
  <c r="AK191" i="21" s="1"/>
  <c r="AH191" i="21"/>
  <c r="AI191" i="21" s="1"/>
  <c r="AF191" i="21"/>
  <c r="AG191" i="21" s="1"/>
  <c r="AD191" i="21"/>
  <c r="AE191" i="21" s="1"/>
  <c r="AB191" i="21"/>
  <c r="AC191" i="21" s="1"/>
  <c r="Z191" i="21"/>
  <c r="AA191" i="21" s="1"/>
  <c r="X191" i="21"/>
  <c r="Y191" i="21" s="1"/>
  <c r="V191" i="21"/>
  <c r="W191" i="21" s="1"/>
  <c r="T191" i="21"/>
  <c r="U191" i="21" s="1"/>
  <c r="R191" i="21"/>
  <c r="S191" i="21" s="1"/>
  <c r="P191" i="21"/>
  <c r="Q191" i="21" s="1"/>
  <c r="N191" i="21"/>
  <c r="O191" i="21" s="1"/>
  <c r="L191" i="21"/>
  <c r="M191" i="21" s="1"/>
  <c r="J191" i="21"/>
  <c r="K191" i="21" s="1"/>
  <c r="BD190" i="21"/>
  <c r="BE190" i="21" s="1"/>
  <c r="BB190" i="21"/>
  <c r="BC190" i="21" s="1"/>
  <c r="AZ190" i="21"/>
  <c r="BA190" i="21" s="1"/>
  <c r="AX190" i="21"/>
  <c r="AY190" i="21" s="1"/>
  <c r="AV190" i="21"/>
  <c r="AW190" i="21" s="1"/>
  <c r="AT190" i="21"/>
  <c r="AU190" i="21" s="1"/>
  <c r="AR190" i="21"/>
  <c r="AS190" i="21" s="1"/>
  <c r="AP190" i="21"/>
  <c r="AQ190" i="21" s="1"/>
  <c r="AN190" i="21"/>
  <c r="AO190" i="21" s="1"/>
  <c r="AL190" i="21"/>
  <c r="AM190" i="21" s="1"/>
  <c r="AJ190" i="21"/>
  <c r="AK190" i="21" s="1"/>
  <c r="AH190" i="21"/>
  <c r="AI190" i="21" s="1"/>
  <c r="AF190" i="21"/>
  <c r="AG190" i="21" s="1"/>
  <c r="AD190" i="21"/>
  <c r="AE190" i="21" s="1"/>
  <c r="AB190" i="21"/>
  <c r="AC190" i="21" s="1"/>
  <c r="Z190" i="21"/>
  <c r="AA190" i="21" s="1"/>
  <c r="X190" i="21"/>
  <c r="Y190" i="21" s="1"/>
  <c r="V190" i="21"/>
  <c r="W190" i="21" s="1"/>
  <c r="T190" i="21"/>
  <c r="U190" i="21" s="1"/>
  <c r="R190" i="21"/>
  <c r="S190" i="21" s="1"/>
  <c r="P190" i="21"/>
  <c r="Q190" i="21" s="1"/>
  <c r="N190" i="21"/>
  <c r="O190" i="21" s="1"/>
  <c r="L190" i="21"/>
  <c r="M190" i="21" s="1"/>
  <c r="J190" i="21"/>
  <c r="K190" i="21" s="1"/>
  <c r="BD189" i="21"/>
  <c r="BE189" i="21" s="1"/>
  <c r="BB189" i="21"/>
  <c r="BC189" i="21" s="1"/>
  <c r="AZ189" i="21"/>
  <c r="BA189" i="21" s="1"/>
  <c r="AX189" i="21"/>
  <c r="AY189" i="21" s="1"/>
  <c r="AV189" i="21"/>
  <c r="AW189" i="21" s="1"/>
  <c r="AT189" i="21"/>
  <c r="AU189" i="21" s="1"/>
  <c r="AR189" i="21"/>
  <c r="AS189" i="21" s="1"/>
  <c r="AP189" i="21"/>
  <c r="AQ189" i="21" s="1"/>
  <c r="AN189" i="21"/>
  <c r="AO189" i="21" s="1"/>
  <c r="AL189" i="21"/>
  <c r="AM189" i="21" s="1"/>
  <c r="AJ189" i="21"/>
  <c r="AK189" i="21" s="1"/>
  <c r="AH189" i="21"/>
  <c r="AI189" i="21" s="1"/>
  <c r="AF189" i="21"/>
  <c r="AG189" i="21" s="1"/>
  <c r="AD189" i="21"/>
  <c r="AE189" i="21" s="1"/>
  <c r="AB189" i="21"/>
  <c r="AC189" i="21" s="1"/>
  <c r="Z189" i="21"/>
  <c r="AA189" i="21" s="1"/>
  <c r="X189" i="21"/>
  <c r="Y189" i="21" s="1"/>
  <c r="V189" i="21"/>
  <c r="W189" i="21" s="1"/>
  <c r="T189" i="21"/>
  <c r="U189" i="21" s="1"/>
  <c r="R189" i="21"/>
  <c r="S189" i="21" s="1"/>
  <c r="P189" i="21"/>
  <c r="Q189" i="21" s="1"/>
  <c r="N189" i="21"/>
  <c r="O189" i="21" s="1"/>
  <c r="L189" i="21"/>
  <c r="M189" i="21" s="1"/>
  <c r="J189" i="21"/>
  <c r="K189" i="21" s="1"/>
  <c r="BD188" i="21"/>
  <c r="BE188" i="21" s="1"/>
  <c r="BB188" i="21"/>
  <c r="BC188" i="21" s="1"/>
  <c r="AZ188" i="21"/>
  <c r="BA188" i="21" s="1"/>
  <c r="AX188" i="21"/>
  <c r="AY188" i="21" s="1"/>
  <c r="AV188" i="21"/>
  <c r="AW188" i="21" s="1"/>
  <c r="AT188" i="21"/>
  <c r="AU188" i="21" s="1"/>
  <c r="AR188" i="21"/>
  <c r="AS188" i="21" s="1"/>
  <c r="AP188" i="21"/>
  <c r="AQ188" i="21" s="1"/>
  <c r="AN188" i="21"/>
  <c r="AO188" i="21" s="1"/>
  <c r="AL188" i="21"/>
  <c r="AM188" i="21" s="1"/>
  <c r="AJ188" i="21"/>
  <c r="AK188" i="21" s="1"/>
  <c r="AH188" i="21"/>
  <c r="AI188" i="21" s="1"/>
  <c r="AF188" i="21"/>
  <c r="AG188" i="21" s="1"/>
  <c r="AD188" i="21"/>
  <c r="AE188" i="21" s="1"/>
  <c r="AB188" i="21"/>
  <c r="AC188" i="21" s="1"/>
  <c r="Z188" i="21"/>
  <c r="AA188" i="21" s="1"/>
  <c r="X188" i="21"/>
  <c r="Y188" i="21" s="1"/>
  <c r="V188" i="21"/>
  <c r="W188" i="21" s="1"/>
  <c r="T188" i="21"/>
  <c r="U188" i="21" s="1"/>
  <c r="R188" i="21"/>
  <c r="S188" i="21" s="1"/>
  <c r="P188" i="21"/>
  <c r="Q188" i="21" s="1"/>
  <c r="N188" i="21"/>
  <c r="O188" i="21" s="1"/>
  <c r="L188" i="21"/>
  <c r="M188" i="21" s="1"/>
  <c r="J188" i="21"/>
  <c r="K188" i="21" s="1"/>
  <c r="BD187" i="21"/>
  <c r="BE187" i="21" s="1"/>
  <c r="BB187" i="21"/>
  <c r="BC187" i="21" s="1"/>
  <c r="AZ187" i="21"/>
  <c r="BA187" i="21" s="1"/>
  <c r="AX187" i="21"/>
  <c r="AY187" i="21" s="1"/>
  <c r="AV187" i="21"/>
  <c r="AW187" i="21" s="1"/>
  <c r="AT187" i="21"/>
  <c r="AU187" i="21" s="1"/>
  <c r="AR187" i="21"/>
  <c r="AS187" i="21" s="1"/>
  <c r="AP187" i="21"/>
  <c r="AQ187" i="21" s="1"/>
  <c r="AN187" i="21"/>
  <c r="AO187" i="21" s="1"/>
  <c r="AL187" i="21"/>
  <c r="AM187" i="21" s="1"/>
  <c r="AJ187" i="21"/>
  <c r="AK187" i="21" s="1"/>
  <c r="AH187" i="21"/>
  <c r="AI187" i="21" s="1"/>
  <c r="AF187" i="21"/>
  <c r="AG187" i="21" s="1"/>
  <c r="AD187" i="21"/>
  <c r="AE187" i="21" s="1"/>
  <c r="AB187" i="21"/>
  <c r="AC187" i="21" s="1"/>
  <c r="Z187" i="21"/>
  <c r="AA187" i="21" s="1"/>
  <c r="X187" i="21"/>
  <c r="Y187" i="21" s="1"/>
  <c r="V187" i="21"/>
  <c r="W187" i="21" s="1"/>
  <c r="T187" i="21"/>
  <c r="U187" i="21" s="1"/>
  <c r="R187" i="21"/>
  <c r="S187" i="21" s="1"/>
  <c r="P187" i="21"/>
  <c r="Q187" i="21" s="1"/>
  <c r="N187" i="21"/>
  <c r="O187" i="21" s="1"/>
  <c r="L187" i="21"/>
  <c r="M187" i="21" s="1"/>
  <c r="J187" i="21"/>
  <c r="K187" i="21" s="1"/>
  <c r="BD186" i="21"/>
  <c r="BE186" i="21" s="1"/>
  <c r="BB186" i="21"/>
  <c r="BC186" i="21" s="1"/>
  <c r="AZ186" i="21"/>
  <c r="BA186" i="21" s="1"/>
  <c r="AX186" i="21"/>
  <c r="AY186" i="21" s="1"/>
  <c r="AV186" i="21"/>
  <c r="AW186" i="21" s="1"/>
  <c r="AT186" i="21"/>
  <c r="AU186" i="21" s="1"/>
  <c r="AR186" i="21"/>
  <c r="AS186" i="21" s="1"/>
  <c r="AP186" i="21"/>
  <c r="AQ186" i="21" s="1"/>
  <c r="AN186" i="21"/>
  <c r="AO186" i="21" s="1"/>
  <c r="AL186" i="21"/>
  <c r="AM186" i="21" s="1"/>
  <c r="AJ186" i="21"/>
  <c r="AK186" i="21" s="1"/>
  <c r="AH186" i="21"/>
  <c r="AI186" i="21" s="1"/>
  <c r="AF186" i="21"/>
  <c r="AG186" i="21" s="1"/>
  <c r="AD186" i="21"/>
  <c r="AE186" i="21" s="1"/>
  <c r="AB186" i="21"/>
  <c r="AC186" i="21" s="1"/>
  <c r="Z186" i="21"/>
  <c r="AA186" i="21" s="1"/>
  <c r="X186" i="21"/>
  <c r="Y186" i="21" s="1"/>
  <c r="V186" i="21"/>
  <c r="W186" i="21" s="1"/>
  <c r="T186" i="21"/>
  <c r="U186" i="21" s="1"/>
  <c r="R186" i="21"/>
  <c r="S186" i="21" s="1"/>
  <c r="P186" i="21"/>
  <c r="Q186" i="21" s="1"/>
  <c r="N186" i="21"/>
  <c r="O186" i="21" s="1"/>
  <c r="L186" i="21"/>
  <c r="M186" i="21" s="1"/>
  <c r="J186" i="21"/>
  <c r="K186" i="21" s="1"/>
  <c r="BD185" i="21"/>
  <c r="BE185" i="21" s="1"/>
  <c r="BB185" i="21"/>
  <c r="BC185" i="21" s="1"/>
  <c r="AZ185" i="21"/>
  <c r="BA185" i="21" s="1"/>
  <c r="AX185" i="21"/>
  <c r="AY185" i="21" s="1"/>
  <c r="AV185" i="21"/>
  <c r="AW185" i="21" s="1"/>
  <c r="AT185" i="21"/>
  <c r="AU185" i="21" s="1"/>
  <c r="AR185" i="21"/>
  <c r="AS185" i="21" s="1"/>
  <c r="AP185" i="21"/>
  <c r="AQ185" i="21" s="1"/>
  <c r="AN185" i="21"/>
  <c r="AO185" i="21" s="1"/>
  <c r="AL185" i="21"/>
  <c r="AM185" i="21" s="1"/>
  <c r="AJ185" i="21"/>
  <c r="AK185" i="21" s="1"/>
  <c r="AH185" i="21"/>
  <c r="AI185" i="21" s="1"/>
  <c r="AF185" i="21"/>
  <c r="AG185" i="21" s="1"/>
  <c r="AD185" i="21"/>
  <c r="AE185" i="21" s="1"/>
  <c r="AB185" i="21"/>
  <c r="AC185" i="21" s="1"/>
  <c r="Z185" i="21"/>
  <c r="AA185" i="21" s="1"/>
  <c r="X185" i="21"/>
  <c r="Y185" i="21" s="1"/>
  <c r="V185" i="21"/>
  <c r="W185" i="21" s="1"/>
  <c r="T185" i="21"/>
  <c r="U185" i="21" s="1"/>
  <c r="R185" i="21"/>
  <c r="S185" i="21" s="1"/>
  <c r="P185" i="21"/>
  <c r="Q185" i="21" s="1"/>
  <c r="N185" i="21"/>
  <c r="O185" i="21" s="1"/>
  <c r="L185" i="21"/>
  <c r="M185" i="21" s="1"/>
  <c r="J185" i="21"/>
  <c r="K185" i="21" s="1"/>
  <c r="BD184" i="21"/>
  <c r="BE184" i="21" s="1"/>
  <c r="BB184" i="21"/>
  <c r="BC184" i="21" s="1"/>
  <c r="AZ184" i="21"/>
  <c r="BA184" i="21" s="1"/>
  <c r="AX184" i="21"/>
  <c r="AY184" i="21" s="1"/>
  <c r="AV184" i="21"/>
  <c r="AW184" i="21" s="1"/>
  <c r="AT184" i="21"/>
  <c r="AU184" i="21" s="1"/>
  <c r="AR184" i="21"/>
  <c r="AS184" i="21" s="1"/>
  <c r="AP184" i="21"/>
  <c r="AQ184" i="21" s="1"/>
  <c r="AN184" i="21"/>
  <c r="AO184" i="21" s="1"/>
  <c r="AL184" i="21"/>
  <c r="AM184" i="21" s="1"/>
  <c r="AJ184" i="21"/>
  <c r="AK184" i="21" s="1"/>
  <c r="AH184" i="21"/>
  <c r="AI184" i="21" s="1"/>
  <c r="AF184" i="21"/>
  <c r="AG184" i="21" s="1"/>
  <c r="AD184" i="21"/>
  <c r="AE184" i="21" s="1"/>
  <c r="AB184" i="21"/>
  <c r="AC184" i="21" s="1"/>
  <c r="Z184" i="21"/>
  <c r="AA184" i="21" s="1"/>
  <c r="X184" i="21"/>
  <c r="Y184" i="21" s="1"/>
  <c r="V184" i="21"/>
  <c r="W184" i="21" s="1"/>
  <c r="T184" i="21"/>
  <c r="U184" i="21" s="1"/>
  <c r="R184" i="21"/>
  <c r="S184" i="21" s="1"/>
  <c r="P184" i="21"/>
  <c r="Q184" i="21" s="1"/>
  <c r="N184" i="21"/>
  <c r="O184" i="21" s="1"/>
  <c r="L184" i="21"/>
  <c r="M184" i="21" s="1"/>
  <c r="J184" i="21"/>
  <c r="K184" i="21" s="1"/>
  <c r="BD183" i="21"/>
  <c r="BE183" i="21" s="1"/>
  <c r="BB183" i="21"/>
  <c r="BC183" i="21" s="1"/>
  <c r="AZ183" i="21"/>
  <c r="BA183" i="21" s="1"/>
  <c r="AX183" i="21"/>
  <c r="AY183" i="21" s="1"/>
  <c r="AV183" i="21"/>
  <c r="AW183" i="21" s="1"/>
  <c r="AT183" i="21"/>
  <c r="AU183" i="21" s="1"/>
  <c r="AR183" i="21"/>
  <c r="AS183" i="21" s="1"/>
  <c r="AP183" i="21"/>
  <c r="AQ183" i="21" s="1"/>
  <c r="AN183" i="21"/>
  <c r="AO183" i="21" s="1"/>
  <c r="AL183" i="21"/>
  <c r="AM183" i="21" s="1"/>
  <c r="AJ183" i="21"/>
  <c r="AK183" i="21" s="1"/>
  <c r="AH183" i="21"/>
  <c r="AI183" i="21" s="1"/>
  <c r="AF183" i="21"/>
  <c r="AG183" i="21" s="1"/>
  <c r="AD183" i="21"/>
  <c r="AE183" i="21" s="1"/>
  <c r="AB183" i="21"/>
  <c r="AC183" i="21" s="1"/>
  <c r="Z183" i="21"/>
  <c r="AA183" i="21" s="1"/>
  <c r="X183" i="21"/>
  <c r="Y183" i="21" s="1"/>
  <c r="V183" i="21"/>
  <c r="W183" i="21" s="1"/>
  <c r="T183" i="21"/>
  <c r="U183" i="21" s="1"/>
  <c r="R183" i="21"/>
  <c r="S183" i="21" s="1"/>
  <c r="P183" i="21"/>
  <c r="Q183" i="21" s="1"/>
  <c r="N183" i="21"/>
  <c r="O183" i="21" s="1"/>
  <c r="L183" i="21"/>
  <c r="M183" i="21" s="1"/>
  <c r="J183" i="21"/>
  <c r="K183" i="21" s="1"/>
  <c r="BD182" i="21"/>
  <c r="BE182" i="21" s="1"/>
  <c r="BB182" i="21"/>
  <c r="BC182" i="21" s="1"/>
  <c r="AZ182" i="21"/>
  <c r="BA182" i="21" s="1"/>
  <c r="AX182" i="21"/>
  <c r="AY182" i="21" s="1"/>
  <c r="AV182" i="21"/>
  <c r="AW182" i="21" s="1"/>
  <c r="AT182" i="21"/>
  <c r="AU182" i="21" s="1"/>
  <c r="AR182" i="21"/>
  <c r="AS182" i="21" s="1"/>
  <c r="AP182" i="21"/>
  <c r="AQ182" i="21" s="1"/>
  <c r="AN182" i="21"/>
  <c r="AO182" i="21" s="1"/>
  <c r="AL182" i="21"/>
  <c r="AM182" i="21" s="1"/>
  <c r="AJ182" i="21"/>
  <c r="AK182" i="21" s="1"/>
  <c r="AH182" i="21"/>
  <c r="AI182" i="21" s="1"/>
  <c r="AF182" i="21"/>
  <c r="AG182" i="21" s="1"/>
  <c r="AD182" i="21"/>
  <c r="AE182" i="21" s="1"/>
  <c r="AB182" i="21"/>
  <c r="AC182" i="21" s="1"/>
  <c r="Z182" i="21"/>
  <c r="AA182" i="21" s="1"/>
  <c r="X182" i="21"/>
  <c r="Y182" i="21" s="1"/>
  <c r="V182" i="21"/>
  <c r="W182" i="21" s="1"/>
  <c r="T182" i="21"/>
  <c r="U182" i="21" s="1"/>
  <c r="R182" i="21"/>
  <c r="S182" i="21" s="1"/>
  <c r="P182" i="21"/>
  <c r="Q182" i="21" s="1"/>
  <c r="N182" i="21"/>
  <c r="O182" i="21" s="1"/>
  <c r="L182" i="21"/>
  <c r="M182" i="21" s="1"/>
  <c r="J182" i="21"/>
  <c r="K182" i="21" s="1"/>
  <c r="BD181" i="21"/>
  <c r="BE181" i="21" s="1"/>
  <c r="BB181" i="21"/>
  <c r="BC181" i="21" s="1"/>
  <c r="AZ181" i="21"/>
  <c r="BA181" i="21" s="1"/>
  <c r="AX181" i="21"/>
  <c r="AY181" i="21" s="1"/>
  <c r="AV181" i="21"/>
  <c r="AW181" i="21" s="1"/>
  <c r="AT181" i="21"/>
  <c r="AU181" i="21" s="1"/>
  <c r="AR181" i="21"/>
  <c r="AS181" i="21" s="1"/>
  <c r="AP181" i="21"/>
  <c r="AQ181" i="21" s="1"/>
  <c r="AN181" i="21"/>
  <c r="AO181" i="21" s="1"/>
  <c r="AL181" i="21"/>
  <c r="AM181" i="21" s="1"/>
  <c r="AJ181" i="21"/>
  <c r="AK181" i="21" s="1"/>
  <c r="AH181" i="21"/>
  <c r="AI181" i="21" s="1"/>
  <c r="AF181" i="21"/>
  <c r="AG181" i="21" s="1"/>
  <c r="AD181" i="21"/>
  <c r="AE181" i="21" s="1"/>
  <c r="AB181" i="21"/>
  <c r="AC181" i="21" s="1"/>
  <c r="Z181" i="21"/>
  <c r="AA181" i="21" s="1"/>
  <c r="X181" i="21"/>
  <c r="Y181" i="21" s="1"/>
  <c r="V181" i="21"/>
  <c r="W181" i="21" s="1"/>
  <c r="T181" i="21"/>
  <c r="U181" i="21" s="1"/>
  <c r="R181" i="21"/>
  <c r="S181" i="21" s="1"/>
  <c r="P181" i="21"/>
  <c r="Q181" i="21" s="1"/>
  <c r="N181" i="21"/>
  <c r="O181" i="21" s="1"/>
  <c r="L181" i="21"/>
  <c r="M181" i="21" s="1"/>
  <c r="J181" i="21"/>
  <c r="K181" i="21" s="1"/>
  <c r="BD180" i="21"/>
  <c r="BE180" i="21" s="1"/>
  <c r="BB180" i="21"/>
  <c r="BC180" i="21" s="1"/>
  <c r="AZ180" i="21"/>
  <c r="BA180" i="21" s="1"/>
  <c r="AX180" i="21"/>
  <c r="AY180" i="21" s="1"/>
  <c r="AV180" i="21"/>
  <c r="AW180" i="21" s="1"/>
  <c r="AT180" i="21"/>
  <c r="AU180" i="21" s="1"/>
  <c r="AR180" i="21"/>
  <c r="AS180" i="21" s="1"/>
  <c r="AP180" i="21"/>
  <c r="AQ180" i="21" s="1"/>
  <c r="AN180" i="21"/>
  <c r="AO180" i="21" s="1"/>
  <c r="AL180" i="21"/>
  <c r="AM180" i="21" s="1"/>
  <c r="AJ180" i="21"/>
  <c r="AK180" i="21" s="1"/>
  <c r="AH180" i="21"/>
  <c r="AI180" i="21" s="1"/>
  <c r="AF180" i="21"/>
  <c r="AG180" i="21" s="1"/>
  <c r="AD180" i="21"/>
  <c r="AE180" i="21" s="1"/>
  <c r="AB180" i="21"/>
  <c r="AC180" i="21" s="1"/>
  <c r="Z180" i="21"/>
  <c r="AA180" i="21" s="1"/>
  <c r="X180" i="21"/>
  <c r="Y180" i="21" s="1"/>
  <c r="V180" i="21"/>
  <c r="W180" i="21" s="1"/>
  <c r="T180" i="21"/>
  <c r="U180" i="21" s="1"/>
  <c r="R180" i="21"/>
  <c r="S180" i="21" s="1"/>
  <c r="P180" i="21"/>
  <c r="Q180" i="21" s="1"/>
  <c r="N180" i="21"/>
  <c r="O180" i="21" s="1"/>
  <c r="L180" i="21"/>
  <c r="M180" i="21" s="1"/>
  <c r="J180" i="21"/>
  <c r="K180" i="21" s="1"/>
  <c r="BD179" i="21"/>
  <c r="BE179" i="21" s="1"/>
  <c r="BB179" i="21"/>
  <c r="BC179" i="21" s="1"/>
  <c r="AZ179" i="21"/>
  <c r="BA179" i="21" s="1"/>
  <c r="AX179" i="21"/>
  <c r="AY179" i="21" s="1"/>
  <c r="AV179" i="21"/>
  <c r="AW179" i="21" s="1"/>
  <c r="AT179" i="21"/>
  <c r="AU179" i="21" s="1"/>
  <c r="AR179" i="21"/>
  <c r="AS179" i="21" s="1"/>
  <c r="AP179" i="21"/>
  <c r="AQ179" i="21" s="1"/>
  <c r="AN179" i="21"/>
  <c r="AO179" i="21" s="1"/>
  <c r="AL179" i="21"/>
  <c r="AM179" i="21" s="1"/>
  <c r="AJ179" i="21"/>
  <c r="AK179" i="21" s="1"/>
  <c r="AH179" i="21"/>
  <c r="AI179" i="21" s="1"/>
  <c r="AF179" i="21"/>
  <c r="AG179" i="21" s="1"/>
  <c r="AD179" i="21"/>
  <c r="AE179" i="21" s="1"/>
  <c r="AB179" i="21"/>
  <c r="AC179" i="21" s="1"/>
  <c r="Z179" i="21"/>
  <c r="AA179" i="21" s="1"/>
  <c r="X179" i="21"/>
  <c r="Y179" i="21" s="1"/>
  <c r="V179" i="21"/>
  <c r="W179" i="21" s="1"/>
  <c r="T179" i="21"/>
  <c r="U179" i="21" s="1"/>
  <c r="R179" i="21"/>
  <c r="S179" i="21" s="1"/>
  <c r="P179" i="21"/>
  <c r="Q179" i="21" s="1"/>
  <c r="N179" i="21"/>
  <c r="O179" i="21" s="1"/>
  <c r="L179" i="21"/>
  <c r="M179" i="21" s="1"/>
  <c r="J179" i="21"/>
  <c r="K179" i="21" s="1"/>
  <c r="BD178" i="21"/>
  <c r="BE178" i="21" s="1"/>
  <c r="BB178" i="21"/>
  <c r="BC178" i="21" s="1"/>
  <c r="AZ178" i="21"/>
  <c r="BA178" i="21" s="1"/>
  <c r="AX178" i="21"/>
  <c r="AY178" i="21" s="1"/>
  <c r="AV178" i="21"/>
  <c r="AW178" i="21" s="1"/>
  <c r="AT178" i="21"/>
  <c r="AU178" i="21" s="1"/>
  <c r="AR178" i="21"/>
  <c r="AS178" i="21" s="1"/>
  <c r="AP178" i="21"/>
  <c r="AQ178" i="21" s="1"/>
  <c r="AN178" i="21"/>
  <c r="AO178" i="21" s="1"/>
  <c r="AL178" i="21"/>
  <c r="AM178" i="21" s="1"/>
  <c r="AJ178" i="21"/>
  <c r="AK178" i="21" s="1"/>
  <c r="AH178" i="21"/>
  <c r="AI178" i="21" s="1"/>
  <c r="AF178" i="21"/>
  <c r="AG178" i="21" s="1"/>
  <c r="AD178" i="21"/>
  <c r="AE178" i="21" s="1"/>
  <c r="AB178" i="21"/>
  <c r="AC178" i="21" s="1"/>
  <c r="Z178" i="21"/>
  <c r="AA178" i="21" s="1"/>
  <c r="X178" i="21"/>
  <c r="Y178" i="21" s="1"/>
  <c r="V178" i="21"/>
  <c r="W178" i="21" s="1"/>
  <c r="T178" i="21"/>
  <c r="U178" i="21" s="1"/>
  <c r="R178" i="21"/>
  <c r="S178" i="21" s="1"/>
  <c r="P178" i="21"/>
  <c r="Q178" i="21" s="1"/>
  <c r="N178" i="21"/>
  <c r="O178" i="21" s="1"/>
  <c r="L178" i="21"/>
  <c r="M178" i="21" s="1"/>
  <c r="J178" i="21"/>
  <c r="K178" i="21" s="1"/>
  <c r="BD177" i="21"/>
  <c r="BE177" i="21" s="1"/>
  <c r="BB177" i="21"/>
  <c r="BC177" i="21" s="1"/>
  <c r="AZ177" i="21"/>
  <c r="BA177" i="21" s="1"/>
  <c r="AX177" i="21"/>
  <c r="AY177" i="21" s="1"/>
  <c r="AV177" i="21"/>
  <c r="AW177" i="21" s="1"/>
  <c r="AT177" i="21"/>
  <c r="AU177" i="21" s="1"/>
  <c r="AR177" i="21"/>
  <c r="AS177" i="21" s="1"/>
  <c r="AP177" i="21"/>
  <c r="AQ177" i="21" s="1"/>
  <c r="AN177" i="21"/>
  <c r="AO177" i="21" s="1"/>
  <c r="AL177" i="21"/>
  <c r="AM177" i="21" s="1"/>
  <c r="AJ177" i="21"/>
  <c r="AK177" i="21" s="1"/>
  <c r="AH177" i="21"/>
  <c r="AI177" i="21" s="1"/>
  <c r="AF177" i="21"/>
  <c r="AG177" i="21" s="1"/>
  <c r="AD177" i="21"/>
  <c r="AE177" i="21" s="1"/>
  <c r="AB177" i="21"/>
  <c r="AC177" i="21" s="1"/>
  <c r="Z177" i="21"/>
  <c r="AA177" i="21" s="1"/>
  <c r="X177" i="21"/>
  <c r="Y177" i="21" s="1"/>
  <c r="V177" i="21"/>
  <c r="W177" i="21" s="1"/>
  <c r="T177" i="21"/>
  <c r="U177" i="21" s="1"/>
  <c r="R177" i="21"/>
  <c r="S177" i="21" s="1"/>
  <c r="P177" i="21"/>
  <c r="Q177" i="21" s="1"/>
  <c r="N177" i="21"/>
  <c r="O177" i="21" s="1"/>
  <c r="L177" i="21"/>
  <c r="M177" i="21" s="1"/>
  <c r="J177" i="21"/>
  <c r="K177" i="21" s="1"/>
  <c r="BD176" i="21"/>
  <c r="BE176" i="21" s="1"/>
  <c r="BB176" i="21"/>
  <c r="BC176" i="21" s="1"/>
  <c r="AZ176" i="21"/>
  <c r="BA176" i="21" s="1"/>
  <c r="AX176" i="21"/>
  <c r="AY176" i="21" s="1"/>
  <c r="AV176" i="21"/>
  <c r="AW176" i="21" s="1"/>
  <c r="AT176" i="21"/>
  <c r="AU176" i="21" s="1"/>
  <c r="AR176" i="21"/>
  <c r="AS176" i="21" s="1"/>
  <c r="AP176" i="21"/>
  <c r="AQ176" i="21" s="1"/>
  <c r="AN176" i="21"/>
  <c r="AO176" i="21" s="1"/>
  <c r="AL176" i="21"/>
  <c r="AM176" i="21" s="1"/>
  <c r="AJ176" i="21"/>
  <c r="AK176" i="21" s="1"/>
  <c r="AH176" i="21"/>
  <c r="AI176" i="21" s="1"/>
  <c r="AF176" i="21"/>
  <c r="AG176" i="21" s="1"/>
  <c r="AD176" i="21"/>
  <c r="AE176" i="21" s="1"/>
  <c r="AB176" i="21"/>
  <c r="AC176" i="21" s="1"/>
  <c r="Z176" i="21"/>
  <c r="AA176" i="21" s="1"/>
  <c r="X176" i="21"/>
  <c r="Y176" i="21" s="1"/>
  <c r="V176" i="21"/>
  <c r="W176" i="21" s="1"/>
  <c r="T176" i="21"/>
  <c r="U176" i="21" s="1"/>
  <c r="R176" i="21"/>
  <c r="S176" i="21" s="1"/>
  <c r="P176" i="21"/>
  <c r="Q176" i="21" s="1"/>
  <c r="N176" i="21"/>
  <c r="O176" i="21" s="1"/>
  <c r="L176" i="21"/>
  <c r="M176" i="21" s="1"/>
  <c r="J176" i="21"/>
  <c r="K176" i="21" s="1"/>
  <c r="BD175" i="21"/>
  <c r="BE175" i="21" s="1"/>
  <c r="BB175" i="21"/>
  <c r="BC175" i="21" s="1"/>
  <c r="AZ175" i="21"/>
  <c r="BA175" i="21" s="1"/>
  <c r="AX175" i="21"/>
  <c r="AY175" i="21" s="1"/>
  <c r="AV175" i="21"/>
  <c r="AW175" i="21" s="1"/>
  <c r="AT175" i="21"/>
  <c r="AU175" i="21" s="1"/>
  <c r="AR175" i="21"/>
  <c r="AS175" i="21" s="1"/>
  <c r="AP175" i="21"/>
  <c r="AQ175" i="21" s="1"/>
  <c r="AN175" i="21"/>
  <c r="AO175" i="21" s="1"/>
  <c r="AL175" i="21"/>
  <c r="AM175" i="21" s="1"/>
  <c r="AJ175" i="21"/>
  <c r="AK175" i="21" s="1"/>
  <c r="AH175" i="21"/>
  <c r="AI175" i="21" s="1"/>
  <c r="AF175" i="21"/>
  <c r="AG175" i="21" s="1"/>
  <c r="AD175" i="21"/>
  <c r="AE175" i="21" s="1"/>
  <c r="AB175" i="21"/>
  <c r="AC175" i="21" s="1"/>
  <c r="Z175" i="21"/>
  <c r="AA175" i="21" s="1"/>
  <c r="X175" i="21"/>
  <c r="Y175" i="21" s="1"/>
  <c r="V175" i="21"/>
  <c r="W175" i="21" s="1"/>
  <c r="T175" i="21"/>
  <c r="U175" i="21" s="1"/>
  <c r="R175" i="21"/>
  <c r="S175" i="21" s="1"/>
  <c r="P175" i="21"/>
  <c r="Q175" i="21" s="1"/>
  <c r="N175" i="21"/>
  <c r="O175" i="21" s="1"/>
  <c r="L175" i="21"/>
  <c r="M175" i="21" s="1"/>
  <c r="J175" i="21"/>
  <c r="K175" i="21" s="1"/>
  <c r="BD174" i="21"/>
  <c r="BE174" i="21" s="1"/>
  <c r="BB174" i="21"/>
  <c r="BC174" i="21" s="1"/>
  <c r="AZ174" i="21"/>
  <c r="BA174" i="21" s="1"/>
  <c r="AX174" i="21"/>
  <c r="AY174" i="21" s="1"/>
  <c r="AV174" i="21"/>
  <c r="AW174" i="21" s="1"/>
  <c r="AT174" i="21"/>
  <c r="AU174" i="21" s="1"/>
  <c r="AR174" i="21"/>
  <c r="AS174" i="21" s="1"/>
  <c r="AP174" i="21"/>
  <c r="AQ174" i="21" s="1"/>
  <c r="AN174" i="21"/>
  <c r="AO174" i="21" s="1"/>
  <c r="AL174" i="21"/>
  <c r="AM174" i="21" s="1"/>
  <c r="AJ174" i="21"/>
  <c r="AK174" i="21" s="1"/>
  <c r="AH174" i="21"/>
  <c r="AI174" i="21" s="1"/>
  <c r="AF174" i="21"/>
  <c r="AG174" i="21" s="1"/>
  <c r="AD174" i="21"/>
  <c r="AE174" i="21" s="1"/>
  <c r="AB174" i="21"/>
  <c r="AC174" i="21" s="1"/>
  <c r="Z174" i="21"/>
  <c r="AA174" i="21" s="1"/>
  <c r="X174" i="21"/>
  <c r="Y174" i="21" s="1"/>
  <c r="V174" i="21"/>
  <c r="W174" i="21" s="1"/>
  <c r="T174" i="21"/>
  <c r="U174" i="21" s="1"/>
  <c r="R174" i="21"/>
  <c r="S174" i="21" s="1"/>
  <c r="P174" i="21"/>
  <c r="Q174" i="21" s="1"/>
  <c r="N174" i="21"/>
  <c r="O174" i="21" s="1"/>
  <c r="L174" i="21"/>
  <c r="M174" i="21" s="1"/>
  <c r="J174" i="21"/>
  <c r="K174" i="21" s="1"/>
  <c r="BD173" i="21"/>
  <c r="BE173" i="21" s="1"/>
  <c r="BB173" i="21"/>
  <c r="BC173" i="21" s="1"/>
  <c r="AZ173" i="21"/>
  <c r="BA173" i="21" s="1"/>
  <c r="AX173" i="21"/>
  <c r="AY173" i="21" s="1"/>
  <c r="AV173" i="21"/>
  <c r="AW173" i="21" s="1"/>
  <c r="AT173" i="21"/>
  <c r="AU173" i="21" s="1"/>
  <c r="AR173" i="21"/>
  <c r="AS173" i="21" s="1"/>
  <c r="AP173" i="21"/>
  <c r="AQ173" i="21" s="1"/>
  <c r="AN173" i="21"/>
  <c r="AO173" i="21" s="1"/>
  <c r="AL173" i="21"/>
  <c r="AM173" i="21" s="1"/>
  <c r="AJ173" i="21"/>
  <c r="AK173" i="21" s="1"/>
  <c r="AH173" i="21"/>
  <c r="AI173" i="21" s="1"/>
  <c r="AF173" i="21"/>
  <c r="AG173" i="21" s="1"/>
  <c r="AD173" i="21"/>
  <c r="AE173" i="21" s="1"/>
  <c r="AB173" i="21"/>
  <c r="AC173" i="21" s="1"/>
  <c r="Z173" i="21"/>
  <c r="AA173" i="21" s="1"/>
  <c r="X173" i="21"/>
  <c r="Y173" i="21" s="1"/>
  <c r="V173" i="21"/>
  <c r="W173" i="21" s="1"/>
  <c r="T173" i="21"/>
  <c r="U173" i="21" s="1"/>
  <c r="R173" i="21"/>
  <c r="S173" i="21" s="1"/>
  <c r="P173" i="21"/>
  <c r="Q173" i="21" s="1"/>
  <c r="N173" i="21"/>
  <c r="O173" i="21" s="1"/>
  <c r="L173" i="21"/>
  <c r="M173" i="21" s="1"/>
  <c r="J173" i="21"/>
  <c r="K173" i="21" s="1"/>
  <c r="BD172" i="21"/>
  <c r="BE172" i="21" s="1"/>
  <c r="BB172" i="21"/>
  <c r="BC172" i="21" s="1"/>
  <c r="AZ172" i="21"/>
  <c r="BA172" i="21" s="1"/>
  <c r="AX172" i="21"/>
  <c r="AY172" i="21" s="1"/>
  <c r="AV172" i="21"/>
  <c r="AW172" i="21" s="1"/>
  <c r="AT172" i="21"/>
  <c r="AU172" i="21" s="1"/>
  <c r="AR172" i="21"/>
  <c r="AS172" i="21" s="1"/>
  <c r="AP172" i="21"/>
  <c r="AQ172" i="21" s="1"/>
  <c r="AN172" i="21"/>
  <c r="AO172" i="21" s="1"/>
  <c r="AL172" i="21"/>
  <c r="AM172" i="21" s="1"/>
  <c r="AJ172" i="21"/>
  <c r="AK172" i="21" s="1"/>
  <c r="AH172" i="21"/>
  <c r="AI172" i="21" s="1"/>
  <c r="AF172" i="21"/>
  <c r="AG172" i="21" s="1"/>
  <c r="AD172" i="21"/>
  <c r="AE172" i="21" s="1"/>
  <c r="AB172" i="21"/>
  <c r="AC172" i="21" s="1"/>
  <c r="Z172" i="21"/>
  <c r="AA172" i="21" s="1"/>
  <c r="X172" i="21"/>
  <c r="Y172" i="21" s="1"/>
  <c r="V172" i="21"/>
  <c r="W172" i="21" s="1"/>
  <c r="T172" i="21"/>
  <c r="U172" i="21" s="1"/>
  <c r="R172" i="21"/>
  <c r="S172" i="21" s="1"/>
  <c r="P172" i="21"/>
  <c r="Q172" i="21" s="1"/>
  <c r="N172" i="21"/>
  <c r="O172" i="21" s="1"/>
  <c r="L172" i="21"/>
  <c r="M172" i="21" s="1"/>
  <c r="J172" i="21"/>
  <c r="K172" i="21" s="1"/>
  <c r="BD171" i="21"/>
  <c r="BE171" i="21" s="1"/>
  <c r="BB171" i="21"/>
  <c r="BC171" i="21" s="1"/>
  <c r="AZ171" i="21"/>
  <c r="BA171" i="21" s="1"/>
  <c r="AX171" i="21"/>
  <c r="AY171" i="21" s="1"/>
  <c r="AV171" i="21"/>
  <c r="AW171" i="21" s="1"/>
  <c r="AT171" i="21"/>
  <c r="AU171" i="21" s="1"/>
  <c r="AR171" i="21"/>
  <c r="AS171" i="21" s="1"/>
  <c r="AP171" i="21"/>
  <c r="AQ171" i="21" s="1"/>
  <c r="AN171" i="21"/>
  <c r="AO171" i="21" s="1"/>
  <c r="AL171" i="21"/>
  <c r="AM171" i="21" s="1"/>
  <c r="AJ171" i="21"/>
  <c r="AK171" i="21" s="1"/>
  <c r="AH171" i="21"/>
  <c r="AI171" i="21" s="1"/>
  <c r="AF171" i="21"/>
  <c r="AG171" i="21" s="1"/>
  <c r="AD171" i="21"/>
  <c r="AE171" i="21" s="1"/>
  <c r="AB171" i="21"/>
  <c r="AC171" i="21" s="1"/>
  <c r="Z171" i="21"/>
  <c r="AA171" i="21" s="1"/>
  <c r="X171" i="21"/>
  <c r="Y171" i="21" s="1"/>
  <c r="V171" i="21"/>
  <c r="W171" i="21" s="1"/>
  <c r="T171" i="21"/>
  <c r="U171" i="21" s="1"/>
  <c r="R171" i="21"/>
  <c r="S171" i="21" s="1"/>
  <c r="P171" i="21"/>
  <c r="Q171" i="21" s="1"/>
  <c r="N171" i="21"/>
  <c r="O171" i="21" s="1"/>
  <c r="L171" i="21"/>
  <c r="M171" i="21" s="1"/>
  <c r="J171" i="21"/>
  <c r="K171" i="21" s="1"/>
  <c r="BD170" i="21"/>
  <c r="BE170" i="21" s="1"/>
  <c r="BB170" i="21"/>
  <c r="BC170" i="21" s="1"/>
  <c r="AZ170" i="21"/>
  <c r="BA170" i="21" s="1"/>
  <c r="AX170" i="21"/>
  <c r="AY170" i="21" s="1"/>
  <c r="AV170" i="21"/>
  <c r="AW170" i="21" s="1"/>
  <c r="AT170" i="21"/>
  <c r="AU170" i="21" s="1"/>
  <c r="AR170" i="21"/>
  <c r="AS170" i="21" s="1"/>
  <c r="AP170" i="21"/>
  <c r="AQ170" i="21" s="1"/>
  <c r="AN170" i="21"/>
  <c r="AO170" i="21" s="1"/>
  <c r="AL170" i="21"/>
  <c r="AM170" i="21" s="1"/>
  <c r="AJ170" i="21"/>
  <c r="AK170" i="21" s="1"/>
  <c r="AH170" i="21"/>
  <c r="AI170" i="21" s="1"/>
  <c r="AF170" i="21"/>
  <c r="AG170" i="21" s="1"/>
  <c r="AD170" i="21"/>
  <c r="AE170" i="21" s="1"/>
  <c r="AB170" i="21"/>
  <c r="AC170" i="21" s="1"/>
  <c r="Z170" i="21"/>
  <c r="AA170" i="21" s="1"/>
  <c r="X170" i="21"/>
  <c r="Y170" i="21" s="1"/>
  <c r="V170" i="21"/>
  <c r="W170" i="21" s="1"/>
  <c r="T170" i="21"/>
  <c r="U170" i="21" s="1"/>
  <c r="R170" i="21"/>
  <c r="S170" i="21" s="1"/>
  <c r="P170" i="21"/>
  <c r="Q170" i="21" s="1"/>
  <c r="N170" i="21"/>
  <c r="O170" i="21" s="1"/>
  <c r="L170" i="21"/>
  <c r="M170" i="21" s="1"/>
  <c r="J170" i="21"/>
  <c r="K170" i="21" s="1"/>
  <c r="BD169" i="21"/>
  <c r="BE169" i="21" s="1"/>
  <c r="BB169" i="21"/>
  <c r="BC169" i="21" s="1"/>
  <c r="AZ169" i="21"/>
  <c r="BA169" i="21" s="1"/>
  <c r="AX169" i="21"/>
  <c r="AY169" i="21" s="1"/>
  <c r="AV169" i="21"/>
  <c r="AW169" i="21" s="1"/>
  <c r="AT169" i="21"/>
  <c r="AU169" i="21" s="1"/>
  <c r="AR169" i="21"/>
  <c r="AS169" i="21" s="1"/>
  <c r="AP169" i="21"/>
  <c r="AQ169" i="21" s="1"/>
  <c r="AN169" i="21"/>
  <c r="AO169" i="21" s="1"/>
  <c r="AL169" i="21"/>
  <c r="AM169" i="21" s="1"/>
  <c r="AJ169" i="21"/>
  <c r="AK169" i="21" s="1"/>
  <c r="AH169" i="21"/>
  <c r="AI169" i="21" s="1"/>
  <c r="AF169" i="21"/>
  <c r="AG169" i="21" s="1"/>
  <c r="AD169" i="21"/>
  <c r="AE169" i="21" s="1"/>
  <c r="AB169" i="21"/>
  <c r="AC169" i="21" s="1"/>
  <c r="Z169" i="21"/>
  <c r="AA169" i="21" s="1"/>
  <c r="X169" i="21"/>
  <c r="Y169" i="21" s="1"/>
  <c r="V169" i="21"/>
  <c r="W169" i="21" s="1"/>
  <c r="T169" i="21"/>
  <c r="U169" i="21" s="1"/>
  <c r="R169" i="21"/>
  <c r="S169" i="21" s="1"/>
  <c r="P169" i="21"/>
  <c r="Q169" i="21" s="1"/>
  <c r="N169" i="21"/>
  <c r="O169" i="21" s="1"/>
  <c r="L169" i="21"/>
  <c r="M169" i="21" s="1"/>
  <c r="J169" i="21"/>
  <c r="K169" i="21" s="1"/>
  <c r="BD168" i="21"/>
  <c r="BE168" i="21" s="1"/>
  <c r="BB168" i="21"/>
  <c r="BC168" i="21" s="1"/>
  <c r="AZ168" i="21"/>
  <c r="BA168" i="21" s="1"/>
  <c r="AX168" i="21"/>
  <c r="AY168" i="21" s="1"/>
  <c r="AV168" i="21"/>
  <c r="AW168" i="21" s="1"/>
  <c r="AT168" i="21"/>
  <c r="AU168" i="21" s="1"/>
  <c r="AR168" i="21"/>
  <c r="AS168" i="21" s="1"/>
  <c r="AP168" i="21"/>
  <c r="AQ168" i="21" s="1"/>
  <c r="AN168" i="21"/>
  <c r="AO168" i="21" s="1"/>
  <c r="AL168" i="21"/>
  <c r="AM168" i="21" s="1"/>
  <c r="AJ168" i="21"/>
  <c r="AK168" i="21" s="1"/>
  <c r="AH168" i="21"/>
  <c r="AI168" i="21" s="1"/>
  <c r="AF168" i="21"/>
  <c r="AG168" i="21" s="1"/>
  <c r="AD168" i="21"/>
  <c r="AE168" i="21" s="1"/>
  <c r="AB168" i="21"/>
  <c r="AC168" i="21" s="1"/>
  <c r="Z168" i="21"/>
  <c r="AA168" i="21" s="1"/>
  <c r="X168" i="21"/>
  <c r="Y168" i="21" s="1"/>
  <c r="V168" i="21"/>
  <c r="W168" i="21" s="1"/>
  <c r="T168" i="21"/>
  <c r="U168" i="21" s="1"/>
  <c r="R168" i="21"/>
  <c r="S168" i="21" s="1"/>
  <c r="P168" i="21"/>
  <c r="Q168" i="21" s="1"/>
  <c r="N168" i="21"/>
  <c r="O168" i="21" s="1"/>
  <c r="L168" i="21"/>
  <c r="M168" i="21" s="1"/>
  <c r="J168" i="21"/>
  <c r="K168" i="21" s="1"/>
  <c r="BD167" i="21"/>
  <c r="BE167" i="21" s="1"/>
  <c r="BB167" i="21"/>
  <c r="BC167" i="21" s="1"/>
  <c r="AZ167" i="21"/>
  <c r="BA167" i="21" s="1"/>
  <c r="AX167" i="21"/>
  <c r="AY167" i="21" s="1"/>
  <c r="AV167" i="21"/>
  <c r="AW167" i="21" s="1"/>
  <c r="AT167" i="21"/>
  <c r="AU167" i="21" s="1"/>
  <c r="AR167" i="21"/>
  <c r="AS167" i="21" s="1"/>
  <c r="AP167" i="21"/>
  <c r="AQ167" i="21" s="1"/>
  <c r="AN167" i="21"/>
  <c r="AO167" i="21" s="1"/>
  <c r="AL167" i="21"/>
  <c r="AM167" i="21" s="1"/>
  <c r="AJ167" i="21"/>
  <c r="AK167" i="21" s="1"/>
  <c r="AH167" i="21"/>
  <c r="AI167" i="21" s="1"/>
  <c r="AF167" i="21"/>
  <c r="AG167" i="21" s="1"/>
  <c r="AD167" i="21"/>
  <c r="AE167" i="21" s="1"/>
  <c r="AB167" i="21"/>
  <c r="AC167" i="21" s="1"/>
  <c r="Z167" i="21"/>
  <c r="AA167" i="21" s="1"/>
  <c r="X167" i="21"/>
  <c r="Y167" i="21" s="1"/>
  <c r="V167" i="21"/>
  <c r="W167" i="21" s="1"/>
  <c r="T167" i="21"/>
  <c r="U167" i="21" s="1"/>
  <c r="R167" i="21"/>
  <c r="S167" i="21" s="1"/>
  <c r="P167" i="21"/>
  <c r="Q167" i="21" s="1"/>
  <c r="N167" i="21"/>
  <c r="O167" i="21" s="1"/>
  <c r="L167" i="21"/>
  <c r="M167" i="21" s="1"/>
  <c r="J167" i="21"/>
  <c r="K167" i="21" s="1"/>
  <c r="BD166" i="21"/>
  <c r="BE166" i="21" s="1"/>
  <c r="BB166" i="21"/>
  <c r="BC166" i="21" s="1"/>
  <c r="AZ166" i="21"/>
  <c r="BA166" i="21" s="1"/>
  <c r="AX166" i="21"/>
  <c r="AY166" i="21" s="1"/>
  <c r="AV166" i="21"/>
  <c r="AW166" i="21" s="1"/>
  <c r="AT166" i="21"/>
  <c r="AU166" i="21" s="1"/>
  <c r="AR166" i="21"/>
  <c r="AS166" i="21" s="1"/>
  <c r="AP166" i="21"/>
  <c r="AQ166" i="21" s="1"/>
  <c r="AN166" i="21"/>
  <c r="AO166" i="21" s="1"/>
  <c r="AL166" i="21"/>
  <c r="AM166" i="21" s="1"/>
  <c r="AJ166" i="21"/>
  <c r="AK166" i="21" s="1"/>
  <c r="AH166" i="21"/>
  <c r="AI166" i="21" s="1"/>
  <c r="AF166" i="21"/>
  <c r="AG166" i="21" s="1"/>
  <c r="AD166" i="21"/>
  <c r="AE166" i="21" s="1"/>
  <c r="AB166" i="21"/>
  <c r="AC166" i="21" s="1"/>
  <c r="Z166" i="21"/>
  <c r="AA166" i="21" s="1"/>
  <c r="X166" i="21"/>
  <c r="Y166" i="21" s="1"/>
  <c r="V166" i="21"/>
  <c r="W166" i="21" s="1"/>
  <c r="T166" i="21"/>
  <c r="U166" i="21" s="1"/>
  <c r="R166" i="21"/>
  <c r="S166" i="21" s="1"/>
  <c r="P166" i="21"/>
  <c r="Q166" i="21" s="1"/>
  <c r="N166" i="21"/>
  <c r="O166" i="21" s="1"/>
  <c r="L166" i="21"/>
  <c r="M166" i="21" s="1"/>
  <c r="J166" i="21"/>
  <c r="K166" i="21" s="1"/>
  <c r="BD165" i="21"/>
  <c r="BE165" i="21" s="1"/>
  <c r="BB165" i="21"/>
  <c r="BC165" i="21" s="1"/>
  <c r="AZ165" i="21"/>
  <c r="BA165" i="21" s="1"/>
  <c r="AX165" i="21"/>
  <c r="AY165" i="21" s="1"/>
  <c r="AV165" i="21"/>
  <c r="AW165" i="21" s="1"/>
  <c r="AT165" i="21"/>
  <c r="AU165" i="21" s="1"/>
  <c r="AR165" i="21"/>
  <c r="AS165" i="21" s="1"/>
  <c r="AP165" i="21"/>
  <c r="AQ165" i="21" s="1"/>
  <c r="AN165" i="21"/>
  <c r="AO165" i="21" s="1"/>
  <c r="AL165" i="21"/>
  <c r="AM165" i="21" s="1"/>
  <c r="AJ165" i="21"/>
  <c r="AK165" i="21" s="1"/>
  <c r="AH165" i="21"/>
  <c r="AI165" i="21" s="1"/>
  <c r="AF165" i="21"/>
  <c r="AG165" i="21" s="1"/>
  <c r="AD165" i="21"/>
  <c r="AE165" i="21" s="1"/>
  <c r="AB165" i="21"/>
  <c r="AC165" i="21" s="1"/>
  <c r="Z165" i="21"/>
  <c r="AA165" i="21" s="1"/>
  <c r="X165" i="21"/>
  <c r="Y165" i="21" s="1"/>
  <c r="V165" i="21"/>
  <c r="W165" i="21" s="1"/>
  <c r="T165" i="21"/>
  <c r="U165" i="21" s="1"/>
  <c r="R165" i="21"/>
  <c r="S165" i="21" s="1"/>
  <c r="P165" i="21"/>
  <c r="Q165" i="21" s="1"/>
  <c r="N165" i="21"/>
  <c r="O165" i="21" s="1"/>
  <c r="L165" i="21"/>
  <c r="M165" i="21" s="1"/>
  <c r="J165" i="21"/>
  <c r="K165" i="21" s="1"/>
  <c r="BD164" i="21"/>
  <c r="BE164" i="21" s="1"/>
  <c r="BB164" i="21"/>
  <c r="BC164" i="21" s="1"/>
  <c r="AZ164" i="21"/>
  <c r="BA164" i="21" s="1"/>
  <c r="AX164" i="21"/>
  <c r="AY164" i="21" s="1"/>
  <c r="AV164" i="21"/>
  <c r="AW164" i="21" s="1"/>
  <c r="AT164" i="21"/>
  <c r="AU164" i="21" s="1"/>
  <c r="AR164" i="21"/>
  <c r="AS164" i="21" s="1"/>
  <c r="AP164" i="21"/>
  <c r="AQ164" i="21" s="1"/>
  <c r="AN164" i="21"/>
  <c r="AO164" i="21" s="1"/>
  <c r="AL164" i="21"/>
  <c r="AM164" i="21" s="1"/>
  <c r="AJ164" i="21"/>
  <c r="AK164" i="21" s="1"/>
  <c r="AH164" i="21"/>
  <c r="AI164" i="21" s="1"/>
  <c r="AF164" i="21"/>
  <c r="AG164" i="21" s="1"/>
  <c r="AD164" i="21"/>
  <c r="AE164" i="21" s="1"/>
  <c r="AB164" i="21"/>
  <c r="AC164" i="21" s="1"/>
  <c r="Z164" i="21"/>
  <c r="AA164" i="21" s="1"/>
  <c r="X164" i="21"/>
  <c r="Y164" i="21" s="1"/>
  <c r="V164" i="21"/>
  <c r="W164" i="21" s="1"/>
  <c r="T164" i="21"/>
  <c r="U164" i="21" s="1"/>
  <c r="R164" i="21"/>
  <c r="S164" i="21" s="1"/>
  <c r="P164" i="21"/>
  <c r="Q164" i="21" s="1"/>
  <c r="N164" i="21"/>
  <c r="O164" i="21" s="1"/>
  <c r="L164" i="21"/>
  <c r="M164" i="21" s="1"/>
  <c r="J164" i="21"/>
  <c r="K164" i="21" s="1"/>
  <c r="BD163" i="21"/>
  <c r="BE163" i="21" s="1"/>
  <c r="BB163" i="21"/>
  <c r="BC163" i="21" s="1"/>
  <c r="AZ163" i="21"/>
  <c r="BA163" i="21" s="1"/>
  <c r="AX163" i="21"/>
  <c r="AY163" i="21" s="1"/>
  <c r="AV163" i="21"/>
  <c r="AW163" i="21" s="1"/>
  <c r="AT163" i="21"/>
  <c r="AU163" i="21" s="1"/>
  <c r="AR163" i="21"/>
  <c r="AS163" i="21" s="1"/>
  <c r="AP163" i="21"/>
  <c r="AQ163" i="21" s="1"/>
  <c r="AN163" i="21"/>
  <c r="AO163" i="21" s="1"/>
  <c r="AL163" i="21"/>
  <c r="AM163" i="21" s="1"/>
  <c r="AJ163" i="21"/>
  <c r="AK163" i="21" s="1"/>
  <c r="AH163" i="21"/>
  <c r="AI163" i="21" s="1"/>
  <c r="AF163" i="21"/>
  <c r="AG163" i="21" s="1"/>
  <c r="AD163" i="21"/>
  <c r="AE163" i="21" s="1"/>
  <c r="AB163" i="21"/>
  <c r="AC163" i="21" s="1"/>
  <c r="Z163" i="21"/>
  <c r="AA163" i="21" s="1"/>
  <c r="X163" i="21"/>
  <c r="Y163" i="21" s="1"/>
  <c r="V163" i="21"/>
  <c r="W163" i="21" s="1"/>
  <c r="T163" i="21"/>
  <c r="U163" i="21" s="1"/>
  <c r="R163" i="21"/>
  <c r="S163" i="21" s="1"/>
  <c r="P163" i="21"/>
  <c r="Q163" i="21" s="1"/>
  <c r="N163" i="21"/>
  <c r="O163" i="21" s="1"/>
  <c r="L163" i="21"/>
  <c r="M163" i="21" s="1"/>
  <c r="J163" i="21"/>
  <c r="K163" i="21" s="1"/>
  <c r="BD162" i="21"/>
  <c r="BE162" i="21" s="1"/>
  <c r="BB162" i="21"/>
  <c r="BC162" i="21" s="1"/>
  <c r="AZ162" i="21"/>
  <c r="BA162" i="21" s="1"/>
  <c r="AX162" i="21"/>
  <c r="AY162" i="21" s="1"/>
  <c r="AV162" i="21"/>
  <c r="AW162" i="21" s="1"/>
  <c r="AT162" i="21"/>
  <c r="AU162" i="21" s="1"/>
  <c r="AR162" i="21"/>
  <c r="AS162" i="21" s="1"/>
  <c r="AP162" i="21"/>
  <c r="AQ162" i="21" s="1"/>
  <c r="AN162" i="21"/>
  <c r="AO162" i="21" s="1"/>
  <c r="AL162" i="21"/>
  <c r="AM162" i="21" s="1"/>
  <c r="AJ162" i="21"/>
  <c r="AK162" i="21" s="1"/>
  <c r="AH162" i="21"/>
  <c r="AI162" i="21" s="1"/>
  <c r="AF162" i="21"/>
  <c r="AG162" i="21" s="1"/>
  <c r="AD162" i="21"/>
  <c r="AE162" i="21" s="1"/>
  <c r="AB162" i="21"/>
  <c r="AC162" i="21" s="1"/>
  <c r="Z162" i="21"/>
  <c r="AA162" i="21" s="1"/>
  <c r="X162" i="21"/>
  <c r="Y162" i="21" s="1"/>
  <c r="V162" i="21"/>
  <c r="W162" i="21" s="1"/>
  <c r="T162" i="21"/>
  <c r="U162" i="21" s="1"/>
  <c r="R162" i="21"/>
  <c r="S162" i="21" s="1"/>
  <c r="P162" i="21"/>
  <c r="Q162" i="21" s="1"/>
  <c r="N162" i="21"/>
  <c r="O162" i="21" s="1"/>
  <c r="L162" i="21"/>
  <c r="M162" i="21" s="1"/>
  <c r="J162" i="21"/>
  <c r="K162" i="21" s="1"/>
  <c r="BD161" i="21"/>
  <c r="BE161" i="21" s="1"/>
  <c r="BB161" i="21"/>
  <c r="BC161" i="21" s="1"/>
  <c r="AZ161" i="21"/>
  <c r="BA161" i="21" s="1"/>
  <c r="AX161" i="21"/>
  <c r="AY161" i="21" s="1"/>
  <c r="AV161" i="21"/>
  <c r="AW161" i="21" s="1"/>
  <c r="AT161" i="21"/>
  <c r="AU161" i="21" s="1"/>
  <c r="AR161" i="21"/>
  <c r="AS161" i="21" s="1"/>
  <c r="AP161" i="21"/>
  <c r="AQ161" i="21" s="1"/>
  <c r="AN161" i="21"/>
  <c r="AO161" i="21" s="1"/>
  <c r="AL161" i="21"/>
  <c r="AM161" i="21" s="1"/>
  <c r="AJ161" i="21"/>
  <c r="AK161" i="21" s="1"/>
  <c r="AH161" i="21"/>
  <c r="AI161" i="21" s="1"/>
  <c r="AF161" i="21"/>
  <c r="AG161" i="21" s="1"/>
  <c r="AD161" i="21"/>
  <c r="AE161" i="21" s="1"/>
  <c r="AB161" i="21"/>
  <c r="AC161" i="21" s="1"/>
  <c r="Z161" i="21"/>
  <c r="AA161" i="21" s="1"/>
  <c r="X161" i="21"/>
  <c r="Y161" i="21" s="1"/>
  <c r="V161" i="21"/>
  <c r="W161" i="21" s="1"/>
  <c r="T161" i="21"/>
  <c r="U161" i="21" s="1"/>
  <c r="R161" i="21"/>
  <c r="S161" i="21" s="1"/>
  <c r="P161" i="21"/>
  <c r="Q161" i="21" s="1"/>
  <c r="N161" i="21"/>
  <c r="O161" i="21" s="1"/>
  <c r="L161" i="21"/>
  <c r="M161" i="21" s="1"/>
  <c r="J161" i="21"/>
  <c r="K161" i="21" s="1"/>
  <c r="BD160" i="21"/>
  <c r="BE160" i="21" s="1"/>
  <c r="BB160" i="21"/>
  <c r="BC160" i="21" s="1"/>
  <c r="AZ160" i="21"/>
  <c r="BA160" i="21" s="1"/>
  <c r="AX160" i="21"/>
  <c r="AY160" i="21" s="1"/>
  <c r="AV160" i="21"/>
  <c r="AW160" i="21" s="1"/>
  <c r="AT160" i="21"/>
  <c r="AU160" i="21" s="1"/>
  <c r="AR160" i="21"/>
  <c r="AS160" i="21" s="1"/>
  <c r="AP160" i="21"/>
  <c r="AQ160" i="21" s="1"/>
  <c r="AN160" i="21"/>
  <c r="AO160" i="21" s="1"/>
  <c r="AL160" i="21"/>
  <c r="AM160" i="21" s="1"/>
  <c r="AJ160" i="21"/>
  <c r="AK160" i="21" s="1"/>
  <c r="AH160" i="21"/>
  <c r="AI160" i="21" s="1"/>
  <c r="AF160" i="21"/>
  <c r="AG160" i="21" s="1"/>
  <c r="AD160" i="21"/>
  <c r="AE160" i="21" s="1"/>
  <c r="AB160" i="21"/>
  <c r="AC160" i="21" s="1"/>
  <c r="Z160" i="21"/>
  <c r="AA160" i="21" s="1"/>
  <c r="X160" i="21"/>
  <c r="Y160" i="21" s="1"/>
  <c r="V160" i="21"/>
  <c r="W160" i="21" s="1"/>
  <c r="T160" i="21"/>
  <c r="U160" i="21" s="1"/>
  <c r="R160" i="21"/>
  <c r="S160" i="21" s="1"/>
  <c r="P160" i="21"/>
  <c r="Q160" i="21" s="1"/>
  <c r="N160" i="21"/>
  <c r="O160" i="21" s="1"/>
  <c r="L160" i="21"/>
  <c r="M160" i="21" s="1"/>
  <c r="J160" i="21"/>
  <c r="K160" i="21" s="1"/>
  <c r="BD159" i="21"/>
  <c r="BE159" i="21" s="1"/>
  <c r="BB159" i="21"/>
  <c r="BC159" i="21" s="1"/>
  <c r="AZ159" i="21"/>
  <c r="BA159" i="21" s="1"/>
  <c r="AX159" i="21"/>
  <c r="AY159" i="21" s="1"/>
  <c r="AV159" i="21"/>
  <c r="AW159" i="21" s="1"/>
  <c r="AT159" i="21"/>
  <c r="AU159" i="21" s="1"/>
  <c r="AR159" i="21"/>
  <c r="AS159" i="21" s="1"/>
  <c r="AP159" i="21"/>
  <c r="AQ159" i="21" s="1"/>
  <c r="AN159" i="21"/>
  <c r="AO159" i="21" s="1"/>
  <c r="AL159" i="21"/>
  <c r="AM159" i="21" s="1"/>
  <c r="AJ159" i="21"/>
  <c r="AK159" i="21" s="1"/>
  <c r="AH159" i="21"/>
  <c r="AI159" i="21" s="1"/>
  <c r="AF159" i="21"/>
  <c r="AG159" i="21" s="1"/>
  <c r="AD159" i="21"/>
  <c r="AE159" i="21" s="1"/>
  <c r="AB159" i="21"/>
  <c r="AC159" i="21" s="1"/>
  <c r="Z159" i="21"/>
  <c r="AA159" i="21" s="1"/>
  <c r="X159" i="21"/>
  <c r="Y159" i="21" s="1"/>
  <c r="V159" i="21"/>
  <c r="W159" i="21" s="1"/>
  <c r="T159" i="21"/>
  <c r="U159" i="21" s="1"/>
  <c r="R159" i="21"/>
  <c r="S159" i="21" s="1"/>
  <c r="P159" i="21"/>
  <c r="Q159" i="21" s="1"/>
  <c r="N159" i="21"/>
  <c r="O159" i="21" s="1"/>
  <c r="L159" i="21"/>
  <c r="M159" i="21" s="1"/>
  <c r="J159" i="21"/>
  <c r="K159" i="21" s="1"/>
  <c r="BD158" i="21"/>
  <c r="BE158" i="21" s="1"/>
  <c r="BB158" i="21"/>
  <c r="BC158" i="21" s="1"/>
  <c r="AZ158" i="21"/>
  <c r="BA158" i="21" s="1"/>
  <c r="AX158" i="21"/>
  <c r="AY158" i="21" s="1"/>
  <c r="AV158" i="21"/>
  <c r="AW158" i="21" s="1"/>
  <c r="AT158" i="21"/>
  <c r="AU158" i="21" s="1"/>
  <c r="AR158" i="21"/>
  <c r="AS158" i="21" s="1"/>
  <c r="AP158" i="21"/>
  <c r="AQ158" i="21" s="1"/>
  <c r="AN158" i="21"/>
  <c r="AO158" i="21" s="1"/>
  <c r="AL158" i="21"/>
  <c r="AM158" i="21" s="1"/>
  <c r="AJ158" i="21"/>
  <c r="AK158" i="21" s="1"/>
  <c r="AH158" i="21"/>
  <c r="AI158" i="21" s="1"/>
  <c r="AF158" i="21"/>
  <c r="AG158" i="21" s="1"/>
  <c r="AD158" i="21"/>
  <c r="AE158" i="21" s="1"/>
  <c r="AB158" i="21"/>
  <c r="AC158" i="21" s="1"/>
  <c r="Z158" i="21"/>
  <c r="AA158" i="21" s="1"/>
  <c r="X158" i="21"/>
  <c r="Y158" i="21" s="1"/>
  <c r="V158" i="21"/>
  <c r="W158" i="21" s="1"/>
  <c r="T158" i="21"/>
  <c r="U158" i="21" s="1"/>
  <c r="R158" i="21"/>
  <c r="S158" i="21" s="1"/>
  <c r="P158" i="21"/>
  <c r="Q158" i="21" s="1"/>
  <c r="N158" i="21"/>
  <c r="O158" i="21" s="1"/>
  <c r="L158" i="21"/>
  <c r="M158" i="21" s="1"/>
  <c r="J158" i="21"/>
  <c r="K158" i="21" s="1"/>
  <c r="BD157" i="21"/>
  <c r="BE157" i="21" s="1"/>
  <c r="BB157" i="21"/>
  <c r="BC157" i="21" s="1"/>
  <c r="AZ157" i="21"/>
  <c r="BA157" i="21" s="1"/>
  <c r="AX157" i="21"/>
  <c r="AY157" i="21" s="1"/>
  <c r="AV157" i="21"/>
  <c r="AW157" i="21" s="1"/>
  <c r="AT157" i="21"/>
  <c r="AU157" i="21" s="1"/>
  <c r="AR157" i="21"/>
  <c r="AS157" i="21" s="1"/>
  <c r="AP157" i="21"/>
  <c r="AQ157" i="21" s="1"/>
  <c r="AN157" i="21"/>
  <c r="AO157" i="21" s="1"/>
  <c r="AL157" i="21"/>
  <c r="AM157" i="21" s="1"/>
  <c r="AJ157" i="21"/>
  <c r="AK157" i="21" s="1"/>
  <c r="AH157" i="21"/>
  <c r="AI157" i="21" s="1"/>
  <c r="AF157" i="21"/>
  <c r="AG157" i="21" s="1"/>
  <c r="AD157" i="21"/>
  <c r="AE157" i="21" s="1"/>
  <c r="AB157" i="21"/>
  <c r="AC157" i="21" s="1"/>
  <c r="Z157" i="21"/>
  <c r="AA157" i="21" s="1"/>
  <c r="X157" i="21"/>
  <c r="Y157" i="21" s="1"/>
  <c r="V157" i="21"/>
  <c r="W157" i="21" s="1"/>
  <c r="T157" i="21"/>
  <c r="U157" i="21" s="1"/>
  <c r="R157" i="21"/>
  <c r="S157" i="21" s="1"/>
  <c r="P157" i="21"/>
  <c r="Q157" i="21" s="1"/>
  <c r="N157" i="21"/>
  <c r="O157" i="21" s="1"/>
  <c r="L157" i="21"/>
  <c r="M157" i="21" s="1"/>
  <c r="J157" i="21"/>
  <c r="K157" i="21" s="1"/>
  <c r="BD156" i="21"/>
  <c r="BE156" i="21" s="1"/>
  <c r="BB156" i="21"/>
  <c r="BC156" i="21" s="1"/>
  <c r="AZ156" i="21"/>
  <c r="BA156" i="21" s="1"/>
  <c r="AX156" i="21"/>
  <c r="AY156" i="21" s="1"/>
  <c r="AV156" i="21"/>
  <c r="AW156" i="21" s="1"/>
  <c r="AT156" i="21"/>
  <c r="AU156" i="21" s="1"/>
  <c r="AR156" i="21"/>
  <c r="AS156" i="21" s="1"/>
  <c r="AP156" i="21"/>
  <c r="AQ156" i="21" s="1"/>
  <c r="AN156" i="21"/>
  <c r="AO156" i="21" s="1"/>
  <c r="AL156" i="21"/>
  <c r="AM156" i="21" s="1"/>
  <c r="AJ156" i="21"/>
  <c r="AK156" i="21" s="1"/>
  <c r="AH156" i="21"/>
  <c r="AI156" i="21" s="1"/>
  <c r="AF156" i="21"/>
  <c r="AG156" i="21" s="1"/>
  <c r="AD156" i="21"/>
  <c r="AE156" i="21" s="1"/>
  <c r="AB156" i="21"/>
  <c r="AC156" i="21" s="1"/>
  <c r="Z156" i="21"/>
  <c r="AA156" i="21" s="1"/>
  <c r="X156" i="21"/>
  <c r="Y156" i="21" s="1"/>
  <c r="V156" i="21"/>
  <c r="W156" i="21" s="1"/>
  <c r="T156" i="21"/>
  <c r="U156" i="21" s="1"/>
  <c r="R156" i="21"/>
  <c r="S156" i="21" s="1"/>
  <c r="P156" i="21"/>
  <c r="Q156" i="21" s="1"/>
  <c r="N156" i="21"/>
  <c r="O156" i="21" s="1"/>
  <c r="L156" i="21"/>
  <c r="M156" i="21" s="1"/>
  <c r="J156" i="21"/>
  <c r="K156" i="21" s="1"/>
  <c r="BD155" i="21"/>
  <c r="BE155" i="21" s="1"/>
  <c r="BB155" i="21"/>
  <c r="BC155" i="21" s="1"/>
  <c r="AZ155" i="21"/>
  <c r="BA155" i="21" s="1"/>
  <c r="AX155" i="21"/>
  <c r="AY155" i="21" s="1"/>
  <c r="AV155" i="21"/>
  <c r="AW155" i="21" s="1"/>
  <c r="AT155" i="21"/>
  <c r="AU155" i="21" s="1"/>
  <c r="AR155" i="21"/>
  <c r="AS155" i="21" s="1"/>
  <c r="AP155" i="21"/>
  <c r="AQ155" i="21" s="1"/>
  <c r="AN155" i="21"/>
  <c r="AO155" i="21" s="1"/>
  <c r="AL155" i="21"/>
  <c r="AM155" i="21" s="1"/>
  <c r="AJ155" i="21"/>
  <c r="AK155" i="21" s="1"/>
  <c r="AH155" i="21"/>
  <c r="AI155" i="21" s="1"/>
  <c r="AF155" i="21"/>
  <c r="AG155" i="21" s="1"/>
  <c r="AD155" i="21"/>
  <c r="AE155" i="21" s="1"/>
  <c r="AB155" i="21"/>
  <c r="AC155" i="21" s="1"/>
  <c r="Z155" i="21"/>
  <c r="AA155" i="21" s="1"/>
  <c r="X155" i="21"/>
  <c r="Y155" i="21" s="1"/>
  <c r="V155" i="21"/>
  <c r="W155" i="21" s="1"/>
  <c r="T155" i="21"/>
  <c r="U155" i="21" s="1"/>
  <c r="R155" i="21"/>
  <c r="S155" i="21" s="1"/>
  <c r="P155" i="21"/>
  <c r="Q155" i="21" s="1"/>
  <c r="N155" i="21"/>
  <c r="O155" i="21" s="1"/>
  <c r="L155" i="21"/>
  <c r="M155" i="21" s="1"/>
  <c r="J155" i="21"/>
  <c r="K155" i="21" s="1"/>
  <c r="BD154" i="21"/>
  <c r="BE154" i="21" s="1"/>
  <c r="BB154" i="21"/>
  <c r="BC154" i="21" s="1"/>
  <c r="AZ154" i="21"/>
  <c r="BA154" i="21" s="1"/>
  <c r="AX154" i="21"/>
  <c r="AY154" i="21" s="1"/>
  <c r="AV154" i="21"/>
  <c r="AW154" i="21" s="1"/>
  <c r="AT154" i="21"/>
  <c r="AU154" i="21" s="1"/>
  <c r="AR154" i="21"/>
  <c r="AS154" i="21" s="1"/>
  <c r="AP154" i="21"/>
  <c r="AQ154" i="21" s="1"/>
  <c r="AN154" i="21"/>
  <c r="AO154" i="21" s="1"/>
  <c r="AL154" i="21"/>
  <c r="AM154" i="21" s="1"/>
  <c r="AJ154" i="21"/>
  <c r="AK154" i="21" s="1"/>
  <c r="AH154" i="21"/>
  <c r="AI154" i="21" s="1"/>
  <c r="AF154" i="21"/>
  <c r="AG154" i="21" s="1"/>
  <c r="AD154" i="21"/>
  <c r="AE154" i="21" s="1"/>
  <c r="AB154" i="21"/>
  <c r="AC154" i="21" s="1"/>
  <c r="Z154" i="21"/>
  <c r="AA154" i="21" s="1"/>
  <c r="X154" i="21"/>
  <c r="Y154" i="21" s="1"/>
  <c r="V154" i="21"/>
  <c r="W154" i="21" s="1"/>
  <c r="T154" i="21"/>
  <c r="U154" i="21" s="1"/>
  <c r="R154" i="21"/>
  <c r="S154" i="21" s="1"/>
  <c r="P154" i="21"/>
  <c r="Q154" i="21" s="1"/>
  <c r="N154" i="21"/>
  <c r="O154" i="21" s="1"/>
  <c r="L154" i="21"/>
  <c r="M154" i="21" s="1"/>
  <c r="J154" i="21"/>
  <c r="K154" i="21" s="1"/>
  <c r="BD153" i="21"/>
  <c r="BE153" i="21" s="1"/>
  <c r="BB153" i="21"/>
  <c r="BC153" i="21" s="1"/>
  <c r="AZ153" i="21"/>
  <c r="BA153" i="21" s="1"/>
  <c r="AX153" i="21"/>
  <c r="AY153" i="21" s="1"/>
  <c r="AV153" i="21"/>
  <c r="AW153" i="21" s="1"/>
  <c r="AT153" i="21"/>
  <c r="AU153" i="21" s="1"/>
  <c r="AR153" i="21"/>
  <c r="AS153" i="21" s="1"/>
  <c r="AP153" i="21"/>
  <c r="AQ153" i="21" s="1"/>
  <c r="AN153" i="21"/>
  <c r="AO153" i="21" s="1"/>
  <c r="AL153" i="21"/>
  <c r="AM153" i="21" s="1"/>
  <c r="AJ153" i="21"/>
  <c r="AK153" i="21" s="1"/>
  <c r="AH153" i="21"/>
  <c r="AI153" i="21" s="1"/>
  <c r="AF153" i="21"/>
  <c r="AG153" i="21" s="1"/>
  <c r="AD153" i="21"/>
  <c r="AE153" i="21" s="1"/>
  <c r="AB153" i="21"/>
  <c r="AC153" i="21" s="1"/>
  <c r="Z153" i="21"/>
  <c r="AA153" i="21" s="1"/>
  <c r="X153" i="21"/>
  <c r="Y153" i="21" s="1"/>
  <c r="V153" i="21"/>
  <c r="W153" i="21" s="1"/>
  <c r="T153" i="21"/>
  <c r="U153" i="21" s="1"/>
  <c r="R153" i="21"/>
  <c r="S153" i="21" s="1"/>
  <c r="P153" i="21"/>
  <c r="Q153" i="21" s="1"/>
  <c r="N153" i="21"/>
  <c r="O153" i="21" s="1"/>
  <c r="L153" i="21"/>
  <c r="M153" i="21" s="1"/>
  <c r="J153" i="21"/>
  <c r="K153" i="21" s="1"/>
  <c r="BD152" i="21"/>
  <c r="BE152" i="21" s="1"/>
  <c r="BB152" i="21"/>
  <c r="BC152" i="21" s="1"/>
  <c r="AZ152" i="21"/>
  <c r="BA152" i="21" s="1"/>
  <c r="AX152" i="21"/>
  <c r="AY152" i="21" s="1"/>
  <c r="AV152" i="21"/>
  <c r="AW152" i="21" s="1"/>
  <c r="AT152" i="21"/>
  <c r="AU152" i="21" s="1"/>
  <c r="AR152" i="21"/>
  <c r="AS152" i="21" s="1"/>
  <c r="AP152" i="21"/>
  <c r="AQ152" i="21" s="1"/>
  <c r="AN152" i="21"/>
  <c r="AO152" i="21" s="1"/>
  <c r="AL152" i="21"/>
  <c r="AM152" i="21" s="1"/>
  <c r="AJ152" i="21"/>
  <c r="AK152" i="21" s="1"/>
  <c r="AH152" i="21"/>
  <c r="AI152" i="21" s="1"/>
  <c r="AF152" i="21"/>
  <c r="AG152" i="21" s="1"/>
  <c r="AD152" i="21"/>
  <c r="AE152" i="21" s="1"/>
  <c r="AB152" i="21"/>
  <c r="AC152" i="21" s="1"/>
  <c r="Z152" i="21"/>
  <c r="AA152" i="21" s="1"/>
  <c r="X152" i="21"/>
  <c r="Y152" i="21" s="1"/>
  <c r="V152" i="21"/>
  <c r="W152" i="21" s="1"/>
  <c r="T152" i="21"/>
  <c r="U152" i="21" s="1"/>
  <c r="R152" i="21"/>
  <c r="S152" i="21" s="1"/>
  <c r="P152" i="21"/>
  <c r="Q152" i="21" s="1"/>
  <c r="N152" i="21"/>
  <c r="O152" i="21" s="1"/>
  <c r="L152" i="21"/>
  <c r="M152" i="21" s="1"/>
  <c r="J152" i="21"/>
  <c r="K152" i="21" s="1"/>
  <c r="BD151" i="21"/>
  <c r="BE151" i="21" s="1"/>
  <c r="BB151" i="21"/>
  <c r="BC151" i="21" s="1"/>
  <c r="AZ151" i="21"/>
  <c r="BA151" i="21" s="1"/>
  <c r="AX151" i="21"/>
  <c r="AY151" i="21" s="1"/>
  <c r="AV151" i="21"/>
  <c r="AW151" i="21" s="1"/>
  <c r="AT151" i="21"/>
  <c r="AU151" i="21" s="1"/>
  <c r="AR151" i="21"/>
  <c r="AS151" i="21" s="1"/>
  <c r="AP151" i="21"/>
  <c r="AQ151" i="21" s="1"/>
  <c r="AN151" i="21"/>
  <c r="AO151" i="21" s="1"/>
  <c r="AL151" i="21"/>
  <c r="AM151" i="21" s="1"/>
  <c r="AJ151" i="21"/>
  <c r="AK151" i="21" s="1"/>
  <c r="AH151" i="21"/>
  <c r="AI151" i="21" s="1"/>
  <c r="AF151" i="21"/>
  <c r="AG151" i="21" s="1"/>
  <c r="AD151" i="21"/>
  <c r="AE151" i="21" s="1"/>
  <c r="AB151" i="21"/>
  <c r="AC151" i="21" s="1"/>
  <c r="Z151" i="21"/>
  <c r="AA151" i="21" s="1"/>
  <c r="X151" i="21"/>
  <c r="Y151" i="21" s="1"/>
  <c r="V151" i="21"/>
  <c r="W151" i="21" s="1"/>
  <c r="T151" i="21"/>
  <c r="U151" i="21" s="1"/>
  <c r="R151" i="21"/>
  <c r="S151" i="21" s="1"/>
  <c r="P151" i="21"/>
  <c r="Q151" i="21" s="1"/>
  <c r="N151" i="21"/>
  <c r="O151" i="21" s="1"/>
  <c r="L151" i="21"/>
  <c r="M151" i="21" s="1"/>
  <c r="J151" i="21"/>
  <c r="K151" i="21" s="1"/>
  <c r="BD150" i="21"/>
  <c r="BE150" i="21" s="1"/>
  <c r="BB150" i="21"/>
  <c r="BC150" i="21" s="1"/>
  <c r="AZ150" i="21"/>
  <c r="BA150" i="21" s="1"/>
  <c r="AX150" i="21"/>
  <c r="AY150" i="21" s="1"/>
  <c r="AV150" i="21"/>
  <c r="AW150" i="21" s="1"/>
  <c r="AT150" i="21"/>
  <c r="AU150" i="21" s="1"/>
  <c r="AR150" i="21"/>
  <c r="AS150" i="21" s="1"/>
  <c r="AP150" i="21"/>
  <c r="AQ150" i="21" s="1"/>
  <c r="AN150" i="21"/>
  <c r="AO150" i="21" s="1"/>
  <c r="AL150" i="21"/>
  <c r="AM150" i="21" s="1"/>
  <c r="AJ150" i="21"/>
  <c r="AK150" i="21" s="1"/>
  <c r="AH150" i="21"/>
  <c r="AI150" i="21" s="1"/>
  <c r="AF150" i="21"/>
  <c r="AG150" i="21" s="1"/>
  <c r="AD150" i="21"/>
  <c r="AE150" i="21" s="1"/>
  <c r="AB150" i="21"/>
  <c r="AC150" i="21" s="1"/>
  <c r="Z150" i="21"/>
  <c r="AA150" i="21" s="1"/>
  <c r="X150" i="21"/>
  <c r="Y150" i="21" s="1"/>
  <c r="V150" i="21"/>
  <c r="W150" i="21" s="1"/>
  <c r="T150" i="21"/>
  <c r="U150" i="21" s="1"/>
  <c r="R150" i="21"/>
  <c r="S150" i="21" s="1"/>
  <c r="P150" i="21"/>
  <c r="Q150" i="21" s="1"/>
  <c r="N150" i="21"/>
  <c r="O150" i="21" s="1"/>
  <c r="L150" i="21"/>
  <c r="M150" i="21" s="1"/>
  <c r="J150" i="21"/>
  <c r="K150" i="21" s="1"/>
  <c r="BD149" i="21"/>
  <c r="BE149" i="21" s="1"/>
  <c r="BB149" i="21"/>
  <c r="BC149" i="21" s="1"/>
  <c r="AZ149" i="21"/>
  <c r="BA149" i="21" s="1"/>
  <c r="AX149" i="21"/>
  <c r="AY149" i="21" s="1"/>
  <c r="AV149" i="21"/>
  <c r="AW149" i="21" s="1"/>
  <c r="AT149" i="21"/>
  <c r="AU149" i="21" s="1"/>
  <c r="AR149" i="21"/>
  <c r="AS149" i="21" s="1"/>
  <c r="AP149" i="21"/>
  <c r="AQ149" i="21" s="1"/>
  <c r="AN149" i="21"/>
  <c r="AO149" i="21" s="1"/>
  <c r="AL149" i="21"/>
  <c r="AM149" i="21" s="1"/>
  <c r="AJ149" i="21"/>
  <c r="AK149" i="21" s="1"/>
  <c r="AH149" i="21"/>
  <c r="AI149" i="21" s="1"/>
  <c r="AF149" i="21"/>
  <c r="AG149" i="21" s="1"/>
  <c r="AD149" i="21"/>
  <c r="AE149" i="21" s="1"/>
  <c r="AB149" i="21"/>
  <c r="AC149" i="21" s="1"/>
  <c r="Z149" i="21"/>
  <c r="AA149" i="21" s="1"/>
  <c r="X149" i="21"/>
  <c r="Y149" i="21" s="1"/>
  <c r="V149" i="21"/>
  <c r="W149" i="21" s="1"/>
  <c r="T149" i="21"/>
  <c r="U149" i="21" s="1"/>
  <c r="R149" i="21"/>
  <c r="S149" i="21" s="1"/>
  <c r="P149" i="21"/>
  <c r="Q149" i="21" s="1"/>
  <c r="N149" i="21"/>
  <c r="O149" i="21" s="1"/>
  <c r="L149" i="21"/>
  <c r="M149" i="21" s="1"/>
  <c r="J149" i="21"/>
  <c r="K149" i="21" s="1"/>
  <c r="BD148" i="21"/>
  <c r="BE148" i="21" s="1"/>
  <c r="BB148" i="21"/>
  <c r="BC148" i="21" s="1"/>
  <c r="AZ148" i="21"/>
  <c r="BA148" i="21" s="1"/>
  <c r="AX148" i="21"/>
  <c r="AY148" i="21" s="1"/>
  <c r="AV148" i="21"/>
  <c r="AW148" i="21" s="1"/>
  <c r="AT148" i="21"/>
  <c r="AU148" i="21" s="1"/>
  <c r="AR148" i="21"/>
  <c r="AS148" i="21" s="1"/>
  <c r="AP148" i="21"/>
  <c r="AQ148" i="21" s="1"/>
  <c r="AN148" i="21"/>
  <c r="AO148" i="21" s="1"/>
  <c r="AL148" i="21"/>
  <c r="AM148" i="21" s="1"/>
  <c r="AJ148" i="21"/>
  <c r="AK148" i="21" s="1"/>
  <c r="AH148" i="21"/>
  <c r="AI148" i="21" s="1"/>
  <c r="AF148" i="21"/>
  <c r="AG148" i="21" s="1"/>
  <c r="AD148" i="21"/>
  <c r="AE148" i="21" s="1"/>
  <c r="AB148" i="21"/>
  <c r="AC148" i="21" s="1"/>
  <c r="Z148" i="21"/>
  <c r="AA148" i="21" s="1"/>
  <c r="X148" i="21"/>
  <c r="Y148" i="21" s="1"/>
  <c r="V148" i="21"/>
  <c r="W148" i="21" s="1"/>
  <c r="T148" i="21"/>
  <c r="U148" i="21" s="1"/>
  <c r="R148" i="21"/>
  <c r="S148" i="21" s="1"/>
  <c r="P148" i="21"/>
  <c r="Q148" i="21" s="1"/>
  <c r="N148" i="21"/>
  <c r="O148" i="21" s="1"/>
  <c r="L148" i="21"/>
  <c r="M148" i="21" s="1"/>
  <c r="J148" i="21"/>
  <c r="K148" i="21" s="1"/>
  <c r="BD147" i="21"/>
  <c r="BE147" i="21" s="1"/>
  <c r="BB147" i="21"/>
  <c r="BC147" i="21" s="1"/>
  <c r="AZ147" i="21"/>
  <c r="BA147" i="21" s="1"/>
  <c r="AX147" i="21"/>
  <c r="AY147" i="21" s="1"/>
  <c r="AV147" i="21"/>
  <c r="AW147" i="21" s="1"/>
  <c r="AT147" i="21"/>
  <c r="AU147" i="21" s="1"/>
  <c r="AR147" i="21"/>
  <c r="AS147" i="21" s="1"/>
  <c r="AP147" i="21"/>
  <c r="AQ147" i="21" s="1"/>
  <c r="AN147" i="21"/>
  <c r="AO147" i="21" s="1"/>
  <c r="AL147" i="21"/>
  <c r="AM147" i="21" s="1"/>
  <c r="AJ147" i="21"/>
  <c r="AK147" i="21" s="1"/>
  <c r="AH147" i="21"/>
  <c r="AI147" i="21" s="1"/>
  <c r="AF147" i="21"/>
  <c r="AG147" i="21" s="1"/>
  <c r="AD147" i="21"/>
  <c r="AE147" i="21" s="1"/>
  <c r="AB147" i="21"/>
  <c r="AC147" i="21" s="1"/>
  <c r="Z147" i="21"/>
  <c r="AA147" i="21" s="1"/>
  <c r="X147" i="21"/>
  <c r="Y147" i="21" s="1"/>
  <c r="V147" i="21"/>
  <c r="W147" i="21" s="1"/>
  <c r="T147" i="21"/>
  <c r="U147" i="21" s="1"/>
  <c r="R147" i="21"/>
  <c r="S147" i="21" s="1"/>
  <c r="P147" i="21"/>
  <c r="Q147" i="21" s="1"/>
  <c r="N147" i="21"/>
  <c r="O147" i="21" s="1"/>
  <c r="L147" i="21"/>
  <c r="M147" i="21" s="1"/>
  <c r="J147" i="21"/>
  <c r="K147" i="21" s="1"/>
  <c r="BD146" i="21"/>
  <c r="BE146" i="21" s="1"/>
  <c r="BB146" i="21"/>
  <c r="BC146" i="21" s="1"/>
  <c r="AZ146" i="21"/>
  <c r="BA146" i="21" s="1"/>
  <c r="AX146" i="21"/>
  <c r="AY146" i="21" s="1"/>
  <c r="AV146" i="21"/>
  <c r="AW146" i="21" s="1"/>
  <c r="AT146" i="21"/>
  <c r="AU146" i="21" s="1"/>
  <c r="AR146" i="21"/>
  <c r="AS146" i="21" s="1"/>
  <c r="AP146" i="21"/>
  <c r="AQ146" i="21" s="1"/>
  <c r="AN146" i="21"/>
  <c r="AO146" i="21" s="1"/>
  <c r="AL146" i="21"/>
  <c r="AM146" i="21" s="1"/>
  <c r="AJ146" i="21"/>
  <c r="AK146" i="21" s="1"/>
  <c r="AH146" i="21"/>
  <c r="AI146" i="21" s="1"/>
  <c r="AF146" i="21"/>
  <c r="AG146" i="21" s="1"/>
  <c r="AD146" i="21"/>
  <c r="AE146" i="21" s="1"/>
  <c r="AB146" i="21"/>
  <c r="AC146" i="21" s="1"/>
  <c r="Z146" i="21"/>
  <c r="AA146" i="21" s="1"/>
  <c r="X146" i="21"/>
  <c r="Y146" i="21" s="1"/>
  <c r="V146" i="21"/>
  <c r="W146" i="21" s="1"/>
  <c r="T146" i="21"/>
  <c r="U146" i="21" s="1"/>
  <c r="R146" i="21"/>
  <c r="S146" i="21" s="1"/>
  <c r="P146" i="21"/>
  <c r="Q146" i="21" s="1"/>
  <c r="N146" i="21"/>
  <c r="O146" i="21" s="1"/>
  <c r="L146" i="21"/>
  <c r="M146" i="21" s="1"/>
  <c r="J146" i="21"/>
  <c r="K146" i="21" s="1"/>
  <c r="BD145" i="21"/>
  <c r="BE145" i="21" s="1"/>
  <c r="BB145" i="21"/>
  <c r="BC145" i="21" s="1"/>
  <c r="AZ145" i="21"/>
  <c r="BA145" i="21" s="1"/>
  <c r="AX145" i="21"/>
  <c r="AY145" i="21" s="1"/>
  <c r="AV145" i="21"/>
  <c r="AW145" i="21" s="1"/>
  <c r="AT145" i="21"/>
  <c r="AU145" i="21" s="1"/>
  <c r="AR145" i="21"/>
  <c r="AS145" i="21" s="1"/>
  <c r="AP145" i="21"/>
  <c r="AQ145" i="21" s="1"/>
  <c r="AN145" i="21"/>
  <c r="AO145" i="21" s="1"/>
  <c r="AL145" i="21"/>
  <c r="AM145" i="21" s="1"/>
  <c r="AJ145" i="21"/>
  <c r="AK145" i="21" s="1"/>
  <c r="AH145" i="21"/>
  <c r="AI145" i="21" s="1"/>
  <c r="AF145" i="21"/>
  <c r="AG145" i="21" s="1"/>
  <c r="AD145" i="21"/>
  <c r="AE145" i="21" s="1"/>
  <c r="AB145" i="21"/>
  <c r="AC145" i="21" s="1"/>
  <c r="Z145" i="21"/>
  <c r="AA145" i="21" s="1"/>
  <c r="X145" i="21"/>
  <c r="Y145" i="21" s="1"/>
  <c r="V145" i="21"/>
  <c r="W145" i="21" s="1"/>
  <c r="T145" i="21"/>
  <c r="U145" i="21" s="1"/>
  <c r="R145" i="21"/>
  <c r="S145" i="21" s="1"/>
  <c r="P145" i="21"/>
  <c r="Q145" i="21" s="1"/>
  <c r="N145" i="21"/>
  <c r="O145" i="21" s="1"/>
  <c r="L145" i="21"/>
  <c r="M145" i="21" s="1"/>
  <c r="J145" i="21"/>
  <c r="K145" i="21" s="1"/>
  <c r="BD144" i="21"/>
  <c r="BE144" i="21" s="1"/>
  <c r="BB144" i="21"/>
  <c r="BC144" i="21" s="1"/>
  <c r="AZ144" i="21"/>
  <c r="BA144" i="21" s="1"/>
  <c r="AX144" i="21"/>
  <c r="AY144" i="21" s="1"/>
  <c r="AV144" i="21"/>
  <c r="AW144" i="21" s="1"/>
  <c r="AT144" i="21"/>
  <c r="AU144" i="21" s="1"/>
  <c r="AR144" i="21"/>
  <c r="AS144" i="21" s="1"/>
  <c r="AP144" i="21"/>
  <c r="AQ144" i="21" s="1"/>
  <c r="AN144" i="21"/>
  <c r="AO144" i="21" s="1"/>
  <c r="AL144" i="21"/>
  <c r="AM144" i="21" s="1"/>
  <c r="AJ144" i="21"/>
  <c r="AK144" i="21" s="1"/>
  <c r="AH144" i="21"/>
  <c r="AI144" i="21" s="1"/>
  <c r="AF144" i="21"/>
  <c r="AG144" i="21" s="1"/>
  <c r="AD144" i="21"/>
  <c r="AE144" i="21" s="1"/>
  <c r="AB144" i="21"/>
  <c r="AC144" i="21" s="1"/>
  <c r="Z144" i="21"/>
  <c r="AA144" i="21" s="1"/>
  <c r="X144" i="21"/>
  <c r="Y144" i="21" s="1"/>
  <c r="V144" i="21"/>
  <c r="W144" i="21" s="1"/>
  <c r="T144" i="21"/>
  <c r="U144" i="21" s="1"/>
  <c r="R144" i="21"/>
  <c r="S144" i="21" s="1"/>
  <c r="P144" i="21"/>
  <c r="Q144" i="21" s="1"/>
  <c r="N144" i="21"/>
  <c r="O144" i="21" s="1"/>
  <c r="L144" i="21"/>
  <c r="M144" i="21" s="1"/>
  <c r="J144" i="21"/>
  <c r="K144" i="21" s="1"/>
  <c r="BD143" i="21"/>
  <c r="BE143" i="21" s="1"/>
  <c r="BB143" i="21"/>
  <c r="BC143" i="21" s="1"/>
  <c r="AZ143" i="21"/>
  <c r="BA143" i="21" s="1"/>
  <c r="AX143" i="21"/>
  <c r="AY143" i="21" s="1"/>
  <c r="AV143" i="21"/>
  <c r="AW143" i="21" s="1"/>
  <c r="AT143" i="21"/>
  <c r="AU143" i="21" s="1"/>
  <c r="AR143" i="21"/>
  <c r="AS143" i="21" s="1"/>
  <c r="AP143" i="21"/>
  <c r="AQ143" i="21" s="1"/>
  <c r="AN143" i="21"/>
  <c r="AO143" i="21" s="1"/>
  <c r="AL143" i="21"/>
  <c r="AM143" i="21" s="1"/>
  <c r="AJ143" i="21"/>
  <c r="AK143" i="21" s="1"/>
  <c r="AH143" i="21"/>
  <c r="AI143" i="21" s="1"/>
  <c r="AF143" i="21"/>
  <c r="AG143" i="21" s="1"/>
  <c r="AD143" i="21"/>
  <c r="AE143" i="21" s="1"/>
  <c r="AB143" i="21"/>
  <c r="AC143" i="21" s="1"/>
  <c r="Z143" i="21"/>
  <c r="AA143" i="21" s="1"/>
  <c r="X143" i="21"/>
  <c r="Y143" i="21" s="1"/>
  <c r="V143" i="21"/>
  <c r="W143" i="21" s="1"/>
  <c r="T143" i="21"/>
  <c r="U143" i="21" s="1"/>
  <c r="R143" i="21"/>
  <c r="S143" i="21" s="1"/>
  <c r="P143" i="21"/>
  <c r="Q143" i="21" s="1"/>
  <c r="N143" i="21"/>
  <c r="O143" i="21" s="1"/>
  <c r="L143" i="21"/>
  <c r="M143" i="21" s="1"/>
  <c r="J143" i="21"/>
  <c r="K143" i="21" s="1"/>
  <c r="BD142" i="21"/>
  <c r="BE142" i="21" s="1"/>
  <c r="BB142" i="21"/>
  <c r="BC142" i="21" s="1"/>
  <c r="AZ142" i="21"/>
  <c r="BA142" i="21" s="1"/>
  <c r="AX142" i="21"/>
  <c r="AY142" i="21" s="1"/>
  <c r="AV142" i="21"/>
  <c r="AW142" i="21" s="1"/>
  <c r="AT142" i="21"/>
  <c r="AU142" i="21" s="1"/>
  <c r="AR142" i="21"/>
  <c r="AS142" i="21" s="1"/>
  <c r="AP142" i="21"/>
  <c r="AQ142" i="21" s="1"/>
  <c r="AN142" i="21"/>
  <c r="AO142" i="21" s="1"/>
  <c r="AL142" i="21"/>
  <c r="AM142" i="21" s="1"/>
  <c r="AJ142" i="21"/>
  <c r="AK142" i="21" s="1"/>
  <c r="AH142" i="21"/>
  <c r="AI142" i="21" s="1"/>
  <c r="AF142" i="21"/>
  <c r="AG142" i="21" s="1"/>
  <c r="AD142" i="21"/>
  <c r="AE142" i="21" s="1"/>
  <c r="AB142" i="21"/>
  <c r="AC142" i="21" s="1"/>
  <c r="Z142" i="21"/>
  <c r="AA142" i="21" s="1"/>
  <c r="X142" i="21"/>
  <c r="Y142" i="21" s="1"/>
  <c r="V142" i="21"/>
  <c r="W142" i="21" s="1"/>
  <c r="T142" i="21"/>
  <c r="U142" i="21" s="1"/>
  <c r="R142" i="21"/>
  <c r="S142" i="21" s="1"/>
  <c r="P142" i="21"/>
  <c r="Q142" i="21" s="1"/>
  <c r="N142" i="21"/>
  <c r="O142" i="21" s="1"/>
  <c r="L142" i="21"/>
  <c r="M142" i="21" s="1"/>
  <c r="J142" i="21"/>
  <c r="K142" i="21" s="1"/>
  <c r="BD141" i="21"/>
  <c r="BE141" i="21" s="1"/>
  <c r="BB141" i="21"/>
  <c r="BC141" i="21" s="1"/>
  <c r="AZ141" i="21"/>
  <c r="BA141" i="21" s="1"/>
  <c r="AX141" i="21"/>
  <c r="AY141" i="21" s="1"/>
  <c r="AV141" i="21"/>
  <c r="AW141" i="21" s="1"/>
  <c r="AT141" i="21"/>
  <c r="AU141" i="21" s="1"/>
  <c r="AR141" i="21"/>
  <c r="AS141" i="21" s="1"/>
  <c r="AP141" i="21"/>
  <c r="AQ141" i="21" s="1"/>
  <c r="AN141" i="21"/>
  <c r="AO141" i="21" s="1"/>
  <c r="AL141" i="21"/>
  <c r="AM141" i="21" s="1"/>
  <c r="AJ141" i="21"/>
  <c r="AK141" i="21" s="1"/>
  <c r="AH141" i="21"/>
  <c r="AI141" i="21" s="1"/>
  <c r="AF141" i="21"/>
  <c r="AG141" i="21" s="1"/>
  <c r="AD141" i="21"/>
  <c r="AE141" i="21" s="1"/>
  <c r="AB141" i="21"/>
  <c r="AC141" i="21" s="1"/>
  <c r="Z141" i="21"/>
  <c r="AA141" i="21" s="1"/>
  <c r="X141" i="21"/>
  <c r="Y141" i="21" s="1"/>
  <c r="V141" i="21"/>
  <c r="W141" i="21" s="1"/>
  <c r="T141" i="21"/>
  <c r="U141" i="21" s="1"/>
  <c r="R141" i="21"/>
  <c r="S141" i="21" s="1"/>
  <c r="P141" i="21"/>
  <c r="Q141" i="21" s="1"/>
  <c r="N141" i="21"/>
  <c r="O141" i="21" s="1"/>
  <c r="L141" i="21"/>
  <c r="M141" i="21" s="1"/>
  <c r="J141" i="21"/>
  <c r="K141" i="21" s="1"/>
  <c r="BD140" i="21"/>
  <c r="BE140" i="21" s="1"/>
  <c r="BB140" i="21"/>
  <c r="BC140" i="21" s="1"/>
  <c r="AZ140" i="21"/>
  <c r="BA140" i="21" s="1"/>
  <c r="AX140" i="21"/>
  <c r="AY140" i="21" s="1"/>
  <c r="AV140" i="21"/>
  <c r="AW140" i="21" s="1"/>
  <c r="AT140" i="21"/>
  <c r="AU140" i="21" s="1"/>
  <c r="AR140" i="21"/>
  <c r="AS140" i="21" s="1"/>
  <c r="AP140" i="21"/>
  <c r="AQ140" i="21" s="1"/>
  <c r="AN140" i="21"/>
  <c r="AO140" i="21" s="1"/>
  <c r="AL140" i="21"/>
  <c r="AM140" i="21" s="1"/>
  <c r="AJ140" i="21"/>
  <c r="AK140" i="21" s="1"/>
  <c r="AH140" i="21"/>
  <c r="AI140" i="21" s="1"/>
  <c r="AF140" i="21"/>
  <c r="AG140" i="21" s="1"/>
  <c r="AD140" i="21"/>
  <c r="AE140" i="21" s="1"/>
  <c r="AB140" i="21"/>
  <c r="AC140" i="21" s="1"/>
  <c r="Z140" i="21"/>
  <c r="AA140" i="21" s="1"/>
  <c r="X140" i="21"/>
  <c r="Y140" i="21" s="1"/>
  <c r="V140" i="21"/>
  <c r="W140" i="21" s="1"/>
  <c r="T140" i="21"/>
  <c r="U140" i="21" s="1"/>
  <c r="R140" i="21"/>
  <c r="S140" i="21" s="1"/>
  <c r="P140" i="21"/>
  <c r="Q140" i="21" s="1"/>
  <c r="N140" i="21"/>
  <c r="O140" i="21" s="1"/>
  <c r="L140" i="21"/>
  <c r="M140" i="21" s="1"/>
  <c r="J140" i="21"/>
  <c r="K140" i="21" s="1"/>
  <c r="BD139" i="21"/>
  <c r="BE139" i="21" s="1"/>
  <c r="BB139" i="21"/>
  <c r="BC139" i="21" s="1"/>
  <c r="AZ139" i="21"/>
  <c r="BA139" i="21" s="1"/>
  <c r="AX139" i="21"/>
  <c r="AY139" i="21" s="1"/>
  <c r="AV139" i="21"/>
  <c r="AW139" i="21" s="1"/>
  <c r="AT139" i="21"/>
  <c r="AU139" i="21" s="1"/>
  <c r="AR139" i="21"/>
  <c r="AS139" i="21" s="1"/>
  <c r="AP139" i="21"/>
  <c r="AQ139" i="21" s="1"/>
  <c r="AN139" i="21"/>
  <c r="AO139" i="21" s="1"/>
  <c r="AL139" i="21"/>
  <c r="AM139" i="21" s="1"/>
  <c r="AJ139" i="21"/>
  <c r="AK139" i="21" s="1"/>
  <c r="AH139" i="21"/>
  <c r="AI139" i="21" s="1"/>
  <c r="AF139" i="21"/>
  <c r="AG139" i="21" s="1"/>
  <c r="AD139" i="21"/>
  <c r="AE139" i="21" s="1"/>
  <c r="AB139" i="21"/>
  <c r="AC139" i="21" s="1"/>
  <c r="Z139" i="21"/>
  <c r="AA139" i="21" s="1"/>
  <c r="X139" i="21"/>
  <c r="Y139" i="21" s="1"/>
  <c r="V139" i="21"/>
  <c r="W139" i="21" s="1"/>
  <c r="T139" i="21"/>
  <c r="U139" i="21" s="1"/>
  <c r="R139" i="21"/>
  <c r="S139" i="21" s="1"/>
  <c r="P139" i="21"/>
  <c r="Q139" i="21" s="1"/>
  <c r="N139" i="21"/>
  <c r="O139" i="21" s="1"/>
  <c r="L139" i="21"/>
  <c r="M139" i="21" s="1"/>
  <c r="J139" i="21"/>
  <c r="K139" i="21" s="1"/>
  <c r="BD138" i="21"/>
  <c r="BE138" i="21" s="1"/>
  <c r="BB138" i="21"/>
  <c r="BC138" i="21" s="1"/>
  <c r="AZ138" i="21"/>
  <c r="BA138" i="21" s="1"/>
  <c r="AX138" i="21"/>
  <c r="AY138" i="21" s="1"/>
  <c r="AV138" i="21"/>
  <c r="AW138" i="21" s="1"/>
  <c r="AT138" i="21"/>
  <c r="AU138" i="21" s="1"/>
  <c r="AR138" i="21"/>
  <c r="AS138" i="21" s="1"/>
  <c r="AP138" i="21"/>
  <c r="AQ138" i="21" s="1"/>
  <c r="AN138" i="21"/>
  <c r="AO138" i="21" s="1"/>
  <c r="AL138" i="21"/>
  <c r="AM138" i="21" s="1"/>
  <c r="AJ138" i="21"/>
  <c r="AK138" i="21" s="1"/>
  <c r="AH138" i="21"/>
  <c r="AI138" i="21" s="1"/>
  <c r="AF138" i="21"/>
  <c r="AG138" i="21" s="1"/>
  <c r="AD138" i="21"/>
  <c r="AE138" i="21" s="1"/>
  <c r="AB138" i="21"/>
  <c r="AC138" i="21" s="1"/>
  <c r="Z138" i="21"/>
  <c r="AA138" i="21" s="1"/>
  <c r="X138" i="21"/>
  <c r="Y138" i="21" s="1"/>
  <c r="V138" i="21"/>
  <c r="W138" i="21" s="1"/>
  <c r="T138" i="21"/>
  <c r="U138" i="21" s="1"/>
  <c r="R138" i="21"/>
  <c r="S138" i="21" s="1"/>
  <c r="P138" i="21"/>
  <c r="Q138" i="21" s="1"/>
  <c r="N138" i="21"/>
  <c r="O138" i="21" s="1"/>
  <c r="L138" i="21"/>
  <c r="M138" i="21" s="1"/>
  <c r="J138" i="21"/>
  <c r="K138" i="21" s="1"/>
  <c r="BD137" i="21"/>
  <c r="BE137" i="21" s="1"/>
  <c r="BB137" i="21"/>
  <c r="BC137" i="21" s="1"/>
  <c r="AZ137" i="21"/>
  <c r="BA137" i="21" s="1"/>
  <c r="AX137" i="21"/>
  <c r="AY137" i="21" s="1"/>
  <c r="AV137" i="21"/>
  <c r="AW137" i="21" s="1"/>
  <c r="AT137" i="21"/>
  <c r="AU137" i="21" s="1"/>
  <c r="AR137" i="21"/>
  <c r="AS137" i="21" s="1"/>
  <c r="AP137" i="21"/>
  <c r="AQ137" i="21" s="1"/>
  <c r="AN137" i="21"/>
  <c r="AO137" i="21" s="1"/>
  <c r="AL137" i="21"/>
  <c r="AM137" i="21" s="1"/>
  <c r="AJ137" i="21"/>
  <c r="AK137" i="21" s="1"/>
  <c r="AH137" i="21"/>
  <c r="AI137" i="21" s="1"/>
  <c r="AF137" i="21"/>
  <c r="AG137" i="21" s="1"/>
  <c r="AD137" i="21"/>
  <c r="AE137" i="21" s="1"/>
  <c r="AB137" i="21"/>
  <c r="AC137" i="21" s="1"/>
  <c r="Z137" i="21"/>
  <c r="AA137" i="21" s="1"/>
  <c r="X137" i="21"/>
  <c r="Y137" i="21" s="1"/>
  <c r="V137" i="21"/>
  <c r="W137" i="21" s="1"/>
  <c r="T137" i="21"/>
  <c r="U137" i="21" s="1"/>
  <c r="R137" i="21"/>
  <c r="S137" i="21" s="1"/>
  <c r="P137" i="21"/>
  <c r="Q137" i="21" s="1"/>
  <c r="N137" i="21"/>
  <c r="O137" i="21" s="1"/>
  <c r="L137" i="21"/>
  <c r="M137" i="21" s="1"/>
  <c r="J137" i="21"/>
  <c r="K137" i="21" s="1"/>
  <c r="BD136" i="21"/>
  <c r="BE136" i="21" s="1"/>
  <c r="BB136" i="21"/>
  <c r="BC136" i="21" s="1"/>
  <c r="AZ136" i="21"/>
  <c r="BA136" i="21" s="1"/>
  <c r="AX136" i="21"/>
  <c r="AY136" i="21" s="1"/>
  <c r="AV136" i="21"/>
  <c r="AW136" i="21" s="1"/>
  <c r="AT136" i="21"/>
  <c r="AU136" i="21" s="1"/>
  <c r="AR136" i="21"/>
  <c r="AS136" i="21" s="1"/>
  <c r="AP136" i="21"/>
  <c r="AQ136" i="21" s="1"/>
  <c r="AN136" i="21"/>
  <c r="AO136" i="21" s="1"/>
  <c r="AL136" i="21"/>
  <c r="AM136" i="21" s="1"/>
  <c r="AJ136" i="21"/>
  <c r="AK136" i="21" s="1"/>
  <c r="AH136" i="21"/>
  <c r="AI136" i="21" s="1"/>
  <c r="AF136" i="21"/>
  <c r="AG136" i="21" s="1"/>
  <c r="AD136" i="21"/>
  <c r="AE136" i="21" s="1"/>
  <c r="AB136" i="21"/>
  <c r="AC136" i="21" s="1"/>
  <c r="Z136" i="21"/>
  <c r="AA136" i="21" s="1"/>
  <c r="X136" i="21"/>
  <c r="Y136" i="21" s="1"/>
  <c r="V136" i="21"/>
  <c r="W136" i="21" s="1"/>
  <c r="T136" i="21"/>
  <c r="U136" i="21" s="1"/>
  <c r="R136" i="21"/>
  <c r="S136" i="21" s="1"/>
  <c r="P136" i="21"/>
  <c r="Q136" i="21" s="1"/>
  <c r="N136" i="21"/>
  <c r="O136" i="21" s="1"/>
  <c r="L136" i="21"/>
  <c r="M136" i="21" s="1"/>
  <c r="J136" i="21"/>
  <c r="K136" i="21" s="1"/>
  <c r="BD135" i="21"/>
  <c r="BE135" i="21" s="1"/>
  <c r="BB135" i="21"/>
  <c r="BC135" i="21" s="1"/>
  <c r="AZ135" i="21"/>
  <c r="BA135" i="21" s="1"/>
  <c r="AX135" i="21"/>
  <c r="AY135" i="21" s="1"/>
  <c r="AV135" i="21"/>
  <c r="AW135" i="21" s="1"/>
  <c r="AT135" i="21"/>
  <c r="AU135" i="21" s="1"/>
  <c r="AR135" i="21"/>
  <c r="AS135" i="21" s="1"/>
  <c r="AP135" i="21"/>
  <c r="AQ135" i="21" s="1"/>
  <c r="AN135" i="21"/>
  <c r="AO135" i="21" s="1"/>
  <c r="AL135" i="21"/>
  <c r="AM135" i="21" s="1"/>
  <c r="AJ135" i="21"/>
  <c r="AK135" i="21" s="1"/>
  <c r="AH135" i="21"/>
  <c r="AI135" i="21" s="1"/>
  <c r="AF135" i="21"/>
  <c r="AG135" i="21" s="1"/>
  <c r="AD135" i="21"/>
  <c r="AE135" i="21" s="1"/>
  <c r="AB135" i="21"/>
  <c r="AC135" i="21" s="1"/>
  <c r="Z135" i="21"/>
  <c r="AA135" i="21" s="1"/>
  <c r="X135" i="21"/>
  <c r="Y135" i="21" s="1"/>
  <c r="V135" i="21"/>
  <c r="W135" i="21" s="1"/>
  <c r="T135" i="21"/>
  <c r="U135" i="21" s="1"/>
  <c r="R135" i="21"/>
  <c r="S135" i="21" s="1"/>
  <c r="P135" i="21"/>
  <c r="Q135" i="21" s="1"/>
  <c r="N135" i="21"/>
  <c r="O135" i="21" s="1"/>
  <c r="L135" i="21"/>
  <c r="M135" i="21" s="1"/>
  <c r="J135" i="21"/>
  <c r="K135" i="21" s="1"/>
  <c r="BD134" i="21"/>
  <c r="BE134" i="21" s="1"/>
  <c r="BB134" i="21"/>
  <c r="BC134" i="21" s="1"/>
  <c r="AZ134" i="21"/>
  <c r="BA134" i="21" s="1"/>
  <c r="AX134" i="21"/>
  <c r="AY134" i="21" s="1"/>
  <c r="AV134" i="21"/>
  <c r="AW134" i="21" s="1"/>
  <c r="AT134" i="21"/>
  <c r="AU134" i="21" s="1"/>
  <c r="AR134" i="21"/>
  <c r="AS134" i="21" s="1"/>
  <c r="AP134" i="21"/>
  <c r="AQ134" i="21" s="1"/>
  <c r="AN134" i="21"/>
  <c r="AO134" i="21" s="1"/>
  <c r="AL134" i="21"/>
  <c r="AM134" i="21" s="1"/>
  <c r="AJ134" i="21"/>
  <c r="AK134" i="21" s="1"/>
  <c r="AH134" i="21"/>
  <c r="AI134" i="21" s="1"/>
  <c r="AF134" i="21"/>
  <c r="AG134" i="21" s="1"/>
  <c r="AD134" i="21"/>
  <c r="AE134" i="21" s="1"/>
  <c r="AB134" i="21"/>
  <c r="AC134" i="21" s="1"/>
  <c r="Z134" i="21"/>
  <c r="AA134" i="21" s="1"/>
  <c r="X134" i="21"/>
  <c r="Y134" i="21" s="1"/>
  <c r="V134" i="21"/>
  <c r="W134" i="21" s="1"/>
  <c r="T134" i="21"/>
  <c r="U134" i="21" s="1"/>
  <c r="R134" i="21"/>
  <c r="S134" i="21" s="1"/>
  <c r="P134" i="21"/>
  <c r="Q134" i="21" s="1"/>
  <c r="N134" i="21"/>
  <c r="O134" i="21" s="1"/>
  <c r="L134" i="21"/>
  <c r="M134" i="21" s="1"/>
  <c r="J134" i="21"/>
  <c r="K134" i="21" s="1"/>
  <c r="BD133" i="21"/>
  <c r="BE133" i="21" s="1"/>
  <c r="BB133" i="21"/>
  <c r="BC133" i="21" s="1"/>
  <c r="AZ133" i="21"/>
  <c r="BA133" i="21" s="1"/>
  <c r="AX133" i="21"/>
  <c r="AY133" i="21" s="1"/>
  <c r="AV133" i="21"/>
  <c r="AW133" i="21" s="1"/>
  <c r="AT133" i="21"/>
  <c r="AU133" i="21" s="1"/>
  <c r="AR133" i="21"/>
  <c r="AS133" i="21" s="1"/>
  <c r="AP133" i="21"/>
  <c r="AQ133" i="21" s="1"/>
  <c r="AN133" i="21"/>
  <c r="AO133" i="21" s="1"/>
  <c r="AL133" i="21"/>
  <c r="AM133" i="21" s="1"/>
  <c r="AJ133" i="21"/>
  <c r="AK133" i="21" s="1"/>
  <c r="AH133" i="21"/>
  <c r="AI133" i="21" s="1"/>
  <c r="AF133" i="21"/>
  <c r="AG133" i="21" s="1"/>
  <c r="AD133" i="21"/>
  <c r="AE133" i="21" s="1"/>
  <c r="AB133" i="21"/>
  <c r="AC133" i="21" s="1"/>
  <c r="Z133" i="21"/>
  <c r="AA133" i="21" s="1"/>
  <c r="X133" i="21"/>
  <c r="Y133" i="21" s="1"/>
  <c r="V133" i="21"/>
  <c r="W133" i="21" s="1"/>
  <c r="T133" i="21"/>
  <c r="U133" i="21" s="1"/>
  <c r="R133" i="21"/>
  <c r="S133" i="21" s="1"/>
  <c r="P133" i="21"/>
  <c r="Q133" i="21" s="1"/>
  <c r="N133" i="21"/>
  <c r="O133" i="21" s="1"/>
  <c r="L133" i="21"/>
  <c r="M133" i="21" s="1"/>
  <c r="J133" i="21"/>
  <c r="K133" i="21" s="1"/>
  <c r="BD132" i="21"/>
  <c r="BE132" i="21" s="1"/>
  <c r="BB132" i="21"/>
  <c r="BC132" i="21" s="1"/>
  <c r="AZ132" i="21"/>
  <c r="BA132" i="21" s="1"/>
  <c r="AX132" i="21"/>
  <c r="AY132" i="21" s="1"/>
  <c r="AV132" i="21"/>
  <c r="AW132" i="21" s="1"/>
  <c r="AT132" i="21"/>
  <c r="AU132" i="21" s="1"/>
  <c r="AR132" i="21"/>
  <c r="AS132" i="21" s="1"/>
  <c r="AP132" i="21"/>
  <c r="AQ132" i="21" s="1"/>
  <c r="AN132" i="21"/>
  <c r="AO132" i="21" s="1"/>
  <c r="AL132" i="21"/>
  <c r="AM132" i="21" s="1"/>
  <c r="AJ132" i="21"/>
  <c r="AK132" i="21" s="1"/>
  <c r="AH132" i="21"/>
  <c r="AI132" i="21" s="1"/>
  <c r="AF132" i="21"/>
  <c r="AG132" i="21" s="1"/>
  <c r="AD132" i="21"/>
  <c r="AE132" i="21" s="1"/>
  <c r="AB132" i="21"/>
  <c r="AC132" i="21" s="1"/>
  <c r="Z132" i="21"/>
  <c r="AA132" i="21" s="1"/>
  <c r="X132" i="21"/>
  <c r="Y132" i="21" s="1"/>
  <c r="V132" i="21"/>
  <c r="W132" i="21" s="1"/>
  <c r="T132" i="21"/>
  <c r="U132" i="21" s="1"/>
  <c r="R132" i="21"/>
  <c r="S132" i="21" s="1"/>
  <c r="P132" i="21"/>
  <c r="Q132" i="21" s="1"/>
  <c r="N132" i="21"/>
  <c r="O132" i="21" s="1"/>
  <c r="L132" i="21"/>
  <c r="M132" i="21" s="1"/>
  <c r="J132" i="21"/>
  <c r="K132" i="21" s="1"/>
  <c r="BD131" i="21"/>
  <c r="BE131" i="21" s="1"/>
  <c r="BB131" i="21"/>
  <c r="BC131" i="21" s="1"/>
  <c r="AZ131" i="21"/>
  <c r="BA131" i="21" s="1"/>
  <c r="AX131" i="21"/>
  <c r="AY131" i="21" s="1"/>
  <c r="AV131" i="21"/>
  <c r="AW131" i="21" s="1"/>
  <c r="AT131" i="21"/>
  <c r="AU131" i="21" s="1"/>
  <c r="AR131" i="21"/>
  <c r="AS131" i="21" s="1"/>
  <c r="AP131" i="21"/>
  <c r="AQ131" i="21" s="1"/>
  <c r="AN131" i="21"/>
  <c r="AO131" i="21" s="1"/>
  <c r="AL131" i="21"/>
  <c r="AM131" i="21" s="1"/>
  <c r="AJ131" i="21"/>
  <c r="AK131" i="21" s="1"/>
  <c r="AH131" i="21"/>
  <c r="AI131" i="21" s="1"/>
  <c r="AF131" i="21"/>
  <c r="AG131" i="21" s="1"/>
  <c r="AD131" i="21"/>
  <c r="AE131" i="21" s="1"/>
  <c r="AB131" i="21"/>
  <c r="AC131" i="21" s="1"/>
  <c r="Z131" i="21"/>
  <c r="AA131" i="21" s="1"/>
  <c r="X131" i="21"/>
  <c r="Y131" i="21" s="1"/>
  <c r="V131" i="21"/>
  <c r="W131" i="21" s="1"/>
  <c r="T131" i="21"/>
  <c r="U131" i="21" s="1"/>
  <c r="R131" i="21"/>
  <c r="S131" i="21" s="1"/>
  <c r="P131" i="21"/>
  <c r="Q131" i="21" s="1"/>
  <c r="N131" i="21"/>
  <c r="O131" i="21" s="1"/>
  <c r="L131" i="21"/>
  <c r="M131" i="21" s="1"/>
  <c r="J131" i="21"/>
  <c r="K131" i="21" s="1"/>
  <c r="BD130" i="21"/>
  <c r="BE130" i="21" s="1"/>
  <c r="BB130" i="21"/>
  <c r="BC130" i="21" s="1"/>
  <c r="AZ130" i="21"/>
  <c r="BA130" i="21" s="1"/>
  <c r="AX130" i="21"/>
  <c r="AY130" i="21" s="1"/>
  <c r="AV130" i="21"/>
  <c r="AW130" i="21" s="1"/>
  <c r="AT130" i="21"/>
  <c r="AU130" i="21" s="1"/>
  <c r="AR130" i="21"/>
  <c r="AS130" i="21" s="1"/>
  <c r="AP130" i="21"/>
  <c r="AQ130" i="21" s="1"/>
  <c r="AN130" i="21"/>
  <c r="AO130" i="21" s="1"/>
  <c r="AL130" i="21"/>
  <c r="AM130" i="21" s="1"/>
  <c r="AJ130" i="21"/>
  <c r="AK130" i="21" s="1"/>
  <c r="AH130" i="21"/>
  <c r="AI130" i="21" s="1"/>
  <c r="AF130" i="21"/>
  <c r="AG130" i="21" s="1"/>
  <c r="AD130" i="21"/>
  <c r="AE130" i="21" s="1"/>
  <c r="AB130" i="21"/>
  <c r="AC130" i="21" s="1"/>
  <c r="Z130" i="21"/>
  <c r="AA130" i="21" s="1"/>
  <c r="X130" i="21"/>
  <c r="Y130" i="21" s="1"/>
  <c r="V130" i="21"/>
  <c r="W130" i="21" s="1"/>
  <c r="T130" i="21"/>
  <c r="U130" i="21" s="1"/>
  <c r="R130" i="21"/>
  <c r="S130" i="21" s="1"/>
  <c r="P130" i="21"/>
  <c r="Q130" i="21" s="1"/>
  <c r="N130" i="21"/>
  <c r="O130" i="21" s="1"/>
  <c r="L130" i="21"/>
  <c r="M130" i="21" s="1"/>
  <c r="J130" i="21"/>
  <c r="K130" i="21" s="1"/>
  <c r="BD129" i="21"/>
  <c r="BE129" i="21" s="1"/>
  <c r="BB129" i="21"/>
  <c r="BC129" i="21" s="1"/>
  <c r="AZ129" i="21"/>
  <c r="BA129" i="21" s="1"/>
  <c r="AX129" i="21"/>
  <c r="AY129" i="21" s="1"/>
  <c r="AV129" i="21"/>
  <c r="AW129" i="21" s="1"/>
  <c r="AT129" i="21"/>
  <c r="AU129" i="21" s="1"/>
  <c r="AR129" i="21"/>
  <c r="AS129" i="21" s="1"/>
  <c r="AP129" i="21"/>
  <c r="AQ129" i="21" s="1"/>
  <c r="AN129" i="21"/>
  <c r="AO129" i="21" s="1"/>
  <c r="AL129" i="21"/>
  <c r="AM129" i="21" s="1"/>
  <c r="AJ129" i="21"/>
  <c r="AK129" i="21" s="1"/>
  <c r="AH129" i="21"/>
  <c r="AI129" i="21" s="1"/>
  <c r="AF129" i="21"/>
  <c r="AG129" i="21" s="1"/>
  <c r="AD129" i="21"/>
  <c r="AE129" i="21" s="1"/>
  <c r="AB129" i="21"/>
  <c r="AC129" i="21" s="1"/>
  <c r="Z129" i="21"/>
  <c r="AA129" i="21" s="1"/>
  <c r="X129" i="21"/>
  <c r="Y129" i="21" s="1"/>
  <c r="V129" i="21"/>
  <c r="W129" i="21" s="1"/>
  <c r="T129" i="21"/>
  <c r="U129" i="21" s="1"/>
  <c r="R129" i="21"/>
  <c r="S129" i="21" s="1"/>
  <c r="P129" i="21"/>
  <c r="Q129" i="21" s="1"/>
  <c r="N129" i="21"/>
  <c r="O129" i="21" s="1"/>
  <c r="L129" i="21"/>
  <c r="M129" i="21" s="1"/>
  <c r="J129" i="21"/>
  <c r="K129" i="21" s="1"/>
  <c r="BD128" i="21"/>
  <c r="BE128" i="21" s="1"/>
  <c r="BB128" i="21"/>
  <c r="BC128" i="21" s="1"/>
  <c r="AZ128" i="21"/>
  <c r="BA128" i="21" s="1"/>
  <c r="AX128" i="21"/>
  <c r="AY128" i="21" s="1"/>
  <c r="AV128" i="21"/>
  <c r="AW128" i="21" s="1"/>
  <c r="AT128" i="21"/>
  <c r="AU128" i="21" s="1"/>
  <c r="AR128" i="21"/>
  <c r="AS128" i="21" s="1"/>
  <c r="AP128" i="21"/>
  <c r="AQ128" i="21" s="1"/>
  <c r="AN128" i="21"/>
  <c r="AO128" i="21" s="1"/>
  <c r="AL128" i="21"/>
  <c r="AM128" i="21" s="1"/>
  <c r="AJ128" i="21"/>
  <c r="AK128" i="21" s="1"/>
  <c r="AH128" i="21"/>
  <c r="AI128" i="21" s="1"/>
  <c r="AF128" i="21"/>
  <c r="AG128" i="21" s="1"/>
  <c r="AD128" i="21"/>
  <c r="AE128" i="21" s="1"/>
  <c r="AB128" i="21"/>
  <c r="AC128" i="21" s="1"/>
  <c r="Z128" i="21"/>
  <c r="AA128" i="21" s="1"/>
  <c r="X128" i="21"/>
  <c r="Y128" i="21" s="1"/>
  <c r="V128" i="21"/>
  <c r="W128" i="21" s="1"/>
  <c r="T128" i="21"/>
  <c r="U128" i="21" s="1"/>
  <c r="R128" i="21"/>
  <c r="S128" i="21" s="1"/>
  <c r="P128" i="21"/>
  <c r="Q128" i="21" s="1"/>
  <c r="N128" i="21"/>
  <c r="O128" i="21" s="1"/>
  <c r="L128" i="21"/>
  <c r="M128" i="21" s="1"/>
  <c r="J128" i="21"/>
  <c r="K128" i="21" s="1"/>
  <c r="BD127" i="21"/>
  <c r="BE127" i="21" s="1"/>
  <c r="BB127" i="21"/>
  <c r="BC127" i="21" s="1"/>
  <c r="AZ127" i="21"/>
  <c r="BA127" i="21" s="1"/>
  <c r="AX127" i="21"/>
  <c r="AY127" i="21" s="1"/>
  <c r="AV127" i="21"/>
  <c r="AW127" i="21" s="1"/>
  <c r="AT127" i="21"/>
  <c r="AU127" i="21" s="1"/>
  <c r="AR127" i="21"/>
  <c r="AS127" i="21" s="1"/>
  <c r="AP127" i="21"/>
  <c r="AQ127" i="21" s="1"/>
  <c r="AN127" i="21"/>
  <c r="AO127" i="21" s="1"/>
  <c r="AL127" i="21"/>
  <c r="AM127" i="21" s="1"/>
  <c r="AJ127" i="21"/>
  <c r="AK127" i="21" s="1"/>
  <c r="AH127" i="21"/>
  <c r="AI127" i="21" s="1"/>
  <c r="AF127" i="21"/>
  <c r="AG127" i="21" s="1"/>
  <c r="AD127" i="21"/>
  <c r="AE127" i="21" s="1"/>
  <c r="AB127" i="21"/>
  <c r="AC127" i="21" s="1"/>
  <c r="Z127" i="21"/>
  <c r="AA127" i="21" s="1"/>
  <c r="X127" i="21"/>
  <c r="Y127" i="21" s="1"/>
  <c r="V127" i="21"/>
  <c r="W127" i="21" s="1"/>
  <c r="T127" i="21"/>
  <c r="U127" i="21" s="1"/>
  <c r="R127" i="21"/>
  <c r="S127" i="21" s="1"/>
  <c r="P127" i="21"/>
  <c r="Q127" i="21" s="1"/>
  <c r="N127" i="21"/>
  <c r="O127" i="21" s="1"/>
  <c r="L127" i="21"/>
  <c r="M127" i="21" s="1"/>
  <c r="J127" i="21"/>
  <c r="K127" i="21" s="1"/>
  <c r="BD126" i="21"/>
  <c r="BE126" i="21" s="1"/>
  <c r="BB126" i="21"/>
  <c r="BC126" i="21" s="1"/>
  <c r="AZ126" i="21"/>
  <c r="BA126" i="21" s="1"/>
  <c r="AX126" i="21"/>
  <c r="AY126" i="21" s="1"/>
  <c r="AV126" i="21"/>
  <c r="AW126" i="21" s="1"/>
  <c r="AT126" i="21"/>
  <c r="AU126" i="21" s="1"/>
  <c r="AR126" i="21"/>
  <c r="AS126" i="21" s="1"/>
  <c r="AP126" i="21"/>
  <c r="AQ126" i="21" s="1"/>
  <c r="AN126" i="21"/>
  <c r="AO126" i="21" s="1"/>
  <c r="AL126" i="21"/>
  <c r="AM126" i="21" s="1"/>
  <c r="AJ126" i="21"/>
  <c r="AK126" i="21" s="1"/>
  <c r="AH126" i="21"/>
  <c r="AI126" i="21" s="1"/>
  <c r="AF126" i="21"/>
  <c r="AG126" i="21" s="1"/>
  <c r="AD126" i="21"/>
  <c r="AE126" i="21" s="1"/>
  <c r="AB126" i="21"/>
  <c r="AC126" i="21" s="1"/>
  <c r="Z126" i="21"/>
  <c r="AA126" i="21" s="1"/>
  <c r="X126" i="21"/>
  <c r="Y126" i="21" s="1"/>
  <c r="V126" i="21"/>
  <c r="W126" i="21" s="1"/>
  <c r="T126" i="21"/>
  <c r="U126" i="21" s="1"/>
  <c r="R126" i="21"/>
  <c r="S126" i="21" s="1"/>
  <c r="P126" i="21"/>
  <c r="Q126" i="21" s="1"/>
  <c r="N126" i="21"/>
  <c r="O126" i="21" s="1"/>
  <c r="L126" i="21"/>
  <c r="M126" i="21" s="1"/>
  <c r="J126" i="21"/>
  <c r="K126" i="21" s="1"/>
  <c r="BD125" i="21"/>
  <c r="BE125" i="21" s="1"/>
  <c r="BB125" i="21"/>
  <c r="BC125" i="21" s="1"/>
  <c r="AZ125" i="21"/>
  <c r="BA125" i="21" s="1"/>
  <c r="AX125" i="21"/>
  <c r="AY125" i="21" s="1"/>
  <c r="AV125" i="21"/>
  <c r="AW125" i="21" s="1"/>
  <c r="AT125" i="21"/>
  <c r="AU125" i="21" s="1"/>
  <c r="AR125" i="21"/>
  <c r="AS125" i="21" s="1"/>
  <c r="AP125" i="21"/>
  <c r="AQ125" i="21" s="1"/>
  <c r="AN125" i="21"/>
  <c r="AO125" i="21" s="1"/>
  <c r="AL125" i="21"/>
  <c r="AM125" i="21" s="1"/>
  <c r="AJ125" i="21"/>
  <c r="AK125" i="21" s="1"/>
  <c r="AH125" i="21"/>
  <c r="AI125" i="21" s="1"/>
  <c r="AF125" i="21"/>
  <c r="AG125" i="21" s="1"/>
  <c r="AD125" i="21"/>
  <c r="AE125" i="21" s="1"/>
  <c r="AB125" i="21"/>
  <c r="AC125" i="21" s="1"/>
  <c r="Z125" i="21"/>
  <c r="AA125" i="21" s="1"/>
  <c r="X125" i="21"/>
  <c r="Y125" i="21" s="1"/>
  <c r="V125" i="21"/>
  <c r="W125" i="21" s="1"/>
  <c r="T125" i="21"/>
  <c r="U125" i="21" s="1"/>
  <c r="R125" i="21"/>
  <c r="S125" i="21" s="1"/>
  <c r="P125" i="21"/>
  <c r="Q125" i="21" s="1"/>
  <c r="N125" i="21"/>
  <c r="O125" i="21" s="1"/>
  <c r="L125" i="21"/>
  <c r="M125" i="21" s="1"/>
  <c r="J125" i="21"/>
  <c r="K125" i="21" s="1"/>
  <c r="BD124" i="21"/>
  <c r="BE124" i="21" s="1"/>
  <c r="BB124" i="21"/>
  <c r="BC124" i="21" s="1"/>
  <c r="AZ124" i="21"/>
  <c r="BA124" i="21" s="1"/>
  <c r="AX124" i="21"/>
  <c r="AY124" i="21" s="1"/>
  <c r="AV124" i="21"/>
  <c r="AW124" i="21" s="1"/>
  <c r="AT124" i="21"/>
  <c r="AU124" i="21" s="1"/>
  <c r="AR124" i="21"/>
  <c r="AS124" i="21" s="1"/>
  <c r="AP124" i="21"/>
  <c r="AQ124" i="21" s="1"/>
  <c r="AN124" i="21"/>
  <c r="AO124" i="21" s="1"/>
  <c r="AL124" i="21"/>
  <c r="AM124" i="21" s="1"/>
  <c r="AJ124" i="21"/>
  <c r="AK124" i="21" s="1"/>
  <c r="AH124" i="21"/>
  <c r="AI124" i="21" s="1"/>
  <c r="AF124" i="21"/>
  <c r="AG124" i="21" s="1"/>
  <c r="AD124" i="21"/>
  <c r="AE124" i="21" s="1"/>
  <c r="AB124" i="21"/>
  <c r="AC124" i="21" s="1"/>
  <c r="Z124" i="21"/>
  <c r="AA124" i="21" s="1"/>
  <c r="X124" i="21"/>
  <c r="Y124" i="21" s="1"/>
  <c r="V124" i="21"/>
  <c r="W124" i="21" s="1"/>
  <c r="T124" i="21"/>
  <c r="U124" i="21" s="1"/>
  <c r="R124" i="21"/>
  <c r="S124" i="21" s="1"/>
  <c r="P124" i="21"/>
  <c r="Q124" i="21" s="1"/>
  <c r="N124" i="21"/>
  <c r="O124" i="21" s="1"/>
  <c r="L124" i="21"/>
  <c r="M124" i="21" s="1"/>
  <c r="J124" i="21"/>
  <c r="K124" i="21" s="1"/>
  <c r="BD123" i="21"/>
  <c r="BE123" i="21" s="1"/>
  <c r="BB123" i="21"/>
  <c r="BC123" i="21" s="1"/>
  <c r="AZ123" i="21"/>
  <c r="BA123" i="21" s="1"/>
  <c r="AX123" i="21"/>
  <c r="AY123" i="21" s="1"/>
  <c r="AV123" i="21"/>
  <c r="AW123" i="21" s="1"/>
  <c r="AT123" i="21"/>
  <c r="AU123" i="21" s="1"/>
  <c r="AR123" i="21"/>
  <c r="AS123" i="21" s="1"/>
  <c r="AP123" i="21"/>
  <c r="AQ123" i="21" s="1"/>
  <c r="AN123" i="21"/>
  <c r="AO123" i="21" s="1"/>
  <c r="AL123" i="21"/>
  <c r="AM123" i="21" s="1"/>
  <c r="AJ123" i="21"/>
  <c r="AK123" i="21" s="1"/>
  <c r="AH123" i="21"/>
  <c r="AI123" i="21" s="1"/>
  <c r="AF123" i="21"/>
  <c r="AG123" i="21" s="1"/>
  <c r="AD123" i="21"/>
  <c r="AE123" i="21" s="1"/>
  <c r="AB123" i="21"/>
  <c r="AC123" i="21" s="1"/>
  <c r="Z123" i="21"/>
  <c r="AA123" i="21" s="1"/>
  <c r="X123" i="21"/>
  <c r="Y123" i="21" s="1"/>
  <c r="V123" i="21"/>
  <c r="W123" i="21" s="1"/>
  <c r="T123" i="21"/>
  <c r="U123" i="21" s="1"/>
  <c r="R123" i="21"/>
  <c r="S123" i="21" s="1"/>
  <c r="P123" i="21"/>
  <c r="Q123" i="21" s="1"/>
  <c r="N123" i="21"/>
  <c r="O123" i="21" s="1"/>
  <c r="L123" i="21"/>
  <c r="M123" i="21" s="1"/>
  <c r="J123" i="21"/>
  <c r="K123" i="21" s="1"/>
  <c r="BD122" i="21"/>
  <c r="BE122" i="21" s="1"/>
  <c r="BB122" i="21"/>
  <c r="BC122" i="21" s="1"/>
  <c r="AZ122" i="21"/>
  <c r="BA122" i="21" s="1"/>
  <c r="AX122" i="21"/>
  <c r="AY122" i="21" s="1"/>
  <c r="AV122" i="21"/>
  <c r="AW122" i="21" s="1"/>
  <c r="AT122" i="21"/>
  <c r="AU122" i="21" s="1"/>
  <c r="AR122" i="21"/>
  <c r="AS122" i="21" s="1"/>
  <c r="AP122" i="21"/>
  <c r="AQ122" i="21" s="1"/>
  <c r="AN122" i="21"/>
  <c r="AO122" i="21" s="1"/>
  <c r="AL122" i="21"/>
  <c r="AM122" i="21" s="1"/>
  <c r="AJ122" i="21"/>
  <c r="AK122" i="21" s="1"/>
  <c r="AH122" i="21"/>
  <c r="AI122" i="21" s="1"/>
  <c r="AF122" i="21"/>
  <c r="AG122" i="21" s="1"/>
  <c r="AD122" i="21"/>
  <c r="AE122" i="21" s="1"/>
  <c r="AB122" i="21"/>
  <c r="AC122" i="21" s="1"/>
  <c r="Z122" i="21"/>
  <c r="AA122" i="21" s="1"/>
  <c r="X122" i="21"/>
  <c r="Y122" i="21" s="1"/>
  <c r="V122" i="21"/>
  <c r="W122" i="21" s="1"/>
  <c r="T122" i="21"/>
  <c r="U122" i="21" s="1"/>
  <c r="R122" i="21"/>
  <c r="S122" i="21" s="1"/>
  <c r="P122" i="21"/>
  <c r="Q122" i="21" s="1"/>
  <c r="N122" i="21"/>
  <c r="O122" i="21" s="1"/>
  <c r="L122" i="21"/>
  <c r="M122" i="21" s="1"/>
  <c r="J122" i="21"/>
  <c r="K122" i="21" s="1"/>
  <c r="BD121" i="21"/>
  <c r="BE121" i="21" s="1"/>
  <c r="BB121" i="21"/>
  <c r="BC121" i="21" s="1"/>
  <c r="AZ121" i="21"/>
  <c r="BA121" i="21" s="1"/>
  <c r="AX121" i="21"/>
  <c r="AY121" i="21" s="1"/>
  <c r="AV121" i="21"/>
  <c r="AW121" i="21" s="1"/>
  <c r="AT121" i="21"/>
  <c r="AU121" i="21" s="1"/>
  <c r="AR121" i="21"/>
  <c r="AS121" i="21" s="1"/>
  <c r="AP121" i="21"/>
  <c r="AQ121" i="21" s="1"/>
  <c r="AN121" i="21"/>
  <c r="AO121" i="21" s="1"/>
  <c r="AL121" i="21"/>
  <c r="AM121" i="21" s="1"/>
  <c r="AJ121" i="21"/>
  <c r="AK121" i="21" s="1"/>
  <c r="AH121" i="21"/>
  <c r="AI121" i="21" s="1"/>
  <c r="AF121" i="21"/>
  <c r="AG121" i="21" s="1"/>
  <c r="AD121" i="21"/>
  <c r="AE121" i="21" s="1"/>
  <c r="AB121" i="21"/>
  <c r="AC121" i="21" s="1"/>
  <c r="Z121" i="21"/>
  <c r="AA121" i="21" s="1"/>
  <c r="X121" i="21"/>
  <c r="Y121" i="21" s="1"/>
  <c r="V121" i="21"/>
  <c r="W121" i="21" s="1"/>
  <c r="T121" i="21"/>
  <c r="U121" i="21" s="1"/>
  <c r="R121" i="21"/>
  <c r="S121" i="21" s="1"/>
  <c r="P121" i="21"/>
  <c r="Q121" i="21" s="1"/>
  <c r="N121" i="21"/>
  <c r="O121" i="21" s="1"/>
  <c r="L121" i="21"/>
  <c r="M121" i="21" s="1"/>
  <c r="J121" i="21"/>
  <c r="K121" i="21" s="1"/>
  <c r="BD120" i="21"/>
  <c r="BE120" i="21" s="1"/>
  <c r="BB120" i="21"/>
  <c r="BC120" i="21" s="1"/>
  <c r="AZ120" i="21"/>
  <c r="BA120" i="21" s="1"/>
  <c r="AX120" i="21"/>
  <c r="AY120" i="21" s="1"/>
  <c r="AV120" i="21"/>
  <c r="AW120" i="21" s="1"/>
  <c r="AT120" i="21"/>
  <c r="AU120" i="21" s="1"/>
  <c r="AR120" i="21"/>
  <c r="AS120" i="21" s="1"/>
  <c r="AP120" i="21"/>
  <c r="AQ120" i="21" s="1"/>
  <c r="AN120" i="21"/>
  <c r="AO120" i="21" s="1"/>
  <c r="AL120" i="21"/>
  <c r="AM120" i="21" s="1"/>
  <c r="AJ120" i="21"/>
  <c r="AK120" i="21" s="1"/>
  <c r="AH120" i="21"/>
  <c r="AI120" i="21" s="1"/>
  <c r="AF120" i="21"/>
  <c r="AG120" i="21" s="1"/>
  <c r="AD120" i="21"/>
  <c r="AE120" i="21" s="1"/>
  <c r="AB120" i="21"/>
  <c r="AC120" i="21" s="1"/>
  <c r="Z120" i="21"/>
  <c r="AA120" i="21" s="1"/>
  <c r="X120" i="21"/>
  <c r="Y120" i="21" s="1"/>
  <c r="V120" i="21"/>
  <c r="W120" i="21" s="1"/>
  <c r="T120" i="21"/>
  <c r="U120" i="21" s="1"/>
  <c r="R120" i="21"/>
  <c r="S120" i="21" s="1"/>
  <c r="P120" i="21"/>
  <c r="Q120" i="21" s="1"/>
  <c r="N120" i="21"/>
  <c r="O120" i="21" s="1"/>
  <c r="L120" i="21"/>
  <c r="M120" i="21" s="1"/>
  <c r="J120" i="21"/>
  <c r="K120" i="21" s="1"/>
  <c r="BD119" i="21"/>
  <c r="BE119" i="21" s="1"/>
  <c r="BB119" i="21"/>
  <c r="BC119" i="21" s="1"/>
  <c r="AZ119" i="21"/>
  <c r="BA119" i="21" s="1"/>
  <c r="AX119" i="21"/>
  <c r="AY119" i="21" s="1"/>
  <c r="AV119" i="21"/>
  <c r="AW119" i="21" s="1"/>
  <c r="AT119" i="21"/>
  <c r="AU119" i="21" s="1"/>
  <c r="AR119" i="21"/>
  <c r="AS119" i="21" s="1"/>
  <c r="AP119" i="21"/>
  <c r="AQ119" i="21" s="1"/>
  <c r="AN119" i="21"/>
  <c r="AO119" i="21" s="1"/>
  <c r="AL119" i="21"/>
  <c r="AM119" i="21" s="1"/>
  <c r="AJ119" i="21"/>
  <c r="AK119" i="21" s="1"/>
  <c r="AH119" i="21"/>
  <c r="AI119" i="21" s="1"/>
  <c r="AF119" i="21"/>
  <c r="AG119" i="21" s="1"/>
  <c r="AD119" i="21"/>
  <c r="AE119" i="21" s="1"/>
  <c r="AB119" i="21"/>
  <c r="AC119" i="21" s="1"/>
  <c r="Z119" i="21"/>
  <c r="AA119" i="21" s="1"/>
  <c r="X119" i="21"/>
  <c r="Y119" i="21" s="1"/>
  <c r="V119" i="21"/>
  <c r="W119" i="21" s="1"/>
  <c r="T119" i="21"/>
  <c r="U119" i="21" s="1"/>
  <c r="R119" i="21"/>
  <c r="S119" i="21" s="1"/>
  <c r="P119" i="21"/>
  <c r="Q119" i="21" s="1"/>
  <c r="N119" i="21"/>
  <c r="O119" i="21" s="1"/>
  <c r="L119" i="21"/>
  <c r="M119" i="21" s="1"/>
  <c r="J119" i="21"/>
  <c r="K119" i="21" s="1"/>
  <c r="BD118" i="21"/>
  <c r="BE118" i="21" s="1"/>
  <c r="BB118" i="21"/>
  <c r="BC118" i="21" s="1"/>
  <c r="AZ118" i="21"/>
  <c r="BA118" i="21" s="1"/>
  <c r="AX118" i="21"/>
  <c r="AY118" i="21" s="1"/>
  <c r="AV118" i="21"/>
  <c r="AW118" i="21" s="1"/>
  <c r="AT118" i="21"/>
  <c r="AU118" i="21" s="1"/>
  <c r="AR118" i="21"/>
  <c r="AS118" i="21" s="1"/>
  <c r="AP118" i="21"/>
  <c r="AQ118" i="21" s="1"/>
  <c r="AN118" i="21"/>
  <c r="AO118" i="21" s="1"/>
  <c r="AL118" i="21"/>
  <c r="AM118" i="21" s="1"/>
  <c r="AJ118" i="21"/>
  <c r="AK118" i="21" s="1"/>
  <c r="AH118" i="21"/>
  <c r="AI118" i="21" s="1"/>
  <c r="AF118" i="21"/>
  <c r="AG118" i="21" s="1"/>
  <c r="AD118" i="21"/>
  <c r="AE118" i="21" s="1"/>
  <c r="AB118" i="21"/>
  <c r="AC118" i="21" s="1"/>
  <c r="Z118" i="21"/>
  <c r="AA118" i="21" s="1"/>
  <c r="X118" i="21"/>
  <c r="Y118" i="21" s="1"/>
  <c r="V118" i="21"/>
  <c r="W118" i="21" s="1"/>
  <c r="T118" i="21"/>
  <c r="U118" i="21" s="1"/>
  <c r="R118" i="21"/>
  <c r="S118" i="21" s="1"/>
  <c r="P118" i="21"/>
  <c r="Q118" i="21" s="1"/>
  <c r="N118" i="21"/>
  <c r="O118" i="21" s="1"/>
  <c r="L118" i="21"/>
  <c r="M118" i="21" s="1"/>
  <c r="J118" i="21"/>
  <c r="K118" i="21" s="1"/>
  <c r="BD117" i="21"/>
  <c r="BE117" i="21" s="1"/>
  <c r="BB117" i="21"/>
  <c r="BC117" i="21" s="1"/>
  <c r="AZ117" i="21"/>
  <c r="BA117" i="21" s="1"/>
  <c r="AX117" i="21"/>
  <c r="AY117" i="21" s="1"/>
  <c r="AV117" i="21"/>
  <c r="AW117" i="21" s="1"/>
  <c r="AT117" i="21"/>
  <c r="AU117" i="21" s="1"/>
  <c r="AR117" i="21"/>
  <c r="AS117" i="21" s="1"/>
  <c r="AP117" i="21"/>
  <c r="AQ117" i="21" s="1"/>
  <c r="AN117" i="21"/>
  <c r="AO117" i="21" s="1"/>
  <c r="AL117" i="21"/>
  <c r="AM117" i="21" s="1"/>
  <c r="AJ117" i="21"/>
  <c r="AK117" i="21" s="1"/>
  <c r="AH117" i="21"/>
  <c r="AI117" i="21" s="1"/>
  <c r="AF117" i="21"/>
  <c r="AG117" i="21" s="1"/>
  <c r="AD117" i="21"/>
  <c r="AE117" i="21" s="1"/>
  <c r="AB117" i="21"/>
  <c r="AC117" i="21" s="1"/>
  <c r="Z117" i="21"/>
  <c r="AA117" i="21" s="1"/>
  <c r="X117" i="21"/>
  <c r="Y117" i="21" s="1"/>
  <c r="V117" i="21"/>
  <c r="W117" i="21" s="1"/>
  <c r="T117" i="21"/>
  <c r="U117" i="21" s="1"/>
  <c r="R117" i="21"/>
  <c r="S117" i="21" s="1"/>
  <c r="P117" i="21"/>
  <c r="Q117" i="21" s="1"/>
  <c r="N117" i="21"/>
  <c r="O117" i="21" s="1"/>
  <c r="L117" i="21"/>
  <c r="M117" i="21" s="1"/>
  <c r="J117" i="21"/>
  <c r="K117" i="21" s="1"/>
  <c r="BD116" i="21"/>
  <c r="BE116" i="21" s="1"/>
  <c r="BB116" i="21"/>
  <c r="BC116" i="21" s="1"/>
  <c r="AZ116" i="21"/>
  <c r="BA116" i="21" s="1"/>
  <c r="AX116" i="21"/>
  <c r="AY116" i="21" s="1"/>
  <c r="AV116" i="21"/>
  <c r="AW116" i="21" s="1"/>
  <c r="AT116" i="21"/>
  <c r="AU116" i="21" s="1"/>
  <c r="AR116" i="21"/>
  <c r="AS116" i="21" s="1"/>
  <c r="AP116" i="21"/>
  <c r="AQ116" i="21" s="1"/>
  <c r="AN116" i="21"/>
  <c r="AO116" i="21" s="1"/>
  <c r="AL116" i="21"/>
  <c r="AM116" i="21" s="1"/>
  <c r="AJ116" i="21"/>
  <c r="AK116" i="21" s="1"/>
  <c r="AH116" i="21"/>
  <c r="AI116" i="21" s="1"/>
  <c r="AF116" i="21"/>
  <c r="AG116" i="21" s="1"/>
  <c r="AD116" i="21"/>
  <c r="AE116" i="21" s="1"/>
  <c r="AB116" i="21"/>
  <c r="AC116" i="21" s="1"/>
  <c r="Z116" i="21"/>
  <c r="AA116" i="21" s="1"/>
  <c r="X116" i="21"/>
  <c r="Y116" i="21" s="1"/>
  <c r="V116" i="21"/>
  <c r="W116" i="21" s="1"/>
  <c r="T116" i="21"/>
  <c r="U116" i="21" s="1"/>
  <c r="R116" i="21"/>
  <c r="S116" i="21" s="1"/>
  <c r="P116" i="21"/>
  <c r="Q116" i="21" s="1"/>
  <c r="N116" i="21"/>
  <c r="O116" i="21" s="1"/>
  <c r="L116" i="21"/>
  <c r="M116" i="21" s="1"/>
  <c r="J116" i="21"/>
  <c r="K116" i="21" s="1"/>
  <c r="BD115" i="21"/>
  <c r="BE115" i="21" s="1"/>
  <c r="BB115" i="21"/>
  <c r="BC115" i="21" s="1"/>
  <c r="AZ115" i="21"/>
  <c r="BA115" i="21" s="1"/>
  <c r="AX115" i="21"/>
  <c r="AY115" i="21" s="1"/>
  <c r="AV115" i="21"/>
  <c r="AW115" i="21" s="1"/>
  <c r="AT115" i="21"/>
  <c r="AU115" i="21" s="1"/>
  <c r="AR115" i="21"/>
  <c r="AS115" i="21" s="1"/>
  <c r="AP115" i="21"/>
  <c r="AQ115" i="21" s="1"/>
  <c r="AN115" i="21"/>
  <c r="AO115" i="21" s="1"/>
  <c r="AL115" i="21"/>
  <c r="AM115" i="21" s="1"/>
  <c r="AJ115" i="21"/>
  <c r="AK115" i="21" s="1"/>
  <c r="AH115" i="21"/>
  <c r="AI115" i="21" s="1"/>
  <c r="AF115" i="21"/>
  <c r="AG115" i="21" s="1"/>
  <c r="AD115" i="21"/>
  <c r="AE115" i="21" s="1"/>
  <c r="AB115" i="21"/>
  <c r="AC115" i="21" s="1"/>
  <c r="Z115" i="21"/>
  <c r="AA115" i="21" s="1"/>
  <c r="X115" i="21"/>
  <c r="Y115" i="21" s="1"/>
  <c r="V115" i="21"/>
  <c r="W115" i="21" s="1"/>
  <c r="T115" i="21"/>
  <c r="U115" i="21" s="1"/>
  <c r="R115" i="21"/>
  <c r="S115" i="21" s="1"/>
  <c r="P115" i="21"/>
  <c r="Q115" i="21" s="1"/>
  <c r="N115" i="21"/>
  <c r="O115" i="21" s="1"/>
  <c r="L115" i="21"/>
  <c r="M115" i="21" s="1"/>
  <c r="J115" i="21"/>
  <c r="K115" i="21" s="1"/>
  <c r="BD114" i="21"/>
  <c r="BE114" i="21" s="1"/>
  <c r="BB114" i="21"/>
  <c r="BC114" i="21" s="1"/>
  <c r="AZ114" i="21"/>
  <c r="BA114" i="21" s="1"/>
  <c r="AX114" i="21"/>
  <c r="AY114" i="21" s="1"/>
  <c r="AV114" i="21"/>
  <c r="AW114" i="21" s="1"/>
  <c r="AT114" i="21"/>
  <c r="AU114" i="21" s="1"/>
  <c r="AR114" i="21"/>
  <c r="AS114" i="21" s="1"/>
  <c r="AP114" i="21"/>
  <c r="AQ114" i="21" s="1"/>
  <c r="AN114" i="21"/>
  <c r="AO114" i="21" s="1"/>
  <c r="AL114" i="21"/>
  <c r="AM114" i="21" s="1"/>
  <c r="AJ114" i="21"/>
  <c r="AK114" i="21" s="1"/>
  <c r="AH114" i="21"/>
  <c r="AI114" i="21" s="1"/>
  <c r="AF114" i="21"/>
  <c r="AG114" i="21" s="1"/>
  <c r="AD114" i="21"/>
  <c r="AE114" i="21" s="1"/>
  <c r="AB114" i="21"/>
  <c r="AC114" i="21" s="1"/>
  <c r="Z114" i="21"/>
  <c r="AA114" i="21" s="1"/>
  <c r="X114" i="21"/>
  <c r="Y114" i="21" s="1"/>
  <c r="V114" i="21"/>
  <c r="W114" i="21" s="1"/>
  <c r="T114" i="21"/>
  <c r="U114" i="21" s="1"/>
  <c r="R114" i="21"/>
  <c r="S114" i="21" s="1"/>
  <c r="P114" i="21"/>
  <c r="Q114" i="21" s="1"/>
  <c r="N114" i="21"/>
  <c r="O114" i="21" s="1"/>
  <c r="L114" i="21"/>
  <c r="M114" i="21" s="1"/>
  <c r="J114" i="21"/>
  <c r="K114" i="21" s="1"/>
  <c r="BD113" i="21"/>
  <c r="BE113" i="21" s="1"/>
  <c r="BB113" i="21"/>
  <c r="BC113" i="21" s="1"/>
  <c r="AZ113" i="21"/>
  <c r="BA113" i="21" s="1"/>
  <c r="AX113" i="21"/>
  <c r="AY113" i="21" s="1"/>
  <c r="AV113" i="21"/>
  <c r="AW113" i="21" s="1"/>
  <c r="AT113" i="21"/>
  <c r="AU113" i="21" s="1"/>
  <c r="AR113" i="21"/>
  <c r="AS113" i="21" s="1"/>
  <c r="AP113" i="21"/>
  <c r="AQ113" i="21" s="1"/>
  <c r="AN113" i="21"/>
  <c r="AO113" i="21" s="1"/>
  <c r="AL113" i="21"/>
  <c r="AM113" i="21" s="1"/>
  <c r="AJ113" i="21"/>
  <c r="AK113" i="21" s="1"/>
  <c r="AH113" i="21"/>
  <c r="AI113" i="21" s="1"/>
  <c r="AF113" i="21"/>
  <c r="AG113" i="21" s="1"/>
  <c r="AD113" i="21"/>
  <c r="AE113" i="21" s="1"/>
  <c r="AB113" i="21"/>
  <c r="AC113" i="21" s="1"/>
  <c r="Z113" i="21"/>
  <c r="AA113" i="21" s="1"/>
  <c r="X113" i="21"/>
  <c r="Y113" i="21" s="1"/>
  <c r="V113" i="21"/>
  <c r="W113" i="21" s="1"/>
  <c r="T113" i="21"/>
  <c r="U113" i="21" s="1"/>
  <c r="R113" i="21"/>
  <c r="S113" i="21" s="1"/>
  <c r="P113" i="21"/>
  <c r="Q113" i="21" s="1"/>
  <c r="N113" i="21"/>
  <c r="O113" i="21" s="1"/>
  <c r="L113" i="21"/>
  <c r="M113" i="21" s="1"/>
  <c r="J113" i="21"/>
  <c r="K113" i="21" s="1"/>
  <c r="BD112" i="21"/>
  <c r="BE112" i="21" s="1"/>
  <c r="BB112" i="21"/>
  <c r="BC112" i="21" s="1"/>
  <c r="AZ112" i="21"/>
  <c r="BA112" i="21" s="1"/>
  <c r="AX112" i="21"/>
  <c r="AY112" i="21" s="1"/>
  <c r="AV112" i="21"/>
  <c r="AW112" i="21" s="1"/>
  <c r="AT112" i="21"/>
  <c r="AU112" i="21" s="1"/>
  <c r="AR112" i="21"/>
  <c r="AS112" i="21" s="1"/>
  <c r="AP112" i="21"/>
  <c r="AQ112" i="21" s="1"/>
  <c r="AN112" i="21"/>
  <c r="AO112" i="21" s="1"/>
  <c r="AL112" i="21"/>
  <c r="AM112" i="21" s="1"/>
  <c r="AJ112" i="21"/>
  <c r="AK112" i="21" s="1"/>
  <c r="AH112" i="21"/>
  <c r="AI112" i="21" s="1"/>
  <c r="AF112" i="21"/>
  <c r="AG112" i="21" s="1"/>
  <c r="AD112" i="21"/>
  <c r="AE112" i="21" s="1"/>
  <c r="AB112" i="21"/>
  <c r="AC112" i="21" s="1"/>
  <c r="Z112" i="21"/>
  <c r="AA112" i="21" s="1"/>
  <c r="X112" i="21"/>
  <c r="Y112" i="21" s="1"/>
  <c r="V112" i="21"/>
  <c r="W112" i="21" s="1"/>
  <c r="T112" i="21"/>
  <c r="U112" i="21" s="1"/>
  <c r="R112" i="21"/>
  <c r="S112" i="21" s="1"/>
  <c r="P112" i="21"/>
  <c r="Q112" i="21" s="1"/>
  <c r="N112" i="21"/>
  <c r="O112" i="21" s="1"/>
  <c r="L112" i="21"/>
  <c r="M112" i="21" s="1"/>
  <c r="J112" i="21"/>
  <c r="K112" i="21" s="1"/>
  <c r="BD111" i="21"/>
  <c r="BE111" i="21" s="1"/>
  <c r="BB111" i="21"/>
  <c r="BC111" i="21" s="1"/>
  <c r="AZ111" i="21"/>
  <c r="BA111" i="21" s="1"/>
  <c r="AX111" i="21"/>
  <c r="AY111" i="21" s="1"/>
  <c r="AV111" i="21"/>
  <c r="AW111" i="21" s="1"/>
  <c r="AT111" i="21"/>
  <c r="AU111" i="21" s="1"/>
  <c r="AR111" i="21"/>
  <c r="AS111" i="21" s="1"/>
  <c r="AP111" i="21"/>
  <c r="AQ111" i="21" s="1"/>
  <c r="AN111" i="21"/>
  <c r="AO111" i="21" s="1"/>
  <c r="AL111" i="21"/>
  <c r="AM111" i="21" s="1"/>
  <c r="AJ111" i="21"/>
  <c r="AK111" i="21" s="1"/>
  <c r="AH111" i="21"/>
  <c r="AI111" i="21" s="1"/>
  <c r="AF111" i="21"/>
  <c r="AG111" i="21" s="1"/>
  <c r="AD111" i="21"/>
  <c r="AE111" i="21" s="1"/>
  <c r="AB111" i="21"/>
  <c r="AC111" i="21" s="1"/>
  <c r="Z111" i="21"/>
  <c r="AA111" i="21" s="1"/>
  <c r="X111" i="21"/>
  <c r="Y111" i="21" s="1"/>
  <c r="V111" i="21"/>
  <c r="W111" i="21" s="1"/>
  <c r="T111" i="21"/>
  <c r="U111" i="21" s="1"/>
  <c r="R111" i="21"/>
  <c r="S111" i="21" s="1"/>
  <c r="P111" i="21"/>
  <c r="Q111" i="21" s="1"/>
  <c r="N111" i="21"/>
  <c r="O111" i="21" s="1"/>
  <c r="L111" i="21"/>
  <c r="M111" i="21" s="1"/>
  <c r="J111" i="21"/>
  <c r="K111" i="21" s="1"/>
  <c r="BD110" i="21"/>
  <c r="BE110" i="21" s="1"/>
  <c r="BB110" i="21"/>
  <c r="BC110" i="21" s="1"/>
  <c r="AZ110" i="21"/>
  <c r="BA110" i="21" s="1"/>
  <c r="AX110" i="21"/>
  <c r="AY110" i="21" s="1"/>
  <c r="AV110" i="21"/>
  <c r="AW110" i="21" s="1"/>
  <c r="AT110" i="21"/>
  <c r="AU110" i="21" s="1"/>
  <c r="AR110" i="21"/>
  <c r="AS110" i="21" s="1"/>
  <c r="AP110" i="21"/>
  <c r="AQ110" i="21" s="1"/>
  <c r="AN110" i="21"/>
  <c r="AO110" i="21" s="1"/>
  <c r="AL110" i="21"/>
  <c r="AM110" i="21" s="1"/>
  <c r="AJ110" i="21"/>
  <c r="AK110" i="21" s="1"/>
  <c r="AH110" i="21"/>
  <c r="AI110" i="21" s="1"/>
  <c r="AF110" i="21"/>
  <c r="AG110" i="21" s="1"/>
  <c r="AD110" i="21"/>
  <c r="AE110" i="21" s="1"/>
  <c r="AB110" i="21"/>
  <c r="AC110" i="21" s="1"/>
  <c r="Z110" i="21"/>
  <c r="AA110" i="21" s="1"/>
  <c r="X110" i="21"/>
  <c r="Y110" i="21" s="1"/>
  <c r="V110" i="21"/>
  <c r="W110" i="21" s="1"/>
  <c r="T110" i="21"/>
  <c r="U110" i="21" s="1"/>
  <c r="R110" i="21"/>
  <c r="S110" i="21" s="1"/>
  <c r="P110" i="21"/>
  <c r="Q110" i="21" s="1"/>
  <c r="N110" i="21"/>
  <c r="O110" i="21" s="1"/>
  <c r="L110" i="21"/>
  <c r="M110" i="21" s="1"/>
  <c r="J110" i="21"/>
  <c r="K110" i="21" s="1"/>
  <c r="BD109" i="21"/>
  <c r="BE109" i="21" s="1"/>
  <c r="BB109" i="21"/>
  <c r="BC109" i="21" s="1"/>
  <c r="AZ109" i="21"/>
  <c r="BA109" i="21" s="1"/>
  <c r="AX109" i="21"/>
  <c r="AY109" i="21" s="1"/>
  <c r="AV109" i="21"/>
  <c r="AW109" i="21" s="1"/>
  <c r="AT109" i="21"/>
  <c r="AU109" i="21" s="1"/>
  <c r="AR109" i="21"/>
  <c r="AS109" i="21" s="1"/>
  <c r="AP109" i="21"/>
  <c r="AQ109" i="21" s="1"/>
  <c r="AN109" i="21"/>
  <c r="AO109" i="21" s="1"/>
  <c r="AL109" i="21"/>
  <c r="AM109" i="21" s="1"/>
  <c r="AJ109" i="21"/>
  <c r="AK109" i="21" s="1"/>
  <c r="AH109" i="21"/>
  <c r="AI109" i="21" s="1"/>
  <c r="AF109" i="21"/>
  <c r="AG109" i="21" s="1"/>
  <c r="AD109" i="21"/>
  <c r="AE109" i="21" s="1"/>
  <c r="AB109" i="21"/>
  <c r="AC109" i="21" s="1"/>
  <c r="Z109" i="21"/>
  <c r="AA109" i="21" s="1"/>
  <c r="X109" i="21"/>
  <c r="Y109" i="21" s="1"/>
  <c r="V109" i="21"/>
  <c r="W109" i="21" s="1"/>
  <c r="T109" i="21"/>
  <c r="U109" i="21" s="1"/>
  <c r="R109" i="21"/>
  <c r="S109" i="21" s="1"/>
  <c r="P109" i="21"/>
  <c r="Q109" i="21" s="1"/>
  <c r="N109" i="21"/>
  <c r="O109" i="21" s="1"/>
  <c r="L109" i="21"/>
  <c r="M109" i="21" s="1"/>
  <c r="J109" i="21"/>
  <c r="K109" i="21" s="1"/>
  <c r="BD108" i="21"/>
  <c r="BE108" i="21" s="1"/>
  <c r="BB108" i="21"/>
  <c r="BC108" i="21" s="1"/>
  <c r="AZ108" i="21"/>
  <c r="BA108" i="21" s="1"/>
  <c r="AX108" i="21"/>
  <c r="AY108" i="21" s="1"/>
  <c r="AV108" i="21"/>
  <c r="AW108" i="21" s="1"/>
  <c r="AT108" i="21"/>
  <c r="AU108" i="21" s="1"/>
  <c r="AR108" i="21"/>
  <c r="AS108" i="21" s="1"/>
  <c r="AP108" i="21"/>
  <c r="AQ108" i="21" s="1"/>
  <c r="AN108" i="21"/>
  <c r="AO108" i="21" s="1"/>
  <c r="AL108" i="21"/>
  <c r="AM108" i="21" s="1"/>
  <c r="AJ108" i="21"/>
  <c r="AK108" i="21" s="1"/>
  <c r="AH108" i="21"/>
  <c r="AI108" i="21" s="1"/>
  <c r="AF108" i="21"/>
  <c r="AG108" i="21" s="1"/>
  <c r="AD108" i="21"/>
  <c r="AE108" i="21" s="1"/>
  <c r="AB108" i="21"/>
  <c r="AC108" i="21" s="1"/>
  <c r="Z108" i="21"/>
  <c r="AA108" i="21" s="1"/>
  <c r="X108" i="21"/>
  <c r="Y108" i="21" s="1"/>
  <c r="V108" i="21"/>
  <c r="W108" i="21" s="1"/>
  <c r="T108" i="21"/>
  <c r="U108" i="21" s="1"/>
  <c r="R108" i="21"/>
  <c r="S108" i="21" s="1"/>
  <c r="P108" i="21"/>
  <c r="Q108" i="21" s="1"/>
  <c r="N108" i="21"/>
  <c r="O108" i="21" s="1"/>
  <c r="L108" i="21"/>
  <c r="M108" i="21" s="1"/>
  <c r="J108" i="21"/>
  <c r="K108" i="21" s="1"/>
  <c r="BD107" i="21"/>
  <c r="BE107" i="21" s="1"/>
  <c r="BB107" i="21"/>
  <c r="BC107" i="21" s="1"/>
  <c r="AZ107" i="21"/>
  <c r="BA107" i="21" s="1"/>
  <c r="AX107" i="21"/>
  <c r="AY107" i="21" s="1"/>
  <c r="AV107" i="21"/>
  <c r="AW107" i="21" s="1"/>
  <c r="AT107" i="21"/>
  <c r="AU107" i="21" s="1"/>
  <c r="AR107" i="21"/>
  <c r="AS107" i="21" s="1"/>
  <c r="AP107" i="21"/>
  <c r="AQ107" i="21" s="1"/>
  <c r="AN107" i="21"/>
  <c r="AO107" i="21" s="1"/>
  <c r="AL107" i="21"/>
  <c r="AM107" i="21" s="1"/>
  <c r="AJ107" i="21"/>
  <c r="AK107" i="21" s="1"/>
  <c r="AH107" i="21"/>
  <c r="AI107" i="21" s="1"/>
  <c r="AF107" i="21"/>
  <c r="AG107" i="21" s="1"/>
  <c r="AD107" i="21"/>
  <c r="AE107" i="21" s="1"/>
  <c r="AB107" i="21"/>
  <c r="AC107" i="21" s="1"/>
  <c r="Z107" i="21"/>
  <c r="AA107" i="21" s="1"/>
  <c r="X107" i="21"/>
  <c r="Y107" i="21" s="1"/>
  <c r="V107" i="21"/>
  <c r="W107" i="21" s="1"/>
  <c r="T107" i="21"/>
  <c r="U107" i="21" s="1"/>
  <c r="R107" i="21"/>
  <c r="S107" i="21" s="1"/>
  <c r="P107" i="21"/>
  <c r="Q107" i="21" s="1"/>
  <c r="N107" i="21"/>
  <c r="O107" i="21" s="1"/>
  <c r="L107" i="21"/>
  <c r="M107" i="21" s="1"/>
  <c r="J107" i="21"/>
  <c r="K107" i="21" s="1"/>
  <c r="BD106" i="21"/>
  <c r="BE106" i="21" s="1"/>
  <c r="BB106" i="21"/>
  <c r="BC106" i="21" s="1"/>
  <c r="AZ106" i="21"/>
  <c r="BA106" i="21" s="1"/>
  <c r="AX106" i="21"/>
  <c r="AY106" i="21" s="1"/>
  <c r="AV106" i="21"/>
  <c r="AW106" i="21" s="1"/>
  <c r="AT106" i="21"/>
  <c r="AU106" i="21" s="1"/>
  <c r="AR106" i="21"/>
  <c r="AS106" i="21" s="1"/>
  <c r="AP106" i="21"/>
  <c r="AQ106" i="21" s="1"/>
  <c r="AN106" i="21"/>
  <c r="AO106" i="21" s="1"/>
  <c r="AL106" i="21"/>
  <c r="AM106" i="21" s="1"/>
  <c r="AJ106" i="21"/>
  <c r="AK106" i="21" s="1"/>
  <c r="AH106" i="21"/>
  <c r="AI106" i="21" s="1"/>
  <c r="AF106" i="21"/>
  <c r="AG106" i="21" s="1"/>
  <c r="AD106" i="21"/>
  <c r="AE106" i="21" s="1"/>
  <c r="AB106" i="21"/>
  <c r="AC106" i="21" s="1"/>
  <c r="Z106" i="21"/>
  <c r="AA106" i="21" s="1"/>
  <c r="X106" i="21"/>
  <c r="Y106" i="21" s="1"/>
  <c r="V106" i="21"/>
  <c r="W106" i="21" s="1"/>
  <c r="T106" i="21"/>
  <c r="U106" i="21" s="1"/>
  <c r="R106" i="21"/>
  <c r="S106" i="21" s="1"/>
  <c r="P106" i="21"/>
  <c r="Q106" i="21" s="1"/>
  <c r="N106" i="21"/>
  <c r="O106" i="21" s="1"/>
  <c r="L106" i="21"/>
  <c r="M106" i="21" s="1"/>
  <c r="J106" i="21"/>
  <c r="K106" i="21" s="1"/>
  <c r="BD105" i="21"/>
  <c r="BE105" i="21" s="1"/>
  <c r="BB105" i="21"/>
  <c r="BC105" i="21" s="1"/>
  <c r="AZ105" i="21"/>
  <c r="BA105" i="21" s="1"/>
  <c r="AX105" i="21"/>
  <c r="AY105" i="21" s="1"/>
  <c r="AV105" i="21"/>
  <c r="AW105" i="21" s="1"/>
  <c r="AT105" i="21"/>
  <c r="AU105" i="21" s="1"/>
  <c r="AR105" i="21"/>
  <c r="AS105" i="21" s="1"/>
  <c r="AP105" i="21"/>
  <c r="AQ105" i="21" s="1"/>
  <c r="AN105" i="21"/>
  <c r="AO105" i="21" s="1"/>
  <c r="AL105" i="21"/>
  <c r="AM105" i="21" s="1"/>
  <c r="AJ105" i="21"/>
  <c r="AK105" i="21" s="1"/>
  <c r="AH105" i="21"/>
  <c r="AI105" i="21" s="1"/>
  <c r="AF105" i="21"/>
  <c r="AG105" i="21" s="1"/>
  <c r="AD105" i="21"/>
  <c r="AE105" i="21" s="1"/>
  <c r="AB105" i="21"/>
  <c r="AC105" i="21" s="1"/>
  <c r="Z105" i="21"/>
  <c r="AA105" i="21" s="1"/>
  <c r="X105" i="21"/>
  <c r="Y105" i="21" s="1"/>
  <c r="V105" i="21"/>
  <c r="W105" i="21" s="1"/>
  <c r="T105" i="21"/>
  <c r="U105" i="21" s="1"/>
  <c r="R105" i="21"/>
  <c r="S105" i="21" s="1"/>
  <c r="P105" i="21"/>
  <c r="Q105" i="21" s="1"/>
  <c r="N105" i="21"/>
  <c r="O105" i="21" s="1"/>
  <c r="L105" i="21"/>
  <c r="M105" i="21" s="1"/>
  <c r="J105" i="21"/>
  <c r="K105" i="21" s="1"/>
  <c r="BD104" i="21"/>
  <c r="BE104" i="21" s="1"/>
  <c r="BB104" i="21"/>
  <c r="BC104" i="21" s="1"/>
  <c r="AZ104" i="21"/>
  <c r="BA104" i="21" s="1"/>
  <c r="AX104" i="21"/>
  <c r="AY104" i="21" s="1"/>
  <c r="AV104" i="21"/>
  <c r="AW104" i="21" s="1"/>
  <c r="AT104" i="21"/>
  <c r="AU104" i="21" s="1"/>
  <c r="AR104" i="21"/>
  <c r="AS104" i="21" s="1"/>
  <c r="AP104" i="21"/>
  <c r="AQ104" i="21" s="1"/>
  <c r="AN104" i="21"/>
  <c r="AO104" i="21" s="1"/>
  <c r="AL104" i="21"/>
  <c r="AM104" i="21" s="1"/>
  <c r="AJ104" i="21"/>
  <c r="AK104" i="21" s="1"/>
  <c r="AH104" i="21"/>
  <c r="AI104" i="21" s="1"/>
  <c r="AF104" i="21"/>
  <c r="AG104" i="21" s="1"/>
  <c r="AD104" i="21"/>
  <c r="AE104" i="21" s="1"/>
  <c r="AB104" i="21"/>
  <c r="AC104" i="21" s="1"/>
  <c r="Z104" i="21"/>
  <c r="AA104" i="21" s="1"/>
  <c r="X104" i="21"/>
  <c r="Y104" i="21" s="1"/>
  <c r="V104" i="21"/>
  <c r="W104" i="21" s="1"/>
  <c r="T104" i="21"/>
  <c r="U104" i="21" s="1"/>
  <c r="R104" i="21"/>
  <c r="S104" i="21" s="1"/>
  <c r="P104" i="21"/>
  <c r="Q104" i="21" s="1"/>
  <c r="N104" i="21"/>
  <c r="O104" i="21" s="1"/>
  <c r="L104" i="21"/>
  <c r="M104" i="21" s="1"/>
  <c r="J104" i="21"/>
  <c r="K104" i="21" s="1"/>
  <c r="BD103" i="21"/>
  <c r="BE103" i="21" s="1"/>
  <c r="BB103" i="21"/>
  <c r="BC103" i="21" s="1"/>
  <c r="AZ103" i="21"/>
  <c r="BA103" i="21" s="1"/>
  <c r="AX103" i="21"/>
  <c r="AY103" i="21" s="1"/>
  <c r="AV103" i="21"/>
  <c r="AW103" i="21" s="1"/>
  <c r="AT103" i="21"/>
  <c r="AU103" i="21" s="1"/>
  <c r="AR103" i="21"/>
  <c r="AS103" i="21" s="1"/>
  <c r="AP103" i="21"/>
  <c r="AQ103" i="21" s="1"/>
  <c r="AN103" i="21"/>
  <c r="AO103" i="21" s="1"/>
  <c r="AL103" i="21"/>
  <c r="AM103" i="21" s="1"/>
  <c r="AJ103" i="21"/>
  <c r="AK103" i="21" s="1"/>
  <c r="AH103" i="21"/>
  <c r="AI103" i="21" s="1"/>
  <c r="AF103" i="21"/>
  <c r="AG103" i="21" s="1"/>
  <c r="AD103" i="21"/>
  <c r="AE103" i="21" s="1"/>
  <c r="AB103" i="21"/>
  <c r="AC103" i="21" s="1"/>
  <c r="Z103" i="21"/>
  <c r="AA103" i="21" s="1"/>
  <c r="X103" i="21"/>
  <c r="Y103" i="21" s="1"/>
  <c r="V103" i="21"/>
  <c r="W103" i="21" s="1"/>
  <c r="T103" i="21"/>
  <c r="U103" i="21" s="1"/>
  <c r="R103" i="21"/>
  <c r="S103" i="21" s="1"/>
  <c r="P103" i="21"/>
  <c r="Q103" i="21" s="1"/>
  <c r="N103" i="21"/>
  <c r="O103" i="21" s="1"/>
  <c r="L103" i="21"/>
  <c r="M103" i="21" s="1"/>
  <c r="J103" i="21"/>
  <c r="K103" i="21" s="1"/>
  <c r="BD102" i="21"/>
  <c r="BE102" i="21" s="1"/>
  <c r="BB102" i="21"/>
  <c r="BC102" i="21" s="1"/>
  <c r="AZ102" i="21"/>
  <c r="BA102" i="21" s="1"/>
  <c r="AX102" i="21"/>
  <c r="AY102" i="21" s="1"/>
  <c r="AV102" i="21"/>
  <c r="AW102" i="21" s="1"/>
  <c r="AT102" i="21"/>
  <c r="AU102" i="21" s="1"/>
  <c r="AR102" i="21"/>
  <c r="AS102" i="21" s="1"/>
  <c r="AP102" i="21"/>
  <c r="AQ102" i="21" s="1"/>
  <c r="AN102" i="21"/>
  <c r="AO102" i="21" s="1"/>
  <c r="AL102" i="21"/>
  <c r="AM102" i="21" s="1"/>
  <c r="AJ102" i="21"/>
  <c r="AK102" i="21" s="1"/>
  <c r="AH102" i="21"/>
  <c r="AI102" i="21" s="1"/>
  <c r="AF102" i="21"/>
  <c r="AG102" i="21" s="1"/>
  <c r="AD102" i="21"/>
  <c r="AE102" i="21" s="1"/>
  <c r="AB102" i="21"/>
  <c r="AC102" i="21" s="1"/>
  <c r="Z102" i="21"/>
  <c r="AA102" i="21" s="1"/>
  <c r="X102" i="21"/>
  <c r="Y102" i="21" s="1"/>
  <c r="V102" i="21"/>
  <c r="W102" i="21" s="1"/>
  <c r="T102" i="21"/>
  <c r="U102" i="21" s="1"/>
  <c r="R102" i="21"/>
  <c r="S102" i="21" s="1"/>
  <c r="P102" i="21"/>
  <c r="Q102" i="21" s="1"/>
  <c r="N102" i="21"/>
  <c r="O102" i="21" s="1"/>
  <c r="L102" i="21"/>
  <c r="M102" i="21" s="1"/>
  <c r="J102" i="21"/>
  <c r="K102" i="21" s="1"/>
  <c r="BD101" i="21"/>
  <c r="BE101" i="21" s="1"/>
  <c r="BB101" i="21"/>
  <c r="BC101" i="21" s="1"/>
  <c r="AZ101" i="21"/>
  <c r="BA101" i="21" s="1"/>
  <c r="AX101" i="21"/>
  <c r="AY101" i="21" s="1"/>
  <c r="AV101" i="21"/>
  <c r="AW101" i="21" s="1"/>
  <c r="AT101" i="21"/>
  <c r="AU101" i="21" s="1"/>
  <c r="AR101" i="21"/>
  <c r="AS101" i="21" s="1"/>
  <c r="AP101" i="21"/>
  <c r="AQ101" i="21" s="1"/>
  <c r="AN101" i="21"/>
  <c r="AO101" i="21" s="1"/>
  <c r="AL101" i="21"/>
  <c r="AM101" i="21" s="1"/>
  <c r="AJ101" i="21"/>
  <c r="AK101" i="21" s="1"/>
  <c r="AH101" i="21"/>
  <c r="AI101" i="21" s="1"/>
  <c r="AF101" i="21"/>
  <c r="AG101" i="21" s="1"/>
  <c r="AD101" i="21"/>
  <c r="AE101" i="21" s="1"/>
  <c r="AB101" i="21"/>
  <c r="AC101" i="21" s="1"/>
  <c r="Z101" i="21"/>
  <c r="AA101" i="21" s="1"/>
  <c r="X101" i="21"/>
  <c r="Y101" i="21" s="1"/>
  <c r="V101" i="21"/>
  <c r="W101" i="21" s="1"/>
  <c r="T101" i="21"/>
  <c r="U101" i="21" s="1"/>
  <c r="R101" i="21"/>
  <c r="S101" i="21" s="1"/>
  <c r="P101" i="21"/>
  <c r="Q101" i="21" s="1"/>
  <c r="N101" i="21"/>
  <c r="O101" i="21" s="1"/>
  <c r="L101" i="21"/>
  <c r="M101" i="21" s="1"/>
  <c r="J101" i="21"/>
  <c r="K101" i="21" s="1"/>
  <c r="BD100" i="21"/>
  <c r="BE100" i="21" s="1"/>
  <c r="BB100" i="21"/>
  <c r="BC100" i="21" s="1"/>
  <c r="AZ100" i="21"/>
  <c r="BA100" i="21" s="1"/>
  <c r="AX100" i="21"/>
  <c r="AY100" i="21" s="1"/>
  <c r="AV100" i="21"/>
  <c r="AW100" i="21" s="1"/>
  <c r="AT100" i="21"/>
  <c r="AU100" i="21" s="1"/>
  <c r="AR100" i="21"/>
  <c r="AS100" i="21" s="1"/>
  <c r="AP100" i="21"/>
  <c r="AQ100" i="21" s="1"/>
  <c r="AN100" i="21"/>
  <c r="AO100" i="21" s="1"/>
  <c r="AL100" i="21"/>
  <c r="AM100" i="21" s="1"/>
  <c r="AJ100" i="21"/>
  <c r="AK100" i="21" s="1"/>
  <c r="AH100" i="21"/>
  <c r="AI100" i="21" s="1"/>
  <c r="AF100" i="21"/>
  <c r="AG100" i="21" s="1"/>
  <c r="AD100" i="21"/>
  <c r="AE100" i="21" s="1"/>
  <c r="AB100" i="21"/>
  <c r="AC100" i="21" s="1"/>
  <c r="Z100" i="21"/>
  <c r="AA100" i="21" s="1"/>
  <c r="X100" i="21"/>
  <c r="Y100" i="21" s="1"/>
  <c r="V100" i="21"/>
  <c r="W100" i="21" s="1"/>
  <c r="T100" i="21"/>
  <c r="U100" i="21" s="1"/>
  <c r="R100" i="21"/>
  <c r="S100" i="21" s="1"/>
  <c r="P100" i="21"/>
  <c r="Q100" i="21" s="1"/>
  <c r="N100" i="21"/>
  <c r="O100" i="21" s="1"/>
  <c r="L100" i="21"/>
  <c r="M100" i="21" s="1"/>
  <c r="J100" i="21"/>
  <c r="K100" i="21" s="1"/>
  <c r="BD99" i="21"/>
  <c r="BE99" i="21" s="1"/>
  <c r="BB99" i="21"/>
  <c r="BC99" i="21" s="1"/>
  <c r="AZ99" i="21"/>
  <c r="BA99" i="21" s="1"/>
  <c r="AX99" i="21"/>
  <c r="AY99" i="21" s="1"/>
  <c r="AV99" i="21"/>
  <c r="AW99" i="21" s="1"/>
  <c r="AT99" i="21"/>
  <c r="AU99" i="21" s="1"/>
  <c r="AR99" i="21"/>
  <c r="AS99" i="21" s="1"/>
  <c r="AP99" i="21"/>
  <c r="AQ99" i="21" s="1"/>
  <c r="AN99" i="21"/>
  <c r="AO99" i="21" s="1"/>
  <c r="AL99" i="21"/>
  <c r="AM99" i="21" s="1"/>
  <c r="AJ99" i="21"/>
  <c r="AK99" i="21" s="1"/>
  <c r="AH99" i="21"/>
  <c r="AI99" i="21" s="1"/>
  <c r="AF99" i="21"/>
  <c r="AG99" i="21" s="1"/>
  <c r="AD99" i="21"/>
  <c r="AE99" i="21" s="1"/>
  <c r="AB99" i="21"/>
  <c r="AC99" i="21" s="1"/>
  <c r="Z99" i="21"/>
  <c r="AA99" i="21" s="1"/>
  <c r="X99" i="21"/>
  <c r="Y99" i="21" s="1"/>
  <c r="V99" i="21"/>
  <c r="W99" i="21" s="1"/>
  <c r="T99" i="21"/>
  <c r="U99" i="21" s="1"/>
  <c r="R99" i="21"/>
  <c r="S99" i="21" s="1"/>
  <c r="P99" i="21"/>
  <c r="Q99" i="21" s="1"/>
  <c r="N99" i="21"/>
  <c r="O99" i="21" s="1"/>
  <c r="L99" i="21"/>
  <c r="M99" i="21" s="1"/>
  <c r="J99" i="21"/>
  <c r="K99" i="21" s="1"/>
  <c r="BD98" i="21"/>
  <c r="BE98" i="21" s="1"/>
  <c r="BB98" i="21"/>
  <c r="BC98" i="21" s="1"/>
  <c r="AZ98" i="21"/>
  <c r="BA98" i="21" s="1"/>
  <c r="AX98" i="21"/>
  <c r="AY98" i="21" s="1"/>
  <c r="AV98" i="21"/>
  <c r="AW98" i="21" s="1"/>
  <c r="AT98" i="21"/>
  <c r="AU98" i="21" s="1"/>
  <c r="AR98" i="21"/>
  <c r="AS98" i="21" s="1"/>
  <c r="AP98" i="21"/>
  <c r="AQ98" i="21" s="1"/>
  <c r="AN98" i="21"/>
  <c r="AO98" i="21" s="1"/>
  <c r="AL98" i="21"/>
  <c r="AM98" i="21" s="1"/>
  <c r="AJ98" i="21"/>
  <c r="AK98" i="21" s="1"/>
  <c r="AH98" i="21"/>
  <c r="AI98" i="21" s="1"/>
  <c r="AF98" i="21"/>
  <c r="AG98" i="21" s="1"/>
  <c r="AD98" i="21"/>
  <c r="AE98" i="21" s="1"/>
  <c r="AB98" i="21"/>
  <c r="AC98" i="21" s="1"/>
  <c r="Z98" i="21"/>
  <c r="AA98" i="21" s="1"/>
  <c r="X98" i="21"/>
  <c r="Y98" i="21" s="1"/>
  <c r="V98" i="21"/>
  <c r="W98" i="21" s="1"/>
  <c r="T98" i="21"/>
  <c r="U98" i="21" s="1"/>
  <c r="R98" i="21"/>
  <c r="S98" i="21" s="1"/>
  <c r="P98" i="21"/>
  <c r="Q98" i="21" s="1"/>
  <c r="N98" i="21"/>
  <c r="O98" i="21" s="1"/>
  <c r="L98" i="21"/>
  <c r="M98" i="21" s="1"/>
  <c r="J98" i="21"/>
  <c r="K98" i="21" s="1"/>
  <c r="BD97" i="21"/>
  <c r="BE97" i="21" s="1"/>
  <c r="BB97" i="21"/>
  <c r="BC97" i="21" s="1"/>
  <c r="AZ97" i="21"/>
  <c r="BA97" i="21" s="1"/>
  <c r="AX97" i="21"/>
  <c r="AY97" i="21" s="1"/>
  <c r="AV97" i="21"/>
  <c r="AW97" i="21" s="1"/>
  <c r="AT97" i="21"/>
  <c r="AU97" i="21" s="1"/>
  <c r="AR97" i="21"/>
  <c r="AS97" i="21" s="1"/>
  <c r="AP97" i="21"/>
  <c r="AQ97" i="21" s="1"/>
  <c r="AN97" i="21"/>
  <c r="AO97" i="21" s="1"/>
  <c r="AL97" i="21"/>
  <c r="AM97" i="21" s="1"/>
  <c r="AJ97" i="21"/>
  <c r="AK97" i="21" s="1"/>
  <c r="AH97" i="21"/>
  <c r="AI97" i="21" s="1"/>
  <c r="AF97" i="21"/>
  <c r="AG97" i="21" s="1"/>
  <c r="AD97" i="21"/>
  <c r="AE97" i="21" s="1"/>
  <c r="AB97" i="21"/>
  <c r="AC97" i="21" s="1"/>
  <c r="Z97" i="21"/>
  <c r="AA97" i="21" s="1"/>
  <c r="X97" i="21"/>
  <c r="Y97" i="21" s="1"/>
  <c r="V97" i="21"/>
  <c r="W97" i="21" s="1"/>
  <c r="T97" i="21"/>
  <c r="U97" i="21" s="1"/>
  <c r="R97" i="21"/>
  <c r="S97" i="21" s="1"/>
  <c r="P97" i="21"/>
  <c r="Q97" i="21" s="1"/>
  <c r="N97" i="21"/>
  <c r="O97" i="21" s="1"/>
  <c r="L97" i="21"/>
  <c r="M97" i="21" s="1"/>
  <c r="J97" i="21"/>
  <c r="K97" i="21" s="1"/>
  <c r="BD96" i="21"/>
  <c r="BE96" i="21" s="1"/>
  <c r="BB96" i="21"/>
  <c r="BC96" i="21" s="1"/>
  <c r="AZ96" i="21"/>
  <c r="BA96" i="21" s="1"/>
  <c r="AX96" i="21"/>
  <c r="AY96" i="21" s="1"/>
  <c r="AV96" i="21"/>
  <c r="AW96" i="21" s="1"/>
  <c r="AT96" i="21"/>
  <c r="AU96" i="21" s="1"/>
  <c r="AR96" i="21"/>
  <c r="AS96" i="21" s="1"/>
  <c r="AP96" i="21"/>
  <c r="AQ96" i="21" s="1"/>
  <c r="AN96" i="21"/>
  <c r="AO96" i="21" s="1"/>
  <c r="AL96" i="21"/>
  <c r="AM96" i="21" s="1"/>
  <c r="AJ96" i="21"/>
  <c r="AK96" i="21" s="1"/>
  <c r="AH96" i="21"/>
  <c r="AI96" i="21" s="1"/>
  <c r="AF96" i="21"/>
  <c r="AG96" i="21" s="1"/>
  <c r="AD96" i="21"/>
  <c r="AE96" i="21" s="1"/>
  <c r="AB96" i="21"/>
  <c r="AC96" i="21" s="1"/>
  <c r="Z96" i="21"/>
  <c r="AA96" i="21" s="1"/>
  <c r="X96" i="21"/>
  <c r="Y96" i="21" s="1"/>
  <c r="V96" i="21"/>
  <c r="W96" i="21" s="1"/>
  <c r="T96" i="21"/>
  <c r="U96" i="21" s="1"/>
  <c r="R96" i="21"/>
  <c r="S96" i="21" s="1"/>
  <c r="P96" i="21"/>
  <c r="Q96" i="21" s="1"/>
  <c r="N96" i="21"/>
  <c r="O96" i="21" s="1"/>
  <c r="L96" i="21"/>
  <c r="M96" i="21" s="1"/>
  <c r="J96" i="21"/>
  <c r="K96" i="21" s="1"/>
  <c r="BD95" i="21"/>
  <c r="BE95" i="21" s="1"/>
  <c r="BB95" i="21"/>
  <c r="BC95" i="21" s="1"/>
  <c r="AZ95" i="21"/>
  <c r="BA95" i="21" s="1"/>
  <c r="AX95" i="21"/>
  <c r="AY95" i="21" s="1"/>
  <c r="AV95" i="21"/>
  <c r="AW95" i="21" s="1"/>
  <c r="AT95" i="21"/>
  <c r="AU95" i="21" s="1"/>
  <c r="AR95" i="21"/>
  <c r="AS95" i="21" s="1"/>
  <c r="AP95" i="21"/>
  <c r="AQ95" i="21" s="1"/>
  <c r="AN95" i="21"/>
  <c r="AO95" i="21" s="1"/>
  <c r="AL95" i="21"/>
  <c r="AM95" i="21" s="1"/>
  <c r="AJ95" i="21"/>
  <c r="AK95" i="21" s="1"/>
  <c r="AH95" i="21"/>
  <c r="AI95" i="21" s="1"/>
  <c r="AF95" i="21"/>
  <c r="AG95" i="21" s="1"/>
  <c r="AD95" i="21"/>
  <c r="AE95" i="21" s="1"/>
  <c r="AB95" i="21"/>
  <c r="AC95" i="21" s="1"/>
  <c r="Z95" i="21"/>
  <c r="AA95" i="21" s="1"/>
  <c r="X95" i="21"/>
  <c r="Y95" i="21" s="1"/>
  <c r="V95" i="21"/>
  <c r="W95" i="21" s="1"/>
  <c r="T95" i="21"/>
  <c r="U95" i="21" s="1"/>
  <c r="R95" i="21"/>
  <c r="S95" i="21" s="1"/>
  <c r="P95" i="21"/>
  <c r="Q95" i="21" s="1"/>
  <c r="N95" i="21"/>
  <c r="O95" i="21" s="1"/>
  <c r="L95" i="21"/>
  <c r="M95" i="21" s="1"/>
  <c r="J95" i="21"/>
  <c r="K95" i="21" s="1"/>
  <c r="BD94" i="21"/>
  <c r="BE94" i="21" s="1"/>
  <c r="BB94" i="21"/>
  <c r="BC94" i="21" s="1"/>
  <c r="AZ94" i="21"/>
  <c r="BA94" i="21" s="1"/>
  <c r="AX94" i="21"/>
  <c r="AY94" i="21" s="1"/>
  <c r="AV94" i="21"/>
  <c r="AW94" i="21" s="1"/>
  <c r="AT94" i="21"/>
  <c r="AU94" i="21" s="1"/>
  <c r="AR94" i="21"/>
  <c r="AS94" i="21" s="1"/>
  <c r="AP94" i="21"/>
  <c r="AQ94" i="21" s="1"/>
  <c r="AN94" i="21"/>
  <c r="AO94" i="21" s="1"/>
  <c r="AL94" i="21"/>
  <c r="AM94" i="21" s="1"/>
  <c r="AJ94" i="21"/>
  <c r="AK94" i="21" s="1"/>
  <c r="AH94" i="21"/>
  <c r="AI94" i="21" s="1"/>
  <c r="AF94" i="21"/>
  <c r="AG94" i="21" s="1"/>
  <c r="AD94" i="21"/>
  <c r="AE94" i="21" s="1"/>
  <c r="AB94" i="21"/>
  <c r="AC94" i="21" s="1"/>
  <c r="Z94" i="21"/>
  <c r="AA94" i="21" s="1"/>
  <c r="X94" i="21"/>
  <c r="Y94" i="21" s="1"/>
  <c r="V94" i="21"/>
  <c r="W94" i="21" s="1"/>
  <c r="T94" i="21"/>
  <c r="U94" i="21" s="1"/>
  <c r="R94" i="21"/>
  <c r="S94" i="21" s="1"/>
  <c r="P94" i="21"/>
  <c r="Q94" i="21" s="1"/>
  <c r="N94" i="21"/>
  <c r="O94" i="21" s="1"/>
  <c r="L94" i="21"/>
  <c r="M94" i="21" s="1"/>
  <c r="J94" i="21"/>
  <c r="K94" i="21" s="1"/>
  <c r="BD93" i="21"/>
  <c r="BE93" i="21" s="1"/>
  <c r="BB93" i="21"/>
  <c r="BC93" i="21" s="1"/>
  <c r="AZ93" i="21"/>
  <c r="BA93" i="21" s="1"/>
  <c r="AX93" i="21"/>
  <c r="AY93" i="21" s="1"/>
  <c r="AV93" i="21"/>
  <c r="AW93" i="21" s="1"/>
  <c r="AT93" i="21"/>
  <c r="AU93" i="21" s="1"/>
  <c r="AR93" i="21"/>
  <c r="AS93" i="21" s="1"/>
  <c r="AP93" i="21"/>
  <c r="AQ93" i="21" s="1"/>
  <c r="AN93" i="21"/>
  <c r="AO93" i="21" s="1"/>
  <c r="AL93" i="21"/>
  <c r="AM93" i="21" s="1"/>
  <c r="AJ93" i="21"/>
  <c r="AK93" i="21" s="1"/>
  <c r="AH93" i="21"/>
  <c r="AI93" i="21" s="1"/>
  <c r="AF93" i="21"/>
  <c r="AG93" i="21" s="1"/>
  <c r="AD93" i="21"/>
  <c r="AE93" i="21" s="1"/>
  <c r="AB93" i="21"/>
  <c r="AC93" i="21" s="1"/>
  <c r="Z93" i="21"/>
  <c r="AA93" i="21" s="1"/>
  <c r="X93" i="21"/>
  <c r="Y93" i="21" s="1"/>
  <c r="V93" i="21"/>
  <c r="W93" i="21" s="1"/>
  <c r="T93" i="21"/>
  <c r="U93" i="21" s="1"/>
  <c r="R93" i="21"/>
  <c r="S93" i="21" s="1"/>
  <c r="P93" i="21"/>
  <c r="Q93" i="21" s="1"/>
  <c r="N93" i="21"/>
  <c r="O93" i="21" s="1"/>
  <c r="L93" i="21"/>
  <c r="M93" i="21" s="1"/>
  <c r="J93" i="21"/>
  <c r="K93" i="21" s="1"/>
  <c r="BD92" i="21"/>
  <c r="BE92" i="21" s="1"/>
  <c r="BB92" i="21"/>
  <c r="BC92" i="21" s="1"/>
  <c r="AZ92" i="21"/>
  <c r="BA92" i="21" s="1"/>
  <c r="AX92" i="21"/>
  <c r="AY92" i="21" s="1"/>
  <c r="AV92" i="21"/>
  <c r="AW92" i="21" s="1"/>
  <c r="AT92" i="21"/>
  <c r="AU92" i="21" s="1"/>
  <c r="AR92" i="21"/>
  <c r="AS92" i="21" s="1"/>
  <c r="AP92" i="21"/>
  <c r="AQ92" i="21" s="1"/>
  <c r="AN92" i="21"/>
  <c r="AO92" i="21" s="1"/>
  <c r="AL92" i="21"/>
  <c r="AM92" i="21" s="1"/>
  <c r="AJ92" i="21"/>
  <c r="AK92" i="21" s="1"/>
  <c r="AH92" i="21"/>
  <c r="AI92" i="21" s="1"/>
  <c r="AF92" i="21"/>
  <c r="AG92" i="21" s="1"/>
  <c r="AD92" i="21"/>
  <c r="AE92" i="21" s="1"/>
  <c r="AB92" i="21"/>
  <c r="AC92" i="21" s="1"/>
  <c r="Z92" i="21"/>
  <c r="AA92" i="21" s="1"/>
  <c r="X92" i="21"/>
  <c r="Y92" i="21" s="1"/>
  <c r="V92" i="21"/>
  <c r="W92" i="21" s="1"/>
  <c r="T92" i="21"/>
  <c r="U92" i="21" s="1"/>
  <c r="R92" i="21"/>
  <c r="S92" i="21" s="1"/>
  <c r="P92" i="21"/>
  <c r="Q92" i="21" s="1"/>
  <c r="N92" i="21"/>
  <c r="O92" i="21" s="1"/>
  <c r="L92" i="21"/>
  <c r="M92" i="21" s="1"/>
  <c r="J92" i="21"/>
  <c r="K92" i="21" s="1"/>
  <c r="BD91" i="21"/>
  <c r="BE91" i="21" s="1"/>
  <c r="BB91" i="21"/>
  <c r="BC91" i="21" s="1"/>
  <c r="AZ91" i="21"/>
  <c r="BA91" i="21" s="1"/>
  <c r="AX91" i="21"/>
  <c r="AY91" i="21" s="1"/>
  <c r="AV91" i="21"/>
  <c r="AW91" i="21" s="1"/>
  <c r="AT91" i="21"/>
  <c r="AU91" i="21" s="1"/>
  <c r="AR91" i="21"/>
  <c r="AS91" i="21" s="1"/>
  <c r="AP91" i="21"/>
  <c r="AQ91" i="21" s="1"/>
  <c r="AN91" i="21"/>
  <c r="AO91" i="21" s="1"/>
  <c r="AL91" i="21"/>
  <c r="AM91" i="21" s="1"/>
  <c r="AJ91" i="21"/>
  <c r="AK91" i="21" s="1"/>
  <c r="AH91" i="21"/>
  <c r="AI91" i="21" s="1"/>
  <c r="AF91" i="21"/>
  <c r="AG91" i="21" s="1"/>
  <c r="AD91" i="21"/>
  <c r="AE91" i="21" s="1"/>
  <c r="AB91" i="21"/>
  <c r="AC91" i="21" s="1"/>
  <c r="Z91" i="21"/>
  <c r="AA91" i="21" s="1"/>
  <c r="X91" i="21"/>
  <c r="Y91" i="21" s="1"/>
  <c r="V91" i="21"/>
  <c r="W91" i="21" s="1"/>
  <c r="T91" i="21"/>
  <c r="U91" i="21" s="1"/>
  <c r="R91" i="21"/>
  <c r="S91" i="21" s="1"/>
  <c r="P91" i="21"/>
  <c r="Q91" i="21" s="1"/>
  <c r="N91" i="21"/>
  <c r="O91" i="21" s="1"/>
  <c r="L91" i="21"/>
  <c r="M91" i="21" s="1"/>
  <c r="J91" i="21"/>
  <c r="K91" i="21" s="1"/>
  <c r="BD90" i="21"/>
  <c r="BE90" i="21" s="1"/>
  <c r="BB90" i="21"/>
  <c r="BC90" i="21" s="1"/>
  <c r="AZ90" i="21"/>
  <c r="BA90" i="21" s="1"/>
  <c r="AX90" i="21"/>
  <c r="AY90" i="21" s="1"/>
  <c r="AV90" i="21"/>
  <c r="AW90" i="21" s="1"/>
  <c r="AT90" i="21"/>
  <c r="AU90" i="21" s="1"/>
  <c r="AR90" i="21"/>
  <c r="AS90" i="21" s="1"/>
  <c r="AP90" i="21"/>
  <c r="AQ90" i="21" s="1"/>
  <c r="AN90" i="21"/>
  <c r="AO90" i="21" s="1"/>
  <c r="AL90" i="21"/>
  <c r="AM90" i="21" s="1"/>
  <c r="AJ90" i="21"/>
  <c r="AK90" i="21" s="1"/>
  <c r="AH90" i="21"/>
  <c r="AI90" i="21" s="1"/>
  <c r="AF90" i="21"/>
  <c r="AG90" i="21" s="1"/>
  <c r="AD90" i="21"/>
  <c r="AE90" i="21" s="1"/>
  <c r="AB90" i="21"/>
  <c r="AC90" i="21" s="1"/>
  <c r="Z90" i="21"/>
  <c r="AA90" i="21" s="1"/>
  <c r="X90" i="21"/>
  <c r="Y90" i="21" s="1"/>
  <c r="V90" i="21"/>
  <c r="W90" i="21" s="1"/>
  <c r="T90" i="21"/>
  <c r="U90" i="21" s="1"/>
  <c r="R90" i="21"/>
  <c r="S90" i="21" s="1"/>
  <c r="P90" i="21"/>
  <c r="Q90" i="21" s="1"/>
  <c r="N90" i="21"/>
  <c r="O90" i="21" s="1"/>
  <c r="L90" i="21"/>
  <c r="M90" i="21" s="1"/>
  <c r="J90" i="21"/>
  <c r="K90" i="21" s="1"/>
  <c r="BD89" i="21"/>
  <c r="BE89" i="21" s="1"/>
  <c r="BB89" i="21"/>
  <c r="BC89" i="21" s="1"/>
  <c r="AZ89" i="21"/>
  <c r="BA89" i="21" s="1"/>
  <c r="AX89" i="21"/>
  <c r="AY89" i="21" s="1"/>
  <c r="AV89" i="21"/>
  <c r="AW89" i="21" s="1"/>
  <c r="AT89" i="21"/>
  <c r="AU89" i="21" s="1"/>
  <c r="AR89" i="21"/>
  <c r="AS89" i="21" s="1"/>
  <c r="AP89" i="21"/>
  <c r="AQ89" i="21" s="1"/>
  <c r="AN89" i="21"/>
  <c r="AO89" i="21" s="1"/>
  <c r="AL89" i="21"/>
  <c r="AM89" i="21" s="1"/>
  <c r="AJ89" i="21"/>
  <c r="AK89" i="21" s="1"/>
  <c r="AH89" i="21"/>
  <c r="AI89" i="21" s="1"/>
  <c r="AF89" i="21"/>
  <c r="AG89" i="21" s="1"/>
  <c r="AD89" i="21"/>
  <c r="AE89" i="21" s="1"/>
  <c r="AB89" i="21"/>
  <c r="AC89" i="21" s="1"/>
  <c r="Z89" i="21"/>
  <c r="AA89" i="21" s="1"/>
  <c r="X89" i="21"/>
  <c r="Y89" i="21" s="1"/>
  <c r="V89" i="21"/>
  <c r="W89" i="21" s="1"/>
  <c r="T89" i="21"/>
  <c r="U89" i="21" s="1"/>
  <c r="R89" i="21"/>
  <c r="S89" i="21" s="1"/>
  <c r="P89" i="21"/>
  <c r="Q89" i="21" s="1"/>
  <c r="N89" i="21"/>
  <c r="O89" i="21" s="1"/>
  <c r="L89" i="21"/>
  <c r="M89" i="21" s="1"/>
  <c r="J89" i="21"/>
  <c r="K89" i="21" s="1"/>
  <c r="BD88" i="21"/>
  <c r="BE88" i="21" s="1"/>
  <c r="BB88" i="21"/>
  <c r="BC88" i="21" s="1"/>
  <c r="AZ88" i="21"/>
  <c r="BA88" i="21" s="1"/>
  <c r="AX88" i="21"/>
  <c r="AY88" i="21" s="1"/>
  <c r="AV88" i="21"/>
  <c r="AW88" i="21" s="1"/>
  <c r="AT88" i="21"/>
  <c r="AU88" i="21" s="1"/>
  <c r="AR88" i="21"/>
  <c r="AS88" i="21" s="1"/>
  <c r="AP88" i="21"/>
  <c r="AQ88" i="21" s="1"/>
  <c r="AN88" i="21"/>
  <c r="AO88" i="21" s="1"/>
  <c r="AL88" i="21"/>
  <c r="AM88" i="21" s="1"/>
  <c r="AJ88" i="21"/>
  <c r="AK88" i="21" s="1"/>
  <c r="AH88" i="21"/>
  <c r="AI88" i="21" s="1"/>
  <c r="AF88" i="21"/>
  <c r="AG88" i="21" s="1"/>
  <c r="AD88" i="21"/>
  <c r="AE88" i="21" s="1"/>
  <c r="AB88" i="21"/>
  <c r="AC88" i="21" s="1"/>
  <c r="Z88" i="21"/>
  <c r="AA88" i="21" s="1"/>
  <c r="X88" i="21"/>
  <c r="Y88" i="21" s="1"/>
  <c r="V88" i="21"/>
  <c r="W88" i="21" s="1"/>
  <c r="T88" i="21"/>
  <c r="U88" i="21" s="1"/>
  <c r="R88" i="21"/>
  <c r="S88" i="21" s="1"/>
  <c r="P88" i="21"/>
  <c r="Q88" i="21" s="1"/>
  <c r="N88" i="21"/>
  <c r="O88" i="21" s="1"/>
  <c r="L88" i="21"/>
  <c r="M88" i="21" s="1"/>
  <c r="J88" i="21"/>
  <c r="K88" i="21" s="1"/>
  <c r="BD87" i="21"/>
  <c r="BE87" i="21" s="1"/>
  <c r="BB87" i="21"/>
  <c r="BC87" i="21" s="1"/>
  <c r="AZ87" i="21"/>
  <c r="BA87" i="21" s="1"/>
  <c r="AX87" i="21"/>
  <c r="AY87" i="21" s="1"/>
  <c r="AV87" i="21"/>
  <c r="AW87" i="21" s="1"/>
  <c r="AT87" i="21"/>
  <c r="AU87" i="21" s="1"/>
  <c r="AR87" i="21"/>
  <c r="AS87" i="21" s="1"/>
  <c r="AP87" i="21"/>
  <c r="AQ87" i="21" s="1"/>
  <c r="AN87" i="21"/>
  <c r="AO87" i="21" s="1"/>
  <c r="AL87" i="21"/>
  <c r="AM87" i="21" s="1"/>
  <c r="AJ87" i="21"/>
  <c r="AK87" i="21" s="1"/>
  <c r="AH87" i="21"/>
  <c r="AI87" i="21" s="1"/>
  <c r="AF87" i="21"/>
  <c r="AG87" i="21" s="1"/>
  <c r="AD87" i="21"/>
  <c r="AE87" i="21" s="1"/>
  <c r="AB87" i="21"/>
  <c r="AC87" i="21" s="1"/>
  <c r="Z87" i="21"/>
  <c r="AA87" i="21" s="1"/>
  <c r="X87" i="21"/>
  <c r="Y87" i="21" s="1"/>
  <c r="V87" i="21"/>
  <c r="W87" i="21" s="1"/>
  <c r="T87" i="21"/>
  <c r="U87" i="21" s="1"/>
  <c r="R87" i="21"/>
  <c r="S87" i="21" s="1"/>
  <c r="P87" i="21"/>
  <c r="Q87" i="21" s="1"/>
  <c r="N87" i="21"/>
  <c r="O87" i="21" s="1"/>
  <c r="L87" i="21"/>
  <c r="M87" i="21" s="1"/>
  <c r="J87" i="21"/>
  <c r="K87" i="21" s="1"/>
  <c r="BD86" i="21"/>
  <c r="BE86" i="21" s="1"/>
  <c r="BB86" i="21"/>
  <c r="BC86" i="21" s="1"/>
  <c r="AZ86" i="21"/>
  <c r="BA86" i="21" s="1"/>
  <c r="AX86" i="21"/>
  <c r="AY86" i="21" s="1"/>
  <c r="AV86" i="21"/>
  <c r="AW86" i="21" s="1"/>
  <c r="AT86" i="21"/>
  <c r="AU86" i="21" s="1"/>
  <c r="AR86" i="21"/>
  <c r="AS86" i="21" s="1"/>
  <c r="AP86" i="21"/>
  <c r="AQ86" i="21" s="1"/>
  <c r="AN86" i="21"/>
  <c r="AO86" i="21" s="1"/>
  <c r="AL86" i="21"/>
  <c r="AM86" i="21" s="1"/>
  <c r="AJ86" i="21"/>
  <c r="AK86" i="21" s="1"/>
  <c r="AH86" i="21"/>
  <c r="AI86" i="21" s="1"/>
  <c r="AF86" i="21"/>
  <c r="AG86" i="21" s="1"/>
  <c r="AD86" i="21"/>
  <c r="AE86" i="21" s="1"/>
  <c r="AB86" i="21"/>
  <c r="AC86" i="21" s="1"/>
  <c r="Z86" i="21"/>
  <c r="AA86" i="21" s="1"/>
  <c r="X86" i="21"/>
  <c r="Y86" i="21" s="1"/>
  <c r="V86" i="21"/>
  <c r="W86" i="21" s="1"/>
  <c r="T86" i="21"/>
  <c r="U86" i="21" s="1"/>
  <c r="R86" i="21"/>
  <c r="S86" i="21" s="1"/>
  <c r="P86" i="21"/>
  <c r="Q86" i="21" s="1"/>
  <c r="N86" i="21"/>
  <c r="O86" i="21" s="1"/>
  <c r="L86" i="21"/>
  <c r="M86" i="21" s="1"/>
  <c r="J86" i="21"/>
  <c r="K86" i="21" s="1"/>
  <c r="BD85" i="21"/>
  <c r="BE85" i="21" s="1"/>
  <c r="BB85" i="21"/>
  <c r="BC85" i="21" s="1"/>
  <c r="AZ85" i="21"/>
  <c r="BA85" i="21" s="1"/>
  <c r="AX85" i="21"/>
  <c r="AY85" i="21" s="1"/>
  <c r="AV85" i="21"/>
  <c r="AW85" i="21" s="1"/>
  <c r="AT85" i="21"/>
  <c r="AU85" i="21" s="1"/>
  <c r="AR85" i="21"/>
  <c r="AS85" i="21" s="1"/>
  <c r="AP85" i="21"/>
  <c r="AQ85" i="21" s="1"/>
  <c r="AN85" i="21"/>
  <c r="AO85" i="21" s="1"/>
  <c r="AL85" i="21"/>
  <c r="AM85" i="21" s="1"/>
  <c r="AJ85" i="21"/>
  <c r="AK85" i="21" s="1"/>
  <c r="AH85" i="21"/>
  <c r="AI85" i="21" s="1"/>
  <c r="AF85" i="21"/>
  <c r="AG85" i="21" s="1"/>
  <c r="AD85" i="21"/>
  <c r="AE85" i="21" s="1"/>
  <c r="AB85" i="21"/>
  <c r="AC85" i="21" s="1"/>
  <c r="Z85" i="21"/>
  <c r="AA85" i="21" s="1"/>
  <c r="X85" i="21"/>
  <c r="Y85" i="21" s="1"/>
  <c r="V85" i="21"/>
  <c r="W85" i="21" s="1"/>
  <c r="T85" i="21"/>
  <c r="U85" i="21" s="1"/>
  <c r="R85" i="21"/>
  <c r="S85" i="21" s="1"/>
  <c r="P85" i="21"/>
  <c r="Q85" i="21" s="1"/>
  <c r="N85" i="21"/>
  <c r="O85" i="21" s="1"/>
  <c r="L85" i="21"/>
  <c r="M85" i="21" s="1"/>
  <c r="J85" i="21"/>
  <c r="K85" i="21" s="1"/>
  <c r="BD84" i="21"/>
  <c r="BE84" i="21" s="1"/>
  <c r="BB84" i="21"/>
  <c r="BC84" i="21" s="1"/>
  <c r="AZ84" i="21"/>
  <c r="BA84" i="21" s="1"/>
  <c r="AX84" i="21"/>
  <c r="AY84" i="21" s="1"/>
  <c r="AV84" i="21"/>
  <c r="AW84" i="21" s="1"/>
  <c r="AT84" i="21"/>
  <c r="AU84" i="21" s="1"/>
  <c r="AR84" i="21"/>
  <c r="AS84" i="21" s="1"/>
  <c r="AP84" i="21"/>
  <c r="AQ84" i="21" s="1"/>
  <c r="AN84" i="21"/>
  <c r="AO84" i="21" s="1"/>
  <c r="AL84" i="21"/>
  <c r="AM84" i="21" s="1"/>
  <c r="AJ84" i="21"/>
  <c r="AK84" i="21" s="1"/>
  <c r="AH84" i="21"/>
  <c r="AI84" i="21" s="1"/>
  <c r="AF84" i="21"/>
  <c r="AG84" i="21" s="1"/>
  <c r="AD84" i="21"/>
  <c r="AE84" i="21" s="1"/>
  <c r="AB84" i="21"/>
  <c r="AC84" i="21" s="1"/>
  <c r="Z84" i="21"/>
  <c r="AA84" i="21" s="1"/>
  <c r="X84" i="21"/>
  <c r="Y84" i="21" s="1"/>
  <c r="V84" i="21"/>
  <c r="W84" i="21" s="1"/>
  <c r="T84" i="21"/>
  <c r="U84" i="21" s="1"/>
  <c r="R84" i="21"/>
  <c r="S84" i="21" s="1"/>
  <c r="P84" i="21"/>
  <c r="Q84" i="21" s="1"/>
  <c r="N84" i="21"/>
  <c r="O84" i="21" s="1"/>
  <c r="L84" i="21"/>
  <c r="M84" i="21" s="1"/>
  <c r="J84" i="21"/>
  <c r="K84" i="21" s="1"/>
  <c r="BD83" i="21"/>
  <c r="BE83" i="21" s="1"/>
  <c r="BB83" i="21"/>
  <c r="BC83" i="21" s="1"/>
  <c r="AZ83" i="21"/>
  <c r="BA83" i="21" s="1"/>
  <c r="AX83" i="21"/>
  <c r="AY83" i="21" s="1"/>
  <c r="AV83" i="21"/>
  <c r="AW83" i="21" s="1"/>
  <c r="AT83" i="21"/>
  <c r="AU83" i="21" s="1"/>
  <c r="AR83" i="21"/>
  <c r="AS83" i="21" s="1"/>
  <c r="AP83" i="21"/>
  <c r="AQ83" i="21" s="1"/>
  <c r="AN83" i="21"/>
  <c r="AO83" i="21" s="1"/>
  <c r="AL83" i="21"/>
  <c r="AM83" i="21" s="1"/>
  <c r="AJ83" i="21"/>
  <c r="AK83" i="21" s="1"/>
  <c r="AH83" i="21"/>
  <c r="AI83" i="21" s="1"/>
  <c r="AF83" i="21"/>
  <c r="AG83" i="21" s="1"/>
  <c r="AD83" i="21"/>
  <c r="AE83" i="21" s="1"/>
  <c r="AB83" i="21"/>
  <c r="AC83" i="21" s="1"/>
  <c r="Z83" i="21"/>
  <c r="AA83" i="21" s="1"/>
  <c r="X83" i="21"/>
  <c r="Y83" i="21" s="1"/>
  <c r="V83" i="21"/>
  <c r="W83" i="21" s="1"/>
  <c r="T83" i="21"/>
  <c r="U83" i="21" s="1"/>
  <c r="R83" i="21"/>
  <c r="S83" i="21" s="1"/>
  <c r="P83" i="21"/>
  <c r="Q83" i="21" s="1"/>
  <c r="N83" i="21"/>
  <c r="O83" i="21" s="1"/>
  <c r="L83" i="21"/>
  <c r="M83" i="21" s="1"/>
  <c r="J83" i="21"/>
  <c r="K83" i="21" s="1"/>
  <c r="BD82" i="21"/>
  <c r="BE82" i="21" s="1"/>
  <c r="BB82" i="21"/>
  <c r="BC82" i="21" s="1"/>
  <c r="AZ82" i="21"/>
  <c r="BA82" i="21" s="1"/>
  <c r="AX82" i="21"/>
  <c r="AY82" i="21" s="1"/>
  <c r="AV82" i="21"/>
  <c r="AW82" i="21" s="1"/>
  <c r="AT82" i="21"/>
  <c r="AU82" i="21" s="1"/>
  <c r="AR82" i="21"/>
  <c r="AS82" i="21" s="1"/>
  <c r="AP82" i="21"/>
  <c r="AQ82" i="21" s="1"/>
  <c r="AN82" i="21"/>
  <c r="AO82" i="21" s="1"/>
  <c r="AL82" i="21"/>
  <c r="AM82" i="21" s="1"/>
  <c r="AJ82" i="21"/>
  <c r="AK82" i="21" s="1"/>
  <c r="AH82" i="21"/>
  <c r="AI82" i="21" s="1"/>
  <c r="AF82" i="21"/>
  <c r="AG82" i="21" s="1"/>
  <c r="AD82" i="21"/>
  <c r="AE82" i="21" s="1"/>
  <c r="AB82" i="21"/>
  <c r="AC82" i="21" s="1"/>
  <c r="Z82" i="21"/>
  <c r="AA82" i="21" s="1"/>
  <c r="X82" i="21"/>
  <c r="Y82" i="21" s="1"/>
  <c r="V82" i="21"/>
  <c r="W82" i="21" s="1"/>
  <c r="T82" i="21"/>
  <c r="U82" i="21" s="1"/>
  <c r="R82" i="21"/>
  <c r="S82" i="21" s="1"/>
  <c r="P82" i="21"/>
  <c r="Q82" i="21" s="1"/>
  <c r="N82" i="21"/>
  <c r="O82" i="21" s="1"/>
  <c r="L82" i="21"/>
  <c r="M82" i="21" s="1"/>
  <c r="J82" i="21"/>
  <c r="K82" i="21" s="1"/>
  <c r="BD81" i="21"/>
  <c r="BE81" i="21" s="1"/>
  <c r="BB81" i="21"/>
  <c r="BC81" i="21" s="1"/>
  <c r="AZ81" i="21"/>
  <c r="BA81" i="21" s="1"/>
  <c r="AX81" i="21"/>
  <c r="AY81" i="21" s="1"/>
  <c r="AV81" i="21"/>
  <c r="AW81" i="21" s="1"/>
  <c r="AT81" i="21"/>
  <c r="AU81" i="21" s="1"/>
  <c r="AR81" i="21"/>
  <c r="AS81" i="21" s="1"/>
  <c r="AP81" i="21"/>
  <c r="AQ81" i="21" s="1"/>
  <c r="AN81" i="21"/>
  <c r="AO81" i="21" s="1"/>
  <c r="AL81" i="21"/>
  <c r="AM81" i="21" s="1"/>
  <c r="AJ81" i="21"/>
  <c r="AK81" i="21" s="1"/>
  <c r="AH81" i="21"/>
  <c r="AI81" i="21" s="1"/>
  <c r="AF81" i="21"/>
  <c r="AG81" i="21" s="1"/>
  <c r="AD81" i="21"/>
  <c r="AE81" i="21" s="1"/>
  <c r="AB81" i="21"/>
  <c r="AC81" i="21" s="1"/>
  <c r="Z81" i="21"/>
  <c r="AA81" i="21" s="1"/>
  <c r="X81" i="21"/>
  <c r="Y81" i="21" s="1"/>
  <c r="V81" i="21"/>
  <c r="W81" i="21" s="1"/>
  <c r="T81" i="21"/>
  <c r="U81" i="21" s="1"/>
  <c r="R81" i="21"/>
  <c r="S81" i="21" s="1"/>
  <c r="P81" i="21"/>
  <c r="Q81" i="21" s="1"/>
  <c r="N81" i="21"/>
  <c r="O81" i="21" s="1"/>
  <c r="L81" i="21"/>
  <c r="M81" i="21" s="1"/>
  <c r="J81" i="21"/>
  <c r="K81" i="21" s="1"/>
  <c r="BD80" i="21"/>
  <c r="BE80" i="21" s="1"/>
  <c r="BB80" i="21"/>
  <c r="BC80" i="21" s="1"/>
  <c r="AZ80" i="21"/>
  <c r="BA80" i="21" s="1"/>
  <c r="AX80" i="21"/>
  <c r="AY80" i="21" s="1"/>
  <c r="AV80" i="21"/>
  <c r="AW80" i="21" s="1"/>
  <c r="AT80" i="21"/>
  <c r="AU80" i="21" s="1"/>
  <c r="AR80" i="21"/>
  <c r="AS80" i="21" s="1"/>
  <c r="AP80" i="21"/>
  <c r="AQ80" i="21" s="1"/>
  <c r="AN80" i="21"/>
  <c r="AO80" i="21" s="1"/>
  <c r="AL80" i="21"/>
  <c r="AM80" i="21" s="1"/>
  <c r="AJ80" i="21"/>
  <c r="AK80" i="21" s="1"/>
  <c r="AH80" i="21"/>
  <c r="AI80" i="21" s="1"/>
  <c r="AF80" i="21"/>
  <c r="AG80" i="21" s="1"/>
  <c r="AD80" i="21"/>
  <c r="AE80" i="21" s="1"/>
  <c r="AB80" i="21"/>
  <c r="AC80" i="21" s="1"/>
  <c r="Z80" i="21"/>
  <c r="AA80" i="21" s="1"/>
  <c r="X80" i="21"/>
  <c r="Y80" i="21" s="1"/>
  <c r="V80" i="21"/>
  <c r="W80" i="21" s="1"/>
  <c r="T80" i="21"/>
  <c r="U80" i="21" s="1"/>
  <c r="R80" i="21"/>
  <c r="S80" i="21" s="1"/>
  <c r="P80" i="21"/>
  <c r="Q80" i="21" s="1"/>
  <c r="N80" i="21"/>
  <c r="O80" i="21" s="1"/>
  <c r="L80" i="21"/>
  <c r="M80" i="21" s="1"/>
  <c r="J80" i="21"/>
  <c r="K80" i="21" s="1"/>
  <c r="BD79" i="21"/>
  <c r="BE79" i="21" s="1"/>
  <c r="BB79" i="21"/>
  <c r="BC79" i="21" s="1"/>
  <c r="AZ79" i="21"/>
  <c r="BA79" i="21" s="1"/>
  <c r="AX79" i="21"/>
  <c r="AY79" i="21" s="1"/>
  <c r="AV79" i="21"/>
  <c r="AW79" i="21" s="1"/>
  <c r="AT79" i="21"/>
  <c r="AU79" i="21" s="1"/>
  <c r="AR79" i="21"/>
  <c r="AS79" i="21" s="1"/>
  <c r="AP79" i="21"/>
  <c r="AQ79" i="21" s="1"/>
  <c r="AN79" i="21"/>
  <c r="AO79" i="21" s="1"/>
  <c r="AL79" i="21"/>
  <c r="AM79" i="21" s="1"/>
  <c r="AJ79" i="21"/>
  <c r="AK79" i="21" s="1"/>
  <c r="AH79" i="21"/>
  <c r="AI79" i="21" s="1"/>
  <c r="AF79" i="21"/>
  <c r="AG79" i="21" s="1"/>
  <c r="AD79" i="21"/>
  <c r="AE79" i="21" s="1"/>
  <c r="AB79" i="21"/>
  <c r="AC79" i="21" s="1"/>
  <c r="Z79" i="21"/>
  <c r="AA79" i="21" s="1"/>
  <c r="X79" i="21"/>
  <c r="Y79" i="21" s="1"/>
  <c r="V79" i="21"/>
  <c r="W79" i="21" s="1"/>
  <c r="T79" i="21"/>
  <c r="U79" i="21" s="1"/>
  <c r="R79" i="21"/>
  <c r="S79" i="21" s="1"/>
  <c r="P79" i="21"/>
  <c r="Q79" i="21" s="1"/>
  <c r="N79" i="21"/>
  <c r="O79" i="21" s="1"/>
  <c r="L79" i="21"/>
  <c r="M79" i="21" s="1"/>
  <c r="J79" i="21"/>
  <c r="K79" i="21" s="1"/>
  <c r="BD78" i="21"/>
  <c r="BE78" i="21" s="1"/>
  <c r="BB78" i="21"/>
  <c r="BC78" i="21" s="1"/>
  <c r="AZ78" i="21"/>
  <c r="BA78" i="21" s="1"/>
  <c r="AX78" i="21"/>
  <c r="AY78" i="21" s="1"/>
  <c r="AV78" i="21"/>
  <c r="AW78" i="21" s="1"/>
  <c r="AT78" i="21"/>
  <c r="AU78" i="21" s="1"/>
  <c r="AR78" i="21"/>
  <c r="AS78" i="21" s="1"/>
  <c r="AP78" i="21"/>
  <c r="AQ78" i="21" s="1"/>
  <c r="AN78" i="21"/>
  <c r="AO78" i="21" s="1"/>
  <c r="AL78" i="21"/>
  <c r="AM78" i="21" s="1"/>
  <c r="AJ78" i="21"/>
  <c r="AK78" i="21" s="1"/>
  <c r="AH78" i="21"/>
  <c r="AI78" i="21" s="1"/>
  <c r="AF78" i="21"/>
  <c r="AG78" i="21" s="1"/>
  <c r="AD78" i="21"/>
  <c r="AE78" i="21" s="1"/>
  <c r="AB78" i="21"/>
  <c r="AC78" i="21" s="1"/>
  <c r="Z78" i="21"/>
  <c r="AA78" i="21" s="1"/>
  <c r="X78" i="21"/>
  <c r="Y78" i="21" s="1"/>
  <c r="V78" i="21"/>
  <c r="W78" i="21" s="1"/>
  <c r="T78" i="21"/>
  <c r="U78" i="21" s="1"/>
  <c r="R78" i="21"/>
  <c r="S78" i="21" s="1"/>
  <c r="P78" i="21"/>
  <c r="Q78" i="21" s="1"/>
  <c r="N78" i="21"/>
  <c r="O78" i="21" s="1"/>
  <c r="L78" i="21"/>
  <c r="M78" i="21" s="1"/>
  <c r="J78" i="21"/>
  <c r="K78" i="21" s="1"/>
  <c r="BD77" i="21"/>
  <c r="BE77" i="21" s="1"/>
  <c r="BB77" i="21"/>
  <c r="BC77" i="21" s="1"/>
  <c r="AZ77" i="21"/>
  <c r="BA77" i="21" s="1"/>
  <c r="AX77" i="21"/>
  <c r="AY77" i="21" s="1"/>
  <c r="AV77" i="21"/>
  <c r="AW77" i="21" s="1"/>
  <c r="AT77" i="21"/>
  <c r="AU77" i="21" s="1"/>
  <c r="AR77" i="21"/>
  <c r="AS77" i="21" s="1"/>
  <c r="AP77" i="21"/>
  <c r="AQ77" i="21" s="1"/>
  <c r="AN77" i="21"/>
  <c r="AO77" i="21" s="1"/>
  <c r="AL77" i="21"/>
  <c r="AM77" i="21" s="1"/>
  <c r="AJ77" i="21"/>
  <c r="AK77" i="21" s="1"/>
  <c r="AH77" i="21"/>
  <c r="AI77" i="21" s="1"/>
  <c r="AF77" i="21"/>
  <c r="AG77" i="21" s="1"/>
  <c r="AD77" i="21"/>
  <c r="AE77" i="21" s="1"/>
  <c r="AB77" i="21"/>
  <c r="AC77" i="21" s="1"/>
  <c r="Z77" i="21"/>
  <c r="AA77" i="21" s="1"/>
  <c r="X77" i="21"/>
  <c r="Y77" i="21" s="1"/>
  <c r="V77" i="21"/>
  <c r="W77" i="21" s="1"/>
  <c r="T77" i="21"/>
  <c r="U77" i="21" s="1"/>
  <c r="R77" i="21"/>
  <c r="S77" i="21" s="1"/>
  <c r="P77" i="21"/>
  <c r="Q77" i="21" s="1"/>
  <c r="N77" i="21"/>
  <c r="O77" i="21" s="1"/>
  <c r="L77" i="21"/>
  <c r="M77" i="21" s="1"/>
  <c r="J77" i="21"/>
  <c r="K77" i="21" s="1"/>
  <c r="BD76" i="21"/>
  <c r="BE76" i="21" s="1"/>
  <c r="BB76" i="21"/>
  <c r="BC76" i="21" s="1"/>
  <c r="AZ76" i="21"/>
  <c r="BA76" i="21" s="1"/>
  <c r="AX76" i="21"/>
  <c r="AY76" i="21" s="1"/>
  <c r="AV76" i="21"/>
  <c r="AW76" i="21" s="1"/>
  <c r="AT76" i="21"/>
  <c r="AU76" i="21" s="1"/>
  <c r="AR76" i="21"/>
  <c r="AS76" i="21" s="1"/>
  <c r="AP76" i="21"/>
  <c r="AQ76" i="21" s="1"/>
  <c r="AN76" i="21"/>
  <c r="AO76" i="21" s="1"/>
  <c r="AL76" i="21"/>
  <c r="AM76" i="21" s="1"/>
  <c r="AJ76" i="21"/>
  <c r="AK76" i="21" s="1"/>
  <c r="AH76" i="21"/>
  <c r="AI76" i="21" s="1"/>
  <c r="AF76" i="21"/>
  <c r="AG76" i="21" s="1"/>
  <c r="AD76" i="21"/>
  <c r="AE76" i="21" s="1"/>
  <c r="AB76" i="21"/>
  <c r="AC76" i="21" s="1"/>
  <c r="Z76" i="21"/>
  <c r="AA76" i="21" s="1"/>
  <c r="X76" i="21"/>
  <c r="Y76" i="21" s="1"/>
  <c r="V76" i="21"/>
  <c r="W76" i="21" s="1"/>
  <c r="T76" i="21"/>
  <c r="U76" i="21" s="1"/>
  <c r="R76" i="21"/>
  <c r="S76" i="21" s="1"/>
  <c r="P76" i="21"/>
  <c r="Q76" i="21" s="1"/>
  <c r="N76" i="21"/>
  <c r="O76" i="21" s="1"/>
  <c r="L76" i="21"/>
  <c r="M76" i="21" s="1"/>
  <c r="J76" i="21"/>
  <c r="K76" i="21" s="1"/>
  <c r="BD75" i="21"/>
  <c r="BE75" i="21" s="1"/>
  <c r="BB75" i="21"/>
  <c r="BC75" i="21" s="1"/>
  <c r="AZ75" i="21"/>
  <c r="BA75" i="21" s="1"/>
  <c r="AX75" i="21"/>
  <c r="AY75" i="21" s="1"/>
  <c r="AV75" i="21"/>
  <c r="AW75" i="21" s="1"/>
  <c r="AT75" i="21"/>
  <c r="AU75" i="21" s="1"/>
  <c r="AR75" i="21"/>
  <c r="AS75" i="21" s="1"/>
  <c r="AP75" i="21"/>
  <c r="AQ75" i="21" s="1"/>
  <c r="AN75" i="21"/>
  <c r="AO75" i="21" s="1"/>
  <c r="AL75" i="21"/>
  <c r="AM75" i="21" s="1"/>
  <c r="AJ75" i="21"/>
  <c r="AK75" i="21" s="1"/>
  <c r="AH75" i="21"/>
  <c r="AI75" i="21" s="1"/>
  <c r="AF75" i="21"/>
  <c r="AG75" i="21" s="1"/>
  <c r="AD75" i="21"/>
  <c r="AE75" i="21" s="1"/>
  <c r="AB75" i="21"/>
  <c r="AC75" i="21" s="1"/>
  <c r="Z75" i="21"/>
  <c r="AA75" i="21" s="1"/>
  <c r="X75" i="21"/>
  <c r="Y75" i="21" s="1"/>
  <c r="V75" i="21"/>
  <c r="W75" i="21" s="1"/>
  <c r="T75" i="21"/>
  <c r="U75" i="21" s="1"/>
  <c r="R75" i="21"/>
  <c r="S75" i="21" s="1"/>
  <c r="P75" i="21"/>
  <c r="Q75" i="21" s="1"/>
  <c r="N75" i="21"/>
  <c r="O75" i="21" s="1"/>
  <c r="L75" i="21"/>
  <c r="M75" i="21" s="1"/>
  <c r="J75" i="21"/>
  <c r="K75" i="21" s="1"/>
  <c r="BD74" i="21"/>
  <c r="BE74" i="21" s="1"/>
  <c r="BB74" i="21"/>
  <c r="BC74" i="21" s="1"/>
  <c r="AZ74" i="21"/>
  <c r="BA74" i="21" s="1"/>
  <c r="AX74" i="21"/>
  <c r="AY74" i="21" s="1"/>
  <c r="AV74" i="21"/>
  <c r="AW74" i="21" s="1"/>
  <c r="AT74" i="21"/>
  <c r="AU74" i="21" s="1"/>
  <c r="AR74" i="21"/>
  <c r="AS74" i="21" s="1"/>
  <c r="AP74" i="21"/>
  <c r="AQ74" i="21" s="1"/>
  <c r="AN74" i="21"/>
  <c r="AO74" i="21" s="1"/>
  <c r="AL74" i="21"/>
  <c r="AM74" i="21" s="1"/>
  <c r="AJ74" i="21"/>
  <c r="AK74" i="21" s="1"/>
  <c r="AH74" i="21"/>
  <c r="AI74" i="21" s="1"/>
  <c r="AF74" i="21"/>
  <c r="AG74" i="21" s="1"/>
  <c r="AD74" i="21"/>
  <c r="AE74" i="21" s="1"/>
  <c r="AB74" i="21"/>
  <c r="AC74" i="21" s="1"/>
  <c r="Z74" i="21"/>
  <c r="AA74" i="21" s="1"/>
  <c r="X74" i="21"/>
  <c r="Y74" i="21" s="1"/>
  <c r="V74" i="21"/>
  <c r="W74" i="21" s="1"/>
  <c r="T74" i="21"/>
  <c r="U74" i="21" s="1"/>
  <c r="R74" i="21"/>
  <c r="S74" i="21" s="1"/>
  <c r="P74" i="21"/>
  <c r="Q74" i="21" s="1"/>
  <c r="N74" i="21"/>
  <c r="O74" i="21" s="1"/>
  <c r="L74" i="21"/>
  <c r="M74" i="21" s="1"/>
  <c r="J74" i="21"/>
  <c r="K74" i="21" s="1"/>
  <c r="BD73" i="21"/>
  <c r="BE73" i="21" s="1"/>
  <c r="BB73" i="21"/>
  <c r="BC73" i="21" s="1"/>
  <c r="AZ73" i="21"/>
  <c r="BA73" i="21" s="1"/>
  <c r="AX73" i="21"/>
  <c r="AY73" i="21" s="1"/>
  <c r="AV73" i="21"/>
  <c r="AW73" i="21" s="1"/>
  <c r="AT73" i="21"/>
  <c r="AU73" i="21" s="1"/>
  <c r="AR73" i="21"/>
  <c r="AS73" i="21" s="1"/>
  <c r="AP73" i="21"/>
  <c r="AQ73" i="21" s="1"/>
  <c r="AN73" i="21"/>
  <c r="AO73" i="21" s="1"/>
  <c r="AL73" i="21"/>
  <c r="AM73" i="21" s="1"/>
  <c r="AJ73" i="21"/>
  <c r="AK73" i="21" s="1"/>
  <c r="AH73" i="21"/>
  <c r="AI73" i="21" s="1"/>
  <c r="AF73" i="21"/>
  <c r="AG73" i="21" s="1"/>
  <c r="AD73" i="21"/>
  <c r="AE73" i="21" s="1"/>
  <c r="AB73" i="21"/>
  <c r="AC73" i="21" s="1"/>
  <c r="Z73" i="21"/>
  <c r="AA73" i="21" s="1"/>
  <c r="X73" i="21"/>
  <c r="Y73" i="21" s="1"/>
  <c r="V73" i="21"/>
  <c r="W73" i="21" s="1"/>
  <c r="T73" i="21"/>
  <c r="U73" i="21" s="1"/>
  <c r="R73" i="21"/>
  <c r="S73" i="21" s="1"/>
  <c r="P73" i="21"/>
  <c r="Q73" i="21" s="1"/>
  <c r="N73" i="21"/>
  <c r="O73" i="21" s="1"/>
  <c r="L73" i="21"/>
  <c r="M73" i="21" s="1"/>
  <c r="J73" i="21"/>
  <c r="K73" i="21" s="1"/>
  <c r="BD72" i="21"/>
  <c r="BE72" i="21" s="1"/>
  <c r="BB72" i="21"/>
  <c r="BC72" i="21" s="1"/>
  <c r="AZ72" i="21"/>
  <c r="BA72" i="21" s="1"/>
  <c r="AX72" i="21"/>
  <c r="AY72" i="21" s="1"/>
  <c r="AV72" i="21"/>
  <c r="AW72" i="21" s="1"/>
  <c r="AT72" i="21"/>
  <c r="AU72" i="21" s="1"/>
  <c r="AR72" i="21"/>
  <c r="AS72" i="21" s="1"/>
  <c r="AP72" i="21"/>
  <c r="AQ72" i="21" s="1"/>
  <c r="AN72" i="21"/>
  <c r="AO72" i="21" s="1"/>
  <c r="AL72" i="21"/>
  <c r="AM72" i="21" s="1"/>
  <c r="AJ72" i="21"/>
  <c r="AK72" i="21" s="1"/>
  <c r="AH72" i="21"/>
  <c r="AI72" i="21" s="1"/>
  <c r="AF72" i="21"/>
  <c r="AG72" i="21" s="1"/>
  <c r="AD72" i="21"/>
  <c r="AE72" i="21" s="1"/>
  <c r="AB72" i="21"/>
  <c r="AC72" i="21" s="1"/>
  <c r="Z72" i="21"/>
  <c r="AA72" i="21" s="1"/>
  <c r="X72" i="21"/>
  <c r="Y72" i="21" s="1"/>
  <c r="V72" i="21"/>
  <c r="W72" i="21" s="1"/>
  <c r="T72" i="21"/>
  <c r="U72" i="21" s="1"/>
  <c r="R72" i="21"/>
  <c r="S72" i="21" s="1"/>
  <c r="P72" i="21"/>
  <c r="Q72" i="21" s="1"/>
  <c r="N72" i="21"/>
  <c r="O72" i="21" s="1"/>
  <c r="L72" i="21"/>
  <c r="M72" i="21" s="1"/>
  <c r="J72" i="21"/>
  <c r="K72" i="21" s="1"/>
  <c r="BD71" i="21"/>
  <c r="BE71" i="21" s="1"/>
  <c r="BB71" i="21"/>
  <c r="BC71" i="21" s="1"/>
  <c r="AZ71" i="21"/>
  <c r="BA71" i="21" s="1"/>
  <c r="AX71" i="21"/>
  <c r="AY71" i="21" s="1"/>
  <c r="AV71" i="21"/>
  <c r="AW71" i="21" s="1"/>
  <c r="AT71" i="21"/>
  <c r="AU71" i="21" s="1"/>
  <c r="AR71" i="21"/>
  <c r="AS71" i="21" s="1"/>
  <c r="AP71" i="21"/>
  <c r="AQ71" i="21" s="1"/>
  <c r="AN71" i="21"/>
  <c r="AO71" i="21" s="1"/>
  <c r="AL71" i="21"/>
  <c r="AM71" i="21" s="1"/>
  <c r="AJ71" i="21"/>
  <c r="AK71" i="21" s="1"/>
  <c r="AH71" i="21"/>
  <c r="AI71" i="21" s="1"/>
  <c r="AF71" i="21"/>
  <c r="AG71" i="21" s="1"/>
  <c r="AD71" i="21"/>
  <c r="AE71" i="21" s="1"/>
  <c r="AB71" i="21"/>
  <c r="AC71" i="21" s="1"/>
  <c r="Z71" i="21"/>
  <c r="AA71" i="21" s="1"/>
  <c r="X71" i="21"/>
  <c r="Y71" i="21" s="1"/>
  <c r="V71" i="21"/>
  <c r="W71" i="21" s="1"/>
  <c r="T71" i="21"/>
  <c r="U71" i="21" s="1"/>
  <c r="R71" i="21"/>
  <c r="S71" i="21" s="1"/>
  <c r="P71" i="21"/>
  <c r="Q71" i="21" s="1"/>
  <c r="N71" i="21"/>
  <c r="O71" i="21" s="1"/>
  <c r="L71" i="21"/>
  <c r="M71" i="21" s="1"/>
  <c r="J71" i="21"/>
  <c r="K71" i="21" s="1"/>
  <c r="BD70" i="21"/>
  <c r="BE70" i="21" s="1"/>
  <c r="BB70" i="21"/>
  <c r="BC70" i="21" s="1"/>
  <c r="AZ70" i="21"/>
  <c r="BA70" i="21" s="1"/>
  <c r="AX70" i="21"/>
  <c r="AY70" i="21" s="1"/>
  <c r="AV70" i="21"/>
  <c r="AW70" i="21" s="1"/>
  <c r="AT70" i="21"/>
  <c r="AU70" i="21" s="1"/>
  <c r="AR70" i="21"/>
  <c r="AS70" i="21" s="1"/>
  <c r="AP70" i="21"/>
  <c r="AQ70" i="21" s="1"/>
  <c r="AN70" i="21"/>
  <c r="AO70" i="21" s="1"/>
  <c r="AL70" i="21"/>
  <c r="AM70" i="21" s="1"/>
  <c r="AJ70" i="21"/>
  <c r="AK70" i="21" s="1"/>
  <c r="AH70" i="21"/>
  <c r="AI70" i="21" s="1"/>
  <c r="AF70" i="21"/>
  <c r="AG70" i="21" s="1"/>
  <c r="AD70" i="21"/>
  <c r="AE70" i="21" s="1"/>
  <c r="AB70" i="21"/>
  <c r="AC70" i="21" s="1"/>
  <c r="Z70" i="21"/>
  <c r="AA70" i="21" s="1"/>
  <c r="X70" i="21"/>
  <c r="Y70" i="21" s="1"/>
  <c r="V70" i="21"/>
  <c r="W70" i="21" s="1"/>
  <c r="T70" i="21"/>
  <c r="U70" i="21" s="1"/>
  <c r="R70" i="21"/>
  <c r="S70" i="21" s="1"/>
  <c r="P70" i="21"/>
  <c r="Q70" i="21" s="1"/>
  <c r="N70" i="21"/>
  <c r="O70" i="21" s="1"/>
  <c r="L70" i="21"/>
  <c r="M70" i="21" s="1"/>
  <c r="J70" i="21"/>
  <c r="K70" i="21" s="1"/>
  <c r="BD69" i="21"/>
  <c r="BE69" i="21" s="1"/>
  <c r="BB69" i="21"/>
  <c r="BC69" i="21" s="1"/>
  <c r="AZ69" i="21"/>
  <c r="BA69" i="21" s="1"/>
  <c r="AX69" i="21"/>
  <c r="AY69" i="21" s="1"/>
  <c r="AV69" i="21"/>
  <c r="AW69" i="21" s="1"/>
  <c r="AT69" i="21"/>
  <c r="AU69" i="21" s="1"/>
  <c r="AR69" i="21"/>
  <c r="AS69" i="21" s="1"/>
  <c r="AP69" i="21"/>
  <c r="AQ69" i="21" s="1"/>
  <c r="AN69" i="21"/>
  <c r="AO69" i="21" s="1"/>
  <c r="AL69" i="21"/>
  <c r="AM69" i="21" s="1"/>
  <c r="AJ69" i="21"/>
  <c r="AK69" i="21" s="1"/>
  <c r="AH69" i="21"/>
  <c r="AI69" i="21" s="1"/>
  <c r="AF69" i="21"/>
  <c r="AG69" i="21" s="1"/>
  <c r="AD69" i="21"/>
  <c r="AE69" i="21" s="1"/>
  <c r="AB69" i="21"/>
  <c r="AC69" i="21" s="1"/>
  <c r="Z69" i="21"/>
  <c r="AA69" i="21" s="1"/>
  <c r="X69" i="21"/>
  <c r="Y69" i="21" s="1"/>
  <c r="V69" i="21"/>
  <c r="W69" i="21" s="1"/>
  <c r="T69" i="21"/>
  <c r="U69" i="21" s="1"/>
  <c r="R69" i="21"/>
  <c r="S69" i="21" s="1"/>
  <c r="P69" i="21"/>
  <c r="Q69" i="21" s="1"/>
  <c r="N69" i="21"/>
  <c r="O69" i="21" s="1"/>
  <c r="L69" i="21"/>
  <c r="M69" i="21" s="1"/>
  <c r="J69" i="21"/>
  <c r="K69" i="21" s="1"/>
  <c r="BD68" i="21"/>
  <c r="BE68" i="21" s="1"/>
  <c r="BB68" i="21"/>
  <c r="BC68" i="21" s="1"/>
  <c r="AZ68" i="21"/>
  <c r="BA68" i="21" s="1"/>
  <c r="AX68" i="21"/>
  <c r="AY68" i="21" s="1"/>
  <c r="AV68" i="21"/>
  <c r="AW68" i="21" s="1"/>
  <c r="AT68" i="21"/>
  <c r="AU68" i="21" s="1"/>
  <c r="AR68" i="21"/>
  <c r="AS68" i="21" s="1"/>
  <c r="AP68" i="21"/>
  <c r="AQ68" i="21" s="1"/>
  <c r="AN68" i="21"/>
  <c r="AO68" i="21" s="1"/>
  <c r="AL68" i="21"/>
  <c r="AM68" i="21" s="1"/>
  <c r="AJ68" i="21"/>
  <c r="AK68" i="21" s="1"/>
  <c r="AH68" i="21"/>
  <c r="AI68" i="21" s="1"/>
  <c r="AF68" i="21"/>
  <c r="AG68" i="21" s="1"/>
  <c r="AD68" i="21"/>
  <c r="AE68" i="21" s="1"/>
  <c r="AB68" i="21"/>
  <c r="AC68" i="21" s="1"/>
  <c r="Z68" i="21"/>
  <c r="AA68" i="21" s="1"/>
  <c r="X68" i="21"/>
  <c r="Y68" i="21" s="1"/>
  <c r="V68" i="21"/>
  <c r="W68" i="21" s="1"/>
  <c r="T68" i="21"/>
  <c r="U68" i="21" s="1"/>
  <c r="R68" i="21"/>
  <c r="S68" i="21" s="1"/>
  <c r="P68" i="21"/>
  <c r="Q68" i="21" s="1"/>
  <c r="N68" i="21"/>
  <c r="O68" i="21" s="1"/>
  <c r="L68" i="21"/>
  <c r="M68" i="21" s="1"/>
  <c r="J68" i="21"/>
  <c r="K68" i="21" s="1"/>
  <c r="BD67" i="21"/>
  <c r="BE67" i="21" s="1"/>
  <c r="BB67" i="21"/>
  <c r="BC67" i="21" s="1"/>
  <c r="AZ67" i="21"/>
  <c r="BA67" i="21" s="1"/>
  <c r="AX67" i="21"/>
  <c r="AY67" i="21" s="1"/>
  <c r="AV67" i="21"/>
  <c r="AW67" i="21" s="1"/>
  <c r="AT67" i="21"/>
  <c r="AU67" i="21" s="1"/>
  <c r="AR67" i="21"/>
  <c r="AS67" i="21" s="1"/>
  <c r="AP67" i="21"/>
  <c r="AQ67" i="21" s="1"/>
  <c r="AN67" i="21"/>
  <c r="AO67" i="21" s="1"/>
  <c r="AL67" i="21"/>
  <c r="AM67" i="21" s="1"/>
  <c r="AJ67" i="21"/>
  <c r="AK67" i="21" s="1"/>
  <c r="AH67" i="21"/>
  <c r="AI67" i="21" s="1"/>
  <c r="AF67" i="21"/>
  <c r="AG67" i="21" s="1"/>
  <c r="AD67" i="21"/>
  <c r="AE67" i="21" s="1"/>
  <c r="AB67" i="21"/>
  <c r="AC67" i="21" s="1"/>
  <c r="Z67" i="21"/>
  <c r="AA67" i="21" s="1"/>
  <c r="X67" i="21"/>
  <c r="Y67" i="21" s="1"/>
  <c r="V67" i="21"/>
  <c r="W67" i="21" s="1"/>
  <c r="T67" i="21"/>
  <c r="U67" i="21" s="1"/>
  <c r="R67" i="21"/>
  <c r="S67" i="21" s="1"/>
  <c r="P67" i="21"/>
  <c r="Q67" i="21" s="1"/>
  <c r="N67" i="21"/>
  <c r="O67" i="21" s="1"/>
  <c r="L67" i="21"/>
  <c r="M67" i="21" s="1"/>
  <c r="J67" i="21"/>
  <c r="K67" i="21" s="1"/>
  <c r="BD66" i="21"/>
  <c r="BE66" i="21" s="1"/>
  <c r="BB66" i="21"/>
  <c r="BC66" i="21" s="1"/>
  <c r="AZ66" i="21"/>
  <c r="BA66" i="21" s="1"/>
  <c r="AX66" i="21"/>
  <c r="AY66" i="21" s="1"/>
  <c r="AV66" i="21"/>
  <c r="AW66" i="21" s="1"/>
  <c r="AT66" i="21"/>
  <c r="AU66" i="21" s="1"/>
  <c r="AR66" i="21"/>
  <c r="AS66" i="21" s="1"/>
  <c r="AP66" i="21"/>
  <c r="AQ66" i="21" s="1"/>
  <c r="AN66" i="21"/>
  <c r="AO66" i="21" s="1"/>
  <c r="AL66" i="21"/>
  <c r="AM66" i="21" s="1"/>
  <c r="AJ66" i="21"/>
  <c r="AK66" i="21" s="1"/>
  <c r="AH66" i="21"/>
  <c r="AI66" i="21" s="1"/>
  <c r="AF66" i="21"/>
  <c r="AG66" i="21" s="1"/>
  <c r="AD66" i="21"/>
  <c r="AE66" i="21" s="1"/>
  <c r="AB66" i="21"/>
  <c r="AC66" i="21" s="1"/>
  <c r="Z66" i="21"/>
  <c r="AA66" i="21" s="1"/>
  <c r="X66" i="21"/>
  <c r="Y66" i="21" s="1"/>
  <c r="V66" i="21"/>
  <c r="W66" i="21" s="1"/>
  <c r="T66" i="21"/>
  <c r="U66" i="21" s="1"/>
  <c r="R66" i="21"/>
  <c r="S66" i="21" s="1"/>
  <c r="P66" i="21"/>
  <c r="Q66" i="21" s="1"/>
  <c r="N66" i="21"/>
  <c r="O66" i="21" s="1"/>
  <c r="L66" i="21"/>
  <c r="M66" i="21" s="1"/>
  <c r="J66" i="21"/>
  <c r="K66" i="21" s="1"/>
  <c r="BD65" i="21"/>
  <c r="BE65" i="21" s="1"/>
  <c r="BB65" i="21"/>
  <c r="BC65" i="21" s="1"/>
  <c r="AZ65" i="21"/>
  <c r="BA65" i="21" s="1"/>
  <c r="AX65" i="21"/>
  <c r="AY65" i="21" s="1"/>
  <c r="AV65" i="21"/>
  <c r="AW65" i="21" s="1"/>
  <c r="AT65" i="21"/>
  <c r="AU65" i="21" s="1"/>
  <c r="AR65" i="21"/>
  <c r="AS65" i="21" s="1"/>
  <c r="AP65" i="21"/>
  <c r="AQ65" i="21" s="1"/>
  <c r="AN65" i="21"/>
  <c r="AO65" i="21" s="1"/>
  <c r="AL65" i="21"/>
  <c r="AM65" i="21" s="1"/>
  <c r="AJ65" i="21"/>
  <c r="AK65" i="21" s="1"/>
  <c r="AH65" i="21"/>
  <c r="AI65" i="21" s="1"/>
  <c r="AF65" i="21"/>
  <c r="AG65" i="21" s="1"/>
  <c r="AD65" i="21"/>
  <c r="AE65" i="21" s="1"/>
  <c r="AB65" i="21"/>
  <c r="AC65" i="21" s="1"/>
  <c r="Z65" i="21"/>
  <c r="AA65" i="21" s="1"/>
  <c r="X65" i="21"/>
  <c r="Y65" i="21" s="1"/>
  <c r="V65" i="21"/>
  <c r="W65" i="21" s="1"/>
  <c r="T65" i="21"/>
  <c r="U65" i="21" s="1"/>
  <c r="R65" i="21"/>
  <c r="S65" i="21" s="1"/>
  <c r="P65" i="21"/>
  <c r="Q65" i="21" s="1"/>
  <c r="N65" i="21"/>
  <c r="O65" i="21" s="1"/>
  <c r="L65" i="21"/>
  <c r="M65" i="21" s="1"/>
  <c r="J65" i="21"/>
  <c r="K65" i="21" s="1"/>
  <c r="BD64" i="21"/>
  <c r="BE64" i="21" s="1"/>
  <c r="BB64" i="21"/>
  <c r="BC64" i="21" s="1"/>
  <c r="AZ64" i="21"/>
  <c r="BA64" i="21" s="1"/>
  <c r="AX64" i="21"/>
  <c r="AY64" i="21" s="1"/>
  <c r="AV64" i="21"/>
  <c r="AW64" i="21" s="1"/>
  <c r="AT64" i="21"/>
  <c r="AU64" i="21" s="1"/>
  <c r="AR64" i="21"/>
  <c r="AS64" i="21" s="1"/>
  <c r="AP64" i="21"/>
  <c r="AQ64" i="21" s="1"/>
  <c r="AN64" i="21"/>
  <c r="AO64" i="21" s="1"/>
  <c r="AL64" i="21"/>
  <c r="AM64" i="21" s="1"/>
  <c r="AJ64" i="21"/>
  <c r="AK64" i="21" s="1"/>
  <c r="AH64" i="21"/>
  <c r="AI64" i="21" s="1"/>
  <c r="AF64" i="21"/>
  <c r="AG64" i="21" s="1"/>
  <c r="AD64" i="21"/>
  <c r="AE64" i="21" s="1"/>
  <c r="AB64" i="21"/>
  <c r="AC64" i="21" s="1"/>
  <c r="Z64" i="21"/>
  <c r="AA64" i="21" s="1"/>
  <c r="X64" i="21"/>
  <c r="Y64" i="21" s="1"/>
  <c r="V64" i="21"/>
  <c r="W64" i="21" s="1"/>
  <c r="T64" i="21"/>
  <c r="U64" i="21" s="1"/>
  <c r="R64" i="21"/>
  <c r="S64" i="21" s="1"/>
  <c r="P64" i="21"/>
  <c r="Q64" i="21" s="1"/>
  <c r="N64" i="21"/>
  <c r="O64" i="21" s="1"/>
  <c r="L64" i="21"/>
  <c r="M64" i="21" s="1"/>
  <c r="J64" i="21"/>
  <c r="K64" i="21" s="1"/>
  <c r="BD63" i="21"/>
  <c r="BE63" i="21" s="1"/>
  <c r="BB63" i="21"/>
  <c r="BC63" i="21" s="1"/>
  <c r="AZ63" i="21"/>
  <c r="BA63" i="21" s="1"/>
  <c r="AX63" i="21"/>
  <c r="AY63" i="21" s="1"/>
  <c r="AV63" i="21"/>
  <c r="AW63" i="21" s="1"/>
  <c r="AT63" i="21"/>
  <c r="AU63" i="21" s="1"/>
  <c r="AR63" i="21"/>
  <c r="AS63" i="21" s="1"/>
  <c r="AP63" i="21"/>
  <c r="AQ63" i="21" s="1"/>
  <c r="AN63" i="21"/>
  <c r="AO63" i="21" s="1"/>
  <c r="AL63" i="21"/>
  <c r="AM63" i="21" s="1"/>
  <c r="AJ63" i="21"/>
  <c r="AK63" i="21" s="1"/>
  <c r="AH63" i="21"/>
  <c r="AI63" i="21" s="1"/>
  <c r="AF63" i="21"/>
  <c r="AG63" i="21" s="1"/>
  <c r="AD63" i="21"/>
  <c r="AE63" i="21" s="1"/>
  <c r="AB63" i="21"/>
  <c r="AC63" i="21" s="1"/>
  <c r="Z63" i="21"/>
  <c r="AA63" i="21" s="1"/>
  <c r="X63" i="21"/>
  <c r="Y63" i="21" s="1"/>
  <c r="V63" i="21"/>
  <c r="W63" i="21" s="1"/>
  <c r="T63" i="21"/>
  <c r="U63" i="21" s="1"/>
  <c r="R63" i="21"/>
  <c r="S63" i="21" s="1"/>
  <c r="P63" i="21"/>
  <c r="Q63" i="21" s="1"/>
  <c r="N63" i="21"/>
  <c r="O63" i="21" s="1"/>
  <c r="L63" i="21"/>
  <c r="M63" i="21" s="1"/>
  <c r="J63" i="21"/>
  <c r="K63" i="21" s="1"/>
  <c r="BD62" i="21"/>
  <c r="BE62" i="21" s="1"/>
  <c r="BB62" i="21"/>
  <c r="BC62" i="21" s="1"/>
  <c r="AZ62" i="21"/>
  <c r="BA62" i="21" s="1"/>
  <c r="AX62" i="21"/>
  <c r="AY62" i="21" s="1"/>
  <c r="AV62" i="21"/>
  <c r="AW62" i="21" s="1"/>
  <c r="AT62" i="21"/>
  <c r="AU62" i="21" s="1"/>
  <c r="AR62" i="21"/>
  <c r="AS62" i="21" s="1"/>
  <c r="AP62" i="21"/>
  <c r="AQ62" i="21" s="1"/>
  <c r="AN62" i="21"/>
  <c r="AO62" i="21" s="1"/>
  <c r="AL62" i="21"/>
  <c r="AM62" i="21" s="1"/>
  <c r="AJ62" i="21"/>
  <c r="AK62" i="21" s="1"/>
  <c r="AH62" i="21"/>
  <c r="AI62" i="21" s="1"/>
  <c r="AF62" i="21"/>
  <c r="AG62" i="21" s="1"/>
  <c r="AD62" i="21"/>
  <c r="AE62" i="21" s="1"/>
  <c r="AB62" i="21"/>
  <c r="AC62" i="21" s="1"/>
  <c r="Z62" i="21"/>
  <c r="AA62" i="21" s="1"/>
  <c r="X62" i="21"/>
  <c r="Y62" i="21" s="1"/>
  <c r="V62" i="21"/>
  <c r="W62" i="21" s="1"/>
  <c r="T62" i="21"/>
  <c r="U62" i="21" s="1"/>
  <c r="R62" i="21"/>
  <c r="S62" i="21" s="1"/>
  <c r="P62" i="21"/>
  <c r="Q62" i="21" s="1"/>
  <c r="N62" i="21"/>
  <c r="O62" i="21" s="1"/>
  <c r="L62" i="21"/>
  <c r="M62" i="21" s="1"/>
  <c r="J62" i="21"/>
  <c r="K62" i="21" s="1"/>
  <c r="BD61" i="21"/>
  <c r="BE61" i="21" s="1"/>
  <c r="BB61" i="21"/>
  <c r="BC61" i="21" s="1"/>
  <c r="AZ61" i="21"/>
  <c r="BA61" i="21" s="1"/>
  <c r="AX61" i="21"/>
  <c r="AY61" i="21" s="1"/>
  <c r="AV61" i="21"/>
  <c r="AW61" i="21" s="1"/>
  <c r="AT61" i="21"/>
  <c r="AU61" i="21" s="1"/>
  <c r="AR61" i="21"/>
  <c r="AS61" i="21" s="1"/>
  <c r="AP61" i="21"/>
  <c r="AQ61" i="21" s="1"/>
  <c r="AN61" i="21"/>
  <c r="AO61" i="21" s="1"/>
  <c r="AL61" i="21"/>
  <c r="AM61" i="21" s="1"/>
  <c r="AJ61" i="21"/>
  <c r="AK61" i="21" s="1"/>
  <c r="AH61" i="21"/>
  <c r="AI61" i="21" s="1"/>
  <c r="AF61" i="21"/>
  <c r="AG61" i="21" s="1"/>
  <c r="AD61" i="21"/>
  <c r="AE61" i="21" s="1"/>
  <c r="AB61" i="21"/>
  <c r="AC61" i="21" s="1"/>
  <c r="Z61" i="21"/>
  <c r="AA61" i="21" s="1"/>
  <c r="X61" i="21"/>
  <c r="Y61" i="21" s="1"/>
  <c r="V61" i="21"/>
  <c r="W61" i="21" s="1"/>
  <c r="T61" i="21"/>
  <c r="U61" i="21" s="1"/>
  <c r="R61" i="21"/>
  <c r="S61" i="21" s="1"/>
  <c r="P61" i="21"/>
  <c r="Q61" i="21" s="1"/>
  <c r="N61" i="21"/>
  <c r="O61" i="21" s="1"/>
  <c r="L61" i="21"/>
  <c r="M61" i="21" s="1"/>
  <c r="J61" i="21"/>
  <c r="K61" i="21" s="1"/>
  <c r="BD60" i="21"/>
  <c r="BE60" i="21" s="1"/>
  <c r="BB60" i="21"/>
  <c r="BC60" i="21" s="1"/>
  <c r="AZ60" i="21"/>
  <c r="BA60" i="21" s="1"/>
  <c r="AX60" i="21"/>
  <c r="AY60" i="21" s="1"/>
  <c r="AV60" i="21"/>
  <c r="AW60" i="21" s="1"/>
  <c r="AT60" i="21"/>
  <c r="AU60" i="21" s="1"/>
  <c r="AR60" i="21"/>
  <c r="AS60" i="21" s="1"/>
  <c r="AP60" i="21"/>
  <c r="AQ60" i="21" s="1"/>
  <c r="AN60" i="21"/>
  <c r="AO60" i="21" s="1"/>
  <c r="AL60" i="21"/>
  <c r="AM60" i="21" s="1"/>
  <c r="AJ60" i="21"/>
  <c r="AK60" i="21" s="1"/>
  <c r="AH60" i="21"/>
  <c r="AI60" i="21" s="1"/>
  <c r="AF60" i="21"/>
  <c r="AG60" i="21" s="1"/>
  <c r="AD60" i="21"/>
  <c r="AE60" i="21" s="1"/>
  <c r="AB60" i="21"/>
  <c r="AC60" i="21" s="1"/>
  <c r="Z60" i="21"/>
  <c r="AA60" i="21" s="1"/>
  <c r="X60" i="21"/>
  <c r="Y60" i="21" s="1"/>
  <c r="V60" i="21"/>
  <c r="W60" i="21" s="1"/>
  <c r="T60" i="21"/>
  <c r="U60" i="21" s="1"/>
  <c r="R60" i="21"/>
  <c r="S60" i="21" s="1"/>
  <c r="P60" i="21"/>
  <c r="Q60" i="21" s="1"/>
  <c r="N60" i="21"/>
  <c r="O60" i="21" s="1"/>
  <c r="L60" i="21"/>
  <c r="M60" i="21" s="1"/>
  <c r="J60" i="21"/>
  <c r="K60" i="21" s="1"/>
  <c r="BD59" i="21"/>
  <c r="BE59" i="21" s="1"/>
  <c r="BB59" i="21"/>
  <c r="BC59" i="21" s="1"/>
  <c r="AZ59" i="21"/>
  <c r="BA59" i="21" s="1"/>
  <c r="AX59" i="21"/>
  <c r="AY59" i="21" s="1"/>
  <c r="AV59" i="21"/>
  <c r="AW59" i="21" s="1"/>
  <c r="AT59" i="21"/>
  <c r="AU59" i="21" s="1"/>
  <c r="AR59" i="21"/>
  <c r="AS59" i="21" s="1"/>
  <c r="AP59" i="21"/>
  <c r="AQ59" i="21" s="1"/>
  <c r="AN59" i="21"/>
  <c r="AO59" i="21" s="1"/>
  <c r="AL59" i="21"/>
  <c r="AM59" i="21" s="1"/>
  <c r="AJ59" i="21"/>
  <c r="AK59" i="21" s="1"/>
  <c r="AH59" i="21"/>
  <c r="AI59" i="21" s="1"/>
  <c r="AF59" i="21"/>
  <c r="AG59" i="21" s="1"/>
  <c r="AD59" i="21"/>
  <c r="AE59" i="21" s="1"/>
  <c r="AB59" i="21"/>
  <c r="AC59" i="21" s="1"/>
  <c r="Z59" i="21"/>
  <c r="AA59" i="21" s="1"/>
  <c r="X59" i="21"/>
  <c r="Y59" i="21" s="1"/>
  <c r="V59" i="21"/>
  <c r="W59" i="21" s="1"/>
  <c r="T59" i="21"/>
  <c r="U59" i="21" s="1"/>
  <c r="R59" i="21"/>
  <c r="S59" i="21" s="1"/>
  <c r="P59" i="21"/>
  <c r="Q59" i="21" s="1"/>
  <c r="N59" i="21"/>
  <c r="O59" i="21" s="1"/>
  <c r="L59" i="21"/>
  <c r="M59" i="21" s="1"/>
  <c r="J59" i="21"/>
  <c r="K59" i="21" s="1"/>
  <c r="BD58" i="21"/>
  <c r="BE58" i="21" s="1"/>
  <c r="BB58" i="21"/>
  <c r="BC58" i="21" s="1"/>
  <c r="AZ58" i="21"/>
  <c r="BA58" i="21" s="1"/>
  <c r="AX58" i="21"/>
  <c r="AY58" i="21" s="1"/>
  <c r="AV58" i="21"/>
  <c r="AW58" i="21" s="1"/>
  <c r="AT58" i="21"/>
  <c r="AU58" i="21" s="1"/>
  <c r="AR58" i="21"/>
  <c r="AS58" i="21" s="1"/>
  <c r="AP58" i="21"/>
  <c r="AQ58" i="21" s="1"/>
  <c r="AN58" i="21"/>
  <c r="AO58" i="21" s="1"/>
  <c r="AL58" i="21"/>
  <c r="AM58" i="21" s="1"/>
  <c r="AJ58" i="21"/>
  <c r="AK58" i="21" s="1"/>
  <c r="AH58" i="21"/>
  <c r="AI58" i="21" s="1"/>
  <c r="AF58" i="21"/>
  <c r="AG58" i="21" s="1"/>
  <c r="AD58" i="21"/>
  <c r="AE58" i="21" s="1"/>
  <c r="AB58" i="21"/>
  <c r="AC58" i="21" s="1"/>
  <c r="Z58" i="21"/>
  <c r="AA58" i="21" s="1"/>
  <c r="X58" i="21"/>
  <c r="Y58" i="21" s="1"/>
  <c r="V58" i="21"/>
  <c r="W58" i="21" s="1"/>
  <c r="T58" i="21"/>
  <c r="U58" i="21" s="1"/>
  <c r="R58" i="21"/>
  <c r="S58" i="21" s="1"/>
  <c r="P58" i="21"/>
  <c r="Q58" i="21" s="1"/>
  <c r="N58" i="21"/>
  <c r="O58" i="21" s="1"/>
  <c r="L58" i="21"/>
  <c r="M58" i="21" s="1"/>
  <c r="J58" i="21"/>
  <c r="K58" i="21" s="1"/>
  <c r="BD57" i="21"/>
  <c r="BE57" i="21" s="1"/>
  <c r="BB57" i="21"/>
  <c r="BC57" i="21" s="1"/>
  <c r="AZ57" i="21"/>
  <c r="BA57" i="21" s="1"/>
  <c r="AX57" i="21"/>
  <c r="AY57" i="21" s="1"/>
  <c r="AV57" i="21"/>
  <c r="AW57" i="21" s="1"/>
  <c r="AT57" i="21"/>
  <c r="AU57" i="21" s="1"/>
  <c r="AR57" i="21"/>
  <c r="AS57" i="21" s="1"/>
  <c r="AP57" i="21"/>
  <c r="AQ57" i="21" s="1"/>
  <c r="AN57" i="21"/>
  <c r="AO57" i="21" s="1"/>
  <c r="AL57" i="21"/>
  <c r="AM57" i="21" s="1"/>
  <c r="AJ57" i="21"/>
  <c r="AK57" i="21" s="1"/>
  <c r="AH57" i="21"/>
  <c r="AI57" i="21" s="1"/>
  <c r="AF57" i="21"/>
  <c r="AG57" i="21" s="1"/>
  <c r="AD57" i="21"/>
  <c r="AE57" i="21" s="1"/>
  <c r="AB57" i="21"/>
  <c r="AC57" i="21" s="1"/>
  <c r="Z57" i="21"/>
  <c r="AA57" i="21" s="1"/>
  <c r="X57" i="21"/>
  <c r="Y57" i="21" s="1"/>
  <c r="V57" i="21"/>
  <c r="W57" i="21" s="1"/>
  <c r="T57" i="21"/>
  <c r="U57" i="21" s="1"/>
  <c r="R57" i="21"/>
  <c r="S57" i="21" s="1"/>
  <c r="P57" i="21"/>
  <c r="Q57" i="21" s="1"/>
  <c r="N57" i="21"/>
  <c r="O57" i="21" s="1"/>
  <c r="L57" i="21"/>
  <c r="M57" i="21" s="1"/>
  <c r="J57" i="21"/>
  <c r="K57" i="21" s="1"/>
  <c r="BD56" i="21"/>
  <c r="BE56" i="21" s="1"/>
  <c r="BB56" i="21"/>
  <c r="BC56" i="21" s="1"/>
  <c r="AZ56" i="21"/>
  <c r="BA56" i="21" s="1"/>
  <c r="AX56" i="21"/>
  <c r="AY56" i="21" s="1"/>
  <c r="AV56" i="21"/>
  <c r="AW56" i="21" s="1"/>
  <c r="AT56" i="21"/>
  <c r="AU56" i="21" s="1"/>
  <c r="AR56" i="21"/>
  <c r="AS56" i="21" s="1"/>
  <c r="AP56" i="21"/>
  <c r="AQ56" i="21" s="1"/>
  <c r="AN56" i="21"/>
  <c r="AO56" i="21" s="1"/>
  <c r="AL56" i="21"/>
  <c r="AM56" i="21" s="1"/>
  <c r="AJ56" i="21"/>
  <c r="AK56" i="21" s="1"/>
  <c r="AH56" i="21"/>
  <c r="AI56" i="21" s="1"/>
  <c r="AF56" i="21"/>
  <c r="AG56" i="21" s="1"/>
  <c r="AD56" i="21"/>
  <c r="AE56" i="21" s="1"/>
  <c r="AB56" i="21"/>
  <c r="AC56" i="21" s="1"/>
  <c r="Z56" i="21"/>
  <c r="AA56" i="21" s="1"/>
  <c r="X56" i="21"/>
  <c r="Y56" i="21" s="1"/>
  <c r="V56" i="21"/>
  <c r="W56" i="21" s="1"/>
  <c r="T56" i="21"/>
  <c r="U56" i="21" s="1"/>
  <c r="R56" i="21"/>
  <c r="S56" i="21" s="1"/>
  <c r="P56" i="21"/>
  <c r="Q56" i="21" s="1"/>
  <c r="N56" i="21"/>
  <c r="O56" i="21" s="1"/>
  <c r="L56" i="21"/>
  <c r="M56" i="21" s="1"/>
  <c r="J56" i="21"/>
  <c r="K56" i="21" s="1"/>
  <c r="BD55" i="21"/>
  <c r="BE55" i="21" s="1"/>
  <c r="BB55" i="21"/>
  <c r="BC55" i="21" s="1"/>
  <c r="AZ55" i="21"/>
  <c r="BA55" i="21" s="1"/>
  <c r="AX55" i="21"/>
  <c r="AY55" i="21" s="1"/>
  <c r="AV55" i="21"/>
  <c r="AW55" i="21" s="1"/>
  <c r="AT55" i="21"/>
  <c r="AU55" i="21" s="1"/>
  <c r="AR55" i="21"/>
  <c r="AS55" i="21" s="1"/>
  <c r="AP55" i="21"/>
  <c r="AQ55" i="21" s="1"/>
  <c r="AN55" i="21"/>
  <c r="AO55" i="21" s="1"/>
  <c r="AL55" i="21"/>
  <c r="AM55" i="21" s="1"/>
  <c r="AJ55" i="21"/>
  <c r="AK55" i="21" s="1"/>
  <c r="AH55" i="21"/>
  <c r="AI55" i="21" s="1"/>
  <c r="AF55" i="21"/>
  <c r="AG55" i="21" s="1"/>
  <c r="AD55" i="21"/>
  <c r="AE55" i="21" s="1"/>
  <c r="AB55" i="21"/>
  <c r="AC55" i="21" s="1"/>
  <c r="Z55" i="21"/>
  <c r="AA55" i="21" s="1"/>
  <c r="X55" i="21"/>
  <c r="Y55" i="21" s="1"/>
  <c r="V55" i="21"/>
  <c r="W55" i="21" s="1"/>
  <c r="T55" i="21"/>
  <c r="U55" i="21" s="1"/>
  <c r="R55" i="21"/>
  <c r="S55" i="21" s="1"/>
  <c r="P55" i="21"/>
  <c r="Q55" i="21" s="1"/>
  <c r="N55" i="21"/>
  <c r="O55" i="21" s="1"/>
  <c r="L55" i="21"/>
  <c r="M55" i="21" s="1"/>
  <c r="J55" i="21"/>
  <c r="K55" i="21" s="1"/>
  <c r="BD54" i="21"/>
  <c r="BE54" i="21" s="1"/>
  <c r="BB54" i="21"/>
  <c r="BC54" i="21" s="1"/>
  <c r="AZ54" i="21"/>
  <c r="BA54" i="21" s="1"/>
  <c r="AX54" i="21"/>
  <c r="AY54" i="21" s="1"/>
  <c r="AV54" i="21"/>
  <c r="AW54" i="21" s="1"/>
  <c r="AT54" i="21"/>
  <c r="AU54" i="21" s="1"/>
  <c r="AR54" i="21"/>
  <c r="AS54" i="21" s="1"/>
  <c r="AP54" i="21"/>
  <c r="AQ54" i="21" s="1"/>
  <c r="AN54" i="21"/>
  <c r="AO54" i="21" s="1"/>
  <c r="AL54" i="21"/>
  <c r="AM54" i="21" s="1"/>
  <c r="AJ54" i="21"/>
  <c r="AK54" i="21" s="1"/>
  <c r="AH54" i="21"/>
  <c r="AI54" i="21" s="1"/>
  <c r="AF54" i="21"/>
  <c r="AG54" i="21" s="1"/>
  <c r="AD54" i="21"/>
  <c r="AE54" i="21" s="1"/>
  <c r="AB54" i="21"/>
  <c r="AC54" i="21" s="1"/>
  <c r="Z54" i="21"/>
  <c r="AA54" i="21" s="1"/>
  <c r="X54" i="21"/>
  <c r="Y54" i="21" s="1"/>
  <c r="V54" i="21"/>
  <c r="W54" i="21" s="1"/>
  <c r="T54" i="21"/>
  <c r="U54" i="21" s="1"/>
  <c r="R54" i="21"/>
  <c r="S54" i="21" s="1"/>
  <c r="P54" i="21"/>
  <c r="Q54" i="21" s="1"/>
  <c r="N54" i="21"/>
  <c r="O54" i="21" s="1"/>
  <c r="L54" i="21"/>
  <c r="M54" i="21" s="1"/>
  <c r="J54" i="21"/>
  <c r="K54" i="21" s="1"/>
  <c r="BD53" i="21"/>
  <c r="BE53" i="21" s="1"/>
  <c r="BB53" i="21"/>
  <c r="BC53" i="21" s="1"/>
  <c r="AZ53" i="21"/>
  <c r="BA53" i="21" s="1"/>
  <c r="AX53" i="21"/>
  <c r="AY53" i="21" s="1"/>
  <c r="AV53" i="21"/>
  <c r="AW53" i="21" s="1"/>
  <c r="AT53" i="21"/>
  <c r="AU53" i="21" s="1"/>
  <c r="AR53" i="21"/>
  <c r="AS53" i="21" s="1"/>
  <c r="AP53" i="21"/>
  <c r="AQ53" i="21" s="1"/>
  <c r="AN53" i="21"/>
  <c r="AO53" i="21" s="1"/>
  <c r="AL53" i="21"/>
  <c r="AM53" i="21" s="1"/>
  <c r="AJ53" i="21"/>
  <c r="AK53" i="21" s="1"/>
  <c r="AH53" i="21"/>
  <c r="AI53" i="21" s="1"/>
  <c r="AF53" i="21"/>
  <c r="AG53" i="21" s="1"/>
  <c r="AD53" i="21"/>
  <c r="AE53" i="21" s="1"/>
  <c r="AB53" i="21"/>
  <c r="AC53" i="21" s="1"/>
  <c r="Z53" i="21"/>
  <c r="AA53" i="21" s="1"/>
  <c r="X53" i="21"/>
  <c r="Y53" i="21" s="1"/>
  <c r="V53" i="21"/>
  <c r="W53" i="21" s="1"/>
  <c r="T53" i="21"/>
  <c r="U53" i="21" s="1"/>
  <c r="R53" i="21"/>
  <c r="S53" i="21" s="1"/>
  <c r="P53" i="21"/>
  <c r="Q53" i="21" s="1"/>
  <c r="N53" i="21"/>
  <c r="O53" i="21" s="1"/>
  <c r="L53" i="21"/>
  <c r="M53" i="21" s="1"/>
  <c r="J53" i="21"/>
  <c r="K53" i="21" s="1"/>
  <c r="BD52" i="21"/>
  <c r="BE52" i="21" s="1"/>
  <c r="BB52" i="21"/>
  <c r="BC52" i="21" s="1"/>
  <c r="AZ52" i="21"/>
  <c r="BA52" i="21" s="1"/>
  <c r="AX52" i="21"/>
  <c r="AY52" i="21" s="1"/>
  <c r="AV52" i="21"/>
  <c r="AW52" i="21" s="1"/>
  <c r="AT52" i="21"/>
  <c r="AU52" i="21" s="1"/>
  <c r="AR52" i="21"/>
  <c r="AS52" i="21" s="1"/>
  <c r="AP52" i="21"/>
  <c r="AQ52" i="21" s="1"/>
  <c r="AN52" i="21"/>
  <c r="AO52" i="21" s="1"/>
  <c r="AL52" i="21"/>
  <c r="AM52" i="21" s="1"/>
  <c r="AJ52" i="21"/>
  <c r="AK52" i="21" s="1"/>
  <c r="AH52" i="21"/>
  <c r="AI52" i="21" s="1"/>
  <c r="AF52" i="21"/>
  <c r="AG52" i="21" s="1"/>
  <c r="AD52" i="21"/>
  <c r="AE52" i="21" s="1"/>
  <c r="AB52" i="21"/>
  <c r="AC52" i="21" s="1"/>
  <c r="Z52" i="21"/>
  <c r="AA52" i="21" s="1"/>
  <c r="X52" i="21"/>
  <c r="Y52" i="21" s="1"/>
  <c r="V52" i="21"/>
  <c r="W52" i="21" s="1"/>
  <c r="T52" i="21"/>
  <c r="U52" i="21" s="1"/>
  <c r="R52" i="21"/>
  <c r="S52" i="21" s="1"/>
  <c r="P52" i="21"/>
  <c r="Q52" i="21" s="1"/>
  <c r="N52" i="21"/>
  <c r="O52" i="21" s="1"/>
  <c r="L52" i="21"/>
  <c r="M52" i="21" s="1"/>
  <c r="J52" i="21"/>
  <c r="K52" i="21" s="1"/>
  <c r="BD51" i="21"/>
  <c r="BE51" i="21" s="1"/>
  <c r="BB51" i="21"/>
  <c r="BC51" i="21" s="1"/>
  <c r="AZ51" i="21"/>
  <c r="BA51" i="21" s="1"/>
  <c r="AX51" i="21"/>
  <c r="AY51" i="21" s="1"/>
  <c r="AV51" i="21"/>
  <c r="AW51" i="21" s="1"/>
  <c r="AT51" i="21"/>
  <c r="AU51" i="21" s="1"/>
  <c r="AR51" i="21"/>
  <c r="AS51" i="21" s="1"/>
  <c r="AP51" i="21"/>
  <c r="AQ51" i="21" s="1"/>
  <c r="AN51" i="21"/>
  <c r="AO51" i="21" s="1"/>
  <c r="AL51" i="21"/>
  <c r="AM51" i="21" s="1"/>
  <c r="AJ51" i="21"/>
  <c r="AK51" i="21" s="1"/>
  <c r="AH51" i="21"/>
  <c r="AI51" i="21" s="1"/>
  <c r="AF51" i="21"/>
  <c r="AG51" i="21" s="1"/>
  <c r="AD51" i="21"/>
  <c r="AE51" i="21" s="1"/>
  <c r="AB51" i="21"/>
  <c r="AC51" i="21" s="1"/>
  <c r="Z51" i="21"/>
  <c r="AA51" i="21" s="1"/>
  <c r="X51" i="21"/>
  <c r="Y51" i="21" s="1"/>
  <c r="V51" i="21"/>
  <c r="W51" i="21" s="1"/>
  <c r="T51" i="21"/>
  <c r="U51" i="21" s="1"/>
  <c r="R51" i="21"/>
  <c r="S51" i="21" s="1"/>
  <c r="P51" i="21"/>
  <c r="Q51" i="21" s="1"/>
  <c r="N51" i="21"/>
  <c r="O51" i="21" s="1"/>
  <c r="L51" i="21"/>
  <c r="M51" i="21" s="1"/>
  <c r="J51" i="21"/>
  <c r="K51" i="21" s="1"/>
  <c r="BD50" i="21"/>
  <c r="BE50" i="21" s="1"/>
  <c r="BB50" i="21"/>
  <c r="BC50" i="21" s="1"/>
  <c r="AZ50" i="21"/>
  <c r="BA50" i="21" s="1"/>
  <c r="AX50" i="21"/>
  <c r="AY50" i="21" s="1"/>
  <c r="AV50" i="21"/>
  <c r="AW50" i="21" s="1"/>
  <c r="AT50" i="21"/>
  <c r="AU50" i="21" s="1"/>
  <c r="AR50" i="21"/>
  <c r="AS50" i="21" s="1"/>
  <c r="AP50" i="21"/>
  <c r="AQ50" i="21" s="1"/>
  <c r="AN50" i="21"/>
  <c r="AO50" i="21" s="1"/>
  <c r="AL50" i="21"/>
  <c r="AM50" i="21" s="1"/>
  <c r="AJ50" i="21"/>
  <c r="AK50" i="21" s="1"/>
  <c r="AH50" i="21"/>
  <c r="AI50" i="21" s="1"/>
  <c r="AF50" i="21"/>
  <c r="AG50" i="21" s="1"/>
  <c r="AD50" i="21"/>
  <c r="AE50" i="21" s="1"/>
  <c r="AB50" i="21"/>
  <c r="AC50" i="21" s="1"/>
  <c r="Z50" i="21"/>
  <c r="AA50" i="21" s="1"/>
  <c r="X50" i="21"/>
  <c r="Y50" i="21" s="1"/>
  <c r="V50" i="21"/>
  <c r="W50" i="21" s="1"/>
  <c r="T50" i="21"/>
  <c r="U50" i="21" s="1"/>
  <c r="R50" i="21"/>
  <c r="S50" i="21" s="1"/>
  <c r="P50" i="21"/>
  <c r="Q50" i="21" s="1"/>
  <c r="N50" i="21"/>
  <c r="O50" i="21" s="1"/>
  <c r="L50" i="21"/>
  <c r="M50" i="21" s="1"/>
  <c r="J50" i="21"/>
  <c r="K50" i="21" s="1"/>
  <c r="BD49" i="21"/>
  <c r="BE49" i="21" s="1"/>
  <c r="BB49" i="21"/>
  <c r="BC49" i="21" s="1"/>
  <c r="AZ49" i="21"/>
  <c r="BA49" i="21" s="1"/>
  <c r="AX49" i="21"/>
  <c r="AY49" i="21" s="1"/>
  <c r="AV49" i="21"/>
  <c r="AW49" i="21" s="1"/>
  <c r="AT49" i="21"/>
  <c r="AU49" i="21" s="1"/>
  <c r="AR49" i="21"/>
  <c r="AS49" i="21" s="1"/>
  <c r="AP49" i="21"/>
  <c r="AQ49" i="21" s="1"/>
  <c r="AN49" i="21"/>
  <c r="AO49" i="21" s="1"/>
  <c r="AL49" i="21"/>
  <c r="AM49" i="21" s="1"/>
  <c r="AJ49" i="21"/>
  <c r="AK49" i="21" s="1"/>
  <c r="AH49" i="21"/>
  <c r="AI49" i="21" s="1"/>
  <c r="AF49" i="21"/>
  <c r="AG49" i="21" s="1"/>
  <c r="AD49" i="21"/>
  <c r="AE49" i="21" s="1"/>
  <c r="AB49" i="21"/>
  <c r="AC49" i="21" s="1"/>
  <c r="Z49" i="21"/>
  <c r="AA49" i="21" s="1"/>
  <c r="X49" i="21"/>
  <c r="Y49" i="21" s="1"/>
  <c r="V49" i="21"/>
  <c r="W49" i="21" s="1"/>
  <c r="T49" i="21"/>
  <c r="U49" i="21" s="1"/>
  <c r="R49" i="21"/>
  <c r="S49" i="21" s="1"/>
  <c r="P49" i="21"/>
  <c r="Q49" i="21" s="1"/>
  <c r="N49" i="21"/>
  <c r="O49" i="21" s="1"/>
  <c r="L49" i="21"/>
  <c r="M49" i="21" s="1"/>
  <c r="J49" i="21"/>
  <c r="K49" i="21" s="1"/>
  <c r="BD48" i="21"/>
  <c r="BE48" i="21" s="1"/>
  <c r="BB48" i="21"/>
  <c r="BC48" i="21" s="1"/>
  <c r="AZ48" i="21"/>
  <c r="BA48" i="21" s="1"/>
  <c r="AX48" i="21"/>
  <c r="AY48" i="21" s="1"/>
  <c r="AV48" i="21"/>
  <c r="AW48" i="21" s="1"/>
  <c r="AT48" i="21"/>
  <c r="AU48" i="21" s="1"/>
  <c r="AR48" i="21"/>
  <c r="AS48" i="21" s="1"/>
  <c r="AP48" i="21"/>
  <c r="AQ48" i="21" s="1"/>
  <c r="AN48" i="21"/>
  <c r="AO48" i="21" s="1"/>
  <c r="AL48" i="21"/>
  <c r="AM48" i="21" s="1"/>
  <c r="AJ48" i="21"/>
  <c r="AK48" i="21" s="1"/>
  <c r="AH48" i="21"/>
  <c r="AI48" i="21" s="1"/>
  <c r="AF48" i="21"/>
  <c r="AG48" i="21" s="1"/>
  <c r="AD48" i="21"/>
  <c r="AE48" i="21" s="1"/>
  <c r="AB48" i="21"/>
  <c r="AC48" i="21" s="1"/>
  <c r="Z48" i="21"/>
  <c r="AA48" i="21" s="1"/>
  <c r="X48" i="21"/>
  <c r="Y48" i="21" s="1"/>
  <c r="V48" i="21"/>
  <c r="W48" i="21" s="1"/>
  <c r="T48" i="21"/>
  <c r="U48" i="21" s="1"/>
  <c r="R48" i="21"/>
  <c r="S48" i="21" s="1"/>
  <c r="P48" i="21"/>
  <c r="Q48" i="21" s="1"/>
  <c r="N48" i="21"/>
  <c r="O48" i="21" s="1"/>
  <c r="L48" i="21"/>
  <c r="M48" i="21" s="1"/>
  <c r="J48" i="21"/>
  <c r="K48" i="21" s="1"/>
  <c r="BD47" i="21"/>
  <c r="BE47" i="21" s="1"/>
  <c r="BB47" i="21"/>
  <c r="BC47" i="21" s="1"/>
  <c r="AZ47" i="21"/>
  <c r="BA47" i="21" s="1"/>
  <c r="AX47" i="21"/>
  <c r="AY47" i="21" s="1"/>
  <c r="AV47" i="21"/>
  <c r="AW47" i="21" s="1"/>
  <c r="AT47" i="21"/>
  <c r="AU47" i="21" s="1"/>
  <c r="AR47" i="21"/>
  <c r="AS47" i="21" s="1"/>
  <c r="AP47" i="21"/>
  <c r="AQ47" i="21" s="1"/>
  <c r="AN47" i="21"/>
  <c r="AO47" i="21" s="1"/>
  <c r="AL47" i="21"/>
  <c r="AM47" i="21" s="1"/>
  <c r="AJ47" i="21"/>
  <c r="AK47" i="21" s="1"/>
  <c r="AH47" i="21"/>
  <c r="AI47" i="21" s="1"/>
  <c r="AF47" i="21"/>
  <c r="AG47" i="21" s="1"/>
  <c r="AD47" i="21"/>
  <c r="AE47" i="21" s="1"/>
  <c r="AB47" i="21"/>
  <c r="AC47" i="21" s="1"/>
  <c r="Z47" i="21"/>
  <c r="AA47" i="21" s="1"/>
  <c r="X47" i="21"/>
  <c r="Y47" i="21" s="1"/>
  <c r="V47" i="21"/>
  <c r="W47" i="21" s="1"/>
  <c r="T47" i="21"/>
  <c r="U47" i="21" s="1"/>
  <c r="R47" i="21"/>
  <c r="S47" i="21" s="1"/>
  <c r="P47" i="21"/>
  <c r="Q47" i="21" s="1"/>
  <c r="N47" i="21"/>
  <c r="O47" i="21" s="1"/>
  <c r="L47" i="21"/>
  <c r="M47" i="21" s="1"/>
  <c r="J47" i="21"/>
  <c r="K47" i="21" s="1"/>
  <c r="BD46" i="21"/>
  <c r="BE46" i="21" s="1"/>
  <c r="BB46" i="21"/>
  <c r="BC46" i="21" s="1"/>
  <c r="AZ46" i="21"/>
  <c r="BA46" i="21" s="1"/>
  <c r="AX46" i="21"/>
  <c r="AY46" i="21" s="1"/>
  <c r="AV46" i="21"/>
  <c r="AW46" i="21" s="1"/>
  <c r="AT46" i="21"/>
  <c r="AU46" i="21" s="1"/>
  <c r="AR46" i="21"/>
  <c r="AS46" i="21" s="1"/>
  <c r="AP46" i="21"/>
  <c r="AQ46" i="21" s="1"/>
  <c r="AN46" i="21"/>
  <c r="AO46" i="21" s="1"/>
  <c r="AL46" i="21"/>
  <c r="AM46" i="21" s="1"/>
  <c r="AJ46" i="21"/>
  <c r="AK46" i="21" s="1"/>
  <c r="AH46" i="21"/>
  <c r="AI46" i="21" s="1"/>
  <c r="AF46" i="21"/>
  <c r="AG46" i="21" s="1"/>
  <c r="AD46" i="21"/>
  <c r="AE46" i="21" s="1"/>
  <c r="AB46" i="21"/>
  <c r="AC46" i="21" s="1"/>
  <c r="Z46" i="21"/>
  <c r="AA46" i="21" s="1"/>
  <c r="X46" i="21"/>
  <c r="Y46" i="21" s="1"/>
  <c r="V46" i="21"/>
  <c r="W46" i="21" s="1"/>
  <c r="T46" i="21"/>
  <c r="U46" i="21" s="1"/>
  <c r="R46" i="21"/>
  <c r="S46" i="21" s="1"/>
  <c r="P46" i="21"/>
  <c r="Q46" i="21" s="1"/>
  <c r="N46" i="21"/>
  <c r="O46" i="21" s="1"/>
  <c r="L46" i="21"/>
  <c r="M46" i="21" s="1"/>
  <c r="J46" i="21"/>
  <c r="K46" i="21" s="1"/>
  <c r="BD45" i="21"/>
  <c r="BE45" i="21" s="1"/>
  <c r="BB45" i="21"/>
  <c r="BC45" i="21" s="1"/>
  <c r="AZ45" i="21"/>
  <c r="BA45" i="21" s="1"/>
  <c r="AX45" i="21"/>
  <c r="AY45" i="21" s="1"/>
  <c r="AV45" i="21"/>
  <c r="AW45" i="21" s="1"/>
  <c r="AT45" i="21"/>
  <c r="AU45" i="21" s="1"/>
  <c r="AR45" i="21"/>
  <c r="AS45" i="21" s="1"/>
  <c r="AP45" i="21"/>
  <c r="AQ45" i="21" s="1"/>
  <c r="AN45" i="21"/>
  <c r="AO45" i="21" s="1"/>
  <c r="AL45" i="21"/>
  <c r="AM45" i="21" s="1"/>
  <c r="AJ45" i="21"/>
  <c r="AK45" i="21" s="1"/>
  <c r="AH45" i="21"/>
  <c r="AI45" i="21" s="1"/>
  <c r="AF45" i="21"/>
  <c r="AG45" i="21" s="1"/>
  <c r="AD45" i="21"/>
  <c r="AE45" i="21" s="1"/>
  <c r="AB45" i="21"/>
  <c r="AC45" i="21" s="1"/>
  <c r="Z45" i="21"/>
  <c r="AA45" i="21" s="1"/>
  <c r="X45" i="21"/>
  <c r="Y45" i="21" s="1"/>
  <c r="V45" i="21"/>
  <c r="W45" i="21" s="1"/>
  <c r="T45" i="21"/>
  <c r="U45" i="21" s="1"/>
  <c r="R45" i="21"/>
  <c r="S45" i="21" s="1"/>
  <c r="P45" i="21"/>
  <c r="Q45" i="21" s="1"/>
  <c r="N45" i="21"/>
  <c r="O45" i="21" s="1"/>
  <c r="L45" i="21"/>
  <c r="M45" i="21" s="1"/>
  <c r="J45" i="21"/>
  <c r="K45" i="21" s="1"/>
  <c r="BD44" i="21"/>
  <c r="BE44" i="21" s="1"/>
  <c r="BB44" i="21"/>
  <c r="BC44" i="21" s="1"/>
  <c r="AZ44" i="21"/>
  <c r="BA44" i="21" s="1"/>
  <c r="AX44" i="21"/>
  <c r="AY44" i="21" s="1"/>
  <c r="AV44" i="21"/>
  <c r="AW44" i="21" s="1"/>
  <c r="AT44" i="21"/>
  <c r="AU44" i="21" s="1"/>
  <c r="AR44" i="21"/>
  <c r="AS44" i="21" s="1"/>
  <c r="AP44" i="21"/>
  <c r="AQ44" i="21" s="1"/>
  <c r="AN44" i="21"/>
  <c r="AO44" i="21" s="1"/>
  <c r="AL44" i="21"/>
  <c r="AM44" i="21" s="1"/>
  <c r="AJ44" i="21"/>
  <c r="AK44" i="21" s="1"/>
  <c r="AH44" i="21"/>
  <c r="AI44" i="21" s="1"/>
  <c r="AF44" i="21"/>
  <c r="AG44" i="21" s="1"/>
  <c r="AD44" i="21"/>
  <c r="AE44" i="21" s="1"/>
  <c r="AB44" i="21"/>
  <c r="AC44" i="21" s="1"/>
  <c r="Z44" i="21"/>
  <c r="AA44" i="21" s="1"/>
  <c r="X44" i="21"/>
  <c r="Y44" i="21" s="1"/>
  <c r="V44" i="21"/>
  <c r="W44" i="21" s="1"/>
  <c r="T44" i="21"/>
  <c r="U44" i="21" s="1"/>
  <c r="R44" i="21"/>
  <c r="S44" i="21" s="1"/>
  <c r="P44" i="21"/>
  <c r="Q44" i="21" s="1"/>
  <c r="N44" i="21"/>
  <c r="O44" i="21" s="1"/>
  <c r="L44" i="21"/>
  <c r="M44" i="21" s="1"/>
  <c r="J44" i="21"/>
  <c r="K44" i="21" s="1"/>
  <c r="BD43" i="21"/>
  <c r="BE43" i="21" s="1"/>
  <c r="BB43" i="21"/>
  <c r="BC43" i="21" s="1"/>
  <c r="AZ43" i="21"/>
  <c r="BA43" i="21" s="1"/>
  <c r="AX43" i="21"/>
  <c r="AY43" i="21" s="1"/>
  <c r="AV43" i="21"/>
  <c r="AW43" i="21" s="1"/>
  <c r="AT43" i="21"/>
  <c r="AU43" i="21" s="1"/>
  <c r="AR43" i="21"/>
  <c r="AS43" i="21" s="1"/>
  <c r="AP43" i="21"/>
  <c r="AQ43" i="21" s="1"/>
  <c r="AN43" i="21"/>
  <c r="AO43" i="21" s="1"/>
  <c r="AL43" i="21"/>
  <c r="AM43" i="21" s="1"/>
  <c r="AJ43" i="21"/>
  <c r="AK43" i="21" s="1"/>
  <c r="AH43" i="21"/>
  <c r="AI43" i="21" s="1"/>
  <c r="AF43" i="21"/>
  <c r="AG43" i="21" s="1"/>
  <c r="AD43" i="21"/>
  <c r="AE43" i="21" s="1"/>
  <c r="AB43" i="21"/>
  <c r="AC43" i="21" s="1"/>
  <c r="Z43" i="21"/>
  <c r="AA43" i="21" s="1"/>
  <c r="X43" i="21"/>
  <c r="Y43" i="21" s="1"/>
  <c r="V43" i="21"/>
  <c r="W43" i="21" s="1"/>
  <c r="T43" i="21"/>
  <c r="U43" i="21" s="1"/>
  <c r="R43" i="21"/>
  <c r="S43" i="21" s="1"/>
  <c r="P43" i="21"/>
  <c r="Q43" i="21" s="1"/>
  <c r="N43" i="21"/>
  <c r="O43" i="21" s="1"/>
  <c r="L43" i="21"/>
  <c r="M43" i="21" s="1"/>
  <c r="J43" i="21"/>
  <c r="K43" i="21" s="1"/>
  <c r="BD42" i="21"/>
  <c r="BE42" i="21" s="1"/>
  <c r="BB42" i="21"/>
  <c r="BC42" i="21" s="1"/>
  <c r="AZ42" i="21"/>
  <c r="BA42" i="21" s="1"/>
  <c r="AX42" i="21"/>
  <c r="AY42" i="21" s="1"/>
  <c r="AV42" i="21"/>
  <c r="AW42" i="21" s="1"/>
  <c r="AT42" i="21"/>
  <c r="AU42" i="21" s="1"/>
  <c r="AR42" i="21"/>
  <c r="AS42" i="21" s="1"/>
  <c r="AP42" i="21"/>
  <c r="AQ42" i="21" s="1"/>
  <c r="AN42" i="21"/>
  <c r="AO42" i="21" s="1"/>
  <c r="AL42" i="21"/>
  <c r="AM42" i="21" s="1"/>
  <c r="AJ42" i="21"/>
  <c r="AK42" i="21" s="1"/>
  <c r="AH42" i="21"/>
  <c r="AI42" i="21" s="1"/>
  <c r="AF42" i="21"/>
  <c r="AG42" i="21" s="1"/>
  <c r="AD42" i="21"/>
  <c r="AE42" i="21" s="1"/>
  <c r="AB42" i="21"/>
  <c r="AC42" i="21" s="1"/>
  <c r="Z42" i="21"/>
  <c r="AA42" i="21" s="1"/>
  <c r="X42" i="21"/>
  <c r="Y42" i="21" s="1"/>
  <c r="V42" i="21"/>
  <c r="W42" i="21" s="1"/>
  <c r="T42" i="21"/>
  <c r="U42" i="21" s="1"/>
  <c r="R42" i="21"/>
  <c r="S42" i="21" s="1"/>
  <c r="P42" i="21"/>
  <c r="Q42" i="21" s="1"/>
  <c r="N42" i="21"/>
  <c r="O42" i="21" s="1"/>
  <c r="L42" i="21"/>
  <c r="M42" i="21" s="1"/>
  <c r="J42" i="21"/>
  <c r="K42" i="21" s="1"/>
  <c r="BD41" i="21"/>
  <c r="BE41" i="21" s="1"/>
  <c r="BB41" i="21"/>
  <c r="BC41" i="21" s="1"/>
  <c r="AZ41" i="21"/>
  <c r="BA41" i="21" s="1"/>
  <c r="AX41" i="21"/>
  <c r="AY41" i="21" s="1"/>
  <c r="AV41" i="21"/>
  <c r="AW41" i="21" s="1"/>
  <c r="AT41" i="21"/>
  <c r="AU41" i="21" s="1"/>
  <c r="AR41" i="21"/>
  <c r="AS41" i="21" s="1"/>
  <c r="AP41" i="21"/>
  <c r="AQ41" i="21" s="1"/>
  <c r="AN41" i="21"/>
  <c r="AO41" i="21" s="1"/>
  <c r="AL41" i="21"/>
  <c r="AM41" i="21" s="1"/>
  <c r="AJ41" i="21"/>
  <c r="AK41" i="21" s="1"/>
  <c r="AH41" i="21"/>
  <c r="AI41" i="21" s="1"/>
  <c r="AF41" i="21"/>
  <c r="AG41" i="21" s="1"/>
  <c r="AD41" i="21"/>
  <c r="AE41" i="21" s="1"/>
  <c r="AB41" i="21"/>
  <c r="AC41" i="21" s="1"/>
  <c r="Z41" i="21"/>
  <c r="AA41" i="21" s="1"/>
  <c r="X41" i="21"/>
  <c r="Y41" i="21" s="1"/>
  <c r="V41" i="21"/>
  <c r="W41" i="21" s="1"/>
  <c r="T41" i="21"/>
  <c r="U41" i="21" s="1"/>
  <c r="R41" i="21"/>
  <c r="S41" i="21" s="1"/>
  <c r="P41" i="21"/>
  <c r="Q41" i="21" s="1"/>
  <c r="N41" i="21"/>
  <c r="O41" i="21" s="1"/>
  <c r="L41" i="21"/>
  <c r="M41" i="21" s="1"/>
  <c r="J41" i="21"/>
  <c r="K41" i="21" s="1"/>
  <c r="BD40" i="21"/>
  <c r="BE40" i="21" s="1"/>
  <c r="BB40" i="21"/>
  <c r="BC40" i="21" s="1"/>
  <c r="AZ40" i="21"/>
  <c r="BA40" i="21" s="1"/>
  <c r="AX40" i="21"/>
  <c r="AY40" i="21" s="1"/>
  <c r="AV40" i="21"/>
  <c r="AW40" i="21" s="1"/>
  <c r="AT40" i="21"/>
  <c r="AU40" i="21" s="1"/>
  <c r="AR40" i="21"/>
  <c r="AS40" i="21" s="1"/>
  <c r="AP40" i="21"/>
  <c r="AQ40" i="21" s="1"/>
  <c r="AN40" i="21"/>
  <c r="AO40" i="21" s="1"/>
  <c r="AL40" i="21"/>
  <c r="AM40" i="21" s="1"/>
  <c r="AJ40" i="21"/>
  <c r="AK40" i="21" s="1"/>
  <c r="AH40" i="21"/>
  <c r="AI40" i="21" s="1"/>
  <c r="AF40" i="21"/>
  <c r="AG40" i="21" s="1"/>
  <c r="AD40" i="21"/>
  <c r="AE40" i="21" s="1"/>
  <c r="AB40" i="21"/>
  <c r="AC40" i="21" s="1"/>
  <c r="Z40" i="21"/>
  <c r="AA40" i="21" s="1"/>
  <c r="X40" i="21"/>
  <c r="Y40" i="21" s="1"/>
  <c r="V40" i="21"/>
  <c r="W40" i="21" s="1"/>
  <c r="T40" i="21"/>
  <c r="U40" i="21" s="1"/>
  <c r="R40" i="21"/>
  <c r="S40" i="21" s="1"/>
  <c r="P40" i="21"/>
  <c r="Q40" i="21" s="1"/>
  <c r="N40" i="21"/>
  <c r="O40" i="21" s="1"/>
  <c r="L40" i="21"/>
  <c r="M40" i="21" s="1"/>
  <c r="J40" i="21"/>
  <c r="K40" i="21" s="1"/>
  <c r="BD39" i="21"/>
  <c r="BE39" i="21" s="1"/>
  <c r="BB39" i="21"/>
  <c r="BC39" i="21" s="1"/>
  <c r="AZ39" i="21"/>
  <c r="BA39" i="21" s="1"/>
  <c r="AX39" i="21"/>
  <c r="AY39" i="21" s="1"/>
  <c r="AV39" i="21"/>
  <c r="AW39" i="21" s="1"/>
  <c r="AT39" i="21"/>
  <c r="AU39" i="21" s="1"/>
  <c r="AR39" i="21"/>
  <c r="AS39" i="21" s="1"/>
  <c r="AP39" i="21"/>
  <c r="AQ39" i="21" s="1"/>
  <c r="AN39" i="21"/>
  <c r="AO39" i="21" s="1"/>
  <c r="AL39" i="21"/>
  <c r="AM39" i="21" s="1"/>
  <c r="AJ39" i="21"/>
  <c r="AK39" i="21" s="1"/>
  <c r="AH39" i="21"/>
  <c r="AI39" i="21" s="1"/>
  <c r="AF39" i="21"/>
  <c r="AG39" i="21" s="1"/>
  <c r="AD39" i="21"/>
  <c r="AE39" i="21" s="1"/>
  <c r="AB39" i="21"/>
  <c r="AC39" i="21" s="1"/>
  <c r="Z39" i="21"/>
  <c r="AA39" i="21" s="1"/>
  <c r="X39" i="21"/>
  <c r="Y39" i="21" s="1"/>
  <c r="V39" i="21"/>
  <c r="W39" i="21" s="1"/>
  <c r="T39" i="21"/>
  <c r="U39" i="21" s="1"/>
  <c r="R39" i="21"/>
  <c r="S39" i="21" s="1"/>
  <c r="P39" i="21"/>
  <c r="Q39" i="21" s="1"/>
  <c r="N39" i="21"/>
  <c r="O39" i="21" s="1"/>
  <c r="L39" i="21"/>
  <c r="M39" i="21" s="1"/>
  <c r="J39" i="21"/>
  <c r="K39" i="21" s="1"/>
  <c r="BD38" i="21"/>
  <c r="BE38" i="21" s="1"/>
  <c r="BB38" i="21"/>
  <c r="BC38" i="21" s="1"/>
  <c r="AZ38" i="21"/>
  <c r="BA38" i="21" s="1"/>
  <c r="AX38" i="21"/>
  <c r="AY38" i="21" s="1"/>
  <c r="AV38" i="21"/>
  <c r="AW38" i="21" s="1"/>
  <c r="AT38" i="21"/>
  <c r="AU38" i="21" s="1"/>
  <c r="AR38" i="21"/>
  <c r="AS38" i="21" s="1"/>
  <c r="AP38" i="21"/>
  <c r="AQ38" i="21" s="1"/>
  <c r="AN38" i="21"/>
  <c r="AO38" i="21" s="1"/>
  <c r="AL38" i="21"/>
  <c r="AM38" i="21" s="1"/>
  <c r="AJ38" i="21"/>
  <c r="AK38" i="21" s="1"/>
  <c r="AH38" i="21"/>
  <c r="AI38" i="21" s="1"/>
  <c r="AF38" i="21"/>
  <c r="AG38" i="21" s="1"/>
  <c r="AD38" i="21"/>
  <c r="AE38" i="21" s="1"/>
  <c r="AB38" i="21"/>
  <c r="AC38" i="21" s="1"/>
  <c r="Z38" i="21"/>
  <c r="AA38" i="21" s="1"/>
  <c r="X38" i="21"/>
  <c r="Y38" i="21" s="1"/>
  <c r="V38" i="21"/>
  <c r="W38" i="21" s="1"/>
  <c r="T38" i="21"/>
  <c r="U38" i="21" s="1"/>
  <c r="R38" i="21"/>
  <c r="S38" i="21" s="1"/>
  <c r="P38" i="21"/>
  <c r="Q38" i="21" s="1"/>
  <c r="N38" i="21"/>
  <c r="O38" i="21" s="1"/>
  <c r="L38" i="21"/>
  <c r="M38" i="21" s="1"/>
  <c r="J38" i="21"/>
  <c r="K38" i="21" s="1"/>
  <c r="BD37" i="21"/>
  <c r="BE37" i="21" s="1"/>
  <c r="BB37" i="21"/>
  <c r="BC37" i="21" s="1"/>
  <c r="AZ37" i="21"/>
  <c r="BA37" i="21" s="1"/>
  <c r="AX37" i="21"/>
  <c r="AY37" i="21" s="1"/>
  <c r="AV37" i="21"/>
  <c r="AW37" i="21" s="1"/>
  <c r="AT37" i="21"/>
  <c r="AU37" i="21" s="1"/>
  <c r="AR37" i="21"/>
  <c r="AS37" i="21" s="1"/>
  <c r="AP37" i="21"/>
  <c r="AQ37" i="21" s="1"/>
  <c r="AN37" i="21"/>
  <c r="AO37" i="21" s="1"/>
  <c r="AL37" i="21"/>
  <c r="AM37" i="21" s="1"/>
  <c r="AJ37" i="21"/>
  <c r="AK37" i="21" s="1"/>
  <c r="AH37" i="21"/>
  <c r="AI37" i="21" s="1"/>
  <c r="AF37" i="21"/>
  <c r="AG37" i="21" s="1"/>
  <c r="AD37" i="21"/>
  <c r="AE37" i="21" s="1"/>
  <c r="AB37" i="21"/>
  <c r="AC37" i="21" s="1"/>
  <c r="Z37" i="21"/>
  <c r="AA37" i="21" s="1"/>
  <c r="X37" i="21"/>
  <c r="Y37" i="21" s="1"/>
  <c r="V37" i="21"/>
  <c r="W37" i="21" s="1"/>
  <c r="T37" i="21"/>
  <c r="U37" i="21" s="1"/>
  <c r="R37" i="21"/>
  <c r="S37" i="21" s="1"/>
  <c r="P37" i="21"/>
  <c r="Q37" i="21" s="1"/>
  <c r="N37" i="21"/>
  <c r="O37" i="21" s="1"/>
  <c r="L37" i="21"/>
  <c r="M37" i="21" s="1"/>
  <c r="J37" i="21"/>
  <c r="K37" i="21" s="1"/>
  <c r="BD36" i="21"/>
  <c r="BE36" i="21" s="1"/>
  <c r="BB36" i="21"/>
  <c r="BC36" i="21" s="1"/>
  <c r="AZ36" i="21"/>
  <c r="BA36" i="21" s="1"/>
  <c r="AX36" i="21"/>
  <c r="AY36" i="21" s="1"/>
  <c r="AV36" i="21"/>
  <c r="AW36" i="21" s="1"/>
  <c r="AT36" i="21"/>
  <c r="AU36" i="21" s="1"/>
  <c r="AR36" i="21"/>
  <c r="AS36" i="21" s="1"/>
  <c r="AP36" i="21"/>
  <c r="AQ36" i="21" s="1"/>
  <c r="AN36" i="21"/>
  <c r="AO36" i="21" s="1"/>
  <c r="AL36" i="21"/>
  <c r="AM36" i="21" s="1"/>
  <c r="AJ36" i="21"/>
  <c r="AK36" i="21" s="1"/>
  <c r="AH36" i="21"/>
  <c r="AI36" i="21" s="1"/>
  <c r="AF36" i="21"/>
  <c r="AG36" i="21" s="1"/>
  <c r="AD36" i="21"/>
  <c r="AE36" i="21" s="1"/>
  <c r="AB36" i="21"/>
  <c r="AC36" i="21" s="1"/>
  <c r="Z36" i="21"/>
  <c r="AA36" i="21" s="1"/>
  <c r="X36" i="21"/>
  <c r="Y36" i="21" s="1"/>
  <c r="V36" i="21"/>
  <c r="W36" i="21" s="1"/>
  <c r="T36" i="21"/>
  <c r="U36" i="21" s="1"/>
  <c r="R36" i="21"/>
  <c r="S36" i="21" s="1"/>
  <c r="P36" i="21"/>
  <c r="Q36" i="21" s="1"/>
  <c r="N36" i="21"/>
  <c r="O36" i="21" s="1"/>
  <c r="L36" i="21"/>
  <c r="M36" i="21" s="1"/>
  <c r="J36" i="21"/>
  <c r="K36" i="21" s="1"/>
  <c r="BD35" i="21"/>
  <c r="BE35" i="21" s="1"/>
  <c r="BB35" i="21"/>
  <c r="BC35" i="21" s="1"/>
  <c r="AZ35" i="21"/>
  <c r="BA35" i="21" s="1"/>
  <c r="AX35" i="21"/>
  <c r="AY35" i="21" s="1"/>
  <c r="AV35" i="21"/>
  <c r="AW35" i="21" s="1"/>
  <c r="AT35" i="21"/>
  <c r="AU35" i="21" s="1"/>
  <c r="AR35" i="21"/>
  <c r="AS35" i="21" s="1"/>
  <c r="AP35" i="21"/>
  <c r="AQ35" i="21" s="1"/>
  <c r="AN35" i="21"/>
  <c r="AO35" i="21" s="1"/>
  <c r="AL35" i="21"/>
  <c r="AM35" i="21" s="1"/>
  <c r="AJ35" i="21"/>
  <c r="AK35" i="21" s="1"/>
  <c r="AH35" i="21"/>
  <c r="AI35" i="21" s="1"/>
  <c r="AF35" i="21"/>
  <c r="AG35" i="21" s="1"/>
  <c r="AD35" i="21"/>
  <c r="AE35" i="21" s="1"/>
  <c r="AB35" i="21"/>
  <c r="AC35" i="21" s="1"/>
  <c r="Z35" i="21"/>
  <c r="AA35" i="21" s="1"/>
  <c r="X35" i="21"/>
  <c r="Y35" i="21" s="1"/>
  <c r="V35" i="21"/>
  <c r="W35" i="21" s="1"/>
  <c r="T35" i="21"/>
  <c r="U35" i="21" s="1"/>
  <c r="R35" i="21"/>
  <c r="S35" i="21" s="1"/>
  <c r="P35" i="21"/>
  <c r="Q35" i="21" s="1"/>
  <c r="N35" i="21"/>
  <c r="O35" i="21" s="1"/>
  <c r="L35" i="21"/>
  <c r="M35" i="21" s="1"/>
  <c r="J35" i="21"/>
  <c r="K35" i="21" s="1"/>
  <c r="BD34" i="21"/>
  <c r="BE34" i="21" s="1"/>
  <c r="BB34" i="21"/>
  <c r="BC34" i="21" s="1"/>
  <c r="AZ34" i="21"/>
  <c r="BA34" i="21" s="1"/>
  <c r="AX34" i="21"/>
  <c r="AY34" i="21" s="1"/>
  <c r="AV34" i="21"/>
  <c r="AW34" i="21" s="1"/>
  <c r="AT34" i="21"/>
  <c r="AU34" i="21" s="1"/>
  <c r="AR34" i="21"/>
  <c r="AS34" i="21" s="1"/>
  <c r="AP34" i="21"/>
  <c r="AQ34" i="21" s="1"/>
  <c r="AN34" i="21"/>
  <c r="AO34" i="21" s="1"/>
  <c r="AL34" i="21"/>
  <c r="AM34" i="21" s="1"/>
  <c r="AJ34" i="21"/>
  <c r="AK34" i="21" s="1"/>
  <c r="AH34" i="21"/>
  <c r="AI34" i="21" s="1"/>
  <c r="AF34" i="21"/>
  <c r="AG34" i="21" s="1"/>
  <c r="AD34" i="21"/>
  <c r="AE34" i="21" s="1"/>
  <c r="AB34" i="21"/>
  <c r="AC34" i="21" s="1"/>
  <c r="Z34" i="21"/>
  <c r="AA34" i="21" s="1"/>
  <c r="X34" i="21"/>
  <c r="Y34" i="21" s="1"/>
  <c r="V34" i="21"/>
  <c r="W34" i="21" s="1"/>
  <c r="T34" i="21"/>
  <c r="U34" i="21" s="1"/>
  <c r="R34" i="21"/>
  <c r="S34" i="21" s="1"/>
  <c r="P34" i="21"/>
  <c r="Q34" i="21" s="1"/>
  <c r="N34" i="21"/>
  <c r="O34" i="21" s="1"/>
  <c r="L34" i="21"/>
  <c r="M34" i="21" s="1"/>
  <c r="J34" i="21"/>
  <c r="K34" i="21" s="1"/>
  <c r="BD33" i="21"/>
  <c r="BE33" i="21" s="1"/>
  <c r="BB33" i="21"/>
  <c r="BC33" i="21" s="1"/>
  <c r="AZ33" i="21"/>
  <c r="BA33" i="21" s="1"/>
  <c r="AX33" i="21"/>
  <c r="AY33" i="21" s="1"/>
  <c r="AV33" i="21"/>
  <c r="AW33" i="21" s="1"/>
  <c r="AT33" i="21"/>
  <c r="AU33" i="21" s="1"/>
  <c r="AR33" i="21"/>
  <c r="AS33" i="21" s="1"/>
  <c r="AP33" i="21"/>
  <c r="AQ33" i="21" s="1"/>
  <c r="AN33" i="21"/>
  <c r="AO33" i="21" s="1"/>
  <c r="AL33" i="21"/>
  <c r="AM33" i="21" s="1"/>
  <c r="AJ33" i="21"/>
  <c r="AK33" i="21" s="1"/>
  <c r="AH33" i="21"/>
  <c r="AI33" i="21" s="1"/>
  <c r="AF33" i="21"/>
  <c r="AG33" i="21" s="1"/>
  <c r="AD33" i="21"/>
  <c r="AE33" i="21" s="1"/>
  <c r="AB33" i="21"/>
  <c r="AC33" i="21" s="1"/>
  <c r="Z33" i="21"/>
  <c r="AA33" i="21" s="1"/>
  <c r="X33" i="21"/>
  <c r="Y33" i="21" s="1"/>
  <c r="V33" i="21"/>
  <c r="W33" i="21" s="1"/>
  <c r="T33" i="21"/>
  <c r="U33" i="21" s="1"/>
  <c r="R33" i="21"/>
  <c r="S33" i="21" s="1"/>
  <c r="P33" i="21"/>
  <c r="Q33" i="21" s="1"/>
  <c r="N33" i="21"/>
  <c r="O33" i="21" s="1"/>
  <c r="L33" i="21"/>
  <c r="M33" i="21" s="1"/>
  <c r="J33" i="21"/>
  <c r="K33" i="21" s="1"/>
  <c r="BD32" i="21"/>
  <c r="BE32" i="21" s="1"/>
  <c r="BB32" i="21"/>
  <c r="BC32" i="21" s="1"/>
  <c r="AZ32" i="21"/>
  <c r="BA32" i="21" s="1"/>
  <c r="AX32" i="21"/>
  <c r="AY32" i="21" s="1"/>
  <c r="AV32" i="21"/>
  <c r="AW32" i="21" s="1"/>
  <c r="AT32" i="21"/>
  <c r="AU32" i="21" s="1"/>
  <c r="AR32" i="21"/>
  <c r="AS32" i="21" s="1"/>
  <c r="AP32" i="21"/>
  <c r="AQ32" i="21" s="1"/>
  <c r="AN32" i="21"/>
  <c r="AO32" i="21" s="1"/>
  <c r="AL32" i="21"/>
  <c r="AM32" i="21" s="1"/>
  <c r="AJ32" i="21"/>
  <c r="AK32" i="21" s="1"/>
  <c r="AH32" i="21"/>
  <c r="AI32" i="21" s="1"/>
  <c r="AF32" i="21"/>
  <c r="AG32" i="21" s="1"/>
  <c r="AD32" i="21"/>
  <c r="AE32" i="21" s="1"/>
  <c r="AB32" i="21"/>
  <c r="AC32" i="21" s="1"/>
  <c r="Z32" i="21"/>
  <c r="AA32" i="21" s="1"/>
  <c r="X32" i="21"/>
  <c r="Y32" i="21" s="1"/>
  <c r="V32" i="21"/>
  <c r="W32" i="21" s="1"/>
  <c r="T32" i="21"/>
  <c r="U32" i="21" s="1"/>
  <c r="R32" i="21"/>
  <c r="S32" i="21" s="1"/>
  <c r="P32" i="21"/>
  <c r="Q32" i="21" s="1"/>
  <c r="N32" i="21"/>
  <c r="O32" i="21" s="1"/>
  <c r="L32" i="21"/>
  <c r="M32" i="21" s="1"/>
  <c r="J32" i="21"/>
  <c r="K32" i="21" s="1"/>
  <c r="BD31" i="21"/>
  <c r="BE31" i="21" s="1"/>
  <c r="BB31" i="21"/>
  <c r="BC31" i="21" s="1"/>
  <c r="AZ31" i="21"/>
  <c r="BA31" i="21" s="1"/>
  <c r="AX31" i="21"/>
  <c r="AY31" i="21" s="1"/>
  <c r="AV31" i="21"/>
  <c r="AW31" i="21" s="1"/>
  <c r="AT31" i="21"/>
  <c r="AU31" i="21" s="1"/>
  <c r="AR31" i="21"/>
  <c r="AS31" i="21" s="1"/>
  <c r="AP31" i="21"/>
  <c r="AQ31" i="21" s="1"/>
  <c r="AN31" i="21"/>
  <c r="AO31" i="21" s="1"/>
  <c r="AL31" i="21"/>
  <c r="AM31" i="21" s="1"/>
  <c r="AJ31" i="21"/>
  <c r="AK31" i="21" s="1"/>
  <c r="AH31" i="21"/>
  <c r="AI31" i="21" s="1"/>
  <c r="AF31" i="21"/>
  <c r="AG31" i="21" s="1"/>
  <c r="AD31" i="21"/>
  <c r="AE31" i="21" s="1"/>
  <c r="AB31" i="21"/>
  <c r="AC31" i="21" s="1"/>
  <c r="Z31" i="21"/>
  <c r="AA31" i="21" s="1"/>
  <c r="X31" i="21"/>
  <c r="Y31" i="21" s="1"/>
  <c r="V31" i="21"/>
  <c r="W31" i="21" s="1"/>
  <c r="T31" i="21"/>
  <c r="U31" i="21" s="1"/>
  <c r="R31" i="21"/>
  <c r="S31" i="21" s="1"/>
  <c r="P31" i="21"/>
  <c r="Q31" i="21" s="1"/>
  <c r="N31" i="21"/>
  <c r="O31" i="21" s="1"/>
  <c r="L31" i="21"/>
  <c r="M31" i="21" s="1"/>
  <c r="J31" i="21"/>
  <c r="K31" i="21" s="1"/>
  <c r="BD30" i="21"/>
  <c r="BE30" i="21" s="1"/>
  <c r="BB30" i="21"/>
  <c r="BC30" i="21" s="1"/>
  <c r="AZ30" i="21"/>
  <c r="BA30" i="21" s="1"/>
  <c r="AX30" i="21"/>
  <c r="AY30" i="21" s="1"/>
  <c r="AV30" i="21"/>
  <c r="AW30" i="21" s="1"/>
  <c r="AT30" i="21"/>
  <c r="AU30" i="21" s="1"/>
  <c r="AR30" i="21"/>
  <c r="AS30" i="21" s="1"/>
  <c r="AP30" i="21"/>
  <c r="AQ30" i="21" s="1"/>
  <c r="AN30" i="21"/>
  <c r="AO30" i="21" s="1"/>
  <c r="AL30" i="21"/>
  <c r="AM30" i="21" s="1"/>
  <c r="AJ30" i="21"/>
  <c r="AK30" i="21" s="1"/>
  <c r="AH30" i="21"/>
  <c r="AI30" i="21" s="1"/>
  <c r="AF30" i="21"/>
  <c r="AG30" i="21" s="1"/>
  <c r="AD30" i="21"/>
  <c r="AE30" i="21" s="1"/>
  <c r="AB30" i="21"/>
  <c r="AC30" i="21" s="1"/>
  <c r="Z30" i="21"/>
  <c r="AA30" i="21" s="1"/>
  <c r="X30" i="21"/>
  <c r="Y30" i="21" s="1"/>
  <c r="V30" i="21"/>
  <c r="W30" i="21" s="1"/>
  <c r="T30" i="21"/>
  <c r="U30" i="21" s="1"/>
  <c r="R30" i="21"/>
  <c r="S30" i="21" s="1"/>
  <c r="P30" i="21"/>
  <c r="Q30" i="21" s="1"/>
  <c r="N30" i="21"/>
  <c r="O30" i="21" s="1"/>
  <c r="L30" i="21"/>
  <c r="M30" i="21" s="1"/>
  <c r="J30" i="21"/>
  <c r="K30" i="21" s="1"/>
  <c r="BD29" i="21"/>
  <c r="BE29" i="21" s="1"/>
  <c r="BB29" i="21"/>
  <c r="BC29" i="21" s="1"/>
  <c r="AZ29" i="21"/>
  <c r="BA29" i="21" s="1"/>
  <c r="AX29" i="21"/>
  <c r="AY29" i="21" s="1"/>
  <c r="AV29" i="21"/>
  <c r="AW29" i="21" s="1"/>
  <c r="AT29" i="21"/>
  <c r="AU29" i="21" s="1"/>
  <c r="AR29" i="21"/>
  <c r="AS29" i="21" s="1"/>
  <c r="AP29" i="21"/>
  <c r="AQ29" i="21" s="1"/>
  <c r="AN29" i="21"/>
  <c r="AO29" i="21" s="1"/>
  <c r="AL29" i="21"/>
  <c r="AM29" i="21" s="1"/>
  <c r="AJ29" i="21"/>
  <c r="AK29" i="21" s="1"/>
  <c r="AH29" i="21"/>
  <c r="AI29" i="21" s="1"/>
  <c r="AF29" i="21"/>
  <c r="AG29" i="21" s="1"/>
  <c r="AD29" i="21"/>
  <c r="AE29" i="21" s="1"/>
  <c r="AB29" i="21"/>
  <c r="AC29" i="21" s="1"/>
  <c r="Z29" i="21"/>
  <c r="AA29" i="21" s="1"/>
  <c r="X29" i="21"/>
  <c r="Y29" i="21" s="1"/>
  <c r="V29" i="21"/>
  <c r="W29" i="21" s="1"/>
  <c r="T29" i="21"/>
  <c r="U29" i="21" s="1"/>
  <c r="R29" i="21"/>
  <c r="S29" i="21" s="1"/>
  <c r="P29" i="21"/>
  <c r="Q29" i="21" s="1"/>
  <c r="N29" i="21"/>
  <c r="O29" i="21" s="1"/>
  <c r="L29" i="21"/>
  <c r="M29" i="21" s="1"/>
  <c r="J29" i="21"/>
  <c r="K29" i="21" s="1"/>
  <c r="BD28" i="21"/>
  <c r="BE28" i="21" s="1"/>
  <c r="BB28" i="21"/>
  <c r="BC28" i="21" s="1"/>
  <c r="AZ28" i="21"/>
  <c r="BA28" i="21" s="1"/>
  <c r="AX28" i="21"/>
  <c r="AY28" i="21" s="1"/>
  <c r="AV28" i="21"/>
  <c r="AW28" i="21" s="1"/>
  <c r="AT28" i="21"/>
  <c r="AU28" i="21" s="1"/>
  <c r="AR28" i="21"/>
  <c r="AS28" i="21" s="1"/>
  <c r="AP28" i="21"/>
  <c r="AQ28" i="21" s="1"/>
  <c r="AN28" i="21"/>
  <c r="AO28" i="21" s="1"/>
  <c r="AL28" i="21"/>
  <c r="AM28" i="21" s="1"/>
  <c r="AJ28" i="21"/>
  <c r="AK28" i="21" s="1"/>
  <c r="AH28" i="21"/>
  <c r="AI28" i="21" s="1"/>
  <c r="AF28" i="21"/>
  <c r="AG28" i="21" s="1"/>
  <c r="AD28" i="21"/>
  <c r="AE28" i="21" s="1"/>
  <c r="AB28" i="21"/>
  <c r="AC28" i="21" s="1"/>
  <c r="Z28" i="21"/>
  <c r="AA28" i="21" s="1"/>
  <c r="X28" i="21"/>
  <c r="Y28" i="21" s="1"/>
  <c r="V28" i="21"/>
  <c r="W28" i="21" s="1"/>
  <c r="T28" i="21"/>
  <c r="U28" i="21" s="1"/>
  <c r="R28" i="21"/>
  <c r="S28" i="21" s="1"/>
  <c r="P28" i="21"/>
  <c r="Q28" i="21" s="1"/>
  <c r="N28" i="21"/>
  <c r="O28" i="21" s="1"/>
  <c r="L28" i="21"/>
  <c r="M28" i="21" s="1"/>
  <c r="J28" i="21"/>
  <c r="K28" i="21" s="1"/>
  <c r="BD27" i="21"/>
  <c r="BE27" i="21" s="1"/>
  <c r="BB27" i="21"/>
  <c r="BC27" i="21" s="1"/>
  <c r="AZ27" i="21"/>
  <c r="BA27" i="21" s="1"/>
  <c r="AX27" i="21"/>
  <c r="AY27" i="21" s="1"/>
  <c r="AV27" i="21"/>
  <c r="AW27" i="21" s="1"/>
  <c r="AT27" i="21"/>
  <c r="AU27" i="21" s="1"/>
  <c r="AR27" i="21"/>
  <c r="AS27" i="21" s="1"/>
  <c r="AP27" i="21"/>
  <c r="AQ27" i="21" s="1"/>
  <c r="AN27" i="21"/>
  <c r="AO27" i="21" s="1"/>
  <c r="AL27" i="21"/>
  <c r="AM27" i="21" s="1"/>
  <c r="AJ27" i="21"/>
  <c r="AK27" i="21" s="1"/>
  <c r="AH27" i="21"/>
  <c r="AI27" i="21" s="1"/>
  <c r="AF27" i="21"/>
  <c r="AG27" i="21" s="1"/>
  <c r="AD27" i="21"/>
  <c r="AE27" i="21" s="1"/>
  <c r="AB27" i="21"/>
  <c r="AC27" i="21" s="1"/>
  <c r="Z27" i="21"/>
  <c r="AA27" i="21" s="1"/>
  <c r="X27" i="21"/>
  <c r="Y27" i="21" s="1"/>
  <c r="V27" i="21"/>
  <c r="W27" i="21" s="1"/>
  <c r="T27" i="21"/>
  <c r="U27" i="21" s="1"/>
  <c r="R27" i="21"/>
  <c r="S27" i="21" s="1"/>
  <c r="P27" i="21"/>
  <c r="Q27" i="21" s="1"/>
  <c r="N27" i="21"/>
  <c r="O27" i="21" s="1"/>
  <c r="L27" i="21"/>
  <c r="M27" i="21" s="1"/>
  <c r="J27" i="21"/>
  <c r="K27" i="21" s="1"/>
  <c r="BD26" i="21"/>
  <c r="BE26" i="21" s="1"/>
  <c r="BB26" i="21"/>
  <c r="BC26" i="21" s="1"/>
  <c r="AZ26" i="21"/>
  <c r="BA26" i="21" s="1"/>
  <c r="AX26" i="21"/>
  <c r="AY26" i="21" s="1"/>
  <c r="AV26" i="21"/>
  <c r="AW26" i="21" s="1"/>
  <c r="AT26" i="21"/>
  <c r="AU26" i="21" s="1"/>
  <c r="AR26" i="21"/>
  <c r="AS26" i="21" s="1"/>
  <c r="AP26" i="21"/>
  <c r="AQ26" i="21" s="1"/>
  <c r="AN26" i="21"/>
  <c r="AO26" i="21" s="1"/>
  <c r="AL26" i="21"/>
  <c r="AM26" i="21" s="1"/>
  <c r="AJ26" i="21"/>
  <c r="AK26" i="21" s="1"/>
  <c r="AH26" i="21"/>
  <c r="AI26" i="21" s="1"/>
  <c r="AF26" i="21"/>
  <c r="AG26" i="21" s="1"/>
  <c r="AD26" i="21"/>
  <c r="AE26" i="21" s="1"/>
  <c r="AB26" i="21"/>
  <c r="AC26" i="21" s="1"/>
  <c r="Z26" i="21"/>
  <c r="AA26" i="21" s="1"/>
  <c r="X26" i="21"/>
  <c r="Y26" i="21" s="1"/>
  <c r="V26" i="21"/>
  <c r="W26" i="21" s="1"/>
  <c r="T26" i="21"/>
  <c r="U26" i="21" s="1"/>
  <c r="R26" i="21"/>
  <c r="S26" i="21" s="1"/>
  <c r="P26" i="21"/>
  <c r="Q26" i="21" s="1"/>
  <c r="N26" i="21"/>
  <c r="O26" i="21" s="1"/>
  <c r="L26" i="21"/>
  <c r="M26" i="21" s="1"/>
  <c r="J26" i="21"/>
  <c r="K26" i="21" s="1"/>
  <c r="BD25" i="21"/>
  <c r="BE25" i="21" s="1"/>
  <c r="BB25" i="21"/>
  <c r="BC25" i="21" s="1"/>
  <c r="AZ25" i="21"/>
  <c r="BA25" i="21" s="1"/>
  <c r="AX25" i="21"/>
  <c r="AY25" i="21" s="1"/>
  <c r="AV25" i="21"/>
  <c r="AW25" i="21" s="1"/>
  <c r="AT25" i="21"/>
  <c r="AU25" i="21" s="1"/>
  <c r="AR25" i="21"/>
  <c r="AS25" i="21" s="1"/>
  <c r="AP25" i="21"/>
  <c r="AQ25" i="21" s="1"/>
  <c r="AN25" i="21"/>
  <c r="AO25" i="21" s="1"/>
  <c r="AL25" i="21"/>
  <c r="AM25" i="21" s="1"/>
  <c r="AJ25" i="21"/>
  <c r="AK25" i="21" s="1"/>
  <c r="AH25" i="21"/>
  <c r="AI25" i="21" s="1"/>
  <c r="AF25" i="21"/>
  <c r="AG25" i="21" s="1"/>
  <c r="AD25" i="21"/>
  <c r="AE25" i="21" s="1"/>
  <c r="AB25" i="21"/>
  <c r="AC25" i="21" s="1"/>
  <c r="Z25" i="21"/>
  <c r="AA25" i="21" s="1"/>
  <c r="X25" i="21"/>
  <c r="Y25" i="21" s="1"/>
  <c r="V25" i="21"/>
  <c r="W25" i="21" s="1"/>
  <c r="T25" i="21"/>
  <c r="U25" i="21" s="1"/>
  <c r="R25" i="21"/>
  <c r="S25" i="21" s="1"/>
  <c r="P25" i="21"/>
  <c r="Q25" i="21" s="1"/>
  <c r="N25" i="21"/>
  <c r="O25" i="21" s="1"/>
  <c r="L25" i="21"/>
  <c r="M25" i="21" s="1"/>
  <c r="J25" i="21"/>
  <c r="K25" i="21" s="1"/>
  <c r="BD24" i="21"/>
  <c r="BE24" i="21" s="1"/>
  <c r="BB24" i="21"/>
  <c r="BC24" i="21" s="1"/>
  <c r="AZ24" i="21"/>
  <c r="BA24" i="21" s="1"/>
  <c r="AX24" i="21"/>
  <c r="AY24" i="21" s="1"/>
  <c r="AV24" i="21"/>
  <c r="AW24" i="21" s="1"/>
  <c r="AT24" i="21"/>
  <c r="AU24" i="21" s="1"/>
  <c r="AR24" i="21"/>
  <c r="AS24" i="21" s="1"/>
  <c r="AP24" i="21"/>
  <c r="AQ24" i="21" s="1"/>
  <c r="AN24" i="21"/>
  <c r="AO24" i="21" s="1"/>
  <c r="AL24" i="21"/>
  <c r="AM24" i="21" s="1"/>
  <c r="AJ24" i="21"/>
  <c r="AK24" i="21" s="1"/>
  <c r="AH24" i="21"/>
  <c r="AI24" i="21" s="1"/>
  <c r="AF24" i="21"/>
  <c r="AG24" i="21" s="1"/>
  <c r="AD24" i="21"/>
  <c r="AE24" i="21" s="1"/>
  <c r="AB24" i="21"/>
  <c r="AC24" i="21" s="1"/>
  <c r="Z24" i="21"/>
  <c r="AA24" i="21" s="1"/>
  <c r="X24" i="21"/>
  <c r="Y24" i="21" s="1"/>
  <c r="V24" i="21"/>
  <c r="W24" i="21" s="1"/>
  <c r="T24" i="21"/>
  <c r="U24" i="21" s="1"/>
  <c r="R24" i="21"/>
  <c r="S24" i="21" s="1"/>
  <c r="P24" i="21"/>
  <c r="Q24" i="21" s="1"/>
  <c r="N24" i="21"/>
  <c r="O24" i="21" s="1"/>
  <c r="L24" i="21"/>
  <c r="M24" i="21" s="1"/>
  <c r="J24" i="21"/>
  <c r="K24" i="21" s="1"/>
  <c r="BD23" i="21"/>
  <c r="BE23" i="21" s="1"/>
  <c r="BB23" i="21"/>
  <c r="BC23" i="21" s="1"/>
  <c r="AZ23" i="21"/>
  <c r="BA23" i="21" s="1"/>
  <c r="AX23" i="21"/>
  <c r="AY23" i="21" s="1"/>
  <c r="AV23" i="21"/>
  <c r="AW23" i="21" s="1"/>
  <c r="AT23" i="21"/>
  <c r="AU23" i="21" s="1"/>
  <c r="AR23" i="21"/>
  <c r="AS23" i="21" s="1"/>
  <c r="AP23" i="21"/>
  <c r="AQ23" i="21" s="1"/>
  <c r="AN23" i="21"/>
  <c r="AO23" i="21" s="1"/>
  <c r="AL23" i="21"/>
  <c r="AM23" i="21" s="1"/>
  <c r="AJ23" i="21"/>
  <c r="AK23" i="21" s="1"/>
  <c r="AH23" i="21"/>
  <c r="AI23" i="21" s="1"/>
  <c r="AF23" i="21"/>
  <c r="AG23" i="21" s="1"/>
  <c r="AD23" i="21"/>
  <c r="AE23" i="21" s="1"/>
  <c r="AB23" i="21"/>
  <c r="AC23" i="21" s="1"/>
  <c r="Z23" i="21"/>
  <c r="AA23" i="21" s="1"/>
  <c r="X23" i="21"/>
  <c r="Y23" i="21" s="1"/>
  <c r="V23" i="21"/>
  <c r="W23" i="21" s="1"/>
  <c r="T23" i="21"/>
  <c r="U23" i="21" s="1"/>
  <c r="R23" i="21"/>
  <c r="S23" i="21" s="1"/>
  <c r="P23" i="21"/>
  <c r="Q23" i="21" s="1"/>
  <c r="N23" i="21"/>
  <c r="O23" i="21" s="1"/>
  <c r="L23" i="21"/>
  <c r="M23" i="21" s="1"/>
  <c r="J23" i="21"/>
  <c r="K23" i="21" s="1"/>
  <c r="BD22" i="21"/>
  <c r="BE22" i="21" s="1"/>
  <c r="BB22" i="21"/>
  <c r="BC22" i="21" s="1"/>
  <c r="AZ22" i="21"/>
  <c r="BA22" i="21" s="1"/>
  <c r="AX22" i="21"/>
  <c r="AY22" i="21" s="1"/>
  <c r="AV22" i="21"/>
  <c r="AW22" i="21" s="1"/>
  <c r="AT22" i="21"/>
  <c r="AU22" i="21" s="1"/>
  <c r="AR22" i="21"/>
  <c r="AS22" i="21" s="1"/>
  <c r="AP22" i="21"/>
  <c r="AQ22" i="21" s="1"/>
  <c r="AN22" i="21"/>
  <c r="AO22" i="21" s="1"/>
  <c r="AL22" i="21"/>
  <c r="AM22" i="21" s="1"/>
  <c r="AJ22" i="21"/>
  <c r="AK22" i="21" s="1"/>
  <c r="AH22" i="21"/>
  <c r="AI22" i="21" s="1"/>
  <c r="AF22" i="21"/>
  <c r="AG22" i="21" s="1"/>
  <c r="AD22" i="21"/>
  <c r="AE22" i="21" s="1"/>
  <c r="AB22" i="21"/>
  <c r="AC22" i="21" s="1"/>
  <c r="Z22" i="21"/>
  <c r="AA22" i="21" s="1"/>
  <c r="X22" i="21"/>
  <c r="Y22" i="21" s="1"/>
  <c r="V22" i="21"/>
  <c r="W22" i="21" s="1"/>
  <c r="T22" i="21"/>
  <c r="U22" i="21" s="1"/>
  <c r="R22" i="21"/>
  <c r="S22" i="21" s="1"/>
  <c r="P22" i="21"/>
  <c r="Q22" i="21" s="1"/>
  <c r="N22" i="21"/>
  <c r="O22" i="21" s="1"/>
  <c r="L22" i="21"/>
  <c r="M22" i="21" s="1"/>
  <c r="J22" i="21"/>
  <c r="K22" i="21" s="1"/>
  <c r="BD21" i="21"/>
  <c r="BE21" i="21" s="1"/>
  <c r="BB21" i="21"/>
  <c r="BC21" i="21" s="1"/>
  <c r="AZ21" i="21"/>
  <c r="BA21" i="21" s="1"/>
  <c r="AX21" i="21"/>
  <c r="AY21" i="21" s="1"/>
  <c r="AV21" i="21"/>
  <c r="AW21" i="21" s="1"/>
  <c r="AT21" i="21"/>
  <c r="AU21" i="21" s="1"/>
  <c r="AR21" i="21"/>
  <c r="AS21" i="21" s="1"/>
  <c r="AP21" i="21"/>
  <c r="AQ21" i="21" s="1"/>
  <c r="AN21" i="21"/>
  <c r="AO21" i="21" s="1"/>
  <c r="AL21" i="21"/>
  <c r="AM21" i="21" s="1"/>
  <c r="AJ21" i="21"/>
  <c r="AK21" i="21" s="1"/>
  <c r="AH21" i="21"/>
  <c r="AI21" i="21" s="1"/>
  <c r="AF21" i="21"/>
  <c r="AG21" i="21" s="1"/>
  <c r="AD21" i="21"/>
  <c r="AE21" i="21" s="1"/>
  <c r="AB21" i="21"/>
  <c r="AC21" i="21" s="1"/>
  <c r="Z21" i="21"/>
  <c r="AA21" i="21" s="1"/>
  <c r="X21" i="21"/>
  <c r="Y21" i="21" s="1"/>
  <c r="V21" i="21"/>
  <c r="W21" i="21" s="1"/>
  <c r="T21" i="21"/>
  <c r="U21" i="21" s="1"/>
  <c r="R21" i="21"/>
  <c r="S21" i="21" s="1"/>
  <c r="P21" i="21"/>
  <c r="Q21" i="21" s="1"/>
  <c r="N21" i="21"/>
  <c r="O21" i="21" s="1"/>
  <c r="L21" i="21"/>
  <c r="M21" i="21" s="1"/>
  <c r="J21" i="21"/>
  <c r="K21" i="21" s="1"/>
  <c r="BD20" i="21"/>
  <c r="BE20" i="21" s="1"/>
  <c r="BB20" i="21"/>
  <c r="BC20" i="21" s="1"/>
  <c r="AZ20" i="21"/>
  <c r="BA20" i="21" s="1"/>
  <c r="AX20" i="21"/>
  <c r="AY20" i="21" s="1"/>
  <c r="AV20" i="21"/>
  <c r="AW20" i="21" s="1"/>
  <c r="AT20" i="21"/>
  <c r="AU20" i="21" s="1"/>
  <c r="AR20" i="21"/>
  <c r="AS20" i="21" s="1"/>
  <c r="AP20" i="21"/>
  <c r="AQ20" i="21" s="1"/>
  <c r="AN20" i="21"/>
  <c r="AO20" i="21" s="1"/>
  <c r="AL20" i="21"/>
  <c r="AM20" i="21" s="1"/>
  <c r="AJ20" i="21"/>
  <c r="AK20" i="21" s="1"/>
  <c r="AH20" i="21"/>
  <c r="AI20" i="21" s="1"/>
  <c r="AF20" i="21"/>
  <c r="AG20" i="21" s="1"/>
  <c r="AD20" i="21"/>
  <c r="AE20" i="21" s="1"/>
  <c r="AB20" i="21"/>
  <c r="AC20" i="21" s="1"/>
  <c r="Z20" i="21"/>
  <c r="AA20" i="21" s="1"/>
  <c r="X20" i="21"/>
  <c r="Y20" i="21" s="1"/>
  <c r="V20" i="21"/>
  <c r="W20" i="21" s="1"/>
  <c r="T20" i="21"/>
  <c r="U20" i="21" s="1"/>
  <c r="R20" i="21"/>
  <c r="S20" i="21" s="1"/>
  <c r="P20" i="21"/>
  <c r="Q20" i="21" s="1"/>
  <c r="N20" i="21"/>
  <c r="O20" i="21" s="1"/>
  <c r="L20" i="21"/>
  <c r="M20" i="21" s="1"/>
  <c r="J20" i="21"/>
  <c r="K20" i="21" s="1"/>
  <c r="BD19" i="21"/>
  <c r="BE19" i="21" s="1"/>
  <c r="BB19" i="21"/>
  <c r="BC19" i="21" s="1"/>
  <c r="AZ19" i="21"/>
  <c r="BA19" i="21" s="1"/>
  <c r="AX19" i="21"/>
  <c r="AY19" i="21" s="1"/>
  <c r="AV19" i="21"/>
  <c r="AW19" i="21" s="1"/>
  <c r="AT19" i="21"/>
  <c r="AU19" i="21" s="1"/>
  <c r="AR19" i="21"/>
  <c r="AS19" i="21" s="1"/>
  <c r="AP19" i="21"/>
  <c r="AQ19" i="21" s="1"/>
  <c r="AN19" i="21"/>
  <c r="AO19" i="21" s="1"/>
  <c r="AL19" i="21"/>
  <c r="AM19" i="21" s="1"/>
  <c r="AJ19" i="21"/>
  <c r="AK19" i="21" s="1"/>
  <c r="AH19" i="21"/>
  <c r="AI19" i="21" s="1"/>
  <c r="AF19" i="21"/>
  <c r="AG19" i="21" s="1"/>
  <c r="AD19" i="21"/>
  <c r="AE19" i="21" s="1"/>
  <c r="AB19" i="21"/>
  <c r="AC19" i="21" s="1"/>
  <c r="Z19" i="21"/>
  <c r="AA19" i="21" s="1"/>
  <c r="X19" i="21"/>
  <c r="Y19" i="21" s="1"/>
  <c r="V19" i="21"/>
  <c r="W19" i="21" s="1"/>
  <c r="T19" i="21"/>
  <c r="U19" i="21" s="1"/>
  <c r="R19" i="21"/>
  <c r="S19" i="21" s="1"/>
  <c r="P19" i="21"/>
  <c r="Q19" i="21" s="1"/>
  <c r="N19" i="21"/>
  <c r="O19" i="21" s="1"/>
  <c r="L19" i="21"/>
  <c r="M19" i="21" s="1"/>
  <c r="J19" i="21"/>
  <c r="K19" i="21" s="1"/>
  <c r="BD18" i="21"/>
  <c r="BE18" i="21" s="1"/>
  <c r="BB18" i="21"/>
  <c r="BC18" i="21" s="1"/>
  <c r="AZ18" i="21"/>
  <c r="BA18" i="21" s="1"/>
  <c r="AX18" i="21"/>
  <c r="AY18" i="21" s="1"/>
  <c r="AV18" i="21"/>
  <c r="AW18" i="21" s="1"/>
  <c r="AT18" i="21"/>
  <c r="AU18" i="21" s="1"/>
  <c r="AR18" i="21"/>
  <c r="AS18" i="21" s="1"/>
  <c r="AP18" i="21"/>
  <c r="AQ18" i="21" s="1"/>
  <c r="AN18" i="21"/>
  <c r="AO18" i="21" s="1"/>
  <c r="AL18" i="21"/>
  <c r="AM18" i="21" s="1"/>
  <c r="AJ18" i="21"/>
  <c r="AK18" i="21" s="1"/>
  <c r="AH18" i="21"/>
  <c r="AI18" i="21" s="1"/>
  <c r="AF18" i="21"/>
  <c r="AG18" i="21" s="1"/>
  <c r="AD18" i="21"/>
  <c r="AE18" i="21" s="1"/>
  <c r="AB18" i="21"/>
  <c r="AC18" i="21" s="1"/>
  <c r="Z18" i="21"/>
  <c r="AA18" i="21" s="1"/>
  <c r="X18" i="21"/>
  <c r="Y18" i="21" s="1"/>
  <c r="V18" i="21"/>
  <c r="W18" i="21" s="1"/>
  <c r="T18" i="21"/>
  <c r="U18" i="21" s="1"/>
  <c r="R18" i="21"/>
  <c r="S18" i="21" s="1"/>
  <c r="P18" i="21"/>
  <c r="Q18" i="21" s="1"/>
  <c r="N18" i="21"/>
  <c r="O18" i="21" s="1"/>
  <c r="L18" i="21"/>
  <c r="M18" i="21" s="1"/>
  <c r="J18" i="21"/>
  <c r="K18" i="21" s="1"/>
  <c r="BD17" i="21"/>
  <c r="BE17" i="21" s="1"/>
  <c r="BB17" i="21"/>
  <c r="BC17" i="21" s="1"/>
  <c r="AZ17" i="21"/>
  <c r="BA17" i="21" s="1"/>
  <c r="AX17" i="21"/>
  <c r="AY17" i="21" s="1"/>
  <c r="AV17" i="21"/>
  <c r="AW17" i="21" s="1"/>
  <c r="AT17" i="21"/>
  <c r="AU17" i="21" s="1"/>
  <c r="AR17" i="21"/>
  <c r="AS17" i="21" s="1"/>
  <c r="AP17" i="21"/>
  <c r="AQ17" i="21" s="1"/>
  <c r="AN17" i="21"/>
  <c r="AO17" i="21" s="1"/>
  <c r="AL17" i="21"/>
  <c r="AM17" i="21" s="1"/>
  <c r="AJ17" i="21"/>
  <c r="AK17" i="21" s="1"/>
  <c r="AH17" i="21"/>
  <c r="AI17" i="21" s="1"/>
  <c r="AF17" i="21"/>
  <c r="AG17" i="21" s="1"/>
  <c r="AD17" i="21"/>
  <c r="AE17" i="21" s="1"/>
  <c r="AB17" i="21"/>
  <c r="AC17" i="21" s="1"/>
  <c r="Z17" i="21"/>
  <c r="AA17" i="21" s="1"/>
  <c r="X17" i="21"/>
  <c r="Y17" i="21" s="1"/>
  <c r="V17" i="21"/>
  <c r="W17" i="21" s="1"/>
  <c r="T17" i="21"/>
  <c r="U17" i="21" s="1"/>
  <c r="R17" i="21"/>
  <c r="S17" i="21" s="1"/>
  <c r="P17" i="21"/>
  <c r="Q17" i="21" s="1"/>
  <c r="N17" i="21"/>
  <c r="O17" i="21" s="1"/>
  <c r="L17" i="21"/>
  <c r="M17" i="21" s="1"/>
  <c r="J17" i="21"/>
  <c r="K17" i="21" s="1"/>
  <c r="BD16" i="21"/>
  <c r="BE16" i="21" s="1"/>
  <c r="BB16" i="21"/>
  <c r="BC16" i="21" s="1"/>
  <c r="AZ16" i="21"/>
  <c r="BA16" i="21" s="1"/>
  <c r="AX16" i="21"/>
  <c r="AY16" i="21" s="1"/>
  <c r="AV16" i="21"/>
  <c r="AW16" i="21" s="1"/>
  <c r="AT16" i="21"/>
  <c r="AU16" i="21" s="1"/>
  <c r="AR16" i="21"/>
  <c r="AS16" i="21" s="1"/>
  <c r="AP16" i="21"/>
  <c r="AQ16" i="21" s="1"/>
  <c r="AN16" i="21"/>
  <c r="AO16" i="21" s="1"/>
  <c r="AL16" i="21"/>
  <c r="AM16" i="21" s="1"/>
  <c r="AJ16" i="21"/>
  <c r="AK16" i="21" s="1"/>
  <c r="AH16" i="21"/>
  <c r="AI16" i="21" s="1"/>
  <c r="AF16" i="21"/>
  <c r="AG16" i="21" s="1"/>
  <c r="AD16" i="21"/>
  <c r="AE16" i="21" s="1"/>
  <c r="AB16" i="21"/>
  <c r="AC16" i="21" s="1"/>
  <c r="Z16" i="21"/>
  <c r="AA16" i="21" s="1"/>
  <c r="X16" i="21"/>
  <c r="Y16" i="21" s="1"/>
  <c r="V16" i="21"/>
  <c r="W16" i="21" s="1"/>
  <c r="T16" i="21"/>
  <c r="U16" i="21" s="1"/>
  <c r="R16" i="21"/>
  <c r="S16" i="21" s="1"/>
  <c r="P16" i="21"/>
  <c r="Q16" i="21" s="1"/>
  <c r="N16" i="21"/>
  <c r="O16" i="21" s="1"/>
  <c r="L16" i="21"/>
  <c r="M16" i="21" s="1"/>
  <c r="J16" i="21"/>
  <c r="K16" i="21" s="1"/>
  <c r="BD15" i="21"/>
  <c r="BE15" i="21" s="1"/>
  <c r="BB15" i="21"/>
  <c r="BC15" i="21" s="1"/>
  <c r="AZ15" i="21"/>
  <c r="BA15" i="21" s="1"/>
  <c r="AX15" i="21"/>
  <c r="AY15" i="21" s="1"/>
  <c r="AV15" i="21"/>
  <c r="AW15" i="21" s="1"/>
  <c r="AT15" i="21"/>
  <c r="AU15" i="21" s="1"/>
  <c r="AR15" i="21"/>
  <c r="AS15" i="21" s="1"/>
  <c r="AP15" i="21"/>
  <c r="AQ15" i="21" s="1"/>
  <c r="AN15" i="21"/>
  <c r="AO15" i="21" s="1"/>
  <c r="AL15" i="21"/>
  <c r="AM15" i="21" s="1"/>
  <c r="AJ15" i="21"/>
  <c r="AK15" i="21" s="1"/>
  <c r="AH15" i="21"/>
  <c r="AI15" i="21" s="1"/>
  <c r="AF15" i="21"/>
  <c r="AG15" i="21" s="1"/>
  <c r="AD15" i="21"/>
  <c r="AE15" i="21" s="1"/>
  <c r="AB15" i="21"/>
  <c r="AC15" i="21" s="1"/>
  <c r="Z15" i="21"/>
  <c r="AA15" i="21" s="1"/>
  <c r="X15" i="21"/>
  <c r="Y15" i="21" s="1"/>
  <c r="V15" i="21"/>
  <c r="W15" i="21" s="1"/>
  <c r="T15" i="21"/>
  <c r="U15" i="21" s="1"/>
  <c r="R15" i="21"/>
  <c r="S15" i="21" s="1"/>
  <c r="P15" i="21"/>
  <c r="Q15" i="21" s="1"/>
  <c r="N15" i="21"/>
  <c r="O15" i="21" s="1"/>
  <c r="L15" i="21"/>
  <c r="M15" i="21" s="1"/>
  <c r="J15" i="21"/>
  <c r="K15" i="21" s="1"/>
  <c r="BD14" i="21"/>
  <c r="BE14" i="21" s="1"/>
  <c r="BB14" i="21"/>
  <c r="BC14" i="21" s="1"/>
  <c r="AZ14" i="21"/>
  <c r="BA14" i="21" s="1"/>
  <c r="AX14" i="21"/>
  <c r="AY14" i="21" s="1"/>
  <c r="AV14" i="21"/>
  <c r="AW14" i="21" s="1"/>
  <c r="AT14" i="21"/>
  <c r="AU14" i="21" s="1"/>
  <c r="AR14" i="21"/>
  <c r="AS14" i="21" s="1"/>
  <c r="AP14" i="21"/>
  <c r="AQ14" i="21" s="1"/>
  <c r="AN14" i="21"/>
  <c r="AO14" i="21" s="1"/>
  <c r="AL14" i="21"/>
  <c r="AM14" i="21" s="1"/>
  <c r="AJ14" i="21"/>
  <c r="AK14" i="21" s="1"/>
  <c r="AH14" i="21"/>
  <c r="AI14" i="21" s="1"/>
  <c r="AF14" i="21"/>
  <c r="AG14" i="21" s="1"/>
  <c r="AD14" i="21"/>
  <c r="AE14" i="21" s="1"/>
  <c r="AB14" i="21"/>
  <c r="AC14" i="21" s="1"/>
  <c r="Z14" i="21"/>
  <c r="AA14" i="21" s="1"/>
  <c r="X14" i="21"/>
  <c r="Y14" i="21" s="1"/>
  <c r="V14" i="21"/>
  <c r="W14" i="21" s="1"/>
  <c r="T14" i="21"/>
  <c r="U14" i="21" s="1"/>
  <c r="R14" i="21"/>
  <c r="S14" i="21" s="1"/>
  <c r="P14" i="21"/>
  <c r="Q14" i="21" s="1"/>
  <c r="N14" i="21"/>
  <c r="O14" i="21" s="1"/>
  <c r="L14" i="21"/>
  <c r="M14" i="21" s="1"/>
  <c r="J14" i="21"/>
  <c r="K14" i="21" s="1"/>
  <c r="BD13" i="21"/>
  <c r="BE13" i="21" s="1"/>
  <c r="BB13" i="21"/>
  <c r="BC13" i="21" s="1"/>
  <c r="AZ13" i="21"/>
  <c r="BA13" i="21" s="1"/>
  <c r="AX13" i="21"/>
  <c r="AY13" i="21" s="1"/>
  <c r="AV13" i="21"/>
  <c r="AW13" i="21" s="1"/>
  <c r="AT13" i="21"/>
  <c r="AU13" i="21" s="1"/>
  <c r="AR13" i="21"/>
  <c r="AS13" i="21" s="1"/>
  <c r="AP13" i="21"/>
  <c r="AQ13" i="21" s="1"/>
  <c r="AN13" i="21"/>
  <c r="AO13" i="21" s="1"/>
  <c r="AL13" i="21"/>
  <c r="AM13" i="21" s="1"/>
  <c r="AJ13" i="21"/>
  <c r="AK13" i="21" s="1"/>
  <c r="AH13" i="21"/>
  <c r="AI13" i="21" s="1"/>
  <c r="AF13" i="21"/>
  <c r="AG13" i="21" s="1"/>
  <c r="AD13" i="21"/>
  <c r="AE13" i="21" s="1"/>
  <c r="AB13" i="21"/>
  <c r="AC13" i="21" s="1"/>
  <c r="Z13" i="21"/>
  <c r="AA13" i="21" s="1"/>
  <c r="X13" i="21"/>
  <c r="Y13" i="21" s="1"/>
  <c r="V13" i="21"/>
  <c r="W13" i="21" s="1"/>
  <c r="T13" i="21"/>
  <c r="U13" i="21" s="1"/>
  <c r="R13" i="21"/>
  <c r="S13" i="21" s="1"/>
  <c r="P13" i="21"/>
  <c r="Q13" i="21" s="1"/>
  <c r="N13" i="21"/>
  <c r="O13" i="21" s="1"/>
  <c r="L13" i="21"/>
  <c r="M13" i="21" s="1"/>
  <c r="J13" i="21"/>
  <c r="K13" i="21" s="1"/>
  <c r="BD12" i="21"/>
  <c r="BE12" i="21" s="1"/>
  <c r="BB12" i="21"/>
  <c r="BC12" i="21" s="1"/>
  <c r="AZ12" i="21"/>
  <c r="BA12" i="21" s="1"/>
  <c r="AX12" i="21"/>
  <c r="AY12" i="21" s="1"/>
  <c r="AV12" i="21"/>
  <c r="AW12" i="21" s="1"/>
  <c r="AT12" i="21"/>
  <c r="AU12" i="21" s="1"/>
  <c r="AR12" i="21"/>
  <c r="AS12" i="21" s="1"/>
  <c r="AP12" i="21"/>
  <c r="AQ12" i="21" s="1"/>
  <c r="AN12" i="21"/>
  <c r="AO12" i="21" s="1"/>
  <c r="AL12" i="21"/>
  <c r="AM12" i="21" s="1"/>
  <c r="AJ12" i="21"/>
  <c r="AK12" i="21" s="1"/>
  <c r="AH12" i="21"/>
  <c r="AI12" i="21" s="1"/>
  <c r="AF12" i="21"/>
  <c r="AG12" i="21" s="1"/>
  <c r="AD12" i="21"/>
  <c r="AE12" i="21" s="1"/>
  <c r="AB12" i="21"/>
  <c r="AC12" i="21" s="1"/>
  <c r="Z12" i="21"/>
  <c r="AA12" i="21" s="1"/>
  <c r="X12" i="21"/>
  <c r="Y12" i="21" s="1"/>
  <c r="V12" i="21"/>
  <c r="W12" i="21" s="1"/>
  <c r="T12" i="21"/>
  <c r="U12" i="21" s="1"/>
  <c r="R12" i="21"/>
  <c r="S12" i="21" s="1"/>
  <c r="P12" i="21"/>
  <c r="Q12" i="21" s="1"/>
  <c r="N12" i="21"/>
  <c r="O12" i="21" s="1"/>
  <c r="L12" i="21"/>
  <c r="M12" i="21" s="1"/>
  <c r="J12" i="21"/>
  <c r="K12" i="21" s="1"/>
  <c r="BD11" i="21"/>
  <c r="BE11" i="21" s="1"/>
  <c r="BB11" i="21"/>
  <c r="BC11" i="21" s="1"/>
  <c r="AZ11" i="21"/>
  <c r="BA11" i="21" s="1"/>
  <c r="AX11" i="21"/>
  <c r="AY11" i="21" s="1"/>
  <c r="AV11" i="21"/>
  <c r="AW11" i="21" s="1"/>
  <c r="AT11" i="21"/>
  <c r="AU11" i="21" s="1"/>
  <c r="AR11" i="21"/>
  <c r="AS11" i="21" s="1"/>
  <c r="AP11" i="21"/>
  <c r="AQ11" i="21" s="1"/>
  <c r="AN11" i="21"/>
  <c r="AO11" i="21" s="1"/>
  <c r="AL11" i="21"/>
  <c r="AM11" i="21" s="1"/>
  <c r="AJ11" i="21"/>
  <c r="AK11" i="21" s="1"/>
  <c r="AH11" i="21"/>
  <c r="AI11" i="21" s="1"/>
  <c r="AF11" i="21"/>
  <c r="AG11" i="21" s="1"/>
  <c r="AD11" i="21"/>
  <c r="AE11" i="21" s="1"/>
  <c r="AB11" i="21"/>
  <c r="AC11" i="21" s="1"/>
  <c r="Z11" i="21"/>
  <c r="AA11" i="21" s="1"/>
  <c r="X11" i="21"/>
  <c r="Y11" i="21" s="1"/>
  <c r="V11" i="21"/>
  <c r="W11" i="21" s="1"/>
  <c r="T11" i="21"/>
  <c r="U11" i="21" s="1"/>
  <c r="R11" i="21"/>
  <c r="S11" i="21" s="1"/>
  <c r="P11" i="21"/>
  <c r="Q11" i="21" s="1"/>
  <c r="N11" i="21"/>
  <c r="O11" i="21" s="1"/>
  <c r="L11" i="21"/>
  <c r="M11" i="21" s="1"/>
  <c r="J11" i="21"/>
  <c r="K11" i="21" s="1"/>
  <c r="BD10" i="21"/>
  <c r="BE10" i="21" s="1"/>
  <c r="BB10" i="21"/>
  <c r="BC10" i="21" s="1"/>
  <c r="AZ10" i="21"/>
  <c r="BA10" i="21" s="1"/>
  <c r="AX10" i="21"/>
  <c r="AY10" i="21" s="1"/>
  <c r="AV10" i="21"/>
  <c r="AW10" i="21" s="1"/>
  <c r="AT10" i="21"/>
  <c r="AU10" i="21" s="1"/>
  <c r="AR10" i="21"/>
  <c r="AS10" i="21" s="1"/>
  <c r="AP10" i="21"/>
  <c r="AQ10" i="21" s="1"/>
  <c r="AN10" i="21"/>
  <c r="AO10" i="21" s="1"/>
  <c r="AL10" i="21"/>
  <c r="AM10" i="21" s="1"/>
  <c r="AJ10" i="21"/>
  <c r="AK10" i="21" s="1"/>
  <c r="AH10" i="21"/>
  <c r="AI10" i="21" s="1"/>
  <c r="AF10" i="21"/>
  <c r="AG10" i="21" s="1"/>
  <c r="AD10" i="21"/>
  <c r="AE10" i="21" s="1"/>
  <c r="AB10" i="21"/>
  <c r="AC10" i="21" s="1"/>
  <c r="Z10" i="21"/>
  <c r="AA10" i="21" s="1"/>
  <c r="X10" i="21"/>
  <c r="Y10" i="21" s="1"/>
  <c r="V10" i="21"/>
  <c r="W10" i="21" s="1"/>
  <c r="T10" i="21"/>
  <c r="U10" i="21" s="1"/>
  <c r="R10" i="21"/>
  <c r="S10" i="21" s="1"/>
  <c r="P10" i="21"/>
  <c r="Q10" i="21" s="1"/>
  <c r="N10" i="21"/>
  <c r="O10" i="21" s="1"/>
  <c r="L10" i="21"/>
  <c r="M10" i="21" s="1"/>
  <c r="J10" i="21"/>
  <c r="K10" i="21" s="1"/>
  <c r="BD9" i="21"/>
  <c r="BE9" i="21" s="1"/>
  <c r="BB9" i="21"/>
  <c r="BC9" i="21" s="1"/>
  <c r="AZ9" i="21"/>
  <c r="BA9" i="21" s="1"/>
  <c r="AX9" i="21"/>
  <c r="AY9" i="21" s="1"/>
  <c r="AV9" i="21"/>
  <c r="AW9" i="21" s="1"/>
  <c r="AT9" i="21"/>
  <c r="AU9" i="21" s="1"/>
  <c r="AR9" i="21"/>
  <c r="AS9" i="21" s="1"/>
  <c r="AP9" i="21"/>
  <c r="AQ9" i="21" s="1"/>
  <c r="AN9" i="21"/>
  <c r="AO9" i="21" s="1"/>
  <c r="AL9" i="21"/>
  <c r="AM9" i="21" s="1"/>
  <c r="AJ9" i="21"/>
  <c r="AK9" i="21" s="1"/>
  <c r="AH9" i="21"/>
  <c r="AI9" i="21" s="1"/>
  <c r="AF9" i="21"/>
  <c r="AG9" i="21" s="1"/>
  <c r="AD9" i="21"/>
  <c r="AE9" i="21" s="1"/>
  <c r="AB9" i="21"/>
  <c r="AC9" i="21" s="1"/>
  <c r="Z9" i="21"/>
  <c r="AA9" i="21" s="1"/>
  <c r="X9" i="21"/>
  <c r="Y9" i="21" s="1"/>
  <c r="V9" i="21"/>
  <c r="W9" i="21" s="1"/>
  <c r="T9" i="21"/>
  <c r="U9" i="21" s="1"/>
  <c r="R9" i="21"/>
  <c r="S9" i="21" s="1"/>
  <c r="P9" i="21"/>
  <c r="Q9" i="21" s="1"/>
  <c r="N9" i="21"/>
  <c r="O9" i="21" s="1"/>
  <c r="L9" i="21"/>
  <c r="M9" i="21" s="1"/>
  <c r="J9" i="21"/>
  <c r="K9" i="21" s="1"/>
  <c r="BD8" i="21"/>
  <c r="BE8" i="21" s="1"/>
  <c r="BB8" i="21"/>
  <c r="BC8" i="21" s="1"/>
  <c r="AZ8" i="21"/>
  <c r="BA8" i="21" s="1"/>
  <c r="AX8" i="21"/>
  <c r="AY8" i="21" s="1"/>
  <c r="AV8" i="21"/>
  <c r="AW8" i="21" s="1"/>
  <c r="AT8" i="21"/>
  <c r="AU8" i="21" s="1"/>
  <c r="AR8" i="21"/>
  <c r="AS8" i="21" s="1"/>
  <c r="AP8" i="21"/>
  <c r="AQ8" i="21" s="1"/>
  <c r="AN8" i="21"/>
  <c r="AO8" i="21" s="1"/>
  <c r="AL8" i="21"/>
  <c r="AM8" i="21" s="1"/>
  <c r="AJ8" i="21"/>
  <c r="AK8" i="21" s="1"/>
  <c r="AH8" i="21"/>
  <c r="AI8" i="21" s="1"/>
  <c r="AF8" i="21"/>
  <c r="AG8" i="21" s="1"/>
  <c r="AD8" i="21"/>
  <c r="AE8" i="21" s="1"/>
  <c r="AB8" i="21"/>
  <c r="AC8" i="21" s="1"/>
  <c r="Z8" i="21"/>
  <c r="AA8" i="21" s="1"/>
  <c r="X8" i="21"/>
  <c r="Y8" i="21" s="1"/>
  <c r="V8" i="21"/>
  <c r="W8" i="21" s="1"/>
  <c r="T8" i="21"/>
  <c r="U8" i="21" s="1"/>
  <c r="R8" i="21"/>
  <c r="S8" i="21" s="1"/>
  <c r="P8" i="21"/>
  <c r="Q8" i="21" s="1"/>
  <c r="N8" i="21"/>
  <c r="O8" i="21" s="1"/>
  <c r="L8" i="21"/>
  <c r="M8" i="21" s="1"/>
  <c r="J8" i="21"/>
  <c r="K8" i="21" s="1"/>
  <c r="BD7" i="21"/>
  <c r="BE7" i="21" s="1"/>
  <c r="BB7" i="21"/>
  <c r="BC7" i="21" s="1"/>
  <c r="AZ7" i="21"/>
  <c r="BA7" i="21" s="1"/>
  <c r="AX7" i="21"/>
  <c r="AY7" i="21" s="1"/>
  <c r="AV7" i="21"/>
  <c r="AW7" i="21" s="1"/>
  <c r="AT7" i="21"/>
  <c r="AU7" i="21" s="1"/>
  <c r="AR7" i="21"/>
  <c r="AS7" i="21" s="1"/>
  <c r="AP7" i="21"/>
  <c r="AQ7" i="21" s="1"/>
  <c r="AN7" i="21"/>
  <c r="AO7" i="21" s="1"/>
  <c r="AL7" i="21"/>
  <c r="AM7" i="21" s="1"/>
  <c r="AJ7" i="21"/>
  <c r="AK7" i="21" s="1"/>
  <c r="AH7" i="21"/>
  <c r="AI7" i="21" s="1"/>
  <c r="AF7" i="21"/>
  <c r="AG7" i="21" s="1"/>
  <c r="AD7" i="21"/>
  <c r="AE7" i="21" s="1"/>
  <c r="AB7" i="21"/>
  <c r="AC7" i="21" s="1"/>
  <c r="Z7" i="21"/>
  <c r="AA7" i="21" s="1"/>
  <c r="X7" i="21"/>
  <c r="Y7" i="21" s="1"/>
  <c r="V7" i="21"/>
  <c r="W7" i="21" s="1"/>
  <c r="T7" i="21"/>
  <c r="U7" i="21" s="1"/>
  <c r="R7" i="21"/>
  <c r="S7" i="21" s="1"/>
  <c r="P7" i="21"/>
  <c r="Q7" i="21" s="1"/>
  <c r="N7" i="21"/>
  <c r="O7" i="21" s="1"/>
  <c r="L7" i="21"/>
  <c r="M7" i="21" s="1"/>
  <c r="J7" i="21"/>
  <c r="K7" i="21" s="1"/>
  <c r="BD6" i="21"/>
  <c r="BE6" i="21" s="1"/>
  <c r="BB6" i="21"/>
  <c r="BC6" i="21" s="1"/>
  <c r="AZ6" i="21"/>
  <c r="BA6" i="21" s="1"/>
  <c r="AX6" i="21"/>
  <c r="AY6" i="21" s="1"/>
  <c r="AV6" i="21"/>
  <c r="AW6" i="21" s="1"/>
  <c r="AT6" i="21"/>
  <c r="AU6" i="21" s="1"/>
  <c r="AR6" i="21"/>
  <c r="AS6" i="21" s="1"/>
  <c r="AP6" i="21"/>
  <c r="AQ6" i="21" s="1"/>
  <c r="AN6" i="21"/>
  <c r="AO6" i="21" s="1"/>
  <c r="AL6" i="21"/>
  <c r="AM6" i="21" s="1"/>
  <c r="AJ6" i="21"/>
  <c r="AK6" i="21" s="1"/>
  <c r="AH6" i="21"/>
  <c r="AI6" i="21" s="1"/>
  <c r="AF6" i="21"/>
  <c r="AG6" i="21" s="1"/>
  <c r="AD6" i="21"/>
  <c r="AE6" i="21" s="1"/>
  <c r="AB6" i="21"/>
  <c r="AC6" i="21" s="1"/>
  <c r="Z6" i="21"/>
  <c r="AA6" i="21" s="1"/>
  <c r="X6" i="21"/>
  <c r="Y6" i="21" s="1"/>
  <c r="V6" i="21"/>
  <c r="W6" i="21" s="1"/>
  <c r="T6" i="21"/>
  <c r="U6" i="21" s="1"/>
  <c r="R6" i="21"/>
  <c r="S6" i="21" s="1"/>
  <c r="P6" i="21"/>
  <c r="Q6" i="21" s="1"/>
  <c r="N6" i="21"/>
  <c r="O6" i="21" s="1"/>
  <c r="L6" i="21"/>
  <c r="M6" i="21" s="1"/>
  <c r="J6" i="21"/>
  <c r="K6" i="21" s="1"/>
  <c r="AW610" i="21" l="1"/>
  <c r="AQ334" i="21"/>
  <c r="BC334" i="21"/>
  <c r="S335" i="21"/>
  <c r="AE335" i="21"/>
  <c r="AQ335" i="21"/>
  <c r="BC335" i="21"/>
  <c r="S336" i="21"/>
  <c r="AE336" i="21"/>
  <c r="AQ336" i="21"/>
  <c r="BC336" i="21"/>
  <c r="S337" i="21"/>
  <c r="AE337" i="21"/>
  <c r="AQ337" i="21"/>
  <c r="BC337" i="21"/>
  <c r="S338" i="21"/>
  <c r="AE338" i="21"/>
  <c r="AQ338" i="21"/>
  <c r="BC338" i="21"/>
  <c r="S339" i="21"/>
  <c r="AE339" i="21"/>
  <c r="AQ339" i="21"/>
  <c r="BC339" i="21"/>
  <c r="S340" i="21"/>
  <c r="AE340" i="21"/>
  <c r="AQ340" i="21"/>
  <c r="BC340" i="21"/>
  <c r="S341" i="21"/>
  <c r="AE341" i="21"/>
  <c r="AQ341" i="21"/>
  <c r="BC341" i="21"/>
  <c r="S342" i="21"/>
  <c r="AE342" i="21"/>
  <c r="AQ342" i="21"/>
  <c r="BC342" i="21"/>
  <c r="S343" i="21"/>
  <c r="AE343" i="21"/>
  <c r="AQ343" i="21"/>
  <c r="BC343" i="21"/>
  <c r="S344" i="21"/>
  <c r="AE344" i="21"/>
  <c r="AQ344" i="21"/>
  <c r="BC344" i="21"/>
  <c r="S345" i="21"/>
  <c r="AE345" i="21"/>
  <c r="AQ345" i="21"/>
  <c r="BC345" i="21"/>
  <c r="S346" i="21"/>
  <c r="AE346" i="21"/>
  <c r="AQ346" i="21"/>
  <c r="BC346" i="21"/>
  <c r="S347" i="21"/>
  <c r="AE347" i="21"/>
  <c r="AQ347" i="21"/>
  <c r="BC347" i="21"/>
  <c r="S348" i="21"/>
  <c r="AE348" i="21"/>
  <c r="AQ348" i="21"/>
  <c r="BC348" i="21"/>
  <c r="S349" i="21"/>
  <c r="AE349" i="21"/>
  <c r="AQ349" i="21"/>
  <c r="BC349" i="21"/>
  <c r="S350" i="21"/>
  <c r="AE350" i="21"/>
  <c r="AQ350" i="21"/>
  <c r="BC350" i="21"/>
  <c r="S351" i="21"/>
  <c r="AE351" i="21"/>
  <c r="AQ351" i="21"/>
  <c r="BC351" i="21"/>
  <c r="S352" i="21"/>
  <c r="AE352" i="21"/>
  <c r="AQ352" i="21"/>
  <c r="BC352" i="21"/>
  <c r="S353" i="21"/>
  <c r="AE353" i="21"/>
  <c r="AQ353" i="21"/>
  <c r="BC353" i="21"/>
  <c r="S354" i="21"/>
  <c r="AE354" i="21"/>
  <c r="AQ354" i="21"/>
  <c r="BC354" i="21"/>
  <c r="S355" i="21"/>
  <c r="AE355" i="21"/>
  <c r="AQ355" i="21"/>
  <c r="BC355" i="21"/>
  <c r="S356" i="21"/>
  <c r="AE356" i="21"/>
  <c r="AQ356" i="21"/>
  <c r="BC356" i="21"/>
  <c r="S357" i="21"/>
  <c r="AE357" i="21"/>
  <c r="AQ357" i="21"/>
  <c r="BC357" i="21"/>
  <c r="S358" i="21"/>
  <c r="AE358" i="21"/>
  <c r="AQ358" i="21"/>
  <c r="BC358" i="21"/>
  <c r="S359" i="21"/>
  <c r="AE359" i="21"/>
  <c r="AQ359" i="21"/>
  <c r="BC359" i="21"/>
  <c r="S360" i="21"/>
  <c r="AE360" i="21"/>
  <c r="AQ360" i="21"/>
  <c r="BC360" i="21"/>
  <c r="S361" i="21"/>
  <c r="AE361" i="21"/>
  <c r="AQ361" i="21"/>
  <c r="BC361" i="21"/>
  <c r="S362" i="21"/>
  <c r="AE362" i="21"/>
  <c r="AQ362" i="21"/>
  <c r="BC362" i="21"/>
  <c r="S363" i="21"/>
  <c r="AE363" i="21"/>
  <c r="AQ363" i="21"/>
  <c r="BC363" i="21"/>
  <c r="S364" i="21"/>
  <c r="AE364" i="21"/>
  <c r="AQ364" i="21"/>
  <c r="BC364" i="21"/>
  <c r="S365" i="21"/>
  <c r="AE365" i="21"/>
  <c r="AQ365" i="21"/>
  <c r="BC365" i="21"/>
  <c r="S366" i="21"/>
  <c r="AE366" i="21"/>
  <c r="AQ366" i="21"/>
  <c r="BC366" i="21"/>
  <c r="S367" i="21"/>
  <c r="AE367" i="21"/>
  <c r="AQ367" i="21"/>
  <c r="BC367" i="21"/>
  <c r="S368" i="21"/>
  <c r="AE368" i="21"/>
  <c r="AQ368" i="21"/>
  <c r="BC368" i="21"/>
  <c r="S369" i="21"/>
  <c r="AE369" i="21"/>
  <c r="AS194" i="21"/>
  <c r="BE194" i="21"/>
  <c r="AS195" i="21"/>
  <c r="BE195" i="21"/>
  <c r="AS196" i="21"/>
  <c r="BE196" i="21"/>
  <c r="AS197" i="21"/>
  <c r="BE197" i="21"/>
  <c r="AS198" i="21"/>
  <c r="BE198" i="21"/>
  <c r="AS199" i="21"/>
  <c r="BE199" i="21"/>
  <c r="AS200" i="21"/>
  <c r="BE200" i="21"/>
  <c r="AS201" i="21"/>
  <c r="BE201" i="21"/>
  <c r="AS202" i="21"/>
  <c r="BE202" i="21"/>
  <c r="AS203" i="21"/>
  <c r="BE203" i="21"/>
  <c r="AS204" i="21"/>
  <c r="BE204" i="21"/>
  <c r="AS205" i="21"/>
  <c r="BE205" i="21"/>
  <c r="AS206" i="21"/>
  <c r="BE206" i="21"/>
  <c r="AS207" i="21"/>
  <c r="BE207" i="21"/>
  <c r="AS208" i="21"/>
  <c r="BE208" i="21"/>
  <c r="AS209" i="21"/>
  <c r="BE209" i="21"/>
  <c r="AS210" i="21"/>
  <c r="BE210" i="21"/>
  <c r="AS211" i="21"/>
  <c r="BE211" i="21"/>
  <c r="AS212" i="21"/>
  <c r="BE212" i="21"/>
  <c r="AS213" i="21"/>
  <c r="BE213" i="21"/>
  <c r="AS214" i="21"/>
  <c r="BE214" i="21"/>
  <c r="AS215" i="21"/>
  <c r="BE215" i="21"/>
  <c r="AS216" i="21"/>
  <c r="BE216" i="21"/>
  <c r="AS217" i="21"/>
  <c r="BE217" i="21"/>
  <c r="AS218" i="21"/>
  <c r="BE218" i="21"/>
  <c r="AS219" i="21"/>
  <c r="BE219" i="21"/>
  <c r="AS220" i="21"/>
  <c r="BE220" i="21"/>
  <c r="AS221" i="21"/>
  <c r="BE221" i="21"/>
  <c r="AS222" i="21"/>
  <c r="BE222" i="21"/>
  <c r="AS223" i="21"/>
  <c r="BE223" i="21"/>
  <c r="AS224" i="21"/>
  <c r="BE224" i="21"/>
  <c r="AS225" i="21"/>
  <c r="BE225" i="21"/>
  <c r="AS226" i="21"/>
  <c r="BE226" i="21"/>
  <c r="AS227" i="21"/>
  <c r="BE227" i="21"/>
  <c r="AS228" i="21"/>
  <c r="BE228" i="21"/>
  <c r="AS229" i="21"/>
  <c r="BE229" i="21"/>
  <c r="AS230" i="21"/>
  <c r="BE230" i="21"/>
  <c r="AS231" i="21"/>
  <c r="BE231" i="21"/>
  <c r="AS232" i="21"/>
  <c r="BE232" i="21"/>
  <c r="AS233" i="21"/>
  <c r="BE233" i="21"/>
  <c r="AS234" i="21"/>
  <c r="BE234" i="21"/>
  <c r="AS235" i="21"/>
  <c r="BE235" i="21"/>
  <c r="AS236" i="21"/>
  <c r="BE236" i="21"/>
  <c r="AS237" i="21"/>
  <c r="BE237" i="21"/>
  <c r="AG238" i="21"/>
  <c r="AS238" i="21"/>
  <c r="BE238" i="21"/>
  <c r="AG239" i="21"/>
  <c r="AS239" i="21"/>
  <c r="BE239" i="21"/>
  <c r="AG240" i="21"/>
  <c r="AS240" i="21"/>
  <c r="BE240" i="21"/>
  <c r="AG241" i="21"/>
  <c r="AS241" i="21"/>
  <c r="BE241" i="21"/>
  <c r="AG242" i="21"/>
  <c r="AS242" i="21"/>
  <c r="BE242" i="21"/>
  <c r="AG243" i="21"/>
  <c r="AS243" i="21"/>
  <c r="BE243" i="21"/>
  <c r="AG244" i="21"/>
  <c r="AS244" i="21"/>
  <c r="BE244" i="21"/>
  <c r="AG245" i="21"/>
  <c r="AS245" i="21"/>
  <c r="BE245" i="21"/>
  <c r="AG246" i="21"/>
  <c r="AS246" i="21"/>
  <c r="BE246" i="21"/>
  <c r="AG247" i="21"/>
  <c r="AS247" i="21"/>
  <c r="BE247" i="21"/>
  <c r="AG248" i="21"/>
  <c r="AS248" i="21"/>
  <c r="BE248" i="21"/>
  <c r="AG249" i="21"/>
  <c r="AS249" i="21"/>
  <c r="BE249" i="21"/>
  <c r="AG250" i="21"/>
  <c r="AS250" i="21"/>
  <c r="BE250" i="21"/>
  <c r="AG251" i="21"/>
  <c r="AS251" i="21"/>
  <c r="BE251" i="21"/>
  <c r="AG252" i="21"/>
  <c r="AS252" i="21"/>
  <c r="BE252" i="21"/>
  <c r="AG253" i="21"/>
  <c r="AS253" i="21"/>
  <c r="BE253" i="21"/>
  <c r="AG254" i="21"/>
  <c r="AS254" i="21"/>
  <c r="BE254" i="21"/>
  <c r="AG255" i="21"/>
  <c r="AS255" i="21"/>
  <c r="BE255" i="21"/>
  <c r="AG256" i="21"/>
  <c r="AS256" i="21"/>
  <c r="BE256" i="21"/>
  <c r="AG257" i="21"/>
  <c r="AS257" i="21"/>
  <c r="BE257" i="21"/>
  <c r="AG258" i="21"/>
  <c r="AS258" i="21"/>
  <c r="BE258" i="21"/>
  <c r="AG259" i="21"/>
  <c r="AS259" i="21"/>
  <c r="BE259" i="21"/>
  <c r="AG260" i="21"/>
  <c r="AS260" i="21"/>
  <c r="BE260" i="21"/>
  <c r="AG261" i="21"/>
  <c r="AS261" i="21"/>
  <c r="BE261" i="21"/>
  <c r="AG262" i="21"/>
  <c r="AS262" i="21"/>
  <c r="BE262" i="21"/>
  <c r="AG263" i="21"/>
  <c r="AS263" i="21"/>
  <c r="BE263" i="21"/>
  <c r="AG264" i="21"/>
  <c r="AS264" i="21"/>
  <c r="BE264" i="21"/>
  <c r="AG265" i="21"/>
  <c r="AS265" i="21"/>
  <c r="BE265" i="21"/>
  <c r="AG266" i="21"/>
  <c r="AS266" i="21"/>
  <c r="BE266" i="21"/>
  <c r="AG267" i="21"/>
  <c r="AS267" i="21"/>
  <c r="BE267" i="21"/>
  <c r="AG268" i="21"/>
  <c r="AS268" i="21"/>
  <c r="BE268" i="21"/>
  <c r="AG269" i="21"/>
  <c r="AS269" i="21"/>
  <c r="BE269" i="21"/>
  <c r="AG270" i="21"/>
  <c r="AS270" i="21"/>
  <c r="BE270" i="21"/>
  <c r="AG271" i="21"/>
  <c r="AS271" i="21"/>
  <c r="BE271" i="21"/>
  <c r="AG272" i="21"/>
  <c r="AS272" i="21"/>
  <c r="BE272" i="21"/>
  <c r="AG273" i="21"/>
  <c r="AS273" i="21"/>
  <c r="BE273" i="21"/>
  <c r="AG274" i="21"/>
  <c r="AS274" i="21"/>
  <c r="BE274" i="21"/>
  <c r="AG275" i="21"/>
  <c r="AS275" i="21"/>
  <c r="BE275" i="21"/>
  <c r="AG276" i="21"/>
  <c r="AS276" i="21"/>
  <c r="BE276" i="21"/>
  <c r="AG277" i="21"/>
  <c r="AS277" i="21"/>
  <c r="BE277" i="21"/>
  <c r="AG278" i="21"/>
  <c r="AS278" i="21"/>
  <c r="BE278" i="21"/>
  <c r="AG279" i="21"/>
  <c r="AS279" i="21"/>
  <c r="BE279" i="21"/>
  <c r="AG280" i="21"/>
  <c r="AS280" i="21"/>
  <c r="BE280" i="21"/>
  <c r="AG281" i="21"/>
  <c r="AS281" i="21"/>
  <c r="BE281" i="21"/>
  <c r="AG282" i="21"/>
  <c r="AS282" i="21"/>
  <c r="BE282" i="21"/>
  <c r="AG283" i="21"/>
  <c r="AS283" i="21"/>
  <c r="BE283" i="21"/>
  <c r="AG284" i="21"/>
  <c r="AS284" i="21"/>
  <c r="BE284" i="21"/>
  <c r="AG285" i="21"/>
  <c r="AS285" i="21"/>
  <c r="BE285" i="21"/>
  <c r="AG286" i="21"/>
  <c r="AS286" i="21"/>
  <c r="BE286" i="21"/>
  <c r="AG287" i="21"/>
  <c r="AS287" i="21"/>
  <c r="BE287" i="21"/>
  <c r="AG288" i="21"/>
  <c r="AS288" i="21"/>
  <c r="BE288" i="21"/>
  <c r="AG289" i="21"/>
  <c r="AS289" i="21"/>
  <c r="BE289" i="21"/>
  <c r="AG290" i="21"/>
  <c r="AS290" i="21"/>
  <c r="BE290" i="21"/>
  <c r="AG291" i="21"/>
  <c r="AS291" i="21"/>
  <c r="BE291" i="21"/>
  <c r="AG292" i="21"/>
  <c r="AS292" i="21"/>
  <c r="BE292" i="21"/>
  <c r="AG293" i="21"/>
  <c r="AS293" i="21"/>
  <c r="BE293" i="21"/>
  <c r="AG294" i="21"/>
  <c r="AS294" i="21"/>
  <c r="BE294" i="21"/>
  <c r="AG295" i="21"/>
  <c r="AS295" i="21"/>
  <c r="BE295" i="21"/>
  <c r="AG296" i="21"/>
  <c r="AS296" i="21"/>
  <c r="BE296" i="21"/>
  <c r="AG297" i="21"/>
  <c r="AS297" i="21"/>
  <c r="BE297" i="21"/>
  <c r="AG298" i="21"/>
  <c r="AS298" i="21"/>
  <c r="BE298" i="21"/>
  <c r="AG299" i="21"/>
  <c r="AS299" i="21"/>
  <c r="BE299" i="21"/>
  <c r="AG300" i="21"/>
  <c r="AS300" i="21"/>
  <c r="BE300" i="21"/>
  <c r="AG301" i="21"/>
  <c r="AS301" i="21"/>
  <c r="BE301" i="21"/>
  <c r="AG302" i="21"/>
  <c r="AS302" i="21"/>
  <c r="BE302" i="21"/>
  <c r="AG303" i="21"/>
  <c r="AS303" i="21"/>
  <c r="BE303" i="21"/>
  <c r="AG304" i="21"/>
  <c r="AS304" i="21"/>
  <c r="BE304" i="21"/>
  <c r="AG305" i="21"/>
  <c r="AS305" i="21"/>
  <c r="BE305" i="21"/>
  <c r="AG306" i="21"/>
  <c r="AS306" i="21"/>
  <c r="BE306" i="21"/>
  <c r="AG307" i="21"/>
  <c r="AS307" i="21"/>
  <c r="BE307" i="21"/>
  <c r="AG308" i="21"/>
  <c r="AS308" i="21"/>
  <c r="BE308" i="21"/>
  <c r="AG309" i="21"/>
  <c r="AS309" i="21"/>
  <c r="BE309" i="21"/>
  <c r="AG310" i="21"/>
  <c r="AS310" i="21"/>
  <c r="BE310" i="21"/>
  <c r="AG311" i="21"/>
  <c r="AS311" i="21"/>
  <c r="BE311" i="21"/>
  <c r="AG312" i="21"/>
  <c r="AS312" i="21"/>
  <c r="BE312" i="21"/>
  <c r="AG313" i="21"/>
  <c r="AS313" i="21"/>
  <c r="BE313" i="21"/>
  <c r="AG314" i="21"/>
  <c r="AS314" i="21"/>
  <c r="BE314" i="21"/>
  <c r="AG315" i="21"/>
  <c r="AS315" i="21"/>
  <c r="BE315" i="21"/>
  <c r="AG316" i="21"/>
  <c r="AS316" i="21"/>
  <c r="BE316" i="21"/>
  <c r="AG317" i="21"/>
  <c r="AS317" i="21"/>
  <c r="BE317" i="21"/>
  <c r="AG318" i="21"/>
  <c r="AS318" i="21"/>
  <c r="BE318" i="21"/>
  <c r="AG319" i="21"/>
  <c r="AS319" i="21"/>
  <c r="BE319" i="21"/>
  <c r="AG320" i="21"/>
  <c r="AS320" i="21"/>
  <c r="BE320" i="21"/>
  <c r="AG321" i="21"/>
  <c r="AS321" i="21"/>
  <c r="BE321" i="21"/>
  <c r="AG322" i="21"/>
  <c r="AS322" i="21"/>
  <c r="BE322" i="21"/>
  <c r="AG323" i="21"/>
  <c r="AS323" i="21"/>
  <c r="BE323" i="21"/>
  <c r="AG324" i="21"/>
  <c r="AS324" i="21"/>
  <c r="BE324" i="21"/>
  <c r="AG325" i="21"/>
  <c r="AS325" i="21"/>
  <c r="BE325" i="21"/>
  <c r="AG326" i="21"/>
  <c r="AS326" i="21"/>
  <c r="BE326" i="21"/>
  <c r="AG327" i="21"/>
  <c r="AS327" i="21"/>
  <c r="BE327" i="21"/>
  <c r="AG328" i="21"/>
  <c r="AS328" i="21"/>
  <c r="BE328" i="21"/>
  <c r="AG329" i="21"/>
  <c r="AS329" i="21"/>
  <c r="BE329" i="21"/>
  <c r="AG330" i="21"/>
  <c r="AS330" i="21"/>
  <c r="BE330" i="21"/>
  <c r="AG331" i="21"/>
  <c r="AS331" i="21"/>
  <c r="BE331" i="21"/>
  <c r="AG332" i="21"/>
  <c r="AS332" i="21"/>
  <c r="BE332" i="21"/>
  <c r="AG333" i="21"/>
  <c r="AS333" i="21"/>
  <c r="BE333" i="21"/>
  <c r="AG334" i="21"/>
  <c r="AS334" i="21"/>
  <c r="BE334" i="21"/>
  <c r="AG335" i="21"/>
  <c r="AS335" i="21"/>
  <c r="BE335" i="21"/>
  <c r="AG336" i="21"/>
  <c r="AS336" i="21"/>
  <c r="BE336" i="21"/>
  <c r="AG337" i="21"/>
  <c r="AS337" i="21"/>
  <c r="BE337" i="21"/>
  <c r="AG338" i="21"/>
  <c r="AS338" i="21"/>
  <c r="BE338" i="21"/>
  <c r="AG339" i="21"/>
  <c r="AS339" i="21"/>
  <c r="BE339" i="21"/>
  <c r="AG340" i="21"/>
  <c r="AS340" i="21"/>
  <c r="BE340" i="21"/>
  <c r="AG341" i="21"/>
  <c r="AS341" i="21"/>
  <c r="BE341" i="21"/>
  <c r="AG342" i="21"/>
  <c r="AS342" i="21"/>
  <c r="BE342" i="21"/>
  <c r="AG343" i="21"/>
  <c r="AS343" i="21"/>
  <c r="BE343" i="21"/>
  <c r="AG344" i="21"/>
  <c r="AS344" i="21"/>
  <c r="BE344" i="21"/>
  <c r="AG345" i="21"/>
  <c r="AS345" i="21"/>
  <c r="BE345" i="21"/>
  <c r="AG346" i="21"/>
  <c r="AS346" i="21"/>
  <c r="BE346" i="21"/>
  <c r="AG347" i="21"/>
  <c r="AS347" i="21"/>
  <c r="BE347" i="21"/>
  <c r="AG348" i="21"/>
  <c r="AS348" i="21"/>
  <c r="BE348" i="21"/>
  <c r="AG349" i="21"/>
  <c r="AS349" i="21"/>
  <c r="BE349" i="21"/>
  <c r="AG350" i="21"/>
  <c r="AS350" i="21"/>
  <c r="BE350" i="21"/>
  <c r="U351" i="21"/>
  <c r="AG351" i="21"/>
  <c r="AS351" i="21"/>
  <c r="BE351" i="21"/>
  <c r="U352" i="21"/>
  <c r="AG352" i="21"/>
  <c r="AS352" i="21"/>
  <c r="BE352" i="21"/>
  <c r="U353" i="21"/>
  <c r="AG353" i="21"/>
  <c r="AS353" i="21"/>
  <c r="BE353" i="21"/>
  <c r="U354" i="21"/>
  <c r="AG354" i="21"/>
  <c r="AS354" i="21"/>
  <c r="BE354" i="21"/>
  <c r="U355" i="21"/>
  <c r="AG355" i="21"/>
  <c r="AS355" i="21"/>
  <c r="BE355" i="21"/>
  <c r="U356" i="21"/>
  <c r="AG356" i="21"/>
  <c r="AS356" i="21"/>
  <c r="BE356" i="21"/>
  <c r="U357" i="21"/>
  <c r="AG357" i="21"/>
  <c r="AS357" i="21"/>
  <c r="BE357" i="21"/>
  <c r="U358" i="21"/>
  <c r="AG358" i="21"/>
  <c r="AS358" i="21"/>
  <c r="BE358" i="21"/>
  <c r="U359" i="21"/>
  <c r="AG359" i="21"/>
  <c r="AS359" i="21"/>
  <c r="BE359" i="21"/>
  <c r="U360" i="21"/>
  <c r="AG360" i="21"/>
  <c r="AS360" i="21"/>
  <c r="BE360" i="21"/>
  <c r="U361" i="21"/>
  <c r="AG361" i="21"/>
  <c r="AS361" i="21"/>
  <c r="BE361" i="21"/>
  <c r="U362" i="21"/>
  <c r="AG362" i="21"/>
  <c r="AS362" i="21"/>
  <c r="BE362" i="21"/>
  <c r="U363" i="21"/>
  <c r="AG363" i="21"/>
  <c r="AS363" i="21"/>
  <c r="BE363" i="21"/>
  <c r="U364" i="21"/>
  <c r="AG364" i="21"/>
  <c r="AS364" i="21"/>
  <c r="BE364" i="21"/>
  <c r="U365" i="21"/>
  <c r="AG365" i="21"/>
  <c r="AS365" i="21"/>
  <c r="BE365" i="21"/>
  <c r="U366" i="21"/>
  <c r="AG366" i="21"/>
  <c r="AS366" i="21"/>
  <c r="BE366" i="21"/>
  <c r="U367" i="21"/>
  <c r="AG367" i="21"/>
  <c r="AS367" i="21"/>
  <c r="BE367" i="21"/>
  <c r="U368" i="21"/>
  <c r="AG368" i="21"/>
  <c r="AS368" i="21"/>
  <c r="BE368" i="21"/>
  <c r="U369" i="21"/>
  <c r="AG369" i="21"/>
  <c r="AS369" i="21"/>
  <c r="BE369" i="21"/>
  <c r="U370" i="21"/>
  <c r="AG370" i="21"/>
  <c r="AS370" i="21"/>
  <c r="BE370" i="21"/>
  <c r="U371" i="21"/>
  <c r="AG371" i="21"/>
  <c r="AS371" i="21"/>
  <c r="BE371" i="21"/>
  <c r="U372" i="21"/>
  <c r="AG372" i="21"/>
  <c r="AS372" i="21"/>
  <c r="BE372" i="21"/>
  <c r="U373" i="21"/>
  <c r="AG373" i="21"/>
  <c r="AS373" i="21"/>
  <c r="BE373" i="21"/>
  <c r="U374" i="21"/>
  <c r="AG374" i="21"/>
  <c r="AS374" i="21"/>
  <c r="BE374" i="21"/>
  <c r="U375" i="21"/>
  <c r="AG375" i="21"/>
  <c r="AS375" i="21"/>
  <c r="BE375" i="21"/>
  <c r="U376" i="21"/>
  <c r="AG376" i="21"/>
  <c r="AS376" i="21"/>
  <c r="BE376" i="21"/>
  <c r="U377" i="21"/>
  <c r="AG377" i="21"/>
  <c r="AS377" i="21"/>
  <c r="BE377" i="21"/>
  <c r="U378" i="21"/>
  <c r="AG378" i="21"/>
  <c r="AS378" i="21"/>
  <c r="BE378" i="21"/>
  <c r="U379" i="21"/>
  <c r="AG379" i="21"/>
  <c r="AS379" i="21"/>
  <c r="BE379" i="21"/>
  <c r="U380" i="21"/>
  <c r="AG380" i="21"/>
  <c r="AS380" i="21"/>
  <c r="BE380" i="21"/>
  <c r="U381" i="21"/>
  <c r="AG381" i="21"/>
  <c r="AS381" i="21"/>
  <c r="BE381" i="21"/>
  <c r="U382" i="21"/>
  <c r="AG382" i="21"/>
  <c r="AS382" i="21"/>
  <c r="BE382" i="21"/>
  <c r="U383" i="21"/>
  <c r="AG383" i="21"/>
  <c r="AS383" i="21"/>
  <c r="BE383" i="21"/>
  <c r="U384" i="21"/>
  <c r="AG384" i="21"/>
  <c r="AS384" i="21"/>
  <c r="BE384" i="21"/>
  <c r="U385" i="21"/>
  <c r="AG385" i="21"/>
  <c r="AS385" i="21"/>
  <c r="BE385" i="21"/>
  <c r="U386" i="21"/>
  <c r="AG386" i="21"/>
  <c r="AS386" i="21"/>
  <c r="BE386" i="21"/>
  <c r="U387" i="21"/>
  <c r="AG387" i="21"/>
  <c r="AS387" i="21"/>
  <c r="BE387" i="21"/>
  <c r="U388" i="21"/>
  <c r="AG388" i="21"/>
  <c r="AS388" i="21"/>
  <c r="BE388" i="21"/>
  <c r="U389" i="21"/>
  <c r="AG389" i="21"/>
  <c r="AS389" i="21"/>
  <c r="BE389" i="21"/>
  <c r="U390" i="21"/>
  <c r="AG390" i="21"/>
  <c r="AS390" i="21"/>
  <c r="BE390" i="21"/>
  <c r="U391" i="21"/>
  <c r="AG391" i="21"/>
  <c r="AS391" i="21"/>
  <c r="BE391" i="21"/>
  <c r="U392" i="21"/>
  <c r="AG392" i="21"/>
  <c r="AS392" i="21"/>
  <c r="BE392" i="21"/>
  <c r="U393" i="21"/>
  <c r="AG393" i="21"/>
  <c r="AS393" i="21"/>
  <c r="BE393" i="21"/>
  <c r="U394" i="21"/>
  <c r="AG394" i="21"/>
  <c r="AS394" i="21"/>
  <c r="BE394" i="21"/>
  <c r="U395" i="21"/>
  <c r="AG395" i="21"/>
  <c r="AS395" i="21"/>
  <c r="BE395" i="21"/>
  <c r="U396" i="21"/>
  <c r="AG396" i="21"/>
  <c r="AS396" i="21"/>
  <c r="BE396" i="21"/>
  <c r="U397" i="21"/>
  <c r="AG397" i="21"/>
  <c r="AS397" i="21"/>
  <c r="BE397" i="21"/>
  <c r="U398" i="21"/>
  <c r="AG398" i="21"/>
  <c r="AS398" i="21"/>
  <c r="BE398" i="21"/>
  <c r="U399" i="21"/>
  <c r="AG399" i="21"/>
  <c r="AS399" i="21"/>
  <c r="BE399" i="21"/>
  <c r="U400" i="21"/>
  <c r="AG400" i="21"/>
  <c r="AS400" i="21"/>
  <c r="BE400" i="21"/>
  <c r="U401" i="21"/>
  <c r="AG401" i="21"/>
  <c r="AS401" i="21"/>
  <c r="BE401" i="21"/>
  <c r="U402" i="21"/>
  <c r="AG402" i="21"/>
  <c r="AS402" i="21"/>
  <c r="BE402" i="21"/>
  <c r="U403" i="21"/>
  <c r="AG403" i="21"/>
  <c r="AS403" i="21"/>
  <c r="BE403" i="21"/>
  <c r="U404" i="21"/>
  <c r="AG404" i="21"/>
  <c r="AS404" i="21"/>
  <c r="BE404" i="21"/>
  <c r="U405" i="21"/>
  <c r="AG405" i="21"/>
  <c r="AS405" i="21"/>
  <c r="BE405" i="21"/>
  <c r="U406" i="21"/>
  <c r="AG406" i="21"/>
  <c r="AS406" i="21"/>
  <c r="BE406" i="21"/>
  <c r="U407" i="21"/>
  <c r="AG407" i="21"/>
  <c r="AS407" i="21"/>
  <c r="BE407" i="21"/>
  <c r="U408" i="21"/>
  <c r="AG408" i="21"/>
  <c r="AS408" i="21"/>
  <c r="BE408" i="21"/>
  <c r="U409" i="21"/>
  <c r="AG409" i="21"/>
  <c r="AS409" i="21"/>
  <c r="BE409" i="21"/>
  <c r="U410" i="21"/>
  <c r="AG410" i="21"/>
  <c r="AS410" i="21"/>
  <c r="BE410" i="21"/>
  <c r="U411" i="21"/>
  <c r="AG411" i="21"/>
  <c r="AS411" i="21"/>
  <c r="BE411" i="21"/>
  <c r="U412" i="21"/>
  <c r="AG412" i="21"/>
  <c r="AS412" i="21"/>
  <c r="BE412" i="21"/>
  <c r="U413" i="21"/>
  <c r="AG413" i="21"/>
  <c r="AS413" i="21"/>
  <c r="BE413" i="21"/>
  <c r="U414" i="21"/>
  <c r="AG414" i="21"/>
  <c r="AS414" i="21"/>
  <c r="BE414" i="21"/>
  <c r="U415" i="21"/>
  <c r="AG415" i="21"/>
  <c r="AS415" i="21"/>
  <c r="BE415" i="21"/>
  <c r="U416" i="21"/>
  <c r="AG416" i="21"/>
  <c r="AS416" i="21"/>
  <c r="BE416" i="21"/>
  <c r="U417" i="21"/>
  <c r="AG417" i="21"/>
  <c r="AS417" i="21"/>
  <c r="BE417" i="21"/>
  <c r="U418" i="21"/>
  <c r="AG418" i="21"/>
  <c r="AS418" i="21"/>
  <c r="BE418" i="21"/>
  <c r="U419" i="21"/>
  <c r="AG419" i="21"/>
  <c r="AS419" i="21"/>
  <c r="BE419" i="21"/>
  <c r="U420" i="21"/>
  <c r="AG420" i="21"/>
  <c r="AS420" i="21"/>
  <c r="AG421" i="21"/>
  <c r="AS421" i="21"/>
  <c r="BE421" i="21"/>
  <c r="U422" i="21"/>
  <c r="AS422" i="21"/>
  <c r="BE422" i="21"/>
  <c r="U423" i="21"/>
  <c r="AG423" i="21"/>
  <c r="AS423" i="21"/>
  <c r="BE423" i="21"/>
  <c r="U424" i="21"/>
  <c r="AG424" i="21"/>
  <c r="AS424" i="21"/>
  <c r="U426" i="21"/>
  <c r="AG426" i="21"/>
  <c r="AS426" i="21"/>
  <c r="BE426" i="21"/>
  <c r="AG428" i="21"/>
  <c r="AS428" i="21"/>
  <c r="BE428" i="21"/>
  <c r="U429" i="21"/>
  <c r="AS430" i="21"/>
  <c r="BE430" i="21"/>
  <c r="U431" i="21"/>
  <c r="AG431" i="21"/>
  <c r="BE432" i="21"/>
  <c r="U433" i="21"/>
  <c r="AG433" i="21"/>
  <c r="AS433" i="21"/>
  <c r="U435" i="21"/>
  <c r="AG435" i="21"/>
  <c r="AS435" i="21"/>
  <c r="BE435" i="21"/>
  <c r="AG437" i="21"/>
  <c r="AS437" i="21"/>
  <c r="BE437" i="21"/>
  <c r="U438" i="21"/>
  <c r="AS439" i="21"/>
  <c r="BE439" i="21"/>
  <c r="U440" i="21"/>
  <c r="AG440" i="21"/>
  <c r="BE441" i="21"/>
  <c r="U442" i="21"/>
  <c r="AG442" i="21"/>
  <c r="AS442" i="21"/>
  <c r="U444" i="21"/>
  <c r="AG446" i="21"/>
  <c r="AS448" i="21"/>
  <c r="BE450" i="21"/>
  <c r="BE452" i="21"/>
  <c r="AG454" i="21"/>
  <c r="AG455" i="21"/>
  <c r="AG456" i="21"/>
  <c r="AG459" i="21"/>
  <c r="AS460" i="21"/>
  <c r="AG462" i="21"/>
  <c r="AS463" i="21"/>
  <c r="U470" i="21"/>
  <c r="AG470" i="21"/>
  <c r="AS470" i="21"/>
  <c r="BE470" i="21"/>
  <c r="U496" i="21"/>
  <c r="AG498" i="21"/>
  <c r="AS498" i="21"/>
  <c r="BE498" i="21"/>
  <c r="U499" i="21"/>
  <c r="BE516" i="21"/>
  <c r="U551" i="21"/>
  <c r="AQ369" i="21"/>
  <c r="BC369" i="21"/>
  <c r="S370" i="21"/>
  <c r="AE370" i="21"/>
  <c r="AQ370" i="21"/>
  <c r="BC370" i="21"/>
  <c r="S371" i="21"/>
  <c r="AE371" i="21"/>
  <c r="AQ371" i="21"/>
  <c r="BC371" i="21"/>
  <c r="S372" i="21"/>
  <c r="AE372" i="21"/>
  <c r="AQ372" i="21"/>
  <c r="BC372" i="21"/>
  <c r="S373" i="21"/>
  <c r="AE373" i="21"/>
  <c r="AQ373" i="21"/>
  <c r="BC373" i="21"/>
  <c r="S374" i="21"/>
  <c r="AE374" i="21"/>
  <c r="AQ374" i="21"/>
  <c r="BC374" i="21"/>
  <c r="S375" i="21"/>
  <c r="AE375" i="21"/>
  <c r="AQ375" i="21"/>
  <c r="BC375" i="21"/>
  <c r="S376" i="21"/>
  <c r="AE376" i="21"/>
  <c r="AQ376" i="21"/>
  <c r="BC376" i="21"/>
  <c r="S377" i="21"/>
  <c r="AE377" i="21"/>
  <c r="AQ377" i="21"/>
  <c r="BC377" i="21"/>
  <c r="S378" i="21"/>
  <c r="AE378" i="21"/>
  <c r="AQ378" i="21"/>
  <c r="BC378" i="21"/>
  <c r="S379" i="21"/>
  <c r="AE379" i="21"/>
  <c r="AQ379" i="21"/>
  <c r="BC379" i="21"/>
  <c r="S380" i="21"/>
  <c r="AE380" i="21"/>
  <c r="AQ380" i="21"/>
  <c r="BC380" i="21"/>
  <c r="S381" i="21"/>
  <c r="AE381" i="21"/>
  <c r="AQ381" i="21"/>
  <c r="BC381" i="21"/>
  <c r="S382" i="21"/>
  <c r="AE382" i="21"/>
  <c r="AQ382" i="21"/>
  <c r="BC382" i="21"/>
  <c r="S383" i="21"/>
  <c r="AE383" i="21"/>
  <c r="AQ383" i="21"/>
  <c r="BC383" i="21"/>
  <c r="S384" i="21"/>
  <c r="AE384" i="21"/>
  <c r="AQ384" i="21"/>
  <c r="BC384" i="21"/>
  <c r="S385" i="21"/>
  <c r="AE385" i="21"/>
  <c r="AQ385" i="21"/>
  <c r="BC385" i="21"/>
  <c r="S386" i="21"/>
  <c r="AE386" i="21"/>
  <c r="AQ386" i="21"/>
  <c r="BC386" i="21"/>
  <c r="S387" i="21"/>
  <c r="AE387" i="21"/>
  <c r="AQ387" i="21"/>
  <c r="BC387" i="21"/>
  <c r="S388" i="21"/>
  <c r="AE388" i="21"/>
  <c r="AQ388" i="21"/>
  <c r="BC388" i="21"/>
  <c r="S389" i="21"/>
  <c r="AE389" i="21"/>
  <c r="AQ389" i="21"/>
  <c r="BC389" i="21"/>
  <c r="S390" i="21"/>
  <c r="AE390" i="21"/>
  <c r="AQ390" i="21"/>
  <c r="BC390" i="21"/>
  <c r="S391" i="21"/>
  <c r="AE391" i="21"/>
  <c r="AQ391" i="21"/>
  <c r="BC391" i="21"/>
  <c r="S392" i="21"/>
  <c r="AE392" i="21"/>
  <c r="AQ392" i="21"/>
  <c r="BC392" i="21"/>
  <c r="S393" i="21"/>
  <c r="AE393" i="21"/>
  <c r="AQ393" i="21"/>
  <c r="BC393" i="21"/>
  <c r="S394" i="21"/>
  <c r="AE394" i="21"/>
  <c r="AQ394" i="21"/>
  <c r="BC394" i="21"/>
  <c r="S395" i="21"/>
  <c r="AE395" i="21"/>
  <c r="AQ395" i="21"/>
  <c r="BC395" i="21"/>
  <c r="S396" i="21"/>
  <c r="AE396" i="21"/>
  <c r="AQ396" i="21"/>
  <c r="BC396" i="21"/>
  <c r="S397" i="21"/>
  <c r="AE397" i="21"/>
  <c r="AQ397" i="21"/>
  <c r="BC397" i="21"/>
  <c r="S398" i="21"/>
  <c r="AE398" i="21"/>
  <c r="AQ398" i="21"/>
  <c r="BC398" i="21"/>
  <c r="S399" i="21"/>
  <c r="AE399" i="21"/>
  <c r="AQ399" i="21"/>
  <c r="BC399" i="21"/>
  <c r="S400" i="21"/>
  <c r="AE400" i="21"/>
  <c r="AQ400" i="21"/>
  <c r="BC400" i="21"/>
  <c r="S401" i="21"/>
  <c r="AE401" i="21"/>
  <c r="AQ401" i="21"/>
  <c r="BC401" i="21"/>
  <c r="S402" i="21"/>
  <c r="AE402" i="21"/>
  <c r="AQ402" i="21"/>
  <c r="BC402" i="21"/>
  <c r="S403" i="21"/>
  <c r="AE403" i="21"/>
  <c r="AQ403" i="21"/>
  <c r="BC403" i="21"/>
  <c r="S404" i="21"/>
  <c r="AE404" i="21"/>
  <c r="AQ404" i="21"/>
  <c r="BC404" i="21"/>
  <c r="S405" i="21"/>
  <c r="AE405" i="21"/>
  <c r="AQ405" i="21"/>
  <c r="BC405" i="21"/>
  <c r="S406" i="21"/>
  <c r="AE406" i="21"/>
  <c r="AQ406" i="21"/>
  <c r="BC406" i="21"/>
  <c r="S407" i="21"/>
  <c r="AE407" i="21"/>
  <c r="AQ407" i="21"/>
  <c r="BC407" i="21"/>
  <c r="S408" i="21"/>
  <c r="AE408" i="21"/>
  <c r="AQ408" i="21"/>
  <c r="BC408" i="21"/>
  <c r="S409" i="21"/>
  <c r="AE409" i="21"/>
  <c r="AQ409" i="21"/>
  <c r="BC409" i="21"/>
  <c r="S410" i="21"/>
  <c r="AE410" i="21"/>
  <c r="AQ410" i="21"/>
  <c r="BC410" i="21"/>
  <c r="S411" i="21"/>
  <c r="AE411" i="21"/>
  <c r="AQ411" i="21"/>
  <c r="BC411" i="21"/>
  <c r="S412" i="21"/>
  <c r="AE412" i="21"/>
  <c r="AQ412" i="21"/>
  <c r="BC412" i="21"/>
  <c r="S413" i="21"/>
  <c r="BC582" i="21"/>
  <c r="S583" i="21"/>
  <c r="AE583" i="21"/>
  <c r="AQ583" i="21"/>
  <c r="BC583" i="21"/>
  <c r="AQ586" i="21"/>
  <c r="BC586" i="21"/>
  <c r="S587" i="21"/>
  <c r="AE587" i="21"/>
  <c r="AQ587" i="21"/>
  <c r="S588" i="21"/>
  <c r="BC590" i="21"/>
  <c r="AE593" i="21"/>
  <c r="AO444" i="21"/>
  <c r="BA444" i="21"/>
  <c r="AC445" i="21"/>
  <c r="AO445" i="21"/>
  <c r="BA445" i="21"/>
  <c r="AC446" i="21"/>
  <c r="AO446" i="21"/>
  <c r="BA446" i="21"/>
  <c r="AC447" i="21"/>
  <c r="AO447" i="21"/>
  <c r="BA447" i="21"/>
  <c r="AC448" i="21"/>
  <c r="AO448" i="21"/>
  <c r="BA448" i="21"/>
  <c r="AC449" i="21"/>
  <c r="AO449" i="21"/>
  <c r="BA449" i="21"/>
  <c r="AC450" i="21"/>
  <c r="AO450" i="21"/>
  <c r="BA450" i="21"/>
  <c r="AC451" i="21"/>
  <c r="AO451" i="21"/>
  <c r="BA451" i="21"/>
  <c r="AC452" i="21"/>
  <c r="AO452" i="21"/>
  <c r="BA452" i="21"/>
  <c r="AC453" i="21"/>
  <c r="AO453" i="21"/>
  <c r="BA453" i="21"/>
  <c r="AC454" i="21"/>
  <c r="AO454" i="21"/>
  <c r="BA454" i="21"/>
  <c r="AC455" i="21"/>
  <c r="AO455" i="21"/>
  <c r="BA455" i="21"/>
  <c r="AC456" i="21"/>
  <c r="AO456" i="21"/>
  <c r="BA456" i="21"/>
  <c r="AC457" i="21"/>
  <c r="AO457" i="21"/>
  <c r="BA457" i="21"/>
  <c r="AC458" i="21"/>
  <c r="AO458" i="21"/>
  <c r="BA458" i="21"/>
  <c r="AC459" i="21"/>
  <c r="AO459" i="21"/>
  <c r="BA459" i="21"/>
  <c r="AC460" i="21"/>
  <c r="AO460" i="21"/>
  <c r="BA460" i="21"/>
  <c r="AC461" i="21"/>
  <c r="AO461" i="21"/>
  <c r="BA461" i="21"/>
  <c r="AC462" i="21"/>
  <c r="AO462" i="21"/>
  <c r="BA462" i="21"/>
  <c r="AC463" i="21"/>
  <c r="AO463" i="21"/>
  <c r="BA463" i="21"/>
  <c r="AC464" i="21"/>
  <c r="AO464" i="21"/>
  <c r="BA464" i="21"/>
  <c r="AC465" i="21"/>
  <c r="AO465" i="21"/>
  <c r="BA465" i="21"/>
  <c r="AC466" i="21"/>
  <c r="AO466" i="21"/>
  <c r="BA466" i="21"/>
  <c r="AC467" i="21"/>
  <c r="AO467" i="21"/>
  <c r="BA467" i="21"/>
  <c r="AC468" i="21"/>
  <c r="AO468" i="21"/>
  <c r="BA468" i="21"/>
  <c r="AC469" i="21"/>
  <c r="AO469" i="21"/>
  <c r="BA469" i="21"/>
  <c r="AC470" i="21"/>
  <c r="AO470" i="21"/>
  <c r="BA470" i="21"/>
  <c r="AC471" i="21"/>
  <c r="AO471" i="21"/>
  <c r="BA471" i="21"/>
  <c r="AC472" i="21"/>
  <c r="AO472" i="21"/>
  <c r="BA472" i="21"/>
  <c r="AC473" i="21"/>
  <c r="AO473" i="21"/>
  <c r="BA473" i="21"/>
  <c r="AC474" i="21"/>
  <c r="AO474" i="21"/>
  <c r="BA474" i="21"/>
  <c r="AC475" i="21"/>
  <c r="AO475" i="21"/>
  <c r="BA475" i="21"/>
  <c r="AC476" i="21"/>
  <c r="AO476" i="21"/>
  <c r="BA476" i="21"/>
  <c r="AC477" i="21"/>
  <c r="AO477" i="21"/>
  <c r="BA477" i="21"/>
  <c r="AC478" i="21"/>
  <c r="AO478" i="21"/>
  <c r="BA478" i="21"/>
  <c r="AC479" i="21"/>
  <c r="AO479" i="21"/>
  <c r="BA479" i="21"/>
  <c r="AC480" i="21"/>
  <c r="AO480" i="21"/>
  <c r="BA480" i="21"/>
  <c r="AC481" i="21"/>
  <c r="AO481" i="21"/>
  <c r="BA481" i="21"/>
  <c r="AC482" i="21"/>
  <c r="AO482" i="21"/>
  <c r="BA482" i="21"/>
  <c r="AC483" i="21"/>
  <c r="AO483" i="21"/>
  <c r="BA483" i="21"/>
  <c r="AC484" i="21"/>
  <c r="AO484" i="21"/>
  <c r="BA484" i="21"/>
  <c r="AC485" i="21"/>
  <c r="AO485" i="21"/>
  <c r="BA485" i="21"/>
  <c r="AC486" i="21"/>
  <c r="AO486" i="21"/>
  <c r="BA486" i="21"/>
  <c r="AC487" i="21"/>
  <c r="AO487" i="21"/>
  <c r="BA487" i="21"/>
  <c r="AC488" i="21"/>
  <c r="AO488" i="21"/>
  <c r="BA488" i="21"/>
  <c r="AC489" i="21"/>
  <c r="AO489" i="21"/>
  <c r="BA489" i="21"/>
  <c r="AC490" i="21"/>
  <c r="AO490" i="21"/>
  <c r="BA490" i="21"/>
  <c r="AC491" i="21"/>
  <c r="AO491" i="21"/>
  <c r="BA491" i="21"/>
  <c r="AC492" i="21"/>
  <c r="AO492" i="21"/>
  <c r="BA492" i="21"/>
  <c r="AC493" i="21"/>
  <c r="AO493" i="21"/>
  <c r="BA493" i="21"/>
  <c r="AC494" i="21"/>
  <c r="AO494" i="21"/>
  <c r="BA494" i="21"/>
  <c r="AC495" i="21"/>
  <c r="AO495" i="21"/>
  <c r="BA495" i="21"/>
  <c r="AC496" i="21"/>
  <c r="AO496" i="21"/>
  <c r="BA496" i="21"/>
  <c r="AC497" i="21"/>
  <c r="AO497" i="21"/>
  <c r="BA497" i="21"/>
  <c r="AC498" i="21"/>
  <c r="AO498" i="21"/>
  <c r="BA498" i="21"/>
  <c r="AC499" i="21"/>
  <c r="AO499" i="21"/>
  <c r="BA499" i="21"/>
  <c r="AC500" i="21"/>
  <c r="AO500" i="21"/>
  <c r="BA500" i="21"/>
  <c r="AC501" i="21"/>
  <c r="AO501" i="21"/>
  <c r="BA501" i="21"/>
  <c r="AC502" i="21"/>
  <c r="AO502" i="21"/>
  <c r="BA502" i="21"/>
  <c r="AC503" i="21"/>
  <c r="AO503" i="21"/>
  <c r="BA503" i="21"/>
  <c r="AC504" i="21"/>
  <c r="AO504" i="21"/>
  <c r="BA504" i="21"/>
  <c r="AC505" i="21"/>
  <c r="AO505" i="21"/>
  <c r="BA505" i="21"/>
  <c r="AC506" i="21"/>
  <c r="AO506" i="21"/>
  <c r="BA506" i="21"/>
  <c r="AC507" i="21"/>
  <c r="AO507" i="21"/>
  <c r="BA507" i="21"/>
  <c r="AC508" i="21"/>
  <c r="AO508" i="21"/>
  <c r="BA508" i="21"/>
  <c r="AC509" i="21"/>
  <c r="AO509" i="21"/>
  <c r="BA509" i="21"/>
  <c r="AC510" i="21"/>
  <c r="AO510" i="21"/>
  <c r="BA510" i="21"/>
  <c r="AC511" i="21"/>
  <c r="AO511" i="21"/>
  <c r="BA511" i="21"/>
  <c r="AC512" i="21"/>
  <c r="AO512" i="21"/>
  <c r="BA512" i="21"/>
  <c r="AC513" i="21"/>
  <c r="AO513" i="21"/>
  <c r="BA513" i="21"/>
  <c r="AC514" i="21"/>
  <c r="AO514" i="21"/>
  <c r="BA514" i="21"/>
  <c r="AC515" i="21"/>
  <c r="AO515" i="21"/>
  <c r="BA515" i="21"/>
  <c r="AC516" i="21"/>
  <c r="AO516" i="21"/>
  <c r="BA516" i="21"/>
  <c r="AC517" i="21"/>
  <c r="AO517" i="21"/>
  <c r="BA517" i="21"/>
  <c r="AC518" i="21"/>
  <c r="AO518" i="21"/>
  <c r="BA518" i="21"/>
  <c r="Q519" i="21"/>
  <c r="AC519" i="21"/>
  <c r="AO519" i="21"/>
  <c r="BA519" i="21"/>
  <c r="Q520" i="21"/>
  <c r="AC520" i="21"/>
  <c r="AO520" i="21"/>
  <c r="BA520" i="21"/>
  <c r="Q521" i="21"/>
  <c r="AC521" i="21"/>
  <c r="AO521" i="21"/>
  <c r="BA521" i="21"/>
  <c r="Q522" i="21"/>
  <c r="AC522" i="21"/>
  <c r="AO522" i="21"/>
  <c r="BA522" i="21"/>
  <c r="Q523" i="21"/>
  <c r="AC523" i="21"/>
  <c r="AO523" i="21"/>
  <c r="BA523" i="21"/>
  <c r="Q524" i="21"/>
  <c r="AC524" i="21"/>
  <c r="AO524" i="21"/>
  <c r="BA524" i="21"/>
  <c r="Q525" i="21"/>
  <c r="AC525" i="21"/>
  <c r="AO525" i="21"/>
  <c r="BA525" i="21"/>
  <c r="Q526" i="21"/>
  <c r="AC526" i="21"/>
  <c r="AO526" i="21"/>
  <c r="BA526" i="21"/>
  <c r="Q527" i="21"/>
  <c r="AC527" i="21"/>
  <c r="AO527" i="21"/>
  <c r="BA527" i="21"/>
  <c r="Q528" i="21"/>
  <c r="AC528" i="21"/>
  <c r="AO528" i="21"/>
  <c r="BA528" i="21"/>
  <c r="Q529" i="21"/>
  <c r="AC529" i="21"/>
  <c r="AO529" i="21"/>
  <c r="BA529" i="21"/>
  <c r="Q530" i="21"/>
  <c r="AC530" i="21"/>
  <c r="AO530" i="21"/>
  <c r="BA530" i="21"/>
  <c r="Q531" i="21"/>
  <c r="AC531" i="21"/>
  <c r="AO531" i="21"/>
  <c r="BA531" i="21"/>
  <c r="Q532" i="21"/>
  <c r="AC532" i="21"/>
  <c r="AO532" i="21"/>
  <c r="BA532" i="21"/>
  <c r="Q533" i="21"/>
  <c r="AC533" i="21"/>
  <c r="AO533" i="21"/>
  <c r="BA533" i="21"/>
  <c r="Q534" i="21"/>
  <c r="AC534" i="21"/>
  <c r="AO534" i="21"/>
  <c r="BA534" i="21"/>
  <c r="Q535" i="21"/>
  <c r="AC535" i="21"/>
  <c r="AO535" i="21"/>
  <c r="BA535" i="21"/>
  <c r="Q536" i="21"/>
  <c r="AC536" i="21"/>
  <c r="AO536" i="21"/>
  <c r="BA536" i="21"/>
  <c r="Q537" i="21"/>
  <c r="AC537" i="21"/>
  <c r="AO537" i="21"/>
  <c r="BA537" i="21"/>
  <c r="Q538" i="21"/>
  <c r="AC538" i="21"/>
  <c r="AO538" i="21"/>
  <c r="BA538" i="21"/>
  <c r="Q539" i="21"/>
  <c r="AC539" i="21"/>
  <c r="AO539" i="21"/>
  <c r="BA539" i="21"/>
  <c r="Q540" i="21"/>
  <c r="AC540" i="21"/>
  <c r="AO540" i="21"/>
  <c r="BA540" i="21"/>
  <c r="Q541" i="21"/>
  <c r="AC541" i="21"/>
  <c r="AO541" i="21"/>
  <c r="BA541" i="21"/>
  <c r="Q542" i="21"/>
  <c r="AC542" i="21"/>
  <c r="AO542" i="21"/>
  <c r="BA542" i="21"/>
  <c r="Q543" i="21"/>
  <c r="AC543" i="21"/>
  <c r="AO543" i="21"/>
  <c r="BA543" i="21"/>
  <c r="Q544" i="21"/>
  <c r="AC544" i="21"/>
  <c r="AO544" i="21"/>
  <c r="BA544" i="21"/>
  <c r="Q545" i="21"/>
  <c r="AC545" i="21"/>
  <c r="AO545" i="21"/>
  <c r="BA545" i="21"/>
  <c r="Q546" i="21"/>
  <c r="AC546" i="21"/>
  <c r="AO546" i="21"/>
  <c r="BA546" i="21"/>
  <c r="Q547" i="21"/>
  <c r="AC547" i="21"/>
  <c r="AO547" i="21"/>
  <c r="BA547" i="21"/>
  <c r="Q548" i="21"/>
  <c r="AC548" i="21"/>
  <c r="AO548" i="21"/>
  <c r="BA548" i="21"/>
  <c r="Q549" i="21"/>
  <c r="AC549" i="21"/>
  <c r="AO549" i="21"/>
  <c r="BA549" i="21"/>
  <c r="Q550" i="21"/>
  <c r="AC550" i="21"/>
  <c r="AO550" i="21"/>
  <c r="BA550" i="21"/>
  <c r="Q551" i="21"/>
  <c r="AC551" i="21"/>
  <c r="AO551" i="21"/>
  <c r="BA551" i="21"/>
  <c r="Q552" i="21"/>
  <c r="AC552" i="21"/>
  <c r="AO552" i="21"/>
  <c r="BA552" i="21"/>
  <c r="Q553" i="21"/>
  <c r="AC553" i="21"/>
  <c r="AO553" i="21"/>
  <c r="BA553" i="21"/>
  <c r="Q554" i="21"/>
  <c r="AC554" i="21"/>
  <c r="AO554" i="21"/>
  <c r="BA554" i="21"/>
  <c r="Q555" i="21"/>
  <c r="AC555" i="21"/>
  <c r="AO555" i="21"/>
  <c r="BA555" i="21"/>
  <c r="Q556" i="21"/>
  <c r="AC556" i="21"/>
  <c r="AO556" i="21"/>
  <c r="BA556" i="21"/>
  <c r="Q557" i="21"/>
  <c r="AC557" i="21"/>
  <c r="AO557" i="21"/>
  <c r="BA557" i="21"/>
  <c r="Q558" i="21"/>
  <c r="AC558" i="21"/>
  <c r="AO558" i="21"/>
  <c r="BA558" i="21"/>
  <c r="Q559" i="21"/>
  <c r="AC559" i="21"/>
  <c r="AO559" i="21"/>
  <c r="BA559" i="21"/>
  <c r="Q560" i="21"/>
  <c r="AC560" i="21"/>
  <c r="AO560" i="21"/>
  <c r="BA560" i="21"/>
  <c r="Q561" i="21"/>
  <c r="AC561" i="21"/>
  <c r="AO561" i="21"/>
  <c r="BA561" i="21"/>
  <c r="Q562" i="21"/>
  <c r="AC562" i="21"/>
  <c r="AO562" i="21"/>
  <c r="BA562" i="21"/>
  <c r="Q563" i="21"/>
  <c r="AC563" i="21"/>
  <c r="AO563" i="21"/>
  <c r="BA563" i="21"/>
  <c r="Q564" i="21"/>
  <c r="AC564" i="21"/>
  <c r="AO564" i="21"/>
  <c r="BA564" i="21"/>
  <c r="Q565" i="21"/>
  <c r="AC565" i="21"/>
  <c r="AO565" i="21"/>
  <c r="BA565" i="21"/>
  <c r="Q566" i="21"/>
  <c r="AC566" i="21"/>
  <c r="AO566" i="21"/>
  <c r="BA566" i="21"/>
  <c r="Q567" i="21"/>
  <c r="AC567" i="21"/>
  <c r="AO567" i="21"/>
  <c r="BA567" i="21"/>
  <c r="Q568" i="21"/>
  <c r="AC568" i="21"/>
  <c r="AO568" i="21"/>
  <c r="BA568" i="21"/>
  <c r="Q569" i="21"/>
  <c r="AC569" i="21"/>
  <c r="AO569" i="21"/>
  <c r="BA569" i="21"/>
  <c r="Q570" i="21"/>
  <c r="AC570" i="21"/>
  <c r="AO570" i="21"/>
  <c r="BA570" i="21"/>
  <c r="Q571" i="21"/>
  <c r="AC571" i="21"/>
  <c r="AO571" i="21"/>
  <c r="BA571" i="21"/>
  <c r="Q572" i="21"/>
  <c r="AC572" i="21"/>
  <c r="AO572" i="21"/>
  <c r="BA572" i="21"/>
  <c r="Q573" i="21"/>
  <c r="AC573" i="21"/>
  <c r="AO573" i="21"/>
  <c r="BA573" i="21"/>
  <c r="Q574" i="21"/>
  <c r="AC574" i="21"/>
  <c r="AO574" i="21"/>
  <c r="BA574" i="21"/>
  <c r="Q575" i="21"/>
  <c r="AC575" i="21"/>
  <c r="AO575" i="21"/>
  <c r="BA575" i="21"/>
  <c r="Q576" i="21"/>
  <c r="AC576" i="21"/>
  <c r="AO576" i="21"/>
  <c r="BA576" i="21"/>
  <c r="Q577" i="21"/>
  <c r="AC577" i="21"/>
  <c r="AO577" i="21"/>
  <c r="BA577" i="21"/>
  <c r="Q578" i="21"/>
  <c r="AC578" i="21"/>
  <c r="AO578" i="21"/>
  <c r="BA578" i="21"/>
  <c r="Q579" i="21"/>
  <c r="AC579" i="21"/>
  <c r="AO579" i="21"/>
  <c r="BA579" i="21"/>
  <c r="Q580" i="21"/>
  <c r="AC580" i="21"/>
  <c r="AO580" i="21"/>
  <c r="BA580" i="21"/>
  <c r="Q581" i="21"/>
  <c r="AC581" i="21"/>
  <c r="AO581" i="21"/>
  <c r="BA581" i="21"/>
  <c r="Q582" i="21"/>
  <c r="BA607" i="21"/>
  <c r="Q608" i="21"/>
  <c r="AC608" i="21"/>
  <c r="AO608" i="21"/>
  <c r="BA608" i="21"/>
  <c r="Q609" i="21"/>
  <c r="AC609" i="21"/>
  <c r="AO609" i="21"/>
  <c r="BA609" i="21"/>
  <c r="Q610" i="21"/>
  <c r="AC610" i="21"/>
  <c r="AO610" i="21"/>
  <c r="BA610" i="21"/>
  <c r="AE413" i="21"/>
  <c r="AQ413" i="21"/>
  <c r="BC413" i="21"/>
  <c r="S414" i="21"/>
  <c r="AE414" i="21"/>
  <c r="AQ414" i="21"/>
  <c r="BC414" i="21"/>
  <c r="S415" i="21"/>
  <c r="AE415" i="21"/>
  <c r="AQ415" i="21"/>
  <c r="BC415" i="21"/>
  <c r="S416" i="21"/>
  <c r="AE416" i="21"/>
  <c r="AQ416" i="21"/>
  <c r="BC416" i="21"/>
  <c r="S417" i="21"/>
  <c r="AE417" i="21"/>
  <c r="AQ417" i="21"/>
  <c r="BC417" i="21"/>
  <c r="S418" i="21"/>
  <c r="AE418" i="21"/>
  <c r="AQ418" i="21"/>
  <c r="BC418" i="21"/>
  <c r="S419" i="21"/>
  <c r="AE419" i="21"/>
  <c r="AQ419" i="21"/>
  <c r="BC419" i="21"/>
  <c r="S420" i="21"/>
  <c r="AE420" i="21"/>
  <c r="AQ420" i="21"/>
  <c r="BC420" i="21"/>
  <c r="S421" i="21"/>
  <c r="AE435" i="21"/>
  <c r="AQ435" i="21"/>
  <c r="BC435" i="21"/>
  <c r="S436" i="21"/>
  <c r="AE436" i="21"/>
  <c r="AQ436" i="21"/>
  <c r="BC436" i="21"/>
  <c r="S437" i="21"/>
  <c r="AE437" i="21"/>
  <c r="AQ437" i="21"/>
  <c r="BC437" i="21"/>
  <c r="S438" i="21"/>
  <c r="AE438" i="21"/>
  <c r="S441" i="21"/>
  <c r="AE441" i="21"/>
  <c r="AQ441" i="21"/>
  <c r="BC441" i="21"/>
  <c r="AQ485" i="21"/>
  <c r="S442" i="21"/>
  <c r="AE442" i="21"/>
  <c r="AQ442" i="21"/>
  <c r="BC442" i="21"/>
  <c r="S443" i="21"/>
  <c r="AE443" i="21"/>
  <c r="AQ443" i="21"/>
  <c r="BC443" i="21"/>
  <c r="S444" i="21"/>
  <c r="AE444" i="21"/>
  <c r="AQ444" i="21"/>
  <c r="BC444" i="21"/>
  <c r="S445" i="21"/>
  <c r="AE445" i="21"/>
  <c r="AQ445" i="21"/>
  <c r="BC445" i="21"/>
  <c r="S446" i="21"/>
  <c r="AE446" i="21"/>
  <c r="AQ446" i="21"/>
  <c r="BC446" i="21"/>
  <c r="S447" i="21"/>
  <c r="AE447" i="21"/>
  <c r="AQ447" i="21"/>
  <c r="BC447" i="21"/>
  <c r="S448" i="21"/>
  <c r="AE448" i="21"/>
  <c r="AQ448" i="21"/>
  <c r="BC448" i="21"/>
  <c r="S449" i="21"/>
  <c r="AE449" i="21"/>
  <c r="AQ449" i="21"/>
  <c r="BC449" i="21"/>
  <c r="S450" i="21"/>
  <c r="AE450" i="21"/>
  <c r="AQ450" i="21"/>
  <c r="BC450" i="21"/>
  <c r="S451" i="21"/>
  <c r="AE451" i="21"/>
  <c r="AQ451" i="21"/>
  <c r="BC451" i="21"/>
  <c r="S452" i="21"/>
  <c r="AC582" i="21"/>
  <c r="AO582" i="21"/>
  <c r="BA582" i="21"/>
  <c r="Q583" i="21"/>
  <c r="AC583" i="21"/>
  <c r="AO583" i="21"/>
  <c r="BA583" i="21"/>
  <c r="Q584" i="21"/>
  <c r="AC584" i="21"/>
  <c r="AO584" i="21"/>
  <c r="BA584" i="21"/>
  <c r="Q585" i="21"/>
  <c r="AC585" i="21"/>
  <c r="AO585" i="21"/>
  <c r="BA585" i="21"/>
  <c r="Q586" i="21"/>
  <c r="AC586" i="21"/>
  <c r="AO586" i="21"/>
  <c r="BA586" i="21"/>
  <c r="Q587" i="21"/>
  <c r="AC587" i="21"/>
  <c r="AO587" i="21"/>
  <c r="BA587" i="21"/>
  <c r="Q588" i="21"/>
  <c r="AC588" i="21"/>
  <c r="AO588" i="21"/>
  <c r="BA588" i="21"/>
  <c r="Q589" i="21"/>
  <c r="AC589" i="21"/>
  <c r="AO589" i="21"/>
  <c r="BA589" i="21"/>
  <c r="Q590" i="21"/>
  <c r="AC590" i="21"/>
  <c r="AO590" i="21"/>
  <c r="BA590" i="21"/>
  <c r="Q591" i="21"/>
  <c r="AC591" i="21"/>
  <c r="AO591" i="21"/>
  <c r="BA591" i="21"/>
  <c r="Q592" i="21"/>
  <c r="AC592" i="21"/>
  <c r="AO592" i="21"/>
  <c r="BA592" i="21"/>
  <c r="Q593" i="21"/>
  <c r="AC593" i="21"/>
  <c r="AO593" i="21"/>
  <c r="BA593" i="21"/>
  <c r="Q594" i="21"/>
  <c r="AC594" i="21"/>
  <c r="AO594" i="21"/>
  <c r="BA594" i="21"/>
  <c r="Q595" i="21"/>
  <c r="AC595" i="21"/>
  <c r="AO595" i="21"/>
  <c r="BA595" i="21"/>
  <c r="Q596" i="21"/>
  <c r="AC596" i="21"/>
  <c r="AO596" i="21"/>
  <c r="BA596" i="21"/>
  <c r="Q597" i="21"/>
  <c r="AC597" i="21"/>
  <c r="AO597" i="21"/>
  <c r="BA597" i="21"/>
  <c r="Q598" i="21"/>
  <c r="AC598" i="21"/>
  <c r="AO598" i="21"/>
  <c r="BA598" i="21"/>
  <c r="Q599" i="21"/>
  <c r="AC599" i="21"/>
  <c r="AO599" i="21"/>
  <c r="BA599" i="21"/>
  <c r="Q600" i="21"/>
  <c r="AC600" i="21"/>
  <c r="AO600" i="21"/>
  <c r="BA600" i="21"/>
  <c r="Q601" i="21"/>
  <c r="AC601" i="21"/>
  <c r="AO601" i="21"/>
  <c r="BA601" i="21"/>
  <c r="Q602" i="21"/>
  <c r="AC602" i="21"/>
  <c r="AO602" i="21"/>
  <c r="BA602" i="21"/>
  <c r="Q603" i="21"/>
  <c r="AC603" i="21"/>
  <c r="BC490" i="21"/>
  <c r="BC468" i="21"/>
  <c r="AE499" i="21"/>
  <c r="AE421" i="21"/>
  <c r="AQ438" i="21"/>
  <c r="BC438" i="21"/>
  <c r="S439" i="21"/>
  <c r="AE439" i="21"/>
  <c r="AQ439" i="21"/>
  <c r="BC439" i="21"/>
  <c r="S440" i="21"/>
  <c r="AE440" i="21"/>
  <c r="AQ440" i="21"/>
  <c r="BC440" i="21"/>
  <c r="AE452" i="21"/>
  <c r="AQ421" i="21"/>
  <c r="BC421" i="21"/>
  <c r="S422" i="21"/>
  <c r="AE422" i="21"/>
  <c r="AQ422" i="21"/>
  <c r="BC422" i="21"/>
  <c r="S423" i="21"/>
  <c r="AE423" i="21"/>
  <c r="AQ423" i="21"/>
  <c r="BC423" i="21"/>
  <c r="S424" i="21"/>
  <c r="AE424" i="21"/>
  <c r="AQ424" i="21"/>
  <c r="BC424" i="21"/>
  <c r="S425" i="21"/>
  <c r="AE425" i="21"/>
  <c r="AQ425" i="21"/>
  <c r="BC425" i="21"/>
  <c r="S426" i="21"/>
  <c r="AE426" i="21"/>
  <c r="AQ426" i="21"/>
  <c r="BC426" i="21"/>
  <c r="S427" i="21"/>
  <c r="AE427" i="21"/>
  <c r="AQ427" i="21"/>
  <c r="BC427" i="21"/>
  <c r="S428" i="21"/>
  <c r="AE428" i="21"/>
  <c r="AQ428" i="21"/>
  <c r="BC428" i="21"/>
  <c r="S429" i="21"/>
  <c r="AE429" i="21"/>
  <c r="AQ429" i="21"/>
  <c r="BC429" i="21"/>
  <c r="S430" i="21"/>
  <c r="AE430" i="21"/>
  <c r="AQ430" i="21"/>
  <c r="BC430" i="21"/>
  <c r="S431" i="21"/>
  <c r="AE431" i="21"/>
  <c r="AQ431" i="21"/>
  <c r="BC431" i="21"/>
  <c r="S432" i="21"/>
  <c r="AE432" i="21"/>
  <c r="AQ432" i="21"/>
  <c r="BC432" i="21"/>
  <c r="S433" i="21"/>
  <c r="AE433" i="21"/>
  <c r="AQ433" i="21"/>
  <c r="BC433" i="21"/>
  <c r="S434" i="21"/>
  <c r="AE434" i="21"/>
  <c r="AQ434" i="21"/>
  <c r="BC434" i="21"/>
  <c r="S435" i="21"/>
  <c r="S469" i="21"/>
  <c r="AE469" i="21"/>
  <c r="S479" i="21"/>
  <c r="AE479" i="21"/>
  <c r="AQ479" i="21"/>
  <c r="BC479" i="21"/>
  <c r="S480" i="21"/>
  <c r="AE480" i="21"/>
  <c r="AQ480" i="21"/>
  <c r="BC480" i="21"/>
  <c r="S481" i="21"/>
  <c r="AE481" i="21"/>
  <c r="AQ481" i="21"/>
  <c r="BC481" i="21"/>
  <c r="S482" i="21"/>
  <c r="AE482" i="21"/>
  <c r="AQ482" i="21"/>
  <c r="BC482" i="21"/>
  <c r="S483" i="21"/>
  <c r="AE483" i="21"/>
  <c r="AQ483" i="21"/>
  <c r="BC483" i="21"/>
  <c r="S484" i="21"/>
  <c r="AE484" i="21"/>
  <c r="AQ484" i="21"/>
  <c r="BC484" i="21"/>
  <c r="S485" i="21"/>
  <c r="AQ474" i="21"/>
  <c r="BC474" i="21"/>
  <c r="S475" i="21"/>
  <c r="AE475" i="21"/>
  <c r="AQ475" i="21"/>
  <c r="BC475" i="21"/>
  <c r="S476" i="21"/>
  <c r="AE476" i="21"/>
  <c r="AQ476" i="21"/>
  <c r="BC476" i="21"/>
  <c r="S477" i="21"/>
  <c r="AE477" i="21"/>
  <c r="AQ477" i="21"/>
  <c r="BC477" i="21"/>
  <c r="S478" i="21"/>
  <c r="AE478" i="21"/>
  <c r="AQ478" i="21"/>
  <c r="BC478" i="21"/>
  <c r="S493" i="21"/>
  <c r="S562" i="21"/>
  <c r="S517" i="21"/>
  <c r="BC485" i="21"/>
  <c r="S486" i="21"/>
  <c r="AE486" i="21"/>
  <c r="AQ486" i="21"/>
  <c r="BC486" i="21"/>
  <c r="S487" i="21"/>
  <c r="AE487" i="21"/>
  <c r="AQ452" i="21"/>
  <c r="BC452" i="21"/>
  <c r="S453" i="21"/>
  <c r="AE453" i="21"/>
  <c r="AQ453" i="21"/>
  <c r="BC453" i="21"/>
  <c r="S454" i="21"/>
  <c r="AE454" i="21"/>
  <c r="AQ454" i="21"/>
  <c r="BC454" i="21"/>
  <c r="S455" i="21"/>
  <c r="AE455" i="21"/>
  <c r="AQ455" i="21"/>
  <c r="BC455" i="21"/>
  <c r="S456" i="21"/>
  <c r="AE456" i="21"/>
  <c r="AQ456" i="21"/>
  <c r="BC456" i="21"/>
  <c r="S457" i="21"/>
  <c r="AE457" i="21"/>
  <c r="AQ457" i="21"/>
  <c r="AQ487" i="21"/>
  <c r="BC487" i="21"/>
  <c r="S488" i="21"/>
  <c r="AE488" i="21"/>
  <c r="AQ488" i="21"/>
  <c r="BC488" i="21"/>
  <c r="S489" i="21"/>
  <c r="AE489" i="21"/>
  <c r="AQ489" i="21"/>
  <c r="BC489" i="21"/>
  <c r="S490" i="21"/>
  <c r="AE490" i="21"/>
  <c r="AQ490" i="21"/>
  <c r="BC457" i="21"/>
  <c r="S458" i="21"/>
  <c r="AE458" i="21"/>
  <c r="AQ458" i="21"/>
  <c r="BC458" i="21"/>
  <c r="S459" i="21"/>
  <c r="AE459" i="21"/>
  <c r="AQ459" i="21"/>
  <c r="BC459" i="21"/>
  <c r="S460" i="21"/>
  <c r="AE460" i="21"/>
  <c r="AQ460" i="21"/>
  <c r="BC460" i="21"/>
  <c r="S461" i="21"/>
  <c r="AE461" i="21"/>
  <c r="AQ461" i="21"/>
  <c r="BC461" i="21"/>
  <c r="S462" i="21"/>
  <c r="AE462" i="21"/>
  <c r="AQ462" i="21"/>
  <c r="BC462" i="21"/>
  <c r="S463" i="21"/>
  <c r="AE463" i="21"/>
  <c r="AQ463" i="21"/>
  <c r="BC463" i="21"/>
  <c r="S464" i="21"/>
  <c r="AE464" i="21"/>
  <c r="AQ464" i="21"/>
  <c r="BC464" i="21"/>
  <c r="S465" i="21"/>
  <c r="AE465" i="21"/>
  <c r="AQ465" i="21"/>
  <c r="BC465" i="21"/>
  <c r="S466" i="21"/>
  <c r="AE466" i="21"/>
  <c r="AQ466" i="21"/>
  <c r="BC466" i="21"/>
  <c r="S467" i="21"/>
  <c r="AE467" i="21"/>
  <c r="AQ467" i="21"/>
  <c r="BC467" i="21"/>
  <c r="S468" i="21"/>
  <c r="AE468" i="21"/>
  <c r="AQ468" i="21"/>
  <c r="S491" i="21"/>
  <c r="AE491" i="21"/>
  <c r="AQ491" i="21"/>
  <c r="BC491" i="21"/>
  <c r="S492" i="21"/>
  <c r="AE492" i="21"/>
  <c r="AQ492" i="21"/>
  <c r="BC492" i="21"/>
  <c r="AE558" i="21"/>
  <c r="BC559" i="21"/>
  <c r="AQ469" i="21"/>
  <c r="BC469" i="21"/>
  <c r="S470" i="21"/>
  <c r="AE470" i="21"/>
  <c r="AQ470" i="21"/>
  <c r="BC470" i="21"/>
  <c r="S471" i="21"/>
  <c r="AE471" i="21"/>
  <c r="AQ471" i="21"/>
  <c r="BC471" i="21"/>
  <c r="S472" i="21"/>
  <c r="AE472" i="21"/>
  <c r="AQ472" i="21"/>
  <c r="BC472" i="21"/>
  <c r="S473" i="21"/>
  <c r="AE473" i="21"/>
  <c r="AQ473" i="21"/>
  <c r="BC473" i="21"/>
  <c r="S474" i="21"/>
  <c r="AE474" i="21"/>
  <c r="AQ499" i="21"/>
  <c r="BC499" i="21"/>
  <c r="S500" i="21"/>
  <c r="AE500" i="21"/>
  <c r="AQ500" i="21"/>
  <c r="BC500" i="21"/>
  <c r="S501" i="21"/>
  <c r="AQ517" i="21"/>
  <c r="BC517" i="21"/>
  <c r="S518" i="21"/>
  <c r="AE518" i="21"/>
  <c r="AQ518" i="21"/>
  <c r="AE485" i="21"/>
  <c r="AE517" i="21"/>
  <c r="S556" i="21"/>
  <c r="AE556" i="21"/>
  <c r="AQ577" i="21"/>
  <c r="BC577" i="21"/>
  <c r="S578" i="21"/>
  <c r="AE578" i="21"/>
  <c r="AQ578" i="21"/>
  <c r="S581" i="21"/>
  <c r="BC518" i="21"/>
  <c r="S519" i="21"/>
  <c r="AE519" i="21"/>
  <c r="AQ519" i="21"/>
  <c r="BC519" i="21"/>
  <c r="AQ603" i="21"/>
  <c r="S604" i="21"/>
  <c r="AE604" i="21"/>
  <c r="S520" i="21"/>
  <c r="AE520" i="21"/>
  <c r="AQ520" i="21"/>
  <c r="BC520" i="21"/>
  <c r="S521" i="21"/>
  <c r="AE521" i="21"/>
  <c r="AQ521" i="21"/>
  <c r="BC521" i="21"/>
  <c r="S522" i="21"/>
  <c r="AE522" i="21"/>
  <c r="AQ522" i="21"/>
  <c r="BC522" i="21"/>
  <c r="S523" i="21"/>
  <c r="AE523" i="21"/>
  <c r="AQ523" i="21"/>
  <c r="BC523" i="21"/>
  <c r="S524" i="21"/>
  <c r="AE524" i="21"/>
  <c r="AQ524" i="21"/>
  <c r="BC524" i="21"/>
  <c r="S525" i="21"/>
  <c r="AE525" i="21"/>
  <c r="AQ525" i="21"/>
  <c r="BC525" i="21"/>
  <c r="S526" i="21"/>
  <c r="AE526" i="21"/>
  <c r="AQ526" i="21"/>
  <c r="BC526" i="21"/>
  <c r="S527" i="21"/>
  <c r="AE527" i="21"/>
  <c r="AQ527" i="21"/>
  <c r="BC527" i="21"/>
  <c r="S528" i="21"/>
  <c r="AE528" i="21"/>
  <c r="AQ528" i="21"/>
  <c r="BC528" i="21"/>
  <c r="S529" i="21"/>
  <c r="AE529" i="21"/>
  <c r="AQ529" i="21"/>
  <c r="BC529" i="21"/>
  <c r="S530" i="21"/>
  <c r="AE530" i="21"/>
  <c r="AQ530" i="21"/>
  <c r="BC530" i="21"/>
  <c r="S531" i="21"/>
  <c r="AE531" i="21"/>
  <c r="AQ531" i="21"/>
  <c r="BC531" i="21"/>
  <c r="S532" i="21"/>
  <c r="AE532" i="21"/>
  <c r="AQ532" i="21"/>
  <c r="BC532" i="21"/>
  <c r="S533" i="21"/>
  <c r="AE533" i="21"/>
  <c r="AQ533" i="21"/>
  <c r="BC533" i="21"/>
  <c r="S534" i="21"/>
  <c r="AE534" i="21"/>
  <c r="AQ534" i="21"/>
  <c r="BC534" i="21"/>
  <c r="S535" i="21"/>
  <c r="AE535" i="21"/>
  <c r="AQ535" i="21"/>
  <c r="BC535" i="21"/>
  <c r="S536" i="21"/>
  <c r="AE536" i="21"/>
  <c r="AQ536" i="21"/>
  <c r="BC536" i="21"/>
  <c r="S537" i="21"/>
  <c r="AE537" i="21"/>
  <c r="AQ537" i="21"/>
  <c r="S609" i="21"/>
  <c r="AE609" i="21"/>
  <c r="AE493" i="21"/>
  <c r="AQ493" i="21"/>
  <c r="BC493" i="21"/>
  <c r="S494" i="21"/>
  <c r="AE494" i="21"/>
  <c r="AQ494" i="21"/>
  <c r="BC494" i="21"/>
  <c r="S495" i="21"/>
  <c r="AE495" i="21"/>
  <c r="AQ495" i="21"/>
  <c r="BC495" i="21"/>
  <c r="S496" i="21"/>
  <c r="AE496" i="21"/>
  <c r="AQ496" i="21"/>
  <c r="BC496" i="21"/>
  <c r="S497" i="21"/>
  <c r="AE497" i="21"/>
  <c r="AQ497" i="21"/>
  <c r="BC497" i="21"/>
  <c r="S498" i="21"/>
  <c r="AE498" i="21"/>
  <c r="AQ498" i="21"/>
  <c r="BC498" i="21"/>
  <c r="S499" i="21"/>
  <c r="BC537" i="21"/>
  <c r="S538" i="21"/>
  <c r="AE538" i="21"/>
  <c r="AQ538" i="21"/>
  <c r="BC538" i="21"/>
  <c r="S539" i="21"/>
  <c r="AE539" i="21"/>
  <c r="AQ539" i="21"/>
  <c r="BC539" i="21"/>
  <c r="S540" i="21"/>
  <c r="AE540" i="21"/>
  <c r="AQ540" i="21"/>
  <c r="BC540" i="21"/>
  <c r="S541" i="21"/>
  <c r="AE541" i="21"/>
  <c r="AQ541" i="21"/>
  <c r="BC541" i="21"/>
  <c r="S542" i="21"/>
  <c r="AE542" i="21"/>
  <c r="AQ542" i="21"/>
  <c r="BC542" i="21"/>
  <c r="S543" i="21"/>
  <c r="AE543" i="21"/>
  <c r="AQ543" i="21"/>
  <c r="BC543" i="21"/>
  <c r="S544" i="21"/>
  <c r="AE544" i="21"/>
  <c r="AQ544" i="21"/>
  <c r="BC544" i="21"/>
  <c r="S545" i="21"/>
  <c r="AQ566" i="21"/>
  <c r="BC566" i="21"/>
  <c r="S567" i="21"/>
  <c r="AE567" i="21"/>
  <c r="AQ567" i="21"/>
  <c r="BC567" i="21"/>
  <c r="S568" i="21"/>
  <c r="AE568" i="21"/>
  <c r="AQ568" i="21"/>
  <c r="AE501" i="21"/>
  <c r="AQ501" i="21"/>
  <c r="BC501" i="21"/>
  <c r="S502" i="21"/>
  <c r="AE502" i="21"/>
  <c r="AQ502" i="21"/>
  <c r="BC502" i="21"/>
  <c r="S503" i="21"/>
  <c r="AE503" i="21"/>
  <c r="AQ503" i="21"/>
  <c r="BC503" i="21"/>
  <c r="S504" i="21"/>
  <c r="AE504" i="21"/>
  <c r="AQ504" i="21"/>
  <c r="BC504" i="21"/>
  <c r="S505" i="21"/>
  <c r="AE505" i="21"/>
  <c r="AQ505" i="21"/>
  <c r="BC505" i="21"/>
  <c r="S506" i="21"/>
  <c r="AE506" i="21"/>
  <c r="AQ506" i="21"/>
  <c r="BC506" i="21"/>
  <c r="S507" i="21"/>
  <c r="AE507" i="21"/>
  <c r="AQ507" i="21"/>
  <c r="BC507" i="21"/>
  <c r="S508" i="21"/>
  <c r="AE508" i="21"/>
  <c r="AQ508" i="21"/>
  <c r="BC508" i="21"/>
  <c r="S509" i="21"/>
  <c r="AE509" i="21"/>
  <c r="AQ509" i="21"/>
  <c r="BC509" i="21"/>
  <c r="S510" i="21"/>
  <c r="AE510" i="21"/>
  <c r="AQ510" i="21"/>
  <c r="BC510" i="21"/>
  <c r="S511" i="21"/>
  <c r="AE511" i="21"/>
  <c r="AQ511" i="21"/>
  <c r="BC511" i="21"/>
  <c r="S512" i="21"/>
  <c r="AE512" i="21"/>
  <c r="AQ512" i="21"/>
  <c r="BC512" i="21"/>
  <c r="S513" i="21"/>
  <c r="AE513" i="21"/>
  <c r="AQ513" i="21"/>
  <c r="BC513" i="21"/>
  <c r="S514" i="21"/>
  <c r="AE514" i="21"/>
  <c r="AQ514" i="21"/>
  <c r="BC514" i="21"/>
  <c r="S515" i="21"/>
  <c r="AE515" i="21"/>
  <c r="AQ515" i="21"/>
  <c r="BC515" i="21"/>
  <c r="S516" i="21"/>
  <c r="AE516" i="21"/>
  <c r="AQ516" i="21"/>
  <c r="BC516" i="21"/>
  <c r="AE545" i="21"/>
  <c r="AQ545" i="21"/>
  <c r="BC545" i="21"/>
  <c r="S546" i="21"/>
  <c r="AE546" i="21"/>
  <c r="AQ546" i="21"/>
  <c r="BC546" i="21"/>
  <c r="S547" i="21"/>
  <c r="AE547" i="21"/>
  <c r="AQ547" i="21"/>
  <c r="BC547" i="21"/>
  <c r="S548" i="21"/>
  <c r="AE548" i="21"/>
  <c r="AQ548" i="21"/>
  <c r="BC548" i="21"/>
  <c r="S549" i="21"/>
  <c r="AE549" i="21"/>
  <c r="AQ549" i="21"/>
  <c r="BC549" i="21"/>
  <c r="S550" i="21"/>
  <c r="S552" i="21"/>
  <c r="BC572" i="21"/>
  <c r="BC603" i="21"/>
  <c r="AQ604" i="21"/>
  <c r="BC604" i="21"/>
  <c r="S605" i="21"/>
  <c r="AE605" i="21"/>
  <c r="AQ605" i="21"/>
  <c r="BC605" i="21"/>
  <c r="S606" i="21"/>
  <c r="BC588" i="21"/>
  <c r="BC584" i="21"/>
  <c r="BC581" i="21"/>
  <c r="BC580" i="21"/>
  <c r="AQ581" i="21"/>
  <c r="AQ582" i="21"/>
  <c r="AE582" i="21"/>
  <c r="AE584" i="21"/>
  <c r="AE562" i="21"/>
  <c r="S576" i="21"/>
  <c r="S579" i="21"/>
  <c r="BC587" i="21"/>
  <c r="AE552" i="21"/>
  <c r="AQ552" i="21"/>
  <c r="BC552" i="21"/>
  <c r="S553" i="21"/>
  <c r="AQ555" i="21"/>
  <c r="BC555" i="21"/>
  <c r="S558" i="21"/>
  <c r="AQ559" i="21"/>
  <c r="S561" i="21"/>
  <c r="BC561" i="21"/>
  <c r="AE566" i="21"/>
  <c r="AE572" i="21"/>
  <c r="AQ572" i="21"/>
  <c r="S574" i="21"/>
  <c r="AE574" i="21"/>
  <c r="AE577" i="21"/>
  <c r="AE586" i="21"/>
  <c r="AQ590" i="21"/>
  <c r="S593" i="21"/>
  <c r="AQ608" i="21"/>
  <c r="BC608" i="21"/>
  <c r="AE550" i="21"/>
  <c r="AQ550" i="21"/>
  <c r="BC550" i="21"/>
  <c r="AE553" i="21"/>
  <c r="AQ553" i="21"/>
  <c r="BC553" i="21"/>
  <c r="AQ556" i="21"/>
  <c r="AQ558" i="21"/>
  <c r="S560" i="21"/>
  <c r="AE561" i="21"/>
  <c r="BC568" i="21"/>
  <c r="S569" i="21"/>
  <c r="AE569" i="21"/>
  <c r="AQ569" i="21"/>
  <c r="BC569" i="21"/>
  <c r="S570" i="21"/>
  <c r="AE570" i="21"/>
  <c r="AQ570" i="21"/>
  <c r="S573" i="21"/>
  <c r="AQ574" i="21"/>
  <c r="BC574" i="21"/>
  <c r="BC578" i="21"/>
  <c r="AE581" i="21"/>
  <c r="S582" i="21"/>
  <c r="S584" i="21"/>
  <c r="AE588" i="21"/>
  <c r="S591" i="21"/>
  <c r="AE591" i="21"/>
  <c r="AQ591" i="21"/>
  <c r="BC591" i="21"/>
  <c r="AQ593" i="21"/>
  <c r="BC593" i="21"/>
  <c r="S594" i="21"/>
  <c r="AE594" i="21"/>
  <c r="AQ594" i="21"/>
  <c r="BC594" i="21"/>
  <c r="S595" i="21"/>
  <c r="AE595" i="21"/>
  <c r="AQ595" i="21"/>
  <c r="BC595" i="21"/>
  <c r="S596" i="21"/>
  <c r="AE596" i="21"/>
  <c r="AQ596" i="21"/>
  <c r="BC596" i="21"/>
  <c r="S597" i="21"/>
  <c r="AE597" i="21"/>
  <c r="AQ597" i="21"/>
  <c r="BC597" i="21"/>
  <c r="S598" i="21"/>
  <c r="AE598" i="21"/>
  <c r="AQ598" i="21"/>
  <c r="BC598" i="21"/>
  <c r="S599" i="21"/>
  <c r="AE599" i="21"/>
  <c r="AQ599" i="21"/>
  <c r="BC599" i="21"/>
  <c r="S600" i="21"/>
  <c r="AE600" i="21"/>
  <c r="AQ600" i="21"/>
  <c r="BC600" i="21"/>
  <c r="S601" i="21"/>
  <c r="AE606" i="21"/>
  <c r="AQ606" i="21"/>
  <c r="BC606" i="21"/>
  <c r="AQ609" i="21"/>
  <c r="BC609" i="21"/>
  <c r="S610" i="21"/>
  <c r="AE610" i="21"/>
  <c r="S554" i="21"/>
  <c r="BC556" i="21"/>
  <c r="S557" i="21"/>
  <c r="BC558" i="21"/>
  <c r="AE560" i="21"/>
  <c r="AQ562" i="21"/>
  <c r="BC562" i="21"/>
  <c r="S563" i="21"/>
  <c r="AE563" i="21"/>
  <c r="AQ563" i="21"/>
  <c r="BC563" i="21"/>
  <c r="S564" i="21"/>
  <c r="AE564" i="21"/>
  <c r="AQ564" i="21"/>
  <c r="BC564" i="21"/>
  <c r="S565" i="21"/>
  <c r="AE565" i="21"/>
  <c r="BC570" i="21"/>
  <c r="AE573" i="21"/>
  <c r="S575" i="21"/>
  <c r="AE575" i="21"/>
  <c r="AQ575" i="21"/>
  <c r="AE579" i="21"/>
  <c r="AQ579" i="21"/>
  <c r="AQ584" i="21"/>
  <c r="AQ588" i="21"/>
  <c r="S592" i="21"/>
  <c r="AE592" i="21"/>
  <c r="AE601" i="21"/>
  <c r="AQ601" i="21"/>
  <c r="BC601" i="21"/>
  <c r="AQ610" i="21"/>
  <c r="BC610" i="21"/>
  <c r="S551" i="21"/>
  <c r="AE551" i="21"/>
  <c r="AQ551" i="21"/>
  <c r="AE554" i="21"/>
  <c r="AQ554" i="21"/>
  <c r="BC554" i="21"/>
  <c r="S555" i="21"/>
  <c r="AE555" i="21"/>
  <c r="AE557" i="21"/>
  <c r="S559" i="21"/>
  <c r="AQ560" i="21"/>
  <c r="AQ561" i="21"/>
  <c r="AQ565" i="21"/>
  <c r="BC565" i="21"/>
  <c r="S571" i="21"/>
  <c r="AE571" i="21"/>
  <c r="AQ571" i="21"/>
  <c r="BC571" i="21"/>
  <c r="S572" i="21"/>
  <c r="AQ573" i="21"/>
  <c r="BC575" i="21"/>
  <c r="BC579" i="21"/>
  <c r="S580" i="21"/>
  <c r="AE580" i="21"/>
  <c r="AQ580" i="21"/>
  <c r="S585" i="21"/>
  <c r="AE585" i="21"/>
  <c r="AQ585" i="21"/>
  <c r="BC585" i="21"/>
  <c r="S589" i="21"/>
  <c r="AE589" i="21"/>
  <c r="AQ589" i="21"/>
  <c r="BC589" i="21"/>
  <c r="S590" i="21"/>
  <c r="AQ592" i="21"/>
  <c r="S602" i="21"/>
  <c r="AE602" i="21"/>
  <c r="AQ602" i="21"/>
  <c r="BC602" i="21"/>
  <c r="S607" i="21"/>
  <c r="AE607" i="21"/>
  <c r="AQ607" i="21"/>
  <c r="BC551" i="21"/>
  <c r="AQ557" i="21"/>
  <c r="BC557" i="21"/>
  <c r="AE559" i="21"/>
  <c r="BC560" i="21"/>
  <c r="S566" i="21"/>
  <c r="BC573" i="21"/>
  <c r="AE576" i="21"/>
  <c r="AQ576" i="21"/>
  <c r="BC576" i="21"/>
  <c r="S577" i="21"/>
  <c r="S586" i="21"/>
  <c r="AE590" i="21"/>
  <c r="BC592" i="21"/>
  <c r="S603" i="21"/>
  <c r="AE603" i="21"/>
  <c r="BC607" i="21"/>
  <c r="S608" i="21"/>
  <c r="AE608" i="21"/>
  <c r="BE561" i="21"/>
  <c r="BE559" i="21"/>
  <c r="BE556" i="21"/>
  <c r="BE552" i="21"/>
  <c r="BE574" i="21"/>
  <c r="BE560" i="21"/>
  <c r="BE558" i="21"/>
  <c r="BE555" i="21"/>
  <c r="BE546" i="21"/>
  <c r="BE547" i="21"/>
  <c r="BE544" i="21"/>
  <c r="BE549" i="21"/>
  <c r="BE538" i="21"/>
  <c r="BE535" i="21"/>
  <c r="BE534" i="21"/>
  <c r="BE541" i="21"/>
  <c r="BE557" i="21"/>
  <c r="BE461" i="21"/>
  <c r="BE458" i="21"/>
  <c r="BE572" i="21"/>
  <c r="AS560" i="21"/>
  <c r="AS557" i="21"/>
  <c r="AS550" i="21"/>
  <c r="AS545" i="21"/>
  <c r="AS572" i="21"/>
  <c r="AS573" i="21"/>
  <c r="AS559" i="21"/>
  <c r="AS556" i="21"/>
  <c r="AS553" i="21"/>
  <c r="AS561" i="21"/>
  <c r="AS558" i="21"/>
  <c r="AS542" i="21"/>
  <c r="AS536" i="21"/>
  <c r="AS539" i="21"/>
  <c r="AS462" i="21"/>
  <c r="AS459" i="21"/>
  <c r="AG573" i="21"/>
  <c r="AG574" i="21"/>
  <c r="AG558" i="21"/>
  <c r="AG548" i="21"/>
  <c r="AG561" i="21"/>
  <c r="AG560" i="21"/>
  <c r="AG557" i="21"/>
  <c r="AG551" i="21"/>
  <c r="AG536" i="21"/>
  <c r="AG540" i="21"/>
  <c r="AG559" i="21"/>
  <c r="AG554" i="21"/>
  <c r="AG463" i="21"/>
  <c r="AG460" i="21"/>
  <c r="AG556" i="21"/>
  <c r="AG537" i="21"/>
  <c r="AG543" i="21"/>
  <c r="U561" i="21"/>
  <c r="U559" i="21"/>
  <c r="U556" i="21"/>
  <c r="U555" i="21"/>
  <c r="U547" i="21"/>
  <c r="U558" i="21"/>
  <c r="U549" i="21"/>
  <c r="U544" i="21"/>
  <c r="U574" i="21"/>
  <c r="U538" i="21"/>
  <c r="U537" i="21"/>
  <c r="U535" i="21"/>
  <c r="U575" i="21"/>
  <c r="U557" i="21"/>
  <c r="U552" i="21"/>
  <c r="U541" i="21"/>
  <c r="U464" i="21"/>
  <c r="U461" i="21"/>
  <c r="U560" i="21"/>
  <c r="U453" i="21"/>
  <c r="AS454" i="21"/>
  <c r="AS455" i="21"/>
  <c r="AS456" i="21"/>
  <c r="BE456" i="21"/>
  <c r="U457" i="21"/>
  <c r="AG457" i="21"/>
  <c r="AS458" i="21"/>
  <c r="AS464" i="21"/>
  <c r="BE464" i="21"/>
  <c r="U465" i="21"/>
  <c r="AG465" i="21"/>
  <c r="U471" i="21"/>
  <c r="AG471" i="21"/>
  <c r="AS471" i="21"/>
  <c r="BE471" i="21"/>
  <c r="AS520" i="21"/>
  <c r="BE523" i="21"/>
  <c r="AS525" i="21"/>
  <c r="BE527" i="21"/>
  <c r="U530" i="21"/>
  <c r="AG530" i="21"/>
  <c r="BE539" i="21"/>
  <c r="BE568" i="21"/>
  <c r="U569" i="21"/>
  <c r="AG444" i="21"/>
  <c r="AS444" i="21"/>
  <c r="BE444" i="21"/>
  <c r="AS446" i="21"/>
  <c r="BE446" i="21"/>
  <c r="U447" i="21"/>
  <c r="BE448" i="21"/>
  <c r="U449" i="21"/>
  <c r="AG449" i="21"/>
  <c r="U451" i="21"/>
  <c r="AG451" i="21"/>
  <c r="AS451" i="21"/>
  <c r="AG453" i="21"/>
  <c r="AS453" i="21"/>
  <c r="BE454" i="21"/>
  <c r="BE455" i="21"/>
  <c r="AS457" i="21"/>
  <c r="BE459" i="21"/>
  <c r="AS461" i="21"/>
  <c r="BE462" i="21"/>
  <c r="AS465" i="21"/>
  <c r="BE465" i="21"/>
  <c r="U466" i="21"/>
  <c r="AG466" i="21"/>
  <c r="AG472" i="21"/>
  <c r="AS472" i="21"/>
  <c r="BE472" i="21"/>
  <c r="U473" i="21"/>
  <c r="U479" i="21"/>
  <c r="AG479" i="21"/>
  <c r="AS479" i="21"/>
  <c r="BE479" i="21"/>
  <c r="AS484" i="21"/>
  <c r="BE486" i="21"/>
  <c r="U489" i="21"/>
  <c r="AG491" i="21"/>
  <c r="AS493" i="21"/>
  <c r="AG508" i="21"/>
  <c r="AS508" i="21"/>
  <c r="BE508" i="21"/>
  <c r="U509" i="21"/>
  <c r="AG509" i="21"/>
  <c r="AS543" i="21"/>
  <c r="BE424" i="21"/>
  <c r="U427" i="21"/>
  <c r="AG429" i="21"/>
  <c r="AS431" i="21"/>
  <c r="BE433" i="21"/>
  <c r="U436" i="21"/>
  <c r="AG438" i="21"/>
  <c r="AS440" i="21"/>
  <c r="BE442" i="21"/>
  <c r="U445" i="21"/>
  <c r="AG447" i="21"/>
  <c r="AS449" i="21"/>
  <c r="BE451" i="21"/>
  <c r="BE457" i="21"/>
  <c r="U458" i="21"/>
  <c r="U459" i="21"/>
  <c r="BE460" i="21"/>
  <c r="BE463" i="21"/>
  <c r="AS466" i="21"/>
  <c r="U497" i="21"/>
  <c r="U503" i="21"/>
  <c r="AG503" i="21"/>
  <c r="AS503" i="21"/>
  <c r="AG515" i="21"/>
  <c r="BE526" i="21"/>
  <c r="U529" i="21"/>
  <c r="AS537" i="21"/>
  <c r="BE540" i="21"/>
  <c r="U425" i="21"/>
  <c r="AG427" i="21"/>
  <c r="AS429" i="21"/>
  <c r="BE431" i="21"/>
  <c r="U434" i="21"/>
  <c r="AG436" i="21"/>
  <c r="AS438" i="21"/>
  <c r="BE440" i="21"/>
  <c r="U443" i="21"/>
  <c r="AG445" i="21"/>
  <c r="AS447" i="21"/>
  <c r="BE449" i="21"/>
  <c r="U452" i="21"/>
  <c r="U455" i="21"/>
  <c r="U460" i="21"/>
  <c r="U462" i="21"/>
  <c r="U463" i="21"/>
  <c r="BE467" i="21"/>
  <c r="U468" i="21"/>
  <c r="AG468" i="21"/>
  <c r="AS468" i="21"/>
  <c r="BE518" i="21"/>
  <c r="U519" i="21"/>
  <c r="AG519" i="21"/>
  <c r="BE531" i="21"/>
  <c r="BE420" i="21"/>
  <c r="U421" i="21"/>
  <c r="AG422" i="21"/>
  <c r="AG425" i="21"/>
  <c r="AS425" i="21"/>
  <c r="BE425" i="21"/>
  <c r="AS427" i="21"/>
  <c r="BE427" i="21"/>
  <c r="U428" i="21"/>
  <c r="BE429" i="21"/>
  <c r="U430" i="21"/>
  <c r="AG430" i="21"/>
  <c r="U432" i="21"/>
  <c r="AG432" i="21"/>
  <c r="AS432" i="21"/>
  <c r="AG434" i="21"/>
  <c r="AS434" i="21"/>
  <c r="BE434" i="21"/>
  <c r="AS436" i="21"/>
  <c r="BE436" i="21"/>
  <c r="U437" i="21"/>
  <c r="BE438" i="21"/>
  <c r="U439" i="21"/>
  <c r="AG439" i="21"/>
  <c r="U441" i="21"/>
  <c r="AG441" i="21"/>
  <c r="AS441" i="21"/>
  <c r="AG443" i="21"/>
  <c r="AS443" i="21"/>
  <c r="BE443" i="21"/>
  <c r="AS445" i="21"/>
  <c r="BE445" i="21"/>
  <c r="U446" i="21"/>
  <c r="BE447" i="21"/>
  <c r="U448" i="21"/>
  <c r="AG448" i="21"/>
  <c r="U450" i="21"/>
  <c r="AG450" i="21"/>
  <c r="AS450" i="21"/>
  <c r="AG452" i="21"/>
  <c r="AS452" i="21"/>
  <c r="BE453" i="21"/>
  <c r="U454" i="21"/>
  <c r="U456" i="21"/>
  <c r="AG458" i="21"/>
  <c r="AG461" i="21"/>
  <c r="AG464" i="21"/>
  <c r="BE468" i="21"/>
  <c r="U469" i="21"/>
  <c r="AG469" i="21"/>
  <c r="AS469" i="21"/>
  <c r="BE469" i="21"/>
  <c r="AS535" i="21"/>
  <c r="AS538" i="21"/>
  <c r="U542" i="21"/>
  <c r="BE466" i="21"/>
  <c r="U467" i="21"/>
  <c r="AG467" i="21"/>
  <c r="AS467" i="21"/>
  <c r="AG473" i="21"/>
  <c r="AS473" i="21"/>
  <c r="BE473" i="21"/>
  <c r="U474" i="21"/>
  <c r="AG474" i="21"/>
  <c r="U480" i="21"/>
  <c r="AG480" i="21"/>
  <c r="AS480" i="21"/>
  <c r="BE480" i="21"/>
  <c r="U481" i="21"/>
  <c r="BE484" i="21"/>
  <c r="U485" i="21"/>
  <c r="U487" i="21"/>
  <c r="AG487" i="21"/>
  <c r="AG489" i="21"/>
  <c r="AS489" i="21"/>
  <c r="AS491" i="21"/>
  <c r="BE491" i="21"/>
  <c r="BE493" i="21"/>
  <c r="AG497" i="21"/>
  <c r="AG499" i="21"/>
  <c r="AS499" i="21"/>
  <c r="BE499" i="21"/>
  <c r="U500" i="21"/>
  <c r="AG500" i="21"/>
  <c r="BE503" i="21"/>
  <c r="U504" i="21"/>
  <c r="AG504" i="21"/>
  <c r="AS504" i="21"/>
  <c r="BE504" i="21"/>
  <c r="AS509" i="21"/>
  <c r="BE513" i="21"/>
  <c r="AS515" i="21"/>
  <c r="BE515" i="21"/>
  <c r="U517" i="21"/>
  <c r="AG517" i="21"/>
  <c r="AS519" i="21"/>
  <c r="BE520" i="21"/>
  <c r="BE522" i="21"/>
  <c r="U524" i="21"/>
  <c r="BE525" i="21"/>
  <c r="U528" i="21"/>
  <c r="AS530" i="21"/>
  <c r="U532" i="21"/>
  <c r="AG533" i="21"/>
  <c r="U534" i="21"/>
  <c r="BE536" i="21"/>
  <c r="BE548" i="21"/>
  <c r="AS574" i="21"/>
  <c r="BE577" i="21"/>
  <c r="AG583" i="21"/>
  <c r="AS583" i="21"/>
  <c r="BE587" i="21"/>
  <c r="U588" i="21"/>
  <c r="AG605" i="21"/>
  <c r="AS474" i="21"/>
  <c r="BE474" i="21"/>
  <c r="U475" i="21"/>
  <c r="AG475" i="21"/>
  <c r="AG481" i="21"/>
  <c r="AS481" i="21"/>
  <c r="BE481" i="21"/>
  <c r="U482" i="21"/>
  <c r="AG485" i="21"/>
  <c r="AS487" i="21"/>
  <c r="BE489" i="21"/>
  <c r="U492" i="21"/>
  <c r="AG496" i="21"/>
  <c r="AS500" i="21"/>
  <c r="U505" i="21"/>
  <c r="AG505" i="21"/>
  <c r="AS505" i="21"/>
  <c r="BE505" i="21"/>
  <c r="BE509" i="21"/>
  <c r="U510" i="21"/>
  <c r="AG510" i="21"/>
  <c r="U514" i="21"/>
  <c r="AG514" i="21"/>
  <c r="AS517" i="21"/>
  <c r="BE519" i="21"/>
  <c r="U521" i="21"/>
  <c r="U523" i="21"/>
  <c r="AG524" i="21"/>
  <c r="AS524" i="21"/>
  <c r="U526" i="21"/>
  <c r="U527" i="21"/>
  <c r="AG528" i="21"/>
  <c r="AG529" i="21"/>
  <c r="BE530" i="21"/>
  <c r="U536" i="21"/>
  <c r="BE537" i="21"/>
  <c r="U539" i="21"/>
  <c r="U540" i="21"/>
  <c r="AG541" i="21"/>
  <c r="AG542" i="21"/>
  <c r="BE543" i="21"/>
  <c r="U546" i="21"/>
  <c r="AG546" i="21"/>
  <c r="AS554" i="21"/>
  <c r="U571" i="21"/>
  <c r="AG571" i="21"/>
  <c r="BE600" i="21"/>
  <c r="U601" i="21"/>
  <c r="BE606" i="21"/>
  <c r="AG610" i="21"/>
  <c r="AS475" i="21"/>
  <c r="BE475" i="21"/>
  <c r="U476" i="21"/>
  <c r="AG476" i="21"/>
  <c r="AS476" i="21"/>
  <c r="AG482" i="21"/>
  <c r="AS482" i="21"/>
  <c r="BE482" i="21"/>
  <c r="U483" i="21"/>
  <c r="AG483" i="21"/>
  <c r="AS485" i="21"/>
  <c r="BE485" i="21"/>
  <c r="BE487" i="21"/>
  <c r="U488" i="21"/>
  <c r="U490" i="21"/>
  <c r="AG490" i="21"/>
  <c r="AG492" i="21"/>
  <c r="AS492" i="21"/>
  <c r="U494" i="21"/>
  <c r="AG494" i="21"/>
  <c r="AS494" i="21"/>
  <c r="AS496" i="21"/>
  <c r="AS497" i="21"/>
  <c r="BE500" i="21"/>
  <c r="U501" i="21"/>
  <c r="AG501" i="21"/>
  <c r="U506" i="21"/>
  <c r="AG506" i="21"/>
  <c r="AS506" i="21"/>
  <c r="BE506" i="21"/>
  <c r="U507" i="21"/>
  <c r="AS510" i="21"/>
  <c r="BE510" i="21"/>
  <c r="U511" i="21"/>
  <c r="AG511" i="21"/>
  <c r="AS511" i="21"/>
  <c r="U516" i="21"/>
  <c r="BE517" i="21"/>
  <c r="AG521" i="21"/>
  <c r="AS521" i="21"/>
  <c r="AG523" i="21"/>
  <c r="BE524" i="21"/>
  <c r="AG527" i="21"/>
  <c r="AS529" i="21"/>
  <c r="U531" i="21"/>
  <c r="AG532" i="21"/>
  <c r="AS532" i="21"/>
  <c r="AS533" i="21"/>
  <c r="AG534" i="21"/>
  <c r="AG552" i="21"/>
  <c r="AG579" i="21"/>
  <c r="BE476" i="21"/>
  <c r="U477" i="21"/>
  <c r="AG477" i="21"/>
  <c r="AS477" i="21"/>
  <c r="AS483" i="21"/>
  <c r="BE483" i="21"/>
  <c r="U486" i="21"/>
  <c r="AG488" i="21"/>
  <c r="AS490" i="21"/>
  <c r="BE492" i="21"/>
  <c r="BE494" i="21"/>
  <c r="U495" i="21"/>
  <c r="AG495" i="21"/>
  <c r="AS495" i="21"/>
  <c r="BE496" i="21"/>
  <c r="BE497" i="21"/>
  <c r="AS501" i="21"/>
  <c r="BE501" i="21"/>
  <c r="U502" i="21"/>
  <c r="AG502" i="21"/>
  <c r="AS502" i="21"/>
  <c r="AG507" i="21"/>
  <c r="BE511" i="21"/>
  <c r="U512" i="21"/>
  <c r="AG512" i="21"/>
  <c r="AS512" i="21"/>
  <c r="AS514" i="21"/>
  <c r="AG516" i="21"/>
  <c r="AS516" i="21"/>
  <c r="U518" i="21"/>
  <c r="U520" i="21"/>
  <c r="BE521" i="21"/>
  <c r="U525" i="21"/>
  <c r="AG525" i="21"/>
  <c r="AG526" i="21"/>
  <c r="AS527" i="21"/>
  <c r="AS528" i="21"/>
  <c r="BE529" i="21"/>
  <c r="AG531" i="21"/>
  <c r="BE532" i="21"/>
  <c r="U533" i="21"/>
  <c r="AG535" i="21"/>
  <c r="AG538" i="21"/>
  <c r="AG539" i="21"/>
  <c r="AS540" i="21"/>
  <c r="AS541" i="21"/>
  <c r="BE542" i="21"/>
  <c r="U550" i="21"/>
  <c r="AS555" i="21"/>
  <c r="AG572" i="21"/>
  <c r="AS585" i="21"/>
  <c r="BE585" i="21"/>
  <c r="AS592" i="21"/>
  <c r="U472" i="21"/>
  <c r="BE477" i="21"/>
  <c r="U478" i="21"/>
  <c r="AG478" i="21"/>
  <c r="AS478" i="21"/>
  <c r="BE478" i="21"/>
  <c r="U484" i="21"/>
  <c r="AG484" i="21"/>
  <c r="AG486" i="21"/>
  <c r="AS486" i="21"/>
  <c r="AS488" i="21"/>
  <c r="BE488" i="21"/>
  <c r="BE490" i="21"/>
  <c r="U491" i="21"/>
  <c r="U493" i="21"/>
  <c r="AG493" i="21"/>
  <c r="BE495" i="21"/>
  <c r="U498" i="21"/>
  <c r="BE502" i="21"/>
  <c r="AS507" i="21"/>
  <c r="BE507" i="21"/>
  <c r="U508" i="21"/>
  <c r="BE512" i="21"/>
  <c r="U513" i="21"/>
  <c r="AG513" i="21"/>
  <c r="AS513" i="21"/>
  <c r="BE514" i="21"/>
  <c r="U515" i="21"/>
  <c r="AG518" i="21"/>
  <c r="AS518" i="21"/>
  <c r="AG520" i="21"/>
  <c r="U522" i="21"/>
  <c r="AG522" i="21"/>
  <c r="AS522" i="21"/>
  <c r="AS523" i="21"/>
  <c r="AS526" i="21"/>
  <c r="BE528" i="21"/>
  <c r="AS531" i="21"/>
  <c r="BE533" i="21"/>
  <c r="AS534" i="21"/>
  <c r="U545" i="21"/>
  <c r="AG553" i="21"/>
  <c r="AS566" i="21"/>
  <c r="BE566" i="21"/>
  <c r="AG576" i="21"/>
  <c r="U603" i="21"/>
  <c r="AG603" i="21"/>
  <c r="BE607" i="21"/>
  <c r="AS546" i="21"/>
  <c r="U562" i="21"/>
  <c r="BE562" i="21"/>
  <c r="AS563" i="21"/>
  <c r="AG564" i="21"/>
  <c r="U565" i="21"/>
  <c r="BE565" i="21"/>
  <c r="U567" i="21"/>
  <c r="AG569" i="21"/>
  <c r="AS571" i="21"/>
  <c r="AS576" i="21"/>
  <c r="U578" i="21"/>
  <c r="AS579" i="21"/>
  <c r="BE580" i="21"/>
  <c r="AS581" i="21"/>
  <c r="AG582" i="21"/>
  <c r="BE583" i="21"/>
  <c r="U586" i="21"/>
  <c r="AG588" i="21"/>
  <c r="AS590" i="21"/>
  <c r="BE592" i="21"/>
  <c r="AS605" i="21"/>
  <c r="BE605" i="21"/>
  <c r="U608" i="21"/>
  <c r="AG609" i="21"/>
  <c r="AS610" i="21"/>
  <c r="U543" i="21"/>
  <c r="AG544" i="21"/>
  <c r="AG545" i="21"/>
  <c r="U548" i="21"/>
  <c r="AG549" i="21"/>
  <c r="AG550" i="21"/>
  <c r="AS551" i="21"/>
  <c r="AS552" i="21"/>
  <c r="BE553" i="21"/>
  <c r="BE554" i="21"/>
  <c r="AG567" i="21"/>
  <c r="AS567" i="21"/>
  <c r="AS569" i="21"/>
  <c r="BE569" i="21"/>
  <c r="U573" i="21"/>
  <c r="AG575" i="21"/>
  <c r="BE576" i="21"/>
  <c r="AG578" i="21"/>
  <c r="BE579" i="21"/>
  <c r="U584" i="21"/>
  <c r="AG586" i="21"/>
  <c r="AS588" i="21"/>
  <c r="BE590" i="21"/>
  <c r="U593" i="21"/>
  <c r="AG601" i="21"/>
  <c r="AS601" i="21"/>
  <c r="BE601" i="21"/>
  <c r="AS603" i="21"/>
  <c r="BE603" i="21"/>
  <c r="U606" i="21"/>
  <c r="U607" i="21"/>
  <c r="AG608" i="21"/>
  <c r="AS609" i="21"/>
  <c r="AG562" i="21"/>
  <c r="U563" i="21"/>
  <c r="BE563" i="21"/>
  <c r="AS564" i="21"/>
  <c r="AG565" i="21"/>
  <c r="U566" i="21"/>
  <c r="BE567" i="21"/>
  <c r="U570" i="21"/>
  <c r="BE571" i="21"/>
  <c r="AS575" i="21"/>
  <c r="U577" i="21"/>
  <c r="AS578" i="21"/>
  <c r="U580" i="21"/>
  <c r="U581" i="21"/>
  <c r="BE581" i="21"/>
  <c r="AS582" i="21"/>
  <c r="AG584" i="21"/>
  <c r="AS584" i="21"/>
  <c r="AS586" i="21"/>
  <c r="BE586" i="21"/>
  <c r="BE588" i="21"/>
  <c r="U589" i="21"/>
  <c r="U591" i="21"/>
  <c r="AG591" i="21"/>
  <c r="AS591" i="21"/>
  <c r="AG593" i="21"/>
  <c r="U602" i="21"/>
  <c r="AG602" i="21"/>
  <c r="U604" i="21"/>
  <c r="AG604" i="21"/>
  <c r="AG607" i="21"/>
  <c r="BE609" i="21"/>
  <c r="BE610" i="21"/>
  <c r="AS544" i="21"/>
  <c r="BE545" i="21"/>
  <c r="AS548" i="21"/>
  <c r="AS549" i="21"/>
  <c r="BE550" i="21"/>
  <c r="BE551" i="21"/>
  <c r="U553" i="21"/>
  <c r="U554" i="21"/>
  <c r="AG555" i="21"/>
  <c r="U568" i="21"/>
  <c r="AG568" i="21"/>
  <c r="AG570" i="21"/>
  <c r="AS570" i="21"/>
  <c r="U572" i="21"/>
  <c r="BE573" i="21"/>
  <c r="BE575" i="21"/>
  <c r="AG577" i="21"/>
  <c r="BE578" i="21"/>
  <c r="AG580" i="21"/>
  <c r="BE582" i="21"/>
  <c r="U583" i="21"/>
  <c r="BE584" i="21"/>
  <c r="U585" i="21"/>
  <c r="AG585" i="21"/>
  <c r="U587" i="21"/>
  <c r="AG587" i="21"/>
  <c r="AS587" i="21"/>
  <c r="AG589" i="21"/>
  <c r="AS589" i="21"/>
  <c r="BE589" i="21"/>
  <c r="U590" i="21"/>
  <c r="BE591" i="21"/>
  <c r="AS593" i="21"/>
  <c r="BE593" i="21"/>
  <c r="U594" i="21"/>
  <c r="AG594" i="21"/>
  <c r="AS594" i="21"/>
  <c r="BE594" i="21"/>
  <c r="U595" i="21"/>
  <c r="AG595" i="21"/>
  <c r="AS595" i="21"/>
  <c r="BE595" i="21"/>
  <c r="U596" i="21"/>
  <c r="AG596" i="21"/>
  <c r="AS596" i="21"/>
  <c r="BE596" i="21"/>
  <c r="U597" i="21"/>
  <c r="AG597" i="21"/>
  <c r="AS597" i="21"/>
  <c r="BE597" i="21"/>
  <c r="U598" i="21"/>
  <c r="AG598" i="21"/>
  <c r="AS598" i="21"/>
  <c r="BE598" i="21"/>
  <c r="U599" i="21"/>
  <c r="AG599" i="21"/>
  <c r="AS599" i="21"/>
  <c r="BE599" i="21"/>
  <c r="U600" i="21"/>
  <c r="AG600" i="21"/>
  <c r="AS602" i="21"/>
  <c r="AS604" i="21"/>
  <c r="AG606" i="21"/>
  <c r="AS607" i="21"/>
  <c r="AS608" i="21"/>
  <c r="BE608" i="21"/>
  <c r="AG547" i="21"/>
  <c r="AS547" i="21"/>
  <c r="AS562" i="21"/>
  <c r="AG563" i="21"/>
  <c r="U564" i="21"/>
  <c r="BE564" i="21"/>
  <c r="AS565" i="21"/>
  <c r="AG566" i="21"/>
  <c r="AS568" i="21"/>
  <c r="BE570" i="21"/>
  <c r="U576" i="21"/>
  <c r="AS577" i="21"/>
  <c r="U579" i="21"/>
  <c r="AS580" i="21"/>
  <c r="AG581" i="21"/>
  <c r="U582" i="21"/>
  <c r="AG590" i="21"/>
  <c r="U592" i="21"/>
  <c r="AG592" i="21"/>
  <c r="AS600" i="21"/>
  <c r="BE602" i="21"/>
  <c r="BE604" i="21"/>
  <c r="U605" i="21"/>
  <c r="AS606" i="21"/>
  <c r="U609" i="21"/>
  <c r="U610" i="21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A17" i="21" l="1"/>
  <c r="A28" i="21"/>
  <c r="A39" i="21"/>
  <c r="A50" i="21"/>
  <c r="A61" i="21"/>
  <c r="A72" i="21"/>
  <c r="A83" i="21"/>
  <c r="A94" i="21"/>
  <c r="A105" i="21"/>
  <c r="A116" i="21"/>
  <c r="A127" i="21"/>
  <c r="A138" i="21"/>
  <c r="A149" i="21"/>
  <c r="A160" i="21"/>
  <c r="A171" i="21"/>
  <c r="A182" i="21"/>
  <c r="A193" i="21"/>
  <c r="A204" i="21"/>
  <c r="A215" i="21"/>
  <c r="A226" i="21"/>
  <c r="A237" i="21"/>
  <c r="A248" i="21"/>
  <c r="A259" i="21"/>
  <c r="A270" i="21"/>
  <c r="A281" i="21"/>
  <c r="A292" i="21"/>
  <c r="A303" i="21"/>
  <c r="A314" i="21"/>
  <c r="A325" i="21"/>
  <c r="A336" i="21"/>
  <c r="A347" i="21"/>
  <c r="A358" i="21"/>
  <c r="A369" i="21"/>
  <c r="A380" i="21"/>
  <c r="A391" i="21"/>
  <c r="A402" i="21"/>
  <c r="A413" i="21"/>
  <c r="A424" i="21"/>
  <c r="A435" i="21"/>
  <c r="A446" i="21"/>
  <c r="A457" i="21"/>
  <c r="A468" i="21"/>
  <c r="A479" i="21"/>
  <c r="A490" i="21"/>
  <c r="A501" i="21"/>
  <c r="A512" i="21"/>
  <c r="A523" i="21"/>
  <c r="A534" i="21"/>
  <c r="A545" i="21"/>
  <c r="A556" i="21"/>
  <c r="A567" i="21"/>
  <c r="A578" i="21"/>
  <c r="A589" i="21"/>
  <c r="A600" i="21"/>
  <c r="A6" i="21"/>
  <c r="H7" i="21" l="1"/>
  <c r="I7" i="21" s="1"/>
  <c r="H13" i="21"/>
  <c r="I13" i="21" s="1"/>
  <c r="H19" i="21"/>
  <c r="I19" i="21" s="1"/>
  <c r="H25" i="21"/>
  <c r="I25" i="21" s="1"/>
  <c r="H31" i="21"/>
  <c r="I31" i="21" s="1"/>
  <c r="H37" i="21"/>
  <c r="I37" i="21" s="1"/>
  <c r="H43" i="21"/>
  <c r="I43" i="21" s="1"/>
  <c r="H49" i="21"/>
  <c r="I49" i="21" s="1"/>
  <c r="H53" i="21"/>
  <c r="I53" i="21" s="1"/>
  <c r="H58" i="21"/>
  <c r="I58" i="21" s="1"/>
  <c r="H62" i="21"/>
  <c r="I62" i="21" s="1"/>
  <c r="H67" i="21"/>
  <c r="I67" i="21" s="1"/>
  <c r="H71" i="21"/>
  <c r="I71" i="21" s="1"/>
  <c r="H76" i="21"/>
  <c r="I76" i="21" s="1"/>
  <c r="H80" i="21"/>
  <c r="I80" i="21" s="1"/>
  <c r="H85" i="21"/>
  <c r="I85" i="21" s="1"/>
  <c r="H89" i="21"/>
  <c r="I89" i="21" s="1"/>
  <c r="H94" i="21"/>
  <c r="I94" i="21" s="1"/>
  <c r="H98" i="21"/>
  <c r="I98" i="21" s="1"/>
  <c r="H103" i="21"/>
  <c r="I103" i="21" s="1"/>
  <c r="H107" i="21"/>
  <c r="I107" i="21" s="1"/>
  <c r="H112" i="21"/>
  <c r="I112" i="21" s="1"/>
  <c r="H116" i="21"/>
  <c r="I116" i="21" s="1"/>
  <c r="H120" i="21"/>
  <c r="I120" i="21" s="1"/>
  <c r="H126" i="21"/>
  <c r="I126" i="21" s="1"/>
  <c r="H131" i="21"/>
  <c r="I131" i="21" s="1"/>
  <c r="H137" i="21"/>
  <c r="I137" i="21" s="1"/>
  <c r="H142" i="21"/>
  <c r="I142" i="21" s="1"/>
  <c r="H148" i="21"/>
  <c r="I148" i="21" s="1"/>
  <c r="H153" i="21"/>
  <c r="I153" i="21" s="1"/>
  <c r="H158" i="21"/>
  <c r="I158" i="21" s="1"/>
  <c r="H162" i="21"/>
  <c r="I162" i="21" s="1"/>
  <c r="H167" i="21"/>
  <c r="I167" i="21" s="1"/>
  <c r="H173" i="21"/>
  <c r="I173" i="21" s="1"/>
  <c r="H178" i="21"/>
  <c r="I178" i="21" s="1"/>
  <c r="H182" i="21"/>
  <c r="I182" i="21" s="1"/>
  <c r="H187" i="21"/>
  <c r="I187" i="21" s="1"/>
  <c r="H193" i="21"/>
  <c r="I193" i="21" s="1"/>
  <c r="H197" i="21"/>
  <c r="I197" i="21" s="1"/>
  <c r="H201" i="21"/>
  <c r="I201" i="21" s="1"/>
  <c r="H207" i="21"/>
  <c r="I207" i="21" s="1"/>
  <c r="H212" i="21"/>
  <c r="I212" i="21" s="1"/>
  <c r="H216" i="21"/>
  <c r="I216" i="21" s="1"/>
  <c r="H221" i="21"/>
  <c r="I221" i="21" s="1"/>
  <c r="H227" i="21"/>
  <c r="I227" i="21" s="1"/>
  <c r="H232" i="21"/>
  <c r="I232" i="21" s="1"/>
  <c r="H236" i="21"/>
  <c r="I236" i="21" s="1"/>
  <c r="H241" i="21"/>
  <c r="I241" i="21" s="1"/>
  <c r="H247" i="21"/>
  <c r="I247" i="21" s="1"/>
  <c r="H251" i="21"/>
  <c r="I251" i="21" s="1"/>
  <c r="H255" i="21"/>
  <c r="I255" i="21" s="1"/>
  <c r="H261" i="21"/>
  <c r="I261" i="21" s="1"/>
  <c r="H267" i="21"/>
  <c r="I267" i="21" s="1"/>
  <c r="H271" i="21"/>
  <c r="I271" i="21" s="1"/>
  <c r="H276" i="21"/>
  <c r="I276" i="21" s="1"/>
  <c r="H281" i="21"/>
  <c r="I281" i="21" s="1"/>
  <c r="H285" i="21"/>
  <c r="I285" i="21" s="1"/>
  <c r="H289" i="21"/>
  <c r="I289" i="21" s="1"/>
  <c r="H294" i="21"/>
  <c r="I294" i="21" s="1"/>
  <c r="H299" i="21"/>
  <c r="I299" i="21" s="1"/>
  <c r="H303" i="21"/>
  <c r="I303" i="21" s="1"/>
  <c r="H307" i="21"/>
  <c r="I307" i="21" s="1"/>
  <c r="H312" i="21"/>
  <c r="I312" i="21" s="1"/>
  <c r="H317" i="21"/>
  <c r="I317" i="21" s="1"/>
  <c r="H321" i="21"/>
  <c r="I321" i="21" s="1"/>
  <c r="H325" i="21"/>
  <c r="I325" i="21" s="1"/>
  <c r="H330" i="21"/>
  <c r="I330" i="21" s="1"/>
  <c r="H335" i="21"/>
  <c r="I335" i="21" s="1"/>
  <c r="H339" i="21"/>
  <c r="I339" i="21" s="1"/>
  <c r="H343" i="21"/>
  <c r="I343" i="21" s="1"/>
  <c r="H348" i="21"/>
  <c r="I348" i="21" s="1"/>
  <c r="H353" i="21"/>
  <c r="I353" i="21" s="1"/>
  <c r="H357" i="21"/>
  <c r="I357" i="21" s="1"/>
  <c r="H361" i="21"/>
  <c r="I361" i="21" s="1"/>
  <c r="H366" i="21"/>
  <c r="I366" i="21" s="1"/>
  <c r="H371" i="21"/>
  <c r="I371" i="21" s="1"/>
  <c r="H375" i="21"/>
  <c r="I375" i="21" s="1"/>
  <c r="H379" i="21"/>
  <c r="I379" i="21" s="1"/>
  <c r="H384" i="21"/>
  <c r="I384" i="21" s="1"/>
  <c r="H389" i="21"/>
  <c r="I389" i="21" s="1"/>
  <c r="H393" i="21"/>
  <c r="I393" i="21" s="1"/>
  <c r="H397" i="21"/>
  <c r="I397" i="21" s="1"/>
  <c r="H402" i="21"/>
  <c r="I402" i="21" s="1"/>
  <c r="H407" i="21"/>
  <c r="I407" i="21" s="1"/>
  <c r="H411" i="21"/>
  <c r="I411" i="21" s="1"/>
  <c r="H415" i="21"/>
  <c r="I415" i="21" s="1"/>
  <c r="H420" i="21"/>
  <c r="I420" i="21" s="1"/>
  <c r="H425" i="21"/>
  <c r="I425" i="21" s="1"/>
  <c r="H429" i="21"/>
  <c r="I429" i="21" s="1"/>
  <c r="H433" i="21"/>
  <c r="I433" i="21" s="1"/>
  <c r="H439" i="21"/>
  <c r="I439" i="21" s="1"/>
  <c r="H444" i="21"/>
  <c r="I444" i="21" s="1"/>
  <c r="H449" i="21"/>
  <c r="I449" i="21" s="1"/>
  <c r="H453" i="21"/>
  <c r="I453" i="21" s="1"/>
  <c r="H464" i="21"/>
  <c r="I464" i="21" s="1"/>
  <c r="H470" i="21"/>
  <c r="I470" i="21" s="1"/>
  <c r="H475" i="21"/>
  <c r="I475" i="21" s="1"/>
  <c r="H481" i="21"/>
  <c r="I481" i="21" s="1"/>
  <c r="H485" i="21"/>
  <c r="I485" i="21" s="1"/>
  <c r="H494" i="21"/>
  <c r="I494" i="21" s="1"/>
  <c r="H500" i="21"/>
  <c r="I500" i="21" s="1"/>
  <c r="H505" i="21"/>
  <c r="I505" i="21" s="1"/>
  <c r="H511" i="21"/>
  <c r="I511" i="21" s="1"/>
  <c r="H517" i="21"/>
  <c r="I517" i="21" s="1"/>
  <c r="H523" i="21"/>
  <c r="I523" i="21" s="1"/>
  <c r="H539" i="21"/>
  <c r="I539" i="21" s="1"/>
  <c r="H545" i="21"/>
  <c r="I545" i="21" s="1"/>
  <c r="H550" i="21"/>
  <c r="I550" i="21" s="1"/>
  <c r="H555" i="21"/>
  <c r="I555" i="21" s="1"/>
  <c r="H561" i="21"/>
  <c r="I561" i="21" s="1"/>
  <c r="H566" i="21"/>
  <c r="I566" i="21" s="1"/>
  <c r="H571" i="21"/>
  <c r="I571" i="21" s="1"/>
  <c r="H577" i="21"/>
  <c r="I577" i="21" s="1"/>
  <c r="H593" i="21"/>
  <c r="I593" i="21" s="1"/>
  <c r="H599" i="21"/>
  <c r="I599" i="21" s="1"/>
  <c r="H604" i="21"/>
  <c r="I604" i="21" s="1"/>
  <c r="H609" i="21"/>
  <c r="I609" i="21" s="1"/>
  <c r="H610" i="21"/>
  <c r="I610" i="21" s="1"/>
  <c r="G610" i="21"/>
  <c r="F610" i="21"/>
  <c r="E610" i="21"/>
  <c r="G609" i="21"/>
  <c r="F609" i="21"/>
  <c r="E609" i="21"/>
  <c r="G608" i="21"/>
  <c r="F608" i="21"/>
  <c r="H608" i="21" s="1"/>
  <c r="I608" i="21" s="1"/>
  <c r="E608" i="21"/>
  <c r="G607" i="21"/>
  <c r="F607" i="21"/>
  <c r="H607" i="21" s="1"/>
  <c r="I607" i="21" s="1"/>
  <c r="E607" i="21"/>
  <c r="G606" i="21"/>
  <c r="F606" i="21"/>
  <c r="H606" i="21" s="1"/>
  <c r="I606" i="21" s="1"/>
  <c r="E606" i="21"/>
  <c r="G605" i="21"/>
  <c r="F605" i="21"/>
  <c r="H605" i="21" s="1"/>
  <c r="I605" i="21" s="1"/>
  <c r="E605" i="21"/>
  <c r="G604" i="21"/>
  <c r="F604" i="21"/>
  <c r="E604" i="21"/>
  <c r="G603" i="21"/>
  <c r="F603" i="21"/>
  <c r="H603" i="21" s="1"/>
  <c r="I603" i="21" s="1"/>
  <c r="E603" i="21"/>
  <c r="G602" i="21"/>
  <c r="F602" i="21"/>
  <c r="H602" i="21" s="1"/>
  <c r="I602" i="21" s="1"/>
  <c r="E602" i="21"/>
  <c r="G601" i="21"/>
  <c r="F601" i="21"/>
  <c r="H601" i="21" s="1"/>
  <c r="I601" i="21" s="1"/>
  <c r="E601" i="21"/>
  <c r="G600" i="21"/>
  <c r="F600" i="21"/>
  <c r="H600" i="21" s="1"/>
  <c r="I600" i="21" s="1"/>
  <c r="E600" i="21"/>
  <c r="G599" i="21"/>
  <c r="F599" i="21"/>
  <c r="E599" i="21"/>
  <c r="G598" i="21"/>
  <c r="F598" i="21"/>
  <c r="H598" i="21" s="1"/>
  <c r="I598" i="21" s="1"/>
  <c r="E598" i="21"/>
  <c r="G597" i="21"/>
  <c r="F597" i="21"/>
  <c r="H597" i="21" s="1"/>
  <c r="I597" i="21" s="1"/>
  <c r="E597" i="21"/>
  <c r="G596" i="21"/>
  <c r="F596" i="21"/>
  <c r="H596" i="21" s="1"/>
  <c r="I596" i="21" s="1"/>
  <c r="E596" i="21"/>
  <c r="G595" i="21"/>
  <c r="F595" i="21"/>
  <c r="H595" i="21" s="1"/>
  <c r="I595" i="21" s="1"/>
  <c r="E595" i="21"/>
  <c r="G594" i="21"/>
  <c r="F594" i="21"/>
  <c r="H594" i="21" s="1"/>
  <c r="I594" i="21" s="1"/>
  <c r="E594" i="21"/>
  <c r="G593" i="21"/>
  <c r="F593" i="21"/>
  <c r="E593" i="21"/>
  <c r="G592" i="21"/>
  <c r="F592" i="21"/>
  <c r="H592" i="21" s="1"/>
  <c r="I592" i="21" s="1"/>
  <c r="E592" i="21"/>
  <c r="G591" i="21"/>
  <c r="F591" i="21"/>
  <c r="H591" i="21" s="1"/>
  <c r="I591" i="21" s="1"/>
  <c r="E591" i="21"/>
  <c r="G590" i="21"/>
  <c r="F590" i="21"/>
  <c r="H590" i="21" s="1"/>
  <c r="I590" i="21" s="1"/>
  <c r="E590" i="21"/>
  <c r="G589" i="21"/>
  <c r="F589" i="21"/>
  <c r="H589" i="21" s="1"/>
  <c r="I589" i="21" s="1"/>
  <c r="E589" i="21"/>
  <c r="G588" i="21"/>
  <c r="F588" i="21"/>
  <c r="H588" i="21" s="1"/>
  <c r="I588" i="21" s="1"/>
  <c r="E588" i="21"/>
  <c r="G587" i="21"/>
  <c r="F587" i="21"/>
  <c r="H587" i="21" s="1"/>
  <c r="I587" i="21" s="1"/>
  <c r="E587" i="21"/>
  <c r="G586" i="21"/>
  <c r="F586" i="21"/>
  <c r="H586" i="21" s="1"/>
  <c r="I586" i="21" s="1"/>
  <c r="E586" i="21"/>
  <c r="G585" i="21"/>
  <c r="F585" i="21"/>
  <c r="H585" i="21" s="1"/>
  <c r="I585" i="21" s="1"/>
  <c r="E585" i="21"/>
  <c r="G584" i="21"/>
  <c r="F584" i="21"/>
  <c r="H584" i="21" s="1"/>
  <c r="I584" i="21" s="1"/>
  <c r="E584" i="21"/>
  <c r="G583" i="21"/>
  <c r="F583" i="21"/>
  <c r="H583" i="21" s="1"/>
  <c r="I583" i="21" s="1"/>
  <c r="E583" i="21"/>
  <c r="G582" i="21"/>
  <c r="F582" i="21"/>
  <c r="H582" i="21" s="1"/>
  <c r="I582" i="21" s="1"/>
  <c r="E582" i="21"/>
  <c r="G581" i="21"/>
  <c r="F581" i="21"/>
  <c r="H581" i="21" s="1"/>
  <c r="I581" i="21" s="1"/>
  <c r="E581" i="21"/>
  <c r="G580" i="21"/>
  <c r="F580" i="21"/>
  <c r="H580" i="21" s="1"/>
  <c r="I580" i="21" s="1"/>
  <c r="E580" i="21"/>
  <c r="G579" i="21"/>
  <c r="F579" i="21"/>
  <c r="H579" i="21" s="1"/>
  <c r="I579" i="21" s="1"/>
  <c r="E579" i="21"/>
  <c r="G578" i="21"/>
  <c r="F578" i="21"/>
  <c r="H578" i="21" s="1"/>
  <c r="I578" i="21" s="1"/>
  <c r="E578" i="21"/>
  <c r="G577" i="21"/>
  <c r="F577" i="21"/>
  <c r="E577" i="21"/>
  <c r="G576" i="21"/>
  <c r="F576" i="21"/>
  <c r="H576" i="21" s="1"/>
  <c r="I576" i="21" s="1"/>
  <c r="E576" i="21"/>
  <c r="G575" i="21"/>
  <c r="F575" i="21"/>
  <c r="H575" i="21" s="1"/>
  <c r="I575" i="21" s="1"/>
  <c r="E575" i="21"/>
  <c r="G574" i="21"/>
  <c r="F574" i="21"/>
  <c r="H574" i="21" s="1"/>
  <c r="I574" i="21" s="1"/>
  <c r="E574" i="21"/>
  <c r="G573" i="21"/>
  <c r="F573" i="21"/>
  <c r="H573" i="21" s="1"/>
  <c r="I573" i="21" s="1"/>
  <c r="E573" i="21"/>
  <c r="G572" i="21"/>
  <c r="F572" i="21"/>
  <c r="H572" i="21" s="1"/>
  <c r="I572" i="21" s="1"/>
  <c r="E572" i="21"/>
  <c r="G571" i="21"/>
  <c r="F571" i="21"/>
  <c r="E571" i="21"/>
  <c r="G570" i="21"/>
  <c r="F570" i="21"/>
  <c r="H570" i="21" s="1"/>
  <c r="I570" i="21" s="1"/>
  <c r="E570" i="21"/>
  <c r="G569" i="21"/>
  <c r="F569" i="21"/>
  <c r="H569" i="21" s="1"/>
  <c r="I569" i="21" s="1"/>
  <c r="E569" i="21"/>
  <c r="G568" i="21"/>
  <c r="F568" i="21"/>
  <c r="H568" i="21" s="1"/>
  <c r="I568" i="21" s="1"/>
  <c r="E568" i="21"/>
  <c r="G567" i="21"/>
  <c r="F567" i="21"/>
  <c r="H567" i="21" s="1"/>
  <c r="I567" i="21" s="1"/>
  <c r="E567" i="21"/>
  <c r="G566" i="21"/>
  <c r="F566" i="21"/>
  <c r="E566" i="21"/>
  <c r="G565" i="21"/>
  <c r="F565" i="21"/>
  <c r="H565" i="21" s="1"/>
  <c r="I565" i="21" s="1"/>
  <c r="E565" i="21"/>
  <c r="G564" i="21"/>
  <c r="F564" i="21"/>
  <c r="H564" i="21" s="1"/>
  <c r="I564" i="21" s="1"/>
  <c r="E564" i="21"/>
  <c r="G563" i="21"/>
  <c r="F563" i="21"/>
  <c r="H563" i="21" s="1"/>
  <c r="I563" i="21" s="1"/>
  <c r="E563" i="21"/>
  <c r="G562" i="21"/>
  <c r="F562" i="21"/>
  <c r="H562" i="21" s="1"/>
  <c r="I562" i="21" s="1"/>
  <c r="E562" i="21"/>
  <c r="G561" i="21"/>
  <c r="F561" i="21"/>
  <c r="E561" i="21"/>
  <c r="G560" i="21"/>
  <c r="F560" i="21"/>
  <c r="H560" i="21" s="1"/>
  <c r="I560" i="21" s="1"/>
  <c r="E560" i="21"/>
  <c r="G559" i="21"/>
  <c r="F559" i="21"/>
  <c r="H559" i="21" s="1"/>
  <c r="I559" i="21" s="1"/>
  <c r="E559" i="21"/>
  <c r="G558" i="21"/>
  <c r="F558" i="21"/>
  <c r="H558" i="21" s="1"/>
  <c r="I558" i="21" s="1"/>
  <c r="E558" i="21"/>
  <c r="G557" i="21"/>
  <c r="F557" i="21"/>
  <c r="H557" i="21" s="1"/>
  <c r="I557" i="21" s="1"/>
  <c r="E557" i="21"/>
  <c r="G556" i="21"/>
  <c r="F556" i="21"/>
  <c r="H556" i="21" s="1"/>
  <c r="I556" i="21" s="1"/>
  <c r="E556" i="21"/>
  <c r="G555" i="21"/>
  <c r="F555" i="21"/>
  <c r="E555" i="21"/>
  <c r="G554" i="21"/>
  <c r="F554" i="21"/>
  <c r="H554" i="21" s="1"/>
  <c r="I554" i="21" s="1"/>
  <c r="E554" i="21"/>
  <c r="G553" i="21"/>
  <c r="F553" i="21"/>
  <c r="H553" i="21" s="1"/>
  <c r="I553" i="21" s="1"/>
  <c r="E553" i="21"/>
  <c r="G552" i="21"/>
  <c r="F552" i="21"/>
  <c r="H552" i="21" s="1"/>
  <c r="I552" i="21" s="1"/>
  <c r="E552" i="21"/>
  <c r="G551" i="21"/>
  <c r="F551" i="21"/>
  <c r="H551" i="21" s="1"/>
  <c r="I551" i="21" s="1"/>
  <c r="E551" i="21"/>
  <c r="G550" i="21"/>
  <c r="F550" i="21"/>
  <c r="E550" i="21"/>
  <c r="G549" i="21"/>
  <c r="F549" i="21"/>
  <c r="H549" i="21" s="1"/>
  <c r="I549" i="21" s="1"/>
  <c r="E549" i="21"/>
  <c r="G548" i="21"/>
  <c r="F548" i="21"/>
  <c r="H548" i="21" s="1"/>
  <c r="I548" i="21" s="1"/>
  <c r="E548" i="21"/>
  <c r="G547" i="21"/>
  <c r="F547" i="21"/>
  <c r="H547" i="21" s="1"/>
  <c r="I547" i="21" s="1"/>
  <c r="E547" i="21"/>
  <c r="G546" i="21"/>
  <c r="F546" i="21"/>
  <c r="H546" i="21" s="1"/>
  <c r="I546" i="21" s="1"/>
  <c r="E546" i="21"/>
  <c r="G545" i="21"/>
  <c r="F545" i="21"/>
  <c r="E545" i="21"/>
  <c r="G544" i="21"/>
  <c r="F544" i="21"/>
  <c r="H544" i="21" s="1"/>
  <c r="I544" i="21" s="1"/>
  <c r="E544" i="21"/>
  <c r="G543" i="21"/>
  <c r="F543" i="21"/>
  <c r="H543" i="21" s="1"/>
  <c r="I543" i="21" s="1"/>
  <c r="E543" i="21"/>
  <c r="G542" i="21"/>
  <c r="F542" i="21"/>
  <c r="H542" i="21" s="1"/>
  <c r="I542" i="21" s="1"/>
  <c r="E542" i="21"/>
  <c r="G541" i="21"/>
  <c r="F541" i="21"/>
  <c r="H541" i="21" s="1"/>
  <c r="I541" i="21" s="1"/>
  <c r="E541" i="21"/>
  <c r="G540" i="21"/>
  <c r="F540" i="21"/>
  <c r="H540" i="21" s="1"/>
  <c r="I540" i="21" s="1"/>
  <c r="E540" i="21"/>
  <c r="G539" i="21"/>
  <c r="F539" i="21"/>
  <c r="E539" i="21"/>
  <c r="G538" i="21"/>
  <c r="F538" i="21"/>
  <c r="H538" i="21" s="1"/>
  <c r="I538" i="21" s="1"/>
  <c r="E538" i="21"/>
  <c r="G537" i="21"/>
  <c r="F537" i="21"/>
  <c r="H537" i="21" s="1"/>
  <c r="I537" i="21" s="1"/>
  <c r="E537" i="21"/>
  <c r="G536" i="21"/>
  <c r="F536" i="21"/>
  <c r="H536" i="21" s="1"/>
  <c r="I536" i="21" s="1"/>
  <c r="E536" i="21"/>
  <c r="G535" i="21"/>
  <c r="F535" i="21"/>
  <c r="H535" i="21" s="1"/>
  <c r="I535" i="21" s="1"/>
  <c r="E535" i="21"/>
  <c r="G534" i="21"/>
  <c r="F534" i="21"/>
  <c r="H534" i="21" s="1"/>
  <c r="I534" i="21" s="1"/>
  <c r="E534" i="21"/>
  <c r="G533" i="21"/>
  <c r="F533" i="21"/>
  <c r="H533" i="21" s="1"/>
  <c r="I533" i="21" s="1"/>
  <c r="E533" i="21"/>
  <c r="G532" i="21"/>
  <c r="F532" i="21"/>
  <c r="H532" i="21" s="1"/>
  <c r="I532" i="21" s="1"/>
  <c r="E532" i="21"/>
  <c r="G531" i="21"/>
  <c r="F531" i="21"/>
  <c r="H531" i="21" s="1"/>
  <c r="I531" i="21" s="1"/>
  <c r="E531" i="21"/>
  <c r="G530" i="21"/>
  <c r="F530" i="21"/>
  <c r="H530" i="21" s="1"/>
  <c r="I530" i="21" s="1"/>
  <c r="E530" i="21"/>
  <c r="G529" i="21"/>
  <c r="F529" i="21"/>
  <c r="H529" i="21" s="1"/>
  <c r="I529" i="21" s="1"/>
  <c r="E529" i="21"/>
  <c r="G528" i="21"/>
  <c r="F528" i="21"/>
  <c r="H528" i="21" s="1"/>
  <c r="I528" i="21" s="1"/>
  <c r="E528" i="21"/>
  <c r="G527" i="21"/>
  <c r="F527" i="21"/>
  <c r="H527" i="21" s="1"/>
  <c r="I527" i="21" s="1"/>
  <c r="E527" i="21"/>
  <c r="G526" i="21"/>
  <c r="F526" i="21"/>
  <c r="H526" i="21" s="1"/>
  <c r="I526" i="21" s="1"/>
  <c r="E526" i="21"/>
  <c r="G525" i="21"/>
  <c r="F525" i="21"/>
  <c r="H525" i="21" s="1"/>
  <c r="I525" i="21" s="1"/>
  <c r="E525" i="21"/>
  <c r="G524" i="21"/>
  <c r="F524" i="21"/>
  <c r="H524" i="21" s="1"/>
  <c r="I524" i="21" s="1"/>
  <c r="E524" i="21"/>
  <c r="G523" i="21"/>
  <c r="F523" i="21"/>
  <c r="E523" i="21"/>
  <c r="G522" i="21"/>
  <c r="F522" i="21"/>
  <c r="H522" i="21" s="1"/>
  <c r="I522" i="21" s="1"/>
  <c r="E522" i="21"/>
  <c r="G521" i="21"/>
  <c r="F521" i="21"/>
  <c r="H521" i="21" s="1"/>
  <c r="I521" i="21" s="1"/>
  <c r="E521" i="21"/>
  <c r="G520" i="21"/>
  <c r="F520" i="21"/>
  <c r="H520" i="21" s="1"/>
  <c r="I520" i="21" s="1"/>
  <c r="E520" i="21"/>
  <c r="G519" i="21"/>
  <c r="F519" i="21"/>
  <c r="H519" i="21" s="1"/>
  <c r="I519" i="21" s="1"/>
  <c r="E519" i="21"/>
  <c r="G518" i="21"/>
  <c r="F518" i="21"/>
  <c r="H518" i="21" s="1"/>
  <c r="I518" i="21" s="1"/>
  <c r="E518" i="21"/>
  <c r="G517" i="21"/>
  <c r="F517" i="21"/>
  <c r="E517" i="21"/>
  <c r="G516" i="21"/>
  <c r="F516" i="21"/>
  <c r="H516" i="21" s="1"/>
  <c r="I516" i="21" s="1"/>
  <c r="E516" i="21"/>
  <c r="G515" i="21"/>
  <c r="F515" i="21"/>
  <c r="H515" i="21" s="1"/>
  <c r="I515" i="21" s="1"/>
  <c r="E515" i="21"/>
  <c r="G514" i="21"/>
  <c r="F514" i="21"/>
  <c r="H514" i="21" s="1"/>
  <c r="I514" i="21" s="1"/>
  <c r="E514" i="21"/>
  <c r="G513" i="21"/>
  <c r="F513" i="21"/>
  <c r="H513" i="21" s="1"/>
  <c r="I513" i="21" s="1"/>
  <c r="E513" i="21"/>
  <c r="G512" i="21"/>
  <c r="F512" i="21"/>
  <c r="H512" i="21" s="1"/>
  <c r="I512" i="21" s="1"/>
  <c r="E512" i="21"/>
  <c r="G511" i="21"/>
  <c r="F511" i="21"/>
  <c r="E511" i="21"/>
  <c r="G510" i="21"/>
  <c r="F510" i="21"/>
  <c r="H510" i="21" s="1"/>
  <c r="I510" i="21" s="1"/>
  <c r="E510" i="21"/>
  <c r="G509" i="21"/>
  <c r="F509" i="21"/>
  <c r="H509" i="21" s="1"/>
  <c r="I509" i="21" s="1"/>
  <c r="E509" i="21"/>
  <c r="G508" i="21"/>
  <c r="F508" i="21"/>
  <c r="H508" i="21" s="1"/>
  <c r="I508" i="21" s="1"/>
  <c r="E508" i="21"/>
  <c r="G507" i="21"/>
  <c r="F507" i="21"/>
  <c r="H507" i="21" s="1"/>
  <c r="I507" i="21" s="1"/>
  <c r="E507" i="21"/>
  <c r="G506" i="21"/>
  <c r="F506" i="21"/>
  <c r="H506" i="21" s="1"/>
  <c r="I506" i="21" s="1"/>
  <c r="E506" i="21"/>
  <c r="G505" i="21"/>
  <c r="F505" i="21"/>
  <c r="E505" i="21"/>
  <c r="G504" i="21"/>
  <c r="F504" i="21"/>
  <c r="H504" i="21" s="1"/>
  <c r="I504" i="21" s="1"/>
  <c r="E504" i="21"/>
  <c r="G503" i="21"/>
  <c r="F503" i="21"/>
  <c r="H503" i="21" s="1"/>
  <c r="I503" i="21" s="1"/>
  <c r="E503" i="21"/>
  <c r="G502" i="21"/>
  <c r="F502" i="21"/>
  <c r="H502" i="21" s="1"/>
  <c r="I502" i="21" s="1"/>
  <c r="E502" i="21"/>
  <c r="G501" i="21"/>
  <c r="F501" i="21"/>
  <c r="H501" i="21" s="1"/>
  <c r="I501" i="21" s="1"/>
  <c r="E501" i="21"/>
  <c r="G500" i="21"/>
  <c r="F500" i="21"/>
  <c r="E500" i="21"/>
  <c r="G499" i="21"/>
  <c r="F499" i="21"/>
  <c r="H499" i="21" s="1"/>
  <c r="I499" i="21" s="1"/>
  <c r="E499" i="21"/>
  <c r="G498" i="21"/>
  <c r="F498" i="21"/>
  <c r="H498" i="21" s="1"/>
  <c r="I498" i="21" s="1"/>
  <c r="E498" i="21"/>
  <c r="G497" i="21"/>
  <c r="F497" i="21"/>
  <c r="H497" i="21" s="1"/>
  <c r="I497" i="21" s="1"/>
  <c r="E497" i="21"/>
  <c r="G496" i="21"/>
  <c r="F496" i="21"/>
  <c r="H496" i="21" s="1"/>
  <c r="I496" i="21" s="1"/>
  <c r="E496" i="21"/>
  <c r="G495" i="21"/>
  <c r="F495" i="21"/>
  <c r="H495" i="21" s="1"/>
  <c r="I495" i="21" s="1"/>
  <c r="E495" i="21"/>
  <c r="G494" i="21"/>
  <c r="F494" i="21"/>
  <c r="E494" i="21"/>
  <c r="G493" i="21"/>
  <c r="F493" i="21"/>
  <c r="H493" i="21" s="1"/>
  <c r="I493" i="21" s="1"/>
  <c r="E493" i="21"/>
  <c r="G492" i="21"/>
  <c r="F492" i="21"/>
  <c r="H492" i="21" s="1"/>
  <c r="I492" i="21" s="1"/>
  <c r="E492" i="21"/>
  <c r="G491" i="21"/>
  <c r="F491" i="21"/>
  <c r="H491" i="21" s="1"/>
  <c r="I491" i="21" s="1"/>
  <c r="E491" i="21"/>
  <c r="G490" i="21"/>
  <c r="F490" i="21"/>
  <c r="H490" i="21" s="1"/>
  <c r="I490" i="21" s="1"/>
  <c r="E490" i="21"/>
  <c r="G489" i="21"/>
  <c r="F489" i="21"/>
  <c r="H489" i="21" s="1"/>
  <c r="I489" i="21" s="1"/>
  <c r="E489" i="21"/>
  <c r="G488" i="21"/>
  <c r="F488" i="21"/>
  <c r="H488" i="21" s="1"/>
  <c r="I488" i="21" s="1"/>
  <c r="E488" i="21"/>
  <c r="G487" i="21"/>
  <c r="F487" i="21"/>
  <c r="H487" i="21" s="1"/>
  <c r="I487" i="21" s="1"/>
  <c r="E487" i="21"/>
  <c r="G486" i="21"/>
  <c r="F486" i="21"/>
  <c r="H486" i="21" s="1"/>
  <c r="I486" i="21" s="1"/>
  <c r="E486" i="21"/>
  <c r="G485" i="21"/>
  <c r="F485" i="21"/>
  <c r="E485" i="21"/>
  <c r="G484" i="21"/>
  <c r="F484" i="21"/>
  <c r="H484" i="21" s="1"/>
  <c r="I484" i="21" s="1"/>
  <c r="E484" i="21"/>
  <c r="G483" i="21"/>
  <c r="F483" i="21"/>
  <c r="H483" i="21" s="1"/>
  <c r="I483" i="21" s="1"/>
  <c r="E483" i="21"/>
  <c r="G482" i="21"/>
  <c r="F482" i="21"/>
  <c r="H482" i="21" s="1"/>
  <c r="I482" i="21" s="1"/>
  <c r="E482" i="21"/>
  <c r="G481" i="21"/>
  <c r="F481" i="21"/>
  <c r="E481" i="21"/>
  <c r="G480" i="21"/>
  <c r="F480" i="21"/>
  <c r="H480" i="21" s="1"/>
  <c r="I480" i="21" s="1"/>
  <c r="E480" i="21"/>
  <c r="G479" i="21"/>
  <c r="F479" i="21"/>
  <c r="H479" i="21" s="1"/>
  <c r="I479" i="21" s="1"/>
  <c r="E479" i="21"/>
  <c r="G478" i="21"/>
  <c r="F478" i="21"/>
  <c r="H478" i="21" s="1"/>
  <c r="I478" i="21" s="1"/>
  <c r="E478" i="21"/>
  <c r="G477" i="21"/>
  <c r="F477" i="21"/>
  <c r="H477" i="21" s="1"/>
  <c r="I477" i="21" s="1"/>
  <c r="E477" i="21"/>
  <c r="G476" i="21"/>
  <c r="F476" i="21"/>
  <c r="H476" i="21" s="1"/>
  <c r="I476" i="21" s="1"/>
  <c r="E476" i="21"/>
  <c r="G475" i="21"/>
  <c r="F475" i="21"/>
  <c r="E475" i="21"/>
  <c r="G474" i="21"/>
  <c r="F474" i="21"/>
  <c r="H474" i="21" s="1"/>
  <c r="I474" i="21" s="1"/>
  <c r="E474" i="21"/>
  <c r="G473" i="21"/>
  <c r="F473" i="21"/>
  <c r="H473" i="21" s="1"/>
  <c r="I473" i="21" s="1"/>
  <c r="E473" i="21"/>
  <c r="G472" i="21"/>
  <c r="F472" i="21"/>
  <c r="H472" i="21" s="1"/>
  <c r="I472" i="21" s="1"/>
  <c r="E472" i="21"/>
  <c r="G471" i="21"/>
  <c r="F471" i="21"/>
  <c r="H471" i="21" s="1"/>
  <c r="I471" i="21" s="1"/>
  <c r="E471" i="21"/>
  <c r="G470" i="21"/>
  <c r="F470" i="21"/>
  <c r="E470" i="21"/>
  <c r="G469" i="21"/>
  <c r="F469" i="21"/>
  <c r="H469" i="21" s="1"/>
  <c r="I469" i="21" s="1"/>
  <c r="E469" i="21"/>
  <c r="G468" i="21"/>
  <c r="F468" i="21"/>
  <c r="H468" i="21" s="1"/>
  <c r="I468" i="21" s="1"/>
  <c r="E468" i="21"/>
  <c r="G467" i="21"/>
  <c r="F467" i="21"/>
  <c r="H467" i="21" s="1"/>
  <c r="I467" i="21" s="1"/>
  <c r="E467" i="21"/>
  <c r="G466" i="21"/>
  <c r="F466" i="21"/>
  <c r="H466" i="21" s="1"/>
  <c r="I466" i="21" s="1"/>
  <c r="E466" i="21"/>
  <c r="G465" i="21"/>
  <c r="F465" i="21"/>
  <c r="H465" i="21" s="1"/>
  <c r="I465" i="21" s="1"/>
  <c r="E465" i="21"/>
  <c r="G464" i="21"/>
  <c r="F464" i="21"/>
  <c r="E464" i="21"/>
  <c r="G463" i="21"/>
  <c r="F463" i="21"/>
  <c r="H463" i="21" s="1"/>
  <c r="I463" i="21" s="1"/>
  <c r="E463" i="21"/>
  <c r="G462" i="21"/>
  <c r="F462" i="21"/>
  <c r="H462" i="21" s="1"/>
  <c r="I462" i="21" s="1"/>
  <c r="E462" i="21"/>
  <c r="G461" i="21"/>
  <c r="F461" i="21"/>
  <c r="H461" i="21" s="1"/>
  <c r="I461" i="21" s="1"/>
  <c r="E461" i="21"/>
  <c r="G460" i="21"/>
  <c r="F460" i="21"/>
  <c r="H460" i="21" s="1"/>
  <c r="I460" i="21" s="1"/>
  <c r="E460" i="21"/>
  <c r="G459" i="21"/>
  <c r="F459" i="21"/>
  <c r="H459" i="21" s="1"/>
  <c r="I459" i="21" s="1"/>
  <c r="E459" i="21"/>
  <c r="G458" i="21"/>
  <c r="F458" i="21"/>
  <c r="H458" i="21" s="1"/>
  <c r="I458" i="21" s="1"/>
  <c r="E458" i="21"/>
  <c r="G457" i="21"/>
  <c r="F457" i="21"/>
  <c r="H457" i="21" s="1"/>
  <c r="I457" i="21" s="1"/>
  <c r="E457" i="21"/>
  <c r="G456" i="21"/>
  <c r="F456" i="21"/>
  <c r="H456" i="21" s="1"/>
  <c r="I456" i="21" s="1"/>
  <c r="E456" i="21"/>
  <c r="G455" i="21"/>
  <c r="F455" i="21"/>
  <c r="H455" i="21" s="1"/>
  <c r="I455" i="21" s="1"/>
  <c r="E455" i="21"/>
  <c r="G454" i="21"/>
  <c r="F454" i="21"/>
  <c r="H454" i="21" s="1"/>
  <c r="I454" i="21" s="1"/>
  <c r="E454" i="21"/>
  <c r="G453" i="21"/>
  <c r="F453" i="21"/>
  <c r="E453" i="21"/>
  <c r="G452" i="21"/>
  <c r="F452" i="21"/>
  <c r="H452" i="21" s="1"/>
  <c r="I452" i="21" s="1"/>
  <c r="E452" i="21"/>
  <c r="G451" i="21"/>
  <c r="F451" i="21"/>
  <c r="H451" i="21" s="1"/>
  <c r="I451" i="21" s="1"/>
  <c r="E451" i="21"/>
  <c r="G450" i="21"/>
  <c r="F450" i="21"/>
  <c r="H450" i="21" s="1"/>
  <c r="I450" i="21" s="1"/>
  <c r="E450" i="21"/>
  <c r="G449" i="21"/>
  <c r="F449" i="21"/>
  <c r="E449" i="21"/>
  <c r="G448" i="21"/>
  <c r="F448" i="21"/>
  <c r="H448" i="21" s="1"/>
  <c r="I448" i="21" s="1"/>
  <c r="E448" i="21"/>
  <c r="G447" i="21"/>
  <c r="F447" i="21"/>
  <c r="H447" i="21" s="1"/>
  <c r="I447" i="21" s="1"/>
  <c r="E447" i="21"/>
  <c r="G446" i="21"/>
  <c r="F446" i="21"/>
  <c r="H446" i="21" s="1"/>
  <c r="I446" i="21" s="1"/>
  <c r="E446" i="21"/>
  <c r="G445" i="21"/>
  <c r="F445" i="21"/>
  <c r="H445" i="21" s="1"/>
  <c r="I445" i="21" s="1"/>
  <c r="E445" i="21"/>
  <c r="G444" i="21"/>
  <c r="F444" i="21"/>
  <c r="E444" i="21"/>
  <c r="G443" i="21"/>
  <c r="F443" i="21"/>
  <c r="H443" i="21" s="1"/>
  <c r="I443" i="21" s="1"/>
  <c r="E443" i="21"/>
  <c r="G442" i="21"/>
  <c r="F442" i="21"/>
  <c r="H442" i="21" s="1"/>
  <c r="I442" i="21" s="1"/>
  <c r="E442" i="21"/>
  <c r="G441" i="21"/>
  <c r="F441" i="21"/>
  <c r="H441" i="21" s="1"/>
  <c r="I441" i="21" s="1"/>
  <c r="E441" i="21"/>
  <c r="G440" i="21"/>
  <c r="F440" i="21"/>
  <c r="H440" i="21" s="1"/>
  <c r="I440" i="21" s="1"/>
  <c r="E440" i="21"/>
  <c r="G439" i="21"/>
  <c r="F439" i="21"/>
  <c r="E439" i="21"/>
  <c r="G438" i="21"/>
  <c r="F438" i="21"/>
  <c r="H438" i="21" s="1"/>
  <c r="I438" i="21" s="1"/>
  <c r="E438" i="21"/>
  <c r="G437" i="21"/>
  <c r="F437" i="21"/>
  <c r="H437" i="21" s="1"/>
  <c r="I437" i="21" s="1"/>
  <c r="E437" i="21"/>
  <c r="G436" i="21"/>
  <c r="F436" i="21"/>
  <c r="H436" i="21" s="1"/>
  <c r="I436" i="21" s="1"/>
  <c r="E436" i="21"/>
  <c r="G435" i="21"/>
  <c r="F435" i="21"/>
  <c r="H435" i="21" s="1"/>
  <c r="I435" i="21" s="1"/>
  <c r="E435" i="21"/>
  <c r="G434" i="21"/>
  <c r="F434" i="21"/>
  <c r="H434" i="21" s="1"/>
  <c r="I434" i="21" s="1"/>
  <c r="E434" i="21"/>
  <c r="G433" i="21"/>
  <c r="F433" i="21"/>
  <c r="E433" i="21"/>
  <c r="G432" i="21"/>
  <c r="F432" i="21"/>
  <c r="H432" i="21" s="1"/>
  <c r="I432" i="21" s="1"/>
  <c r="E432" i="21"/>
  <c r="G431" i="21"/>
  <c r="F431" i="21"/>
  <c r="H431" i="21" s="1"/>
  <c r="I431" i="21" s="1"/>
  <c r="E431" i="21"/>
  <c r="G430" i="21"/>
  <c r="F430" i="21"/>
  <c r="H430" i="21" s="1"/>
  <c r="I430" i="21" s="1"/>
  <c r="E430" i="21"/>
  <c r="G429" i="21"/>
  <c r="F429" i="21"/>
  <c r="E429" i="21"/>
  <c r="G428" i="21"/>
  <c r="F428" i="21"/>
  <c r="H428" i="21" s="1"/>
  <c r="I428" i="21" s="1"/>
  <c r="E428" i="21"/>
  <c r="G427" i="21"/>
  <c r="F427" i="21"/>
  <c r="H427" i="21" s="1"/>
  <c r="I427" i="21" s="1"/>
  <c r="E427" i="21"/>
  <c r="G426" i="21"/>
  <c r="F426" i="21"/>
  <c r="H426" i="21" s="1"/>
  <c r="I426" i="21" s="1"/>
  <c r="E426" i="21"/>
  <c r="G425" i="21"/>
  <c r="F425" i="21"/>
  <c r="E425" i="21"/>
  <c r="G424" i="21"/>
  <c r="F424" i="21"/>
  <c r="H424" i="21" s="1"/>
  <c r="I424" i="21" s="1"/>
  <c r="E424" i="21"/>
  <c r="G423" i="21"/>
  <c r="F423" i="21"/>
  <c r="H423" i="21" s="1"/>
  <c r="I423" i="21" s="1"/>
  <c r="E423" i="21"/>
  <c r="G422" i="21"/>
  <c r="F422" i="21"/>
  <c r="H422" i="21" s="1"/>
  <c r="I422" i="21" s="1"/>
  <c r="E422" i="21"/>
  <c r="G421" i="21"/>
  <c r="F421" i="21"/>
  <c r="H421" i="21" s="1"/>
  <c r="I421" i="21" s="1"/>
  <c r="E421" i="21"/>
  <c r="G420" i="21"/>
  <c r="F420" i="21"/>
  <c r="E420" i="21"/>
  <c r="G419" i="21"/>
  <c r="F419" i="21"/>
  <c r="H419" i="21" s="1"/>
  <c r="I419" i="21" s="1"/>
  <c r="E419" i="21"/>
  <c r="G418" i="21"/>
  <c r="F418" i="21"/>
  <c r="H418" i="21" s="1"/>
  <c r="I418" i="21" s="1"/>
  <c r="E418" i="21"/>
  <c r="G417" i="21"/>
  <c r="F417" i="21"/>
  <c r="H417" i="21" s="1"/>
  <c r="I417" i="21" s="1"/>
  <c r="E417" i="21"/>
  <c r="G416" i="21"/>
  <c r="F416" i="21"/>
  <c r="H416" i="21" s="1"/>
  <c r="I416" i="21" s="1"/>
  <c r="E416" i="21"/>
  <c r="G415" i="21"/>
  <c r="F415" i="21"/>
  <c r="E415" i="21"/>
  <c r="G414" i="21"/>
  <c r="F414" i="21"/>
  <c r="H414" i="21" s="1"/>
  <c r="I414" i="21" s="1"/>
  <c r="E414" i="21"/>
  <c r="G413" i="21"/>
  <c r="F413" i="21"/>
  <c r="H413" i="21" s="1"/>
  <c r="I413" i="21" s="1"/>
  <c r="E413" i="21"/>
  <c r="G412" i="21"/>
  <c r="F412" i="21"/>
  <c r="H412" i="21" s="1"/>
  <c r="I412" i="21" s="1"/>
  <c r="E412" i="21"/>
  <c r="G411" i="21"/>
  <c r="F411" i="21"/>
  <c r="E411" i="21"/>
  <c r="G410" i="21"/>
  <c r="F410" i="21"/>
  <c r="H410" i="21" s="1"/>
  <c r="I410" i="21" s="1"/>
  <c r="E410" i="21"/>
  <c r="G409" i="21"/>
  <c r="F409" i="21"/>
  <c r="H409" i="21" s="1"/>
  <c r="I409" i="21" s="1"/>
  <c r="E409" i="21"/>
  <c r="G408" i="21"/>
  <c r="F408" i="21"/>
  <c r="H408" i="21" s="1"/>
  <c r="I408" i="21" s="1"/>
  <c r="E408" i="21"/>
  <c r="G407" i="21"/>
  <c r="F407" i="21"/>
  <c r="E407" i="21"/>
  <c r="G406" i="21"/>
  <c r="F406" i="21"/>
  <c r="H406" i="21" s="1"/>
  <c r="I406" i="21" s="1"/>
  <c r="E406" i="21"/>
  <c r="G405" i="21"/>
  <c r="F405" i="21"/>
  <c r="H405" i="21" s="1"/>
  <c r="I405" i="21" s="1"/>
  <c r="E405" i="21"/>
  <c r="G404" i="21"/>
  <c r="F404" i="21"/>
  <c r="H404" i="21" s="1"/>
  <c r="I404" i="21" s="1"/>
  <c r="E404" i="21"/>
  <c r="G403" i="21"/>
  <c r="F403" i="21"/>
  <c r="H403" i="21" s="1"/>
  <c r="I403" i="21" s="1"/>
  <c r="E403" i="21"/>
  <c r="G402" i="21"/>
  <c r="F402" i="21"/>
  <c r="E402" i="21"/>
  <c r="G401" i="21"/>
  <c r="F401" i="21"/>
  <c r="H401" i="21" s="1"/>
  <c r="I401" i="21" s="1"/>
  <c r="E401" i="21"/>
  <c r="G400" i="21"/>
  <c r="F400" i="21"/>
  <c r="H400" i="21" s="1"/>
  <c r="I400" i="21" s="1"/>
  <c r="E400" i="21"/>
  <c r="G399" i="21"/>
  <c r="F399" i="21"/>
  <c r="H399" i="21" s="1"/>
  <c r="I399" i="21" s="1"/>
  <c r="E399" i="21"/>
  <c r="G398" i="21"/>
  <c r="F398" i="21"/>
  <c r="H398" i="21" s="1"/>
  <c r="I398" i="21" s="1"/>
  <c r="E398" i="21"/>
  <c r="G397" i="21"/>
  <c r="F397" i="21"/>
  <c r="E397" i="21"/>
  <c r="G396" i="21"/>
  <c r="F396" i="21"/>
  <c r="H396" i="21" s="1"/>
  <c r="I396" i="21" s="1"/>
  <c r="E396" i="21"/>
  <c r="G395" i="21"/>
  <c r="F395" i="21"/>
  <c r="H395" i="21" s="1"/>
  <c r="I395" i="21" s="1"/>
  <c r="E395" i="21"/>
  <c r="G394" i="21"/>
  <c r="F394" i="21"/>
  <c r="H394" i="21" s="1"/>
  <c r="I394" i="21" s="1"/>
  <c r="E394" i="21"/>
  <c r="G393" i="21"/>
  <c r="F393" i="21"/>
  <c r="E393" i="21"/>
  <c r="G392" i="21"/>
  <c r="F392" i="21"/>
  <c r="H392" i="21" s="1"/>
  <c r="I392" i="21" s="1"/>
  <c r="E392" i="21"/>
  <c r="G391" i="21"/>
  <c r="F391" i="21"/>
  <c r="H391" i="21" s="1"/>
  <c r="I391" i="21" s="1"/>
  <c r="E391" i="21"/>
  <c r="G390" i="21"/>
  <c r="F390" i="21"/>
  <c r="H390" i="21" s="1"/>
  <c r="I390" i="21" s="1"/>
  <c r="E390" i="21"/>
  <c r="G389" i="21"/>
  <c r="F389" i="21"/>
  <c r="E389" i="21"/>
  <c r="G388" i="21"/>
  <c r="F388" i="21"/>
  <c r="H388" i="21" s="1"/>
  <c r="I388" i="21" s="1"/>
  <c r="E388" i="21"/>
  <c r="G387" i="21"/>
  <c r="F387" i="21"/>
  <c r="H387" i="21" s="1"/>
  <c r="I387" i="21" s="1"/>
  <c r="E387" i="21"/>
  <c r="G386" i="21"/>
  <c r="F386" i="21"/>
  <c r="H386" i="21" s="1"/>
  <c r="I386" i="21" s="1"/>
  <c r="E386" i="21"/>
  <c r="G385" i="21"/>
  <c r="F385" i="21"/>
  <c r="H385" i="21" s="1"/>
  <c r="I385" i="21" s="1"/>
  <c r="E385" i="21"/>
  <c r="G384" i="21"/>
  <c r="F384" i="21"/>
  <c r="E384" i="21"/>
  <c r="G383" i="21"/>
  <c r="F383" i="21"/>
  <c r="H383" i="21" s="1"/>
  <c r="I383" i="21" s="1"/>
  <c r="E383" i="21"/>
  <c r="G382" i="21"/>
  <c r="F382" i="21"/>
  <c r="H382" i="21" s="1"/>
  <c r="I382" i="21" s="1"/>
  <c r="E382" i="21"/>
  <c r="G381" i="21"/>
  <c r="F381" i="21"/>
  <c r="H381" i="21" s="1"/>
  <c r="I381" i="21" s="1"/>
  <c r="E381" i="21"/>
  <c r="G380" i="21"/>
  <c r="F380" i="21"/>
  <c r="H380" i="21" s="1"/>
  <c r="I380" i="21" s="1"/>
  <c r="E380" i="21"/>
  <c r="G379" i="21"/>
  <c r="F379" i="21"/>
  <c r="E379" i="21"/>
  <c r="G378" i="21"/>
  <c r="F378" i="21"/>
  <c r="H378" i="21" s="1"/>
  <c r="I378" i="21" s="1"/>
  <c r="E378" i="21"/>
  <c r="G377" i="21"/>
  <c r="F377" i="21"/>
  <c r="H377" i="21" s="1"/>
  <c r="I377" i="21" s="1"/>
  <c r="E377" i="21"/>
  <c r="G376" i="21"/>
  <c r="F376" i="21"/>
  <c r="H376" i="21" s="1"/>
  <c r="I376" i="21" s="1"/>
  <c r="E376" i="21"/>
  <c r="G375" i="21"/>
  <c r="F375" i="21"/>
  <c r="E375" i="21"/>
  <c r="G374" i="21"/>
  <c r="F374" i="21"/>
  <c r="H374" i="21" s="1"/>
  <c r="I374" i="21" s="1"/>
  <c r="E374" i="21"/>
  <c r="G373" i="21"/>
  <c r="F373" i="21"/>
  <c r="H373" i="21" s="1"/>
  <c r="I373" i="21" s="1"/>
  <c r="E373" i="21"/>
  <c r="G372" i="21"/>
  <c r="F372" i="21"/>
  <c r="H372" i="21" s="1"/>
  <c r="I372" i="21" s="1"/>
  <c r="E372" i="21"/>
  <c r="G371" i="21"/>
  <c r="F371" i="21"/>
  <c r="E371" i="21"/>
  <c r="G370" i="21"/>
  <c r="F370" i="21"/>
  <c r="H370" i="21" s="1"/>
  <c r="I370" i="21" s="1"/>
  <c r="E370" i="21"/>
  <c r="G369" i="21"/>
  <c r="F369" i="21"/>
  <c r="H369" i="21" s="1"/>
  <c r="I369" i="21" s="1"/>
  <c r="E369" i="21"/>
  <c r="G368" i="21"/>
  <c r="F368" i="21"/>
  <c r="H368" i="21" s="1"/>
  <c r="I368" i="21" s="1"/>
  <c r="E368" i="21"/>
  <c r="G367" i="21"/>
  <c r="F367" i="21"/>
  <c r="H367" i="21" s="1"/>
  <c r="I367" i="21" s="1"/>
  <c r="E367" i="21"/>
  <c r="G366" i="21"/>
  <c r="F366" i="21"/>
  <c r="E366" i="21"/>
  <c r="G365" i="21"/>
  <c r="F365" i="21"/>
  <c r="H365" i="21" s="1"/>
  <c r="I365" i="21" s="1"/>
  <c r="E365" i="21"/>
  <c r="G364" i="21"/>
  <c r="F364" i="21"/>
  <c r="H364" i="21" s="1"/>
  <c r="I364" i="21" s="1"/>
  <c r="E364" i="21"/>
  <c r="G363" i="21"/>
  <c r="F363" i="21"/>
  <c r="H363" i="21" s="1"/>
  <c r="I363" i="21" s="1"/>
  <c r="E363" i="21"/>
  <c r="G362" i="21"/>
  <c r="F362" i="21"/>
  <c r="H362" i="21" s="1"/>
  <c r="I362" i="21" s="1"/>
  <c r="E362" i="21"/>
  <c r="G361" i="21"/>
  <c r="F361" i="21"/>
  <c r="E361" i="21"/>
  <c r="G360" i="21"/>
  <c r="F360" i="21"/>
  <c r="H360" i="21" s="1"/>
  <c r="I360" i="21" s="1"/>
  <c r="E360" i="21"/>
  <c r="G359" i="21"/>
  <c r="F359" i="21"/>
  <c r="H359" i="21" s="1"/>
  <c r="I359" i="21" s="1"/>
  <c r="E359" i="21"/>
  <c r="G358" i="21"/>
  <c r="F358" i="21"/>
  <c r="H358" i="21" s="1"/>
  <c r="I358" i="21" s="1"/>
  <c r="E358" i="21"/>
  <c r="G357" i="21"/>
  <c r="F357" i="21"/>
  <c r="E357" i="21"/>
  <c r="G356" i="21"/>
  <c r="F356" i="21"/>
  <c r="H356" i="21" s="1"/>
  <c r="I356" i="21" s="1"/>
  <c r="E356" i="21"/>
  <c r="G355" i="21"/>
  <c r="F355" i="21"/>
  <c r="H355" i="21" s="1"/>
  <c r="I355" i="21" s="1"/>
  <c r="E355" i="21"/>
  <c r="G354" i="21"/>
  <c r="F354" i="21"/>
  <c r="H354" i="21" s="1"/>
  <c r="I354" i="21" s="1"/>
  <c r="E354" i="21"/>
  <c r="G353" i="21"/>
  <c r="F353" i="21"/>
  <c r="E353" i="21"/>
  <c r="G352" i="21"/>
  <c r="F352" i="21"/>
  <c r="H352" i="21" s="1"/>
  <c r="I352" i="21" s="1"/>
  <c r="E352" i="21"/>
  <c r="G351" i="21"/>
  <c r="F351" i="21"/>
  <c r="H351" i="21" s="1"/>
  <c r="I351" i="21" s="1"/>
  <c r="E351" i="21"/>
  <c r="G350" i="21"/>
  <c r="F350" i="21"/>
  <c r="H350" i="21" s="1"/>
  <c r="I350" i="21" s="1"/>
  <c r="E350" i="21"/>
  <c r="G349" i="21"/>
  <c r="F349" i="21"/>
  <c r="H349" i="21" s="1"/>
  <c r="I349" i="21" s="1"/>
  <c r="E349" i="21"/>
  <c r="G348" i="21"/>
  <c r="F348" i="21"/>
  <c r="E348" i="21"/>
  <c r="G347" i="21"/>
  <c r="F347" i="21"/>
  <c r="H347" i="21" s="1"/>
  <c r="I347" i="21" s="1"/>
  <c r="E347" i="21"/>
  <c r="G346" i="21"/>
  <c r="F346" i="21"/>
  <c r="H346" i="21" s="1"/>
  <c r="I346" i="21" s="1"/>
  <c r="E346" i="21"/>
  <c r="G345" i="21"/>
  <c r="F345" i="21"/>
  <c r="H345" i="21" s="1"/>
  <c r="I345" i="21" s="1"/>
  <c r="E345" i="21"/>
  <c r="G344" i="21"/>
  <c r="F344" i="21"/>
  <c r="H344" i="21" s="1"/>
  <c r="I344" i="21" s="1"/>
  <c r="E344" i="21"/>
  <c r="G343" i="21"/>
  <c r="F343" i="21"/>
  <c r="E343" i="21"/>
  <c r="G342" i="21"/>
  <c r="F342" i="21"/>
  <c r="H342" i="21" s="1"/>
  <c r="I342" i="21" s="1"/>
  <c r="E342" i="21"/>
  <c r="G341" i="21"/>
  <c r="F341" i="21"/>
  <c r="H341" i="21" s="1"/>
  <c r="I341" i="21" s="1"/>
  <c r="E341" i="21"/>
  <c r="G340" i="21"/>
  <c r="F340" i="21"/>
  <c r="H340" i="21" s="1"/>
  <c r="I340" i="21" s="1"/>
  <c r="E340" i="21"/>
  <c r="G339" i="21"/>
  <c r="F339" i="21"/>
  <c r="E339" i="21"/>
  <c r="G338" i="21"/>
  <c r="F338" i="21"/>
  <c r="H338" i="21" s="1"/>
  <c r="I338" i="21" s="1"/>
  <c r="E338" i="21"/>
  <c r="G337" i="21"/>
  <c r="F337" i="21"/>
  <c r="H337" i="21" s="1"/>
  <c r="I337" i="21" s="1"/>
  <c r="E337" i="21"/>
  <c r="G336" i="21"/>
  <c r="F336" i="21"/>
  <c r="H336" i="21" s="1"/>
  <c r="I336" i="21" s="1"/>
  <c r="E336" i="21"/>
  <c r="G335" i="21"/>
  <c r="F335" i="21"/>
  <c r="E335" i="21"/>
  <c r="G334" i="21"/>
  <c r="F334" i="21"/>
  <c r="H334" i="21" s="1"/>
  <c r="I334" i="21" s="1"/>
  <c r="E334" i="21"/>
  <c r="G333" i="21"/>
  <c r="F333" i="21"/>
  <c r="H333" i="21" s="1"/>
  <c r="I333" i="21" s="1"/>
  <c r="E333" i="21"/>
  <c r="G332" i="21"/>
  <c r="F332" i="21"/>
  <c r="H332" i="21" s="1"/>
  <c r="I332" i="21" s="1"/>
  <c r="E332" i="21"/>
  <c r="G331" i="21"/>
  <c r="F331" i="21"/>
  <c r="H331" i="21" s="1"/>
  <c r="I331" i="21" s="1"/>
  <c r="E331" i="21"/>
  <c r="G330" i="21"/>
  <c r="F330" i="21"/>
  <c r="E330" i="21"/>
  <c r="G329" i="21"/>
  <c r="F329" i="21"/>
  <c r="H329" i="21" s="1"/>
  <c r="I329" i="21" s="1"/>
  <c r="E329" i="21"/>
  <c r="G328" i="21"/>
  <c r="F328" i="21"/>
  <c r="H328" i="21" s="1"/>
  <c r="I328" i="21" s="1"/>
  <c r="E328" i="21"/>
  <c r="G327" i="21"/>
  <c r="F327" i="21"/>
  <c r="H327" i="21" s="1"/>
  <c r="I327" i="21" s="1"/>
  <c r="E327" i="21"/>
  <c r="G326" i="21"/>
  <c r="F326" i="21"/>
  <c r="H326" i="21" s="1"/>
  <c r="I326" i="21" s="1"/>
  <c r="E326" i="21"/>
  <c r="G325" i="21"/>
  <c r="F325" i="21"/>
  <c r="E325" i="21"/>
  <c r="G324" i="21"/>
  <c r="F324" i="21"/>
  <c r="H324" i="21" s="1"/>
  <c r="I324" i="21" s="1"/>
  <c r="E324" i="21"/>
  <c r="G323" i="21"/>
  <c r="F323" i="21"/>
  <c r="H323" i="21" s="1"/>
  <c r="I323" i="21" s="1"/>
  <c r="E323" i="21"/>
  <c r="G322" i="21"/>
  <c r="F322" i="21"/>
  <c r="H322" i="21" s="1"/>
  <c r="I322" i="21" s="1"/>
  <c r="E322" i="21"/>
  <c r="G321" i="21"/>
  <c r="F321" i="21"/>
  <c r="E321" i="21"/>
  <c r="G320" i="21"/>
  <c r="F320" i="21"/>
  <c r="H320" i="21" s="1"/>
  <c r="I320" i="21" s="1"/>
  <c r="E320" i="21"/>
  <c r="G319" i="21"/>
  <c r="F319" i="21"/>
  <c r="H319" i="21" s="1"/>
  <c r="I319" i="21" s="1"/>
  <c r="E319" i="21"/>
  <c r="G318" i="21"/>
  <c r="F318" i="21"/>
  <c r="H318" i="21" s="1"/>
  <c r="I318" i="21" s="1"/>
  <c r="E318" i="21"/>
  <c r="G317" i="21"/>
  <c r="F317" i="21"/>
  <c r="E317" i="21"/>
  <c r="G316" i="21"/>
  <c r="F316" i="21"/>
  <c r="H316" i="21" s="1"/>
  <c r="I316" i="21" s="1"/>
  <c r="E316" i="21"/>
  <c r="G315" i="21"/>
  <c r="F315" i="21"/>
  <c r="H315" i="21" s="1"/>
  <c r="I315" i="21" s="1"/>
  <c r="E315" i="21"/>
  <c r="G314" i="21"/>
  <c r="F314" i="21"/>
  <c r="H314" i="21" s="1"/>
  <c r="I314" i="21" s="1"/>
  <c r="E314" i="21"/>
  <c r="G313" i="21"/>
  <c r="F313" i="21"/>
  <c r="H313" i="21" s="1"/>
  <c r="I313" i="21" s="1"/>
  <c r="E313" i="21"/>
  <c r="G312" i="21"/>
  <c r="F312" i="21"/>
  <c r="E312" i="21"/>
  <c r="G311" i="21"/>
  <c r="F311" i="21"/>
  <c r="H311" i="21" s="1"/>
  <c r="I311" i="21" s="1"/>
  <c r="E311" i="21"/>
  <c r="G310" i="21"/>
  <c r="F310" i="21"/>
  <c r="H310" i="21" s="1"/>
  <c r="I310" i="21" s="1"/>
  <c r="E310" i="21"/>
  <c r="G309" i="21"/>
  <c r="F309" i="21"/>
  <c r="H309" i="21" s="1"/>
  <c r="I309" i="21" s="1"/>
  <c r="E309" i="21"/>
  <c r="G308" i="21"/>
  <c r="F308" i="21"/>
  <c r="H308" i="21" s="1"/>
  <c r="I308" i="21" s="1"/>
  <c r="E308" i="21"/>
  <c r="G307" i="21"/>
  <c r="F307" i="21"/>
  <c r="E307" i="21"/>
  <c r="G306" i="21"/>
  <c r="F306" i="21"/>
  <c r="H306" i="21" s="1"/>
  <c r="I306" i="21" s="1"/>
  <c r="E306" i="21"/>
  <c r="G305" i="21"/>
  <c r="F305" i="21"/>
  <c r="H305" i="21" s="1"/>
  <c r="I305" i="21" s="1"/>
  <c r="E305" i="21"/>
  <c r="G304" i="21"/>
  <c r="F304" i="21"/>
  <c r="H304" i="21" s="1"/>
  <c r="I304" i="21" s="1"/>
  <c r="E304" i="21"/>
  <c r="G303" i="21"/>
  <c r="F303" i="21"/>
  <c r="E303" i="21"/>
  <c r="G302" i="21"/>
  <c r="F302" i="21"/>
  <c r="H302" i="21" s="1"/>
  <c r="I302" i="21" s="1"/>
  <c r="E302" i="21"/>
  <c r="G301" i="21"/>
  <c r="F301" i="21"/>
  <c r="H301" i="21" s="1"/>
  <c r="I301" i="21" s="1"/>
  <c r="E301" i="21"/>
  <c r="G300" i="21"/>
  <c r="F300" i="21"/>
  <c r="H300" i="21" s="1"/>
  <c r="I300" i="21" s="1"/>
  <c r="E300" i="21"/>
  <c r="G299" i="21"/>
  <c r="F299" i="21"/>
  <c r="E299" i="21"/>
  <c r="G298" i="21"/>
  <c r="F298" i="21"/>
  <c r="H298" i="21" s="1"/>
  <c r="I298" i="21" s="1"/>
  <c r="E298" i="21"/>
  <c r="G297" i="21"/>
  <c r="F297" i="21"/>
  <c r="H297" i="21" s="1"/>
  <c r="I297" i="21" s="1"/>
  <c r="E297" i="21"/>
  <c r="G296" i="21"/>
  <c r="F296" i="21"/>
  <c r="H296" i="21" s="1"/>
  <c r="I296" i="21" s="1"/>
  <c r="E296" i="21"/>
  <c r="G295" i="21"/>
  <c r="F295" i="21"/>
  <c r="H295" i="21" s="1"/>
  <c r="I295" i="21" s="1"/>
  <c r="E295" i="21"/>
  <c r="G294" i="21"/>
  <c r="F294" i="21"/>
  <c r="E294" i="21"/>
  <c r="G293" i="21"/>
  <c r="F293" i="21"/>
  <c r="H293" i="21" s="1"/>
  <c r="I293" i="21" s="1"/>
  <c r="E293" i="21"/>
  <c r="G292" i="21"/>
  <c r="F292" i="21"/>
  <c r="H292" i="21" s="1"/>
  <c r="I292" i="21" s="1"/>
  <c r="E292" i="21"/>
  <c r="G291" i="21"/>
  <c r="F291" i="21"/>
  <c r="H291" i="21" s="1"/>
  <c r="I291" i="21" s="1"/>
  <c r="E291" i="21"/>
  <c r="G290" i="21"/>
  <c r="F290" i="21"/>
  <c r="H290" i="21" s="1"/>
  <c r="I290" i="21" s="1"/>
  <c r="E290" i="21"/>
  <c r="G289" i="21"/>
  <c r="F289" i="21"/>
  <c r="E289" i="21"/>
  <c r="G288" i="21"/>
  <c r="F288" i="21"/>
  <c r="H288" i="21" s="1"/>
  <c r="I288" i="21" s="1"/>
  <c r="E288" i="21"/>
  <c r="G287" i="21"/>
  <c r="F287" i="21"/>
  <c r="H287" i="21" s="1"/>
  <c r="I287" i="21" s="1"/>
  <c r="E287" i="21"/>
  <c r="G286" i="21"/>
  <c r="F286" i="21"/>
  <c r="H286" i="21" s="1"/>
  <c r="I286" i="21" s="1"/>
  <c r="E286" i="21"/>
  <c r="G285" i="21"/>
  <c r="F285" i="21"/>
  <c r="E285" i="21"/>
  <c r="G284" i="21"/>
  <c r="F284" i="21"/>
  <c r="H284" i="21" s="1"/>
  <c r="I284" i="21" s="1"/>
  <c r="E284" i="21"/>
  <c r="G283" i="21"/>
  <c r="F283" i="21"/>
  <c r="H283" i="21" s="1"/>
  <c r="I283" i="21" s="1"/>
  <c r="E283" i="21"/>
  <c r="G282" i="21"/>
  <c r="F282" i="21"/>
  <c r="H282" i="21" s="1"/>
  <c r="I282" i="21" s="1"/>
  <c r="E282" i="21"/>
  <c r="G281" i="21"/>
  <c r="F281" i="21"/>
  <c r="E281" i="21"/>
  <c r="G280" i="21"/>
  <c r="F280" i="21"/>
  <c r="H280" i="21" s="1"/>
  <c r="I280" i="21" s="1"/>
  <c r="E280" i="21"/>
  <c r="G279" i="21"/>
  <c r="F279" i="21"/>
  <c r="H279" i="21" s="1"/>
  <c r="I279" i="21" s="1"/>
  <c r="E279" i="21"/>
  <c r="G278" i="21"/>
  <c r="F278" i="21"/>
  <c r="H278" i="21" s="1"/>
  <c r="I278" i="21" s="1"/>
  <c r="E278" i="21"/>
  <c r="G277" i="21"/>
  <c r="F277" i="21"/>
  <c r="H277" i="21" s="1"/>
  <c r="I277" i="21" s="1"/>
  <c r="E277" i="21"/>
  <c r="G276" i="21"/>
  <c r="F276" i="21"/>
  <c r="E276" i="21"/>
  <c r="G275" i="21"/>
  <c r="F275" i="21"/>
  <c r="H275" i="21" s="1"/>
  <c r="I275" i="21" s="1"/>
  <c r="E275" i="21"/>
  <c r="G274" i="21"/>
  <c r="F274" i="21"/>
  <c r="H274" i="21" s="1"/>
  <c r="I274" i="21" s="1"/>
  <c r="E274" i="21"/>
  <c r="G273" i="21"/>
  <c r="F273" i="21"/>
  <c r="H273" i="21" s="1"/>
  <c r="I273" i="21" s="1"/>
  <c r="E273" i="21"/>
  <c r="G272" i="21"/>
  <c r="F272" i="21"/>
  <c r="H272" i="21" s="1"/>
  <c r="I272" i="21" s="1"/>
  <c r="E272" i="21"/>
  <c r="G271" i="21"/>
  <c r="F271" i="21"/>
  <c r="E271" i="21"/>
  <c r="G270" i="21"/>
  <c r="F270" i="21"/>
  <c r="H270" i="21" s="1"/>
  <c r="I270" i="21" s="1"/>
  <c r="E270" i="21"/>
  <c r="G269" i="21"/>
  <c r="F269" i="21"/>
  <c r="H269" i="21" s="1"/>
  <c r="I269" i="21" s="1"/>
  <c r="E269" i="21"/>
  <c r="G268" i="21"/>
  <c r="F268" i="21"/>
  <c r="H268" i="21" s="1"/>
  <c r="I268" i="21" s="1"/>
  <c r="E268" i="21"/>
  <c r="G267" i="21"/>
  <c r="F267" i="21"/>
  <c r="E267" i="21"/>
  <c r="G266" i="21"/>
  <c r="F266" i="21"/>
  <c r="H266" i="21" s="1"/>
  <c r="I266" i="21" s="1"/>
  <c r="E266" i="21"/>
  <c r="G265" i="21"/>
  <c r="F265" i="21"/>
  <c r="H265" i="21" s="1"/>
  <c r="I265" i="21" s="1"/>
  <c r="E265" i="21"/>
  <c r="G264" i="21"/>
  <c r="F264" i="21"/>
  <c r="H264" i="21" s="1"/>
  <c r="I264" i="21" s="1"/>
  <c r="E264" i="21"/>
  <c r="G263" i="21"/>
  <c r="F263" i="21"/>
  <c r="H263" i="21" s="1"/>
  <c r="I263" i="21" s="1"/>
  <c r="E263" i="21"/>
  <c r="G262" i="21"/>
  <c r="F262" i="21"/>
  <c r="H262" i="21" s="1"/>
  <c r="I262" i="21" s="1"/>
  <c r="E262" i="21"/>
  <c r="G261" i="21"/>
  <c r="F261" i="21"/>
  <c r="E261" i="21"/>
  <c r="G260" i="21"/>
  <c r="F260" i="21"/>
  <c r="H260" i="21" s="1"/>
  <c r="I260" i="21" s="1"/>
  <c r="E260" i="21"/>
  <c r="G259" i="21"/>
  <c r="F259" i="21"/>
  <c r="H259" i="21" s="1"/>
  <c r="I259" i="21" s="1"/>
  <c r="E259" i="21"/>
  <c r="G258" i="21"/>
  <c r="F258" i="21"/>
  <c r="H258" i="21" s="1"/>
  <c r="I258" i="21" s="1"/>
  <c r="E258" i="21"/>
  <c r="G257" i="21"/>
  <c r="F257" i="21"/>
  <c r="H257" i="21" s="1"/>
  <c r="I257" i="21" s="1"/>
  <c r="E257" i="21"/>
  <c r="G256" i="21"/>
  <c r="F256" i="21"/>
  <c r="H256" i="21" s="1"/>
  <c r="I256" i="21" s="1"/>
  <c r="E256" i="21"/>
  <c r="G255" i="21"/>
  <c r="F255" i="21"/>
  <c r="E255" i="21"/>
  <c r="G254" i="21"/>
  <c r="F254" i="21"/>
  <c r="H254" i="21" s="1"/>
  <c r="I254" i="21" s="1"/>
  <c r="E254" i="21"/>
  <c r="G253" i="21"/>
  <c r="F253" i="21"/>
  <c r="H253" i="21" s="1"/>
  <c r="I253" i="21" s="1"/>
  <c r="E253" i="21"/>
  <c r="G252" i="21"/>
  <c r="F252" i="21"/>
  <c r="H252" i="21" s="1"/>
  <c r="I252" i="21" s="1"/>
  <c r="E252" i="21"/>
  <c r="G251" i="21"/>
  <c r="F251" i="21"/>
  <c r="E251" i="21"/>
  <c r="G250" i="21"/>
  <c r="F250" i="21"/>
  <c r="H250" i="21" s="1"/>
  <c r="I250" i="21" s="1"/>
  <c r="E250" i="21"/>
  <c r="G249" i="21"/>
  <c r="F249" i="21"/>
  <c r="H249" i="21" s="1"/>
  <c r="I249" i="21" s="1"/>
  <c r="E249" i="21"/>
  <c r="G248" i="21"/>
  <c r="F248" i="21"/>
  <c r="H248" i="21" s="1"/>
  <c r="I248" i="21" s="1"/>
  <c r="E248" i="21"/>
  <c r="G247" i="21"/>
  <c r="F247" i="21"/>
  <c r="E247" i="21"/>
  <c r="G246" i="21"/>
  <c r="F246" i="21"/>
  <c r="H246" i="21" s="1"/>
  <c r="I246" i="21" s="1"/>
  <c r="E246" i="21"/>
  <c r="G245" i="21"/>
  <c r="F245" i="21"/>
  <c r="H245" i="21" s="1"/>
  <c r="I245" i="21" s="1"/>
  <c r="E245" i="21"/>
  <c r="G244" i="21"/>
  <c r="F244" i="21"/>
  <c r="H244" i="21" s="1"/>
  <c r="I244" i="21" s="1"/>
  <c r="E244" i="21"/>
  <c r="G243" i="21"/>
  <c r="F243" i="21"/>
  <c r="H243" i="21" s="1"/>
  <c r="I243" i="21" s="1"/>
  <c r="E243" i="21"/>
  <c r="G242" i="21"/>
  <c r="F242" i="21"/>
  <c r="H242" i="21" s="1"/>
  <c r="I242" i="21" s="1"/>
  <c r="E242" i="21"/>
  <c r="G241" i="21"/>
  <c r="F241" i="21"/>
  <c r="E241" i="21"/>
  <c r="G240" i="21"/>
  <c r="F240" i="21"/>
  <c r="H240" i="21" s="1"/>
  <c r="I240" i="21" s="1"/>
  <c r="E240" i="21"/>
  <c r="G239" i="21"/>
  <c r="F239" i="21"/>
  <c r="H239" i="21" s="1"/>
  <c r="I239" i="21" s="1"/>
  <c r="E239" i="21"/>
  <c r="G238" i="21"/>
  <c r="F238" i="21"/>
  <c r="H238" i="21" s="1"/>
  <c r="I238" i="21" s="1"/>
  <c r="E238" i="21"/>
  <c r="G237" i="21"/>
  <c r="F237" i="21"/>
  <c r="H237" i="21" s="1"/>
  <c r="I237" i="21" s="1"/>
  <c r="E237" i="21"/>
  <c r="G236" i="21"/>
  <c r="F236" i="21"/>
  <c r="E236" i="21"/>
  <c r="G235" i="21"/>
  <c r="F235" i="21"/>
  <c r="H235" i="21" s="1"/>
  <c r="I235" i="21" s="1"/>
  <c r="E235" i="21"/>
  <c r="G234" i="21"/>
  <c r="F234" i="21"/>
  <c r="H234" i="21" s="1"/>
  <c r="I234" i="21" s="1"/>
  <c r="E234" i="21"/>
  <c r="G233" i="21"/>
  <c r="F233" i="21"/>
  <c r="H233" i="21" s="1"/>
  <c r="I233" i="21" s="1"/>
  <c r="E233" i="21"/>
  <c r="G232" i="21"/>
  <c r="F232" i="21"/>
  <c r="E232" i="21"/>
  <c r="G231" i="21"/>
  <c r="F231" i="21"/>
  <c r="H231" i="21" s="1"/>
  <c r="I231" i="21" s="1"/>
  <c r="E231" i="21"/>
  <c r="G230" i="21"/>
  <c r="F230" i="21"/>
  <c r="H230" i="21" s="1"/>
  <c r="I230" i="21" s="1"/>
  <c r="E230" i="21"/>
  <c r="G229" i="21"/>
  <c r="F229" i="21"/>
  <c r="H229" i="21" s="1"/>
  <c r="I229" i="21" s="1"/>
  <c r="E229" i="21"/>
  <c r="G228" i="21"/>
  <c r="F228" i="21"/>
  <c r="H228" i="21" s="1"/>
  <c r="I228" i="21" s="1"/>
  <c r="E228" i="21"/>
  <c r="G227" i="21"/>
  <c r="F227" i="21"/>
  <c r="E227" i="21"/>
  <c r="G226" i="21"/>
  <c r="F226" i="21"/>
  <c r="H226" i="21" s="1"/>
  <c r="I226" i="21" s="1"/>
  <c r="E226" i="21"/>
  <c r="G225" i="21"/>
  <c r="F225" i="21"/>
  <c r="H225" i="21" s="1"/>
  <c r="I225" i="21" s="1"/>
  <c r="E225" i="21"/>
  <c r="G224" i="21"/>
  <c r="F224" i="21"/>
  <c r="H224" i="21" s="1"/>
  <c r="I224" i="21" s="1"/>
  <c r="E224" i="21"/>
  <c r="G223" i="21"/>
  <c r="F223" i="21"/>
  <c r="H223" i="21" s="1"/>
  <c r="I223" i="21" s="1"/>
  <c r="E223" i="21"/>
  <c r="G222" i="21"/>
  <c r="F222" i="21"/>
  <c r="H222" i="21" s="1"/>
  <c r="I222" i="21" s="1"/>
  <c r="E222" i="21"/>
  <c r="G221" i="21"/>
  <c r="F221" i="21"/>
  <c r="E221" i="21"/>
  <c r="G220" i="21"/>
  <c r="F220" i="21"/>
  <c r="H220" i="21" s="1"/>
  <c r="I220" i="21" s="1"/>
  <c r="E220" i="21"/>
  <c r="G219" i="21"/>
  <c r="F219" i="21"/>
  <c r="H219" i="21" s="1"/>
  <c r="I219" i="21" s="1"/>
  <c r="E219" i="21"/>
  <c r="G218" i="21"/>
  <c r="F218" i="21"/>
  <c r="H218" i="21" s="1"/>
  <c r="I218" i="21" s="1"/>
  <c r="E218" i="21"/>
  <c r="G217" i="21"/>
  <c r="F217" i="21"/>
  <c r="H217" i="21" s="1"/>
  <c r="I217" i="21" s="1"/>
  <c r="E217" i="21"/>
  <c r="G216" i="21"/>
  <c r="F216" i="21"/>
  <c r="E216" i="21"/>
  <c r="G215" i="21"/>
  <c r="F215" i="21"/>
  <c r="H215" i="21" s="1"/>
  <c r="I215" i="21" s="1"/>
  <c r="E215" i="21"/>
  <c r="G214" i="21"/>
  <c r="F214" i="21"/>
  <c r="H214" i="21" s="1"/>
  <c r="I214" i="21" s="1"/>
  <c r="E214" i="21"/>
  <c r="G213" i="21"/>
  <c r="F213" i="21"/>
  <c r="H213" i="21" s="1"/>
  <c r="I213" i="21" s="1"/>
  <c r="E213" i="21"/>
  <c r="G212" i="21"/>
  <c r="F212" i="21"/>
  <c r="E212" i="21"/>
  <c r="G211" i="21"/>
  <c r="F211" i="21"/>
  <c r="H211" i="21" s="1"/>
  <c r="I211" i="21" s="1"/>
  <c r="E211" i="21"/>
  <c r="G210" i="21"/>
  <c r="F210" i="21"/>
  <c r="H210" i="21" s="1"/>
  <c r="I210" i="21" s="1"/>
  <c r="E210" i="21"/>
  <c r="G209" i="21"/>
  <c r="F209" i="21"/>
  <c r="H209" i="21" s="1"/>
  <c r="I209" i="21" s="1"/>
  <c r="E209" i="21"/>
  <c r="G208" i="21"/>
  <c r="F208" i="21"/>
  <c r="H208" i="21" s="1"/>
  <c r="I208" i="21" s="1"/>
  <c r="E208" i="21"/>
  <c r="G207" i="21"/>
  <c r="F207" i="21"/>
  <c r="E207" i="21"/>
  <c r="G206" i="21"/>
  <c r="F206" i="21"/>
  <c r="H206" i="21" s="1"/>
  <c r="I206" i="21" s="1"/>
  <c r="E206" i="21"/>
  <c r="G205" i="21"/>
  <c r="F205" i="21"/>
  <c r="H205" i="21" s="1"/>
  <c r="I205" i="21" s="1"/>
  <c r="E205" i="21"/>
  <c r="G204" i="21"/>
  <c r="F204" i="21"/>
  <c r="H204" i="21" s="1"/>
  <c r="I204" i="21" s="1"/>
  <c r="E204" i="21"/>
  <c r="G203" i="21"/>
  <c r="F203" i="21"/>
  <c r="H203" i="21" s="1"/>
  <c r="I203" i="21" s="1"/>
  <c r="E203" i="21"/>
  <c r="G202" i="21"/>
  <c r="F202" i="21"/>
  <c r="H202" i="21" s="1"/>
  <c r="I202" i="21" s="1"/>
  <c r="E202" i="21"/>
  <c r="G201" i="21"/>
  <c r="F201" i="21"/>
  <c r="E201" i="21"/>
  <c r="G200" i="21"/>
  <c r="F200" i="21"/>
  <c r="H200" i="21" s="1"/>
  <c r="I200" i="21" s="1"/>
  <c r="E200" i="21"/>
  <c r="G199" i="21"/>
  <c r="F199" i="21"/>
  <c r="H199" i="21" s="1"/>
  <c r="I199" i="21" s="1"/>
  <c r="E199" i="21"/>
  <c r="G198" i="21"/>
  <c r="F198" i="21"/>
  <c r="H198" i="21" s="1"/>
  <c r="I198" i="21" s="1"/>
  <c r="E198" i="21"/>
  <c r="G197" i="21"/>
  <c r="F197" i="21"/>
  <c r="E197" i="21"/>
  <c r="G196" i="21"/>
  <c r="F196" i="21"/>
  <c r="H196" i="21" s="1"/>
  <c r="I196" i="21" s="1"/>
  <c r="E196" i="21"/>
  <c r="G195" i="21"/>
  <c r="F195" i="21"/>
  <c r="H195" i="21" s="1"/>
  <c r="I195" i="21" s="1"/>
  <c r="E195" i="21"/>
  <c r="G194" i="21"/>
  <c r="F194" i="21"/>
  <c r="H194" i="21" s="1"/>
  <c r="I194" i="21" s="1"/>
  <c r="E194" i="21"/>
  <c r="G193" i="21"/>
  <c r="F193" i="21"/>
  <c r="E193" i="21"/>
  <c r="G192" i="21"/>
  <c r="F192" i="21"/>
  <c r="H192" i="21" s="1"/>
  <c r="I192" i="21" s="1"/>
  <c r="E192" i="21"/>
  <c r="G191" i="21"/>
  <c r="F191" i="21"/>
  <c r="H191" i="21" s="1"/>
  <c r="I191" i="21" s="1"/>
  <c r="E191" i="21"/>
  <c r="G190" i="21"/>
  <c r="F190" i="21"/>
  <c r="H190" i="21" s="1"/>
  <c r="I190" i="21" s="1"/>
  <c r="E190" i="21"/>
  <c r="G189" i="21"/>
  <c r="F189" i="21"/>
  <c r="H189" i="21" s="1"/>
  <c r="I189" i="21" s="1"/>
  <c r="E189" i="21"/>
  <c r="G188" i="21"/>
  <c r="F188" i="21"/>
  <c r="H188" i="21" s="1"/>
  <c r="I188" i="21" s="1"/>
  <c r="E188" i="21"/>
  <c r="G187" i="21"/>
  <c r="F187" i="21"/>
  <c r="E187" i="21"/>
  <c r="G186" i="21"/>
  <c r="F186" i="21"/>
  <c r="H186" i="21" s="1"/>
  <c r="I186" i="21" s="1"/>
  <c r="E186" i="21"/>
  <c r="G185" i="21"/>
  <c r="F185" i="21"/>
  <c r="H185" i="21" s="1"/>
  <c r="I185" i="21" s="1"/>
  <c r="E185" i="21"/>
  <c r="G184" i="21"/>
  <c r="F184" i="21"/>
  <c r="H184" i="21" s="1"/>
  <c r="I184" i="21" s="1"/>
  <c r="E184" i="21"/>
  <c r="G183" i="21"/>
  <c r="F183" i="21"/>
  <c r="H183" i="21" s="1"/>
  <c r="I183" i="21" s="1"/>
  <c r="E183" i="21"/>
  <c r="G182" i="21"/>
  <c r="F182" i="21"/>
  <c r="E182" i="21"/>
  <c r="G181" i="21"/>
  <c r="F181" i="21"/>
  <c r="H181" i="21" s="1"/>
  <c r="I181" i="21" s="1"/>
  <c r="E181" i="21"/>
  <c r="G180" i="21"/>
  <c r="F180" i="21"/>
  <c r="H180" i="21" s="1"/>
  <c r="I180" i="21" s="1"/>
  <c r="E180" i="21"/>
  <c r="G179" i="21"/>
  <c r="F179" i="21"/>
  <c r="H179" i="21" s="1"/>
  <c r="I179" i="21" s="1"/>
  <c r="E179" i="21"/>
  <c r="G178" i="21"/>
  <c r="F178" i="21"/>
  <c r="E178" i="21"/>
  <c r="G177" i="21"/>
  <c r="F177" i="21"/>
  <c r="H177" i="21" s="1"/>
  <c r="I177" i="21" s="1"/>
  <c r="E177" i="21"/>
  <c r="G176" i="21"/>
  <c r="F176" i="21"/>
  <c r="H176" i="21" s="1"/>
  <c r="I176" i="21" s="1"/>
  <c r="E176" i="21"/>
  <c r="G175" i="21"/>
  <c r="F175" i="21"/>
  <c r="H175" i="21" s="1"/>
  <c r="I175" i="21" s="1"/>
  <c r="E175" i="21"/>
  <c r="G174" i="21"/>
  <c r="F174" i="21"/>
  <c r="H174" i="21" s="1"/>
  <c r="I174" i="21" s="1"/>
  <c r="E174" i="21"/>
  <c r="G173" i="21"/>
  <c r="F173" i="21"/>
  <c r="E173" i="21"/>
  <c r="G172" i="21"/>
  <c r="F172" i="21"/>
  <c r="H172" i="21" s="1"/>
  <c r="I172" i="21" s="1"/>
  <c r="E172" i="21"/>
  <c r="G171" i="21"/>
  <c r="F171" i="21"/>
  <c r="H171" i="21" s="1"/>
  <c r="I171" i="21" s="1"/>
  <c r="E171" i="21"/>
  <c r="G170" i="21"/>
  <c r="F170" i="21"/>
  <c r="H170" i="21" s="1"/>
  <c r="I170" i="21" s="1"/>
  <c r="E170" i="21"/>
  <c r="G169" i="21"/>
  <c r="F169" i="21"/>
  <c r="H169" i="21" s="1"/>
  <c r="I169" i="21" s="1"/>
  <c r="E169" i="21"/>
  <c r="G168" i="21"/>
  <c r="F168" i="21"/>
  <c r="H168" i="21" s="1"/>
  <c r="I168" i="21" s="1"/>
  <c r="E168" i="21"/>
  <c r="G167" i="21"/>
  <c r="F167" i="21"/>
  <c r="E167" i="21"/>
  <c r="G166" i="21"/>
  <c r="F166" i="21"/>
  <c r="H166" i="21" s="1"/>
  <c r="I166" i="21" s="1"/>
  <c r="E166" i="21"/>
  <c r="G165" i="21"/>
  <c r="F165" i="21"/>
  <c r="H165" i="21" s="1"/>
  <c r="I165" i="21" s="1"/>
  <c r="E165" i="21"/>
  <c r="G164" i="21"/>
  <c r="F164" i="21"/>
  <c r="H164" i="21" s="1"/>
  <c r="I164" i="21" s="1"/>
  <c r="E164" i="21"/>
  <c r="G163" i="21"/>
  <c r="F163" i="21"/>
  <c r="H163" i="21" s="1"/>
  <c r="I163" i="21" s="1"/>
  <c r="E163" i="21"/>
  <c r="G162" i="21"/>
  <c r="F162" i="21"/>
  <c r="E162" i="21"/>
  <c r="G161" i="21"/>
  <c r="F161" i="21"/>
  <c r="H161" i="21" s="1"/>
  <c r="I161" i="21" s="1"/>
  <c r="E161" i="21"/>
  <c r="G160" i="21"/>
  <c r="F160" i="21"/>
  <c r="H160" i="21" s="1"/>
  <c r="I160" i="21" s="1"/>
  <c r="E160" i="21"/>
  <c r="G159" i="21"/>
  <c r="F159" i="21"/>
  <c r="H159" i="21" s="1"/>
  <c r="I159" i="21" s="1"/>
  <c r="E159" i="21"/>
  <c r="G158" i="21"/>
  <c r="F158" i="21"/>
  <c r="E158" i="21"/>
  <c r="G157" i="21"/>
  <c r="F157" i="21"/>
  <c r="H157" i="21" s="1"/>
  <c r="I157" i="21" s="1"/>
  <c r="E157" i="21"/>
  <c r="G156" i="21"/>
  <c r="F156" i="21"/>
  <c r="H156" i="21" s="1"/>
  <c r="I156" i="21" s="1"/>
  <c r="E156" i="21"/>
  <c r="G155" i="21"/>
  <c r="F155" i="21"/>
  <c r="H155" i="21" s="1"/>
  <c r="I155" i="21" s="1"/>
  <c r="E155" i="21"/>
  <c r="G154" i="21"/>
  <c r="F154" i="21"/>
  <c r="H154" i="21" s="1"/>
  <c r="I154" i="21" s="1"/>
  <c r="E154" i="21"/>
  <c r="G153" i="21"/>
  <c r="F153" i="21"/>
  <c r="E153" i="21"/>
  <c r="G152" i="21"/>
  <c r="F152" i="21"/>
  <c r="H152" i="21" s="1"/>
  <c r="I152" i="21" s="1"/>
  <c r="E152" i="21"/>
  <c r="G151" i="21"/>
  <c r="F151" i="21"/>
  <c r="H151" i="21" s="1"/>
  <c r="I151" i="21" s="1"/>
  <c r="E151" i="21"/>
  <c r="G150" i="21"/>
  <c r="F150" i="21"/>
  <c r="H150" i="21" s="1"/>
  <c r="I150" i="21" s="1"/>
  <c r="E150" i="21"/>
  <c r="G149" i="21"/>
  <c r="F149" i="21"/>
  <c r="H149" i="21" s="1"/>
  <c r="I149" i="21" s="1"/>
  <c r="E149" i="21"/>
  <c r="G148" i="21"/>
  <c r="F148" i="21"/>
  <c r="E148" i="21"/>
  <c r="G147" i="21"/>
  <c r="F147" i="21"/>
  <c r="H147" i="21" s="1"/>
  <c r="I147" i="21" s="1"/>
  <c r="E147" i="21"/>
  <c r="G146" i="21"/>
  <c r="F146" i="21"/>
  <c r="H146" i="21" s="1"/>
  <c r="I146" i="21" s="1"/>
  <c r="E146" i="21"/>
  <c r="G145" i="21"/>
  <c r="F145" i="21"/>
  <c r="H145" i="21" s="1"/>
  <c r="I145" i="21" s="1"/>
  <c r="E145" i="21"/>
  <c r="G144" i="21"/>
  <c r="F144" i="21"/>
  <c r="H144" i="21" s="1"/>
  <c r="I144" i="21" s="1"/>
  <c r="E144" i="21"/>
  <c r="G143" i="21"/>
  <c r="F143" i="21"/>
  <c r="H143" i="21" s="1"/>
  <c r="I143" i="21" s="1"/>
  <c r="E143" i="21"/>
  <c r="G142" i="21"/>
  <c r="F142" i="21"/>
  <c r="E142" i="21"/>
  <c r="G141" i="21"/>
  <c r="F141" i="21"/>
  <c r="H141" i="21" s="1"/>
  <c r="I141" i="21" s="1"/>
  <c r="E141" i="21"/>
  <c r="G140" i="21"/>
  <c r="F140" i="21"/>
  <c r="H140" i="21" s="1"/>
  <c r="I140" i="21" s="1"/>
  <c r="E140" i="21"/>
  <c r="G139" i="21"/>
  <c r="F139" i="21"/>
  <c r="H139" i="21" s="1"/>
  <c r="I139" i="21" s="1"/>
  <c r="E139" i="21"/>
  <c r="G138" i="21"/>
  <c r="F138" i="21"/>
  <c r="H138" i="21" s="1"/>
  <c r="I138" i="21" s="1"/>
  <c r="E138" i="21"/>
  <c r="G137" i="21"/>
  <c r="F137" i="21"/>
  <c r="E137" i="21"/>
  <c r="G136" i="21"/>
  <c r="F136" i="21"/>
  <c r="H136" i="21" s="1"/>
  <c r="I136" i="21" s="1"/>
  <c r="E136" i="21"/>
  <c r="G135" i="21"/>
  <c r="F135" i="21"/>
  <c r="H135" i="21" s="1"/>
  <c r="I135" i="21" s="1"/>
  <c r="E135" i="21"/>
  <c r="G134" i="21"/>
  <c r="F134" i="21"/>
  <c r="H134" i="21" s="1"/>
  <c r="I134" i="21" s="1"/>
  <c r="E134" i="21"/>
  <c r="G133" i="21"/>
  <c r="F133" i="21"/>
  <c r="H133" i="21" s="1"/>
  <c r="I133" i="21" s="1"/>
  <c r="E133" i="21"/>
  <c r="G132" i="21"/>
  <c r="F132" i="21"/>
  <c r="H132" i="21" s="1"/>
  <c r="I132" i="21" s="1"/>
  <c r="E132" i="21"/>
  <c r="G131" i="21"/>
  <c r="F131" i="21"/>
  <c r="E131" i="21"/>
  <c r="G130" i="21"/>
  <c r="F130" i="21"/>
  <c r="H130" i="21" s="1"/>
  <c r="I130" i="21" s="1"/>
  <c r="E130" i="21"/>
  <c r="G129" i="21"/>
  <c r="F129" i="21"/>
  <c r="H129" i="21" s="1"/>
  <c r="I129" i="21" s="1"/>
  <c r="E129" i="21"/>
  <c r="G128" i="21"/>
  <c r="F128" i="21"/>
  <c r="H128" i="21" s="1"/>
  <c r="I128" i="21" s="1"/>
  <c r="E128" i="21"/>
  <c r="G127" i="21"/>
  <c r="F127" i="21"/>
  <c r="H127" i="21" s="1"/>
  <c r="I127" i="21" s="1"/>
  <c r="E127" i="21"/>
  <c r="G126" i="21"/>
  <c r="F126" i="21"/>
  <c r="E126" i="21"/>
  <c r="G125" i="21"/>
  <c r="F125" i="21"/>
  <c r="H125" i="21" s="1"/>
  <c r="I125" i="21" s="1"/>
  <c r="E125" i="21"/>
  <c r="G124" i="21"/>
  <c r="F124" i="21"/>
  <c r="H124" i="21" s="1"/>
  <c r="I124" i="21" s="1"/>
  <c r="E124" i="21"/>
  <c r="G123" i="21"/>
  <c r="F123" i="21"/>
  <c r="H123" i="21" s="1"/>
  <c r="I123" i="21" s="1"/>
  <c r="E123" i="21"/>
  <c r="G122" i="21"/>
  <c r="F122" i="21"/>
  <c r="H122" i="21" s="1"/>
  <c r="I122" i="21" s="1"/>
  <c r="E122" i="21"/>
  <c r="G121" i="21"/>
  <c r="F121" i="21"/>
  <c r="H121" i="21" s="1"/>
  <c r="I121" i="21" s="1"/>
  <c r="E121" i="21"/>
  <c r="G120" i="21"/>
  <c r="F120" i="21"/>
  <c r="E120" i="21"/>
  <c r="G119" i="21"/>
  <c r="F119" i="21"/>
  <c r="H119" i="21" s="1"/>
  <c r="I119" i="21" s="1"/>
  <c r="E119" i="21"/>
  <c r="G118" i="21"/>
  <c r="F118" i="21"/>
  <c r="H118" i="21" s="1"/>
  <c r="I118" i="21" s="1"/>
  <c r="E118" i="21"/>
  <c r="G117" i="21"/>
  <c r="F117" i="21"/>
  <c r="H117" i="21" s="1"/>
  <c r="I117" i="21" s="1"/>
  <c r="E117" i="21"/>
  <c r="G116" i="21"/>
  <c r="F116" i="21"/>
  <c r="E116" i="21"/>
  <c r="G115" i="21"/>
  <c r="F115" i="21"/>
  <c r="H115" i="21" s="1"/>
  <c r="I115" i="21" s="1"/>
  <c r="E115" i="21"/>
  <c r="G114" i="21"/>
  <c r="F114" i="21"/>
  <c r="H114" i="21" s="1"/>
  <c r="I114" i="21" s="1"/>
  <c r="E114" i="21"/>
  <c r="G113" i="21"/>
  <c r="F113" i="21"/>
  <c r="H113" i="21" s="1"/>
  <c r="I113" i="21" s="1"/>
  <c r="E113" i="21"/>
  <c r="G112" i="21"/>
  <c r="F112" i="21"/>
  <c r="E112" i="21"/>
  <c r="G111" i="21"/>
  <c r="F111" i="21"/>
  <c r="H111" i="21" s="1"/>
  <c r="I111" i="21" s="1"/>
  <c r="E111" i="21"/>
  <c r="G110" i="21"/>
  <c r="F110" i="21"/>
  <c r="H110" i="21" s="1"/>
  <c r="I110" i="21" s="1"/>
  <c r="E110" i="21"/>
  <c r="G109" i="21"/>
  <c r="F109" i="21"/>
  <c r="H109" i="21" s="1"/>
  <c r="I109" i="21" s="1"/>
  <c r="E109" i="21"/>
  <c r="G108" i="21"/>
  <c r="F108" i="21"/>
  <c r="H108" i="21" s="1"/>
  <c r="I108" i="21" s="1"/>
  <c r="E108" i="21"/>
  <c r="G107" i="21"/>
  <c r="F107" i="21"/>
  <c r="E107" i="21"/>
  <c r="G106" i="21"/>
  <c r="F106" i="21"/>
  <c r="H106" i="21" s="1"/>
  <c r="I106" i="21" s="1"/>
  <c r="E106" i="21"/>
  <c r="G105" i="21"/>
  <c r="F105" i="21"/>
  <c r="H105" i="21" s="1"/>
  <c r="I105" i="21" s="1"/>
  <c r="E105" i="21"/>
  <c r="G104" i="21"/>
  <c r="F104" i="21"/>
  <c r="H104" i="21" s="1"/>
  <c r="I104" i="21" s="1"/>
  <c r="E104" i="21"/>
  <c r="G103" i="21"/>
  <c r="F103" i="21"/>
  <c r="E103" i="21"/>
  <c r="G102" i="21"/>
  <c r="F102" i="21"/>
  <c r="H102" i="21" s="1"/>
  <c r="I102" i="21" s="1"/>
  <c r="E102" i="21"/>
  <c r="G101" i="21"/>
  <c r="F101" i="21"/>
  <c r="H101" i="21" s="1"/>
  <c r="I101" i="21" s="1"/>
  <c r="E101" i="21"/>
  <c r="G100" i="21"/>
  <c r="F100" i="21"/>
  <c r="H100" i="21" s="1"/>
  <c r="I100" i="21" s="1"/>
  <c r="E100" i="21"/>
  <c r="G99" i="21"/>
  <c r="F99" i="21"/>
  <c r="H99" i="21" s="1"/>
  <c r="I99" i="21" s="1"/>
  <c r="E99" i="21"/>
  <c r="G98" i="21"/>
  <c r="F98" i="21"/>
  <c r="E98" i="21"/>
  <c r="G97" i="21"/>
  <c r="F97" i="21"/>
  <c r="H97" i="21" s="1"/>
  <c r="I97" i="21" s="1"/>
  <c r="E97" i="21"/>
  <c r="G96" i="21"/>
  <c r="F96" i="21"/>
  <c r="H96" i="21" s="1"/>
  <c r="I96" i="21" s="1"/>
  <c r="E96" i="21"/>
  <c r="G95" i="21"/>
  <c r="F95" i="21"/>
  <c r="H95" i="21" s="1"/>
  <c r="I95" i="21" s="1"/>
  <c r="E95" i="21"/>
  <c r="G94" i="21"/>
  <c r="F94" i="21"/>
  <c r="E94" i="21"/>
  <c r="G93" i="21"/>
  <c r="F93" i="21"/>
  <c r="H93" i="21" s="1"/>
  <c r="I93" i="21" s="1"/>
  <c r="E93" i="21"/>
  <c r="G92" i="21"/>
  <c r="F92" i="21"/>
  <c r="H92" i="21" s="1"/>
  <c r="I92" i="21" s="1"/>
  <c r="E92" i="21"/>
  <c r="G91" i="21"/>
  <c r="F91" i="21"/>
  <c r="H91" i="21" s="1"/>
  <c r="I91" i="21" s="1"/>
  <c r="E91" i="21"/>
  <c r="G90" i="21"/>
  <c r="F90" i="21"/>
  <c r="H90" i="21" s="1"/>
  <c r="I90" i="21" s="1"/>
  <c r="E90" i="21"/>
  <c r="G89" i="21"/>
  <c r="F89" i="21"/>
  <c r="E89" i="21"/>
  <c r="G88" i="21"/>
  <c r="F88" i="21"/>
  <c r="H88" i="21" s="1"/>
  <c r="I88" i="21" s="1"/>
  <c r="E88" i="21"/>
  <c r="G87" i="21"/>
  <c r="F87" i="21"/>
  <c r="H87" i="21" s="1"/>
  <c r="I87" i="21" s="1"/>
  <c r="E87" i="21"/>
  <c r="G86" i="21"/>
  <c r="F86" i="21"/>
  <c r="H86" i="21" s="1"/>
  <c r="I86" i="21" s="1"/>
  <c r="E86" i="21"/>
  <c r="G85" i="21"/>
  <c r="F85" i="21"/>
  <c r="E85" i="21"/>
  <c r="G84" i="21"/>
  <c r="F84" i="21"/>
  <c r="H84" i="21" s="1"/>
  <c r="I84" i="21" s="1"/>
  <c r="E84" i="21"/>
  <c r="G83" i="21"/>
  <c r="F83" i="21"/>
  <c r="H83" i="21" s="1"/>
  <c r="I83" i="21" s="1"/>
  <c r="E83" i="21"/>
  <c r="G82" i="21"/>
  <c r="F82" i="21"/>
  <c r="H82" i="21" s="1"/>
  <c r="I82" i="21" s="1"/>
  <c r="E82" i="21"/>
  <c r="G81" i="21"/>
  <c r="F81" i="21"/>
  <c r="H81" i="21" s="1"/>
  <c r="I81" i="21" s="1"/>
  <c r="E81" i="21"/>
  <c r="G80" i="21"/>
  <c r="F80" i="21"/>
  <c r="E80" i="21"/>
  <c r="G79" i="21"/>
  <c r="F79" i="21"/>
  <c r="H79" i="21" s="1"/>
  <c r="I79" i="21" s="1"/>
  <c r="E79" i="21"/>
  <c r="G78" i="21"/>
  <c r="F78" i="21"/>
  <c r="H78" i="21" s="1"/>
  <c r="I78" i="21" s="1"/>
  <c r="E78" i="21"/>
  <c r="G77" i="21"/>
  <c r="F77" i="21"/>
  <c r="H77" i="21" s="1"/>
  <c r="I77" i="21" s="1"/>
  <c r="E77" i="21"/>
  <c r="G76" i="21"/>
  <c r="F76" i="21"/>
  <c r="E76" i="21"/>
  <c r="G75" i="21"/>
  <c r="F75" i="21"/>
  <c r="H75" i="21" s="1"/>
  <c r="I75" i="21" s="1"/>
  <c r="E75" i="21"/>
  <c r="G74" i="21"/>
  <c r="F74" i="21"/>
  <c r="H74" i="21" s="1"/>
  <c r="I74" i="21" s="1"/>
  <c r="E74" i="21"/>
  <c r="G73" i="21"/>
  <c r="F73" i="21"/>
  <c r="H73" i="21" s="1"/>
  <c r="I73" i="21" s="1"/>
  <c r="E73" i="21"/>
  <c r="G72" i="21"/>
  <c r="F72" i="21"/>
  <c r="H72" i="21" s="1"/>
  <c r="I72" i="21" s="1"/>
  <c r="E72" i="21"/>
  <c r="G71" i="21"/>
  <c r="F71" i="21"/>
  <c r="E71" i="21"/>
  <c r="G70" i="21"/>
  <c r="F70" i="21"/>
  <c r="H70" i="21" s="1"/>
  <c r="I70" i="21" s="1"/>
  <c r="E70" i="21"/>
  <c r="G69" i="21"/>
  <c r="F69" i="21"/>
  <c r="H69" i="21" s="1"/>
  <c r="I69" i="21" s="1"/>
  <c r="E69" i="21"/>
  <c r="G68" i="21"/>
  <c r="F68" i="21"/>
  <c r="H68" i="21" s="1"/>
  <c r="I68" i="21" s="1"/>
  <c r="E68" i="21"/>
  <c r="G67" i="21"/>
  <c r="F67" i="21"/>
  <c r="E67" i="21"/>
  <c r="G66" i="21"/>
  <c r="F66" i="21"/>
  <c r="H66" i="21" s="1"/>
  <c r="I66" i="21" s="1"/>
  <c r="E66" i="21"/>
  <c r="G65" i="21"/>
  <c r="F65" i="21"/>
  <c r="H65" i="21" s="1"/>
  <c r="I65" i="21" s="1"/>
  <c r="E65" i="21"/>
  <c r="G64" i="21"/>
  <c r="F64" i="21"/>
  <c r="H64" i="21" s="1"/>
  <c r="I64" i="21" s="1"/>
  <c r="E64" i="21"/>
  <c r="G63" i="21"/>
  <c r="F63" i="21"/>
  <c r="H63" i="21" s="1"/>
  <c r="I63" i="21" s="1"/>
  <c r="E63" i="21"/>
  <c r="G62" i="21"/>
  <c r="F62" i="21"/>
  <c r="E62" i="21"/>
  <c r="G61" i="21"/>
  <c r="F61" i="21"/>
  <c r="H61" i="21" s="1"/>
  <c r="I61" i="21" s="1"/>
  <c r="E61" i="21"/>
  <c r="G60" i="21"/>
  <c r="F60" i="21"/>
  <c r="H60" i="21" s="1"/>
  <c r="I60" i="21" s="1"/>
  <c r="E60" i="21"/>
  <c r="G59" i="21"/>
  <c r="F59" i="21"/>
  <c r="H59" i="21" s="1"/>
  <c r="I59" i="21" s="1"/>
  <c r="E59" i="21"/>
  <c r="G58" i="21"/>
  <c r="F58" i="21"/>
  <c r="E58" i="21"/>
  <c r="G57" i="21"/>
  <c r="F57" i="21"/>
  <c r="H57" i="21" s="1"/>
  <c r="I57" i="21" s="1"/>
  <c r="E57" i="21"/>
  <c r="G56" i="21"/>
  <c r="F56" i="21"/>
  <c r="H56" i="21" s="1"/>
  <c r="I56" i="21" s="1"/>
  <c r="E56" i="21"/>
  <c r="G55" i="21"/>
  <c r="F55" i="21"/>
  <c r="H55" i="21" s="1"/>
  <c r="I55" i="21" s="1"/>
  <c r="E55" i="21"/>
  <c r="G54" i="21"/>
  <c r="F54" i="21"/>
  <c r="H54" i="21" s="1"/>
  <c r="I54" i="21" s="1"/>
  <c r="E54" i="21"/>
  <c r="G53" i="21"/>
  <c r="F53" i="21"/>
  <c r="E53" i="21"/>
  <c r="G52" i="21"/>
  <c r="F52" i="21"/>
  <c r="H52" i="21" s="1"/>
  <c r="I52" i="21" s="1"/>
  <c r="E52" i="21"/>
  <c r="G51" i="21"/>
  <c r="F51" i="21"/>
  <c r="H51" i="21" s="1"/>
  <c r="I51" i="21" s="1"/>
  <c r="E51" i="21"/>
  <c r="G50" i="21"/>
  <c r="F50" i="21"/>
  <c r="H50" i="21" s="1"/>
  <c r="I50" i="21" s="1"/>
  <c r="E50" i="21"/>
  <c r="G49" i="21"/>
  <c r="F49" i="21"/>
  <c r="E49" i="21"/>
  <c r="G48" i="21"/>
  <c r="F48" i="21"/>
  <c r="H48" i="21" s="1"/>
  <c r="I48" i="21" s="1"/>
  <c r="E48" i="21"/>
  <c r="G47" i="21"/>
  <c r="F47" i="21"/>
  <c r="H47" i="21" s="1"/>
  <c r="I47" i="21" s="1"/>
  <c r="E47" i="21"/>
  <c r="G46" i="21"/>
  <c r="F46" i="21"/>
  <c r="H46" i="21" s="1"/>
  <c r="I46" i="21" s="1"/>
  <c r="E46" i="21"/>
  <c r="G45" i="21"/>
  <c r="F45" i="21"/>
  <c r="H45" i="21" s="1"/>
  <c r="I45" i="21" s="1"/>
  <c r="E45" i="21"/>
  <c r="G44" i="21"/>
  <c r="F44" i="21"/>
  <c r="H44" i="21" s="1"/>
  <c r="I44" i="21" s="1"/>
  <c r="E44" i="21"/>
  <c r="G43" i="21"/>
  <c r="F43" i="21"/>
  <c r="E43" i="21"/>
  <c r="G42" i="21"/>
  <c r="F42" i="21"/>
  <c r="H42" i="21" s="1"/>
  <c r="I42" i="21" s="1"/>
  <c r="E42" i="21"/>
  <c r="G41" i="21"/>
  <c r="F41" i="21"/>
  <c r="H41" i="21" s="1"/>
  <c r="I41" i="21" s="1"/>
  <c r="E41" i="21"/>
  <c r="G40" i="21"/>
  <c r="F40" i="21"/>
  <c r="H40" i="21" s="1"/>
  <c r="I40" i="21" s="1"/>
  <c r="E40" i="21"/>
  <c r="G39" i="21"/>
  <c r="F39" i="21"/>
  <c r="H39" i="21" s="1"/>
  <c r="I39" i="21" s="1"/>
  <c r="E39" i="21"/>
  <c r="G38" i="21"/>
  <c r="F38" i="21"/>
  <c r="H38" i="21" s="1"/>
  <c r="I38" i="21" s="1"/>
  <c r="E38" i="21"/>
  <c r="G37" i="21"/>
  <c r="F37" i="21"/>
  <c r="E37" i="21"/>
  <c r="G36" i="21"/>
  <c r="F36" i="21"/>
  <c r="H36" i="21" s="1"/>
  <c r="I36" i="21" s="1"/>
  <c r="E36" i="21"/>
  <c r="G35" i="21"/>
  <c r="F35" i="21"/>
  <c r="H35" i="21" s="1"/>
  <c r="I35" i="21" s="1"/>
  <c r="E35" i="21"/>
  <c r="G34" i="21"/>
  <c r="F34" i="21"/>
  <c r="H34" i="21" s="1"/>
  <c r="I34" i="21" s="1"/>
  <c r="E34" i="21"/>
  <c r="G33" i="21"/>
  <c r="F33" i="21"/>
  <c r="H33" i="21" s="1"/>
  <c r="I33" i="21" s="1"/>
  <c r="E33" i="21"/>
  <c r="G32" i="21"/>
  <c r="F32" i="21"/>
  <c r="H32" i="21" s="1"/>
  <c r="I32" i="21" s="1"/>
  <c r="E32" i="21"/>
  <c r="G31" i="21"/>
  <c r="F31" i="21"/>
  <c r="E31" i="21"/>
  <c r="G30" i="21"/>
  <c r="F30" i="21"/>
  <c r="H30" i="21" s="1"/>
  <c r="I30" i="21" s="1"/>
  <c r="E30" i="21"/>
  <c r="G29" i="21"/>
  <c r="F29" i="21"/>
  <c r="H29" i="21" s="1"/>
  <c r="I29" i="21" s="1"/>
  <c r="E29" i="21"/>
  <c r="G28" i="21"/>
  <c r="F28" i="21"/>
  <c r="H28" i="21" s="1"/>
  <c r="I28" i="21" s="1"/>
  <c r="E28" i="21"/>
  <c r="G27" i="21"/>
  <c r="F27" i="21"/>
  <c r="H27" i="21" s="1"/>
  <c r="I27" i="21" s="1"/>
  <c r="E27" i="21"/>
  <c r="G26" i="21"/>
  <c r="F26" i="21"/>
  <c r="H26" i="21" s="1"/>
  <c r="I26" i="21" s="1"/>
  <c r="E26" i="21"/>
  <c r="G25" i="21"/>
  <c r="F25" i="21"/>
  <c r="E25" i="21"/>
  <c r="G24" i="21"/>
  <c r="F24" i="21"/>
  <c r="H24" i="21" s="1"/>
  <c r="I24" i="21" s="1"/>
  <c r="E24" i="21"/>
  <c r="G23" i="21"/>
  <c r="F23" i="21"/>
  <c r="H23" i="21" s="1"/>
  <c r="I23" i="21" s="1"/>
  <c r="E23" i="21"/>
  <c r="G22" i="21"/>
  <c r="F22" i="21"/>
  <c r="H22" i="21" s="1"/>
  <c r="I22" i="21" s="1"/>
  <c r="E22" i="21"/>
  <c r="G21" i="21"/>
  <c r="F21" i="21"/>
  <c r="H21" i="21" s="1"/>
  <c r="I21" i="21" s="1"/>
  <c r="E21" i="21"/>
  <c r="G20" i="21"/>
  <c r="F20" i="21"/>
  <c r="H20" i="21" s="1"/>
  <c r="I20" i="21" s="1"/>
  <c r="E20" i="21"/>
  <c r="G19" i="21"/>
  <c r="F19" i="21"/>
  <c r="E19" i="21"/>
  <c r="G18" i="21"/>
  <c r="F18" i="21"/>
  <c r="H18" i="21" s="1"/>
  <c r="I18" i="21" s="1"/>
  <c r="E18" i="21"/>
  <c r="G17" i="21"/>
  <c r="F17" i="21"/>
  <c r="H17" i="21" s="1"/>
  <c r="I17" i="21" s="1"/>
  <c r="E17" i="21"/>
  <c r="G16" i="21"/>
  <c r="F16" i="21"/>
  <c r="H16" i="21" s="1"/>
  <c r="I16" i="21" s="1"/>
  <c r="E16" i="21"/>
  <c r="G15" i="21"/>
  <c r="F15" i="21"/>
  <c r="H15" i="21" s="1"/>
  <c r="I15" i="21" s="1"/>
  <c r="E15" i="21"/>
  <c r="G14" i="21"/>
  <c r="F14" i="21"/>
  <c r="H14" i="21" s="1"/>
  <c r="I14" i="21" s="1"/>
  <c r="E14" i="21"/>
  <c r="G13" i="21"/>
  <c r="F13" i="21"/>
  <c r="E13" i="21"/>
  <c r="G12" i="21"/>
  <c r="F12" i="21"/>
  <c r="H12" i="21" s="1"/>
  <c r="I12" i="21" s="1"/>
  <c r="E12" i="21"/>
  <c r="G11" i="21"/>
  <c r="F11" i="21"/>
  <c r="H11" i="21" s="1"/>
  <c r="I11" i="21" s="1"/>
  <c r="E11" i="21"/>
  <c r="G10" i="21"/>
  <c r="F10" i="21"/>
  <c r="H10" i="21" s="1"/>
  <c r="I10" i="21" s="1"/>
  <c r="E10" i="21"/>
  <c r="G9" i="21"/>
  <c r="F9" i="21"/>
  <c r="H9" i="21" s="1"/>
  <c r="I9" i="21" s="1"/>
  <c r="E9" i="21"/>
  <c r="G8" i="21"/>
  <c r="F8" i="21"/>
  <c r="H8" i="21" s="1"/>
  <c r="I8" i="21" s="1"/>
  <c r="E8" i="21"/>
  <c r="G7" i="21"/>
  <c r="F7" i="21"/>
  <c r="E7" i="21"/>
  <c r="G6" i="21"/>
  <c r="F6" i="21"/>
  <c r="H6" i="21" s="1"/>
  <c r="I6" i="21" s="1"/>
  <c r="E6" i="21"/>
  <c r="N2" i="21"/>
  <c r="M2" i="21"/>
  <c r="O2" i="21" s="1"/>
  <c r="Q2" i="21" s="1"/>
  <c r="S2" i="21" s="1"/>
  <c r="U2" i="21" s="1"/>
  <c r="W2" i="21" s="1"/>
  <c r="Y2" i="21" s="1"/>
  <c r="AA2" i="21" s="1"/>
  <c r="AC2" i="21" s="1"/>
  <c r="AE2" i="21" s="1"/>
  <c r="AG2" i="21" s="1"/>
  <c r="AI2" i="21" s="1"/>
  <c r="AK2" i="21" s="1"/>
  <c r="AM2" i="21" s="1"/>
  <c r="AO2" i="21" s="1"/>
  <c r="AQ2" i="21" s="1"/>
  <c r="AS2" i="21" s="1"/>
  <c r="AU2" i="21" s="1"/>
  <c r="AW2" i="21" s="1"/>
  <c r="AY2" i="21" s="1"/>
  <c r="BA2" i="21" s="1"/>
  <c r="BC2" i="21" s="1"/>
  <c r="BE2" i="21" s="1"/>
  <c r="L2" i="21"/>
  <c r="K2" i="21"/>
  <c r="J2" i="21"/>
  <c r="P2" i="21" l="1"/>
  <c r="X11" i="12"/>
  <c r="X12" i="12"/>
  <c r="X17" i="12" s="1"/>
  <c r="X22" i="12" s="1"/>
  <c r="X27" i="12" s="1"/>
  <c r="X13" i="12"/>
  <c r="X18" i="12" s="1"/>
  <c r="X23" i="12" s="1"/>
  <c r="X28" i="12" s="1"/>
  <c r="X14" i="12"/>
  <c r="X19" i="12" s="1"/>
  <c r="X24" i="12" s="1"/>
  <c r="X29" i="12" s="1"/>
  <c r="X16" i="12"/>
  <c r="X21" i="12" s="1"/>
  <c r="X26" i="12" s="1"/>
  <c r="X10" i="12"/>
  <c r="X15" i="12" s="1"/>
  <c r="X20" i="12" s="1"/>
  <c r="X25" i="12" s="1"/>
  <c r="R2" i="21" l="1"/>
  <c r="S26" i="13"/>
  <c r="N26" i="13"/>
  <c r="N24" i="13"/>
  <c r="T2" i="21" l="1"/>
  <c r="M5" i="13"/>
  <c r="N22" i="13"/>
  <c r="N20" i="13"/>
  <c r="N16" i="13"/>
  <c r="C25" i="13"/>
  <c r="C17" i="13"/>
  <c r="C28" i="13"/>
  <c r="C12" i="13"/>
  <c r="C24" i="13"/>
  <c r="C16" i="13"/>
  <c r="V2" i="21" l="1"/>
  <c r="N14" i="13"/>
  <c r="N10" i="13"/>
  <c r="X2" i="21" l="1"/>
  <c r="S30" i="13"/>
  <c r="Z2" i="21" l="1"/>
  <c r="N12" i="13"/>
  <c r="AB2" i="21" l="1"/>
  <c r="I10" i="14"/>
  <c r="I16" i="14"/>
  <c r="I22" i="14"/>
  <c r="I28" i="14"/>
  <c r="I34" i="14"/>
  <c r="I40" i="14"/>
  <c r="I46" i="14"/>
  <c r="I52" i="14"/>
  <c r="J8" i="14"/>
  <c r="J14" i="14"/>
  <c r="J20" i="14"/>
  <c r="J26" i="14"/>
  <c r="J32" i="14"/>
  <c r="J38" i="14"/>
  <c r="J44" i="14"/>
  <c r="J50" i="14"/>
  <c r="M6" i="14"/>
  <c r="M12" i="14"/>
  <c r="M18" i="14"/>
  <c r="M24" i="14"/>
  <c r="M30" i="14"/>
  <c r="M36" i="14"/>
  <c r="M42" i="14"/>
  <c r="M48" i="14"/>
  <c r="M54" i="14"/>
  <c r="AD6" i="14"/>
  <c r="O6" i="14" s="1"/>
  <c r="AD7" i="14"/>
  <c r="O7" i="14" s="1"/>
  <c r="AD8" i="14"/>
  <c r="O8" i="14" s="1"/>
  <c r="AD9" i="14"/>
  <c r="O9" i="14" s="1"/>
  <c r="AD10" i="14"/>
  <c r="O10" i="14" s="1"/>
  <c r="AD11" i="14"/>
  <c r="O11" i="14" s="1"/>
  <c r="AD12" i="14"/>
  <c r="O12" i="14" s="1"/>
  <c r="AD13" i="14"/>
  <c r="O13" i="14" s="1"/>
  <c r="AD14" i="14"/>
  <c r="O14" i="14" s="1"/>
  <c r="AD15" i="14"/>
  <c r="O15" i="14" s="1"/>
  <c r="AD16" i="14"/>
  <c r="O16" i="14" s="1"/>
  <c r="AD17" i="14"/>
  <c r="O17" i="14" s="1"/>
  <c r="AD18" i="14"/>
  <c r="O18" i="14" s="1"/>
  <c r="AD19" i="14"/>
  <c r="O19" i="14" s="1"/>
  <c r="AD20" i="14"/>
  <c r="O20" i="14" s="1"/>
  <c r="AD21" i="14"/>
  <c r="O21" i="14" s="1"/>
  <c r="AD22" i="14"/>
  <c r="O22" i="14" s="1"/>
  <c r="AD23" i="14"/>
  <c r="O23" i="14" s="1"/>
  <c r="AD24" i="14"/>
  <c r="O24" i="14" s="1"/>
  <c r="AD25" i="14"/>
  <c r="O25" i="14" s="1"/>
  <c r="AD26" i="14"/>
  <c r="O26" i="14" s="1"/>
  <c r="AD27" i="14"/>
  <c r="O27" i="14" s="1"/>
  <c r="AD28" i="14"/>
  <c r="O28" i="14" s="1"/>
  <c r="AD29" i="14"/>
  <c r="O29" i="14" s="1"/>
  <c r="AD30" i="14"/>
  <c r="O30" i="14" s="1"/>
  <c r="AD31" i="14"/>
  <c r="O31" i="14" s="1"/>
  <c r="AD32" i="14"/>
  <c r="O32" i="14" s="1"/>
  <c r="AD33" i="14"/>
  <c r="O33" i="14" s="1"/>
  <c r="AD34" i="14"/>
  <c r="O34" i="14" s="1"/>
  <c r="AD35" i="14"/>
  <c r="O35" i="14" s="1"/>
  <c r="AD36" i="14"/>
  <c r="O36" i="14" s="1"/>
  <c r="AD37" i="14"/>
  <c r="O37" i="14" s="1"/>
  <c r="AD38" i="14"/>
  <c r="O38" i="14" s="1"/>
  <c r="AD39" i="14"/>
  <c r="O39" i="14" s="1"/>
  <c r="AD40" i="14"/>
  <c r="O40" i="14" s="1"/>
  <c r="AD41" i="14"/>
  <c r="O41" i="14" s="1"/>
  <c r="AD42" i="14"/>
  <c r="O42" i="14" s="1"/>
  <c r="AD43" i="14"/>
  <c r="O43" i="14" s="1"/>
  <c r="AD44" i="14"/>
  <c r="O44" i="14" s="1"/>
  <c r="AD45" i="14"/>
  <c r="O45" i="14" s="1"/>
  <c r="AD46" i="14"/>
  <c r="O46" i="14" s="1"/>
  <c r="AD47" i="14"/>
  <c r="O47" i="14" s="1"/>
  <c r="AD48" i="14"/>
  <c r="O48" i="14" s="1"/>
  <c r="AD49" i="14"/>
  <c r="O49" i="14" s="1"/>
  <c r="AD50" i="14"/>
  <c r="O50" i="14" s="1"/>
  <c r="AD51" i="14"/>
  <c r="O51" i="14" s="1"/>
  <c r="AD52" i="14"/>
  <c r="O52" i="14" s="1"/>
  <c r="AD53" i="14"/>
  <c r="O53" i="14" s="1"/>
  <c r="AD54" i="14"/>
  <c r="O54" i="14" s="1"/>
  <c r="AD5" i="14"/>
  <c r="O5" i="14" s="1"/>
  <c r="D48" i="14"/>
  <c r="T6" i="14"/>
  <c r="K6" i="14" s="1"/>
  <c r="U6" i="14"/>
  <c r="L6" i="14" s="1"/>
  <c r="V6" i="14"/>
  <c r="I6" i="14" s="1"/>
  <c r="W6" i="14"/>
  <c r="N6" i="14" s="1"/>
  <c r="X6" i="14"/>
  <c r="C6" i="14" s="1"/>
  <c r="Y6" i="14"/>
  <c r="D6" i="14" s="1"/>
  <c r="Z6" i="14"/>
  <c r="G6" i="14" s="1"/>
  <c r="AA6" i="14"/>
  <c r="H6" i="14" s="1"/>
  <c r="AB6" i="14"/>
  <c r="E6" i="14" s="1"/>
  <c r="AC6" i="14"/>
  <c r="F6" i="14" s="1"/>
  <c r="T7" i="14"/>
  <c r="K7" i="14" s="1"/>
  <c r="U7" i="14"/>
  <c r="L7" i="14" s="1"/>
  <c r="V7" i="14"/>
  <c r="I7" i="14" s="1"/>
  <c r="W7" i="14"/>
  <c r="N7" i="14" s="1"/>
  <c r="X7" i="14"/>
  <c r="C7" i="14" s="1"/>
  <c r="Y7" i="14"/>
  <c r="D7" i="14" s="1"/>
  <c r="Z7" i="14"/>
  <c r="G7" i="14" s="1"/>
  <c r="AA7" i="14"/>
  <c r="H7" i="14" s="1"/>
  <c r="AB7" i="14"/>
  <c r="E7" i="14" s="1"/>
  <c r="AC7" i="14"/>
  <c r="F7" i="14" s="1"/>
  <c r="T8" i="14"/>
  <c r="K8" i="14" s="1"/>
  <c r="U8" i="14"/>
  <c r="L8" i="14" s="1"/>
  <c r="V8" i="14"/>
  <c r="I8" i="14" s="1"/>
  <c r="W8" i="14"/>
  <c r="N8" i="14" s="1"/>
  <c r="X8" i="14"/>
  <c r="C8" i="14" s="1"/>
  <c r="Y8" i="14"/>
  <c r="D8" i="14" s="1"/>
  <c r="Z8" i="14"/>
  <c r="G8" i="14" s="1"/>
  <c r="AA8" i="14"/>
  <c r="H8" i="14" s="1"/>
  <c r="AB8" i="14"/>
  <c r="E8" i="14" s="1"/>
  <c r="AC8" i="14"/>
  <c r="F8" i="14" s="1"/>
  <c r="T9" i="14"/>
  <c r="K9" i="14" s="1"/>
  <c r="U9" i="14"/>
  <c r="L9" i="14" s="1"/>
  <c r="V9" i="14"/>
  <c r="I9" i="14" s="1"/>
  <c r="W9" i="14"/>
  <c r="N9" i="14" s="1"/>
  <c r="X9" i="14"/>
  <c r="C9" i="14" s="1"/>
  <c r="Y9" i="14"/>
  <c r="D9" i="14" s="1"/>
  <c r="Z9" i="14"/>
  <c r="G9" i="14" s="1"/>
  <c r="AA9" i="14"/>
  <c r="H9" i="14" s="1"/>
  <c r="AB9" i="14"/>
  <c r="E9" i="14" s="1"/>
  <c r="AC9" i="14"/>
  <c r="F9" i="14" s="1"/>
  <c r="T10" i="14"/>
  <c r="K10" i="14" s="1"/>
  <c r="U10" i="14"/>
  <c r="L10" i="14" s="1"/>
  <c r="V10" i="14"/>
  <c r="J10" i="14" s="1"/>
  <c r="W10" i="14"/>
  <c r="N10" i="14" s="1"/>
  <c r="X10" i="14"/>
  <c r="C10" i="14" s="1"/>
  <c r="Y10" i="14"/>
  <c r="D10" i="14" s="1"/>
  <c r="Z10" i="14"/>
  <c r="G10" i="14" s="1"/>
  <c r="AA10" i="14"/>
  <c r="H10" i="14" s="1"/>
  <c r="AB10" i="14"/>
  <c r="E10" i="14" s="1"/>
  <c r="AC10" i="14"/>
  <c r="F10" i="14" s="1"/>
  <c r="T11" i="14"/>
  <c r="K11" i="14" s="1"/>
  <c r="U11" i="14"/>
  <c r="L11" i="14" s="1"/>
  <c r="V11" i="14"/>
  <c r="J11" i="14" s="1"/>
  <c r="W11" i="14"/>
  <c r="N11" i="14" s="1"/>
  <c r="X11" i="14"/>
  <c r="C11" i="14" s="1"/>
  <c r="Y11" i="14"/>
  <c r="D11" i="14" s="1"/>
  <c r="Z11" i="14"/>
  <c r="G11" i="14" s="1"/>
  <c r="AA11" i="14"/>
  <c r="H11" i="14" s="1"/>
  <c r="AB11" i="14"/>
  <c r="E11" i="14" s="1"/>
  <c r="AC11" i="14"/>
  <c r="F11" i="14" s="1"/>
  <c r="T12" i="14"/>
  <c r="K12" i="14" s="1"/>
  <c r="U12" i="14"/>
  <c r="L12" i="14" s="1"/>
  <c r="V12" i="14"/>
  <c r="I12" i="14" s="1"/>
  <c r="W12" i="14"/>
  <c r="N12" i="14" s="1"/>
  <c r="X12" i="14"/>
  <c r="C12" i="14" s="1"/>
  <c r="Y12" i="14"/>
  <c r="D12" i="14" s="1"/>
  <c r="Z12" i="14"/>
  <c r="G12" i="14" s="1"/>
  <c r="AA12" i="14"/>
  <c r="H12" i="14" s="1"/>
  <c r="AB12" i="14"/>
  <c r="E12" i="14" s="1"/>
  <c r="AC12" i="14"/>
  <c r="F12" i="14" s="1"/>
  <c r="T13" i="14"/>
  <c r="K13" i="14" s="1"/>
  <c r="U13" i="14"/>
  <c r="L13" i="14" s="1"/>
  <c r="V13" i="14"/>
  <c r="I13" i="14" s="1"/>
  <c r="W13" i="14"/>
  <c r="N13" i="14" s="1"/>
  <c r="X13" i="14"/>
  <c r="C13" i="14" s="1"/>
  <c r="Y13" i="14"/>
  <c r="D13" i="14" s="1"/>
  <c r="Z13" i="14"/>
  <c r="G13" i="14" s="1"/>
  <c r="AA13" i="14"/>
  <c r="H13" i="14" s="1"/>
  <c r="AB13" i="14"/>
  <c r="E13" i="14" s="1"/>
  <c r="AC13" i="14"/>
  <c r="F13" i="14" s="1"/>
  <c r="T14" i="14"/>
  <c r="K14" i="14" s="1"/>
  <c r="U14" i="14"/>
  <c r="L14" i="14" s="1"/>
  <c r="V14" i="14"/>
  <c r="I14" i="14" s="1"/>
  <c r="W14" i="14"/>
  <c r="N14" i="14" s="1"/>
  <c r="X14" i="14"/>
  <c r="C14" i="14" s="1"/>
  <c r="Y14" i="14"/>
  <c r="D14" i="14" s="1"/>
  <c r="Z14" i="14"/>
  <c r="G14" i="14" s="1"/>
  <c r="AA14" i="14"/>
  <c r="H14" i="14" s="1"/>
  <c r="AB14" i="14"/>
  <c r="E14" i="14" s="1"/>
  <c r="AC14" i="14"/>
  <c r="F14" i="14" s="1"/>
  <c r="T15" i="14"/>
  <c r="K15" i="14" s="1"/>
  <c r="U15" i="14"/>
  <c r="L15" i="14" s="1"/>
  <c r="V15" i="14"/>
  <c r="I15" i="14" s="1"/>
  <c r="W15" i="14"/>
  <c r="N15" i="14" s="1"/>
  <c r="X15" i="14"/>
  <c r="C15" i="14" s="1"/>
  <c r="Y15" i="14"/>
  <c r="D15" i="14" s="1"/>
  <c r="Z15" i="14"/>
  <c r="G15" i="14" s="1"/>
  <c r="AA15" i="14"/>
  <c r="H15" i="14" s="1"/>
  <c r="AB15" i="14"/>
  <c r="E15" i="14" s="1"/>
  <c r="AC15" i="14"/>
  <c r="F15" i="14" s="1"/>
  <c r="T16" i="14"/>
  <c r="K16" i="14" s="1"/>
  <c r="U16" i="14"/>
  <c r="L16" i="14" s="1"/>
  <c r="V16" i="14"/>
  <c r="J16" i="14" s="1"/>
  <c r="W16" i="14"/>
  <c r="N16" i="14" s="1"/>
  <c r="X16" i="14"/>
  <c r="C16" i="14" s="1"/>
  <c r="Y16" i="14"/>
  <c r="D16" i="14" s="1"/>
  <c r="Z16" i="14"/>
  <c r="G16" i="14" s="1"/>
  <c r="AA16" i="14"/>
  <c r="H16" i="14" s="1"/>
  <c r="AB16" i="14"/>
  <c r="E16" i="14" s="1"/>
  <c r="AC16" i="14"/>
  <c r="F16" i="14" s="1"/>
  <c r="T17" i="14"/>
  <c r="K17" i="14" s="1"/>
  <c r="U17" i="14"/>
  <c r="L17" i="14" s="1"/>
  <c r="V17" i="14"/>
  <c r="J17" i="14" s="1"/>
  <c r="W17" i="14"/>
  <c r="N17" i="14" s="1"/>
  <c r="X17" i="14"/>
  <c r="C17" i="14" s="1"/>
  <c r="Y17" i="14"/>
  <c r="D17" i="14" s="1"/>
  <c r="Z17" i="14"/>
  <c r="G17" i="14" s="1"/>
  <c r="AA17" i="14"/>
  <c r="H17" i="14" s="1"/>
  <c r="AB17" i="14"/>
  <c r="E17" i="14" s="1"/>
  <c r="AC17" i="14"/>
  <c r="F17" i="14" s="1"/>
  <c r="T18" i="14"/>
  <c r="K18" i="14" s="1"/>
  <c r="U18" i="14"/>
  <c r="L18" i="14" s="1"/>
  <c r="V18" i="14"/>
  <c r="I18" i="14" s="1"/>
  <c r="W18" i="14"/>
  <c r="N18" i="14" s="1"/>
  <c r="X18" i="14"/>
  <c r="C18" i="14" s="1"/>
  <c r="Y18" i="14"/>
  <c r="D18" i="14" s="1"/>
  <c r="Z18" i="14"/>
  <c r="G18" i="14" s="1"/>
  <c r="AA18" i="14"/>
  <c r="H18" i="14" s="1"/>
  <c r="AB18" i="14"/>
  <c r="E18" i="14" s="1"/>
  <c r="AC18" i="14"/>
  <c r="F18" i="14" s="1"/>
  <c r="T19" i="14"/>
  <c r="K19" i="14" s="1"/>
  <c r="U19" i="14"/>
  <c r="L19" i="14" s="1"/>
  <c r="V19" i="14"/>
  <c r="I19" i="14" s="1"/>
  <c r="W19" i="14"/>
  <c r="N19" i="14" s="1"/>
  <c r="X19" i="14"/>
  <c r="C19" i="14" s="1"/>
  <c r="Y19" i="14"/>
  <c r="D19" i="14" s="1"/>
  <c r="Z19" i="14"/>
  <c r="G19" i="14" s="1"/>
  <c r="AA19" i="14"/>
  <c r="H19" i="14" s="1"/>
  <c r="AB19" i="14"/>
  <c r="E19" i="14" s="1"/>
  <c r="AC19" i="14"/>
  <c r="F19" i="14" s="1"/>
  <c r="T20" i="14"/>
  <c r="K20" i="14" s="1"/>
  <c r="U20" i="14"/>
  <c r="L20" i="14" s="1"/>
  <c r="V20" i="14"/>
  <c r="I20" i="14" s="1"/>
  <c r="W20" i="14"/>
  <c r="N20" i="14" s="1"/>
  <c r="X20" i="14"/>
  <c r="C20" i="14" s="1"/>
  <c r="Y20" i="14"/>
  <c r="D20" i="14" s="1"/>
  <c r="Z20" i="14"/>
  <c r="G20" i="14" s="1"/>
  <c r="AA20" i="14"/>
  <c r="H20" i="14" s="1"/>
  <c r="AB20" i="14"/>
  <c r="E20" i="14" s="1"/>
  <c r="AC20" i="14"/>
  <c r="F20" i="14" s="1"/>
  <c r="T21" i="14"/>
  <c r="K21" i="14" s="1"/>
  <c r="U21" i="14"/>
  <c r="L21" i="14" s="1"/>
  <c r="V21" i="14"/>
  <c r="I21" i="14" s="1"/>
  <c r="W21" i="14"/>
  <c r="N21" i="14" s="1"/>
  <c r="X21" i="14"/>
  <c r="C21" i="14" s="1"/>
  <c r="Y21" i="14"/>
  <c r="D21" i="14" s="1"/>
  <c r="Z21" i="14"/>
  <c r="G21" i="14" s="1"/>
  <c r="AA21" i="14"/>
  <c r="H21" i="14" s="1"/>
  <c r="AB21" i="14"/>
  <c r="E21" i="14" s="1"/>
  <c r="AC21" i="14"/>
  <c r="F21" i="14" s="1"/>
  <c r="T22" i="14"/>
  <c r="K22" i="14" s="1"/>
  <c r="U22" i="14"/>
  <c r="L22" i="14" s="1"/>
  <c r="V22" i="14"/>
  <c r="J22" i="14" s="1"/>
  <c r="W22" i="14"/>
  <c r="N22" i="14" s="1"/>
  <c r="X22" i="14"/>
  <c r="C22" i="14" s="1"/>
  <c r="Y22" i="14"/>
  <c r="D22" i="14" s="1"/>
  <c r="Z22" i="14"/>
  <c r="G22" i="14" s="1"/>
  <c r="AA22" i="14"/>
  <c r="H22" i="14" s="1"/>
  <c r="AB22" i="14"/>
  <c r="E22" i="14" s="1"/>
  <c r="AC22" i="14"/>
  <c r="F22" i="14" s="1"/>
  <c r="T23" i="14"/>
  <c r="K23" i="14" s="1"/>
  <c r="U23" i="14"/>
  <c r="L23" i="14" s="1"/>
  <c r="V23" i="14"/>
  <c r="J23" i="14" s="1"/>
  <c r="W23" i="14"/>
  <c r="N23" i="14" s="1"/>
  <c r="X23" i="14"/>
  <c r="C23" i="14" s="1"/>
  <c r="Y23" i="14"/>
  <c r="D23" i="14" s="1"/>
  <c r="Z23" i="14"/>
  <c r="G23" i="14" s="1"/>
  <c r="AA23" i="14"/>
  <c r="H23" i="14" s="1"/>
  <c r="AB23" i="14"/>
  <c r="E23" i="14" s="1"/>
  <c r="AC23" i="14"/>
  <c r="F23" i="14" s="1"/>
  <c r="T24" i="14"/>
  <c r="K24" i="14" s="1"/>
  <c r="U24" i="14"/>
  <c r="L24" i="14" s="1"/>
  <c r="V24" i="14"/>
  <c r="I24" i="14" s="1"/>
  <c r="W24" i="14"/>
  <c r="N24" i="14" s="1"/>
  <c r="X24" i="14"/>
  <c r="C24" i="14" s="1"/>
  <c r="Y24" i="14"/>
  <c r="D24" i="14" s="1"/>
  <c r="Z24" i="14"/>
  <c r="G24" i="14" s="1"/>
  <c r="AA24" i="14"/>
  <c r="H24" i="14" s="1"/>
  <c r="AB24" i="14"/>
  <c r="E24" i="14" s="1"/>
  <c r="AC24" i="14"/>
  <c r="F24" i="14" s="1"/>
  <c r="T25" i="14"/>
  <c r="K25" i="14" s="1"/>
  <c r="U25" i="14"/>
  <c r="L25" i="14" s="1"/>
  <c r="V25" i="14"/>
  <c r="I25" i="14" s="1"/>
  <c r="W25" i="14"/>
  <c r="N25" i="14" s="1"/>
  <c r="X25" i="14"/>
  <c r="C25" i="14" s="1"/>
  <c r="Y25" i="14"/>
  <c r="D25" i="14" s="1"/>
  <c r="Z25" i="14"/>
  <c r="G25" i="14" s="1"/>
  <c r="AA25" i="14"/>
  <c r="H25" i="14" s="1"/>
  <c r="AB25" i="14"/>
  <c r="E25" i="14" s="1"/>
  <c r="AC25" i="14"/>
  <c r="F25" i="14" s="1"/>
  <c r="T26" i="14"/>
  <c r="K26" i="14" s="1"/>
  <c r="U26" i="14"/>
  <c r="L26" i="14" s="1"/>
  <c r="V26" i="14"/>
  <c r="I26" i="14" s="1"/>
  <c r="W26" i="14"/>
  <c r="N26" i="14" s="1"/>
  <c r="X26" i="14"/>
  <c r="C26" i="14" s="1"/>
  <c r="Y26" i="14"/>
  <c r="D26" i="14" s="1"/>
  <c r="Z26" i="14"/>
  <c r="G26" i="14" s="1"/>
  <c r="AA26" i="14"/>
  <c r="H26" i="14" s="1"/>
  <c r="AB26" i="14"/>
  <c r="E26" i="14" s="1"/>
  <c r="AC26" i="14"/>
  <c r="F26" i="14" s="1"/>
  <c r="T27" i="14"/>
  <c r="K27" i="14" s="1"/>
  <c r="U27" i="14"/>
  <c r="L27" i="14" s="1"/>
  <c r="V27" i="14"/>
  <c r="I27" i="14" s="1"/>
  <c r="W27" i="14"/>
  <c r="N27" i="14" s="1"/>
  <c r="X27" i="14"/>
  <c r="C27" i="14" s="1"/>
  <c r="Y27" i="14"/>
  <c r="D27" i="14" s="1"/>
  <c r="Z27" i="14"/>
  <c r="G27" i="14" s="1"/>
  <c r="AA27" i="14"/>
  <c r="H27" i="14" s="1"/>
  <c r="AB27" i="14"/>
  <c r="E27" i="14" s="1"/>
  <c r="AC27" i="14"/>
  <c r="F27" i="14" s="1"/>
  <c r="T28" i="14"/>
  <c r="K28" i="14" s="1"/>
  <c r="U28" i="14"/>
  <c r="L28" i="14" s="1"/>
  <c r="V28" i="14"/>
  <c r="J28" i="14" s="1"/>
  <c r="W28" i="14"/>
  <c r="N28" i="14" s="1"/>
  <c r="X28" i="14"/>
  <c r="C28" i="14" s="1"/>
  <c r="Y28" i="14"/>
  <c r="D28" i="14" s="1"/>
  <c r="Z28" i="14"/>
  <c r="G28" i="14" s="1"/>
  <c r="AA28" i="14"/>
  <c r="H28" i="14" s="1"/>
  <c r="AB28" i="14"/>
  <c r="E28" i="14" s="1"/>
  <c r="AC28" i="14"/>
  <c r="F28" i="14" s="1"/>
  <c r="T29" i="14"/>
  <c r="K29" i="14" s="1"/>
  <c r="U29" i="14"/>
  <c r="L29" i="14" s="1"/>
  <c r="V29" i="14"/>
  <c r="J29" i="14" s="1"/>
  <c r="W29" i="14"/>
  <c r="N29" i="14" s="1"/>
  <c r="X29" i="14"/>
  <c r="C29" i="14" s="1"/>
  <c r="Y29" i="14"/>
  <c r="D29" i="14" s="1"/>
  <c r="Z29" i="14"/>
  <c r="G29" i="14" s="1"/>
  <c r="AA29" i="14"/>
  <c r="H29" i="14" s="1"/>
  <c r="AB29" i="14"/>
  <c r="E29" i="14" s="1"/>
  <c r="AC29" i="14"/>
  <c r="F29" i="14" s="1"/>
  <c r="T30" i="14"/>
  <c r="K30" i="14" s="1"/>
  <c r="U30" i="14"/>
  <c r="L30" i="14" s="1"/>
  <c r="V30" i="14"/>
  <c r="I30" i="14" s="1"/>
  <c r="W30" i="14"/>
  <c r="N30" i="14" s="1"/>
  <c r="X30" i="14"/>
  <c r="C30" i="14" s="1"/>
  <c r="Y30" i="14"/>
  <c r="D30" i="14" s="1"/>
  <c r="Z30" i="14"/>
  <c r="G30" i="14" s="1"/>
  <c r="AA30" i="14"/>
  <c r="H30" i="14" s="1"/>
  <c r="AB30" i="14"/>
  <c r="E30" i="14" s="1"/>
  <c r="AC30" i="14"/>
  <c r="F30" i="14" s="1"/>
  <c r="T31" i="14"/>
  <c r="K31" i="14" s="1"/>
  <c r="U31" i="14"/>
  <c r="L31" i="14" s="1"/>
  <c r="V31" i="14"/>
  <c r="I31" i="14" s="1"/>
  <c r="W31" i="14"/>
  <c r="N31" i="14" s="1"/>
  <c r="X31" i="14"/>
  <c r="C31" i="14" s="1"/>
  <c r="Y31" i="14"/>
  <c r="D31" i="14" s="1"/>
  <c r="Z31" i="14"/>
  <c r="G31" i="14" s="1"/>
  <c r="AA31" i="14"/>
  <c r="H31" i="14" s="1"/>
  <c r="AB31" i="14"/>
  <c r="E31" i="14" s="1"/>
  <c r="AC31" i="14"/>
  <c r="F31" i="14" s="1"/>
  <c r="T32" i="14"/>
  <c r="K32" i="14" s="1"/>
  <c r="U32" i="14"/>
  <c r="L32" i="14" s="1"/>
  <c r="V32" i="14"/>
  <c r="I32" i="14" s="1"/>
  <c r="W32" i="14"/>
  <c r="N32" i="14" s="1"/>
  <c r="X32" i="14"/>
  <c r="C32" i="14" s="1"/>
  <c r="Y32" i="14"/>
  <c r="D32" i="14" s="1"/>
  <c r="Z32" i="14"/>
  <c r="G32" i="14" s="1"/>
  <c r="AA32" i="14"/>
  <c r="H32" i="14" s="1"/>
  <c r="AB32" i="14"/>
  <c r="E32" i="14" s="1"/>
  <c r="AC32" i="14"/>
  <c r="F32" i="14" s="1"/>
  <c r="T33" i="14"/>
  <c r="K33" i="14" s="1"/>
  <c r="U33" i="14"/>
  <c r="L33" i="14" s="1"/>
  <c r="V33" i="14"/>
  <c r="I33" i="14" s="1"/>
  <c r="W33" i="14"/>
  <c r="N33" i="14" s="1"/>
  <c r="X33" i="14"/>
  <c r="C33" i="14" s="1"/>
  <c r="Y33" i="14"/>
  <c r="D33" i="14" s="1"/>
  <c r="Z33" i="14"/>
  <c r="G33" i="14" s="1"/>
  <c r="AA33" i="14"/>
  <c r="H33" i="14" s="1"/>
  <c r="AB33" i="14"/>
  <c r="E33" i="14" s="1"/>
  <c r="AC33" i="14"/>
  <c r="F33" i="14" s="1"/>
  <c r="T34" i="14"/>
  <c r="K34" i="14" s="1"/>
  <c r="U34" i="14"/>
  <c r="L34" i="14" s="1"/>
  <c r="V34" i="14"/>
  <c r="J34" i="14" s="1"/>
  <c r="W34" i="14"/>
  <c r="N34" i="14" s="1"/>
  <c r="X34" i="14"/>
  <c r="C34" i="14" s="1"/>
  <c r="Y34" i="14"/>
  <c r="D34" i="14" s="1"/>
  <c r="Z34" i="14"/>
  <c r="G34" i="14" s="1"/>
  <c r="AA34" i="14"/>
  <c r="H34" i="14" s="1"/>
  <c r="AB34" i="14"/>
  <c r="E34" i="14" s="1"/>
  <c r="AC34" i="14"/>
  <c r="F34" i="14" s="1"/>
  <c r="T35" i="14"/>
  <c r="K35" i="14" s="1"/>
  <c r="U35" i="14"/>
  <c r="L35" i="14" s="1"/>
  <c r="V35" i="14"/>
  <c r="J35" i="14" s="1"/>
  <c r="W35" i="14"/>
  <c r="N35" i="14" s="1"/>
  <c r="X35" i="14"/>
  <c r="C35" i="14" s="1"/>
  <c r="Y35" i="14"/>
  <c r="D35" i="14" s="1"/>
  <c r="Z35" i="14"/>
  <c r="G35" i="14" s="1"/>
  <c r="AA35" i="14"/>
  <c r="H35" i="14" s="1"/>
  <c r="AB35" i="14"/>
  <c r="E35" i="14" s="1"/>
  <c r="AC35" i="14"/>
  <c r="F35" i="14" s="1"/>
  <c r="T36" i="14"/>
  <c r="K36" i="14" s="1"/>
  <c r="U36" i="14"/>
  <c r="L36" i="14" s="1"/>
  <c r="V36" i="14"/>
  <c r="I36" i="14" s="1"/>
  <c r="W36" i="14"/>
  <c r="N36" i="14" s="1"/>
  <c r="X36" i="14"/>
  <c r="C36" i="14" s="1"/>
  <c r="Y36" i="14"/>
  <c r="D36" i="14" s="1"/>
  <c r="Z36" i="14"/>
  <c r="G36" i="14" s="1"/>
  <c r="AA36" i="14"/>
  <c r="H36" i="14" s="1"/>
  <c r="AB36" i="14"/>
  <c r="E36" i="14" s="1"/>
  <c r="AC36" i="14"/>
  <c r="F36" i="14" s="1"/>
  <c r="T37" i="14"/>
  <c r="K37" i="14" s="1"/>
  <c r="U37" i="14"/>
  <c r="L37" i="14" s="1"/>
  <c r="V37" i="14"/>
  <c r="I37" i="14" s="1"/>
  <c r="W37" i="14"/>
  <c r="N37" i="14" s="1"/>
  <c r="X37" i="14"/>
  <c r="C37" i="14" s="1"/>
  <c r="Y37" i="14"/>
  <c r="D37" i="14" s="1"/>
  <c r="Z37" i="14"/>
  <c r="G37" i="14" s="1"/>
  <c r="AA37" i="14"/>
  <c r="H37" i="14" s="1"/>
  <c r="AB37" i="14"/>
  <c r="E37" i="14" s="1"/>
  <c r="AC37" i="14"/>
  <c r="F37" i="14" s="1"/>
  <c r="T38" i="14"/>
  <c r="K38" i="14" s="1"/>
  <c r="U38" i="14"/>
  <c r="L38" i="14" s="1"/>
  <c r="V38" i="14"/>
  <c r="I38" i="14" s="1"/>
  <c r="W38" i="14"/>
  <c r="N38" i="14" s="1"/>
  <c r="X38" i="14"/>
  <c r="C38" i="14" s="1"/>
  <c r="Y38" i="14"/>
  <c r="D38" i="14" s="1"/>
  <c r="Z38" i="14"/>
  <c r="G38" i="14" s="1"/>
  <c r="AA38" i="14"/>
  <c r="H38" i="14" s="1"/>
  <c r="AB38" i="14"/>
  <c r="E38" i="14" s="1"/>
  <c r="AC38" i="14"/>
  <c r="F38" i="14" s="1"/>
  <c r="T39" i="14"/>
  <c r="K39" i="14" s="1"/>
  <c r="U39" i="14"/>
  <c r="L39" i="14" s="1"/>
  <c r="V39" i="14"/>
  <c r="I39" i="14" s="1"/>
  <c r="W39" i="14"/>
  <c r="N39" i="14" s="1"/>
  <c r="X39" i="14"/>
  <c r="C39" i="14" s="1"/>
  <c r="Y39" i="14"/>
  <c r="D39" i="14" s="1"/>
  <c r="Z39" i="14"/>
  <c r="G39" i="14" s="1"/>
  <c r="AA39" i="14"/>
  <c r="H39" i="14" s="1"/>
  <c r="AB39" i="14"/>
  <c r="E39" i="14" s="1"/>
  <c r="AC39" i="14"/>
  <c r="F39" i="14" s="1"/>
  <c r="T40" i="14"/>
  <c r="K40" i="14" s="1"/>
  <c r="U40" i="14"/>
  <c r="L40" i="14" s="1"/>
  <c r="V40" i="14"/>
  <c r="J40" i="14" s="1"/>
  <c r="W40" i="14"/>
  <c r="N40" i="14" s="1"/>
  <c r="X40" i="14"/>
  <c r="C40" i="14" s="1"/>
  <c r="Y40" i="14"/>
  <c r="D40" i="14" s="1"/>
  <c r="Z40" i="14"/>
  <c r="G40" i="14" s="1"/>
  <c r="AA40" i="14"/>
  <c r="H40" i="14" s="1"/>
  <c r="AB40" i="14"/>
  <c r="E40" i="14" s="1"/>
  <c r="AC40" i="14"/>
  <c r="F40" i="14" s="1"/>
  <c r="T41" i="14"/>
  <c r="K41" i="14" s="1"/>
  <c r="U41" i="14"/>
  <c r="L41" i="14" s="1"/>
  <c r="V41" i="14"/>
  <c r="J41" i="14" s="1"/>
  <c r="W41" i="14"/>
  <c r="N41" i="14" s="1"/>
  <c r="X41" i="14"/>
  <c r="C41" i="14" s="1"/>
  <c r="Y41" i="14"/>
  <c r="D41" i="14" s="1"/>
  <c r="Z41" i="14"/>
  <c r="G41" i="14" s="1"/>
  <c r="AA41" i="14"/>
  <c r="H41" i="14" s="1"/>
  <c r="AB41" i="14"/>
  <c r="E41" i="14" s="1"/>
  <c r="AC41" i="14"/>
  <c r="F41" i="14" s="1"/>
  <c r="T42" i="14"/>
  <c r="K42" i="14" s="1"/>
  <c r="U42" i="14"/>
  <c r="L42" i="14" s="1"/>
  <c r="V42" i="14"/>
  <c r="I42" i="14" s="1"/>
  <c r="W42" i="14"/>
  <c r="N42" i="14" s="1"/>
  <c r="X42" i="14"/>
  <c r="C42" i="14" s="1"/>
  <c r="Y42" i="14"/>
  <c r="D42" i="14" s="1"/>
  <c r="Z42" i="14"/>
  <c r="G42" i="14" s="1"/>
  <c r="AA42" i="14"/>
  <c r="H42" i="14" s="1"/>
  <c r="AB42" i="14"/>
  <c r="E42" i="14" s="1"/>
  <c r="AC42" i="14"/>
  <c r="F42" i="14" s="1"/>
  <c r="T43" i="14"/>
  <c r="K43" i="14" s="1"/>
  <c r="U43" i="14"/>
  <c r="L43" i="14" s="1"/>
  <c r="V43" i="14"/>
  <c r="I43" i="14" s="1"/>
  <c r="W43" i="14"/>
  <c r="N43" i="14" s="1"/>
  <c r="X43" i="14"/>
  <c r="C43" i="14" s="1"/>
  <c r="Y43" i="14"/>
  <c r="D43" i="14" s="1"/>
  <c r="Z43" i="14"/>
  <c r="G43" i="14" s="1"/>
  <c r="AA43" i="14"/>
  <c r="H43" i="14" s="1"/>
  <c r="AB43" i="14"/>
  <c r="E43" i="14" s="1"/>
  <c r="AC43" i="14"/>
  <c r="F43" i="14" s="1"/>
  <c r="T44" i="14"/>
  <c r="K44" i="14" s="1"/>
  <c r="U44" i="14"/>
  <c r="L44" i="14" s="1"/>
  <c r="V44" i="14"/>
  <c r="I44" i="14" s="1"/>
  <c r="W44" i="14"/>
  <c r="N44" i="14" s="1"/>
  <c r="X44" i="14"/>
  <c r="C44" i="14" s="1"/>
  <c r="Y44" i="14"/>
  <c r="D44" i="14" s="1"/>
  <c r="Z44" i="14"/>
  <c r="G44" i="14" s="1"/>
  <c r="AA44" i="14"/>
  <c r="H44" i="14" s="1"/>
  <c r="AB44" i="14"/>
  <c r="E44" i="14" s="1"/>
  <c r="AC44" i="14"/>
  <c r="F44" i="14" s="1"/>
  <c r="T45" i="14"/>
  <c r="K45" i="14" s="1"/>
  <c r="U45" i="14"/>
  <c r="L45" i="14" s="1"/>
  <c r="V45" i="14"/>
  <c r="I45" i="14" s="1"/>
  <c r="W45" i="14"/>
  <c r="N45" i="14" s="1"/>
  <c r="X45" i="14"/>
  <c r="C45" i="14" s="1"/>
  <c r="Y45" i="14"/>
  <c r="D45" i="14" s="1"/>
  <c r="Z45" i="14"/>
  <c r="G45" i="14" s="1"/>
  <c r="AA45" i="14"/>
  <c r="H45" i="14" s="1"/>
  <c r="AB45" i="14"/>
  <c r="E45" i="14" s="1"/>
  <c r="AC45" i="14"/>
  <c r="F45" i="14" s="1"/>
  <c r="T46" i="14"/>
  <c r="K46" i="14" s="1"/>
  <c r="U46" i="14"/>
  <c r="L46" i="14" s="1"/>
  <c r="V46" i="14"/>
  <c r="J46" i="14" s="1"/>
  <c r="W46" i="14"/>
  <c r="N46" i="14" s="1"/>
  <c r="X46" i="14"/>
  <c r="C46" i="14" s="1"/>
  <c r="Y46" i="14"/>
  <c r="D46" i="14" s="1"/>
  <c r="Z46" i="14"/>
  <c r="G46" i="14" s="1"/>
  <c r="AA46" i="14"/>
  <c r="H46" i="14" s="1"/>
  <c r="AB46" i="14"/>
  <c r="E46" i="14" s="1"/>
  <c r="AC46" i="14"/>
  <c r="F46" i="14" s="1"/>
  <c r="T47" i="14"/>
  <c r="K47" i="14" s="1"/>
  <c r="U47" i="14"/>
  <c r="L47" i="14" s="1"/>
  <c r="V47" i="14"/>
  <c r="J47" i="14" s="1"/>
  <c r="W47" i="14"/>
  <c r="N47" i="14" s="1"/>
  <c r="X47" i="14"/>
  <c r="C47" i="14" s="1"/>
  <c r="Y47" i="14"/>
  <c r="D47" i="14" s="1"/>
  <c r="Z47" i="14"/>
  <c r="G47" i="14" s="1"/>
  <c r="AA47" i="14"/>
  <c r="H47" i="14" s="1"/>
  <c r="AB47" i="14"/>
  <c r="E47" i="14" s="1"/>
  <c r="AC47" i="14"/>
  <c r="F47" i="14" s="1"/>
  <c r="T48" i="14"/>
  <c r="K48" i="14" s="1"/>
  <c r="U48" i="14"/>
  <c r="L48" i="14" s="1"/>
  <c r="V48" i="14"/>
  <c r="I48" i="14" s="1"/>
  <c r="W48" i="14"/>
  <c r="N48" i="14" s="1"/>
  <c r="X48" i="14"/>
  <c r="C48" i="14" s="1"/>
  <c r="Y48" i="14"/>
  <c r="Z48" i="14"/>
  <c r="G48" i="14" s="1"/>
  <c r="AA48" i="14"/>
  <c r="H48" i="14" s="1"/>
  <c r="AB48" i="14"/>
  <c r="E48" i="14" s="1"/>
  <c r="AC48" i="14"/>
  <c r="F48" i="14" s="1"/>
  <c r="T49" i="14"/>
  <c r="K49" i="14" s="1"/>
  <c r="U49" i="14"/>
  <c r="L49" i="14" s="1"/>
  <c r="V49" i="14"/>
  <c r="I49" i="14" s="1"/>
  <c r="W49" i="14"/>
  <c r="N49" i="14" s="1"/>
  <c r="X49" i="14"/>
  <c r="C49" i="14" s="1"/>
  <c r="Y49" i="14"/>
  <c r="D49" i="14" s="1"/>
  <c r="Z49" i="14"/>
  <c r="G49" i="14" s="1"/>
  <c r="AA49" i="14"/>
  <c r="H49" i="14" s="1"/>
  <c r="AB49" i="14"/>
  <c r="E49" i="14" s="1"/>
  <c r="AC49" i="14"/>
  <c r="F49" i="14" s="1"/>
  <c r="T50" i="14"/>
  <c r="K50" i="14" s="1"/>
  <c r="U50" i="14"/>
  <c r="L50" i="14" s="1"/>
  <c r="V50" i="14"/>
  <c r="I50" i="14" s="1"/>
  <c r="W50" i="14"/>
  <c r="N50" i="14" s="1"/>
  <c r="X50" i="14"/>
  <c r="C50" i="14" s="1"/>
  <c r="Y50" i="14"/>
  <c r="D50" i="14" s="1"/>
  <c r="Z50" i="14"/>
  <c r="G50" i="14" s="1"/>
  <c r="AA50" i="14"/>
  <c r="H50" i="14" s="1"/>
  <c r="AB50" i="14"/>
  <c r="E50" i="14" s="1"/>
  <c r="AC50" i="14"/>
  <c r="F50" i="14" s="1"/>
  <c r="T51" i="14"/>
  <c r="K51" i="14" s="1"/>
  <c r="U51" i="14"/>
  <c r="L51" i="14" s="1"/>
  <c r="V51" i="14"/>
  <c r="I51" i="14" s="1"/>
  <c r="W51" i="14"/>
  <c r="N51" i="14" s="1"/>
  <c r="X51" i="14"/>
  <c r="C51" i="14" s="1"/>
  <c r="Y51" i="14"/>
  <c r="D51" i="14" s="1"/>
  <c r="Z51" i="14"/>
  <c r="G51" i="14" s="1"/>
  <c r="AA51" i="14"/>
  <c r="H51" i="14" s="1"/>
  <c r="AB51" i="14"/>
  <c r="E51" i="14" s="1"/>
  <c r="AC51" i="14"/>
  <c r="F51" i="14" s="1"/>
  <c r="T52" i="14"/>
  <c r="K52" i="14" s="1"/>
  <c r="U52" i="14"/>
  <c r="L52" i="14" s="1"/>
  <c r="V52" i="14"/>
  <c r="J52" i="14" s="1"/>
  <c r="W52" i="14"/>
  <c r="N52" i="14" s="1"/>
  <c r="X52" i="14"/>
  <c r="C52" i="14" s="1"/>
  <c r="Y52" i="14"/>
  <c r="D52" i="14" s="1"/>
  <c r="Z52" i="14"/>
  <c r="G52" i="14" s="1"/>
  <c r="AA52" i="14"/>
  <c r="H52" i="14" s="1"/>
  <c r="AB52" i="14"/>
  <c r="E52" i="14" s="1"/>
  <c r="AC52" i="14"/>
  <c r="F52" i="14" s="1"/>
  <c r="T53" i="14"/>
  <c r="K53" i="14" s="1"/>
  <c r="U53" i="14"/>
  <c r="L53" i="14" s="1"/>
  <c r="V53" i="14"/>
  <c r="J53" i="14" s="1"/>
  <c r="W53" i="14"/>
  <c r="N53" i="14" s="1"/>
  <c r="X53" i="14"/>
  <c r="C53" i="14" s="1"/>
  <c r="Y53" i="14"/>
  <c r="D53" i="14" s="1"/>
  <c r="Z53" i="14"/>
  <c r="G53" i="14" s="1"/>
  <c r="AA53" i="14"/>
  <c r="H53" i="14" s="1"/>
  <c r="AB53" i="14"/>
  <c r="E53" i="14" s="1"/>
  <c r="AC53" i="14"/>
  <c r="F53" i="14" s="1"/>
  <c r="T54" i="14"/>
  <c r="K54" i="14" s="1"/>
  <c r="U54" i="14"/>
  <c r="L54" i="14" s="1"/>
  <c r="V54" i="14"/>
  <c r="I54" i="14" s="1"/>
  <c r="W54" i="14"/>
  <c r="N54" i="14" s="1"/>
  <c r="X54" i="14"/>
  <c r="C54" i="14" s="1"/>
  <c r="Y54" i="14"/>
  <c r="D54" i="14" s="1"/>
  <c r="Z54" i="14"/>
  <c r="G54" i="14" s="1"/>
  <c r="AA54" i="14"/>
  <c r="H54" i="14" s="1"/>
  <c r="AB54" i="14"/>
  <c r="E54" i="14" s="1"/>
  <c r="AC54" i="14"/>
  <c r="F54" i="14" s="1"/>
  <c r="AC5" i="14"/>
  <c r="F5" i="14" s="1"/>
  <c r="AB5" i="14"/>
  <c r="E5" i="14" s="1"/>
  <c r="AA5" i="14"/>
  <c r="H5" i="14" s="1"/>
  <c r="Z5" i="14"/>
  <c r="G5" i="14" s="1"/>
  <c r="Y5" i="14"/>
  <c r="D5" i="14" s="1"/>
  <c r="X5" i="14"/>
  <c r="C5" i="14" s="1"/>
  <c r="W5" i="14"/>
  <c r="N5" i="14" s="1"/>
  <c r="V5" i="14"/>
  <c r="I5" i="14" s="1"/>
  <c r="U5" i="14"/>
  <c r="L5" i="14" s="1"/>
  <c r="T5" i="14"/>
  <c r="K5" i="14" s="1"/>
  <c r="S6" i="14"/>
  <c r="S7" i="14"/>
  <c r="M7" i="14" s="1"/>
  <c r="S8" i="14"/>
  <c r="M8" i="14" s="1"/>
  <c r="S9" i="14"/>
  <c r="M9" i="14" s="1"/>
  <c r="S10" i="14"/>
  <c r="M10" i="14" s="1"/>
  <c r="S11" i="14"/>
  <c r="M11" i="14" s="1"/>
  <c r="S12" i="14"/>
  <c r="S13" i="14"/>
  <c r="M13" i="14" s="1"/>
  <c r="S14" i="14"/>
  <c r="M14" i="14" s="1"/>
  <c r="S15" i="14"/>
  <c r="M15" i="14" s="1"/>
  <c r="S16" i="14"/>
  <c r="M16" i="14" s="1"/>
  <c r="S17" i="14"/>
  <c r="M17" i="14" s="1"/>
  <c r="S18" i="14"/>
  <c r="S19" i="14"/>
  <c r="M19" i="14" s="1"/>
  <c r="S20" i="14"/>
  <c r="M20" i="14" s="1"/>
  <c r="S21" i="14"/>
  <c r="M21" i="14" s="1"/>
  <c r="S22" i="14"/>
  <c r="M22" i="14" s="1"/>
  <c r="S23" i="14"/>
  <c r="M23" i="14" s="1"/>
  <c r="S24" i="14"/>
  <c r="S25" i="14"/>
  <c r="M25" i="14" s="1"/>
  <c r="S26" i="14"/>
  <c r="M26" i="14" s="1"/>
  <c r="S27" i="14"/>
  <c r="M27" i="14" s="1"/>
  <c r="S28" i="14"/>
  <c r="M28" i="14" s="1"/>
  <c r="S29" i="14"/>
  <c r="M29" i="14" s="1"/>
  <c r="S30" i="14"/>
  <c r="S31" i="14"/>
  <c r="M31" i="14" s="1"/>
  <c r="S32" i="14"/>
  <c r="M32" i="14" s="1"/>
  <c r="S33" i="14"/>
  <c r="M33" i="14" s="1"/>
  <c r="S34" i="14"/>
  <c r="M34" i="14" s="1"/>
  <c r="S35" i="14"/>
  <c r="M35" i="14" s="1"/>
  <c r="S36" i="14"/>
  <c r="S37" i="14"/>
  <c r="M37" i="14" s="1"/>
  <c r="S38" i="14"/>
  <c r="M38" i="14" s="1"/>
  <c r="S39" i="14"/>
  <c r="M39" i="14" s="1"/>
  <c r="S40" i="14"/>
  <c r="M40" i="14" s="1"/>
  <c r="S41" i="14"/>
  <c r="M41" i="14" s="1"/>
  <c r="S42" i="14"/>
  <c r="S43" i="14"/>
  <c r="M43" i="14" s="1"/>
  <c r="S44" i="14"/>
  <c r="M44" i="14" s="1"/>
  <c r="S45" i="14"/>
  <c r="M45" i="14" s="1"/>
  <c r="S46" i="14"/>
  <c r="M46" i="14" s="1"/>
  <c r="S47" i="14"/>
  <c r="M47" i="14" s="1"/>
  <c r="S48" i="14"/>
  <c r="S49" i="14"/>
  <c r="M49" i="14" s="1"/>
  <c r="S50" i="14"/>
  <c r="M50" i="14" s="1"/>
  <c r="S51" i="14"/>
  <c r="M51" i="14" s="1"/>
  <c r="S52" i="14"/>
  <c r="M52" i="14" s="1"/>
  <c r="S53" i="14"/>
  <c r="M53" i="14" s="1"/>
  <c r="S54" i="14"/>
  <c r="S5" i="14"/>
  <c r="M5" i="14" s="1"/>
  <c r="AD2" i="21" l="1"/>
  <c r="J51" i="14"/>
  <c r="J45" i="14"/>
  <c r="J39" i="14"/>
  <c r="J33" i="14"/>
  <c r="J27" i="14"/>
  <c r="J21" i="14"/>
  <c r="J15" i="14"/>
  <c r="J9" i="14"/>
  <c r="I53" i="14"/>
  <c r="I47" i="14"/>
  <c r="I41" i="14"/>
  <c r="I35" i="14"/>
  <c r="I29" i="14"/>
  <c r="I23" i="14"/>
  <c r="I17" i="14"/>
  <c r="I11" i="14"/>
  <c r="J5" i="14"/>
  <c r="J49" i="14"/>
  <c r="J43" i="14"/>
  <c r="J37" i="14"/>
  <c r="J31" i="14"/>
  <c r="J25" i="14"/>
  <c r="J19" i="14"/>
  <c r="J13" i="14"/>
  <c r="J7" i="14"/>
  <c r="J54" i="14"/>
  <c r="J48" i="14"/>
  <c r="J42" i="14"/>
  <c r="J36" i="14"/>
  <c r="J30" i="14"/>
  <c r="J24" i="14"/>
  <c r="J18" i="14"/>
  <c r="J12" i="14"/>
  <c r="J6" i="14"/>
  <c r="M36" i="19"/>
  <c r="N36" i="19"/>
  <c r="O36" i="19"/>
  <c r="P36" i="19"/>
  <c r="Q36" i="19"/>
  <c r="R36" i="19"/>
  <c r="S36" i="19"/>
  <c r="T36" i="19"/>
  <c r="U36" i="19"/>
  <c r="L36" i="19"/>
  <c r="AF2" i="21" l="1"/>
  <c r="E76" i="17"/>
  <c r="F76" i="17"/>
  <c r="E77" i="17"/>
  <c r="F77" i="17"/>
  <c r="E78" i="17"/>
  <c r="F78" i="17"/>
  <c r="E79" i="17"/>
  <c r="F79" i="17"/>
  <c r="H76" i="17"/>
  <c r="I76" i="17"/>
  <c r="H77" i="17"/>
  <c r="I77" i="17"/>
  <c r="H78" i="17"/>
  <c r="I78" i="17"/>
  <c r="H79" i="17"/>
  <c r="I79" i="17"/>
  <c r="K76" i="17"/>
  <c r="L76" i="17"/>
  <c r="K77" i="17"/>
  <c r="L77" i="17"/>
  <c r="K78" i="17"/>
  <c r="L78" i="17"/>
  <c r="K79" i="17"/>
  <c r="L79" i="17"/>
  <c r="N76" i="17"/>
  <c r="O76" i="17"/>
  <c r="N77" i="17"/>
  <c r="O77" i="17"/>
  <c r="N78" i="17"/>
  <c r="O78" i="17"/>
  <c r="N79" i="17"/>
  <c r="O79" i="17"/>
  <c r="Q76" i="17"/>
  <c r="R76" i="17"/>
  <c r="Q77" i="17"/>
  <c r="R77" i="17"/>
  <c r="Q78" i="17"/>
  <c r="R78" i="17"/>
  <c r="Q79" i="17"/>
  <c r="R79" i="17"/>
  <c r="T76" i="17"/>
  <c r="U76" i="17"/>
  <c r="T77" i="17"/>
  <c r="U77" i="17"/>
  <c r="T78" i="17"/>
  <c r="U78" i="17"/>
  <c r="T79" i="17"/>
  <c r="U79" i="17"/>
  <c r="W76" i="17"/>
  <c r="X76" i="17"/>
  <c r="W77" i="17"/>
  <c r="X77" i="17"/>
  <c r="W78" i="17"/>
  <c r="X78" i="17"/>
  <c r="W79" i="17"/>
  <c r="X79" i="17"/>
  <c r="Z76" i="17"/>
  <c r="AA76" i="17"/>
  <c r="Z77" i="17"/>
  <c r="AA77" i="17"/>
  <c r="Z78" i="17"/>
  <c r="AA78" i="17"/>
  <c r="Z79" i="17"/>
  <c r="AA79" i="17"/>
  <c r="AA75" i="17"/>
  <c r="Z75" i="17"/>
  <c r="X75" i="17"/>
  <c r="W75" i="17"/>
  <c r="U75" i="17"/>
  <c r="T75" i="17"/>
  <c r="R75" i="17"/>
  <c r="Q75" i="17"/>
  <c r="O75" i="17"/>
  <c r="N75" i="17"/>
  <c r="L75" i="17"/>
  <c r="K75" i="17"/>
  <c r="I75" i="17"/>
  <c r="H75" i="17"/>
  <c r="F75" i="17"/>
  <c r="E75" i="17"/>
  <c r="D75" i="17"/>
  <c r="AG36" i="17"/>
  <c r="AG69" i="17"/>
  <c r="AG83" i="17"/>
  <c r="AF43" i="17"/>
  <c r="AF48" i="17"/>
  <c r="AG71" i="17"/>
  <c r="AF55" i="17"/>
  <c r="AG30" i="17"/>
  <c r="AG73" i="17"/>
  <c r="AF61" i="17"/>
  <c r="AF49" i="17"/>
  <c r="AF79" i="17"/>
  <c r="AG47" i="17"/>
  <c r="AF40" i="17"/>
  <c r="AG61" i="17"/>
  <c r="AG62" i="17"/>
  <c r="AF54" i="17"/>
  <c r="AG51" i="17"/>
  <c r="AF63" i="17"/>
  <c r="AF77" i="17"/>
  <c r="AF76" i="17"/>
  <c r="AF35" i="17"/>
  <c r="AF28" i="17"/>
  <c r="AF52" i="17"/>
  <c r="AF31" i="17"/>
  <c r="AF60" i="17"/>
  <c r="AG50" i="17"/>
  <c r="AG29" i="17"/>
  <c r="AF81" i="17"/>
  <c r="AG77" i="17"/>
  <c r="AF16" i="17"/>
  <c r="AF24" i="17"/>
  <c r="AG22" i="17"/>
  <c r="AG48" i="17"/>
  <c r="AG14" i="17"/>
  <c r="AG44" i="17"/>
  <c r="AG15" i="17"/>
  <c r="AF65" i="17"/>
  <c r="AG78" i="17"/>
  <c r="AF9" i="17"/>
  <c r="AG8" i="17"/>
  <c r="AF32" i="17"/>
  <c r="AG80" i="17"/>
  <c r="AG26" i="17"/>
  <c r="AG38" i="17"/>
  <c r="AG65" i="17"/>
  <c r="AF83" i="17"/>
  <c r="AG76" i="17"/>
  <c r="AF64" i="17"/>
  <c r="AG27" i="17"/>
  <c r="AG85" i="17"/>
  <c r="AG64" i="17"/>
  <c r="AG37" i="17"/>
  <c r="AF21" i="17"/>
  <c r="AF25" i="17"/>
  <c r="AF58" i="17"/>
  <c r="AG18" i="17"/>
  <c r="AF33" i="17"/>
  <c r="AF44" i="17"/>
  <c r="AG24" i="17"/>
  <c r="AG67" i="17"/>
  <c r="AG41" i="17"/>
  <c r="AG82" i="17"/>
  <c r="AG81" i="17"/>
  <c r="AG63" i="17"/>
  <c r="AG34" i="17"/>
  <c r="AF27" i="17"/>
  <c r="AG75" i="17"/>
  <c r="AF89" i="17"/>
  <c r="AF42" i="17"/>
  <c r="AG53" i="17"/>
  <c r="AG54" i="17"/>
  <c r="AG43" i="17"/>
  <c r="AF69" i="17"/>
  <c r="AF29" i="17"/>
  <c r="AG90" i="17"/>
  <c r="AF86" i="17"/>
  <c r="AG21" i="17"/>
  <c r="AF12" i="17"/>
  <c r="AF80" i="17"/>
  <c r="AF87" i="17"/>
  <c r="AF56" i="17"/>
  <c r="AG10" i="17"/>
  <c r="AF10" i="17"/>
  <c r="AG33" i="17"/>
  <c r="AG16" i="17"/>
  <c r="AF20" i="17"/>
  <c r="AG11" i="17"/>
  <c r="AF57" i="17"/>
  <c r="AF74" i="17"/>
  <c r="AG13" i="17"/>
  <c r="AG89" i="17"/>
  <c r="AG31" i="17"/>
  <c r="AF51" i="17"/>
  <c r="AF23" i="17"/>
  <c r="AF41" i="17"/>
  <c r="AF75" i="17"/>
  <c r="AF91" i="17"/>
  <c r="AF70" i="17"/>
  <c r="AF66" i="17"/>
  <c r="AF18" i="17"/>
  <c r="AF84" i="17"/>
  <c r="AF39" i="17"/>
  <c r="AG59" i="17"/>
  <c r="AG55" i="17"/>
  <c r="AG9" i="17"/>
  <c r="AF78" i="17"/>
  <c r="AG72" i="17"/>
  <c r="AF22" i="17"/>
  <c r="AF15" i="17"/>
  <c r="AG28" i="17"/>
  <c r="AF13" i="17"/>
  <c r="AF46" i="17"/>
  <c r="AF36" i="17"/>
  <c r="AG70" i="17"/>
  <c r="AG86" i="17"/>
  <c r="AG32" i="17"/>
  <c r="AF68" i="17"/>
  <c r="AG84" i="17"/>
  <c r="AG56" i="17"/>
  <c r="AG45" i="17"/>
  <c r="AF37" i="17"/>
  <c r="AF59" i="17"/>
  <c r="AF26" i="17"/>
  <c r="AF50" i="17"/>
  <c r="AG92" i="17"/>
  <c r="AG23" i="17"/>
  <c r="AF30" i="17"/>
  <c r="AG68" i="17"/>
  <c r="AF73" i="17"/>
  <c r="AF71" i="17"/>
  <c r="AG74" i="17"/>
  <c r="AF45" i="17"/>
  <c r="AG58" i="17"/>
  <c r="AF34" i="17"/>
  <c r="AG42" i="17"/>
  <c r="AF62" i="17"/>
  <c r="AF38" i="17"/>
  <c r="AF19" i="17"/>
  <c r="AG57" i="17"/>
  <c r="AF17" i="17"/>
  <c r="AG40" i="17"/>
  <c r="AF53" i="17"/>
  <c r="AF11" i="17"/>
  <c r="AG91" i="17"/>
  <c r="AG20" i="17"/>
  <c r="AF92" i="17"/>
  <c r="AF14" i="17"/>
  <c r="AG19" i="17"/>
  <c r="AG87" i="17"/>
  <c r="AF67" i="17"/>
  <c r="AG46" i="17"/>
  <c r="AG12" i="17"/>
  <c r="AF82" i="17"/>
  <c r="AG88" i="17"/>
  <c r="AG79" i="17"/>
  <c r="AG25" i="17"/>
  <c r="AF85" i="17"/>
  <c r="AF8" i="17"/>
  <c r="AG66" i="17"/>
  <c r="AG39" i="17"/>
  <c r="AG35" i="17"/>
  <c r="AF90" i="17"/>
  <c r="AF88" i="17"/>
  <c r="AF72" i="17"/>
  <c r="AF47" i="17"/>
  <c r="AG17" i="17"/>
  <c r="AG49" i="17"/>
  <c r="AG60" i="17"/>
  <c r="AG52" i="17"/>
  <c r="AH2" i="21" l="1"/>
  <c r="C9" i="7"/>
  <c r="C10" i="7"/>
  <c r="D10" i="7"/>
  <c r="E10" i="7"/>
  <c r="F10" i="7"/>
  <c r="G10" i="7"/>
  <c r="H10" i="7"/>
  <c r="I10" i="7"/>
  <c r="J10" i="7"/>
  <c r="K10" i="7"/>
  <c r="L10" i="7"/>
  <c r="C11" i="7"/>
  <c r="D11" i="7"/>
  <c r="E11" i="7"/>
  <c r="F11" i="7"/>
  <c r="G11" i="7"/>
  <c r="H11" i="7"/>
  <c r="I11" i="7"/>
  <c r="J11" i="7"/>
  <c r="K11" i="7"/>
  <c r="L11" i="7"/>
  <c r="C12" i="7"/>
  <c r="D12" i="7"/>
  <c r="E12" i="7"/>
  <c r="F12" i="7"/>
  <c r="G12" i="7"/>
  <c r="H12" i="7"/>
  <c r="I12" i="7"/>
  <c r="J12" i="7"/>
  <c r="K12" i="7"/>
  <c r="L12" i="7"/>
  <c r="C13" i="7"/>
  <c r="D13" i="7"/>
  <c r="E13" i="7"/>
  <c r="F13" i="7"/>
  <c r="G13" i="7"/>
  <c r="H13" i="7"/>
  <c r="I13" i="7"/>
  <c r="J13" i="7"/>
  <c r="K13" i="7"/>
  <c r="L13" i="7"/>
  <c r="C14" i="7"/>
  <c r="D14" i="7"/>
  <c r="E14" i="7"/>
  <c r="F14" i="7"/>
  <c r="G14" i="7"/>
  <c r="H14" i="7"/>
  <c r="I14" i="7"/>
  <c r="J14" i="7"/>
  <c r="K14" i="7"/>
  <c r="L14" i="7"/>
  <c r="C15" i="7"/>
  <c r="D15" i="7"/>
  <c r="E15" i="7"/>
  <c r="F15" i="7"/>
  <c r="G15" i="7"/>
  <c r="H15" i="7"/>
  <c r="I15" i="7"/>
  <c r="J15" i="7"/>
  <c r="K15" i="7"/>
  <c r="L15" i="7"/>
  <c r="C16" i="7"/>
  <c r="D16" i="7"/>
  <c r="E16" i="7"/>
  <c r="F16" i="7"/>
  <c r="G16" i="7"/>
  <c r="H16" i="7"/>
  <c r="I16" i="7"/>
  <c r="J16" i="7"/>
  <c r="K16" i="7"/>
  <c r="L16" i="7"/>
  <c r="C17" i="7"/>
  <c r="D17" i="7"/>
  <c r="E17" i="7"/>
  <c r="F17" i="7"/>
  <c r="G17" i="7"/>
  <c r="H17" i="7"/>
  <c r="I17" i="7"/>
  <c r="J17" i="7"/>
  <c r="K17" i="7"/>
  <c r="L17" i="7"/>
  <c r="C18" i="7"/>
  <c r="D18" i="7"/>
  <c r="E18" i="7"/>
  <c r="F18" i="7"/>
  <c r="G18" i="7"/>
  <c r="H18" i="7"/>
  <c r="I18" i="7"/>
  <c r="J18" i="7"/>
  <c r="K18" i="7"/>
  <c r="L18" i="7"/>
  <c r="C19" i="7"/>
  <c r="D19" i="7"/>
  <c r="E19" i="7"/>
  <c r="F19" i="7"/>
  <c r="G19" i="7"/>
  <c r="H19" i="7"/>
  <c r="I19" i="7"/>
  <c r="J19" i="7"/>
  <c r="K19" i="7"/>
  <c r="L19" i="7"/>
  <c r="C20" i="7"/>
  <c r="D20" i="7"/>
  <c r="E20" i="7"/>
  <c r="F20" i="7"/>
  <c r="G20" i="7"/>
  <c r="H20" i="7"/>
  <c r="I20" i="7"/>
  <c r="J20" i="7"/>
  <c r="K20" i="7"/>
  <c r="L20" i="7"/>
  <c r="C21" i="7"/>
  <c r="D21" i="7"/>
  <c r="E21" i="7"/>
  <c r="F21" i="7"/>
  <c r="G21" i="7"/>
  <c r="H21" i="7"/>
  <c r="I21" i="7"/>
  <c r="J21" i="7"/>
  <c r="K21" i="7"/>
  <c r="L21" i="7"/>
  <c r="C22" i="7"/>
  <c r="D22" i="7"/>
  <c r="E22" i="7"/>
  <c r="F22" i="7"/>
  <c r="G22" i="7"/>
  <c r="H22" i="7"/>
  <c r="I22" i="7"/>
  <c r="J22" i="7"/>
  <c r="K22" i="7"/>
  <c r="L22" i="7"/>
  <c r="C23" i="7"/>
  <c r="D23" i="7"/>
  <c r="E23" i="7"/>
  <c r="F23" i="7"/>
  <c r="G23" i="7"/>
  <c r="H23" i="7"/>
  <c r="I23" i="7"/>
  <c r="J23" i="7"/>
  <c r="K23" i="7"/>
  <c r="L23" i="7"/>
  <c r="C24" i="7"/>
  <c r="D24" i="7"/>
  <c r="E24" i="7"/>
  <c r="F24" i="7"/>
  <c r="G24" i="7"/>
  <c r="H24" i="7"/>
  <c r="I24" i="7"/>
  <c r="J24" i="7"/>
  <c r="K24" i="7"/>
  <c r="L24" i="7"/>
  <c r="C25" i="7"/>
  <c r="D25" i="7"/>
  <c r="E25" i="7"/>
  <c r="F25" i="7"/>
  <c r="G25" i="7"/>
  <c r="H25" i="7"/>
  <c r="I25" i="7"/>
  <c r="J25" i="7"/>
  <c r="K25" i="7"/>
  <c r="L25" i="7"/>
  <c r="C26" i="7"/>
  <c r="D26" i="7"/>
  <c r="E26" i="7"/>
  <c r="F26" i="7"/>
  <c r="G26" i="7"/>
  <c r="H26" i="7"/>
  <c r="I26" i="7"/>
  <c r="J26" i="7"/>
  <c r="K26" i="7"/>
  <c r="L26" i="7"/>
  <c r="C27" i="7"/>
  <c r="D27" i="7"/>
  <c r="E27" i="7"/>
  <c r="F27" i="7"/>
  <c r="G27" i="7"/>
  <c r="H27" i="7"/>
  <c r="I27" i="7"/>
  <c r="J27" i="7"/>
  <c r="K27" i="7"/>
  <c r="L27" i="7"/>
  <c r="C28" i="7"/>
  <c r="D28" i="7"/>
  <c r="E28" i="7"/>
  <c r="F28" i="7"/>
  <c r="G28" i="7"/>
  <c r="H28" i="7"/>
  <c r="I28" i="7"/>
  <c r="J28" i="7"/>
  <c r="K28" i="7"/>
  <c r="L28" i="7"/>
  <c r="C29" i="7"/>
  <c r="D29" i="7"/>
  <c r="E29" i="7"/>
  <c r="F29" i="7"/>
  <c r="G29" i="7"/>
  <c r="H29" i="7"/>
  <c r="I29" i="7"/>
  <c r="J29" i="7"/>
  <c r="K29" i="7"/>
  <c r="L29" i="7"/>
  <c r="C30" i="7"/>
  <c r="D30" i="7"/>
  <c r="E30" i="7"/>
  <c r="F30" i="7"/>
  <c r="G30" i="7"/>
  <c r="H30" i="7"/>
  <c r="I30" i="7"/>
  <c r="J30" i="7"/>
  <c r="K30" i="7"/>
  <c r="L30" i="7"/>
  <c r="C31" i="7"/>
  <c r="D31" i="7"/>
  <c r="E31" i="7"/>
  <c r="F31" i="7"/>
  <c r="G31" i="7"/>
  <c r="H31" i="7"/>
  <c r="I31" i="7"/>
  <c r="J31" i="7"/>
  <c r="K31" i="7"/>
  <c r="L31" i="7"/>
  <c r="C32" i="7"/>
  <c r="D32" i="7"/>
  <c r="E32" i="7"/>
  <c r="F32" i="7"/>
  <c r="G32" i="7"/>
  <c r="H32" i="7"/>
  <c r="I32" i="7"/>
  <c r="J32" i="7"/>
  <c r="K32" i="7"/>
  <c r="L32" i="7"/>
  <c r="C33" i="7"/>
  <c r="D33" i="7"/>
  <c r="E33" i="7"/>
  <c r="F33" i="7"/>
  <c r="G33" i="7"/>
  <c r="H33" i="7"/>
  <c r="I33" i="7"/>
  <c r="J33" i="7"/>
  <c r="K33" i="7"/>
  <c r="L33" i="7"/>
  <c r="C34" i="7"/>
  <c r="D34" i="7"/>
  <c r="E34" i="7"/>
  <c r="F34" i="7"/>
  <c r="G34" i="7"/>
  <c r="H34" i="7"/>
  <c r="I34" i="7"/>
  <c r="J34" i="7"/>
  <c r="K34" i="7"/>
  <c r="L34" i="7"/>
  <c r="C35" i="7"/>
  <c r="D35" i="7"/>
  <c r="E35" i="7"/>
  <c r="F35" i="7"/>
  <c r="G35" i="7"/>
  <c r="H35" i="7"/>
  <c r="I35" i="7"/>
  <c r="J35" i="7"/>
  <c r="K35" i="7"/>
  <c r="L35" i="7"/>
  <c r="C36" i="7"/>
  <c r="D36" i="7"/>
  <c r="E36" i="7"/>
  <c r="F36" i="7"/>
  <c r="G36" i="7"/>
  <c r="H36" i="7"/>
  <c r="I36" i="7"/>
  <c r="J36" i="7"/>
  <c r="K36" i="7"/>
  <c r="L36" i="7"/>
  <c r="C37" i="7"/>
  <c r="D37" i="7"/>
  <c r="E37" i="7"/>
  <c r="F37" i="7"/>
  <c r="G37" i="7"/>
  <c r="H37" i="7"/>
  <c r="I37" i="7"/>
  <c r="J37" i="7"/>
  <c r="K37" i="7"/>
  <c r="L37" i="7"/>
  <c r="C38" i="7"/>
  <c r="D38" i="7"/>
  <c r="E38" i="7"/>
  <c r="F38" i="7"/>
  <c r="G38" i="7"/>
  <c r="H38" i="7"/>
  <c r="I38" i="7"/>
  <c r="J38" i="7"/>
  <c r="K38" i="7"/>
  <c r="L38" i="7"/>
  <c r="C39" i="7"/>
  <c r="D39" i="7"/>
  <c r="E39" i="7"/>
  <c r="F39" i="7"/>
  <c r="G39" i="7"/>
  <c r="H39" i="7"/>
  <c r="I39" i="7"/>
  <c r="J39" i="7"/>
  <c r="K39" i="7"/>
  <c r="L39" i="7"/>
  <c r="C40" i="7"/>
  <c r="D40" i="7"/>
  <c r="E40" i="7"/>
  <c r="F40" i="7"/>
  <c r="G40" i="7"/>
  <c r="H40" i="7"/>
  <c r="I40" i="7"/>
  <c r="J40" i="7"/>
  <c r="K40" i="7"/>
  <c r="L40" i="7"/>
  <c r="C41" i="7"/>
  <c r="D41" i="7"/>
  <c r="E41" i="7"/>
  <c r="F41" i="7"/>
  <c r="G41" i="7"/>
  <c r="H41" i="7"/>
  <c r="I41" i="7"/>
  <c r="J41" i="7"/>
  <c r="K41" i="7"/>
  <c r="L41" i="7"/>
  <c r="C42" i="7"/>
  <c r="D42" i="7"/>
  <c r="E42" i="7"/>
  <c r="F42" i="7"/>
  <c r="G42" i="7"/>
  <c r="H42" i="7"/>
  <c r="I42" i="7"/>
  <c r="J42" i="7"/>
  <c r="K42" i="7"/>
  <c r="L42" i="7"/>
  <c r="C43" i="7"/>
  <c r="D43" i="7"/>
  <c r="E43" i="7"/>
  <c r="F43" i="7"/>
  <c r="G43" i="7"/>
  <c r="H43" i="7"/>
  <c r="I43" i="7"/>
  <c r="J43" i="7"/>
  <c r="K43" i="7"/>
  <c r="L43" i="7"/>
  <c r="C44" i="7"/>
  <c r="D44" i="7"/>
  <c r="E44" i="7"/>
  <c r="F44" i="7"/>
  <c r="G44" i="7"/>
  <c r="H44" i="7"/>
  <c r="I44" i="7"/>
  <c r="J44" i="7"/>
  <c r="K44" i="7"/>
  <c r="L44" i="7"/>
  <c r="C45" i="7"/>
  <c r="D45" i="7"/>
  <c r="E45" i="7"/>
  <c r="F45" i="7"/>
  <c r="G45" i="7"/>
  <c r="H45" i="7"/>
  <c r="I45" i="7"/>
  <c r="J45" i="7"/>
  <c r="K45" i="7"/>
  <c r="L45" i="7"/>
  <c r="C46" i="7"/>
  <c r="D46" i="7"/>
  <c r="E46" i="7"/>
  <c r="F46" i="7"/>
  <c r="G46" i="7"/>
  <c r="H46" i="7"/>
  <c r="I46" i="7"/>
  <c r="J46" i="7"/>
  <c r="K46" i="7"/>
  <c r="L46" i="7"/>
  <c r="C47" i="7"/>
  <c r="D47" i="7"/>
  <c r="E47" i="7"/>
  <c r="F47" i="7"/>
  <c r="G47" i="7"/>
  <c r="H47" i="7"/>
  <c r="I47" i="7"/>
  <c r="J47" i="7"/>
  <c r="K47" i="7"/>
  <c r="L47" i="7"/>
  <c r="C48" i="7"/>
  <c r="D48" i="7"/>
  <c r="E48" i="7"/>
  <c r="F48" i="7"/>
  <c r="G48" i="7"/>
  <c r="H48" i="7"/>
  <c r="I48" i="7"/>
  <c r="J48" i="7"/>
  <c r="K48" i="7"/>
  <c r="L48" i="7"/>
  <c r="C49" i="7"/>
  <c r="D49" i="7"/>
  <c r="E49" i="7"/>
  <c r="F49" i="7"/>
  <c r="G49" i="7"/>
  <c r="H49" i="7"/>
  <c r="I49" i="7"/>
  <c r="J49" i="7"/>
  <c r="K49" i="7"/>
  <c r="L49" i="7"/>
  <c r="C50" i="7"/>
  <c r="D50" i="7"/>
  <c r="E50" i="7"/>
  <c r="F50" i="7"/>
  <c r="G50" i="7"/>
  <c r="H50" i="7"/>
  <c r="I50" i="7"/>
  <c r="J50" i="7"/>
  <c r="K50" i="7"/>
  <c r="L50" i="7"/>
  <c r="C51" i="7"/>
  <c r="D51" i="7"/>
  <c r="E51" i="7"/>
  <c r="F51" i="7"/>
  <c r="G51" i="7"/>
  <c r="H51" i="7"/>
  <c r="I51" i="7"/>
  <c r="J51" i="7"/>
  <c r="K51" i="7"/>
  <c r="L51" i="7"/>
  <c r="C52" i="7"/>
  <c r="D52" i="7"/>
  <c r="E52" i="7"/>
  <c r="F52" i="7"/>
  <c r="G52" i="7"/>
  <c r="H52" i="7"/>
  <c r="I52" i="7"/>
  <c r="J52" i="7"/>
  <c r="K52" i="7"/>
  <c r="L52" i="7"/>
  <c r="C53" i="7"/>
  <c r="D53" i="7"/>
  <c r="E53" i="7"/>
  <c r="F53" i="7"/>
  <c r="G53" i="7"/>
  <c r="H53" i="7"/>
  <c r="I53" i="7"/>
  <c r="J53" i="7"/>
  <c r="K53" i="7"/>
  <c r="L53" i="7"/>
  <c r="C54" i="7"/>
  <c r="D54" i="7"/>
  <c r="E54" i="7"/>
  <c r="F54" i="7"/>
  <c r="G54" i="7"/>
  <c r="H54" i="7"/>
  <c r="I54" i="7"/>
  <c r="J54" i="7"/>
  <c r="K54" i="7"/>
  <c r="L54" i="7"/>
  <c r="C55" i="7"/>
  <c r="D55" i="7"/>
  <c r="E55" i="7"/>
  <c r="F55" i="7"/>
  <c r="G55" i="7"/>
  <c r="H55" i="7"/>
  <c r="I55" i="7"/>
  <c r="J55" i="7"/>
  <c r="K55" i="7"/>
  <c r="L55" i="7"/>
  <c r="C56" i="7"/>
  <c r="D56" i="7"/>
  <c r="E56" i="7"/>
  <c r="F56" i="7"/>
  <c r="G56" i="7"/>
  <c r="H56" i="7"/>
  <c r="I56" i="7"/>
  <c r="J56" i="7"/>
  <c r="K56" i="7"/>
  <c r="L56" i="7"/>
  <c r="C57" i="7"/>
  <c r="D57" i="7"/>
  <c r="E57" i="7"/>
  <c r="F57" i="7"/>
  <c r="G57" i="7"/>
  <c r="H57" i="7"/>
  <c r="I57" i="7"/>
  <c r="J57" i="7"/>
  <c r="K57" i="7"/>
  <c r="L57" i="7"/>
  <c r="C58" i="7"/>
  <c r="D58" i="7"/>
  <c r="E58" i="7"/>
  <c r="F58" i="7"/>
  <c r="G58" i="7"/>
  <c r="H58" i="7"/>
  <c r="I58" i="7"/>
  <c r="J58" i="7"/>
  <c r="K58" i="7"/>
  <c r="L58" i="7"/>
  <c r="D9" i="7"/>
  <c r="E9" i="7"/>
  <c r="F9" i="7"/>
  <c r="G9" i="7"/>
  <c r="H9" i="7"/>
  <c r="I9" i="7"/>
  <c r="J9" i="7"/>
  <c r="K9" i="7"/>
  <c r="L9" i="7"/>
  <c r="AJ2" i="21" l="1"/>
  <c r="V5" i="16"/>
  <c r="V6" i="16"/>
  <c r="V7" i="16"/>
  <c r="V8" i="16"/>
  <c r="V9" i="16"/>
  <c r="V10" i="16"/>
  <c r="V11" i="16"/>
  <c r="V12" i="16"/>
  <c r="V13" i="16"/>
  <c r="V14" i="16"/>
  <c r="V30" i="16"/>
  <c r="V31" i="16"/>
  <c r="V32" i="16"/>
  <c r="V33" i="16"/>
  <c r="V34" i="16"/>
  <c r="V40" i="16"/>
  <c r="V41" i="16"/>
  <c r="V42" i="16"/>
  <c r="V43" i="16"/>
  <c r="V44" i="16"/>
  <c r="V45" i="16"/>
  <c r="V46" i="16"/>
  <c r="V47" i="16"/>
  <c r="V48" i="16"/>
  <c r="V49" i="16"/>
  <c r="V60" i="16"/>
  <c r="V61" i="16"/>
  <c r="V62" i="16"/>
  <c r="V63" i="16"/>
  <c r="V64" i="16"/>
  <c r="V70" i="16"/>
  <c r="V71" i="16"/>
  <c r="V72" i="16"/>
  <c r="V73" i="16"/>
  <c r="V74" i="16"/>
  <c r="V90" i="16"/>
  <c r="V91" i="16"/>
  <c r="V92" i="16"/>
  <c r="V93" i="16"/>
  <c r="V94" i="16"/>
  <c r="X5" i="16"/>
  <c r="X6" i="16"/>
  <c r="X7" i="16"/>
  <c r="X8" i="16"/>
  <c r="X9" i="16"/>
  <c r="W20" i="16"/>
  <c r="X20" i="16"/>
  <c r="W21" i="16"/>
  <c r="X21" i="16"/>
  <c r="W22" i="16"/>
  <c r="X22" i="16"/>
  <c r="W23" i="16"/>
  <c r="X23" i="16"/>
  <c r="W24" i="16"/>
  <c r="X24" i="16"/>
  <c r="W25" i="16"/>
  <c r="X25" i="16"/>
  <c r="W26" i="16"/>
  <c r="X26" i="16"/>
  <c r="W27" i="16"/>
  <c r="X27" i="16"/>
  <c r="W28" i="16"/>
  <c r="X28" i="16"/>
  <c r="W29" i="16"/>
  <c r="X29" i="16"/>
  <c r="W35" i="16"/>
  <c r="X35" i="16"/>
  <c r="W36" i="16"/>
  <c r="X36" i="16"/>
  <c r="W37" i="16"/>
  <c r="X37" i="16"/>
  <c r="W38" i="16"/>
  <c r="X38" i="16"/>
  <c r="W39" i="16"/>
  <c r="X39" i="16"/>
  <c r="W50" i="16"/>
  <c r="W51" i="16"/>
  <c r="W52" i="16"/>
  <c r="W53" i="16"/>
  <c r="W54" i="16"/>
  <c r="W55" i="16"/>
  <c r="X55" i="16"/>
  <c r="W56" i="16"/>
  <c r="X56" i="16"/>
  <c r="W57" i="16"/>
  <c r="X57" i="16"/>
  <c r="W58" i="16"/>
  <c r="X58" i="16"/>
  <c r="W59" i="16"/>
  <c r="X59" i="16"/>
  <c r="W65" i="16"/>
  <c r="X65" i="16"/>
  <c r="W66" i="16"/>
  <c r="X66" i="16"/>
  <c r="W67" i="16"/>
  <c r="X67" i="16"/>
  <c r="W68" i="16"/>
  <c r="X68" i="16"/>
  <c r="W69" i="16"/>
  <c r="X69" i="16"/>
  <c r="W75" i="16"/>
  <c r="X75" i="16"/>
  <c r="W76" i="16"/>
  <c r="X76" i="16"/>
  <c r="W77" i="16"/>
  <c r="X77" i="16"/>
  <c r="W78" i="16"/>
  <c r="X78" i="16"/>
  <c r="W79" i="16"/>
  <c r="X79" i="16"/>
  <c r="W80" i="16"/>
  <c r="W81" i="16"/>
  <c r="W82" i="16"/>
  <c r="W83" i="16"/>
  <c r="W84" i="16"/>
  <c r="W85" i="16"/>
  <c r="X85" i="16"/>
  <c r="W86" i="16"/>
  <c r="X86" i="16"/>
  <c r="W87" i="16"/>
  <c r="X87" i="16"/>
  <c r="W88" i="16"/>
  <c r="X88" i="16"/>
  <c r="W89" i="16"/>
  <c r="X89" i="16"/>
  <c r="AL2" i="21" l="1"/>
  <c r="C6" i="12"/>
  <c r="AE6" i="14" s="1"/>
  <c r="P6" i="14" s="1"/>
  <c r="C7" i="12"/>
  <c r="AE7" i="14" s="1"/>
  <c r="P7" i="14" s="1"/>
  <c r="C8" i="12"/>
  <c r="AE8" i="14" s="1"/>
  <c r="P8" i="14" s="1"/>
  <c r="C9" i="12"/>
  <c r="AE9" i="14" s="1"/>
  <c r="P9" i="14" s="1"/>
  <c r="C10" i="12"/>
  <c r="AE10" i="14" s="1"/>
  <c r="P10" i="14" s="1"/>
  <c r="C11" i="12"/>
  <c r="AE11" i="14" s="1"/>
  <c r="P11" i="14" s="1"/>
  <c r="C12" i="12"/>
  <c r="AE12" i="14" s="1"/>
  <c r="P12" i="14" s="1"/>
  <c r="C13" i="12"/>
  <c r="AE13" i="14" s="1"/>
  <c r="P13" i="14" s="1"/>
  <c r="C14" i="12"/>
  <c r="AE14" i="14" s="1"/>
  <c r="P14" i="14" s="1"/>
  <c r="C15" i="12"/>
  <c r="AE15" i="14" s="1"/>
  <c r="P15" i="14" s="1"/>
  <c r="C16" i="12"/>
  <c r="AE16" i="14" s="1"/>
  <c r="P16" i="14" s="1"/>
  <c r="C17" i="12"/>
  <c r="AE17" i="14" s="1"/>
  <c r="P17" i="14" s="1"/>
  <c r="C18" i="12"/>
  <c r="AE18" i="14" s="1"/>
  <c r="P18" i="14" s="1"/>
  <c r="C19" i="12"/>
  <c r="AE19" i="14" s="1"/>
  <c r="P19" i="14" s="1"/>
  <c r="C20" i="12"/>
  <c r="AE20" i="14" s="1"/>
  <c r="P20" i="14" s="1"/>
  <c r="C21" i="12"/>
  <c r="AE21" i="14" s="1"/>
  <c r="P21" i="14" s="1"/>
  <c r="C22" i="12"/>
  <c r="AE22" i="14" s="1"/>
  <c r="P22" i="14" s="1"/>
  <c r="C23" i="12"/>
  <c r="AE23" i="14" s="1"/>
  <c r="P23" i="14" s="1"/>
  <c r="C24" i="12"/>
  <c r="AE24" i="14" s="1"/>
  <c r="P24" i="14" s="1"/>
  <c r="C25" i="12"/>
  <c r="AE25" i="14" s="1"/>
  <c r="P25" i="14" s="1"/>
  <c r="C26" i="12"/>
  <c r="AE26" i="14" s="1"/>
  <c r="P26" i="14" s="1"/>
  <c r="C27" i="12"/>
  <c r="AE27" i="14" s="1"/>
  <c r="P27" i="14" s="1"/>
  <c r="C28" i="12"/>
  <c r="AE28" i="14" s="1"/>
  <c r="P28" i="14" s="1"/>
  <c r="C29" i="12"/>
  <c r="AE29" i="14" s="1"/>
  <c r="P29" i="14" s="1"/>
  <c r="C30" i="12"/>
  <c r="AE30" i="14" s="1"/>
  <c r="P30" i="14" s="1"/>
  <c r="C31" i="12"/>
  <c r="AE31" i="14" s="1"/>
  <c r="P31" i="14" s="1"/>
  <c r="C32" i="12"/>
  <c r="AE32" i="14" s="1"/>
  <c r="P32" i="14" s="1"/>
  <c r="C33" i="12"/>
  <c r="AE33" i="14" s="1"/>
  <c r="P33" i="14" s="1"/>
  <c r="C34" i="12"/>
  <c r="AE34" i="14" s="1"/>
  <c r="P34" i="14" s="1"/>
  <c r="C35" i="12"/>
  <c r="AE35" i="14" s="1"/>
  <c r="P35" i="14" s="1"/>
  <c r="C36" i="12"/>
  <c r="AE36" i="14" s="1"/>
  <c r="P36" i="14" s="1"/>
  <c r="C37" i="12"/>
  <c r="AE37" i="14" s="1"/>
  <c r="P37" i="14" s="1"/>
  <c r="C38" i="12"/>
  <c r="AE38" i="14" s="1"/>
  <c r="P38" i="14" s="1"/>
  <c r="C39" i="12"/>
  <c r="AE39" i="14" s="1"/>
  <c r="P39" i="14" s="1"/>
  <c r="C40" i="12"/>
  <c r="AE40" i="14" s="1"/>
  <c r="P40" i="14" s="1"/>
  <c r="C41" i="12"/>
  <c r="AE41" i="14" s="1"/>
  <c r="P41" i="14" s="1"/>
  <c r="C42" i="12"/>
  <c r="AE42" i="14" s="1"/>
  <c r="P42" i="14" s="1"/>
  <c r="C43" i="12"/>
  <c r="AE43" i="14" s="1"/>
  <c r="P43" i="14" s="1"/>
  <c r="C44" i="12"/>
  <c r="AE44" i="14" s="1"/>
  <c r="P44" i="14" s="1"/>
  <c r="C45" i="12"/>
  <c r="AE45" i="14" s="1"/>
  <c r="P45" i="14" s="1"/>
  <c r="C46" i="12"/>
  <c r="AE46" i="14" s="1"/>
  <c r="P46" i="14" s="1"/>
  <c r="C47" i="12"/>
  <c r="AE47" i="14" s="1"/>
  <c r="P47" i="14" s="1"/>
  <c r="C48" i="12"/>
  <c r="AE48" i="14" s="1"/>
  <c r="P48" i="14" s="1"/>
  <c r="C49" i="12"/>
  <c r="AE49" i="14" s="1"/>
  <c r="P49" i="14" s="1"/>
  <c r="C50" i="12"/>
  <c r="AE50" i="14" s="1"/>
  <c r="P50" i="14" s="1"/>
  <c r="C51" i="12"/>
  <c r="AE51" i="14" s="1"/>
  <c r="P51" i="14" s="1"/>
  <c r="C52" i="12"/>
  <c r="AE52" i="14" s="1"/>
  <c r="P52" i="14" s="1"/>
  <c r="C53" i="12"/>
  <c r="AE53" i="14" s="1"/>
  <c r="P53" i="14" s="1"/>
  <c r="C54" i="12"/>
  <c r="AE54" i="14" s="1"/>
  <c r="P54" i="14" s="1"/>
  <c r="C5" i="12"/>
  <c r="BR7" i="18"/>
  <c r="BR8" i="18"/>
  <c r="BR9" i="18"/>
  <c r="BR10" i="18"/>
  <c r="BR11" i="18"/>
  <c r="BR12" i="18"/>
  <c r="BR13" i="18"/>
  <c r="BR14" i="18"/>
  <c r="BR15" i="18"/>
  <c r="BR16" i="18"/>
  <c r="BR17" i="18"/>
  <c r="BR18" i="18"/>
  <c r="BR19" i="18"/>
  <c r="BR20" i="18"/>
  <c r="BR21" i="18"/>
  <c r="BR22" i="18"/>
  <c r="BR23" i="18"/>
  <c r="BR24" i="18"/>
  <c r="BR25" i="18"/>
  <c r="BR26" i="18"/>
  <c r="BR27" i="18"/>
  <c r="BR28" i="18"/>
  <c r="BR29" i="18"/>
  <c r="BR30" i="18"/>
  <c r="BR31" i="18"/>
  <c r="BR32" i="18"/>
  <c r="BR33" i="18"/>
  <c r="BR34" i="18"/>
  <c r="BR35" i="18"/>
  <c r="BR36" i="18"/>
  <c r="BR37" i="18"/>
  <c r="BR38" i="18"/>
  <c r="BR39" i="18"/>
  <c r="BR40" i="18"/>
  <c r="BR41" i="18"/>
  <c r="BR42" i="18"/>
  <c r="BR43" i="18"/>
  <c r="BR44" i="18"/>
  <c r="BR45" i="18"/>
  <c r="BR46" i="18"/>
  <c r="BR47" i="18"/>
  <c r="BR48" i="18"/>
  <c r="BR49" i="18"/>
  <c r="BR50" i="18"/>
  <c r="BR51" i="18"/>
  <c r="BR52" i="18"/>
  <c r="BR53" i="18"/>
  <c r="BR54" i="18"/>
  <c r="BR55" i="18"/>
  <c r="BR6" i="18"/>
  <c r="BJ6" i="12"/>
  <c r="J5" i="12" s="1"/>
  <c r="BM6" i="12"/>
  <c r="K5" i="12" s="1"/>
  <c r="S24" i="13" s="1"/>
  <c r="BM7" i="12"/>
  <c r="BM8" i="12"/>
  <c r="BM9" i="12"/>
  <c r="BM10" i="12"/>
  <c r="K7" i="12" s="1"/>
  <c r="BM11" i="12"/>
  <c r="BM12" i="12"/>
  <c r="K8" i="12" s="1"/>
  <c r="BM13" i="12"/>
  <c r="BM14" i="12"/>
  <c r="K9" i="12" s="1"/>
  <c r="BM15" i="12"/>
  <c r="BM16" i="12"/>
  <c r="K10" i="12" s="1"/>
  <c r="BM17" i="12"/>
  <c r="BM18" i="12"/>
  <c r="K11" i="12" s="1"/>
  <c r="BM19" i="12"/>
  <c r="BM20" i="12"/>
  <c r="K12" i="12" s="1"/>
  <c r="BM21" i="12"/>
  <c r="BM22" i="12"/>
  <c r="BM23" i="12"/>
  <c r="BM24" i="12"/>
  <c r="K14" i="12" s="1"/>
  <c r="BM25" i="12"/>
  <c r="BM26" i="12"/>
  <c r="K15" i="12" s="1"/>
  <c r="BM27" i="12"/>
  <c r="BM28" i="12"/>
  <c r="K16" i="12" s="1"/>
  <c r="BM29" i="12"/>
  <c r="BM30" i="12"/>
  <c r="K17" i="12" s="1"/>
  <c r="BM31" i="12"/>
  <c r="BM32" i="12"/>
  <c r="K18" i="12" s="1"/>
  <c r="BM33" i="12"/>
  <c r="BM34" i="12"/>
  <c r="K19" i="12" s="1"/>
  <c r="BM35" i="12"/>
  <c r="BM36" i="12"/>
  <c r="K20" i="12" s="1"/>
  <c r="BM37" i="12"/>
  <c r="BM38" i="12"/>
  <c r="K21" i="12" s="1"/>
  <c r="BM39" i="12"/>
  <c r="BM40" i="12"/>
  <c r="K22" i="12" s="1"/>
  <c r="BM41" i="12"/>
  <c r="BM42" i="12"/>
  <c r="K23" i="12" s="1"/>
  <c r="BM43" i="12"/>
  <c r="BM44" i="12"/>
  <c r="K24" i="12" s="1"/>
  <c r="BM45" i="12"/>
  <c r="BM46" i="12"/>
  <c r="K25" i="12" s="1"/>
  <c r="BM47" i="12"/>
  <c r="BM48" i="12"/>
  <c r="K26" i="12" s="1"/>
  <c r="BM49" i="12"/>
  <c r="BM50" i="12"/>
  <c r="K27" i="12" s="1"/>
  <c r="BM51" i="12"/>
  <c r="BM52" i="12"/>
  <c r="K28" i="12" s="1"/>
  <c r="BM53" i="12"/>
  <c r="BM54" i="12"/>
  <c r="K29" i="12" s="1"/>
  <c r="BM5" i="12"/>
  <c r="K6" i="12"/>
  <c r="K13" i="12"/>
  <c r="AW18" i="11"/>
  <c r="AW19" i="11"/>
  <c r="AW20" i="11"/>
  <c r="AW21" i="11"/>
  <c r="AW22" i="11"/>
  <c r="AW23" i="11"/>
  <c r="AW24" i="11"/>
  <c r="AW25" i="11"/>
  <c r="AW26" i="11"/>
  <c r="AW27" i="11"/>
  <c r="AW28" i="11"/>
  <c r="AW29" i="11"/>
  <c r="AW30" i="11"/>
  <c r="AW31" i="11"/>
  <c r="AW32" i="11"/>
  <c r="AW33" i="11"/>
  <c r="AW34" i="11"/>
  <c r="AW35" i="11"/>
  <c r="AW36" i="11"/>
  <c r="AW37" i="11"/>
  <c r="AW38" i="11"/>
  <c r="AW39" i="11"/>
  <c r="AW40" i="11"/>
  <c r="AW41" i="11"/>
  <c r="AW42" i="11"/>
  <c r="AW43" i="11"/>
  <c r="AW44" i="11"/>
  <c r="AW45" i="11"/>
  <c r="AW46" i="11"/>
  <c r="AW47" i="11"/>
  <c r="AW48" i="11"/>
  <c r="AW49" i="11"/>
  <c r="AW50" i="11"/>
  <c r="AW51" i="11"/>
  <c r="AW52" i="11"/>
  <c r="AW53" i="11"/>
  <c r="AW54" i="11"/>
  <c r="AW55" i="11"/>
  <c r="AW56" i="11"/>
  <c r="AW57" i="11"/>
  <c r="AW58" i="11"/>
  <c r="AW59" i="11"/>
  <c r="AW60" i="11"/>
  <c r="AW61" i="11"/>
  <c r="AW62" i="11"/>
  <c r="AW63" i="11"/>
  <c r="AW64" i="11"/>
  <c r="AW65" i="11"/>
  <c r="AW66" i="11"/>
  <c r="AW17" i="11"/>
  <c r="AU18" i="11"/>
  <c r="AT18" i="11" s="1"/>
  <c r="AZ6" i="12" s="1"/>
  <c r="AU19" i="11"/>
  <c r="BA7" i="12" s="1"/>
  <c r="AU20" i="11"/>
  <c r="BA8" i="12" s="1"/>
  <c r="AU21" i="11"/>
  <c r="BA9" i="12" s="1"/>
  <c r="BN9" i="12" s="1"/>
  <c r="AU22" i="11"/>
  <c r="AU23" i="11"/>
  <c r="AU24" i="11"/>
  <c r="BA12" i="12" s="1"/>
  <c r="AU25" i="11"/>
  <c r="BA13" i="12" s="1"/>
  <c r="AU26" i="11"/>
  <c r="AU27" i="11"/>
  <c r="AT27" i="11" s="1"/>
  <c r="AZ15" i="12" s="1"/>
  <c r="BO15" i="12" s="1"/>
  <c r="AU28" i="11"/>
  <c r="AU29" i="11"/>
  <c r="BA17" i="12" s="1"/>
  <c r="AU30" i="11"/>
  <c r="AU31" i="11"/>
  <c r="BA19" i="12" s="1"/>
  <c r="AU32" i="11"/>
  <c r="AU33" i="11"/>
  <c r="BA21" i="12" s="1"/>
  <c r="BN21" i="12" s="1"/>
  <c r="AU34" i="11"/>
  <c r="BA22" i="12" s="1"/>
  <c r="AU35" i="11"/>
  <c r="AU36" i="11"/>
  <c r="AT36" i="11" s="1"/>
  <c r="AZ24" i="12" s="1"/>
  <c r="AU37" i="11"/>
  <c r="AU38" i="11"/>
  <c r="BA26" i="12" s="1"/>
  <c r="AU39" i="11"/>
  <c r="AT39" i="11" s="1"/>
  <c r="AZ27" i="12" s="1"/>
  <c r="BO27" i="12" s="1"/>
  <c r="AU40" i="11"/>
  <c r="AU41" i="11"/>
  <c r="AU42" i="11"/>
  <c r="BA30" i="12" s="1"/>
  <c r="AU43" i="11"/>
  <c r="BA31" i="12" s="1"/>
  <c r="AU44" i="11"/>
  <c r="AU45" i="11"/>
  <c r="AT45" i="11" s="1"/>
  <c r="AZ33" i="12" s="1"/>
  <c r="BO33" i="12" s="1"/>
  <c r="AU46" i="11"/>
  <c r="BA34" i="12" s="1"/>
  <c r="AU47" i="11"/>
  <c r="BA35" i="12" s="1"/>
  <c r="AU48" i="11"/>
  <c r="BA36" i="12" s="1"/>
  <c r="AU49" i="11"/>
  <c r="BA37" i="12" s="1"/>
  <c r="AU50" i="11"/>
  <c r="BA38" i="12" s="1"/>
  <c r="AU51" i="11"/>
  <c r="BA39" i="12" s="1"/>
  <c r="AU52" i="11"/>
  <c r="BA40" i="12" s="1"/>
  <c r="AU53" i="11"/>
  <c r="BA41" i="12" s="1"/>
  <c r="AU54" i="11"/>
  <c r="AT54" i="11" s="1"/>
  <c r="AZ42" i="12" s="1"/>
  <c r="AU55" i="11"/>
  <c r="BA43" i="12" s="1"/>
  <c r="AU56" i="11"/>
  <c r="AU57" i="11"/>
  <c r="BA45" i="12" s="1"/>
  <c r="BN45" i="12" s="1"/>
  <c r="AU58" i="11"/>
  <c r="BA46" i="12" s="1"/>
  <c r="AU59" i="11"/>
  <c r="BA47" i="12" s="1"/>
  <c r="AU60" i="11"/>
  <c r="BA48" i="12" s="1"/>
  <c r="AU61" i="11"/>
  <c r="AT61" i="11" s="1"/>
  <c r="AZ49" i="12" s="1"/>
  <c r="AU62" i="11"/>
  <c r="AU63" i="11"/>
  <c r="BA51" i="12" s="1"/>
  <c r="AU64" i="11"/>
  <c r="BA52" i="12" s="1"/>
  <c r="AU65" i="11"/>
  <c r="BA53" i="12" s="1"/>
  <c r="AU66" i="11"/>
  <c r="AT66" i="11" s="1"/>
  <c r="AZ54" i="12" s="1"/>
  <c r="AU17" i="11"/>
  <c r="BA5" i="12" s="1"/>
  <c r="BA29" i="12"/>
  <c r="BA10" i="12"/>
  <c r="BJ7" i="12"/>
  <c r="BJ8" i="12"/>
  <c r="J6" i="12" s="1"/>
  <c r="BJ9" i="12"/>
  <c r="BJ10" i="12"/>
  <c r="J7" i="12" s="1"/>
  <c r="BJ11" i="12"/>
  <c r="BJ12" i="12"/>
  <c r="J8" i="12" s="1"/>
  <c r="BJ13" i="12"/>
  <c r="BJ14" i="12"/>
  <c r="J9" i="12" s="1"/>
  <c r="BJ15" i="12"/>
  <c r="BJ16" i="12"/>
  <c r="BJ17" i="12"/>
  <c r="BJ18" i="12"/>
  <c r="J11" i="12" s="1"/>
  <c r="BJ19" i="12"/>
  <c r="BJ20" i="12"/>
  <c r="J12" i="12" s="1"/>
  <c r="BJ21" i="12"/>
  <c r="BJ22" i="12"/>
  <c r="J13" i="12" s="1"/>
  <c r="BJ23" i="12"/>
  <c r="BJ24" i="12"/>
  <c r="J14" i="12" s="1"/>
  <c r="BJ25" i="12"/>
  <c r="BJ26" i="12"/>
  <c r="J15" i="12" s="1"/>
  <c r="BJ27" i="12"/>
  <c r="BJ28" i="12"/>
  <c r="BJ29" i="12"/>
  <c r="BJ30" i="12"/>
  <c r="J17" i="12" s="1"/>
  <c r="BJ31" i="12"/>
  <c r="BJ32" i="12"/>
  <c r="J18" i="12" s="1"/>
  <c r="BJ33" i="12"/>
  <c r="BJ34" i="12"/>
  <c r="J19" i="12" s="1"/>
  <c r="BJ35" i="12"/>
  <c r="BJ36" i="12"/>
  <c r="J20" i="12" s="1"/>
  <c r="BJ37" i="12"/>
  <c r="BJ38" i="12"/>
  <c r="J21" i="12" s="1"/>
  <c r="BJ39" i="12"/>
  <c r="BJ40" i="12"/>
  <c r="BJ41" i="12"/>
  <c r="BJ42" i="12"/>
  <c r="J23" i="12" s="1"/>
  <c r="BJ43" i="12"/>
  <c r="BJ44" i="12"/>
  <c r="J24" i="12" s="1"/>
  <c r="BJ45" i="12"/>
  <c r="BJ46" i="12"/>
  <c r="J25" i="12" s="1"/>
  <c r="BJ47" i="12"/>
  <c r="BJ48" i="12"/>
  <c r="J26" i="12" s="1"/>
  <c r="BJ49" i="12"/>
  <c r="BJ50" i="12"/>
  <c r="J27" i="12" s="1"/>
  <c r="BJ51" i="12"/>
  <c r="BJ52" i="12"/>
  <c r="J28" i="12" s="1"/>
  <c r="BJ53" i="12"/>
  <c r="BJ54" i="12"/>
  <c r="J29" i="12" s="1"/>
  <c r="BJ5" i="12"/>
  <c r="BG6" i="12"/>
  <c r="I5" i="12" s="1"/>
  <c r="BG7" i="12"/>
  <c r="BG8" i="12"/>
  <c r="I6" i="12" s="1"/>
  <c r="BG9" i="12"/>
  <c r="BG10" i="12"/>
  <c r="BG11" i="12"/>
  <c r="BG12" i="12"/>
  <c r="BG13" i="12"/>
  <c r="BG14" i="12"/>
  <c r="BG15" i="12"/>
  <c r="BG16" i="12"/>
  <c r="BG17" i="12"/>
  <c r="BG18" i="12"/>
  <c r="I11" i="12" s="1"/>
  <c r="BG19" i="12"/>
  <c r="BG20" i="12"/>
  <c r="I12" i="12" s="1"/>
  <c r="BG21" i="12"/>
  <c r="BG22" i="12"/>
  <c r="BG23" i="12"/>
  <c r="BG24" i="12"/>
  <c r="BG25" i="12"/>
  <c r="BG26" i="12"/>
  <c r="BG27" i="12"/>
  <c r="BG28" i="12"/>
  <c r="BG29" i="12"/>
  <c r="BG30" i="12"/>
  <c r="I17" i="12" s="1"/>
  <c r="BG31" i="12"/>
  <c r="BG32" i="12"/>
  <c r="I18" i="12" s="1"/>
  <c r="BG33" i="12"/>
  <c r="BG34" i="12"/>
  <c r="BG35" i="12"/>
  <c r="BG36" i="12"/>
  <c r="BG37" i="12"/>
  <c r="BG38" i="12"/>
  <c r="BG39" i="12"/>
  <c r="BG40" i="12"/>
  <c r="BG41" i="12"/>
  <c r="BG42" i="12"/>
  <c r="I23" i="12" s="1"/>
  <c r="BG43" i="12"/>
  <c r="BG44" i="12"/>
  <c r="I24" i="12" s="1"/>
  <c r="BG45" i="12"/>
  <c r="BG46" i="12"/>
  <c r="BG47" i="12"/>
  <c r="BG48" i="12"/>
  <c r="BG49" i="12"/>
  <c r="BG50" i="12"/>
  <c r="BG51" i="12"/>
  <c r="BG52" i="12"/>
  <c r="BG53" i="12"/>
  <c r="BG54" i="12"/>
  <c r="I29" i="12" s="1"/>
  <c r="BG5" i="12"/>
  <c r="BD6" i="12"/>
  <c r="G5" i="12" s="1"/>
  <c r="S20" i="13" s="1"/>
  <c r="R20" i="13" s="1"/>
  <c r="BD7" i="12"/>
  <c r="BD8" i="12"/>
  <c r="G6" i="12" s="1"/>
  <c r="BD9" i="12"/>
  <c r="BD10" i="12"/>
  <c r="G7" i="12" s="1"/>
  <c r="BD11" i="12"/>
  <c r="BD12" i="12"/>
  <c r="G8" i="12" s="1"/>
  <c r="BD13" i="12"/>
  <c r="BD14" i="12"/>
  <c r="G9" i="12" s="1"/>
  <c r="BD15" i="12"/>
  <c r="BD16" i="12"/>
  <c r="G10" i="12" s="1"/>
  <c r="BD17" i="12"/>
  <c r="BD18" i="12"/>
  <c r="G11" i="12" s="1"/>
  <c r="BD19" i="12"/>
  <c r="BD20" i="12"/>
  <c r="G12" i="12" s="1"/>
  <c r="BD21" i="12"/>
  <c r="BD22" i="12"/>
  <c r="G13" i="12" s="1"/>
  <c r="BD23" i="12"/>
  <c r="BD24" i="12"/>
  <c r="G14" i="12" s="1"/>
  <c r="BD25" i="12"/>
  <c r="BD26" i="12"/>
  <c r="G15" i="12" s="1"/>
  <c r="BD27" i="12"/>
  <c r="BD28" i="12"/>
  <c r="G16" i="12" s="1"/>
  <c r="BD29" i="12"/>
  <c r="BD30" i="12"/>
  <c r="G17" i="12" s="1"/>
  <c r="BD31" i="12"/>
  <c r="BD32" i="12"/>
  <c r="G18" i="12" s="1"/>
  <c r="BD33" i="12"/>
  <c r="BD34" i="12"/>
  <c r="G19" i="12" s="1"/>
  <c r="BD35" i="12"/>
  <c r="BD36" i="12"/>
  <c r="G20" i="12" s="1"/>
  <c r="BD37" i="12"/>
  <c r="BD38" i="12"/>
  <c r="G21" i="12" s="1"/>
  <c r="BD39" i="12"/>
  <c r="BD40" i="12"/>
  <c r="G22" i="12" s="1"/>
  <c r="BD41" i="12"/>
  <c r="BD42" i="12"/>
  <c r="G23" i="12" s="1"/>
  <c r="BD43" i="12"/>
  <c r="BD44" i="12"/>
  <c r="G24" i="12" s="1"/>
  <c r="BD45" i="12"/>
  <c r="BD46" i="12"/>
  <c r="G25" i="12" s="1"/>
  <c r="BD47" i="12"/>
  <c r="BD48" i="12"/>
  <c r="G26" i="12" s="1"/>
  <c r="BD49" i="12"/>
  <c r="BD50" i="12"/>
  <c r="G27" i="12" s="1"/>
  <c r="BD51" i="12"/>
  <c r="BD52" i="12"/>
  <c r="G28" i="12" s="1"/>
  <c r="BD53" i="12"/>
  <c r="BD54" i="12"/>
  <c r="G29" i="12" s="1"/>
  <c r="BD5" i="12"/>
  <c r="BA6" i="12"/>
  <c r="BA18" i="12"/>
  <c r="BA25" i="12"/>
  <c r="BA42" i="12"/>
  <c r="BA49" i="12"/>
  <c r="BA54" i="12"/>
  <c r="AT60" i="11"/>
  <c r="AZ48" i="12" s="1"/>
  <c r="AT49" i="11"/>
  <c r="AZ37" i="12" s="1"/>
  <c r="AT48" i="11"/>
  <c r="AZ36" i="12" s="1"/>
  <c r="AT43" i="11"/>
  <c r="AZ31" i="12" s="1"/>
  <c r="AT37" i="11"/>
  <c r="AZ25" i="12" s="1"/>
  <c r="AT30" i="11"/>
  <c r="AZ18" i="12" s="1"/>
  <c r="AT25" i="11"/>
  <c r="AZ13" i="12" s="1"/>
  <c r="AT19" i="11"/>
  <c r="AZ7" i="12" s="1"/>
  <c r="AS18" i="11"/>
  <c r="AS19" i="11"/>
  <c r="AS20" i="11"/>
  <c r="AS21" i="11"/>
  <c r="AS22" i="11"/>
  <c r="AS23" i="11"/>
  <c r="AS24" i="11"/>
  <c r="AS25" i="11"/>
  <c r="AS26" i="11"/>
  <c r="AS27" i="11"/>
  <c r="AS28" i="11"/>
  <c r="AS29" i="11"/>
  <c r="AS30" i="11"/>
  <c r="AS31" i="11"/>
  <c r="AS32" i="11"/>
  <c r="AS33" i="11"/>
  <c r="AS34" i="11"/>
  <c r="AS35" i="11"/>
  <c r="AS36" i="11"/>
  <c r="AS37" i="11"/>
  <c r="AS38" i="11"/>
  <c r="AS39" i="11"/>
  <c r="AS40" i="11"/>
  <c r="AS41" i="11"/>
  <c r="AS42" i="11"/>
  <c r="AS43" i="11"/>
  <c r="AS44" i="11"/>
  <c r="AS45" i="11"/>
  <c r="AS46" i="11"/>
  <c r="AS47" i="11"/>
  <c r="AS48" i="11"/>
  <c r="AS49" i="11"/>
  <c r="AS50" i="11"/>
  <c r="AS51" i="11"/>
  <c r="AS52" i="11"/>
  <c r="AS53" i="11"/>
  <c r="AS54" i="11"/>
  <c r="AS55" i="11"/>
  <c r="AS56" i="11"/>
  <c r="AS57" i="11"/>
  <c r="AS58" i="11"/>
  <c r="AS59" i="11"/>
  <c r="AS60" i="11"/>
  <c r="AS61" i="11"/>
  <c r="AP61" i="11" s="1"/>
  <c r="AS62" i="11"/>
  <c r="AS63" i="11"/>
  <c r="AS64" i="11"/>
  <c r="AS65" i="11"/>
  <c r="AS66" i="11"/>
  <c r="AS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3" i="11"/>
  <c r="AQ34" i="11"/>
  <c r="AQ35" i="11"/>
  <c r="AQ36" i="11"/>
  <c r="AQ37" i="11"/>
  <c r="AQ38" i="11"/>
  <c r="AQ39" i="11"/>
  <c r="AQ40" i="11"/>
  <c r="AQ41" i="11"/>
  <c r="AQ42" i="11"/>
  <c r="AQ43" i="11"/>
  <c r="AQ44" i="11"/>
  <c r="AQ45" i="11"/>
  <c r="AQ46" i="11"/>
  <c r="AQ47" i="11"/>
  <c r="AP47" i="11" s="1"/>
  <c r="AQ48" i="11"/>
  <c r="AQ49" i="11"/>
  <c r="AQ50" i="11"/>
  <c r="AQ51" i="11"/>
  <c r="AQ52" i="11"/>
  <c r="AQ53" i="11"/>
  <c r="AQ54" i="11"/>
  <c r="AQ55" i="11"/>
  <c r="AQ56" i="11"/>
  <c r="AQ57" i="11"/>
  <c r="AQ58" i="11"/>
  <c r="AQ59" i="11"/>
  <c r="AQ60" i="11"/>
  <c r="AQ61" i="11"/>
  <c r="AQ62" i="11"/>
  <c r="AQ63" i="11"/>
  <c r="AQ64" i="11"/>
  <c r="AQ65" i="11"/>
  <c r="AQ66" i="11"/>
  <c r="AQ17" i="11"/>
  <c r="AZ7" i="18"/>
  <c r="AZ8" i="18"/>
  <c r="AZ9" i="18"/>
  <c r="AZ10" i="18"/>
  <c r="AZ11" i="18"/>
  <c r="AZ12" i="18"/>
  <c r="AZ13" i="18"/>
  <c r="AZ14" i="18"/>
  <c r="AZ15" i="18"/>
  <c r="AZ16" i="18"/>
  <c r="AZ17" i="18"/>
  <c r="AZ18" i="18"/>
  <c r="AZ19" i="18"/>
  <c r="AZ20" i="18"/>
  <c r="AZ21" i="18"/>
  <c r="AZ22" i="18"/>
  <c r="AZ23" i="18"/>
  <c r="AZ24" i="18"/>
  <c r="AZ25" i="18"/>
  <c r="AZ26" i="18"/>
  <c r="AZ27" i="18"/>
  <c r="AZ28" i="18"/>
  <c r="AZ29" i="18"/>
  <c r="AZ30" i="18"/>
  <c r="AZ31" i="18"/>
  <c r="AZ32" i="18"/>
  <c r="AZ33" i="18"/>
  <c r="AZ34" i="18"/>
  <c r="AZ35" i="18"/>
  <c r="AZ36" i="18"/>
  <c r="AZ37" i="18"/>
  <c r="AZ38" i="18"/>
  <c r="AZ39" i="18"/>
  <c r="AZ40" i="18"/>
  <c r="AZ41" i="18"/>
  <c r="AZ42" i="18"/>
  <c r="AZ43" i="18"/>
  <c r="AZ44" i="18"/>
  <c r="AZ45" i="18"/>
  <c r="AZ46" i="18"/>
  <c r="AZ47" i="18"/>
  <c r="AZ48" i="18"/>
  <c r="AZ49" i="18"/>
  <c r="AZ50" i="18"/>
  <c r="AZ51" i="18"/>
  <c r="AZ52" i="18"/>
  <c r="AZ53" i="18"/>
  <c r="AZ54" i="18"/>
  <c r="AZ55" i="18"/>
  <c r="AZ6" i="18"/>
  <c r="AN2" i="21" l="1"/>
  <c r="BO48" i="12"/>
  <c r="BN6" i="12"/>
  <c r="S28" i="13"/>
  <c r="AE5" i="14"/>
  <c r="P5" i="14" s="1"/>
  <c r="BO18" i="12"/>
  <c r="BN54" i="12"/>
  <c r="BN42" i="12"/>
  <c r="BO54" i="12"/>
  <c r="BN48" i="12"/>
  <c r="BO42" i="12"/>
  <c r="BN36" i="12"/>
  <c r="BN30" i="12"/>
  <c r="BO24" i="12"/>
  <c r="BN12" i="12"/>
  <c r="BO6" i="12"/>
  <c r="BO36" i="12"/>
  <c r="BN18" i="12"/>
  <c r="AT53" i="11"/>
  <c r="AZ41" i="12" s="1"/>
  <c r="BO41" i="12" s="1"/>
  <c r="AT31" i="11"/>
  <c r="AZ19" i="12" s="1"/>
  <c r="BA24" i="12"/>
  <c r="BN24" i="12" s="1"/>
  <c r="AT62" i="11"/>
  <c r="AZ50" i="12" s="1"/>
  <c r="AT56" i="11"/>
  <c r="AZ44" i="12" s="1"/>
  <c r="BO44" i="12" s="1"/>
  <c r="AT44" i="11"/>
  <c r="AZ32" i="12" s="1"/>
  <c r="BO32" i="12" s="1"/>
  <c r="AT32" i="11"/>
  <c r="AZ20" i="12" s="1"/>
  <c r="BO20" i="12" s="1"/>
  <c r="AT26" i="11"/>
  <c r="AZ14" i="12" s="1"/>
  <c r="AP19" i="11"/>
  <c r="AP17" i="11"/>
  <c r="AP49" i="11"/>
  <c r="AP43" i="11"/>
  <c r="AP37" i="11"/>
  <c r="AP31" i="11"/>
  <c r="AP25" i="11"/>
  <c r="AP21" i="11"/>
  <c r="AT24" i="11"/>
  <c r="AZ12" i="12" s="1"/>
  <c r="BO12" i="12" s="1"/>
  <c r="AT42" i="11"/>
  <c r="AZ30" i="12" s="1"/>
  <c r="BO30" i="12" s="1"/>
  <c r="AP60" i="11"/>
  <c r="AP36" i="11"/>
  <c r="AP30" i="11"/>
  <c r="BA33" i="12"/>
  <c r="BN33" i="12" s="1"/>
  <c r="BA15" i="12"/>
  <c r="BN15" i="12" s="1"/>
  <c r="AT63" i="11"/>
  <c r="AZ51" i="12" s="1"/>
  <c r="BO51" i="12" s="1"/>
  <c r="AT57" i="11"/>
  <c r="AZ45" i="12" s="1"/>
  <c r="BO45" i="12" s="1"/>
  <c r="AT51" i="11"/>
  <c r="AZ39" i="12" s="1"/>
  <c r="BO39" i="12" s="1"/>
  <c r="AT33" i="11"/>
  <c r="AZ21" i="12" s="1"/>
  <c r="BO21" i="12" s="1"/>
  <c r="AP62" i="11"/>
  <c r="AP20" i="11"/>
  <c r="BA27" i="12"/>
  <c r="BN27" i="12" s="1"/>
  <c r="AP38" i="11"/>
  <c r="AP26" i="11"/>
  <c r="AT21" i="11"/>
  <c r="AZ9" i="12" s="1"/>
  <c r="BO9" i="12" s="1"/>
  <c r="AT17" i="11"/>
  <c r="AZ5" i="12" s="1"/>
  <c r="AT55" i="11"/>
  <c r="AZ43" i="12" s="1"/>
  <c r="BO43" i="12" s="1"/>
  <c r="AT20" i="11"/>
  <c r="AZ8" i="12" s="1"/>
  <c r="BO8" i="12" s="1"/>
  <c r="AP57" i="11"/>
  <c r="AP48" i="11"/>
  <c r="AP56" i="11"/>
  <c r="AP44" i="11"/>
  <c r="AP32" i="11"/>
  <c r="AP66" i="11"/>
  <c r="AP54" i="11"/>
  <c r="AP42" i="11"/>
  <c r="AP18" i="11"/>
  <c r="AP65" i="11"/>
  <c r="AP59" i="11"/>
  <c r="AP53" i="11"/>
  <c r="AP41" i="11"/>
  <c r="AP35" i="11"/>
  <c r="AP29" i="11"/>
  <c r="AP23" i="11"/>
  <c r="AP51" i="11"/>
  <c r="AP55" i="11"/>
  <c r="AP50" i="11"/>
  <c r="AP24" i="11"/>
  <c r="AT38" i="11"/>
  <c r="AZ26" i="12" s="1"/>
  <c r="BO26" i="12" s="1"/>
  <c r="AT47" i="11"/>
  <c r="AZ35" i="12" s="1"/>
  <c r="BO35" i="12" s="1"/>
  <c r="BA32" i="12"/>
  <c r="BN32" i="12" s="1"/>
  <c r="BA20" i="12"/>
  <c r="BN20" i="12" s="1"/>
  <c r="BA14" i="12"/>
  <c r="BN14" i="12" s="1"/>
  <c r="AP34" i="11"/>
  <c r="BN8" i="12"/>
  <c r="BO50" i="12"/>
  <c r="BO14" i="12"/>
  <c r="BO25" i="12"/>
  <c r="BO49" i="12"/>
  <c r="BN49" i="12"/>
  <c r="BN37" i="12"/>
  <c r="BO5" i="12"/>
  <c r="BO13" i="12"/>
  <c r="I25" i="12"/>
  <c r="I19" i="12"/>
  <c r="I13" i="12"/>
  <c r="I7" i="12"/>
  <c r="BO7" i="12"/>
  <c r="BN25" i="12"/>
  <c r="BN13" i="12"/>
  <c r="BO37" i="12"/>
  <c r="I28" i="12"/>
  <c r="I22" i="12"/>
  <c r="I16" i="12"/>
  <c r="I10" i="12"/>
  <c r="BO19" i="12"/>
  <c r="BN5" i="12"/>
  <c r="BN43" i="12"/>
  <c r="BN31" i="12"/>
  <c r="I27" i="12"/>
  <c r="I21" i="12"/>
  <c r="I15" i="12"/>
  <c r="I9" i="12"/>
  <c r="J22" i="12"/>
  <c r="J16" i="12"/>
  <c r="J10" i="12"/>
  <c r="BO31" i="12"/>
  <c r="BN19" i="12"/>
  <c r="BN7" i="12"/>
  <c r="I26" i="12"/>
  <c r="I20" i="12"/>
  <c r="I14" i="12"/>
  <c r="I8" i="12"/>
  <c r="BN47" i="12"/>
  <c r="BN51" i="12"/>
  <c r="BN39" i="12"/>
  <c r="BN53" i="12"/>
  <c r="BN17" i="12"/>
  <c r="BN26" i="12"/>
  <c r="BN35" i="12"/>
  <c r="BN38" i="12"/>
  <c r="BN41" i="12"/>
  <c r="BN10" i="12"/>
  <c r="BN52" i="12"/>
  <c r="BN46" i="12"/>
  <c r="BN40" i="12"/>
  <c r="BN34" i="12"/>
  <c r="BN29" i="12"/>
  <c r="AT35" i="11"/>
  <c r="AZ23" i="12" s="1"/>
  <c r="BO23" i="12" s="1"/>
  <c r="AT23" i="11"/>
  <c r="AZ11" i="12" s="1"/>
  <c r="BO11" i="12" s="1"/>
  <c r="AT28" i="11"/>
  <c r="AZ16" i="12" s="1"/>
  <c r="BO16" i="12" s="1"/>
  <c r="BA16" i="12"/>
  <c r="BN16" i="12" s="1"/>
  <c r="AT41" i="11"/>
  <c r="AZ29" i="12" s="1"/>
  <c r="BO29" i="12" s="1"/>
  <c r="BA23" i="12"/>
  <c r="BN23" i="12" s="1"/>
  <c r="BA11" i="12"/>
  <c r="BN11" i="12" s="1"/>
  <c r="AT29" i="11"/>
  <c r="AZ17" i="12" s="1"/>
  <c r="BO17" i="12" s="1"/>
  <c r="BA44" i="12"/>
  <c r="BN44" i="12" s="1"/>
  <c r="BA50" i="12"/>
  <c r="BN50" i="12" s="1"/>
  <c r="AT50" i="11"/>
  <c r="AZ38" i="12" s="1"/>
  <c r="BO38" i="12" s="1"/>
  <c r="BN22" i="12"/>
  <c r="AT40" i="11"/>
  <c r="AZ28" i="12" s="1"/>
  <c r="BO28" i="12" s="1"/>
  <c r="AT64" i="11"/>
  <c r="AZ52" i="12" s="1"/>
  <c r="BO52" i="12" s="1"/>
  <c r="AT34" i="11"/>
  <c r="AZ22" i="12" s="1"/>
  <c r="BO22" i="12" s="1"/>
  <c r="AT58" i="11"/>
  <c r="AZ46" i="12" s="1"/>
  <c r="BO46" i="12" s="1"/>
  <c r="AT22" i="11"/>
  <c r="AZ10" i="12" s="1"/>
  <c r="BO10" i="12" s="1"/>
  <c r="AT52" i="11"/>
  <c r="AZ40" i="12" s="1"/>
  <c r="BO40" i="12" s="1"/>
  <c r="AT46" i="11"/>
  <c r="AZ34" i="12" s="1"/>
  <c r="BO34" i="12" s="1"/>
  <c r="BA28" i="12"/>
  <c r="BN28" i="12" s="1"/>
  <c r="AT65" i="11"/>
  <c r="AZ53" i="12" s="1"/>
  <c r="BO53" i="12" s="1"/>
  <c r="AT59" i="11"/>
  <c r="AZ47" i="12" s="1"/>
  <c r="BO47" i="12" s="1"/>
  <c r="AP64" i="11"/>
  <c r="AP52" i="11"/>
  <c r="AP46" i="11"/>
  <c r="AP40" i="11"/>
  <c r="AP28" i="11"/>
  <c r="AP22" i="11"/>
  <c r="AP58" i="11"/>
  <c r="AP63" i="11"/>
  <c r="AP45" i="11"/>
  <c r="AP39" i="11"/>
  <c r="AP33" i="11"/>
  <c r="AP27" i="11"/>
  <c r="CP55" i="18"/>
  <c r="CM55" i="18"/>
  <c r="CJ55" i="18"/>
  <c r="CG55" i="18"/>
  <c r="CD55" i="18"/>
  <c r="CA55" i="18"/>
  <c r="BX55" i="18"/>
  <c r="BU55" i="18"/>
  <c r="CP54" i="18"/>
  <c r="CM54" i="18"/>
  <c r="CJ54" i="18"/>
  <c r="CG54" i="18"/>
  <c r="CD54" i="18"/>
  <c r="CA54" i="18"/>
  <c r="BX54" i="18"/>
  <c r="BU54" i="18"/>
  <c r="CP53" i="18"/>
  <c r="CM53" i="18"/>
  <c r="CJ53" i="18"/>
  <c r="CG53" i="18"/>
  <c r="CD53" i="18"/>
  <c r="CA53" i="18"/>
  <c r="BX53" i="18"/>
  <c r="BU53" i="18"/>
  <c r="CP52" i="18"/>
  <c r="CM52" i="18"/>
  <c r="CJ52" i="18"/>
  <c r="CG52" i="18"/>
  <c r="CD52" i="18"/>
  <c r="CA52" i="18"/>
  <c r="BX52" i="18"/>
  <c r="BU52" i="18"/>
  <c r="CP51" i="18"/>
  <c r="CM51" i="18"/>
  <c r="CJ51" i="18"/>
  <c r="CG51" i="18"/>
  <c r="CD51" i="18"/>
  <c r="CA51" i="18"/>
  <c r="BX51" i="18"/>
  <c r="BU51" i="18"/>
  <c r="CP50" i="18"/>
  <c r="CM50" i="18"/>
  <c r="CJ50" i="18"/>
  <c r="CG50" i="18"/>
  <c r="CD50" i="18"/>
  <c r="CA50" i="18"/>
  <c r="BX50" i="18"/>
  <c r="BU50" i="18"/>
  <c r="CP49" i="18"/>
  <c r="CM49" i="18"/>
  <c r="CJ49" i="18"/>
  <c r="CG49" i="18"/>
  <c r="CD49" i="18"/>
  <c r="CA49" i="18"/>
  <c r="BX49" i="18"/>
  <c r="BU49" i="18"/>
  <c r="CP48" i="18"/>
  <c r="CM48" i="18"/>
  <c r="CJ48" i="18"/>
  <c r="CG48" i="18"/>
  <c r="CD48" i="18"/>
  <c r="CA48" i="18"/>
  <c r="BX48" i="18"/>
  <c r="BU48" i="18"/>
  <c r="CP47" i="18"/>
  <c r="CM47" i="18"/>
  <c r="CJ47" i="18"/>
  <c r="CG47" i="18"/>
  <c r="CD47" i="18"/>
  <c r="CA47" i="18"/>
  <c r="BX47" i="18"/>
  <c r="BU47" i="18"/>
  <c r="CP46" i="18"/>
  <c r="CM46" i="18"/>
  <c r="CJ46" i="18"/>
  <c r="CG46" i="18"/>
  <c r="CD46" i="18"/>
  <c r="CA46" i="18"/>
  <c r="BX46" i="18"/>
  <c r="BU46" i="18"/>
  <c r="CP45" i="18"/>
  <c r="CM45" i="18"/>
  <c r="CJ45" i="18"/>
  <c r="CG45" i="18"/>
  <c r="CD45" i="18"/>
  <c r="CA45" i="18"/>
  <c r="BX45" i="18"/>
  <c r="BU45" i="18"/>
  <c r="CP44" i="18"/>
  <c r="CM44" i="18"/>
  <c r="CJ44" i="18"/>
  <c r="CG44" i="18"/>
  <c r="CD44" i="18"/>
  <c r="CA44" i="18"/>
  <c r="BX44" i="18"/>
  <c r="BU44" i="18"/>
  <c r="CP43" i="18"/>
  <c r="CM43" i="18"/>
  <c r="CJ43" i="18"/>
  <c r="CG43" i="18"/>
  <c r="CD43" i="18"/>
  <c r="CA43" i="18"/>
  <c r="BX43" i="18"/>
  <c r="BU43" i="18"/>
  <c r="CP42" i="18"/>
  <c r="CM42" i="18"/>
  <c r="CJ42" i="18"/>
  <c r="CG42" i="18"/>
  <c r="CD42" i="18"/>
  <c r="CA42" i="18"/>
  <c r="BX42" i="18"/>
  <c r="BU42" i="18"/>
  <c r="CP41" i="18"/>
  <c r="CM41" i="18"/>
  <c r="CJ41" i="18"/>
  <c r="CG41" i="18"/>
  <c r="CD41" i="18"/>
  <c r="CA41" i="18"/>
  <c r="BX41" i="18"/>
  <c r="BU41" i="18"/>
  <c r="CP40" i="18"/>
  <c r="CM40" i="18"/>
  <c r="CJ40" i="18"/>
  <c r="CG40" i="18"/>
  <c r="CD40" i="18"/>
  <c r="CA40" i="18"/>
  <c r="BX40" i="18"/>
  <c r="BU40" i="18"/>
  <c r="CP39" i="18"/>
  <c r="CM39" i="18"/>
  <c r="CJ39" i="18"/>
  <c r="CG39" i="18"/>
  <c r="CD39" i="18"/>
  <c r="CA39" i="18"/>
  <c r="BX39" i="18"/>
  <c r="BU39" i="18"/>
  <c r="CP38" i="18"/>
  <c r="CM38" i="18"/>
  <c r="CJ38" i="18"/>
  <c r="CG38" i="18"/>
  <c r="CD38" i="18"/>
  <c r="CA38" i="18"/>
  <c r="BX38" i="18"/>
  <c r="BU38" i="18"/>
  <c r="CP37" i="18"/>
  <c r="CM37" i="18"/>
  <c r="CJ37" i="18"/>
  <c r="CG37" i="18"/>
  <c r="CD37" i="18"/>
  <c r="CA37" i="18"/>
  <c r="BX37" i="18"/>
  <c r="BU37" i="18"/>
  <c r="CP36" i="18"/>
  <c r="CM36" i="18"/>
  <c r="CJ36" i="18"/>
  <c r="CG36" i="18"/>
  <c r="CD36" i="18"/>
  <c r="CA36" i="18"/>
  <c r="BX36" i="18"/>
  <c r="BU36" i="18"/>
  <c r="CP35" i="18"/>
  <c r="CM35" i="18"/>
  <c r="CJ35" i="18"/>
  <c r="CG35" i="18"/>
  <c r="CD35" i="18"/>
  <c r="CA35" i="18"/>
  <c r="BX35" i="18"/>
  <c r="BU35" i="18"/>
  <c r="CP34" i="18"/>
  <c r="CM34" i="18"/>
  <c r="CJ34" i="18"/>
  <c r="CG34" i="18"/>
  <c r="CD34" i="18"/>
  <c r="CA34" i="18"/>
  <c r="BX34" i="18"/>
  <c r="BU34" i="18"/>
  <c r="CP33" i="18"/>
  <c r="CM33" i="18"/>
  <c r="CJ33" i="18"/>
  <c r="CG33" i="18"/>
  <c r="CD33" i="18"/>
  <c r="CA33" i="18"/>
  <c r="BX33" i="18"/>
  <c r="BU33" i="18"/>
  <c r="CP32" i="18"/>
  <c r="CM32" i="18"/>
  <c r="CJ32" i="18"/>
  <c r="CG32" i="18"/>
  <c r="CD32" i="18"/>
  <c r="CA32" i="18"/>
  <c r="BX32" i="18"/>
  <c r="BU32" i="18"/>
  <c r="CP31" i="18"/>
  <c r="CM31" i="18"/>
  <c r="CJ31" i="18"/>
  <c r="CG31" i="18"/>
  <c r="CD31" i="18"/>
  <c r="CA31" i="18"/>
  <c r="BX31" i="18"/>
  <c r="BU31" i="18"/>
  <c r="CP30" i="18"/>
  <c r="CM30" i="18"/>
  <c r="CJ30" i="18"/>
  <c r="CG30" i="18"/>
  <c r="CD30" i="18"/>
  <c r="CA30" i="18"/>
  <c r="BX30" i="18"/>
  <c r="BU30" i="18"/>
  <c r="CP29" i="18"/>
  <c r="CM29" i="18"/>
  <c r="CJ29" i="18"/>
  <c r="CG29" i="18"/>
  <c r="CD29" i="18"/>
  <c r="CA29" i="18"/>
  <c r="BX29" i="18"/>
  <c r="BU29" i="18"/>
  <c r="CP28" i="18"/>
  <c r="CM28" i="18"/>
  <c r="CJ28" i="18"/>
  <c r="CG28" i="18"/>
  <c r="CD28" i="18"/>
  <c r="CA28" i="18"/>
  <c r="BX28" i="18"/>
  <c r="BU28" i="18"/>
  <c r="CP27" i="18"/>
  <c r="CM27" i="18"/>
  <c r="CJ27" i="18"/>
  <c r="CG27" i="18"/>
  <c r="CD27" i="18"/>
  <c r="CA27" i="18"/>
  <c r="BX27" i="18"/>
  <c r="BU27" i="18"/>
  <c r="CP26" i="18"/>
  <c r="CM26" i="18"/>
  <c r="CJ26" i="18"/>
  <c r="CG26" i="18"/>
  <c r="CD26" i="18"/>
  <c r="CA26" i="18"/>
  <c r="BX26" i="18"/>
  <c r="BU26" i="18"/>
  <c r="CP25" i="18"/>
  <c r="CM25" i="18"/>
  <c r="CJ25" i="18"/>
  <c r="CG25" i="18"/>
  <c r="CD25" i="18"/>
  <c r="CA25" i="18"/>
  <c r="BX25" i="18"/>
  <c r="BU25" i="18"/>
  <c r="CP24" i="18"/>
  <c r="CM24" i="18"/>
  <c r="CJ24" i="18"/>
  <c r="CG24" i="18"/>
  <c r="CD24" i="18"/>
  <c r="CA24" i="18"/>
  <c r="BX24" i="18"/>
  <c r="BU24" i="18"/>
  <c r="CP23" i="18"/>
  <c r="CM23" i="18"/>
  <c r="CJ23" i="18"/>
  <c r="CG23" i="18"/>
  <c r="CD23" i="18"/>
  <c r="CA23" i="18"/>
  <c r="BX23" i="18"/>
  <c r="BU23" i="18"/>
  <c r="CP22" i="18"/>
  <c r="CM22" i="18"/>
  <c r="CJ22" i="18"/>
  <c r="CG22" i="18"/>
  <c r="CD22" i="18"/>
  <c r="CA22" i="18"/>
  <c r="BX22" i="18"/>
  <c r="BU22" i="18"/>
  <c r="CP21" i="18"/>
  <c r="CM21" i="18"/>
  <c r="CJ21" i="18"/>
  <c r="CG21" i="18"/>
  <c r="CD21" i="18"/>
  <c r="CA21" i="18"/>
  <c r="BX21" i="18"/>
  <c r="BU21" i="18"/>
  <c r="CP20" i="18"/>
  <c r="CM20" i="18"/>
  <c r="CJ20" i="18"/>
  <c r="CG20" i="18"/>
  <c r="CD20" i="18"/>
  <c r="CA20" i="18"/>
  <c r="BX20" i="18"/>
  <c r="BU20" i="18"/>
  <c r="CP19" i="18"/>
  <c r="CM19" i="18"/>
  <c r="CJ19" i="18"/>
  <c r="CG19" i="18"/>
  <c r="CD19" i="18"/>
  <c r="CA19" i="18"/>
  <c r="BX19" i="18"/>
  <c r="BU19" i="18"/>
  <c r="CP18" i="18"/>
  <c r="CM18" i="18"/>
  <c r="CJ18" i="18"/>
  <c r="CG18" i="18"/>
  <c r="CD18" i="18"/>
  <c r="CA18" i="18"/>
  <c r="BX18" i="18"/>
  <c r="BU18" i="18"/>
  <c r="CP17" i="18"/>
  <c r="CM17" i="18"/>
  <c r="CJ17" i="18"/>
  <c r="CG17" i="18"/>
  <c r="CD17" i="18"/>
  <c r="CA17" i="18"/>
  <c r="BX17" i="18"/>
  <c r="BU17" i="18"/>
  <c r="CP16" i="18"/>
  <c r="CM16" i="18"/>
  <c r="CJ16" i="18"/>
  <c r="CG16" i="18"/>
  <c r="CD16" i="18"/>
  <c r="CA16" i="18"/>
  <c r="BX16" i="18"/>
  <c r="BU16" i="18"/>
  <c r="CP15" i="18"/>
  <c r="CM15" i="18"/>
  <c r="CJ15" i="18"/>
  <c r="CG15" i="18"/>
  <c r="CD15" i="18"/>
  <c r="CA15" i="18"/>
  <c r="BX15" i="18"/>
  <c r="BU15" i="18"/>
  <c r="CP14" i="18"/>
  <c r="CM14" i="18"/>
  <c r="CJ14" i="18"/>
  <c r="CG14" i="18"/>
  <c r="CD14" i="18"/>
  <c r="CA14" i="18"/>
  <c r="BX14" i="18"/>
  <c r="BU14" i="18"/>
  <c r="CP13" i="18"/>
  <c r="CM13" i="18"/>
  <c r="CJ13" i="18"/>
  <c r="CG13" i="18"/>
  <c r="CD13" i="18"/>
  <c r="CA13" i="18"/>
  <c r="BX13" i="18"/>
  <c r="BU13" i="18"/>
  <c r="CP12" i="18"/>
  <c r="CM12" i="18"/>
  <c r="CJ12" i="18"/>
  <c r="CG12" i="18"/>
  <c r="CD12" i="18"/>
  <c r="CA12" i="18"/>
  <c r="BX12" i="18"/>
  <c r="BU12" i="18"/>
  <c r="CP11" i="18"/>
  <c r="CM11" i="18"/>
  <c r="CJ11" i="18"/>
  <c r="CG11" i="18"/>
  <c r="CD11" i="18"/>
  <c r="CA11" i="18"/>
  <c r="BX11" i="18"/>
  <c r="BU11" i="18"/>
  <c r="CP10" i="18"/>
  <c r="CM10" i="18"/>
  <c r="CJ10" i="18"/>
  <c r="CG10" i="18"/>
  <c r="CD10" i="18"/>
  <c r="CA10" i="18"/>
  <c r="BX10" i="18"/>
  <c r="BU10" i="18"/>
  <c r="CP9" i="18"/>
  <c r="CM9" i="18"/>
  <c r="CJ9" i="18"/>
  <c r="CG9" i="18"/>
  <c r="CD9" i="18"/>
  <c r="CA9" i="18"/>
  <c r="BX9" i="18"/>
  <c r="BU9" i="18"/>
  <c r="CP8" i="18"/>
  <c r="CM8" i="18"/>
  <c r="CJ8" i="18"/>
  <c r="CG8" i="18"/>
  <c r="CD8" i="18"/>
  <c r="CA8" i="18"/>
  <c r="BX8" i="18"/>
  <c r="BU8" i="18"/>
  <c r="CP7" i="18"/>
  <c r="CM7" i="18"/>
  <c r="CJ7" i="18"/>
  <c r="CG7" i="18"/>
  <c r="CD7" i="18"/>
  <c r="CA7" i="18"/>
  <c r="BX7" i="18"/>
  <c r="BU7" i="18"/>
  <c r="CP6" i="18"/>
  <c r="CM6" i="18"/>
  <c r="CJ6" i="18"/>
  <c r="CG6" i="18"/>
  <c r="CD6" i="18"/>
  <c r="CA6" i="18"/>
  <c r="BX6" i="18"/>
  <c r="BU6" i="18"/>
  <c r="AP2" i="21" l="1"/>
  <c r="C83" i="17"/>
  <c r="C84" i="17"/>
  <c r="C85" i="17"/>
  <c r="C86" i="17"/>
  <c r="AR2" i="21" l="1"/>
  <c r="C21" i="9"/>
  <c r="C20" i="9"/>
  <c r="C19" i="9"/>
  <c r="C18" i="9"/>
  <c r="C17" i="9"/>
  <c r="C16" i="9"/>
  <c r="C15" i="9"/>
  <c r="C14" i="9"/>
  <c r="C6" i="9"/>
  <c r="J8" i="9" s="1"/>
  <c r="AT2" i="21" l="1"/>
  <c r="N56" i="9"/>
  <c r="N50" i="9"/>
  <c r="J46" i="9"/>
  <c r="K41" i="9"/>
  <c r="L36" i="9"/>
  <c r="M31" i="9"/>
  <c r="N26" i="9"/>
  <c r="J22" i="9"/>
  <c r="K17" i="9"/>
  <c r="L12" i="9"/>
  <c r="K7" i="9"/>
  <c r="N55" i="9"/>
  <c r="M54" i="9"/>
  <c r="L53" i="9"/>
  <c r="K52" i="9"/>
  <c r="J51" i="9"/>
  <c r="N49" i="9"/>
  <c r="M48" i="9"/>
  <c r="L47" i="9"/>
  <c r="K46" i="9"/>
  <c r="J45" i="9"/>
  <c r="N43" i="9"/>
  <c r="M42" i="9"/>
  <c r="L41" i="9"/>
  <c r="K40" i="9"/>
  <c r="J39" i="9"/>
  <c r="N37" i="9"/>
  <c r="M36" i="9"/>
  <c r="L35" i="9"/>
  <c r="K34" i="9"/>
  <c r="J33" i="9"/>
  <c r="N31" i="9"/>
  <c r="M30" i="9"/>
  <c r="L29" i="9"/>
  <c r="K28" i="9"/>
  <c r="J27" i="9"/>
  <c r="N25" i="9"/>
  <c r="M24" i="9"/>
  <c r="L23" i="9"/>
  <c r="K22" i="9"/>
  <c r="J21" i="9"/>
  <c r="N19" i="9"/>
  <c r="M18" i="9"/>
  <c r="L17" i="9"/>
  <c r="K16" i="9"/>
  <c r="J15" i="9"/>
  <c r="N13" i="9"/>
  <c r="M12" i="9"/>
  <c r="L11" i="9"/>
  <c r="K10" i="9"/>
  <c r="J9" i="9"/>
  <c r="K53" i="9"/>
  <c r="L48" i="9"/>
  <c r="M43" i="9"/>
  <c r="N38" i="9"/>
  <c r="J34" i="9"/>
  <c r="K29" i="9"/>
  <c r="L24" i="9"/>
  <c r="M19" i="9"/>
  <c r="N14" i="9"/>
  <c r="J10" i="9"/>
  <c r="J7" i="9"/>
  <c r="M56" i="9"/>
  <c r="L55" i="9"/>
  <c r="K54" i="9"/>
  <c r="J53" i="9"/>
  <c r="N51" i="9"/>
  <c r="M50" i="9"/>
  <c r="L49" i="9"/>
  <c r="K48" i="9"/>
  <c r="J47" i="9"/>
  <c r="N45" i="9"/>
  <c r="M44" i="9"/>
  <c r="L43" i="9"/>
  <c r="K42" i="9"/>
  <c r="J41" i="9"/>
  <c r="N39" i="9"/>
  <c r="M38" i="9"/>
  <c r="L37" i="9"/>
  <c r="K36" i="9"/>
  <c r="J35" i="9"/>
  <c r="N33" i="9"/>
  <c r="M32" i="9"/>
  <c r="L31" i="9"/>
  <c r="K30" i="9"/>
  <c r="J29" i="9"/>
  <c r="N27" i="9"/>
  <c r="M26" i="9"/>
  <c r="L25" i="9"/>
  <c r="K24" i="9"/>
  <c r="J23" i="9"/>
  <c r="N21" i="9"/>
  <c r="M20" i="9"/>
  <c r="L19" i="9"/>
  <c r="K18" i="9"/>
  <c r="J17" i="9"/>
  <c r="N15" i="9"/>
  <c r="M14" i="9"/>
  <c r="L13" i="9"/>
  <c r="K12" i="9"/>
  <c r="J11" i="9"/>
  <c r="N9" i="9"/>
  <c r="M8" i="9"/>
  <c r="L54" i="9"/>
  <c r="M49" i="9"/>
  <c r="N44" i="9"/>
  <c r="J40" i="9"/>
  <c r="K35" i="9"/>
  <c r="L30" i="9"/>
  <c r="M25" i="9"/>
  <c r="N20" i="9"/>
  <c r="J16" i="9"/>
  <c r="K11" i="9"/>
  <c r="N7" i="9"/>
  <c r="L56" i="9"/>
  <c r="K55" i="9"/>
  <c r="J54" i="9"/>
  <c r="N52" i="9"/>
  <c r="M51" i="9"/>
  <c r="L50" i="9"/>
  <c r="K49" i="9"/>
  <c r="J48" i="9"/>
  <c r="N46" i="9"/>
  <c r="M45" i="9"/>
  <c r="L44" i="9"/>
  <c r="K43" i="9"/>
  <c r="J42" i="9"/>
  <c r="N40" i="9"/>
  <c r="M39" i="9"/>
  <c r="L38" i="9"/>
  <c r="K37" i="9"/>
  <c r="J36" i="9"/>
  <c r="N34" i="9"/>
  <c r="M33" i="9"/>
  <c r="L32" i="9"/>
  <c r="K31" i="9"/>
  <c r="J30" i="9"/>
  <c r="N28" i="9"/>
  <c r="M27" i="9"/>
  <c r="L26" i="9"/>
  <c r="K25" i="9"/>
  <c r="J24" i="9"/>
  <c r="N22" i="9"/>
  <c r="M21" i="9"/>
  <c r="L20" i="9"/>
  <c r="K19" i="9"/>
  <c r="J18" i="9"/>
  <c r="N16" i="9"/>
  <c r="M15" i="9"/>
  <c r="L14" i="9"/>
  <c r="K13" i="9"/>
  <c r="J12" i="9"/>
  <c r="N10" i="9"/>
  <c r="M9" i="9"/>
  <c r="L8" i="9"/>
  <c r="M7" i="9"/>
  <c r="K56" i="9"/>
  <c r="J55" i="9"/>
  <c r="N53" i="9"/>
  <c r="M52" i="9"/>
  <c r="L51" i="9"/>
  <c r="K50" i="9"/>
  <c r="J49" i="9"/>
  <c r="N47" i="9"/>
  <c r="M46" i="9"/>
  <c r="L45" i="9"/>
  <c r="K44" i="9"/>
  <c r="J43" i="9"/>
  <c r="N41" i="9"/>
  <c r="M40" i="9"/>
  <c r="L39" i="9"/>
  <c r="K38" i="9"/>
  <c r="J37" i="9"/>
  <c r="N35" i="9"/>
  <c r="M34" i="9"/>
  <c r="L33" i="9"/>
  <c r="K32" i="9"/>
  <c r="J31" i="9"/>
  <c r="N29" i="9"/>
  <c r="M28" i="9"/>
  <c r="L27" i="9"/>
  <c r="K26" i="9"/>
  <c r="J25" i="9"/>
  <c r="N23" i="9"/>
  <c r="M22" i="9"/>
  <c r="L21" i="9"/>
  <c r="K20" i="9"/>
  <c r="J19" i="9"/>
  <c r="N17" i="9"/>
  <c r="M16" i="9"/>
  <c r="L15" i="9"/>
  <c r="K14" i="9"/>
  <c r="J13" i="9"/>
  <c r="N11" i="9"/>
  <c r="M10" i="9"/>
  <c r="L9" i="9"/>
  <c r="K8" i="9"/>
  <c r="M55" i="9"/>
  <c r="J52" i="9"/>
  <c r="K47" i="9"/>
  <c r="L42" i="9"/>
  <c r="M37" i="9"/>
  <c r="N32" i="9"/>
  <c r="J28" i="9"/>
  <c r="K23" i="9"/>
  <c r="L18" i="9"/>
  <c r="M13" i="9"/>
  <c r="N8" i="9"/>
  <c r="L7" i="9"/>
  <c r="J56" i="9"/>
  <c r="N54" i="9"/>
  <c r="M53" i="9"/>
  <c r="L52" i="9"/>
  <c r="K51" i="9"/>
  <c r="J50" i="9"/>
  <c r="N48" i="9"/>
  <c r="M47" i="9"/>
  <c r="L46" i="9"/>
  <c r="K45" i="9"/>
  <c r="J44" i="9"/>
  <c r="N42" i="9"/>
  <c r="M41" i="9"/>
  <c r="L40" i="9"/>
  <c r="K39" i="9"/>
  <c r="J38" i="9"/>
  <c r="N36" i="9"/>
  <c r="M35" i="9"/>
  <c r="L34" i="9"/>
  <c r="K33" i="9"/>
  <c r="J32" i="9"/>
  <c r="N30" i="9"/>
  <c r="M29" i="9"/>
  <c r="L28" i="9"/>
  <c r="K27" i="9"/>
  <c r="J26" i="9"/>
  <c r="N24" i="9"/>
  <c r="M23" i="9"/>
  <c r="L22" i="9"/>
  <c r="K21" i="9"/>
  <c r="J20" i="9"/>
  <c r="N18" i="9"/>
  <c r="M17" i="9"/>
  <c r="L16" i="9"/>
  <c r="K15" i="9"/>
  <c r="J14" i="9"/>
  <c r="N12" i="9"/>
  <c r="M11" i="9"/>
  <c r="L10" i="9"/>
  <c r="K9" i="9"/>
  <c r="C21" i="6"/>
  <c r="C20" i="6"/>
  <c r="C19" i="6"/>
  <c r="C18" i="6"/>
  <c r="C16" i="6"/>
  <c r="C17" i="6"/>
  <c r="C15" i="6"/>
  <c r="C14" i="6"/>
  <c r="AV2" i="21" l="1"/>
  <c r="C6" i="6"/>
  <c r="X8" i="6" s="1"/>
  <c r="Z12" i="6"/>
  <c r="Z15" i="6"/>
  <c r="X20" i="6"/>
  <c r="Z21" i="6"/>
  <c r="X23" i="6"/>
  <c r="Z24" i="6"/>
  <c r="Z27" i="6"/>
  <c r="X29" i="6"/>
  <c r="Z30" i="6"/>
  <c r="X32" i="6"/>
  <c r="Z33" i="6"/>
  <c r="X35" i="6"/>
  <c r="Z36" i="6"/>
  <c r="X38" i="6"/>
  <c r="Z39" i="6"/>
  <c r="X41" i="6"/>
  <c r="Z42" i="6"/>
  <c r="X44" i="6"/>
  <c r="Z45" i="6"/>
  <c r="X47" i="6"/>
  <c r="Z48" i="6"/>
  <c r="X50" i="6"/>
  <c r="Z51" i="6"/>
  <c r="X53" i="6"/>
  <c r="Z54" i="6"/>
  <c r="X56" i="6"/>
  <c r="AA7" i="6"/>
  <c r="Z16" i="6"/>
  <c r="X24" i="6"/>
  <c r="X30" i="6"/>
  <c r="Z37" i="6"/>
  <c r="X45" i="6"/>
  <c r="Z52" i="6"/>
  <c r="Y8" i="6"/>
  <c r="AA9" i="6"/>
  <c r="Y11" i="6"/>
  <c r="AA12" i="6"/>
  <c r="Y14" i="6"/>
  <c r="AA15" i="6"/>
  <c r="Y17" i="6"/>
  <c r="AA18" i="6"/>
  <c r="Y20" i="6"/>
  <c r="AA21" i="6"/>
  <c r="Y23" i="6"/>
  <c r="AA24" i="6"/>
  <c r="Y26" i="6"/>
  <c r="AA27" i="6"/>
  <c r="Y29" i="6"/>
  <c r="AA30" i="6"/>
  <c r="Y32" i="6"/>
  <c r="AA33" i="6"/>
  <c r="Y35" i="6"/>
  <c r="AA36" i="6"/>
  <c r="Y38" i="6"/>
  <c r="AA39" i="6"/>
  <c r="Y41" i="6"/>
  <c r="AA42" i="6"/>
  <c r="Y44" i="6"/>
  <c r="AA45" i="6"/>
  <c r="Y47" i="6"/>
  <c r="AA48" i="6"/>
  <c r="Y50" i="6"/>
  <c r="AA51" i="6"/>
  <c r="Y53" i="6"/>
  <c r="AA54" i="6"/>
  <c r="Y56" i="6"/>
  <c r="X7" i="6"/>
  <c r="Z22" i="6"/>
  <c r="Z31" i="6"/>
  <c r="X39" i="6"/>
  <c r="Z46" i="6"/>
  <c r="X54" i="6"/>
  <c r="Z8" i="6"/>
  <c r="X10" i="6"/>
  <c r="Z11" i="6"/>
  <c r="X13" i="6"/>
  <c r="Z14" i="6"/>
  <c r="X16" i="6"/>
  <c r="Z17" i="6"/>
  <c r="X19" i="6"/>
  <c r="Z20" i="6"/>
  <c r="X22" i="6"/>
  <c r="Z23" i="6"/>
  <c r="X25" i="6"/>
  <c r="Z26" i="6"/>
  <c r="X28" i="6"/>
  <c r="Z29" i="6"/>
  <c r="X31" i="6"/>
  <c r="Z32" i="6"/>
  <c r="X34" i="6"/>
  <c r="Z35" i="6"/>
  <c r="X37" i="6"/>
  <c r="Z38" i="6"/>
  <c r="X40" i="6"/>
  <c r="Z41" i="6"/>
  <c r="X43" i="6"/>
  <c r="Z44" i="6"/>
  <c r="X46" i="6"/>
  <c r="Z47" i="6"/>
  <c r="X49" i="6"/>
  <c r="Z50" i="6"/>
  <c r="X52" i="6"/>
  <c r="Z53" i="6"/>
  <c r="X55" i="6"/>
  <c r="Z56" i="6"/>
  <c r="J7" i="6"/>
  <c r="X9" i="6"/>
  <c r="X12" i="6"/>
  <c r="X15" i="6"/>
  <c r="Z19" i="6"/>
  <c r="X27" i="6"/>
  <c r="Z34" i="6"/>
  <c r="Z40" i="6"/>
  <c r="X48" i="6"/>
  <c r="Y7" i="6"/>
  <c r="AA8" i="6"/>
  <c r="Y10" i="6"/>
  <c r="AA11" i="6"/>
  <c r="Y13" i="6"/>
  <c r="AA14" i="6"/>
  <c r="Y16" i="6"/>
  <c r="AA17" i="6"/>
  <c r="Y19" i="6"/>
  <c r="AA20" i="6"/>
  <c r="Y22" i="6"/>
  <c r="AA23" i="6"/>
  <c r="Y25" i="6"/>
  <c r="AA26" i="6"/>
  <c r="Y28" i="6"/>
  <c r="AA29" i="6"/>
  <c r="Y31" i="6"/>
  <c r="AA32" i="6"/>
  <c r="Y34" i="6"/>
  <c r="AA35" i="6"/>
  <c r="Y37" i="6"/>
  <c r="AA38" i="6"/>
  <c r="Y40" i="6"/>
  <c r="AA41" i="6"/>
  <c r="Y43" i="6"/>
  <c r="AA44" i="6"/>
  <c r="Y46" i="6"/>
  <c r="AA47" i="6"/>
  <c r="Y49" i="6"/>
  <c r="AA50" i="6"/>
  <c r="Y52" i="6"/>
  <c r="AA53" i="6"/>
  <c r="Y55" i="6"/>
  <c r="AA56" i="6"/>
  <c r="Z10" i="6"/>
  <c r="Z13" i="6"/>
  <c r="X18" i="6"/>
  <c r="Z25" i="6"/>
  <c r="X33" i="6"/>
  <c r="X42" i="6"/>
  <c r="Z49" i="6"/>
  <c r="Z55" i="6"/>
  <c r="Y9" i="6"/>
  <c r="AA10" i="6"/>
  <c r="Y12" i="6"/>
  <c r="AA13" i="6"/>
  <c r="Y15" i="6"/>
  <c r="AA16" i="6"/>
  <c r="Y18" i="6"/>
  <c r="AA19" i="6"/>
  <c r="Y21" i="6"/>
  <c r="AA22" i="6"/>
  <c r="Y24" i="6"/>
  <c r="AA25" i="6"/>
  <c r="Y27" i="6"/>
  <c r="AA28" i="6"/>
  <c r="Y30" i="6"/>
  <c r="AA31" i="6"/>
  <c r="Y33" i="6"/>
  <c r="AA34" i="6"/>
  <c r="Y36" i="6"/>
  <c r="AA37" i="6"/>
  <c r="Y39" i="6"/>
  <c r="AA40" i="6"/>
  <c r="Y42" i="6"/>
  <c r="AA43" i="6"/>
  <c r="Y45" i="6"/>
  <c r="AA46" i="6"/>
  <c r="Y48" i="6"/>
  <c r="AA49" i="6"/>
  <c r="Y51" i="6"/>
  <c r="AA52" i="6"/>
  <c r="Y54" i="6"/>
  <c r="AA55" i="6"/>
  <c r="Z7" i="6"/>
  <c r="X21" i="6"/>
  <c r="Z28" i="6"/>
  <c r="X36" i="6"/>
  <c r="Z43" i="6"/>
  <c r="X51" i="6"/>
  <c r="T8" i="6"/>
  <c r="L51" i="6"/>
  <c r="J38" i="6"/>
  <c r="L24" i="6"/>
  <c r="J47" i="6"/>
  <c r="L33" i="6"/>
  <c r="K49" i="6"/>
  <c r="M44" i="6"/>
  <c r="K31" i="6"/>
  <c r="J56" i="6"/>
  <c r="L42" i="6"/>
  <c r="J29" i="6"/>
  <c r="M35" i="6"/>
  <c r="M53" i="6"/>
  <c r="K40" i="6"/>
  <c r="M26" i="6"/>
  <c r="L54" i="6"/>
  <c r="K56" i="6"/>
  <c r="K54" i="6"/>
  <c r="M51" i="6"/>
  <c r="M49" i="6"/>
  <c r="K47" i="6"/>
  <c r="K45" i="6"/>
  <c r="M42" i="6"/>
  <c r="M40" i="6"/>
  <c r="K38" i="6"/>
  <c r="K36" i="6"/>
  <c r="M33" i="6"/>
  <c r="M31" i="6"/>
  <c r="K29" i="6"/>
  <c r="K27" i="6"/>
  <c r="M24" i="6"/>
  <c r="M22" i="6"/>
  <c r="K20" i="6"/>
  <c r="K18" i="6"/>
  <c r="M15" i="6"/>
  <c r="M13" i="6"/>
  <c r="K11" i="6"/>
  <c r="K9" i="6"/>
  <c r="R7" i="6"/>
  <c r="S55" i="6"/>
  <c r="S53" i="6"/>
  <c r="U51" i="6"/>
  <c r="U49" i="6"/>
  <c r="R48" i="6"/>
  <c r="R46" i="6"/>
  <c r="T44" i="6"/>
  <c r="S42" i="6"/>
  <c r="Q40" i="6"/>
  <c r="T37" i="6"/>
  <c r="R35" i="6"/>
  <c r="U32" i="6"/>
  <c r="S30" i="6"/>
  <c r="Q28" i="6"/>
  <c r="S23" i="6"/>
  <c r="R16" i="6"/>
  <c r="Q9" i="6"/>
  <c r="J20" i="6"/>
  <c r="J11" i="6"/>
  <c r="Q55" i="6"/>
  <c r="Q46" i="6"/>
  <c r="Q35" i="6"/>
  <c r="Q15" i="6"/>
  <c r="M55" i="6"/>
  <c r="K53" i="6"/>
  <c r="K51" i="6"/>
  <c r="M48" i="6"/>
  <c r="M46" i="6"/>
  <c r="K44" i="6"/>
  <c r="K42" i="6"/>
  <c r="M39" i="6"/>
  <c r="M37" i="6"/>
  <c r="K35" i="6"/>
  <c r="K33" i="6"/>
  <c r="M30" i="6"/>
  <c r="M28" i="6"/>
  <c r="K26" i="6"/>
  <c r="K24" i="6"/>
  <c r="M21" i="6"/>
  <c r="M19" i="6"/>
  <c r="K17" i="6"/>
  <c r="K15" i="6"/>
  <c r="M12" i="6"/>
  <c r="M10" i="6"/>
  <c r="K8" i="6"/>
  <c r="T56" i="6"/>
  <c r="T54" i="6"/>
  <c r="Q53" i="6"/>
  <c r="Q51" i="6"/>
  <c r="S49" i="6"/>
  <c r="S47" i="6"/>
  <c r="U45" i="6"/>
  <c r="U43" i="6"/>
  <c r="S41" i="6"/>
  <c r="Q39" i="6"/>
  <c r="T36" i="6"/>
  <c r="R34" i="6"/>
  <c r="U31" i="6"/>
  <c r="S29" i="6"/>
  <c r="Q27" i="6"/>
  <c r="Q21" i="6"/>
  <c r="U13" i="6"/>
  <c r="K22" i="6"/>
  <c r="K13" i="6"/>
  <c r="R53" i="6"/>
  <c r="U47" i="6"/>
  <c r="U39" i="6"/>
  <c r="R30" i="6"/>
  <c r="M7" i="6"/>
  <c r="J53" i="6"/>
  <c r="AL53" i="6" s="1"/>
  <c r="M50" i="6"/>
  <c r="L48" i="6"/>
  <c r="K46" i="6"/>
  <c r="J44" i="6"/>
  <c r="M41" i="6"/>
  <c r="L39" i="6"/>
  <c r="K37" i="6"/>
  <c r="J35" i="6"/>
  <c r="M32" i="6"/>
  <c r="L30" i="6"/>
  <c r="K28" i="6"/>
  <c r="J26" i="6"/>
  <c r="M23" i="6"/>
  <c r="L21" i="6"/>
  <c r="K19" i="6"/>
  <c r="J17" i="6"/>
  <c r="M14" i="6"/>
  <c r="L12" i="6"/>
  <c r="K10" i="6"/>
  <c r="J8" i="6"/>
  <c r="R56" i="6"/>
  <c r="S54" i="6"/>
  <c r="T52" i="6"/>
  <c r="U50" i="6"/>
  <c r="Q49" i="6"/>
  <c r="R47" i="6"/>
  <c r="S45" i="6"/>
  <c r="T43" i="6"/>
  <c r="R41" i="6"/>
  <c r="U38" i="6"/>
  <c r="S36" i="6"/>
  <c r="Q34" i="6"/>
  <c r="T31" i="6"/>
  <c r="R29" i="6"/>
  <c r="U26" i="6"/>
  <c r="U19" i="6"/>
  <c r="T12" i="6"/>
  <c r="M17" i="6"/>
  <c r="M8" i="6"/>
  <c r="S51" i="6"/>
  <c r="R44" i="6"/>
  <c r="T32" i="6"/>
  <c r="R22" i="6"/>
  <c r="M54" i="6"/>
  <c r="M52" i="6"/>
  <c r="K50" i="6"/>
  <c r="K48" i="6"/>
  <c r="M45" i="6"/>
  <c r="M43" i="6"/>
  <c r="K41" i="6"/>
  <c r="K39" i="6"/>
  <c r="M36" i="6"/>
  <c r="M34" i="6"/>
  <c r="K32" i="6"/>
  <c r="K30" i="6"/>
  <c r="M27" i="6"/>
  <c r="M25" i="6"/>
  <c r="K23" i="6"/>
  <c r="K21" i="6"/>
  <c r="M18" i="6"/>
  <c r="M16" i="6"/>
  <c r="K14" i="6"/>
  <c r="K12" i="6"/>
  <c r="M9" i="6"/>
  <c r="Q7" i="6"/>
  <c r="U55" i="6"/>
  <c r="R54" i="6"/>
  <c r="R52" i="6"/>
  <c r="T50" i="6"/>
  <c r="T48" i="6"/>
  <c r="Q47" i="6"/>
  <c r="Q45" i="6"/>
  <c r="S43" i="6"/>
  <c r="Q41" i="6"/>
  <c r="T38" i="6"/>
  <c r="R36" i="6"/>
  <c r="U33" i="6"/>
  <c r="S31" i="6"/>
  <c r="Q29" i="6"/>
  <c r="U25" i="6"/>
  <c r="T18" i="6"/>
  <c r="S11" i="6"/>
  <c r="L15" i="6"/>
  <c r="U56" i="6"/>
  <c r="T49" i="6"/>
  <c r="R42" i="6"/>
  <c r="S37" i="6"/>
  <c r="U27" i="6"/>
  <c r="K55" i="6"/>
  <c r="L7" i="6"/>
  <c r="M56" i="6"/>
  <c r="K52" i="6"/>
  <c r="J50" i="6"/>
  <c r="M47" i="6"/>
  <c r="L45" i="6"/>
  <c r="K43" i="6"/>
  <c r="J41" i="6"/>
  <c r="M38" i="6"/>
  <c r="L36" i="6"/>
  <c r="K34" i="6"/>
  <c r="J32" i="6"/>
  <c r="M29" i="6"/>
  <c r="L27" i="6"/>
  <c r="K25" i="6"/>
  <c r="J23" i="6"/>
  <c r="M20" i="6"/>
  <c r="L18" i="6"/>
  <c r="K16" i="6"/>
  <c r="J14" i="6"/>
  <c r="M11" i="6"/>
  <c r="L9" i="6"/>
  <c r="T7" i="6"/>
  <c r="T55" i="6"/>
  <c r="U53" i="6"/>
  <c r="Q52" i="6"/>
  <c r="R50" i="6"/>
  <c r="S48" i="6"/>
  <c r="T46" i="6"/>
  <c r="U44" i="6"/>
  <c r="T42" i="6"/>
  <c r="R40" i="6"/>
  <c r="U37" i="6"/>
  <c r="S35" i="6"/>
  <c r="Q33" i="6"/>
  <c r="T30" i="6"/>
  <c r="R28" i="6"/>
  <c r="T24" i="6"/>
  <c r="S17" i="6"/>
  <c r="R10" i="6"/>
  <c r="Q43" i="6"/>
  <c r="U41" i="6"/>
  <c r="T40" i="6"/>
  <c r="S39" i="6"/>
  <c r="R38" i="6"/>
  <c r="Q37" i="6"/>
  <c r="U35" i="6"/>
  <c r="S33" i="6"/>
  <c r="R32" i="6"/>
  <c r="Q31" i="6"/>
  <c r="L56" i="6"/>
  <c r="J55" i="6"/>
  <c r="L53" i="6"/>
  <c r="J52" i="6"/>
  <c r="L50" i="6"/>
  <c r="J49" i="6"/>
  <c r="L47" i="6"/>
  <c r="J46" i="6"/>
  <c r="L44" i="6"/>
  <c r="J43" i="6"/>
  <c r="L41" i="6"/>
  <c r="J40" i="6"/>
  <c r="L38" i="6"/>
  <c r="J37" i="6"/>
  <c r="L35" i="6"/>
  <c r="J34" i="6"/>
  <c r="AL34" i="6" s="1"/>
  <c r="L32" i="6"/>
  <c r="J31" i="6"/>
  <c r="L29" i="6"/>
  <c r="J28" i="6"/>
  <c r="L26" i="6"/>
  <c r="J25" i="6"/>
  <c r="L23" i="6"/>
  <c r="J22" i="6"/>
  <c r="L20" i="6"/>
  <c r="J19" i="6"/>
  <c r="L17" i="6"/>
  <c r="J16" i="6"/>
  <c r="L14" i="6"/>
  <c r="J13" i="6"/>
  <c r="L11" i="6"/>
  <c r="J10" i="6"/>
  <c r="L8" i="6"/>
  <c r="S7" i="6"/>
  <c r="Q56" i="6"/>
  <c r="U54" i="6"/>
  <c r="T53" i="6"/>
  <c r="S52" i="6"/>
  <c r="R51" i="6"/>
  <c r="Q50" i="6"/>
  <c r="U48" i="6"/>
  <c r="T47" i="6"/>
  <c r="S46" i="6"/>
  <c r="R45" i="6"/>
  <c r="Q44" i="6"/>
  <c r="U42" i="6"/>
  <c r="T41" i="6"/>
  <c r="S40" i="6"/>
  <c r="R39" i="6"/>
  <c r="Q38" i="6"/>
  <c r="U36" i="6"/>
  <c r="T35" i="6"/>
  <c r="S34" i="6"/>
  <c r="R33" i="6"/>
  <c r="Q32" i="6"/>
  <c r="U30" i="6"/>
  <c r="T29" i="6"/>
  <c r="S28" i="6"/>
  <c r="R27" i="6"/>
  <c r="Q26" i="6"/>
  <c r="U24" i="6"/>
  <c r="T23" i="6"/>
  <c r="S22" i="6"/>
  <c r="R21" i="6"/>
  <c r="Q20" i="6"/>
  <c r="U18" i="6"/>
  <c r="T17" i="6"/>
  <c r="S16" i="6"/>
  <c r="R15" i="6"/>
  <c r="Q14" i="6"/>
  <c r="U12" i="6"/>
  <c r="T11" i="6"/>
  <c r="S10" i="6"/>
  <c r="R9" i="6"/>
  <c r="Q8" i="6"/>
  <c r="T25" i="6"/>
  <c r="S24" i="6"/>
  <c r="R23" i="6"/>
  <c r="Q22" i="6"/>
  <c r="U20" i="6"/>
  <c r="T19" i="6"/>
  <c r="S18" i="6"/>
  <c r="R17" i="6"/>
  <c r="Q16" i="6"/>
  <c r="U14" i="6"/>
  <c r="T13" i="6"/>
  <c r="S12" i="6"/>
  <c r="R11" i="6"/>
  <c r="Q10" i="6"/>
  <c r="U8" i="6"/>
  <c r="T26" i="6"/>
  <c r="S25" i="6"/>
  <c r="R24" i="6"/>
  <c r="Q23" i="6"/>
  <c r="U21" i="6"/>
  <c r="T20" i="6"/>
  <c r="S19" i="6"/>
  <c r="R18" i="6"/>
  <c r="Q17" i="6"/>
  <c r="U15" i="6"/>
  <c r="T14" i="6"/>
  <c r="S13" i="6"/>
  <c r="R12" i="6"/>
  <c r="Q11" i="6"/>
  <c r="U9" i="6"/>
  <c r="K7" i="6"/>
  <c r="L55" i="6"/>
  <c r="J54" i="6"/>
  <c r="L52" i="6"/>
  <c r="J51" i="6"/>
  <c r="L49" i="6"/>
  <c r="J48" i="6"/>
  <c r="L46" i="6"/>
  <c r="J45" i="6"/>
  <c r="L43" i="6"/>
  <c r="J42" i="6"/>
  <c r="L40" i="6"/>
  <c r="J39" i="6"/>
  <c r="L37" i="6"/>
  <c r="J36" i="6"/>
  <c r="L34" i="6"/>
  <c r="J33" i="6"/>
  <c r="L31" i="6"/>
  <c r="J30" i="6"/>
  <c r="L28" i="6"/>
  <c r="J27" i="6"/>
  <c r="L25" i="6"/>
  <c r="J24" i="6"/>
  <c r="L22" i="6"/>
  <c r="J21" i="6"/>
  <c r="L19" i="6"/>
  <c r="J18" i="6"/>
  <c r="L16" i="6"/>
  <c r="J15" i="6"/>
  <c r="L13" i="6"/>
  <c r="J12" i="6"/>
  <c r="L10" i="6"/>
  <c r="J9" i="6"/>
  <c r="U7" i="6"/>
  <c r="S56" i="6"/>
  <c r="R55" i="6"/>
  <c r="Q54" i="6"/>
  <c r="U52" i="6"/>
  <c r="T51" i="6"/>
  <c r="S50" i="6"/>
  <c r="R49" i="6"/>
  <c r="Q48" i="6"/>
  <c r="U46" i="6"/>
  <c r="T45" i="6"/>
  <c r="S44" i="6"/>
  <c r="R43" i="6"/>
  <c r="Q42" i="6"/>
  <c r="U40" i="6"/>
  <c r="T39" i="6"/>
  <c r="S38" i="6"/>
  <c r="R37" i="6"/>
  <c r="Q36" i="6"/>
  <c r="U34" i="6"/>
  <c r="T33" i="6"/>
  <c r="S32" i="6"/>
  <c r="R31" i="6"/>
  <c r="Q30" i="6"/>
  <c r="U28" i="6"/>
  <c r="T27" i="6"/>
  <c r="S26" i="6"/>
  <c r="R25" i="6"/>
  <c r="Q24" i="6"/>
  <c r="U22" i="6"/>
  <c r="T21" i="6"/>
  <c r="S20" i="6"/>
  <c r="R19" i="6"/>
  <c r="Q18" i="6"/>
  <c r="U16" i="6"/>
  <c r="T15" i="6"/>
  <c r="S14" i="6"/>
  <c r="R13" i="6"/>
  <c r="Q12" i="6"/>
  <c r="U10" i="6"/>
  <c r="T9" i="6"/>
  <c r="S8" i="6"/>
  <c r="T34" i="6"/>
  <c r="U29" i="6"/>
  <c r="T28" i="6"/>
  <c r="S27" i="6"/>
  <c r="R26" i="6"/>
  <c r="Q25" i="6"/>
  <c r="U23" i="6"/>
  <c r="T22" i="6"/>
  <c r="S21" i="6"/>
  <c r="R20" i="6"/>
  <c r="Q19" i="6"/>
  <c r="U17" i="6"/>
  <c r="T16" i="6"/>
  <c r="S15" i="6"/>
  <c r="R14" i="6"/>
  <c r="Q13" i="6"/>
  <c r="U11" i="6"/>
  <c r="T10" i="6"/>
  <c r="S9" i="6"/>
  <c r="R8" i="6"/>
  <c r="AI10" i="7"/>
  <c r="AI11" i="7"/>
  <c r="AI12" i="7"/>
  <c r="AI5" i="7"/>
  <c r="Y13" i="7" s="1"/>
  <c r="AI14" i="7"/>
  <c r="AI17" i="7"/>
  <c r="AI16" i="7"/>
  <c r="AI15" i="7"/>
  <c r="AI13" i="7"/>
  <c r="AX2" i="21" l="1"/>
  <c r="X14" i="6"/>
  <c r="X11" i="6"/>
  <c r="Z18" i="6"/>
  <c r="Z9" i="6"/>
  <c r="X26" i="6"/>
  <c r="AL26" i="6" s="1"/>
  <c r="X17" i="6"/>
  <c r="AL27" i="6"/>
  <c r="AL30" i="6"/>
  <c r="AL43" i="6"/>
  <c r="AL52" i="6"/>
  <c r="AK52" i="6" s="1"/>
  <c r="AJ52" i="6" s="1"/>
  <c r="AL31" i="6"/>
  <c r="AL49" i="6"/>
  <c r="AM49" i="6" s="1"/>
  <c r="AN49" i="6" s="1"/>
  <c r="AO49" i="6" s="1"/>
  <c r="AL41" i="6"/>
  <c r="AK41" i="6" s="1"/>
  <c r="AJ41" i="6" s="1"/>
  <c r="AL39" i="6"/>
  <c r="AL48" i="6"/>
  <c r="AM48" i="6" s="1"/>
  <c r="AN48" i="6" s="1"/>
  <c r="AO48" i="6" s="1"/>
  <c r="AL25" i="6"/>
  <c r="AK25" i="6" s="1"/>
  <c r="AJ25" i="6" s="1"/>
  <c r="AL32" i="6"/>
  <c r="AM34" i="6"/>
  <c r="AN34" i="6" s="1"/>
  <c r="AO34" i="6" s="1"/>
  <c r="AK34" i="6"/>
  <c r="AJ34" i="6" s="1"/>
  <c r="AL44" i="6"/>
  <c r="AL29" i="6"/>
  <c r="AK29" i="6" s="1"/>
  <c r="AJ29" i="6" s="1"/>
  <c r="AM53" i="6"/>
  <c r="AN53" i="6" s="1"/>
  <c r="AO53" i="6" s="1"/>
  <c r="AK53" i="6"/>
  <c r="AJ53" i="6" s="1"/>
  <c r="AM30" i="6"/>
  <c r="AN30" i="6" s="1"/>
  <c r="AO30" i="6" s="1"/>
  <c r="AK30" i="6"/>
  <c r="AJ30" i="6" s="1"/>
  <c r="AL24" i="6"/>
  <c r="AL33" i="6"/>
  <c r="AL42" i="6"/>
  <c r="AK42" i="6" s="1"/>
  <c r="AJ42" i="6" s="1"/>
  <c r="AL51" i="6"/>
  <c r="AL28" i="6"/>
  <c r="AL37" i="6"/>
  <c r="AL46" i="6"/>
  <c r="AL55" i="6"/>
  <c r="AL23" i="6"/>
  <c r="AL50" i="6"/>
  <c r="AL47" i="6"/>
  <c r="AK47" i="6" s="1"/>
  <c r="AJ47" i="6" s="1"/>
  <c r="AM39" i="6"/>
  <c r="AN39" i="6" s="1"/>
  <c r="AO39" i="6" s="1"/>
  <c r="AK39" i="6"/>
  <c r="AJ39" i="6" s="1"/>
  <c r="AM43" i="6"/>
  <c r="AN43" i="6" s="1"/>
  <c r="AO43" i="6" s="1"/>
  <c r="AK43" i="6"/>
  <c r="AJ43" i="6" s="1"/>
  <c r="AM32" i="6"/>
  <c r="AN32" i="6" s="1"/>
  <c r="AO32" i="6" s="1"/>
  <c r="AK32" i="6"/>
  <c r="AJ32" i="6" s="1"/>
  <c r="AL35" i="6"/>
  <c r="AL56" i="6"/>
  <c r="AM27" i="6"/>
  <c r="AN27" i="6" s="1"/>
  <c r="AO27" i="6" s="1"/>
  <c r="AK27" i="6"/>
  <c r="AJ27" i="6" s="1"/>
  <c r="AL36" i="6"/>
  <c r="AL45" i="6"/>
  <c r="AL54" i="6"/>
  <c r="AM31" i="6"/>
  <c r="AN31" i="6" s="1"/>
  <c r="AO31" i="6" s="1"/>
  <c r="AK31" i="6"/>
  <c r="AJ31" i="6" s="1"/>
  <c r="AL40" i="6"/>
  <c r="AL38" i="6"/>
  <c r="AK38" i="6" s="1"/>
  <c r="AJ38" i="6" s="1"/>
  <c r="AC54" i="7"/>
  <c r="AE43" i="7"/>
  <c r="AA29" i="7"/>
  <c r="W15" i="7"/>
  <c r="W9" i="7"/>
  <c r="AE58" i="7"/>
  <c r="AC57" i="7"/>
  <c r="Y55" i="7"/>
  <c r="AC51" i="7"/>
  <c r="W48" i="7"/>
  <c r="AA44" i="7"/>
  <c r="AE40" i="7"/>
  <c r="Y37" i="7"/>
  <c r="AC33" i="7"/>
  <c r="W30" i="7"/>
  <c r="AA26" i="7"/>
  <c r="AE22" i="7"/>
  <c r="Y19" i="7"/>
  <c r="AC15" i="7"/>
  <c r="W12" i="7"/>
  <c r="AD58" i="7"/>
  <c r="AA47" i="7"/>
  <c r="W33" i="7"/>
  <c r="Y22" i="7"/>
  <c r="AC58" i="7"/>
  <c r="W54" i="7"/>
  <c r="AA50" i="7"/>
  <c r="AE46" i="7"/>
  <c r="Y43" i="7"/>
  <c r="AC39" i="7"/>
  <c r="W36" i="7"/>
  <c r="AA32" i="7"/>
  <c r="AE28" i="7"/>
  <c r="Y25" i="7"/>
  <c r="AC21" i="7"/>
  <c r="W18" i="7"/>
  <c r="AA14" i="7"/>
  <c r="AE10" i="7"/>
  <c r="AF9" i="7"/>
  <c r="Y40" i="7"/>
  <c r="AE25" i="7"/>
  <c r="AA11" i="7"/>
  <c r="AB58" i="7"/>
  <c r="AE49" i="7"/>
  <c r="Y46" i="7"/>
  <c r="AC42" i="7"/>
  <c r="W39" i="7"/>
  <c r="AA35" i="7"/>
  <c r="AE31" i="7"/>
  <c r="Y28" i="7"/>
  <c r="AC24" i="7"/>
  <c r="W21" i="7"/>
  <c r="AA17" i="7"/>
  <c r="AE13" i="7"/>
  <c r="Y10" i="7"/>
  <c r="AA57" i="7"/>
  <c r="W51" i="7"/>
  <c r="AC36" i="7"/>
  <c r="AC18" i="7"/>
  <c r="AB9" i="7"/>
  <c r="AA9" i="7"/>
  <c r="AA56" i="7"/>
  <c r="AE52" i="7"/>
  <c r="Y49" i="7"/>
  <c r="AC45" i="7"/>
  <c r="W42" i="7"/>
  <c r="AA38" i="7"/>
  <c r="AE34" i="7"/>
  <c r="Y31" i="7"/>
  <c r="AC27" i="7"/>
  <c r="W24" i="7"/>
  <c r="AA20" i="7"/>
  <c r="AE16" i="7"/>
  <c r="AA10" i="7"/>
  <c r="W11" i="7"/>
  <c r="AC11" i="7"/>
  <c r="Y12" i="7"/>
  <c r="AE12" i="7"/>
  <c r="AA13" i="7"/>
  <c r="W14" i="7"/>
  <c r="AC14" i="7"/>
  <c r="Y15" i="7"/>
  <c r="AE15" i="7"/>
  <c r="AA16" i="7"/>
  <c r="W17" i="7"/>
  <c r="AC17" i="7"/>
  <c r="Y18" i="7"/>
  <c r="AE18" i="7"/>
  <c r="AA19" i="7"/>
  <c r="W20" i="7"/>
  <c r="AC20" i="7"/>
  <c r="Y21" i="7"/>
  <c r="AE21" i="7"/>
  <c r="AA22" i="7"/>
  <c r="W23" i="7"/>
  <c r="AC23" i="7"/>
  <c r="Y24" i="7"/>
  <c r="AE24" i="7"/>
  <c r="AA25" i="7"/>
  <c r="W26" i="7"/>
  <c r="AC26" i="7"/>
  <c r="Y27" i="7"/>
  <c r="AE27" i="7"/>
  <c r="AA28" i="7"/>
  <c r="W29" i="7"/>
  <c r="AC29" i="7"/>
  <c r="Y30" i="7"/>
  <c r="AE30" i="7"/>
  <c r="AA31" i="7"/>
  <c r="W32" i="7"/>
  <c r="AC32" i="7"/>
  <c r="Y33" i="7"/>
  <c r="AE33" i="7"/>
  <c r="AA34" i="7"/>
  <c r="W35" i="7"/>
  <c r="AC35" i="7"/>
  <c r="Y36" i="7"/>
  <c r="AE36" i="7"/>
  <c r="AA37" i="7"/>
  <c r="W38" i="7"/>
  <c r="AC38" i="7"/>
  <c r="Y39" i="7"/>
  <c r="AE39" i="7"/>
  <c r="AA40" i="7"/>
  <c r="W41" i="7"/>
  <c r="AC41" i="7"/>
  <c r="Y42" i="7"/>
  <c r="AE42" i="7"/>
  <c r="AA43" i="7"/>
  <c r="W44" i="7"/>
  <c r="AC44" i="7"/>
  <c r="Y45" i="7"/>
  <c r="AE45" i="7"/>
  <c r="AA46" i="7"/>
  <c r="W47" i="7"/>
  <c r="AC47" i="7"/>
  <c r="Y48" i="7"/>
  <c r="AE48" i="7"/>
  <c r="AA49" i="7"/>
  <c r="W50" i="7"/>
  <c r="AC50" i="7"/>
  <c r="Y51" i="7"/>
  <c r="AE51" i="7"/>
  <c r="AA52" i="7"/>
  <c r="W53" i="7"/>
  <c r="AC53" i="7"/>
  <c r="Y54" i="7"/>
  <c r="AE54" i="7"/>
  <c r="AA55" i="7"/>
  <c r="W56" i="7"/>
  <c r="AC56" i="7"/>
  <c r="Y57" i="7"/>
  <c r="AE57" i="7"/>
  <c r="AA58" i="7"/>
  <c r="X9" i="7"/>
  <c r="AD9" i="7"/>
  <c r="X56" i="7"/>
  <c r="Z57" i="7"/>
  <c r="AB10" i="7"/>
  <c r="X11" i="7"/>
  <c r="AD11" i="7"/>
  <c r="Z12" i="7"/>
  <c r="AF12" i="7"/>
  <c r="AB13" i="7"/>
  <c r="X14" i="7"/>
  <c r="AD14" i="7"/>
  <c r="Z15" i="7"/>
  <c r="AF15" i="7"/>
  <c r="AB16" i="7"/>
  <c r="X17" i="7"/>
  <c r="AD17" i="7"/>
  <c r="Z18" i="7"/>
  <c r="AF18" i="7"/>
  <c r="AB19" i="7"/>
  <c r="X20" i="7"/>
  <c r="AD20" i="7"/>
  <c r="Z21" i="7"/>
  <c r="AF21" i="7"/>
  <c r="AB22" i="7"/>
  <c r="X23" i="7"/>
  <c r="AD23" i="7"/>
  <c r="Z24" i="7"/>
  <c r="AF24" i="7"/>
  <c r="AB25" i="7"/>
  <c r="X26" i="7"/>
  <c r="AD26" i="7"/>
  <c r="Z27" i="7"/>
  <c r="AF27" i="7"/>
  <c r="AB28" i="7"/>
  <c r="X29" i="7"/>
  <c r="AD29" i="7"/>
  <c r="Z30" i="7"/>
  <c r="AF30" i="7"/>
  <c r="AB31" i="7"/>
  <c r="X32" i="7"/>
  <c r="AD32" i="7"/>
  <c r="Z33" i="7"/>
  <c r="AF33" i="7"/>
  <c r="AB34" i="7"/>
  <c r="X35" i="7"/>
  <c r="AD35" i="7"/>
  <c r="Z36" i="7"/>
  <c r="AF36" i="7"/>
  <c r="AB37" i="7"/>
  <c r="X38" i="7"/>
  <c r="AD38" i="7"/>
  <c r="Z39" i="7"/>
  <c r="AF39" i="7"/>
  <c r="AB40" i="7"/>
  <c r="X41" i="7"/>
  <c r="AD41" i="7"/>
  <c r="Z42" i="7"/>
  <c r="AF42" i="7"/>
  <c r="AB43" i="7"/>
  <c r="X44" i="7"/>
  <c r="AD44" i="7"/>
  <c r="Z45" i="7"/>
  <c r="AF45" i="7"/>
  <c r="AB46" i="7"/>
  <c r="X47" i="7"/>
  <c r="AD47" i="7"/>
  <c r="Z48" i="7"/>
  <c r="AF48" i="7"/>
  <c r="AB49" i="7"/>
  <c r="X50" i="7"/>
  <c r="AD50" i="7"/>
  <c r="Z51" i="7"/>
  <c r="AF51" i="7"/>
  <c r="AB52" i="7"/>
  <c r="X53" i="7"/>
  <c r="AD53" i="7"/>
  <c r="Z54" i="7"/>
  <c r="AF54" i="7"/>
  <c r="AB55" i="7"/>
  <c r="AD56" i="7"/>
  <c r="W10" i="7"/>
  <c r="AC10" i="7"/>
  <c r="Y11" i="7"/>
  <c r="AE11" i="7"/>
  <c r="AA12" i="7"/>
  <c r="W13" i="7"/>
  <c r="AC13" i="7"/>
  <c r="Y14" i="7"/>
  <c r="AE14" i="7"/>
  <c r="AA15" i="7"/>
  <c r="W16" i="7"/>
  <c r="AC16" i="7"/>
  <c r="Y17" i="7"/>
  <c r="AE17" i="7"/>
  <c r="AA18" i="7"/>
  <c r="W19" i="7"/>
  <c r="AC19" i="7"/>
  <c r="Y20" i="7"/>
  <c r="AE20" i="7"/>
  <c r="AA21" i="7"/>
  <c r="W22" i="7"/>
  <c r="AC22" i="7"/>
  <c r="Y23" i="7"/>
  <c r="AE23" i="7"/>
  <c r="AA24" i="7"/>
  <c r="W25" i="7"/>
  <c r="AC25" i="7"/>
  <c r="Y26" i="7"/>
  <c r="AE26" i="7"/>
  <c r="AA27" i="7"/>
  <c r="W28" i="7"/>
  <c r="AC28" i="7"/>
  <c r="Y29" i="7"/>
  <c r="AE29" i="7"/>
  <c r="AA30" i="7"/>
  <c r="W31" i="7"/>
  <c r="AC31" i="7"/>
  <c r="Y32" i="7"/>
  <c r="AE32" i="7"/>
  <c r="AA33" i="7"/>
  <c r="W34" i="7"/>
  <c r="AC34" i="7"/>
  <c r="Y35" i="7"/>
  <c r="AE35" i="7"/>
  <c r="AA36" i="7"/>
  <c r="W37" i="7"/>
  <c r="AC37" i="7"/>
  <c r="Y38" i="7"/>
  <c r="AE38" i="7"/>
  <c r="AA39" i="7"/>
  <c r="W40" i="7"/>
  <c r="AC40" i="7"/>
  <c r="Y41" i="7"/>
  <c r="AE41" i="7"/>
  <c r="AA42" i="7"/>
  <c r="W43" i="7"/>
  <c r="AC43" i="7"/>
  <c r="Y44" i="7"/>
  <c r="AE44" i="7"/>
  <c r="AA45" i="7"/>
  <c r="W46" i="7"/>
  <c r="AC46" i="7"/>
  <c r="Y47" i="7"/>
  <c r="AE47" i="7"/>
  <c r="AA48" i="7"/>
  <c r="W49" i="7"/>
  <c r="AC49" i="7"/>
  <c r="Y50" i="7"/>
  <c r="AE50" i="7"/>
  <c r="AA51" i="7"/>
  <c r="W52" i="7"/>
  <c r="AC52" i="7"/>
  <c r="Y53" i="7"/>
  <c r="AE53" i="7"/>
  <c r="AA54" i="7"/>
  <c r="W55" i="7"/>
  <c r="AC55" i="7"/>
  <c r="Y56" i="7"/>
  <c r="X10" i="7"/>
  <c r="AD10" i="7"/>
  <c r="Z11" i="7"/>
  <c r="AF11" i="7"/>
  <c r="AB12" i="7"/>
  <c r="X13" i="7"/>
  <c r="AD13" i="7"/>
  <c r="Z14" i="7"/>
  <c r="AF14" i="7"/>
  <c r="AB15" i="7"/>
  <c r="X16" i="7"/>
  <c r="AD16" i="7"/>
  <c r="Z17" i="7"/>
  <c r="AF17" i="7"/>
  <c r="AB18" i="7"/>
  <c r="X19" i="7"/>
  <c r="AD19" i="7"/>
  <c r="Z20" i="7"/>
  <c r="AF20" i="7"/>
  <c r="AB21" i="7"/>
  <c r="X22" i="7"/>
  <c r="AD22" i="7"/>
  <c r="Z23" i="7"/>
  <c r="AF23" i="7"/>
  <c r="AB24" i="7"/>
  <c r="X25" i="7"/>
  <c r="AD25" i="7"/>
  <c r="Z26" i="7"/>
  <c r="AF26" i="7"/>
  <c r="AB27" i="7"/>
  <c r="X28" i="7"/>
  <c r="AD28" i="7"/>
  <c r="Z29" i="7"/>
  <c r="AF29" i="7"/>
  <c r="AB30" i="7"/>
  <c r="X31" i="7"/>
  <c r="AD31" i="7"/>
  <c r="Z32" i="7"/>
  <c r="AF32" i="7"/>
  <c r="AB33" i="7"/>
  <c r="X34" i="7"/>
  <c r="AD34" i="7"/>
  <c r="Z35" i="7"/>
  <c r="AF35" i="7"/>
  <c r="AB36" i="7"/>
  <c r="X37" i="7"/>
  <c r="AD37" i="7"/>
  <c r="Z38" i="7"/>
  <c r="AF38" i="7"/>
  <c r="AB39" i="7"/>
  <c r="X40" i="7"/>
  <c r="AD40" i="7"/>
  <c r="Z41" i="7"/>
  <c r="AF41" i="7"/>
  <c r="AB42" i="7"/>
  <c r="X43" i="7"/>
  <c r="AD43" i="7"/>
  <c r="Z44" i="7"/>
  <c r="AF44" i="7"/>
  <c r="AB45" i="7"/>
  <c r="X46" i="7"/>
  <c r="AD46" i="7"/>
  <c r="Z47" i="7"/>
  <c r="AF47" i="7"/>
  <c r="AB48" i="7"/>
  <c r="X49" i="7"/>
  <c r="AD49" i="7"/>
  <c r="Z50" i="7"/>
  <c r="AF50" i="7"/>
  <c r="AB51" i="7"/>
  <c r="X52" i="7"/>
  <c r="AD52" i="7"/>
  <c r="Z53" i="7"/>
  <c r="AF53" i="7"/>
  <c r="AB54" i="7"/>
  <c r="X55" i="7"/>
  <c r="AD55" i="7"/>
  <c r="Z56" i="7"/>
  <c r="AF56" i="7"/>
  <c r="AB57" i="7"/>
  <c r="X58" i="7"/>
  <c r="Z10" i="7"/>
  <c r="AF10" i="7"/>
  <c r="AB11" i="7"/>
  <c r="X12" i="7"/>
  <c r="AD12" i="7"/>
  <c r="Z13" i="7"/>
  <c r="AF13" i="7"/>
  <c r="AB14" i="7"/>
  <c r="X15" i="7"/>
  <c r="AD15" i="7"/>
  <c r="Z16" i="7"/>
  <c r="AF16" i="7"/>
  <c r="AB17" i="7"/>
  <c r="X18" i="7"/>
  <c r="AD18" i="7"/>
  <c r="Z19" i="7"/>
  <c r="AF19" i="7"/>
  <c r="AB20" i="7"/>
  <c r="X21" i="7"/>
  <c r="AD21" i="7"/>
  <c r="Z22" i="7"/>
  <c r="AF22" i="7"/>
  <c r="AB23" i="7"/>
  <c r="X24" i="7"/>
  <c r="AD24" i="7"/>
  <c r="Z25" i="7"/>
  <c r="AF25" i="7"/>
  <c r="AB26" i="7"/>
  <c r="X27" i="7"/>
  <c r="AD27" i="7"/>
  <c r="Z28" i="7"/>
  <c r="AF28" i="7"/>
  <c r="AB29" i="7"/>
  <c r="X30" i="7"/>
  <c r="AD30" i="7"/>
  <c r="Z31" i="7"/>
  <c r="AF31" i="7"/>
  <c r="AB32" i="7"/>
  <c r="X33" i="7"/>
  <c r="AD33" i="7"/>
  <c r="Z34" i="7"/>
  <c r="AF34" i="7"/>
  <c r="AB35" i="7"/>
  <c r="X36" i="7"/>
  <c r="AD36" i="7"/>
  <c r="Z37" i="7"/>
  <c r="AF37" i="7"/>
  <c r="AB38" i="7"/>
  <c r="X39" i="7"/>
  <c r="AD39" i="7"/>
  <c r="Z40" i="7"/>
  <c r="AF40" i="7"/>
  <c r="AB41" i="7"/>
  <c r="X42" i="7"/>
  <c r="AD42" i="7"/>
  <c r="Z43" i="7"/>
  <c r="AF43" i="7"/>
  <c r="AB44" i="7"/>
  <c r="X45" i="7"/>
  <c r="AD45" i="7"/>
  <c r="Z46" i="7"/>
  <c r="AF46" i="7"/>
  <c r="AB47" i="7"/>
  <c r="X48" i="7"/>
  <c r="AD48" i="7"/>
  <c r="Z49" i="7"/>
  <c r="AF49" i="7"/>
  <c r="AB50" i="7"/>
  <c r="X51" i="7"/>
  <c r="AD51" i="7"/>
  <c r="Z52" i="7"/>
  <c r="AF52" i="7"/>
  <c r="AB53" i="7"/>
  <c r="X54" i="7"/>
  <c r="AD54" i="7"/>
  <c r="Z55" i="7"/>
  <c r="AF55" i="7"/>
  <c r="AB56" i="7"/>
  <c r="X57" i="7"/>
  <c r="AD57" i="7"/>
  <c r="Z58" i="7"/>
  <c r="AF58" i="7"/>
  <c r="AC9" i="7"/>
  <c r="AF57" i="7"/>
  <c r="AE9" i="7"/>
  <c r="W57" i="7"/>
  <c r="AE56" i="7"/>
  <c r="AA53" i="7"/>
  <c r="Z9" i="7"/>
  <c r="Y58" i="7"/>
  <c r="Y9" i="7"/>
  <c r="W58" i="7"/>
  <c r="AE55" i="7"/>
  <c r="Y52" i="7"/>
  <c r="AC48" i="7"/>
  <c r="W45" i="7"/>
  <c r="AA41" i="7"/>
  <c r="AE37" i="7"/>
  <c r="Y34" i="7"/>
  <c r="AC30" i="7"/>
  <c r="W27" i="7"/>
  <c r="AA23" i="7"/>
  <c r="AE19" i="7"/>
  <c r="Y16" i="7"/>
  <c r="AC12" i="7"/>
  <c r="Y18" i="17"/>
  <c r="Z18" i="17"/>
  <c r="AA18" i="17"/>
  <c r="Y19" i="17"/>
  <c r="Z19" i="17"/>
  <c r="AA19" i="17"/>
  <c r="Y20" i="17"/>
  <c r="Z20" i="17"/>
  <c r="AA20" i="17"/>
  <c r="Y21" i="17"/>
  <c r="Z21" i="17"/>
  <c r="AA21" i="17"/>
  <c r="Y22" i="17"/>
  <c r="Z22" i="17"/>
  <c r="AA22" i="17"/>
  <c r="Y23" i="17"/>
  <c r="Z23" i="17"/>
  <c r="AA23" i="17"/>
  <c r="Y24" i="17"/>
  <c r="Z24" i="17"/>
  <c r="AA24" i="17"/>
  <c r="Y25" i="17"/>
  <c r="Z25" i="17"/>
  <c r="AA25" i="17"/>
  <c r="Y26" i="17"/>
  <c r="Z26" i="17"/>
  <c r="AA26" i="17"/>
  <c r="Y27" i="17"/>
  <c r="Z27" i="17"/>
  <c r="AA27" i="17"/>
  <c r="Y28" i="17"/>
  <c r="Z28" i="17"/>
  <c r="AA28" i="17"/>
  <c r="Y29" i="17"/>
  <c r="Z29" i="17"/>
  <c r="AA29" i="17"/>
  <c r="Y30" i="17"/>
  <c r="Z30" i="17"/>
  <c r="AA30" i="17"/>
  <c r="Y31" i="17"/>
  <c r="Z31" i="17"/>
  <c r="AA31" i="17"/>
  <c r="Y32" i="17"/>
  <c r="Z32" i="17"/>
  <c r="AA32" i="17"/>
  <c r="Y33" i="17"/>
  <c r="Z33" i="17"/>
  <c r="AA33" i="17"/>
  <c r="Y34" i="17"/>
  <c r="Z34" i="17"/>
  <c r="AA34" i="17"/>
  <c r="Y35" i="17"/>
  <c r="Z35" i="17"/>
  <c r="AA35" i="17"/>
  <c r="Y36" i="17"/>
  <c r="Z36" i="17"/>
  <c r="AA36" i="17"/>
  <c r="Y37" i="17"/>
  <c r="Z37" i="17"/>
  <c r="AA37" i="17"/>
  <c r="Y38" i="17"/>
  <c r="Z38" i="17"/>
  <c r="AA38" i="17"/>
  <c r="Y39" i="17"/>
  <c r="Z39" i="17"/>
  <c r="AA39" i="17"/>
  <c r="Y40" i="17"/>
  <c r="Z40" i="17"/>
  <c r="AA40" i="17"/>
  <c r="Y41" i="17"/>
  <c r="Z41" i="17"/>
  <c r="AA41" i="17"/>
  <c r="Y42" i="17"/>
  <c r="Z42" i="17"/>
  <c r="AA42" i="17"/>
  <c r="Y43" i="17"/>
  <c r="Z43" i="17"/>
  <c r="AA43" i="17"/>
  <c r="Y44" i="17"/>
  <c r="Z44" i="17"/>
  <c r="AA44" i="17"/>
  <c r="Y45" i="17"/>
  <c r="Z45" i="17"/>
  <c r="AA45" i="17"/>
  <c r="Y46" i="17"/>
  <c r="Z46" i="17"/>
  <c r="AA46" i="17"/>
  <c r="Y47" i="17"/>
  <c r="Z47" i="17"/>
  <c r="AA47" i="17"/>
  <c r="Y48" i="17"/>
  <c r="Z48" i="17"/>
  <c r="AA48" i="17"/>
  <c r="Y49" i="17"/>
  <c r="Z49" i="17"/>
  <c r="AA49" i="17"/>
  <c r="Y50" i="17"/>
  <c r="Z50" i="17"/>
  <c r="AA50" i="17"/>
  <c r="Y51" i="17"/>
  <c r="Z51" i="17"/>
  <c r="AA51" i="17"/>
  <c r="Y52" i="17"/>
  <c r="Z52" i="17"/>
  <c r="AA52" i="17"/>
  <c r="Y53" i="17"/>
  <c r="Z53" i="17"/>
  <c r="AA53" i="17"/>
  <c r="Y54" i="17"/>
  <c r="Z54" i="17"/>
  <c r="AA54" i="17"/>
  <c r="Y55" i="17"/>
  <c r="Z55" i="17"/>
  <c r="AA55" i="17"/>
  <c r="Y56" i="17"/>
  <c r="Z56" i="17"/>
  <c r="AA56" i="17"/>
  <c r="Y57" i="17"/>
  <c r="Z57" i="17"/>
  <c r="AA57" i="17"/>
  <c r="V18" i="17"/>
  <c r="W18" i="17"/>
  <c r="X18" i="17"/>
  <c r="V19" i="17"/>
  <c r="W19" i="17"/>
  <c r="X19" i="17"/>
  <c r="V20" i="17"/>
  <c r="W20" i="17"/>
  <c r="X20" i="17"/>
  <c r="V21" i="17"/>
  <c r="W21" i="17"/>
  <c r="X21" i="17"/>
  <c r="V22" i="17"/>
  <c r="W22" i="17"/>
  <c r="X22" i="17"/>
  <c r="V23" i="17"/>
  <c r="W23" i="17"/>
  <c r="X23" i="17"/>
  <c r="V24" i="17"/>
  <c r="W24" i="17"/>
  <c r="X24" i="17"/>
  <c r="V25" i="17"/>
  <c r="W25" i="17"/>
  <c r="X25" i="17"/>
  <c r="V26" i="17"/>
  <c r="W26" i="17"/>
  <c r="X26" i="17"/>
  <c r="V27" i="17"/>
  <c r="W27" i="17"/>
  <c r="X27" i="17"/>
  <c r="V28" i="17"/>
  <c r="W28" i="17"/>
  <c r="X28" i="17"/>
  <c r="V29" i="17"/>
  <c r="W29" i="17"/>
  <c r="X29" i="17"/>
  <c r="V30" i="17"/>
  <c r="W30" i="17"/>
  <c r="X30" i="17"/>
  <c r="V31" i="17"/>
  <c r="W31" i="17"/>
  <c r="X31" i="17"/>
  <c r="V32" i="17"/>
  <c r="W32" i="17"/>
  <c r="X32" i="17"/>
  <c r="V33" i="17"/>
  <c r="W33" i="17"/>
  <c r="X33" i="17"/>
  <c r="V34" i="17"/>
  <c r="W34" i="17"/>
  <c r="X34" i="17"/>
  <c r="V35" i="17"/>
  <c r="W35" i="17"/>
  <c r="X35" i="17"/>
  <c r="V36" i="17"/>
  <c r="W36" i="17"/>
  <c r="X36" i="17"/>
  <c r="V37" i="17"/>
  <c r="W37" i="17"/>
  <c r="X37" i="17"/>
  <c r="V38" i="17"/>
  <c r="W38" i="17"/>
  <c r="X38" i="17"/>
  <c r="V39" i="17"/>
  <c r="W39" i="17"/>
  <c r="X39" i="17"/>
  <c r="V40" i="17"/>
  <c r="W40" i="17"/>
  <c r="X40" i="17"/>
  <c r="V41" i="17"/>
  <c r="W41" i="17"/>
  <c r="X41" i="17"/>
  <c r="V42" i="17"/>
  <c r="W42" i="17"/>
  <c r="X42" i="17"/>
  <c r="V43" i="17"/>
  <c r="W43" i="17"/>
  <c r="X43" i="17"/>
  <c r="V44" i="17"/>
  <c r="W44" i="17"/>
  <c r="X44" i="17"/>
  <c r="V45" i="17"/>
  <c r="W45" i="17"/>
  <c r="X45" i="17"/>
  <c r="V46" i="17"/>
  <c r="W46" i="17"/>
  <c r="X46" i="17"/>
  <c r="V47" i="17"/>
  <c r="W47" i="17"/>
  <c r="X47" i="17"/>
  <c r="V48" i="17"/>
  <c r="W48" i="17"/>
  <c r="X48" i="17"/>
  <c r="V49" i="17"/>
  <c r="W49" i="17"/>
  <c r="X49" i="17"/>
  <c r="V50" i="17"/>
  <c r="W50" i="17"/>
  <c r="X50" i="17"/>
  <c r="V51" i="17"/>
  <c r="W51" i="17"/>
  <c r="X51" i="17"/>
  <c r="V52" i="17"/>
  <c r="W52" i="17"/>
  <c r="X52" i="17"/>
  <c r="V53" i="17"/>
  <c r="W53" i="17"/>
  <c r="X53" i="17"/>
  <c r="V54" i="17"/>
  <c r="W54" i="17"/>
  <c r="X54" i="17"/>
  <c r="V55" i="17"/>
  <c r="W55" i="17"/>
  <c r="X55" i="17"/>
  <c r="V56" i="17"/>
  <c r="W56" i="17"/>
  <c r="X56" i="17"/>
  <c r="V57" i="17"/>
  <c r="W57" i="17"/>
  <c r="X57" i="17"/>
  <c r="S18" i="17"/>
  <c r="T18" i="17"/>
  <c r="U18" i="17"/>
  <c r="S19" i="17"/>
  <c r="T19" i="17"/>
  <c r="U19" i="17"/>
  <c r="S20" i="17"/>
  <c r="T20" i="17"/>
  <c r="U20" i="17"/>
  <c r="S21" i="17"/>
  <c r="T21" i="17"/>
  <c r="U21" i="17"/>
  <c r="S22" i="17"/>
  <c r="T22" i="17"/>
  <c r="U22" i="17"/>
  <c r="S23" i="17"/>
  <c r="T23" i="17"/>
  <c r="U23" i="17"/>
  <c r="S24" i="17"/>
  <c r="T24" i="17"/>
  <c r="U24" i="17"/>
  <c r="S25" i="17"/>
  <c r="T25" i="17"/>
  <c r="U25" i="17"/>
  <c r="S26" i="17"/>
  <c r="T26" i="17"/>
  <c r="U26" i="17"/>
  <c r="S27" i="17"/>
  <c r="T27" i="17"/>
  <c r="U27" i="17"/>
  <c r="S28" i="17"/>
  <c r="T28" i="17"/>
  <c r="U28" i="17"/>
  <c r="S29" i="17"/>
  <c r="T29" i="17"/>
  <c r="U29" i="17"/>
  <c r="S30" i="17"/>
  <c r="T30" i="17"/>
  <c r="U30" i="17"/>
  <c r="S31" i="17"/>
  <c r="T31" i="17"/>
  <c r="U31" i="17"/>
  <c r="S32" i="17"/>
  <c r="T32" i="17"/>
  <c r="U32" i="17"/>
  <c r="S33" i="17"/>
  <c r="T33" i="17"/>
  <c r="U33" i="17"/>
  <c r="S34" i="17"/>
  <c r="T34" i="17"/>
  <c r="U34" i="17"/>
  <c r="S35" i="17"/>
  <c r="T35" i="17"/>
  <c r="U35" i="17"/>
  <c r="S36" i="17"/>
  <c r="T36" i="17"/>
  <c r="U36" i="17"/>
  <c r="S37" i="17"/>
  <c r="T37" i="17"/>
  <c r="U37" i="17"/>
  <c r="S38" i="17"/>
  <c r="T38" i="17"/>
  <c r="U38" i="17"/>
  <c r="S39" i="17"/>
  <c r="T39" i="17"/>
  <c r="U39" i="17"/>
  <c r="S40" i="17"/>
  <c r="T40" i="17"/>
  <c r="U40" i="17"/>
  <c r="S41" i="17"/>
  <c r="T41" i="17"/>
  <c r="U41" i="17"/>
  <c r="S42" i="17"/>
  <c r="T42" i="17"/>
  <c r="U42" i="17"/>
  <c r="S43" i="17"/>
  <c r="T43" i="17"/>
  <c r="U43" i="17"/>
  <c r="S44" i="17"/>
  <c r="T44" i="17"/>
  <c r="U44" i="17"/>
  <c r="S45" i="17"/>
  <c r="T45" i="17"/>
  <c r="U45" i="17"/>
  <c r="S46" i="17"/>
  <c r="T46" i="17"/>
  <c r="U46" i="17"/>
  <c r="S47" i="17"/>
  <c r="T47" i="17"/>
  <c r="U47" i="17"/>
  <c r="S48" i="17"/>
  <c r="T48" i="17"/>
  <c r="U48" i="17"/>
  <c r="S49" i="17"/>
  <c r="T49" i="17"/>
  <c r="U49" i="17"/>
  <c r="S50" i="17"/>
  <c r="T50" i="17"/>
  <c r="U50" i="17"/>
  <c r="S51" i="17"/>
  <c r="T51" i="17"/>
  <c r="U51" i="17"/>
  <c r="S52" i="17"/>
  <c r="T52" i="17"/>
  <c r="U52" i="17"/>
  <c r="S53" i="17"/>
  <c r="T53" i="17"/>
  <c r="U53" i="17"/>
  <c r="S54" i="17"/>
  <c r="T54" i="17"/>
  <c r="U54" i="17"/>
  <c r="S55" i="17"/>
  <c r="T55" i="17"/>
  <c r="U55" i="17"/>
  <c r="S56" i="17"/>
  <c r="T56" i="17"/>
  <c r="U56" i="17"/>
  <c r="S57" i="17"/>
  <c r="T57" i="17"/>
  <c r="U57" i="17"/>
  <c r="P18" i="17"/>
  <c r="Q18" i="17"/>
  <c r="R18" i="17"/>
  <c r="P19" i="17"/>
  <c r="Q19" i="17"/>
  <c r="R19" i="17"/>
  <c r="P20" i="17"/>
  <c r="Q20" i="17"/>
  <c r="R20" i="17"/>
  <c r="P21" i="17"/>
  <c r="Q21" i="17"/>
  <c r="R21" i="17"/>
  <c r="P22" i="17"/>
  <c r="Q22" i="17"/>
  <c r="R22" i="17"/>
  <c r="P23" i="17"/>
  <c r="Q23" i="17"/>
  <c r="R23" i="17"/>
  <c r="P24" i="17"/>
  <c r="Q24" i="17"/>
  <c r="R24" i="17"/>
  <c r="P25" i="17"/>
  <c r="Q25" i="17"/>
  <c r="R25" i="17"/>
  <c r="P26" i="17"/>
  <c r="Q26" i="17"/>
  <c r="R26" i="17"/>
  <c r="P27" i="17"/>
  <c r="Q27" i="17"/>
  <c r="R27" i="17"/>
  <c r="P28" i="17"/>
  <c r="Q28" i="17"/>
  <c r="R28" i="17"/>
  <c r="P29" i="17"/>
  <c r="Q29" i="17"/>
  <c r="R29" i="17"/>
  <c r="P30" i="17"/>
  <c r="Q30" i="17"/>
  <c r="R30" i="17"/>
  <c r="P31" i="17"/>
  <c r="Q31" i="17"/>
  <c r="R31" i="17"/>
  <c r="P32" i="17"/>
  <c r="Q32" i="17"/>
  <c r="R32" i="17"/>
  <c r="P33" i="17"/>
  <c r="Q33" i="17"/>
  <c r="R33" i="17"/>
  <c r="P34" i="17"/>
  <c r="Q34" i="17"/>
  <c r="R34" i="17"/>
  <c r="P35" i="17"/>
  <c r="Q35" i="17"/>
  <c r="R35" i="17"/>
  <c r="P36" i="17"/>
  <c r="Q36" i="17"/>
  <c r="R36" i="17"/>
  <c r="P37" i="17"/>
  <c r="Q37" i="17"/>
  <c r="R37" i="17"/>
  <c r="P38" i="17"/>
  <c r="Q38" i="17"/>
  <c r="R38" i="17"/>
  <c r="P39" i="17"/>
  <c r="Q39" i="17"/>
  <c r="R39" i="17"/>
  <c r="P40" i="17"/>
  <c r="Q40" i="17"/>
  <c r="R40" i="17"/>
  <c r="P41" i="17"/>
  <c r="Q41" i="17"/>
  <c r="R41" i="17"/>
  <c r="P42" i="17"/>
  <c r="Q42" i="17"/>
  <c r="R42" i="17"/>
  <c r="P43" i="17"/>
  <c r="Q43" i="17"/>
  <c r="R43" i="17"/>
  <c r="P44" i="17"/>
  <c r="Q44" i="17"/>
  <c r="R44" i="17"/>
  <c r="P45" i="17"/>
  <c r="Q45" i="17"/>
  <c r="R45" i="17"/>
  <c r="P46" i="17"/>
  <c r="Q46" i="17"/>
  <c r="R46" i="17"/>
  <c r="P47" i="17"/>
  <c r="Q47" i="17"/>
  <c r="R47" i="17"/>
  <c r="P48" i="17"/>
  <c r="Q48" i="17"/>
  <c r="R48" i="17"/>
  <c r="P49" i="17"/>
  <c r="Q49" i="17"/>
  <c r="R49" i="17"/>
  <c r="P50" i="17"/>
  <c r="Q50" i="17"/>
  <c r="R50" i="17"/>
  <c r="P51" i="17"/>
  <c r="Q51" i="17"/>
  <c r="R51" i="17"/>
  <c r="P52" i="17"/>
  <c r="Q52" i="17"/>
  <c r="R52" i="17"/>
  <c r="P53" i="17"/>
  <c r="Q53" i="17"/>
  <c r="R53" i="17"/>
  <c r="P54" i="17"/>
  <c r="Q54" i="17"/>
  <c r="R54" i="17"/>
  <c r="P55" i="17"/>
  <c r="Q55" i="17"/>
  <c r="R55" i="17"/>
  <c r="P56" i="17"/>
  <c r="Q56" i="17"/>
  <c r="R56" i="17"/>
  <c r="P57" i="17"/>
  <c r="Q57" i="17"/>
  <c r="R57" i="17"/>
  <c r="M18" i="17"/>
  <c r="N18" i="17"/>
  <c r="O18" i="17"/>
  <c r="M19" i="17"/>
  <c r="N19" i="17"/>
  <c r="O19" i="17"/>
  <c r="M20" i="17"/>
  <c r="N20" i="17"/>
  <c r="O20" i="17"/>
  <c r="M21" i="17"/>
  <c r="N21" i="17"/>
  <c r="O21" i="17"/>
  <c r="M22" i="17"/>
  <c r="N22" i="17"/>
  <c r="O22" i="17"/>
  <c r="M23" i="17"/>
  <c r="N23" i="17"/>
  <c r="O23" i="17"/>
  <c r="M24" i="17"/>
  <c r="N24" i="17"/>
  <c r="O24" i="17"/>
  <c r="M25" i="17"/>
  <c r="N25" i="17"/>
  <c r="O25" i="17"/>
  <c r="M26" i="17"/>
  <c r="N26" i="17"/>
  <c r="O26" i="17"/>
  <c r="M27" i="17"/>
  <c r="N27" i="17"/>
  <c r="O27" i="17"/>
  <c r="M28" i="17"/>
  <c r="N28" i="17"/>
  <c r="O28" i="17"/>
  <c r="M29" i="17"/>
  <c r="N29" i="17"/>
  <c r="O29" i="17"/>
  <c r="M30" i="17"/>
  <c r="N30" i="17"/>
  <c r="O30" i="17"/>
  <c r="M31" i="17"/>
  <c r="N31" i="17"/>
  <c r="O31" i="17"/>
  <c r="M32" i="17"/>
  <c r="N32" i="17"/>
  <c r="O32" i="17"/>
  <c r="M33" i="17"/>
  <c r="N33" i="17"/>
  <c r="O33" i="17"/>
  <c r="M34" i="17"/>
  <c r="N34" i="17"/>
  <c r="O34" i="17"/>
  <c r="M35" i="17"/>
  <c r="N35" i="17"/>
  <c r="O35" i="17"/>
  <c r="M36" i="17"/>
  <c r="N36" i="17"/>
  <c r="O36" i="17"/>
  <c r="M37" i="17"/>
  <c r="N37" i="17"/>
  <c r="O37" i="17"/>
  <c r="M38" i="17"/>
  <c r="N38" i="17"/>
  <c r="O38" i="17"/>
  <c r="M39" i="17"/>
  <c r="N39" i="17"/>
  <c r="O39" i="17"/>
  <c r="M40" i="17"/>
  <c r="N40" i="17"/>
  <c r="O40" i="17"/>
  <c r="M41" i="17"/>
  <c r="N41" i="17"/>
  <c r="O41" i="17"/>
  <c r="M42" i="17"/>
  <c r="N42" i="17"/>
  <c r="O42" i="17"/>
  <c r="M43" i="17"/>
  <c r="N43" i="17"/>
  <c r="O43" i="17"/>
  <c r="M44" i="17"/>
  <c r="N44" i="17"/>
  <c r="O44" i="17"/>
  <c r="M45" i="17"/>
  <c r="N45" i="17"/>
  <c r="O45" i="17"/>
  <c r="M46" i="17"/>
  <c r="N46" i="17"/>
  <c r="O46" i="17"/>
  <c r="M47" i="17"/>
  <c r="N47" i="17"/>
  <c r="O47" i="17"/>
  <c r="M48" i="17"/>
  <c r="N48" i="17"/>
  <c r="O48" i="17"/>
  <c r="M49" i="17"/>
  <c r="N49" i="17"/>
  <c r="O49" i="17"/>
  <c r="M50" i="17"/>
  <c r="N50" i="17"/>
  <c r="O50" i="17"/>
  <c r="M51" i="17"/>
  <c r="N51" i="17"/>
  <c r="O51" i="17"/>
  <c r="M52" i="17"/>
  <c r="N52" i="17"/>
  <c r="O52" i="17"/>
  <c r="M53" i="17"/>
  <c r="N53" i="17"/>
  <c r="O53" i="17"/>
  <c r="M54" i="17"/>
  <c r="N54" i="17"/>
  <c r="O54" i="17"/>
  <c r="M55" i="17"/>
  <c r="N55" i="17"/>
  <c r="O55" i="17"/>
  <c r="M56" i="17"/>
  <c r="N56" i="17"/>
  <c r="O56" i="17"/>
  <c r="M57" i="17"/>
  <c r="N57" i="17"/>
  <c r="O57" i="17"/>
  <c r="J18" i="17"/>
  <c r="K18" i="17"/>
  <c r="L18" i="17"/>
  <c r="J19" i="17"/>
  <c r="K19" i="17"/>
  <c r="L19" i="17"/>
  <c r="J20" i="17"/>
  <c r="K20" i="17"/>
  <c r="L20" i="17"/>
  <c r="J21" i="17"/>
  <c r="K21" i="17"/>
  <c r="L21" i="17"/>
  <c r="J22" i="17"/>
  <c r="K22" i="17"/>
  <c r="L22" i="17"/>
  <c r="J23" i="17"/>
  <c r="K23" i="17"/>
  <c r="L23" i="17"/>
  <c r="J24" i="17"/>
  <c r="K24" i="17"/>
  <c r="L24" i="17"/>
  <c r="J25" i="17"/>
  <c r="K25" i="17"/>
  <c r="L25" i="17"/>
  <c r="J26" i="17"/>
  <c r="K26" i="17"/>
  <c r="L26" i="17"/>
  <c r="J27" i="17"/>
  <c r="K27" i="17"/>
  <c r="L27" i="17"/>
  <c r="J28" i="17"/>
  <c r="K28" i="17"/>
  <c r="L28" i="17"/>
  <c r="J29" i="17"/>
  <c r="K29" i="17"/>
  <c r="L29" i="17"/>
  <c r="J30" i="17"/>
  <c r="K30" i="17"/>
  <c r="L30" i="17"/>
  <c r="J31" i="17"/>
  <c r="K31" i="17"/>
  <c r="L31" i="17"/>
  <c r="J32" i="17"/>
  <c r="K32" i="17"/>
  <c r="L32" i="17"/>
  <c r="J33" i="17"/>
  <c r="K33" i="17"/>
  <c r="L33" i="17"/>
  <c r="J34" i="17"/>
  <c r="K34" i="17"/>
  <c r="L34" i="17"/>
  <c r="J35" i="17"/>
  <c r="K35" i="17"/>
  <c r="L35" i="17"/>
  <c r="J36" i="17"/>
  <c r="K36" i="17"/>
  <c r="L36" i="17"/>
  <c r="J37" i="17"/>
  <c r="K37" i="17"/>
  <c r="L37" i="17"/>
  <c r="J38" i="17"/>
  <c r="K38" i="17"/>
  <c r="L38" i="17"/>
  <c r="J39" i="17"/>
  <c r="K39" i="17"/>
  <c r="L39" i="17"/>
  <c r="J40" i="17"/>
  <c r="K40" i="17"/>
  <c r="L40" i="17"/>
  <c r="J41" i="17"/>
  <c r="K41" i="17"/>
  <c r="L41" i="17"/>
  <c r="J42" i="17"/>
  <c r="K42" i="17"/>
  <c r="L42" i="17"/>
  <c r="J43" i="17"/>
  <c r="K43" i="17"/>
  <c r="L43" i="17"/>
  <c r="J44" i="17"/>
  <c r="K44" i="17"/>
  <c r="L44" i="17"/>
  <c r="J45" i="17"/>
  <c r="K45" i="17"/>
  <c r="L45" i="17"/>
  <c r="J46" i="17"/>
  <c r="K46" i="17"/>
  <c r="L46" i="17"/>
  <c r="J47" i="17"/>
  <c r="K47" i="17"/>
  <c r="L47" i="17"/>
  <c r="J48" i="17"/>
  <c r="K48" i="17"/>
  <c r="L48" i="17"/>
  <c r="J49" i="17"/>
  <c r="K49" i="17"/>
  <c r="L49" i="17"/>
  <c r="J50" i="17"/>
  <c r="K50" i="17"/>
  <c r="L50" i="17"/>
  <c r="J51" i="17"/>
  <c r="K51" i="17"/>
  <c r="L51" i="17"/>
  <c r="J52" i="17"/>
  <c r="K52" i="17"/>
  <c r="L52" i="17"/>
  <c r="J53" i="17"/>
  <c r="K53" i="17"/>
  <c r="L53" i="17"/>
  <c r="J54" i="17"/>
  <c r="K54" i="17"/>
  <c r="L54" i="17"/>
  <c r="J55" i="17"/>
  <c r="K55" i="17"/>
  <c r="L55" i="17"/>
  <c r="J56" i="17"/>
  <c r="K56" i="17"/>
  <c r="L56" i="17"/>
  <c r="J57" i="17"/>
  <c r="K57" i="17"/>
  <c r="L57" i="17"/>
  <c r="G18" i="17"/>
  <c r="H18" i="17"/>
  <c r="I18" i="17"/>
  <c r="G19" i="17"/>
  <c r="H19" i="17"/>
  <c r="I19" i="17"/>
  <c r="G20" i="17"/>
  <c r="H20" i="17"/>
  <c r="I20" i="17"/>
  <c r="G21" i="17"/>
  <c r="H21" i="17"/>
  <c r="I21" i="17"/>
  <c r="G22" i="17"/>
  <c r="H22" i="17"/>
  <c r="I22" i="17"/>
  <c r="G23" i="17"/>
  <c r="H23" i="17"/>
  <c r="I23" i="17"/>
  <c r="G24" i="17"/>
  <c r="H24" i="17"/>
  <c r="I24" i="17"/>
  <c r="G25" i="17"/>
  <c r="H25" i="17"/>
  <c r="I25" i="17"/>
  <c r="G26" i="17"/>
  <c r="H26" i="17"/>
  <c r="I26" i="17"/>
  <c r="G27" i="17"/>
  <c r="H27" i="17"/>
  <c r="I27" i="17"/>
  <c r="G28" i="17"/>
  <c r="H28" i="17"/>
  <c r="I28" i="17"/>
  <c r="G29" i="17"/>
  <c r="H29" i="17"/>
  <c r="I29" i="17"/>
  <c r="G30" i="17"/>
  <c r="H30" i="17"/>
  <c r="I30" i="17"/>
  <c r="G31" i="17"/>
  <c r="H31" i="17"/>
  <c r="I31" i="17"/>
  <c r="G32" i="17"/>
  <c r="H32" i="17"/>
  <c r="I32" i="17"/>
  <c r="G33" i="17"/>
  <c r="H33" i="17"/>
  <c r="I33" i="17"/>
  <c r="G34" i="17"/>
  <c r="H34" i="17"/>
  <c r="I34" i="17"/>
  <c r="G35" i="17"/>
  <c r="H35" i="17"/>
  <c r="I35" i="17"/>
  <c r="G36" i="17"/>
  <c r="H36" i="17"/>
  <c r="I36" i="17"/>
  <c r="G37" i="17"/>
  <c r="H37" i="17"/>
  <c r="I37" i="17"/>
  <c r="G38" i="17"/>
  <c r="H38" i="17"/>
  <c r="I38" i="17"/>
  <c r="G39" i="17"/>
  <c r="H39" i="17"/>
  <c r="I39" i="17"/>
  <c r="G40" i="17"/>
  <c r="H40" i="17"/>
  <c r="I40" i="17"/>
  <c r="G41" i="17"/>
  <c r="H41" i="17"/>
  <c r="I41" i="17"/>
  <c r="G42" i="17"/>
  <c r="H42" i="17"/>
  <c r="I42" i="17"/>
  <c r="G43" i="17"/>
  <c r="H43" i="17"/>
  <c r="I43" i="17"/>
  <c r="G44" i="17"/>
  <c r="H44" i="17"/>
  <c r="I44" i="17"/>
  <c r="G45" i="17"/>
  <c r="H45" i="17"/>
  <c r="I45" i="17"/>
  <c r="G46" i="17"/>
  <c r="H46" i="17"/>
  <c r="I46" i="17"/>
  <c r="G47" i="17"/>
  <c r="H47" i="17"/>
  <c r="I47" i="17"/>
  <c r="G48" i="17"/>
  <c r="H48" i="17"/>
  <c r="I48" i="17"/>
  <c r="G49" i="17"/>
  <c r="H49" i="17"/>
  <c r="I49" i="17"/>
  <c r="G50" i="17"/>
  <c r="H50" i="17"/>
  <c r="I50" i="17"/>
  <c r="G51" i="17"/>
  <c r="H51" i="17"/>
  <c r="I51" i="17"/>
  <c r="G52" i="17"/>
  <c r="H52" i="17"/>
  <c r="I52" i="17"/>
  <c r="G53" i="17"/>
  <c r="H53" i="17"/>
  <c r="I53" i="17"/>
  <c r="G54" i="17"/>
  <c r="H54" i="17"/>
  <c r="I54" i="17"/>
  <c r="G55" i="17"/>
  <c r="H55" i="17"/>
  <c r="I55" i="17"/>
  <c r="G56" i="17"/>
  <c r="H56" i="17"/>
  <c r="I56" i="17"/>
  <c r="G57" i="17"/>
  <c r="H57" i="17"/>
  <c r="I57" i="17"/>
  <c r="E18" i="17"/>
  <c r="F18" i="17"/>
  <c r="E19" i="17"/>
  <c r="F19" i="17"/>
  <c r="E20" i="17"/>
  <c r="F20" i="17"/>
  <c r="E21" i="17"/>
  <c r="F21" i="17"/>
  <c r="E22" i="17"/>
  <c r="F22" i="17"/>
  <c r="E23" i="17"/>
  <c r="F23" i="17"/>
  <c r="E24" i="17"/>
  <c r="F24" i="17"/>
  <c r="E25" i="17"/>
  <c r="F25" i="17"/>
  <c r="E26" i="17"/>
  <c r="F26" i="17"/>
  <c r="E27" i="17"/>
  <c r="F27" i="17"/>
  <c r="E28" i="17"/>
  <c r="F28" i="17"/>
  <c r="E29" i="17"/>
  <c r="F29" i="17"/>
  <c r="E30" i="17"/>
  <c r="F30" i="17"/>
  <c r="E31" i="17"/>
  <c r="F31" i="17"/>
  <c r="E32" i="17"/>
  <c r="F32" i="17"/>
  <c r="E33" i="17"/>
  <c r="F33" i="17"/>
  <c r="E34" i="17"/>
  <c r="F34" i="17"/>
  <c r="E35" i="17"/>
  <c r="F35" i="17"/>
  <c r="E36" i="17"/>
  <c r="F36" i="17"/>
  <c r="E37" i="17"/>
  <c r="F37" i="17"/>
  <c r="E38" i="17"/>
  <c r="F38" i="17"/>
  <c r="E39" i="17"/>
  <c r="F39" i="17"/>
  <c r="E40" i="17"/>
  <c r="F40" i="17"/>
  <c r="E41" i="17"/>
  <c r="F41" i="17"/>
  <c r="E42" i="17"/>
  <c r="F42" i="17"/>
  <c r="E43" i="17"/>
  <c r="F43" i="17"/>
  <c r="E44" i="17"/>
  <c r="F44" i="17"/>
  <c r="E45" i="17"/>
  <c r="F45" i="17"/>
  <c r="E46" i="17"/>
  <c r="F46" i="17"/>
  <c r="E47" i="17"/>
  <c r="F47" i="17"/>
  <c r="E48" i="17"/>
  <c r="F48" i="17"/>
  <c r="E49" i="17"/>
  <c r="F49" i="17"/>
  <c r="E50" i="17"/>
  <c r="F50" i="17"/>
  <c r="E51" i="17"/>
  <c r="F51" i="17"/>
  <c r="E52" i="17"/>
  <c r="F52" i="17"/>
  <c r="E53" i="17"/>
  <c r="F53" i="17"/>
  <c r="E54" i="17"/>
  <c r="F54" i="17"/>
  <c r="E55" i="17"/>
  <c r="F55" i="17"/>
  <c r="E56" i="17"/>
  <c r="F56" i="17"/>
  <c r="E57" i="17"/>
  <c r="F5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AZ2" i="21" l="1"/>
  <c r="AM26" i="6"/>
  <c r="AN26" i="6" s="1"/>
  <c r="AO26" i="6" s="1"/>
  <c r="AK26" i="6"/>
  <c r="AJ26" i="6" s="1"/>
  <c r="AM41" i="6"/>
  <c r="AN41" i="6" s="1"/>
  <c r="AO41" i="6" s="1"/>
  <c r="AM52" i="6"/>
  <c r="AN52" i="6" s="1"/>
  <c r="AO52" i="6" s="1"/>
  <c r="AM25" i="6"/>
  <c r="AN25" i="6" s="1"/>
  <c r="AO25" i="6" s="1"/>
  <c r="AM42" i="6"/>
  <c r="AN42" i="6" s="1"/>
  <c r="AO42" i="6" s="1"/>
  <c r="AK49" i="6"/>
  <c r="AJ49" i="6" s="1"/>
  <c r="AM29" i="6"/>
  <c r="AN29" i="6" s="1"/>
  <c r="AO29" i="6" s="1"/>
  <c r="AK48" i="6"/>
  <c r="AJ48" i="6" s="1"/>
  <c r="AM38" i="6"/>
  <c r="AN38" i="6" s="1"/>
  <c r="AO38" i="6" s="1"/>
  <c r="AM36" i="6"/>
  <c r="AN36" i="6" s="1"/>
  <c r="AO36" i="6" s="1"/>
  <c r="AK36" i="6"/>
  <c r="AJ36" i="6" s="1"/>
  <c r="AM50" i="6"/>
  <c r="AN50" i="6" s="1"/>
  <c r="AO50" i="6" s="1"/>
  <c r="AK50" i="6"/>
  <c r="AJ50" i="6" s="1"/>
  <c r="AM51" i="6"/>
  <c r="AN51" i="6" s="1"/>
  <c r="AO51" i="6" s="1"/>
  <c r="AK51" i="6"/>
  <c r="AJ51" i="6" s="1"/>
  <c r="AM35" i="6"/>
  <c r="AN35" i="6" s="1"/>
  <c r="AO35" i="6" s="1"/>
  <c r="AK35" i="6"/>
  <c r="AJ35" i="6" s="1"/>
  <c r="AM28" i="6"/>
  <c r="AN28" i="6" s="1"/>
  <c r="AO28" i="6" s="1"/>
  <c r="AK28" i="6"/>
  <c r="AJ28" i="6" s="1"/>
  <c r="AM40" i="6"/>
  <c r="AN40" i="6" s="1"/>
  <c r="AO40" i="6" s="1"/>
  <c r="AK40" i="6"/>
  <c r="AJ40" i="6" s="1"/>
  <c r="AM23" i="6"/>
  <c r="AN23" i="6" s="1"/>
  <c r="AO23" i="6" s="1"/>
  <c r="AK23" i="6"/>
  <c r="AJ23" i="6" s="1"/>
  <c r="AM54" i="6"/>
  <c r="AN54" i="6" s="1"/>
  <c r="AO54" i="6" s="1"/>
  <c r="AK54" i="6"/>
  <c r="AJ54" i="6" s="1"/>
  <c r="AM37" i="6"/>
  <c r="AN37" i="6" s="1"/>
  <c r="AO37" i="6" s="1"/>
  <c r="AK37" i="6"/>
  <c r="AJ37" i="6" s="1"/>
  <c r="AM45" i="6"/>
  <c r="AN45" i="6" s="1"/>
  <c r="AO45" i="6" s="1"/>
  <c r="AK45" i="6"/>
  <c r="AJ45" i="6" s="1"/>
  <c r="AM55" i="6"/>
  <c r="AN55" i="6" s="1"/>
  <c r="AO55" i="6" s="1"/>
  <c r="AK55" i="6"/>
  <c r="AJ55" i="6" s="1"/>
  <c r="AM33" i="6"/>
  <c r="AN33" i="6" s="1"/>
  <c r="AO33" i="6" s="1"/>
  <c r="AK33" i="6"/>
  <c r="AJ33" i="6" s="1"/>
  <c r="AM47" i="6"/>
  <c r="AN47" i="6" s="1"/>
  <c r="AO47" i="6" s="1"/>
  <c r="AM56" i="6"/>
  <c r="AN56" i="6" s="1"/>
  <c r="AO56" i="6" s="1"/>
  <c r="AK56" i="6"/>
  <c r="AJ56" i="6" s="1"/>
  <c r="AM46" i="6"/>
  <c r="AN46" i="6" s="1"/>
  <c r="AO46" i="6" s="1"/>
  <c r="AK46" i="6"/>
  <c r="AJ46" i="6" s="1"/>
  <c r="AM24" i="6"/>
  <c r="AN24" i="6" s="1"/>
  <c r="AO24" i="6" s="1"/>
  <c r="AK24" i="6"/>
  <c r="AJ24" i="6" s="1"/>
  <c r="AM44" i="6"/>
  <c r="AN44" i="6" s="1"/>
  <c r="AO44" i="6" s="1"/>
  <c r="AK44" i="6"/>
  <c r="AJ44" i="6" s="1"/>
  <c r="K7" i="18"/>
  <c r="C7" i="18" s="1"/>
  <c r="L7" i="18"/>
  <c r="D7" i="18" s="1"/>
  <c r="M7" i="18"/>
  <c r="E7" i="18" s="1"/>
  <c r="K8" i="18"/>
  <c r="C8" i="18" s="1"/>
  <c r="L8" i="18"/>
  <c r="D8" i="18" s="1"/>
  <c r="M8" i="18"/>
  <c r="E8" i="18" s="1"/>
  <c r="K9" i="18"/>
  <c r="C9" i="18" s="1"/>
  <c r="L9" i="18"/>
  <c r="D9" i="18" s="1"/>
  <c r="M9" i="18"/>
  <c r="E9" i="18" s="1"/>
  <c r="K10" i="18"/>
  <c r="C10" i="18" s="1"/>
  <c r="L10" i="18"/>
  <c r="D10" i="18" s="1"/>
  <c r="M10" i="18"/>
  <c r="E10" i="18" s="1"/>
  <c r="K11" i="18"/>
  <c r="C11" i="18" s="1"/>
  <c r="L11" i="18"/>
  <c r="D11" i="18" s="1"/>
  <c r="M11" i="18"/>
  <c r="E11" i="18" s="1"/>
  <c r="K12" i="18"/>
  <c r="C12" i="18" s="1"/>
  <c r="L12" i="18"/>
  <c r="D12" i="18" s="1"/>
  <c r="M12" i="18"/>
  <c r="E12" i="18" s="1"/>
  <c r="K13" i="18"/>
  <c r="C13" i="18" s="1"/>
  <c r="L13" i="18"/>
  <c r="D13" i="18" s="1"/>
  <c r="M13" i="18"/>
  <c r="E13" i="18" s="1"/>
  <c r="K14" i="18"/>
  <c r="C14" i="18" s="1"/>
  <c r="L14" i="18"/>
  <c r="D14" i="18" s="1"/>
  <c r="M14" i="18"/>
  <c r="E14" i="18" s="1"/>
  <c r="K15" i="18"/>
  <c r="C15" i="18" s="1"/>
  <c r="L15" i="18"/>
  <c r="D15" i="18" s="1"/>
  <c r="M15" i="18"/>
  <c r="E15" i="18" s="1"/>
  <c r="K16" i="18"/>
  <c r="C16" i="18" s="1"/>
  <c r="L16" i="18"/>
  <c r="D16" i="18" s="1"/>
  <c r="M16" i="18"/>
  <c r="E16" i="18" s="1"/>
  <c r="K17" i="18"/>
  <c r="C17" i="18" s="1"/>
  <c r="L17" i="18"/>
  <c r="D17" i="18" s="1"/>
  <c r="M17" i="18"/>
  <c r="E17" i="18" s="1"/>
  <c r="K18" i="18"/>
  <c r="C18" i="18" s="1"/>
  <c r="L18" i="18"/>
  <c r="D18" i="18" s="1"/>
  <c r="M18" i="18"/>
  <c r="E18" i="18" s="1"/>
  <c r="K19" i="18"/>
  <c r="C19" i="18" s="1"/>
  <c r="L19" i="18"/>
  <c r="D19" i="18" s="1"/>
  <c r="M19" i="18"/>
  <c r="E19" i="18" s="1"/>
  <c r="K20" i="18"/>
  <c r="C20" i="18" s="1"/>
  <c r="L20" i="18"/>
  <c r="D20" i="18" s="1"/>
  <c r="M20" i="18"/>
  <c r="E20" i="18" s="1"/>
  <c r="K21" i="18"/>
  <c r="C21" i="18" s="1"/>
  <c r="L21" i="18"/>
  <c r="D21" i="18" s="1"/>
  <c r="M21" i="18"/>
  <c r="E21" i="18" s="1"/>
  <c r="K22" i="18"/>
  <c r="C22" i="18" s="1"/>
  <c r="L22" i="18"/>
  <c r="D22" i="18" s="1"/>
  <c r="M22" i="18"/>
  <c r="E22" i="18" s="1"/>
  <c r="K23" i="18"/>
  <c r="C23" i="18" s="1"/>
  <c r="L23" i="18"/>
  <c r="D23" i="18" s="1"/>
  <c r="M23" i="18"/>
  <c r="E23" i="18" s="1"/>
  <c r="K24" i="18"/>
  <c r="C24" i="18" s="1"/>
  <c r="L24" i="18"/>
  <c r="D24" i="18" s="1"/>
  <c r="M24" i="18"/>
  <c r="E24" i="18" s="1"/>
  <c r="K25" i="18"/>
  <c r="C25" i="18" s="1"/>
  <c r="L25" i="18"/>
  <c r="D25" i="18" s="1"/>
  <c r="M25" i="18"/>
  <c r="E25" i="18" s="1"/>
  <c r="K26" i="18"/>
  <c r="C26" i="18" s="1"/>
  <c r="L26" i="18"/>
  <c r="D26" i="18" s="1"/>
  <c r="M26" i="18"/>
  <c r="E26" i="18" s="1"/>
  <c r="K27" i="18"/>
  <c r="C27" i="18" s="1"/>
  <c r="L27" i="18"/>
  <c r="D27" i="18" s="1"/>
  <c r="M27" i="18"/>
  <c r="E27" i="18" s="1"/>
  <c r="K28" i="18"/>
  <c r="C28" i="18" s="1"/>
  <c r="L28" i="18"/>
  <c r="D28" i="18" s="1"/>
  <c r="M28" i="18"/>
  <c r="E28" i="18" s="1"/>
  <c r="K29" i="18"/>
  <c r="C29" i="18" s="1"/>
  <c r="L29" i="18"/>
  <c r="D29" i="18" s="1"/>
  <c r="M29" i="18"/>
  <c r="E29" i="18" s="1"/>
  <c r="K30" i="18"/>
  <c r="C30" i="18" s="1"/>
  <c r="L30" i="18"/>
  <c r="D30" i="18" s="1"/>
  <c r="M30" i="18"/>
  <c r="E30" i="18" s="1"/>
  <c r="K31" i="18"/>
  <c r="C31" i="18" s="1"/>
  <c r="L31" i="18"/>
  <c r="D31" i="18" s="1"/>
  <c r="M31" i="18"/>
  <c r="E31" i="18" s="1"/>
  <c r="K32" i="18"/>
  <c r="C32" i="18" s="1"/>
  <c r="L32" i="18"/>
  <c r="D32" i="18" s="1"/>
  <c r="M32" i="18"/>
  <c r="E32" i="18" s="1"/>
  <c r="K33" i="18"/>
  <c r="C33" i="18" s="1"/>
  <c r="L33" i="18"/>
  <c r="D33" i="18" s="1"/>
  <c r="M33" i="18"/>
  <c r="E33" i="18" s="1"/>
  <c r="K34" i="18"/>
  <c r="C34" i="18" s="1"/>
  <c r="L34" i="18"/>
  <c r="D34" i="18" s="1"/>
  <c r="M34" i="18"/>
  <c r="E34" i="18" s="1"/>
  <c r="K35" i="18"/>
  <c r="C35" i="18" s="1"/>
  <c r="L35" i="18"/>
  <c r="D35" i="18" s="1"/>
  <c r="M35" i="18"/>
  <c r="E35" i="18" s="1"/>
  <c r="K36" i="18"/>
  <c r="C36" i="18" s="1"/>
  <c r="L36" i="18"/>
  <c r="D36" i="18" s="1"/>
  <c r="M36" i="18"/>
  <c r="E36" i="18" s="1"/>
  <c r="K37" i="18"/>
  <c r="C37" i="18" s="1"/>
  <c r="L37" i="18"/>
  <c r="D37" i="18" s="1"/>
  <c r="M37" i="18"/>
  <c r="E37" i="18" s="1"/>
  <c r="K38" i="18"/>
  <c r="C38" i="18" s="1"/>
  <c r="L38" i="18"/>
  <c r="D38" i="18" s="1"/>
  <c r="M38" i="18"/>
  <c r="E38" i="18" s="1"/>
  <c r="K39" i="18"/>
  <c r="C39" i="18" s="1"/>
  <c r="L39" i="18"/>
  <c r="D39" i="18" s="1"/>
  <c r="M39" i="18"/>
  <c r="E39" i="18" s="1"/>
  <c r="K40" i="18"/>
  <c r="C40" i="18" s="1"/>
  <c r="L40" i="18"/>
  <c r="D40" i="18" s="1"/>
  <c r="M40" i="18"/>
  <c r="E40" i="18" s="1"/>
  <c r="K41" i="18"/>
  <c r="C41" i="18" s="1"/>
  <c r="L41" i="18"/>
  <c r="D41" i="18" s="1"/>
  <c r="M41" i="18"/>
  <c r="E41" i="18" s="1"/>
  <c r="K42" i="18"/>
  <c r="C42" i="18" s="1"/>
  <c r="L42" i="18"/>
  <c r="D42" i="18" s="1"/>
  <c r="M42" i="18"/>
  <c r="E42" i="18" s="1"/>
  <c r="K43" i="18"/>
  <c r="C43" i="18" s="1"/>
  <c r="L43" i="18"/>
  <c r="D43" i="18" s="1"/>
  <c r="M43" i="18"/>
  <c r="E43" i="18" s="1"/>
  <c r="K44" i="18"/>
  <c r="C44" i="18" s="1"/>
  <c r="L44" i="18"/>
  <c r="D44" i="18" s="1"/>
  <c r="M44" i="18"/>
  <c r="E44" i="18" s="1"/>
  <c r="K45" i="18"/>
  <c r="C45" i="18" s="1"/>
  <c r="L45" i="18"/>
  <c r="D45" i="18" s="1"/>
  <c r="M45" i="18"/>
  <c r="E45" i="18" s="1"/>
  <c r="K46" i="18"/>
  <c r="C46" i="18" s="1"/>
  <c r="L46" i="18"/>
  <c r="D46" i="18" s="1"/>
  <c r="M46" i="18"/>
  <c r="E46" i="18" s="1"/>
  <c r="K47" i="18"/>
  <c r="C47" i="18" s="1"/>
  <c r="L47" i="18"/>
  <c r="D47" i="18" s="1"/>
  <c r="M47" i="18"/>
  <c r="E47" i="18" s="1"/>
  <c r="K48" i="18"/>
  <c r="C48" i="18" s="1"/>
  <c r="L48" i="18"/>
  <c r="D48" i="18" s="1"/>
  <c r="M48" i="18"/>
  <c r="E48" i="18" s="1"/>
  <c r="K49" i="18"/>
  <c r="C49" i="18" s="1"/>
  <c r="L49" i="18"/>
  <c r="D49" i="18" s="1"/>
  <c r="M49" i="18"/>
  <c r="E49" i="18" s="1"/>
  <c r="K50" i="18"/>
  <c r="C50" i="18" s="1"/>
  <c r="L50" i="18"/>
  <c r="D50" i="18" s="1"/>
  <c r="M50" i="18"/>
  <c r="E50" i="18" s="1"/>
  <c r="K51" i="18"/>
  <c r="C51" i="18" s="1"/>
  <c r="L51" i="18"/>
  <c r="D51" i="18" s="1"/>
  <c r="M51" i="18"/>
  <c r="E51" i="18" s="1"/>
  <c r="K52" i="18"/>
  <c r="C52" i="18" s="1"/>
  <c r="L52" i="18"/>
  <c r="D52" i="18" s="1"/>
  <c r="M52" i="18"/>
  <c r="E52" i="18" s="1"/>
  <c r="K53" i="18"/>
  <c r="C53" i="18" s="1"/>
  <c r="L53" i="18"/>
  <c r="D53" i="18" s="1"/>
  <c r="M53" i="18"/>
  <c r="E53" i="18" s="1"/>
  <c r="K54" i="18"/>
  <c r="C54" i="18" s="1"/>
  <c r="L54" i="18"/>
  <c r="D54" i="18" s="1"/>
  <c r="M54" i="18"/>
  <c r="E54" i="18" s="1"/>
  <c r="K55" i="18"/>
  <c r="C55" i="18" s="1"/>
  <c r="L55" i="18"/>
  <c r="D55" i="18" s="1"/>
  <c r="M55" i="18"/>
  <c r="E55" i="18" s="1"/>
  <c r="BB2" i="21" l="1"/>
  <c r="O50" i="18"/>
  <c r="P50" i="18"/>
  <c r="Q50" i="18" s="1"/>
  <c r="R50" i="18"/>
  <c r="V50" i="18"/>
  <c r="W50" i="18" s="1"/>
  <c r="T50" i="18"/>
  <c r="U50" i="18" s="1"/>
  <c r="X50" i="18"/>
  <c r="P42" i="18"/>
  <c r="O42" i="18"/>
  <c r="R42" i="18"/>
  <c r="T42" i="18"/>
  <c r="X42" i="18"/>
  <c r="V42" i="18"/>
  <c r="P34" i="18"/>
  <c r="O34" i="18"/>
  <c r="R34" i="18"/>
  <c r="X34" i="18"/>
  <c r="T34" i="18"/>
  <c r="U34" i="18" s="1"/>
  <c r="V34" i="18"/>
  <c r="O26" i="18"/>
  <c r="P26" i="18"/>
  <c r="Q26" i="18" s="1"/>
  <c r="V26" i="18"/>
  <c r="W26" i="18" s="1"/>
  <c r="T26" i="18"/>
  <c r="R26" i="18"/>
  <c r="X26" i="18"/>
  <c r="O20" i="18"/>
  <c r="P20" i="18"/>
  <c r="Q20" i="18" s="1"/>
  <c r="V20" i="18"/>
  <c r="W20" i="18" s="1"/>
  <c r="T20" i="18"/>
  <c r="R20" i="18"/>
  <c r="X20" i="18"/>
  <c r="O14" i="18"/>
  <c r="P14" i="18"/>
  <c r="Q14" i="18" s="1"/>
  <c r="V14" i="18"/>
  <c r="W14" i="18" s="1"/>
  <c r="R14" i="18"/>
  <c r="T14" i="18"/>
  <c r="U14" i="18" s="1"/>
  <c r="X14" i="18"/>
  <c r="P48" i="18"/>
  <c r="O48" i="18"/>
  <c r="T48" i="18"/>
  <c r="R48" i="18"/>
  <c r="V48" i="18"/>
  <c r="W48" i="18" s="1"/>
  <c r="X48" i="18"/>
  <c r="O38" i="18"/>
  <c r="P38" i="18"/>
  <c r="Q38" i="18" s="1"/>
  <c r="T38" i="18"/>
  <c r="U38" i="18" s="1"/>
  <c r="V38" i="18"/>
  <c r="R38" i="18"/>
  <c r="X38" i="18"/>
  <c r="O32" i="18"/>
  <c r="P32" i="18"/>
  <c r="Q32" i="18" s="1"/>
  <c r="V32" i="18"/>
  <c r="W32" i="18" s="1"/>
  <c r="T32" i="18"/>
  <c r="R32" i="18"/>
  <c r="X32" i="18"/>
  <c r="P28" i="18"/>
  <c r="O28" i="18"/>
  <c r="R28" i="18"/>
  <c r="X28" i="18"/>
  <c r="V28" i="18"/>
  <c r="W28" i="18" s="1"/>
  <c r="T28" i="18"/>
  <c r="P22" i="18"/>
  <c r="O22" i="18"/>
  <c r="R22" i="18"/>
  <c r="X22" i="18"/>
  <c r="T22" i="18"/>
  <c r="U22" i="18" s="1"/>
  <c r="V22" i="18"/>
  <c r="P18" i="18"/>
  <c r="O18" i="18"/>
  <c r="V18" i="18"/>
  <c r="T18" i="18"/>
  <c r="R18" i="18"/>
  <c r="X18" i="18"/>
  <c r="P16" i="18"/>
  <c r="O16" i="18"/>
  <c r="R16" i="18"/>
  <c r="T16" i="18"/>
  <c r="X16" i="18"/>
  <c r="V16" i="18"/>
  <c r="AT54" i="18"/>
  <c r="AR54" i="18"/>
  <c r="AN54" i="18"/>
  <c r="AV54" i="18"/>
  <c r="AP54" i="18"/>
  <c r="AD54" i="18"/>
  <c r="AJ54" i="18"/>
  <c r="AM54" i="18"/>
  <c r="AH54" i="18"/>
  <c r="AB54" i="18"/>
  <c r="AF54" i="18"/>
  <c r="AA54" i="18"/>
  <c r="AT48" i="18"/>
  <c r="AR48" i="18"/>
  <c r="AN48" i="18"/>
  <c r="AV48" i="18"/>
  <c r="AP48" i="18"/>
  <c r="AD48" i="18"/>
  <c r="AJ48" i="18"/>
  <c r="AH48" i="18"/>
  <c r="AB48" i="18"/>
  <c r="AF48" i="18"/>
  <c r="AM48" i="18"/>
  <c r="AA48" i="18"/>
  <c r="AP46" i="18"/>
  <c r="AV46" i="18"/>
  <c r="AR46" i="18"/>
  <c r="AN46" i="18"/>
  <c r="AF46" i="18"/>
  <c r="AJ46" i="18"/>
  <c r="AM46" i="18"/>
  <c r="AT46" i="18"/>
  <c r="AA46" i="18"/>
  <c r="AB46" i="18"/>
  <c r="AH46" i="18"/>
  <c r="AD46" i="18"/>
  <c r="AP44" i="18"/>
  <c r="AV44" i="18"/>
  <c r="AT44" i="18"/>
  <c r="AR44" i="18"/>
  <c r="AN44" i="18"/>
  <c r="AM44" i="18"/>
  <c r="AD44" i="18"/>
  <c r="AA44" i="18"/>
  <c r="AJ44" i="18"/>
  <c r="AB44" i="18"/>
  <c r="AH44" i="18"/>
  <c r="AF44" i="18"/>
  <c r="AT42" i="18"/>
  <c r="AR42" i="18"/>
  <c r="AN42" i="18"/>
  <c r="AV42" i="18"/>
  <c r="AM42" i="18"/>
  <c r="AD42" i="18"/>
  <c r="AH42" i="18"/>
  <c r="AB42" i="18"/>
  <c r="AJ42" i="18"/>
  <c r="AA42" i="18"/>
  <c r="AP42" i="18"/>
  <c r="AF42" i="18"/>
  <c r="AP40" i="18"/>
  <c r="AV40" i="18"/>
  <c r="AR40" i="18"/>
  <c r="AN40" i="18"/>
  <c r="AF40" i="18"/>
  <c r="AJ40" i="18"/>
  <c r="AT40" i="18"/>
  <c r="AH40" i="18"/>
  <c r="AD40" i="18"/>
  <c r="AB40" i="18"/>
  <c r="AM40" i="18"/>
  <c r="AA40" i="18"/>
  <c r="AP38" i="18"/>
  <c r="AV38" i="18"/>
  <c r="AT38" i="18"/>
  <c r="AR38" i="18"/>
  <c r="AN38" i="18"/>
  <c r="AM38" i="18"/>
  <c r="AJ38" i="18"/>
  <c r="AD38" i="18"/>
  <c r="AA38" i="18"/>
  <c r="AF38" i="18"/>
  <c r="AB38" i="18"/>
  <c r="AH38" i="18"/>
  <c r="AT36" i="18"/>
  <c r="AR36" i="18"/>
  <c r="AN36" i="18"/>
  <c r="AV36" i="18"/>
  <c r="AD36" i="18"/>
  <c r="AM36" i="18"/>
  <c r="AH36" i="18"/>
  <c r="AB36" i="18"/>
  <c r="AF36" i="18"/>
  <c r="AP36" i="18"/>
  <c r="AA36" i="18"/>
  <c r="AJ36" i="18"/>
  <c r="AP34" i="18"/>
  <c r="AV34" i="18"/>
  <c r="AR34" i="18"/>
  <c r="AN34" i="18"/>
  <c r="AF34" i="18"/>
  <c r="AM34" i="18"/>
  <c r="AT34" i="18"/>
  <c r="AJ34" i="18"/>
  <c r="AD34" i="18"/>
  <c r="AA34" i="18"/>
  <c r="AH34" i="18"/>
  <c r="AB34" i="18"/>
  <c r="AP32" i="18"/>
  <c r="AV32" i="18"/>
  <c r="AT32" i="18"/>
  <c r="AR32" i="18"/>
  <c r="AN32" i="18"/>
  <c r="AM32" i="18"/>
  <c r="AJ32" i="18"/>
  <c r="AD32" i="18"/>
  <c r="AA32" i="18"/>
  <c r="AH32" i="18"/>
  <c r="AB32" i="18"/>
  <c r="AF32" i="18"/>
  <c r="AT30" i="18"/>
  <c r="AR30" i="18"/>
  <c r="AN30" i="18"/>
  <c r="AV30" i="18"/>
  <c r="AJ30" i="18"/>
  <c r="AD30" i="18"/>
  <c r="AF30" i="18"/>
  <c r="AP30" i="18"/>
  <c r="AH30" i="18"/>
  <c r="AB30" i="18"/>
  <c r="AM30" i="18"/>
  <c r="AA30" i="18"/>
  <c r="AP28" i="18"/>
  <c r="AV28" i="18"/>
  <c r="AR28" i="18"/>
  <c r="AN28" i="18"/>
  <c r="AF28" i="18"/>
  <c r="AT28" i="18"/>
  <c r="AM28" i="18"/>
  <c r="AB28" i="18"/>
  <c r="AJ28" i="18"/>
  <c r="AA28" i="18"/>
  <c r="AH28" i="18"/>
  <c r="AD28" i="18"/>
  <c r="AP26" i="18"/>
  <c r="AJ26" i="18"/>
  <c r="AV26" i="18"/>
  <c r="AT26" i="18"/>
  <c r="AR26" i="18"/>
  <c r="AN26" i="18"/>
  <c r="AM26" i="18"/>
  <c r="AD26" i="18"/>
  <c r="AA26" i="18"/>
  <c r="AF26" i="18"/>
  <c r="AH26" i="18"/>
  <c r="AB26" i="18"/>
  <c r="AT24" i="18"/>
  <c r="AR24" i="18"/>
  <c r="AN24" i="18"/>
  <c r="AV24" i="18"/>
  <c r="AM24" i="18"/>
  <c r="AD24" i="18"/>
  <c r="AP24" i="18"/>
  <c r="AJ24" i="18"/>
  <c r="AF24" i="18"/>
  <c r="AH24" i="18"/>
  <c r="AB24" i="18"/>
  <c r="AA24" i="18"/>
  <c r="AP22" i="18"/>
  <c r="AV22" i="18"/>
  <c r="AR22" i="18"/>
  <c r="AN22" i="18"/>
  <c r="AT22" i="18"/>
  <c r="AJ22" i="18"/>
  <c r="AF22" i="18"/>
  <c r="AH22" i="18"/>
  <c r="AM22" i="18"/>
  <c r="AB22" i="18"/>
  <c r="AD22" i="18"/>
  <c r="AA22" i="18"/>
  <c r="AP20" i="18"/>
  <c r="AJ20" i="18"/>
  <c r="AV20" i="18"/>
  <c r="AT20" i="18"/>
  <c r="AR20" i="18"/>
  <c r="AN20" i="18"/>
  <c r="AM20" i="18"/>
  <c r="AD20" i="18"/>
  <c r="AA20" i="18"/>
  <c r="AF20" i="18"/>
  <c r="AH20" i="18"/>
  <c r="AB20" i="18"/>
  <c r="AT18" i="18"/>
  <c r="AR18" i="18"/>
  <c r="AN18" i="18"/>
  <c r="AV18" i="18"/>
  <c r="AP18" i="18"/>
  <c r="AD18" i="18"/>
  <c r="AF18" i="18"/>
  <c r="AM18" i="18"/>
  <c r="AH18" i="18"/>
  <c r="AB18" i="18"/>
  <c r="AJ18" i="18"/>
  <c r="AA18" i="18"/>
  <c r="AP16" i="18"/>
  <c r="AV16" i="18"/>
  <c r="AR16" i="18"/>
  <c r="AN16" i="18"/>
  <c r="AD16" i="18"/>
  <c r="AF16" i="18"/>
  <c r="AM16" i="18"/>
  <c r="AH16" i="18"/>
  <c r="AJ16" i="18"/>
  <c r="AT16" i="18"/>
  <c r="AA16" i="18"/>
  <c r="AB16" i="18"/>
  <c r="AP14" i="18"/>
  <c r="AJ14" i="18"/>
  <c r="AV14" i="18"/>
  <c r="AT14" i="18"/>
  <c r="AR14" i="18"/>
  <c r="AN14" i="18"/>
  <c r="AM14" i="18"/>
  <c r="AA14" i="18"/>
  <c r="AD14" i="18"/>
  <c r="AB14" i="18"/>
  <c r="AH14" i="18"/>
  <c r="AF14" i="18"/>
  <c r="AT12" i="18"/>
  <c r="AR12" i="18"/>
  <c r="AN12" i="18"/>
  <c r="AV12" i="18"/>
  <c r="AP12" i="18"/>
  <c r="AJ12" i="18"/>
  <c r="AD12" i="18"/>
  <c r="AF12" i="18"/>
  <c r="AH12" i="18"/>
  <c r="AB12" i="18"/>
  <c r="AA12" i="18"/>
  <c r="AM12" i="18"/>
  <c r="AM10" i="18"/>
  <c r="AP10" i="18"/>
  <c r="AV10" i="18"/>
  <c r="AR10" i="18"/>
  <c r="AN10" i="18"/>
  <c r="AF10" i="18"/>
  <c r="AD10" i="18"/>
  <c r="AH10" i="18"/>
  <c r="AT10" i="18"/>
  <c r="AA10" i="18"/>
  <c r="AB10" i="18"/>
  <c r="AJ10" i="18"/>
  <c r="AP8" i="18"/>
  <c r="AJ8" i="18"/>
  <c r="AV8" i="18"/>
  <c r="AT8" i="18"/>
  <c r="AR8" i="18"/>
  <c r="AN8" i="18"/>
  <c r="AM8" i="18"/>
  <c r="AA8" i="18"/>
  <c r="AB8" i="18"/>
  <c r="AF8" i="18"/>
  <c r="AD8" i="18"/>
  <c r="AH8" i="18"/>
  <c r="P54" i="18"/>
  <c r="O54" i="18"/>
  <c r="T54" i="18"/>
  <c r="R54" i="18"/>
  <c r="X54" i="18"/>
  <c r="V54" i="18"/>
  <c r="P46" i="18"/>
  <c r="O46" i="18"/>
  <c r="R46" i="18"/>
  <c r="X46" i="18"/>
  <c r="T46" i="18"/>
  <c r="U46" i="18" s="1"/>
  <c r="V46" i="18"/>
  <c r="P36" i="18"/>
  <c r="O36" i="18"/>
  <c r="Q36" i="18" s="1"/>
  <c r="R36" i="18"/>
  <c r="T36" i="18"/>
  <c r="X36" i="18"/>
  <c r="V36" i="18"/>
  <c r="P24" i="18"/>
  <c r="O24" i="18"/>
  <c r="V24" i="18"/>
  <c r="T24" i="18"/>
  <c r="R24" i="18"/>
  <c r="X24" i="18"/>
  <c r="O8" i="18"/>
  <c r="P8" i="18"/>
  <c r="Q8" i="18" s="1"/>
  <c r="V8" i="18"/>
  <c r="W8" i="18" s="1"/>
  <c r="T8" i="18"/>
  <c r="R8" i="18"/>
  <c r="X8" i="18"/>
  <c r="P52" i="18"/>
  <c r="O52" i="18"/>
  <c r="R52" i="18"/>
  <c r="T52" i="18"/>
  <c r="X52" i="18"/>
  <c r="V52" i="18"/>
  <c r="O44" i="18"/>
  <c r="P44" i="18"/>
  <c r="Q44" i="18" s="1"/>
  <c r="T44" i="18"/>
  <c r="U44" i="18" s="1"/>
  <c r="R44" i="18"/>
  <c r="V44" i="18"/>
  <c r="W44" i="18" s="1"/>
  <c r="X44" i="18"/>
  <c r="P30" i="18"/>
  <c r="O30" i="18"/>
  <c r="T30" i="18"/>
  <c r="R30" i="18"/>
  <c r="V30" i="18"/>
  <c r="W30" i="18" s="1"/>
  <c r="X30" i="18"/>
  <c r="P10" i="18"/>
  <c r="O10" i="18"/>
  <c r="R10" i="18"/>
  <c r="V10" i="18"/>
  <c r="X10" i="18"/>
  <c r="T10" i="18"/>
  <c r="AP50" i="18"/>
  <c r="AV50" i="18"/>
  <c r="AT50" i="18"/>
  <c r="AR50" i="18"/>
  <c r="AM50" i="18"/>
  <c r="AD50" i="18"/>
  <c r="AA50" i="18"/>
  <c r="AB50" i="18"/>
  <c r="AF50" i="18"/>
  <c r="AH50" i="18"/>
  <c r="AJ50" i="18"/>
  <c r="AN50" i="18"/>
  <c r="O55" i="18"/>
  <c r="V55" i="18"/>
  <c r="W55" i="18" s="1"/>
  <c r="P55" i="18"/>
  <c r="Q55" i="18" s="1"/>
  <c r="T55" i="18"/>
  <c r="X55" i="18"/>
  <c r="R55" i="18"/>
  <c r="O49" i="18"/>
  <c r="P49" i="18"/>
  <c r="Q49" i="18" s="1"/>
  <c r="V49" i="18"/>
  <c r="W49" i="18" s="1"/>
  <c r="X49" i="18"/>
  <c r="R49" i="18"/>
  <c r="T49" i="18"/>
  <c r="O43" i="18"/>
  <c r="P43" i="18"/>
  <c r="Q43" i="18" s="1"/>
  <c r="R43" i="18"/>
  <c r="V43" i="18"/>
  <c r="X43" i="18"/>
  <c r="T43" i="18"/>
  <c r="P41" i="18"/>
  <c r="X41" i="18"/>
  <c r="O41" i="18"/>
  <c r="Q41" i="18" s="1"/>
  <c r="T41" i="18"/>
  <c r="R41" i="18"/>
  <c r="V41" i="18"/>
  <c r="P39" i="18"/>
  <c r="O39" i="18"/>
  <c r="T39" i="18"/>
  <c r="V39" i="18"/>
  <c r="R39" i="18"/>
  <c r="X39" i="18"/>
  <c r="O37" i="18"/>
  <c r="P37" i="18"/>
  <c r="Q37" i="18" s="1"/>
  <c r="T37" i="18"/>
  <c r="U37" i="18" s="1"/>
  <c r="V37" i="18"/>
  <c r="R37" i="18"/>
  <c r="X37" i="18"/>
  <c r="P35" i="18"/>
  <c r="O35" i="18"/>
  <c r="X35" i="18"/>
  <c r="T35" i="18"/>
  <c r="R35" i="18"/>
  <c r="V35" i="18"/>
  <c r="P33" i="18"/>
  <c r="O33" i="18"/>
  <c r="T33" i="18"/>
  <c r="V33" i="18"/>
  <c r="R33" i="18"/>
  <c r="X33" i="18"/>
  <c r="O31" i="18"/>
  <c r="P31" i="18"/>
  <c r="Q31" i="18" s="1"/>
  <c r="V31" i="18"/>
  <c r="W31" i="18" s="1"/>
  <c r="T31" i="18"/>
  <c r="R31" i="18"/>
  <c r="X31" i="18"/>
  <c r="P29" i="18"/>
  <c r="O29" i="18"/>
  <c r="R29" i="18"/>
  <c r="X29" i="18"/>
  <c r="T29" i="18"/>
  <c r="U29" i="18" s="1"/>
  <c r="V29" i="18"/>
  <c r="P27" i="18"/>
  <c r="O27" i="18"/>
  <c r="T27" i="18"/>
  <c r="V27" i="18"/>
  <c r="R27" i="18"/>
  <c r="X27" i="18"/>
  <c r="O25" i="18"/>
  <c r="P25" i="18"/>
  <c r="Q25" i="18" s="1"/>
  <c r="V25" i="18"/>
  <c r="W25" i="18" s="1"/>
  <c r="T25" i="18"/>
  <c r="R25" i="18"/>
  <c r="X25" i="18"/>
  <c r="P23" i="18"/>
  <c r="O23" i="18"/>
  <c r="T23" i="18"/>
  <c r="R23" i="18"/>
  <c r="X23" i="18"/>
  <c r="V23" i="18"/>
  <c r="P21" i="18"/>
  <c r="O21" i="18"/>
  <c r="T21" i="18"/>
  <c r="R21" i="18"/>
  <c r="V21" i="18"/>
  <c r="W21" i="18" s="1"/>
  <c r="X21" i="18"/>
  <c r="O19" i="18"/>
  <c r="V19" i="18"/>
  <c r="W19" i="18" s="1"/>
  <c r="T19" i="18"/>
  <c r="U19" i="18" s="1"/>
  <c r="X19" i="18"/>
  <c r="R19" i="18"/>
  <c r="P19" i="18"/>
  <c r="P17" i="18"/>
  <c r="O17" i="18"/>
  <c r="Q17" i="18" s="1"/>
  <c r="V17" i="18"/>
  <c r="X17" i="18"/>
  <c r="T17" i="18"/>
  <c r="U17" i="18" s="1"/>
  <c r="R17" i="18"/>
  <c r="P15" i="18"/>
  <c r="O15" i="18"/>
  <c r="T15" i="18"/>
  <c r="R15" i="18"/>
  <c r="X15" i="18"/>
  <c r="V15" i="18"/>
  <c r="O13" i="18"/>
  <c r="V13" i="18"/>
  <c r="W13" i="18" s="1"/>
  <c r="X13" i="18"/>
  <c r="P13" i="18"/>
  <c r="T13" i="18"/>
  <c r="U13" i="18" s="1"/>
  <c r="R13" i="18"/>
  <c r="P11" i="18"/>
  <c r="O11" i="18"/>
  <c r="X11" i="18"/>
  <c r="V11" i="18"/>
  <c r="T11" i="18"/>
  <c r="U11" i="18" s="1"/>
  <c r="R11" i="18"/>
  <c r="P9" i="18"/>
  <c r="O9" i="18"/>
  <c r="T9" i="18"/>
  <c r="R9" i="18"/>
  <c r="V9" i="18"/>
  <c r="W9" i="18" s="1"/>
  <c r="X9" i="18"/>
  <c r="O7" i="18"/>
  <c r="P7" i="18"/>
  <c r="Q7" i="18" s="1"/>
  <c r="R7" i="18"/>
  <c r="X7" i="18"/>
  <c r="T7" i="18"/>
  <c r="U7" i="18" s="1"/>
  <c r="V7" i="18"/>
  <c r="P40" i="18"/>
  <c r="O40" i="18"/>
  <c r="R40" i="18"/>
  <c r="X40" i="18"/>
  <c r="T40" i="18"/>
  <c r="U40" i="18" s="1"/>
  <c r="V40" i="18"/>
  <c r="P12" i="18"/>
  <c r="O12" i="18"/>
  <c r="V12" i="18"/>
  <c r="T12" i="18"/>
  <c r="R12" i="18"/>
  <c r="X12" i="18"/>
  <c r="AP52" i="18"/>
  <c r="AV52" i="18"/>
  <c r="AR52" i="18"/>
  <c r="AN52" i="18"/>
  <c r="AJ52" i="18"/>
  <c r="AF52" i="18"/>
  <c r="AM52" i="18"/>
  <c r="AD52" i="18"/>
  <c r="AH52" i="18"/>
  <c r="AA52" i="18"/>
  <c r="AB52" i="18"/>
  <c r="AT52" i="18"/>
  <c r="P53" i="18"/>
  <c r="O53" i="18"/>
  <c r="Q53" i="18" s="1"/>
  <c r="X53" i="18"/>
  <c r="T53" i="18"/>
  <c r="R53" i="18"/>
  <c r="V53" i="18"/>
  <c r="P51" i="18"/>
  <c r="O51" i="18"/>
  <c r="T51" i="18"/>
  <c r="R51" i="18"/>
  <c r="V51" i="18"/>
  <c r="W51" i="18" s="1"/>
  <c r="X51" i="18"/>
  <c r="P47" i="18"/>
  <c r="O47" i="18"/>
  <c r="Q47" i="18" s="1"/>
  <c r="X47" i="18"/>
  <c r="T47" i="18"/>
  <c r="R47" i="18"/>
  <c r="V47" i="18"/>
  <c r="P45" i="18"/>
  <c r="O45" i="18"/>
  <c r="T45" i="18"/>
  <c r="R45" i="18"/>
  <c r="V45" i="18"/>
  <c r="W45" i="18" s="1"/>
  <c r="X45" i="18"/>
  <c r="AV55" i="18"/>
  <c r="AT55" i="18"/>
  <c r="AR55" i="18"/>
  <c r="AP55" i="18"/>
  <c r="AJ55" i="18"/>
  <c r="AN55" i="18"/>
  <c r="AD55" i="18"/>
  <c r="AF55" i="18"/>
  <c r="AM55" i="18"/>
  <c r="AH55" i="18"/>
  <c r="AB55" i="18"/>
  <c r="AA55" i="18"/>
  <c r="AR53" i="18"/>
  <c r="AN53" i="18"/>
  <c r="AP53" i="18"/>
  <c r="AT53" i="18"/>
  <c r="AD53" i="18"/>
  <c r="AJ53" i="18"/>
  <c r="AF53" i="18"/>
  <c r="AM53" i="18"/>
  <c r="AV53" i="18"/>
  <c r="AH53" i="18"/>
  <c r="AA53" i="18"/>
  <c r="AB53" i="18"/>
  <c r="AM51" i="18"/>
  <c r="AP51" i="18"/>
  <c r="AV51" i="18"/>
  <c r="AT51" i="18"/>
  <c r="AN51" i="18"/>
  <c r="AH51" i="18"/>
  <c r="AR51" i="18"/>
  <c r="AD51" i="18"/>
  <c r="AA51" i="18"/>
  <c r="AB51" i="18"/>
  <c r="AF51" i="18"/>
  <c r="AJ51" i="18"/>
  <c r="AV49" i="18"/>
  <c r="AT49" i="18"/>
  <c r="AR49" i="18"/>
  <c r="AP49" i="18"/>
  <c r="AJ49" i="18"/>
  <c r="AM49" i="18"/>
  <c r="AD49" i="18"/>
  <c r="AF49" i="18"/>
  <c r="AH49" i="18"/>
  <c r="AA49" i="18"/>
  <c r="AN49" i="18"/>
  <c r="AB49" i="18"/>
  <c r="AR47" i="18"/>
  <c r="AN47" i="18"/>
  <c r="AP47" i="18"/>
  <c r="AT47" i="18"/>
  <c r="AD47" i="18"/>
  <c r="AF47" i="18"/>
  <c r="AV47" i="18"/>
  <c r="AJ47" i="18"/>
  <c r="AM47" i="18"/>
  <c r="AA47" i="18"/>
  <c r="AB47" i="18"/>
  <c r="AH47" i="18"/>
  <c r="AM45" i="18"/>
  <c r="AP45" i="18"/>
  <c r="AV45" i="18"/>
  <c r="AT45" i="18"/>
  <c r="AR45" i="18"/>
  <c r="AJ45" i="18"/>
  <c r="AH45" i="18"/>
  <c r="AN45" i="18"/>
  <c r="AA45" i="18"/>
  <c r="AB45" i="18"/>
  <c r="AD45" i="18"/>
  <c r="AF45" i="18"/>
  <c r="AV43" i="18"/>
  <c r="AT43" i="18"/>
  <c r="AR43" i="18"/>
  <c r="AN43" i="18"/>
  <c r="AP43" i="18"/>
  <c r="AJ43" i="18"/>
  <c r="AM43" i="18"/>
  <c r="AD43" i="18"/>
  <c r="AF43" i="18"/>
  <c r="AB43" i="18"/>
  <c r="AA43" i="18"/>
  <c r="AH43" i="18"/>
  <c r="AR41" i="18"/>
  <c r="AN41" i="18"/>
  <c r="AP41" i="18"/>
  <c r="AT41" i="18"/>
  <c r="AM41" i="18"/>
  <c r="AD41" i="18"/>
  <c r="AA41" i="18"/>
  <c r="AV41" i="18"/>
  <c r="AF41" i="18"/>
  <c r="AJ41" i="18"/>
  <c r="AH41" i="18"/>
  <c r="AB41" i="18"/>
  <c r="AM39" i="18"/>
  <c r="AP39" i="18"/>
  <c r="AV39" i="18"/>
  <c r="AT39" i="18"/>
  <c r="AH39" i="18"/>
  <c r="AJ39" i="18"/>
  <c r="AN39" i="18"/>
  <c r="AD39" i="18"/>
  <c r="AF39" i="18"/>
  <c r="AB39" i="18"/>
  <c r="AA39" i="18"/>
  <c r="AR39" i="18"/>
  <c r="AV37" i="18"/>
  <c r="AT37" i="18"/>
  <c r="AR37" i="18"/>
  <c r="AN37" i="18"/>
  <c r="AP37" i="18"/>
  <c r="AJ37" i="18"/>
  <c r="AD37" i="18"/>
  <c r="AF37" i="18"/>
  <c r="AB37" i="18"/>
  <c r="AA37" i="18"/>
  <c r="AM37" i="18"/>
  <c r="AH37" i="18"/>
  <c r="AR35" i="18"/>
  <c r="AN35" i="18"/>
  <c r="AP35" i="18"/>
  <c r="AT35" i="18"/>
  <c r="AV35" i="18"/>
  <c r="AD35" i="18"/>
  <c r="AA35" i="18"/>
  <c r="AF35" i="18"/>
  <c r="AM35" i="18"/>
  <c r="AB35" i="18"/>
  <c r="AH35" i="18"/>
  <c r="AJ35" i="18"/>
  <c r="AM33" i="18"/>
  <c r="AP33" i="18"/>
  <c r="AV33" i="18"/>
  <c r="AT33" i="18"/>
  <c r="AH33" i="18"/>
  <c r="AN33" i="18"/>
  <c r="AJ33" i="18"/>
  <c r="AD33" i="18"/>
  <c r="AA33" i="18"/>
  <c r="AR33" i="18"/>
  <c r="AB33" i="18"/>
  <c r="AF33" i="18"/>
  <c r="AV31" i="18"/>
  <c r="AT31" i="18"/>
  <c r="AR31" i="18"/>
  <c r="AN31" i="18"/>
  <c r="AP31" i="18"/>
  <c r="AJ31" i="18"/>
  <c r="AM31" i="18"/>
  <c r="AD31" i="18"/>
  <c r="AF31" i="18"/>
  <c r="AH31" i="18"/>
  <c r="AB31" i="18"/>
  <c r="AA31" i="18"/>
  <c r="AR29" i="18"/>
  <c r="AN29" i="18"/>
  <c r="AP29" i="18"/>
  <c r="AT29" i="18"/>
  <c r="AD29" i="18"/>
  <c r="AA29" i="18"/>
  <c r="AF29" i="18"/>
  <c r="AB29" i="18"/>
  <c r="AM29" i="18"/>
  <c r="AJ29" i="18"/>
  <c r="AV29" i="18"/>
  <c r="AH29" i="18"/>
  <c r="AM27" i="18"/>
  <c r="AP27" i="18"/>
  <c r="AV27" i="18"/>
  <c r="AT27" i="18"/>
  <c r="AN27" i="18"/>
  <c r="AH27" i="18"/>
  <c r="AR27" i="18"/>
  <c r="AJ27" i="18"/>
  <c r="AA27" i="18"/>
  <c r="AF27" i="18"/>
  <c r="AD27" i="18"/>
  <c r="AB27" i="18"/>
  <c r="AV25" i="18"/>
  <c r="AT25" i="18"/>
  <c r="AR25" i="18"/>
  <c r="AN25" i="18"/>
  <c r="AP25" i="18"/>
  <c r="AJ25" i="18"/>
  <c r="AM25" i="18"/>
  <c r="AD25" i="18"/>
  <c r="AF25" i="18"/>
  <c r="AA25" i="18"/>
  <c r="AH25" i="18"/>
  <c r="AB25" i="18"/>
  <c r="AR23" i="18"/>
  <c r="AN23" i="18"/>
  <c r="AP23" i="18"/>
  <c r="AT23" i="18"/>
  <c r="AM23" i="18"/>
  <c r="AD23" i="18"/>
  <c r="AA23" i="18"/>
  <c r="AJ23" i="18"/>
  <c r="AF23" i="18"/>
  <c r="AH23" i="18"/>
  <c r="AB23" i="18"/>
  <c r="AV23" i="18"/>
  <c r="AM21" i="18"/>
  <c r="AP21" i="18"/>
  <c r="AV21" i="18"/>
  <c r="AT21" i="18"/>
  <c r="AH21" i="18"/>
  <c r="AR21" i="18"/>
  <c r="AB21" i="18"/>
  <c r="AN21" i="18"/>
  <c r="AJ21" i="18"/>
  <c r="AF21" i="18"/>
  <c r="AD21" i="18"/>
  <c r="AA21" i="18"/>
  <c r="AV19" i="18"/>
  <c r="AT19" i="18"/>
  <c r="AR19" i="18"/>
  <c r="AN19" i="18"/>
  <c r="AP19" i="18"/>
  <c r="AJ19" i="18"/>
  <c r="AD19" i="18"/>
  <c r="AF19" i="18"/>
  <c r="AM19" i="18"/>
  <c r="AA19" i="18"/>
  <c r="AH19" i="18"/>
  <c r="AB19" i="18"/>
  <c r="AR17" i="18"/>
  <c r="AN17" i="18"/>
  <c r="AP17" i="18"/>
  <c r="AT17" i="18"/>
  <c r="AD17" i="18"/>
  <c r="AA17" i="18"/>
  <c r="AF17" i="18"/>
  <c r="AM17" i="18"/>
  <c r="AV17" i="18"/>
  <c r="AJ17" i="18"/>
  <c r="AH17" i="18"/>
  <c r="AB17" i="18"/>
  <c r="AM15" i="18"/>
  <c r="AP15" i="18"/>
  <c r="AV15" i="18"/>
  <c r="AT15" i="18"/>
  <c r="AH15" i="18"/>
  <c r="AR15" i="18"/>
  <c r="AJ15" i="18"/>
  <c r="AN15" i="18"/>
  <c r="AA15" i="18"/>
  <c r="AD15" i="18"/>
  <c r="AB15" i="18"/>
  <c r="AF15" i="18"/>
  <c r="AV13" i="18"/>
  <c r="AT13" i="18"/>
  <c r="AR13" i="18"/>
  <c r="AN13" i="18"/>
  <c r="AP13" i="18"/>
  <c r="AJ13" i="18"/>
  <c r="AM13" i="18"/>
  <c r="AD13" i="18"/>
  <c r="AF13" i="18"/>
  <c r="AH13" i="18"/>
  <c r="AA13" i="18"/>
  <c r="AB13" i="18"/>
  <c r="AR11" i="18"/>
  <c r="AN11" i="18"/>
  <c r="AP11" i="18"/>
  <c r="AT11" i="18"/>
  <c r="AD11" i="18"/>
  <c r="AA11" i="18"/>
  <c r="AF11" i="18"/>
  <c r="AV11" i="18"/>
  <c r="AH11" i="18"/>
  <c r="AM11" i="18"/>
  <c r="AB11" i="18"/>
  <c r="AJ11" i="18"/>
  <c r="AM9" i="18"/>
  <c r="AP9" i="18"/>
  <c r="AV9" i="18"/>
  <c r="AT9" i="18"/>
  <c r="AR9" i="18"/>
  <c r="AD9" i="18"/>
  <c r="AH9" i="18"/>
  <c r="AN9" i="18"/>
  <c r="AJ9" i="18"/>
  <c r="AA9" i="18"/>
  <c r="AB9" i="18"/>
  <c r="AF9" i="18"/>
  <c r="AV7" i="18"/>
  <c r="AT7" i="18"/>
  <c r="AR7" i="18"/>
  <c r="AN7" i="18"/>
  <c r="AP7" i="18"/>
  <c r="AJ7" i="18"/>
  <c r="AM7" i="18"/>
  <c r="AF7" i="18"/>
  <c r="AB7" i="18"/>
  <c r="AA7" i="18"/>
  <c r="AD7" i="18"/>
  <c r="AH7" i="18"/>
  <c r="H104" i="11"/>
  <c r="M104" i="11" s="1"/>
  <c r="H105" i="11"/>
  <c r="J105" i="11" s="1"/>
  <c r="H106" i="11"/>
  <c r="M106" i="11" s="1"/>
  <c r="H107" i="11"/>
  <c r="J107" i="11" s="1"/>
  <c r="H103" i="11"/>
  <c r="J103" i="11" s="1"/>
  <c r="H94" i="11"/>
  <c r="M94" i="11" s="1"/>
  <c r="H95" i="11"/>
  <c r="I95" i="11" s="1"/>
  <c r="H96" i="11"/>
  <c r="K96" i="11" s="1"/>
  <c r="H97" i="11"/>
  <c r="M97" i="11" s="1"/>
  <c r="H93" i="11"/>
  <c r="I93" i="11" s="1"/>
  <c r="M6" i="18"/>
  <c r="E6" i="18" s="1"/>
  <c r="L6" i="18"/>
  <c r="D6" i="18" s="1"/>
  <c r="K6" i="18"/>
  <c r="C6" i="18" s="1"/>
  <c r="BD2" i="21" l="1"/>
  <c r="P104" i="11"/>
  <c r="L104" i="11"/>
  <c r="L93" i="11"/>
  <c r="M93" i="11"/>
  <c r="N95" i="11"/>
  <c r="R94" i="11"/>
  <c r="R93" i="11"/>
  <c r="L94" i="11"/>
  <c r="N93" i="11"/>
  <c r="L97" i="11"/>
  <c r="Q94" i="11"/>
  <c r="O97" i="11"/>
  <c r="Q97" i="11"/>
  <c r="J97" i="11"/>
  <c r="K94" i="11"/>
  <c r="N97" i="11"/>
  <c r="R97" i="11"/>
  <c r="K97" i="11"/>
  <c r="O93" i="11"/>
  <c r="P97" i="11"/>
  <c r="I97" i="11"/>
  <c r="W34" i="18"/>
  <c r="Q13" i="18"/>
  <c r="U25" i="18"/>
  <c r="U31" i="18"/>
  <c r="W37" i="18"/>
  <c r="W43" i="18"/>
  <c r="U55" i="18"/>
  <c r="U8" i="18"/>
  <c r="U32" i="18"/>
  <c r="W38" i="18"/>
  <c r="U20" i="18"/>
  <c r="U26" i="18"/>
  <c r="W22" i="18"/>
  <c r="U28" i="18"/>
  <c r="W42" i="18"/>
  <c r="U45" i="18"/>
  <c r="U51" i="18"/>
  <c r="W12" i="18"/>
  <c r="U9" i="18"/>
  <c r="U15" i="18"/>
  <c r="W17" i="18"/>
  <c r="U21" i="18"/>
  <c r="U23" i="18"/>
  <c r="U27" i="18"/>
  <c r="U33" i="18"/>
  <c r="U39" i="18"/>
  <c r="U30" i="18"/>
  <c r="W24" i="18"/>
  <c r="U54" i="18"/>
  <c r="W18" i="18"/>
  <c r="U48" i="18"/>
  <c r="U47" i="18"/>
  <c r="U53" i="18"/>
  <c r="U12" i="18"/>
  <c r="W11" i="18"/>
  <c r="W27" i="18"/>
  <c r="W33" i="18"/>
  <c r="U35" i="18"/>
  <c r="W39" i="18"/>
  <c r="W10" i="18"/>
  <c r="U52" i="18"/>
  <c r="U24" i="18"/>
  <c r="U36" i="18"/>
  <c r="U16" i="18"/>
  <c r="U18" i="18"/>
  <c r="U42" i="18"/>
  <c r="O6" i="18"/>
  <c r="T6" i="18"/>
  <c r="R6" i="18"/>
  <c r="X6" i="18"/>
  <c r="P6" i="18"/>
  <c r="V6" i="18"/>
  <c r="Q45" i="18"/>
  <c r="Q51" i="18"/>
  <c r="Q12" i="18"/>
  <c r="Q40" i="18"/>
  <c r="Q11" i="18"/>
  <c r="Q15" i="18"/>
  <c r="Q21" i="18"/>
  <c r="W47" i="18"/>
  <c r="W53" i="18"/>
  <c r="W40" i="18"/>
  <c r="W7" i="18"/>
  <c r="W15" i="18"/>
  <c r="Q19" i="18"/>
  <c r="W23" i="18"/>
  <c r="W29" i="18"/>
  <c r="W35" i="18"/>
  <c r="W41" i="18"/>
  <c r="U43" i="18"/>
  <c r="U49" i="18"/>
  <c r="U10" i="18"/>
  <c r="W52" i="18"/>
  <c r="W36" i="18"/>
  <c r="W46" i="18"/>
  <c r="W54" i="18"/>
  <c r="W16" i="18"/>
  <c r="U41" i="18"/>
  <c r="AR6" i="18"/>
  <c r="AP6" i="18"/>
  <c r="AT6" i="18"/>
  <c r="AM6" i="18"/>
  <c r="AF6" i="18"/>
  <c r="AV6" i="18"/>
  <c r="AN6" i="18"/>
  <c r="AJ6" i="18"/>
  <c r="AA6" i="18"/>
  <c r="AD6" i="18"/>
  <c r="AH6" i="18"/>
  <c r="AB6" i="18"/>
  <c r="Q9" i="18"/>
  <c r="Q23" i="18"/>
  <c r="Q27" i="18"/>
  <c r="Q29" i="18"/>
  <c r="Q33" i="18"/>
  <c r="Q35" i="18"/>
  <c r="Q39" i="18"/>
  <c r="Q10" i="18"/>
  <c r="Q30" i="18"/>
  <c r="Q52" i="18"/>
  <c r="Q24" i="18"/>
  <c r="Q46" i="18"/>
  <c r="Q54" i="18"/>
  <c r="Q16" i="18"/>
  <c r="Q18" i="18"/>
  <c r="Q22" i="18"/>
  <c r="Q28" i="18"/>
  <c r="Q48" i="18"/>
  <c r="Q34" i="18"/>
  <c r="Q42" i="18"/>
  <c r="AU11" i="18"/>
  <c r="AO11" i="18"/>
  <c r="AS11" i="18"/>
  <c r="AW11" i="18"/>
  <c r="AQ11" i="18"/>
  <c r="AW12" i="18"/>
  <c r="AQ12" i="18"/>
  <c r="AU12" i="18"/>
  <c r="AO12" i="18"/>
  <c r="AS12" i="18"/>
  <c r="AU16" i="18"/>
  <c r="AO16" i="18"/>
  <c r="AS16" i="18"/>
  <c r="AW16" i="18"/>
  <c r="AQ16" i="18"/>
  <c r="AW19" i="18"/>
  <c r="AQ19" i="18"/>
  <c r="AU19" i="18"/>
  <c r="AO19" i="18"/>
  <c r="AS19" i="18"/>
  <c r="AW25" i="18"/>
  <c r="AQ25" i="18"/>
  <c r="AU25" i="18"/>
  <c r="AO25" i="18"/>
  <c r="AS25" i="18"/>
  <c r="AW24" i="18"/>
  <c r="AQ24" i="18"/>
  <c r="AU24" i="18"/>
  <c r="AO24" i="18"/>
  <c r="AS24" i="18"/>
  <c r="AW31" i="18"/>
  <c r="AQ31" i="18"/>
  <c r="AU31" i="18"/>
  <c r="AO31" i="18"/>
  <c r="AS31" i="18"/>
  <c r="AU40" i="18"/>
  <c r="AO40" i="18"/>
  <c r="AS40" i="18"/>
  <c r="AW40" i="18"/>
  <c r="AQ40" i="18"/>
  <c r="AS50" i="18"/>
  <c r="AO50" i="18"/>
  <c r="AW50" i="18"/>
  <c r="AQ50" i="18"/>
  <c r="AU50" i="18"/>
  <c r="AW55" i="18"/>
  <c r="AQ55" i="18"/>
  <c r="AU55" i="18"/>
  <c r="AO55" i="18"/>
  <c r="AS55" i="18"/>
  <c r="AS9" i="18"/>
  <c r="AW9" i="18"/>
  <c r="AQ9" i="18"/>
  <c r="AU9" i="18"/>
  <c r="AO9" i="18"/>
  <c r="AS27" i="18"/>
  <c r="AW27" i="18"/>
  <c r="AQ27" i="18"/>
  <c r="AU27" i="18"/>
  <c r="AO27" i="18"/>
  <c r="AW48" i="18"/>
  <c r="AQ48" i="18"/>
  <c r="AU48" i="18"/>
  <c r="AO48" i="18"/>
  <c r="AS48" i="18"/>
  <c r="AS8" i="18"/>
  <c r="AW8" i="18"/>
  <c r="AQ8" i="18"/>
  <c r="AU8" i="18"/>
  <c r="AO8" i="18"/>
  <c r="AU10" i="18"/>
  <c r="AO10" i="18"/>
  <c r="AQ10" i="18"/>
  <c r="AS10" i="18"/>
  <c r="AW10" i="18"/>
  <c r="AW13" i="18"/>
  <c r="AQ13" i="18"/>
  <c r="AU13" i="18"/>
  <c r="AO13" i="18"/>
  <c r="AS13" i="18"/>
  <c r="AS14" i="18"/>
  <c r="AO14" i="18"/>
  <c r="AW14" i="18"/>
  <c r="AQ14" i="18"/>
  <c r="AU14" i="18"/>
  <c r="AS20" i="18"/>
  <c r="AO20" i="18"/>
  <c r="AW20" i="18"/>
  <c r="AQ20" i="18"/>
  <c r="AU20" i="18"/>
  <c r="AU28" i="18"/>
  <c r="AO28" i="18"/>
  <c r="AQ28" i="18"/>
  <c r="AS28" i="18"/>
  <c r="AW28" i="18"/>
  <c r="AU34" i="18"/>
  <c r="AO34" i="18"/>
  <c r="AQ34" i="18"/>
  <c r="AS34" i="18"/>
  <c r="AW34" i="18"/>
  <c r="AS39" i="18"/>
  <c r="AW39" i="18"/>
  <c r="AQ39" i="18"/>
  <c r="AU39" i="18"/>
  <c r="AO39" i="18"/>
  <c r="AU46" i="18"/>
  <c r="AO46" i="18"/>
  <c r="AS46" i="18"/>
  <c r="AQ46" i="18"/>
  <c r="AW46" i="18"/>
  <c r="AW49" i="18"/>
  <c r="AQ49" i="18"/>
  <c r="AU49" i="18"/>
  <c r="AO49" i="18"/>
  <c r="AS49" i="18"/>
  <c r="AU52" i="18"/>
  <c r="AO52" i="18"/>
  <c r="AQ52" i="18"/>
  <c r="AS52" i="18"/>
  <c r="AW52" i="18"/>
  <c r="AS15" i="18"/>
  <c r="AW15" i="18"/>
  <c r="AQ15" i="18"/>
  <c r="AU15" i="18"/>
  <c r="AO15" i="18"/>
  <c r="AU23" i="18"/>
  <c r="AO23" i="18"/>
  <c r="AS23" i="18"/>
  <c r="AW23" i="18"/>
  <c r="AQ23" i="18"/>
  <c r="AS33" i="18"/>
  <c r="AW33" i="18"/>
  <c r="AQ33" i="18"/>
  <c r="AU33" i="18"/>
  <c r="AO33" i="18"/>
  <c r="AW37" i="18"/>
  <c r="AQ37" i="18"/>
  <c r="AU37" i="18"/>
  <c r="AO37" i="18"/>
  <c r="AS37" i="18"/>
  <c r="AW42" i="18"/>
  <c r="AQ42" i="18"/>
  <c r="AU42" i="18"/>
  <c r="AO42" i="18"/>
  <c r="AS42" i="18"/>
  <c r="AS26" i="18"/>
  <c r="AW26" i="18"/>
  <c r="AQ26" i="18"/>
  <c r="AO26" i="18"/>
  <c r="AU26" i="18"/>
  <c r="AU29" i="18"/>
  <c r="AO29" i="18"/>
  <c r="AS29" i="18"/>
  <c r="AW29" i="18"/>
  <c r="AQ29" i="18"/>
  <c r="AS32" i="18"/>
  <c r="AW32" i="18"/>
  <c r="AQ32" i="18"/>
  <c r="AU32" i="18"/>
  <c r="AO32" i="18"/>
  <c r="AW43" i="18"/>
  <c r="AQ43" i="18"/>
  <c r="AU43" i="18"/>
  <c r="AO43" i="18"/>
  <c r="AS43" i="18"/>
  <c r="AO51" i="18"/>
  <c r="AS51" i="18"/>
  <c r="AW51" i="18"/>
  <c r="AQ51" i="18"/>
  <c r="AU51" i="18"/>
  <c r="AU53" i="18"/>
  <c r="AO53" i="18"/>
  <c r="AS53" i="18"/>
  <c r="AW53" i="18"/>
  <c r="AQ53" i="18"/>
  <c r="AU17" i="18"/>
  <c r="AO17" i="18"/>
  <c r="AS17" i="18"/>
  <c r="AW17" i="18"/>
  <c r="AQ17" i="18"/>
  <c r="AU22" i="18"/>
  <c r="AO22" i="18"/>
  <c r="AS22" i="18"/>
  <c r="AQ22" i="18"/>
  <c r="AW22" i="18"/>
  <c r="AW18" i="18"/>
  <c r="AQ18" i="18"/>
  <c r="AU18" i="18"/>
  <c r="AO18" i="18"/>
  <c r="AS18" i="18"/>
  <c r="AU35" i="18"/>
  <c r="AO35" i="18"/>
  <c r="AS35" i="18"/>
  <c r="AW35" i="18"/>
  <c r="AQ35" i="18"/>
  <c r="AU41" i="18"/>
  <c r="AO41" i="18"/>
  <c r="AS41" i="18"/>
  <c r="AW41" i="18"/>
  <c r="AQ41" i="18"/>
  <c r="AU47" i="18"/>
  <c r="AO47" i="18"/>
  <c r="AS47" i="18"/>
  <c r="AW47" i="18"/>
  <c r="AQ47" i="18"/>
  <c r="AS21" i="18"/>
  <c r="AW21" i="18"/>
  <c r="AQ21" i="18"/>
  <c r="AU21" i="18"/>
  <c r="AO21" i="18"/>
  <c r="AW36" i="18"/>
  <c r="AQ36" i="18"/>
  <c r="AU36" i="18"/>
  <c r="AO36" i="18"/>
  <c r="AS36" i="18"/>
  <c r="AW54" i="18"/>
  <c r="AQ54" i="18"/>
  <c r="AU54" i="18"/>
  <c r="AO54" i="18"/>
  <c r="AS54" i="18"/>
  <c r="AW30" i="18"/>
  <c r="AQ30" i="18"/>
  <c r="AU30" i="18"/>
  <c r="AO30" i="18"/>
  <c r="AS30" i="18"/>
  <c r="AS38" i="18"/>
  <c r="AO38" i="18"/>
  <c r="AW38" i="18"/>
  <c r="AQ38" i="18"/>
  <c r="AU38" i="18"/>
  <c r="AS44" i="18"/>
  <c r="AO44" i="18"/>
  <c r="AW44" i="18"/>
  <c r="AQ44" i="18"/>
  <c r="AU44" i="18"/>
  <c r="AS45" i="18"/>
  <c r="AW45" i="18"/>
  <c r="AQ45" i="18"/>
  <c r="AU45" i="18"/>
  <c r="AO45" i="18"/>
  <c r="AG39" i="18"/>
  <c r="AK39" i="18"/>
  <c r="AE39" i="18"/>
  <c r="AI39" i="18"/>
  <c r="AC39" i="18"/>
  <c r="AI53" i="18"/>
  <c r="AC53" i="18"/>
  <c r="AG53" i="18"/>
  <c r="AK53" i="18"/>
  <c r="AE53" i="18"/>
  <c r="AI35" i="18"/>
  <c r="AC35" i="18"/>
  <c r="AG35" i="18"/>
  <c r="AK35" i="18"/>
  <c r="AE35" i="18"/>
  <c r="AK55" i="18"/>
  <c r="AE55" i="18"/>
  <c r="AI55" i="18"/>
  <c r="AC55" i="18"/>
  <c r="AG55" i="18"/>
  <c r="AK13" i="18"/>
  <c r="AE13" i="18"/>
  <c r="AI13" i="18"/>
  <c r="AC13" i="18"/>
  <c r="AG13" i="18"/>
  <c r="AC36" i="18"/>
  <c r="AI36" i="18"/>
  <c r="AK36" i="18"/>
  <c r="AE36" i="18"/>
  <c r="AG36" i="18"/>
  <c r="AG46" i="18"/>
  <c r="AK46" i="18"/>
  <c r="AI46" i="18"/>
  <c r="AC46" i="18"/>
  <c r="AE46" i="18"/>
  <c r="AI18" i="18"/>
  <c r="AC18" i="18"/>
  <c r="AK18" i="18"/>
  <c r="AE18" i="18"/>
  <c r="AG18" i="18"/>
  <c r="AG21" i="18"/>
  <c r="AK21" i="18"/>
  <c r="AE21" i="18"/>
  <c r="AI21" i="18"/>
  <c r="AC21" i="18"/>
  <c r="AC24" i="18"/>
  <c r="AI24" i="18"/>
  <c r="AK24" i="18"/>
  <c r="AE24" i="18"/>
  <c r="AG24" i="18"/>
  <c r="AG27" i="18"/>
  <c r="AK27" i="18"/>
  <c r="AE27" i="18"/>
  <c r="AI27" i="18"/>
  <c r="AC27" i="18"/>
  <c r="AC30" i="18"/>
  <c r="AI30" i="18"/>
  <c r="AK30" i="18"/>
  <c r="AE30" i="18"/>
  <c r="AG30" i="18"/>
  <c r="AK44" i="18"/>
  <c r="AE44" i="18"/>
  <c r="AG44" i="18"/>
  <c r="AI44" i="18"/>
  <c r="AC44" i="18"/>
  <c r="AK49" i="18"/>
  <c r="AE49" i="18"/>
  <c r="AC49" i="18"/>
  <c r="AI49" i="18"/>
  <c r="AG49" i="18"/>
  <c r="AC12" i="18"/>
  <c r="AI12" i="18"/>
  <c r="AK12" i="18"/>
  <c r="AE12" i="18"/>
  <c r="AG12" i="18"/>
  <c r="AK31" i="18"/>
  <c r="AE31" i="18"/>
  <c r="AI31" i="18"/>
  <c r="AC31" i="18"/>
  <c r="AG31" i="18"/>
  <c r="AK43" i="18"/>
  <c r="AE43" i="18"/>
  <c r="AI43" i="18"/>
  <c r="AC43" i="18"/>
  <c r="AG43" i="18"/>
  <c r="AG33" i="18"/>
  <c r="AK33" i="18"/>
  <c r="AE33" i="18"/>
  <c r="AI33" i="18"/>
  <c r="AC33" i="18"/>
  <c r="AK8" i="18"/>
  <c r="AE8" i="18"/>
  <c r="AI8" i="18"/>
  <c r="AG8" i="18"/>
  <c r="AC8" i="18"/>
  <c r="AK14" i="18"/>
  <c r="AE14" i="18"/>
  <c r="AG14" i="18"/>
  <c r="AI14" i="18"/>
  <c r="AC14" i="18"/>
  <c r="AG9" i="18"/>
  <c r="AK9" i="18"/>
  <c r="AE9" i="18"/>
  <c r="AI9" i="18"/>
  <c r="AC9" i="18"/>
  <c r="AK40" i="18"/>
  <c r="AG40" i="18"/>
  <c r="AI40" i="18"/>
  <c r="AC40" i="18"/>
  <c r="AE40" i="18"/>
  <c r="AK19" i="18"/>
  <c r="AE19" i="18"/>
  <c r="AI19" i="18"/>
  <c r="AC19" i="18"/>
  <c r="AG19" i="18"/>
  <c r="AK25" i="18"/>
  <c r="AE25" i="18"/>
  <c r="AC25" i="18"/>
  <c r="AI25" i="18"/>
  <c r="AG25" i="18"/>
  <c r="AG34" i="18"/>
  <c r="AK34" i="18"/>
  <c r="AI34" i="18"/>
  <c r="AC34" i="18"/>
  <c r="AE34" i="18"/>
  <c r="AI41" i="18"/>
  <c r="AC41" i="18"/>
  <c r="AG41" i="18"/>
  <c r="AK41" i="18"/>
  <c r="AE41" i="18"/>
  <c r="AK10" i="18"/>
  <c r="AG10" i="18"/>
  <c r="AI10" i="18"/>
  <c r="AC10" i="18"/>
  <c r="AE10" i="18"/>
  <c r="AG51" i="18"/>
  <c r="AK51" i="18"/>
  <c r="AE51" i="18"/>
  <c r="AI51" i="18"/>
  <c r="AC51" i="18"/>
  <c r="AG15" i="18"/>
  <c r="AK15" i="18"/>
  <c r="AE15" i="18"/>
  <c r="AI15" i="18"/>
  <c r="AC15" i="18"/>
  <c r="AI48" i="18"/>
  <c r="AC48" i="18"/>
  <c r="AK48" i="18"/>
  <c r="AE48" i="18"/>
  <c r="AG48" i="18"/>
  <c r="AG16" i="18"/>
  <c r="AK16" i="18"/>
  <c r="AI16" i="18"/>
  <c r="AC16" i="18"/>
  <c r="AE16" i="18"/>
  <c r="AK22" i="18"/>
  <c r="AG22" i="18"/>
  <c r="AI22" i="18"/>
  <c r="AC22" i="18"/>
  <c r="AE22" i="18"/>
  <c r="AK28" i="18"/>
  <c r="AG28" i="18"/>
  <c r="AI28" i="18"/>
  <c r="AC28" i="18"/>
  <c r="AE28" i="18"/>
  <c r="AK50" i="18"/>
  <c r="AE50" i="18"/>
  <c r="AG50" i="18"/>
  <c r="AI50" i="18"/>
  <c r="AC50" i="18"/>
  <c r="AK37" i="18"/>
  <c r="AE37" i="18"/>
  <c r="AI37" i="18"/>
  <c r="AC37" i="18"/>
  <c r="AG37" i="18"/>
  <c r="AI47" i="18"/>
  <c r="AC47" i="18"/>
  <c r="AG47" i="18"/>
  <c r="AK47" i="18"/>
  <c r="AE47" i="18"/>
  <c r="AG45" i="18"/>
  <c r="AK45" i="18"/>
  <c r="AE45" i="18"/>
  <c r="AI45" i="18"/>
  <c r="AC45" i="18"/>
  <c r="AI11" i="18"/>
  <c r="AC11" i="18"/>
  <c r="AG11" i="18"/>
  <c r="AK11" i="18"/>
  <c r="AE11" i="18"/>
  <c r="AK32" i="18"/>
  <c r="AE32" i="18"/>
  <c r="AG32" i="18"/>
  <c r="AC32" i="18"/>
  <c r="AI32" i="18"/>
  <c r="AC42" i="18"/>
  <c r="AI42" i="18"/>
  <c r="AK42" i="18"/>
  <c r="AE42" i="18"/>
  <c r="AG42" i="18"/>
  <c r="AK52" i="18"/>
  <c r="AG52" i="18"/>
  <c r="AI52" i="18"/>
  <c r="AE52" i="18"/>
  <c r="AC52" i="18"/>
  <c r="AI17" i="18"/>
  <c r="AC17" i="18"/>
  <c r="AG17" i="18"/>
  <c r="AK17" i="18"/>
  <c r="AE17" i="18"/>
  <c r="AK20" i="18"/>
  <c r="AE20" i="18"/>
  <c r="AI20" i="18"/>
  <c r="AG20" i="18"/>
  <c r="AC20" i="18"/>
  <c r="AI23" i="18"/>
  <c r="AC23" i="18"/>
  <c r="AG23" i="18"/>
  <c r="AK23" i="18"/>
  <c r="AE23" i="18"/>
  <c r="AK26" i="18"/>
  <c r="AE26" i="18"/>
  <c r="AG26" i="18"/>
  <c r="AI26" i="18"/>
  <c r="AC26" i="18"/>
  <c r="AI29" i="18"/>
  <c r="AC29" i="18"/>
  <c r="AG29" i="18"/>
  <c r="AK29" i="18"/>
  <c r="AE29" i="18"/>
  <c r="AK38" i="18"/>
  <c r="AE38" i="18"/>
  <c r="AG38" i="18"/>
  <c r="AI38" i="18"/>
  <c r="AC38" i="18"/>
  <c r="AC54" i="18"/>
  <c r="AI54" i="18"/>
  <c r="AK54" i="18"/>
  <c r="AE54" i="18"/>
  <c r="AG54" i="18"/>
  <c r="M95" i="11"/>
  <c r="N96" i="11"/>
  <c r="R95" i="11"/>
  <c r="L95" i="11"/>
  <c r="P94" i="11"/>
  <c r="J94" i="11"/>
  <c r="P96" i="11"/>
  <c r="I96" i="11"/>
  <c r="M96" i="11"/>
  <c r="Q95" i="11"/>
  <c r="K95" i="11"/>
  <c r="O94" i="11"/>
  <c r="I94" i="11"/>
  <c r="J96" i="11"/>
  <c r="O96" i="11"/>
  <c r="Q93" i="11"/>
  <c r="K93" i="11"/>
  <c r="R96" i="11"/>
  <c r="L96" i="11"/>
  <c r="P95" i="11"/>
  <c r="J95" i="11"/>
  <c r="N94" i="11"/>
  <c r="P93" i="11"/>
  <c r="J93" i="11"/>
  <c r="Q96" i="11"/>
  <c r="O95" i="11"/>
  <c r="O105" i="11"/>
  <c r="K104" i="11"/>
  <c r="L106" i="11"/>
  <c r="I106" i="11"/>
  <c r="N105" i="11"/>
  <c r="J104" i="11"/>
  <c r="R106" i="11"/>
  <c r="I105" i="11"/>
  <c r="R104" i="11"/>
  <c r="O103" i="11"/>
  <c r="I104" i="11"/>
  <c r="Q104" i="11"/>
  <c r="N103" i="11"/>
  <c r="Q106" i="11"/>
  <c r="M107" i="11"/>
  <c r="P106" i="11"/>
  <c r="J106" i="11"/>
  <c r="M105" i="11"/>
  <c r="M103" i="11"/>
  <c r="R107" i="11"/>
  <c r="L107" i="11"/>
  <c r="O106" i="11"/>
  <c r="R105" i="11"/>
  <c r="L105" i="11"/>
  <c r="O104" i="11"/>
  <c r="R103" i="11"/>
  <c r="L103" i="11"/>
  <c r="O107" i="11"/>
  <c r="I103" i="11"/>
  <c r="Q107" i="11"/>
  <c r="K107" i="11"/>
  <c r="N106" i="11"/>
  <c r="Q105" i="11"/>
  <c r="K105" i="11"/>
  <c r="N104" i="11"/>
  <c r="Q103" i="11"/>
  <c r="K103" i="11"/>
  <c r="N107" i="11"/>
  <c r="K106" i="11"/>
  <c r="I107" i="11"/>
  <c r="P107" i="11"/>
  <c r="P105" i="11"/>
  <c r="P103" i="11"/>
  <c r="AM5" i="12"/>
  <c r="AM6" i="12"/>
  <c r="AM7" i="12"/>
  <c r="AM8" i="12"/>
  <c r="AM9" i="12"/>
  <c r="AM10" i="12"/>
  <c r="AM11" i="12"/>
  <c r="AM12" i="12"/>
  <c r="AM13" i="12"/>
  <c r="AM14" i="12"/>
  <c r="AM15" i="12"/>
  <c r="AM16" i="12"/>
  <c r="AM17" i="12"/>
  <c r="AM18" i="12"/>
  <c r="AM19" i="12"/>
  <c r="AM20" i="12"/>
  <c r="AM21" i="12"/>
  <c r="AM22" i="12"/>
  <c r="AM23" i="12"/>
  <c r="AM24" i="12"/>
  <c r="AM25" i="12"/>
  <c r="AM26" i="12"/>
  <c r="AM27" i="12"/>
  <c r="AM28" i="12"/>
  <c r="AM29" i="12"/>
  <c r="AM30" i="12"/>
  <c r="AM31" i="12"/>
  <c r="AM32" i="12"/>
  <c r="AM33" i="12"/>
  <c r="AM34" i="12"/>
  <c r="AM35" i="12"/>
  <c r="AM36" i="12"/>
  <c r="AM37" i="12"/>
  <c r="AM38" i="12"/>
  <c r="AM39" i="12"/>
  <c r="AM40" i="12"/>
  <c r="AM41" i="12"/>
  <c r="AM42" i="12"/>
  <c r="AM43" i="12"/>
  <c r="AM44" i="12"/>
  <c r="AM45" i="12"/>
  <c r="AM46" i="12"/>
  <c r="AM47" i="12"/>
  <c r="AM48" i="12"/>
  <c r="AM49" i="12"/>
  <c r="AM50" i="12"/>
  <c r="AM51" i="12"/>
  <c r="AM52" i="12"/>
  <c r="AM53" i="12"/>
  <c r="AM54" i="12"/>
  <c r="AM55" i="12"/>
  <c r="AM56" i="12"/>
  <c r="AM57" i="12"/>
  <c r="AM58" i="12"/>
  <c r="AM59" i="12"/>
  <c r="AM60" i="12"/>
  <c r="AM61" i="12"/>
  <c r="AM62" i="12"/>
  <c r="AM63" i="12"/>
  <c r="AM64" i="12"/>
  <c r="AM65" i="12"/>
  <c r="AM66" i="12"/>
  <c r="AM67" i="12"/>
  <c r="AM68" i="12"/>
  <c r="AM69" i="12"/>
  <c r="AM70" i="12"/>
  <c r="AM71" i="12"/>
  <c r="AM72" i="12"/>
  <c r="AM73" i="12"/>
  <c r="AM74" i="12"/>
  <c r="AM75" i="12"/>
  <c r="AM76" i="12"/>
  <c r="AM77" i="12"/>
  <c r="AM78" i="12"/>
  <c r="AM79" i="12"/>
  <c r="AM80" i="12"/>
  <c r="AM81" i="12"/>
  <c r="AM82" i="12"/>
  <c r="AM83" i="12"/>
  <c r="AM84" i="12"/>
  <c r="AM85" i="12"/>
  <c r="AM86" i="12"/>
  <c r="AM87" i="12"/>
  <c r="AM88" i="12"/>
  <c r="AM89" i="12"/>
  <c r="AM90" i="12"/>
  <c r="AM91" i="12"/>
  <c r="AM92" i="12"/>
  <c r="AM93" i="12"/>
  <c r="AM94" i="12"/>
  <c r="AM95" i="12"/>
  <c r="AM96" i="12"/>
  <c r="AM97" i="12"/>
  <c r="AM98" i="12"/>
  <c r="AM99" i="12"/>
  <c r="AM100" i="12"/>
  <c r="AM101" i="12"/>
  <c r="AM102" i="12"/>
  <c r="AM103" i="12"/>
  <c r="AM104" i="12"/>
  <c r="AM105" i="12"/>
  <c r="AM106" i="12"/>
  <c r="AM107" i="12"/>
  <c r="AM108" i="12"/>
  <c r="AM109" i="12"/>
  <c r="AM110" i="12"/>
  <c r="AM111" i="12"/>
  <c r="AM112" i="12"/>
  <c r="AM113" i="12"/>
  <c r="AM114" i="12"/>
  <c r="AM115" i="12"/>
  <c r="AM116" i="12"/>
  <c r="AM117" i="12"/>
  <c r="AM118" i="12"/>
  <c r="AM119" i="12"/>
  <c r="AM120" i="12"/>
  <c r="AM121" i="12"/>
  <c r="AM122" i="12"/>
  <c r="AM123" i="12"/>
  <c r="AM124" i="12"/>
  <c r="AM125" i="12"/>
  <c r="AM126" i="12"/>
  <c r="AM127" i="12"/>
  <c r="AM128" i="12"/>
  <c r="AM129" i="12"/>
  <c r="AM130" i="12"/>
  <c r="AM131" i="12"/>
  <c r="AM132" i="12"/>
  <c r="AM133" i="12"/>
  <c r="AM134" i="12"/>
  <c r="AM135" i="12"/>
  <c r="AM136" i="12"/>
  <c r="AM137" i="12"/>
  <c r="AM138" i="12"/>
  <c r="AM139" i="12"/>
  <c r="AM140" i="12"/>
  <c r="AM141" i="12"/>
  <c r="AM142" i="12"/>
  <c r="AM143" i="12"/>
  <c r="AM144" i="12"/>
  <c r="AM145" i="12"/>
  <c r="AM146" i="12"/>
  <c r="AM147" i="12"/>
  <c r="AM148" i="12"/>
  <c r="AM149" i="12"/>
  <c r="AM150" i="12"/>
  <c r="AM151" i="12"/>
  <c r="AM152" i="12"/>
  <c r="AM153" i="12"/>
  <c r="AM154" i="12"/>
  <c r="AM155" i="12"/>
  <c r="AM156" i="12"/>
  <c r="AM157" i="12"/>
  <c r="AM158" i="12"/>
  <c r="AM159" i="12"/>
  <c r="AM160" i="12"/>
  <c r="AM161" i="12"/>
  <c r="AM162" i="12"/>
  <c r="AM163" i="12"/>
  <c r="AM164" i="12"/>
  <c r="AM165" i="12"/>
  <c r="AM166" i="12"/>
  <c r="AM167" i="12"/>
  <c r="AM168" i="12"/>
  <c r="AM169" i="12"/>
  <c r="AM170" i="12"/>
  <c r="AM171" i="12"/>
  <c r="AM172" i="12"/>
  <c r="AM173" i="12"/>
  <c r="AM174" i="12"/>
  <c r="AM175" i="12"/>
  <c r="AM176" i="12"/>
  <c r="AM177" i="12"/>
  <c r="AM178" i="12"/>
  <c r="AM179" i="12"/>
  <c r="AM180" i="12"/>
  <c r="AM181" i="12"/>
  <c r="AM182" i="12"/>
  <c r="AM183" i="12"/>
  <c r="AM184" i="12"/>
  <c r="AM185" i="12"/>
  <c r="AM186" i="12"/>
  <c r="AM187" i="12"/>
  <c r="AM188" i="12"/>
  <c r="AM189" i="12"/>
  <c r="AM190" i="12"/>
  <c r="AM191" i="12"/>
  <c r="AM192" i="12"/>
  <c r="AM193" i="12"/>
  <c r="AM194" i="12"/>
  <c r="AM195" i="12"/>
  <c r="AM196" i="12"/>
  <c r="AM197" i="12"/>
  <c r="AM198" i="12"/>
  <c r="AM199" i="12"/>
  <c r="AM200" i="12"/>
  <c r="AM201" i="12"/>
  <c r="AM202" i="12"/>
  <c r="AM203" i="12"/>
  <c r="AM204" i="12"/>
  <c r="AM205" i="12"/>
  <c r="AM206" i="12"/>
  <c r="AM207" i="12"/>
  <c r="AM208" i="12"/>
  <c r="AM209" i="12"/>
  <c r="AM210" i="12"/>
  <c r="AM211" i="12"/>
  <c r="AM212" i="12"/>
  <c r="AM213" i="12"/>
  <c r="AM214" i="12"/>
  <c r="AM215" i="12"/>
  <c r="AM216" i="12"/>
  <c r="AM217" i="12"/>
  <c r="AM218" i="12"/>
  <c r="AM219" i="12"/>
  <c r="AM220" i="12"/>
  <c r="AM221" i="12"/>
  <c r="AM222" i="12"/>
  <c r="AM223" i="12"/>
  <c r="AM224" i="12"/>
  <c r="AM225" i="12"/>
  <c r="AM226" i="12"/>
  <c r="AM227" i="12"/>
  <c r="AM228" i="12"/>
  <c r="AM229" i="12"/>
  <c r="AM230" i="12"/>
  <c r="AM231" i="12"/>
  <c r="AM232" i="12"/>
  <c r="AM233" i="12"/>
  <c r="AM234" i="12"/>
  <c r="AM235" i="12"/>
  <c r="AM236" i="12"/>
  <c r="AM237" i="12"/>
  <c r="AM238" i="12"/>
  <c r="AM239" i="12"/>
  <c r="AM240" i="12"/>
  <c r="AM241" i="12"/>
  <c r="AM242" i="12"/>
  <c r="AM243" i="12"/>
  <c r="AM244" i="12"/>
  <c r="AM245" i="12"/>
  <c r="AM246" i="12"/>
  <c r="AM247" i="12"/>
  <c r="AM248" i="12"/>
  <c r="AM249" i="12"/>
  <c r="AM250" i="12"/>
  <c r="AM251" i="12"/>
  <c r="AM252" i="12"/>
  <c r="AM253" i="12"/>
  <c r="AM254" i="12"/>
  <c r="AM255" i="12"/>
  <c r="AM256" i="12"/>
  <c r="AM257" i="12"/>
  <c r="AM258" i="12"/>
  <c r="AM259" i="12"/>
  <c r="AM260" i="12"/>
  <c r="AM261" i="12"/>
  <c r="AM262" i="12"/>
  <c r="AM263" i="12"/>
  <c r="AM264" i="12"/>
  <c r="AM265" i="12"/>
  <c r="AM266" i="12"/>
  <c r="AM267" i="12"/>
  <c r="AM268" i="12"/>
  <c r="AM269" i="12"/>
  <c r="AM270" i="12"/>
  <c r="AM271" i="12"/>
  <c r="AM272" i="12"/>
  <c r="AM273" i="12"/>
  <c r="AM274" i="12"/>
  <c r="AM275" i="12"/>
  <c r="AM276" i="12"/>
  <c r="AM277" i="12"/>
  <c r="AM278" i="12"/>
  <c r="AM279" i="12"/>
  <c r="AM280" i="12"/>
  <c r="AM281" i="12"/>
  <c r="AM282" i="12"/>
  <c r="AM283" i="12"/>
  <c r="AM284" i="12"/>
  <c r="AM285" i="12"/>
  <c r="AM286" i="12"/>
  <c r="AM287" i="12"/>
  <c r="AM288" i="12"/>
  <c r="AM289" i="12"/>
  <c r="AM290" i="12"/>
  <c r="AM291" i="12"/>
  <c r="AM292" i="12"/>
  <c r="AM293" i="12"/>
  <c r="AM294" i="12"/>
  <c r="AM295" i="12"/>
  <c r="AM296" i="12"/>
  <c r="AM297" i="12"/>
  <c r="AM298" i="12"/>
  <c r="AM299" i="12"/>
  <c r="AM300" i="12"/>
  <c r="AM301" i="12"/>
  <c r="AM302" i="12"/>
  <c r="AM303" i="12"/>
  <c r="AM304" i="12"/>
  <c r="AM305" i="12"/>
  <c r="AM306" i="12"/>
  <c r="AM307" i="12"/>
  <c r="AM308" i="12"/>
  <c r="AM309" i="12"/>
  <c r="AM310" i="12"/>
  <c r="AM311" i="12"/>
  <c r="AM312" i="12"/>
  <c r="AM313" i="12"/>
  <c r="AM314" i="12"/>
  <c r="AM315" i="12"/>
  <c r="AM316" i="12"/>
  <c r="AM317" i="12"/>
  <c r="AM318" i="12"/>
  <c r="AM319" i="12"/>
  <c r="AM320" i="12"/>
  <c r="AM321" i="12"/>
  <c r="AM322" i="12"/>
  <c r="AM323" i="12"/>
  <c r="AM324" i="12"/>
  <c r="AM325" i="12"/>
  <c r="AM326" i="12"/>
  <c r="AM327" i="12"/>
  <c r="AM328" i="12"/>
  <c r="AM329" i="12"/>
  <c r="AM330" i="12"/>
  <c r="AM331" i="12"/>
  <c r="AM332" i="12"/>
  <c r="AM333" i="12"/>
  <c r="AM334" i="12"/>
  <c r="AM335" i="12"/>
  <c r="AM336" i="12"/>
  <c r="AM337" i="12"/>
  <c r="AM338" i="12"/>
  <c r="AM339" i="12"/>
  <c r="AM340" i="12"/>
  <c r="AM341" i="12"/>
  <c r="AM342" i="12"/>
  <c r="AM343" i="12"/>
  <c r="AM344" i="12"/>
  <c r="AM345" i="12"/>
  <c r="AM346" i="12"/>
  <c r="AM347" i="12"/>
  <c r="AM348" i="12"/>
  <c r="AM349" i="12"/>
  <c r="AM350" i="12"/>
  <c r="AM351" i="12"/>
  <c r="AM352" i="12"/>
  <c r="AM353" i="12"/>
  <c r="AM354" i="12"/>
  <c r="AM355" i="12"/>
  <c r="AM356" i="12"/>
  <c r="AM357" i="12"/>
  <c r="AM358" i="12"/>
  <c r="AM359" i="12"/>
  <c r="AM360" i="12"/>
  <c r="AM361" i="12"/>
  <c r="AM362" i="12"/>
  <c r="AM363" i="12"/>
  <c r="AM364" i="12"/>
  <c r="AM365" i="12"/>
  <c r="AM366" i="12"/>
  <c r="AM367" i="12"/>
  <c r="AM368" i="12"/>
  <c r="AM369" i="12"/>
  <c r="AM370" i="12"/>
  <c r="AM371" i="12"/>
  <c r="AM372" i="12"/>
  <c r="AM373" i="12"/>
  <c r="AM374" i="12"/>
  <c r="AM375" i="12"/>
  <c r="AM376" i="12"/>
  <c r="AM377" i="12"/>
  <c r="AM378" i="12"/>
  <c r="AM379" i="12"/>
  <c r="AM380" i="12"/>
  <c r="AM381" i="12"/>
  <c r="AM382" i="12"/>
  <c r="AM383" i="12"/>
  <c r="AM384" i="12"/>
  <c r="AM385" i="12"/>
  <c r="AM386" i="12"/>
  <c r="AM387" i="12"/>
  <c r="AM388" i="12"/>
  <c r="AM389" i="12"/>
  <c r="AM390" i="12"/>
  <c r="AM391" i="12"/>
  <c r="AM392" i="12"/>
  <c r="AM393" i="12"/>
  <c r="AM394" i="12"/>
  <c r="AM395" i="12"/>
  <c r="AM396" i="12"/>
  <c r="AM397" i="12"/>
  <c r="AM398" i="12"/>
  <c r="AM399" i="12"/>
  <c r="AM400" i="12"/>
  <c r="AM401" i="12"/>
  <c r="AM402" i="12"/>
  <c r="AM403" i="12"/>
  <c r="AM404" i="12"/>
  <c r="AM405" i="12"/>
  <c r="AM406" i="12"/>
  <c r="AM407" i="12"/>
  <c r="AM408" i="12"/>
  <c r="AM409" i="12"/>
  <c r="AM410" i="12"/>
  <c r="AM411" i="12"/>
  <c r="AM412" i="12"/>
  <c r="AM413" i="12"/>
  <c r="AM414" i="12"/>
  <c r="AM415" i="12"/>
  <c r="AM416" i="12"/>
  <c r="AM417" i="12"/>
  <c r="AM418" i="12"/>
  <c r="AM419" i="12"/>
  <c r="AM420" i="12"/>
  <c r="AM421" i="12"/>
  <c r="AM422" i="12"/>
  <c r="AM423" i="12"/>
  <c r="AM424" i="12"/>
  <c r="AM425" i="12"/>
  <c r="AM426" i="12"/>
  <c r="AM427" i="12"/>
  <c r="AM428" i="12"/>
  <c r="AM429" i="12"/>
  <c r="AM430" i="12"/>
  <c r="AM431" i="12"/>
  <c r="AM432" i="12"/>
  <c r="AM433" i="12"/>
  <c r="AM434" i="12"/>
  <c r="AM435" i="12"/>
  <c r="AM436" i="12"/>
  <c r="AM437" i="12"/>
  <c r="AM438" i="12"/>
  <c r="AM439" i="12"/>
  <c r="AM440" i="12"/>
  <c r="AM441" i="12"/>
  <c r="AM442" i="12"/>
  <c r="AM443" i="12"/>
  <c r="AM444" i="12"/>
  <c r="AM445" i="12"/>
  <c r="AM446" i="12"/>
  <c r="AM447" i="12"/>
  <c r="AM448" i="12"/>
  <c r="AM449" i="12"/>
  <c r="AM450" i="12"/>
  <c r="AM451" i="12"/>
  <c r="AM452" i="12"/>
  <c r="AM453" i="12"/>
  <c r="AM454" i="12"/>
  <c r="AM455" i="12"/>
  <c r="AM456" i="12"/>
  <c r="AM457" i="12"/>
  <c r="AM458" i="12"/>
  <c r="AM459" i="12"/>
  <c r="AM460" i="12"/>
  <c r="AM461" i="12"/>
  <c r="AM462" i="12"/>
  <c r="AM463" i="12"/>
  <c r="AM464" i="12"/>
  <c r="AM465" i="12"/>
  <c r="AM466" i="12"/>
  <c r="AM467" i="12"/>
  <c r="AM468" i="12"/>
  <c r="AM469" i="12"/>
  <c r="AM470" i="12"/>
  <c r="AM471" i="12"/>
  <c r="AM472" i="12"/>
  <c r="AM473" i="12"/>
  <c r="AM474" i="12"/>
  <c r="AM475" i="12"/>
  <c r="AM476" i="12"/>
  <c r="AM477" i="12"/>
  <c r="AM478" i="12"/>
  <c r="AM479" i="12"/>
  <c r="AM480" i="12"/>
  <c r="AM481" i="12"/>
  <c r="AM482" i="12"/>
  <c r="AM483" i="12"/>
  <c r="AM484" i="12"/>
  <c r="AM485" i="12"/>
  <c r="AM486" i="12"/>
  <c r="AM487" i="12"/>
  <c r="AM488" i="12"/>
  <c r="AM489" i="12"/>
  <c r="AM490" i="12"/>
  <c r="AM491" i="12"/>
  <c r="AM492" i="12"/>
  <c r="AM493" i="12"/>
  <c r="AM494" i="12"/>
  <c r="AM495" i="12"/>
  <c r="AM496" i="12"/>
  <c r="AM497" i="12"/>
  <c r="AM498" i="12"/>
  <c r="AM499" i="12"/>
  <c r="AM500" i="12"/>
  <c r="AM501" i="12"/>
  <c r="AM502" i="12"/>
  <c r="AM503" i="12"/>
  <c r="AM504" i="12"/>
  <c r="AM505" i="12"/>
  <c r="AM506" i="12"/>
  <c r="AM507" i="12"/>
  <c r="AM508" i="12"/>
  <c r="AM509" i="12"/>
  <c r="AM510" i="12"/>
  <c r="AM511" i="12"/>
  <c r="AM512" i="12"/>
  <c r="AM513" i="12"/>
  <c r="AM514" i="12"/>
  <c r="AM515" i="12"/>
  <c r="AM516" i="12"/>
  <c r="AM517" i="12"/>
  <c r="AM518" i="12"/>
  <c r="AM519" i="12"/>
  <c r="AM520" i="12"/>
  <c r="AM521" i="12"/>
  <c r="AM522" i="12"/>
  <c r="AM523" i="12"/>
  <c r="AM524" i="12"/>
  <c r="AM525" i="12"/>
  <c r="AM526" i="12"/>
  <c r="AM527" i="12"/>
  <c r="AM528" i="12"/>
  <c r="AM529" i="12"/>
  <c r="AM530" i="12"/>
  <c r="AM531" i="12"/>
  <c r="AM532" i="12"/>
  <c r="AM533" i="12"/>
  <c r="AM534" i="12"/>
  <c r="AM535" i="12"/>
  <c r="AM536" i="12"/>
  <c r="AM537" i="12"/>
  <c r="AM538" i="12"/>
  <c r="AM539" i="12"/>
  <c r="AM540" i="12"/>
  <c r="AM541" i="12"/>
  <c r="AM542" i="12"/>
  <c r="AM543" i="12"/>
  <c r="AM544" i="12"/>
  <c r="AM545" i="12"/>
  <c r="AM546" i="12"/>
  <c r="AM547" i="12"/>
  <c r="AM548" i="12"/>
  <c r="AM549" i="12"/>
  <c r="AM550" i="12"/>
  <c r="AM551" i="12"/>
  <c r="AM552" i="12"/>
  <c r="AM553" i="12"/>
  <c r="AM554" i="12"/>
  <c r="AM555" i="12"/>
  <c r="AM556" i="12"/>
  <c r="AM557" i="12"/>
  <c r="AM558" i="12"/>
  <c r="AM559" i="12"/>
  <c r="AM560" i="12"/>
  <c r="AM561" i="12"/>
  <c r="AM562" i="12"/>
  <c r="AM563" i="12"/>
  <c r="AM564" i="12"/>
  <c r="AM565" i="12"/>
  <c r="AM566" i="12"/>
  <c r="AM567" i="12"/>
  <c r="AM568" i="12"/>
  <c r="AM569" i="12"/>
  <c r="AM570" i="12"/>
  <c r="AM571" i="12"/>
  <c r="AM572" i="12"/>
  <c r="AM573" i="12"/>
  <c r="AM574" i="12"/>
  <c r="AM575" i="12"/>
  <c r="AM576" i="12"/>
  <c r="AM577" i="12"/>
  <c r="AM578" i="12"/>
  <c r="AM579" i="12"/>
  <c r="AM580" i="12"/>
  <c r="AM581" i="12"/>
  <c r="AM582" i="12"/>
  <c r="AM583" i="12"/>
  <c r="AM584" i="12"/>
  <c r="AM585" i="12"/>
  <c r="AM586" i="12"/>
  <c r="AM587" i="12"/>
  <c r="AM588" i="12"/>
  <c r="AM589" i="12"/>
  <c r="AM590" i="12"/>
  <c r="AM591" i="12"/>
  <c r="AM592" i="12"/>
  <c r="AM593" i="12"/>
  <c r="AM594" i="12"/>
  <c r="AM595" i="12"/>
  <c r="AM596" i="12"/>
  <c r="AM597" i="12"/>
  <c r="AM598" i="12"/>
  <c r="AM599" i="12"/>
  <c r="AM600" i="12"/>
  <c r="AM601" i="12"/>
  <c r="AM602" i="12"/>
  <c r="AM603" i="12"/>
  <c r="AM604" i="12"/>
  <c r="AM605" i="12"/>
  <c r="AM606" i="12"/>
  <c r="AM607" i="12"/>
  <c r="AM608" i="12"/>
  <c r="AM609" i="12"/>
  <c r="AM610" i="12"/>
  <c r="AM611" i="12"/>
  <c r="AM612" i="12"/>
  <c r="AM613" i="12"/>
  <c r="AM614" i="12"/>
  <c r="AM615" i="12"/>
  <c r="AM616" i="12"/>
  <c r="AM617" i="12"/>
  <c r="AM618" i="12"/>
  <c r="AM619" i="12"/>
  <c r="AM620" i="12"/>
  <c r="AM621" i="12"/>
  <c r="AM622" i="12"/>
  <c r="AM623" i="12"/>
  <c r="AM624" i="12"/>
  <c r="AM625" i="12"/>
  <c r="AM626" i="12"/>
  <c r="AM627" i="12"/>
  <c r="AM628" i="12"/>
  <c r="AM629" i="12"/>
  <c r="AM630" i="12"/>
  <c r="AM631" i="12"/>
  <c r="AM632" i="12"/>
  <c r="AM633" i="12"/>
  <c r="AM634" i="12"/>
  <c r="AM635" i="12"/>
  <c r="AM636" i="12"/>
  <c r="AM637" i="12"/>
  <c r="AM638" i="12"/>
  <c r="AM639" i="12"/>
  <c r="AM640" i="12"/>
  <c r="AM641" i="12"/>
  <c r="AM642" i="12"/>
  <c r="AM643" i="12"/>
  <c r="AM644" i="12"/>
  <c r="AM645" i="12"/>
  <c r="AM646" i="12"/>
  <c r="AM647" i="12"/>
  <c r="AM648" i="12"/>
  <c r="AM649" i="12"/>
  <c r="AM650" i="12"/>
  <c r="AM651" i="12"/>
  <c r="AM652" i="12"/>
  <c r="AM653" i="12"/>
  <c r="AM654" i="12"/>
  <c r="AM655" i="12"/>
  <c r="AM656" i="12"/>
  <c r="AM657" i="12"/>
  <c r="AM658" i="12"/>
  <c r="AM659" i="12"/>
  <c r="AM660" i="12"/>
  <c r="AM661" i="12"/>
  <c r="AM662" i="12"/>
  <c r="AM663" i="12"/>
  <c r="AM664" i="12"/>
  <c r="AM665" i="12"/>
  <c r="AM666" i="12"/>
  <c r="AM667" i="12"/>
  <c r="AM668" i="12"/>
  <c r="AM669" i="12"/>
  <c r="AM670" i="12"/>
  <c r="AM671" i="12"/>
  <c r="AM672" i="12"/>
  <c r="AM673" i="12"/>
  <c r="AM674" i="12"/>
  <c r="AM675" i="12"/>
  <c r="AM676" i="12"/>
  <c r="AM677" i="12"/>
  <c r="AM678" i="12"/>
  <c r="AM679" i="12"/>
  <c r="AM680" i="12"/>
  <c r="AM681" i="12"/>
  <c r="AM682" i="12"/>
  <c r="AM683" i="12"/>
  <c r="AM684" i="12"/>
  <c r="AM685" i="12"/>
  <c r="AM686" i="12"/>
  <c r="AM687" i="12"/>
  <c r="AM688" i="12"/>
  <c r="AM689" i="12"/>
  <c r="AM690" i="12"/>
  <c r="AM691" i="12"/>
  <c r="AM692" i="12"/>
  <c r="AM693" i="12"/>
  <c r="AM694" i="12"/>
  <c r="AM695" i="12"/>
  <c r="AM696" i="12"/>
  <c r="AM697" i="12"/>
  <c r="AM698" i="12"/>
  <c r="AM699" i="12"/>
  <c r="AM700" i="12"/>
  <c r="AM701" i="12"/>
  <c r="AM702" i="12"/>
  <c r="AM703" i="12"/>
  <c r="AM704" i="12"/>
  <c r="AM705" i="12"/>
  <c r="AM706" i="12"/>
  <c r="AM707" i="12"/>
  <c r="AM708" i="12"/>
  <c r="AM709" i="12"/>
  <c r="AM710" i="12"/>
  <c r="AM711" i="12"/>
  <c r="AM712" i="12"/>
  <c r="AM713" i="12"/>
  <c r="AM714" i="12"/>
  <c r="AM715" i="12"/>
  <c r="AM716" i="12"/>
  <c r="AM717" i="12"/>
  <c r="AM718" i="12"/>
  <c r="AM719" i="12"/>
  <c r="AM720" i="12"/>
  <c r="AM721" i="12"/>
  <c r="AM722" i="12"/>
  <c r="AM723" i="12"/>
  <c r="AM724" i="12"/>
  <c r="AM725" i="12"/>
  <c r="AM726" i="12"/>
  <c r="AM727" i="12"/>
  <c r="AM728" i="12"/>
  <c r="AM729" i="12"/>
  <c r="AM730" i="12"/>
  <c r="AM731" i="12"/>
  <c r="AM732" i="12"/>
  <c r="AM733" i="12"/>
  <c r="AM734" i="12"/>
  <c r="AM735" i="12"/>
  <c r="AM736" i="12"/>
  <c r="AM737" i="12"/>
  <c r="AM738" i="12"/>
  <c r="AM739" i="12"/>
  <c r="AM740" i="12"/>
  <c r="AM741" i="12"/>
  <c r="AM742" i="12"/>
  <c r="AM743" i="12"/>
  <c r="AM744" i="12"/>
  <c r="AM745" i="12"/>
  <c r="AM746" i="12"/>
  <c r="AM747" i="12"/>
  <c r="AM748" i="12"/>
  <c r="AM749" i="12"/>
  <c r="AM750" i="12"/>
  <c r="AM751" i="12"/>
  <c r="AM752" i="12"/>
  <c r="AM753" i="12"/>
  <c r="AM754" i="12"/>
  <c r="AM755" i="12"/>
  <c r="AM756" i="12"/>
  <c r="AM757" i="12"/>
  <c r="AM758" i="12"/>
  <c r="AM759" i="12"/>
  <c r="AM760" i="12"/>
  <c r="AM761" i="12"/>
  <c r="AM762" i="12"/>
  <c r="AM763" i="12"/>
  <c r="AM764" i="12"/>
  <c r="AM765" i="12"/>
  <c r="AM766" i="12"/>
  <c r="AM767" i="12"/>
  <c r="AM768" i="12"/>
  <c r="AM769" i="12"/>
  <c r="AM770" i="12"/>
  <c r="AM771" i="12"/>
  <c r="AM772" i="12"/>
  <c r="AM773" i="12"/>
  <c r="AM774" i="12"/>
  <c r="AM775" i="12"/>
  <c r="AM776" i="12"/>
  <c r="AM777" i="12"/>
  <c r="AM778" i="12"/>
  <c r="AM779" i="12"/>
  <c r="AM780" i="12"/>
  <c r="AM781" i="12"/>
  <c r="AM782" i="12"/>
  <c r="AM783" i="12"/>
  <c r="AM784" i="12"/>
  <c r="AM785" i="12"/>
  <c r="AM786" i="12"/>
  <c r="AM787" i="12"/>
  <c r="AM788" i="12"/>
  <c r="AM789" i="12"/>
  <c r="AM790" i="12"/>
  <c r="AM791" i="12"/>
  <c r="AM792" i="12"/>
  <c r="AM793" i="12"/>
  <c r="AM794" i="12"/>
  <c r="AM795" i="12"/>
  <c r="AM796" i="12"/>
  <c r="AM797" i="12"/>
  <c r="AM798" i="12"/>
  <c r="AM799" i="12"/>
  <c r="AM800" i="12"/>
  <c r="AM801" i="12"/>
  <c r="AM802" i="12"/>
  <c r="AM803" i="12"/>
  <c r="AM804" i="12"/>
  <c r="AM805" i="12"/>
  <c r="AM806" i="12"/>
  <c r="AM807" i="12"/>
  <c r="AM808" i="12"/>
  <c r="AM809" i="12"/>
  <c r="AM810" i="12"/>
  <c r="AM811" i="12"/>
  <c r="AM812" i="12"/>
  <c r="AM813" i="12"/>
  <c r="AM814" i="12"/>
  <c r="AM815" i="12"/>
  <c r="AM816" i="12"/>
  <c r="AM817" i="12"/>
  <c r="AM818" i="12"/>
  <c r="AM819" i="12"/>
  <c r="AM820" i="12"/>
  <c r="AM821" i="12"/>
  <c r="AM822" i="12"/>
  <c r="AM823" i="12"/>
  <c r="AM824" i="12"/>
  <c r="AM825" i="12"/>
  <c r="AM826" i="12"/>
  <c r="AM827" i="12"/>
  <c r="AM828" i="12"/>
  <c r="AM829" i="12"/>
  <c r="AM830" i="12"/>
  <c r="AM831" i="12"/>
  <c r="AM832" i="12"/>
  <c r="AM833" i="12"/>
  <c r="AM834" i="12"/>
  <c r="AM835" i="12"/>
  <c r="AM836" i="12"/>
  <c r="AM837" i="12"/>
  <c r="AM838" i="12"/>
  <c r="AM839" i="12"/>
  <c r="AM840" i="12"/>
  <c r="AM841" i="12"/>
  <c r="AM842" i="12"/>
  <c r="AM843" i="12"/>
  <c r="AM844" i="12"/>
  <c r="AM845" i="12"/>
  <c r="AM846" i="12"/>
  <c r="AM847" i="12"/>
  <c r="AM848" i="12"/>
  <c r="AM849" i="12"/>
  <c r="AM850" i="12"/>
  <c r="AM851" i="12"/>
  <c r="AM852" i="12"/>
  <c r="AM853" i="12"/>
  <c r="AM854" i="12"/>
  <c r="AM855" i="12"/>
  <c r="AM856" i="12"/>
  <c r="AM857" i="12"/>
  <c r="AM858" i="12"/>
  <c r="AM859" i="12"/>
  <c r="AM860" i="12"/>
  <c r="AM861" i="12"/>
  <c r="AM862" i="12"/>
  <c r="AM863" i="12"/>
  <c r="AM864" i="12"/>
  <c r="AM865" i="12"/>
  <c r="AM866" i="12"/>
  <c r="AM867" i="12"/>
  <c r="AM868" i="12"/>
  <c r="AM869" i="12"/>
  <c r="AM870" i="12"/>
  <c r="AM871" i="12"/>
  <c r="AM872" i="12"/>
  <c r="AM873" i="12"/>
  <c r="AM874" i="12"/>
  <c r="AM875" i="12"/>
  <c r="AM876" i="12"/>
  <c r="AM877" i="12"/>
  <c r="AM878" i="12"/>
  <c r="AM879" i="12"/>
  <c r="AM880" i="12"/>
  <c r="AM881" i="12"/>
  <c r="AM882" i="12"/>
  <c r="AM883" i="12"/>
  <c r="AM884" i="12"/>
  <c r="AM885" i="12"/>
  <c r="AM886" i="12"/>
  <c r="AM887" i="12"/>
  <c r="AM888" i="12"/>
  <c r="AM889" i="12"/>
  <c r="AM890" i="12"/>
  <c r="AM891" i="12"/>
  <c r="AM892" i="12"/>
  <c r="AM893" i="12"/>
  <c r="AM894" i="12"/>
  <c r="AM895" i="12"/>
  <c r="AM896" i="12"/>
  <c r="AM897" i="12"/>
  <c r="AM898" i="12"/>
  <c r="AM899" i="12"/>
  <c r="AM900" i="12"/>
  <c r="AM901" i="12"/>
  <c r="AM902" i="12"/>
  <c r="AM903" i="12"/>
  <c r="AM904" i="12"/>
  <c r="AM905" i="12"/>
  <c r="AM906" i="12"/>
  <c r="AM907" i="12"/>
  <c r="AM908" i="12"/>
  <c r="AM909" i="12"/>
  <c r="AM910" i="12"/>
  <c r="AM911" i="12"/>
  <c r="AM912" i="12"/>
  <c r="AM913" i="12"/>
  <c r="AM914" i="12"/>
  <c r="AM915" i="12"/>
  <c r="AM916" i="12"/>
  <c r="AM917" i="12"/>
  <c r="AM918" i="12"/>
  <c r="AM919" i="12"/>
  <c r="AM920" i="12"/>
  <c r="AM921" i="12"/>
  <c r="AM922" i="12"/>
  <c r="AM923" i="12"/>
  <c r="AM924" i="12"/>
  <c r="AM925" i="12"/>
  <c r="AM926" i="12"/>
  <c r="AM927" i="12"/>
  <c r="AM928" i="12"/>
  <c r="AM929" i="12"/>
  <c r="AM930" i="12"/>
  <c r="AM931" i="12"/>
  <c r="AM932" i="12"/>
  <c r="AM933" i="12"/>
  <c r="AM934" i="12"/>
  <c r="AM935" i="12"/>
  <c r="AM936" i="12"/>
  <c r="AM937" i="12"/>
  <c r="AM938" i="12"/>
  <c r="AM939" i="12"/>
  <c r="AM940" i="12"/>
  <c r="AM941" i="12"/>
  <c r="AM942" i="12"/>
  <c r="AM943" i="12"/>
  <c r="AM944" i="12"/>
  <c r="AM945" i="12"/>
  <c r="AM946" i="12"/>
  <c r="AM947" i="12"/>
  <c r="AM948" i="12"/>
  <c r="AM949" i="12"/>
  <c r="AM950" i="12"/>
  <c r="AM951" i="12"/>
  <c r="AM952" i="12"/>
  <c r="AM953" i="12"/>
  <c r="AM954" i="12"/>
  <c r="AM955" i="12"/>
  <c r="AM956" i="12"/>
  <c r="AM957" i="12"/>
  <c r="AM958" i="12"/>
  <c r="AM959" i="12"/>
  <c r="AM960" i="12"/>
  <c r="AM961" i="12"/>
  <c r="AM962" i="12"/>
  <c r="AM963" i="12"/>
  <c r="AM964" i="12"/>
  <c r="AM965" i="12"/>
  <c r="AM966" i="12"/>
  <c r="AM967" i="12"/>
  <c r="AM968" i="12"/>
  <c r="AM969" i="12"/>
  <c r="AM970" i="12"/>
  <c r="AM971" i="12"/>
  <c r="AM972" i="12"/>
  <c r="AM973" i="12"/>
  <c r="AM974" i="12"/>
  <c r="AM975" i="12"/>
  <c r="AM976" i="12"/>
  <c r="AM977" i="12"/>
  <c r="AM978" i="12"/>
  <c r="AM979" i="12"/>
  <c r="AM980" i="12"/>
  <c r="AM981" i="12"/>
  <c r="AM982" i="12"/>
  <c r="AM983" i="12"/>
  <c r="AM984" i="12"/>
  <c r="AM985" i="12"/>
  <c r="AM986" i="12"/>
  <c r="AM987" i="12"/>
  <c r="AM988" i="12"/>
  <c r="AM989" i="12"/>
  <c r="AM990" i="12"/>
  <c r="AM991" i="12"/>
  <c r="AM992" i="12"/>
  <c r="AM993" i="12"/>
  <c r="AM994" i="12"/>
  <c r="AM995" i="12"/>
  <c r="AM996" i="12"/>
  <c r="AM997" i="12"/>
  <c r="AM998" i="12"/>
  <c r="AM999" i="12"/>
  <c r="AM1000" i="12"/>
  <c r="AM1001" i="12"/>
  <c r="AM1002" i="12"/>
  <c r="AM1003" i="12"/>
  <c r="AM1004" i="12"/>
  <c r="AM1005" i="12"/>
  <c r="AM1006" i="12"/>
  <c r="AM1007" i="12"/>
  <c r="AM1008" i="12"/>
  <c r="AM1009" i="12"/>
  <c r="AM1010" i="12"/>
  <c r="AM1011" i="12"/>
  <c r="AM1012" i="12"/>
  <c r="AM1013" i="12"/>
  <c r="AM1014" i="12"/>
  <c r="AM1015" i="12"/>
  <c r="AM1016" i="12"/>
  <c r="AM1017" i="12"/>
  <c r="AM1018" i="12"/>
  <c r="AM1019" i="12"/>
  <c r="AM1020" i="12"/>
  <c r="AM1021" i="12"/>
  <c r="AM1022" i="12"/>
  <c r="AM1023" i="12"/>
  <c r="AM1024" i="12"/>
  <c r="AM1025" i="12"/>
  <c r="AM1026" i="12"/>
  <c r="AM1027" i="12"/>
  <c r="AM1028" i="12"/>
  <c r="AM1029" i="12"/>
  <c r="AM1030" i="12"/>
  <c r="AM1031" i="12"/>
  <c r="AM1032" i="12"/>
  <c r="AM1033" i="12"/>
  <c r="AM1034" i="12"/>
  <c r="AM1035" i="12"/>
  <c r="AM1036" i="12"/>
  <c r="AM1037" i="12"/>
  <c r="AM1038" i="12"/>
  <c r="AM1039" i="12"/>
  <c r="AM1040" i="12"/>
  <c r="AM1041" i="12"/>
  <c r="AM1042" i="12"/>
  <c r="AM1043" i="12"/>
  <c r="AM1044" i="12"/>
  <c r="AM1045" i="12"/>
  <c r="AM1046" i="12"/>
  <c r="AM1047" i="12"/>
  <c r="AM1048" i="12"/>
  <c r="AM1049" i="12"/>
  <c r="AM1050" i="12"/>
  <c r="AM1051" i="12"/>
  <c r="AM1052" i="12"/>
  <c r="AM1053" i="12"/>
  <c r="AM1054" i="12"/>
  <c r="AM1055" i="12"/>
  <c r="AM1056" i="12"/>
  <c r="AM1057" i="12"/>
  <c r="AM1058" i="12"/>
  <c r="AM1059" i="12"/>
  <c r="AM1060" i="12"/>
  <c r="AM1061" i="12"/>
  <c r="AM1062" i="12"/>
  <c r="AM1063" i="12"/>
  <c r="AM1064" i="12"/>
  <c r="AM1065" i="12"/>
  <c r="AM1066" i="12"/>
  <c r="AM1067" i="12"/>
  <c r="AM1068" i="12"/>
  <c r="AM1069" i="12"/>
  <c r="AM1070" i="12"/>
  <c r="AM1071" i="12"/>
  <c r="AM1072" i="12"/>
  <c r="AM1073" i="12"/>
  <c r="AM1074" i="12"/>
  <c r="AM1075" i="12"/>
  <c r="AM1076" i="12"/>
  <c r="AM1077" i="12"/>
  <c r="AM1078" i="12"/>
  <c r="AM1079" i="12"/>
  <c r="AM1080" i="12"/>
  <c r="AM1081" i="12"/>
  <c r="AM1082" i="12"/>
  <c r="AM1083" i="12"/>
  <c r="AM1084" i="12"/>
  <c r="AM1085" i="12"/>
  <c r="AM1086" i="12"/>
  <c r="AM1087" i="12"/>
  <c r="AM1088" i="12"/>
  <c r="AM1089" i="12"/>
  <c r="AM1090" i="12"/>
  <c r="AM1091" i="12"/>
  <c r="AM1092" i="12"/>
  <c r="AM1093" i="12"/>
  <c r="AM1094" i="12"/>
  <c r="AM1095" i="12"/>
  <c r="AM1096" i="12"/>
  <c r="AM1097" i="12"/>
  <c r="AM1098" i="12"/>
  <c r="AM1099" i="12"/>
  <c r="AM1100" i="12"/>
  <c r="AM1101" i="12"/>
  <c r="AM1102" i="12"/>
  <c r="AM1103" i="12"/>
  <c r="AM1104" i="12"/>
  <c r="AM1105" i="12"/>
  <c r="AM1106" i="12"/>
  <c r="AM1107" i="12"/>
  <c r="AM1108" i="12"/>
  <c r="AM1109" i="12"/>
  <c r="AM1110" i="12"/>
  <c r="AM1111" i="12"/>
  <c r="AM1112" i="12"/>
  <c r="AM1113" i="12"/>
  <c r="AM1114" i="12"/>
  <c r="AM1115" i="12"/>
  <c r="AM1116" i="12"/>
  <c r="AM1117" i="12"/>
  <c r="AM1118" i="12"/>
  <c r="AM1119" i="12"/>
  <c r="AM1120" i="12"/>
  <c r="AM1121" i="12"/>
  <c r="AM1122" i="12"/>
  <c r="AM1123" i="12"/>
  <c r="AM1124" i="12"/>
  <c r="AM1125" i="12"/>
  <c r="AM1126" i="12"/>
  <c r="AM1127" i="12"/>
  <c r="AM1128" i="12"/>
  <c r="AM1129" i="12"/>
  <c r="AM1130" i="12"/>
  <c r="AM1131" i="12"/>
  <c r="AM1132" i="12"/>
  <c r="AM1133" i="12"/>
  <c r="AM1134" i="12"/>
  <c r="AM1135" i="12"/>
  <c r="AM1136" i="12"/>
  <c r="AM1137" i="12"/>
  <c r="AM1138" i="12"/>
  <c r="AM1139" i="12"/>
  <c r="AM1140" i="12"/>
  <c r="AM1141" i="12"/>
  <c r="AM1142" i="12"/>
  <c r="AM1143" i="12"/>
  <c r="AM1144" i="12"/>
  <c r="AM1145" i="12"/>
  <c r="AM1146" i="12"/>
  <c r="AM1147" i="12"/>
  <c r="AM1148" i="12"/>
  <c r="AM1149" i="12"/>
  <c r="AM1150" i="12"/>
  <c r="AM1151" i="12"/>
  <c r="AM1152" i="12"/>
  <c r="AM1153" i="12"/>
  <c r="AM1154" i="12"/>
  <c r="AM1155" i="12"/>
  <c r="AM1156" i="12"/>
  <c r="AM1157" i="12"/>
  <c r="AM1158" i="12"/>
  <c r="AM1159" i="12"/>
  <c r="AM1160" i="12"/>
  <c r="AM1161" i="12"/>
  <c r="AM1162" i="12"/>
  <c r="AM1163" i="12"/>
  <c r="AM1164" i="12"/>
  <c r="AM1165" i="12"/>
  <c r="AM1166" i="12"/>
  <c r="AM1167" i="12"/>
  <c r="AM1168" i="12"/>
  <c r="AM1169" i="12"/>
  <c r="AM1170" i="12"/>
  <c r="AM1171" i="12"/>
  <c r="AM1172" i="12"/>
  <c r="AM1173" i="12"/>
  <c r="AM1174" i="12"/>
  <c r="AM1175" i="12"/>
  <c r="AM1176" i="12"/>
  <c r="AM1177" i="12"/>
  <c r="AM1178" i="12"/>
  <c r="AM1179" i="12"/>
  <c r="AM1180" i="12"/>
  <c r="AM1181" i="12"/>
  <c r="AM1182" i="12"/>
  <c r="AM1183" i="12"/>
  <c r="AM1184" i="12"/>
  <c r="AM1185" i="12"/>
  <c r="AM1186" i="12"/>
  <c r="AM1187" i="12"/>
  <c r="AM1188" i="12"/>
  <c r="AM1189" i="12"/>
  <c r="AM1190" i="12"/>
  <c r="AM1191" i="12"/>
  <c r="AM1192" i="12"/>
  <c r="AM1193" i="12"/>
  <c r="AM1194" i="12"/>
  <c r="AM1195" i="12"/>
  <c r="AM1196" i="12"/>
  <c r="AM1197" i="12"/>
  <c r="AM1198" i="12"/>
  <c r="AM1199" i="12"/>
  <c r="AM1200" i="12"/>
  <c r="AM1201" i="12"/>
  <c r="AM1202" i="12"/>
  <c r="AM1203" i="12"/>
  <c r="AM1204" i="12"/>
  <c r="AM1205" i="12"/>
  <c r="AM1206" i="12"/>
  <c r="AM1207" i="12"/>
  <c r="AM1208" i="12"/>
  <c r="AM1209" i="12"/>
  <c r="AM1210" i="12"/>
  <c r="AM1211" i="12"/>
  <c r="AM1212" i="12"/>
  <c r="AM1213" i="12"/>
  <c r="AM1214" i="12"/>
  <c r="AM1215" i="12"/>
  <c r="AM1216" i="12"/>
  <c r="AM1217" i="12"/>
  <c r="AM1218" i="12"/>
  <c r="AM1219" i="12"/>
  <c r="AM1220" i="12"/>
  <c r="AM1221" i="12"/>
  <c r="AM1222" i="12"/>
  <c r="AM1223" i="12"/>
  <c r="AM1224" i="12"/>
  <c r="AM1225" i="12"/>
  <c r="AM1226" i="12"/>
  <c r="AM1227" i="12"/>
  <c r="AM1228" i="12"/>
  <c r="AM1229" i="12"/>
  <c r="AM1230" i="12"/>
  <c r="AM1231" i="12"/>
  <c r="AM1232" i="12"/>
  <c r="AM1233" i="12"/>
  <c r="AM1234" i="12"/>
  <c r="AM1235" i="12"/>
  <c r="AM1236" i="12"/>
  <c r="AM1237" i="12"/>
  <c r="AM1238" i="12"/>
  <c r="AM1239" i="12"/>
  <c r="AM1240" i="12"/>
  <c r="AM1241" i="12"/>
  <c r="AM1242" i="12"/>
  <c r="AM1243" i="12"/>
  <c r="AM1244" i="12"/>
  <c r="AM1245" i="12"/>
  <c r="AM1246" i="12"/>
  <c r="AM1247" i="12"/>
  <c r="AM1248" i="12"/>
  <c r="AM1249" i="12"/>
  <c r="AM1250" i="12"/>
  <c r="AM1251" i="12"/>
  <c r="AM1252" i="12"/>
  <c r="AM1253" i="12"/>
  <c r="AM1254" i="12"/>
  <c r="AM1255" i="12"/>
  <c r="AM1256" i="12"/>
  <c r="AM1257" i="12"/>
  <c r="AM1258" i="12"/>
  <c r="AM1259" i="12"/>
  <c r="AM1260" i="12"/>
  <c r="AM1261" i="12"/>
  <c r="AM1262" i="12"/>
  <c r="AM1263" i="12"/>
  <c r="AM1264" i="12"/>
  <c r="AM1265" i="12"/>
  <c r="AM1266" i="12"/>
  <c r="AM1267" i="12"/>
  <c r="AM1268" i="12"/>
  <c r="AM1269" i="12"/>
  <c r="AM1270" i="12"/>
  <c r="AM1271" i="12"/>
  <c r="AM1272" i="12"/>
  <c r="AM1273" i="12"/>
  <c r="AM1274" i="12"/>
  <c r="AM1275" i="12"/>
  <c r="AM1276" i="12"/>
  <c r="AM1277" i="12"/>
  <c r="AM1278" i="12"/>
  <c r="AM1279" i="12"/>
  <c r="AM1280" i="12"/>
  <c r="AM1281" i="12"/>
  <c r="AM1282" i="12"/>
  <c r="AM1283" i="12"/>
  <c r="AM1284" i="12"/>
  <c r="AM1285" i="12"/>
  <c r="AM1286" i="12"/>
  <c r="AM1287" i="12"/>
  <c r="AM1288" i="12"/>
  <c r="AM1289" i="12"/>
  <c r="AM1290" i="12"/>
  <c r="AM1291" i="12"/>
  <c r="AM1292" i="12"/>
  <c r="AM1293" i="12"/>
  <c r="AM1294" i="12"/>
  <c r="AM1295" i="12"/>
  <c r="AM1296" i="12"/>
  <c r="AM1297" i="12"/>
  <c r="AM1298" i="12"/>
  <c r="AM1299" i="12"/>
  <c r="AM1300" i="12"/>
  <c r="AM1301" i="12"/>
  <c r="AM1302" i="12"/>
  <c r="AM1303" i="12"/>
  <c r="AM1304" i="12"/>
  <c r="AM1305" i="12"/>
  <c r="AM1306" i="12"/>
  <c r="AM1307" i="12"/>
  <c r="AM1308" i="12"/>
  <c r="AM1309" i="12"/>
  <c r="AM1310" i="12"/>
  <c r="AM1311" i="12"/>
  <c r="AM1312" i="12"/>
  <c r="AM1313" i="12"/>
  <c r="AM1314" i="12"/>
  <c r="AM1315" i="12"/>
  <c r="AM1316" i="12"/>
  <c r="AM1317" i="12"/>
  <c r="AM1318" i="12"/>
  <c r="AM1319" i="12"/>
  <c r="AM1320" i="12"/>
  <c r="AM1321" i="12"/>
  <c r="AM1322" i="12"/>
  <c r="AM1323" i="12"/>
  <c r="AM1324" i="12"/>
  <c r="AM1325" i="12"/>
  <c r="AM1326" i="12"/>
  <c r="AM1327" i="12"/>
  <c r="AM1328" i="12"/>
  <c r="AM1329" i="12"/>
  <c r="AM1330" i="12"/>
  <c r="AM1331" i="12"/>
  <c r="AM1332" i="12"/>
  <c r="AM1333" i="12"/>
  <c r="AM1334" i="12"/>
  <c r="AM1335" i="12"/>
  <c r="AM1336" i="12"/>
  <c r="AM1337" i="12"/>
  <c r="AM1338" i="12"/>
  <c r="AM1339" i="12"/>
  <c r="AM1340" i="12"/>
  <c r="AM1341" i="12"/>
  <c r="AM1342" i="12"/>
  <c r="AM1343" i="12"/>
  <c r="AM1344" i="12"/>
  <c r="AM1345" i="12"/>
  <c r="AM1346" i="12"/>
  <c r="AM1347" i="12"/>
  <c r="AM1348" i="12"/>
  <c r="AM1349" i="12"/>
  <c r="AM1350" i="12"/>
  <c r="AM1351" i="12"/>
  <c r="AM1352" i="12"/>
  <c r="AM1353" i="12"/>
  <c r="AM1354" i="12"/>
  <c r="AM1355" i="12"/>
  <c r="AM1356" i="12"/>
  <c r="AM1357" i="12"/>
  <c r="AM1358" i="12"/>
  <c r="AM1359" i="12"/>
  <c r="AM1360" i="12"/>
  <c r="AM1361" i="12"/>
  <c r="AM1362" i="12"/>
  <c r="AM1363" i="12"/>
  <c r="AM1364" i="12"/>
  <c r="AM1365" i="12"/>
  <c r="AM1366" i="12"/>
  <c r="AM1367" i="12"/>
  <c r="AM1368" i="12"/>
  <c r="AM1369" i="12"/>
  <c r="AM1370" i="12"/>
  <c r="AM1371" i="12"/>
  <c r="AM1372" i="12"/>
  <c r="AM1373" i="12"/>
  <c r="AM1374" i="12"/>
  <c r="AM1375" i="12"/>
  <c r="AM1376" i="12"/>
  <c r="AM1377" i="12"/>
  <c r="AM1378" i="12"/>
  <c r="AM1379" i="12"/>
  <c r="AM1380" i="12"/>
  <c r="AM1381" i="12"/>
  <c r="AM1382" i="12"/>
  <c r="AM1383" i="12"/>
  <c r="AM1384" i="12"/>
  <c r="AM1385" i="12"/>
  <c r="AM1386" i="12"/>
  <c r="AM1387" i="12"/>
  <c r="AM1388" i="12"/>
  <c r="AM1389" i="12"/>
  <c r="AM1390" i="12"/>
  <c r="AM1391" i="12"/>
  <c r="AM1392" i="12"/>
  <c r="AM1393" i="12"/>
  <c r="AM1394" i="12"/>
  <c r="AM1395" i="12"/>
  <c r="AM1396" i="12"/>
  <c r="AM1397" i="12"/>
  <c r="AM1398" i="12"/>
  <c r="AM1399" i="12"/>
  <c r="AM1400" i="12"/>
  <c r="AM1401" i="12"/>
  <c r="AM1402" i="12"/>
  <c r="AM1403" i="12"/>
  <c r="AM1404" i="12"/>
  <c r="AM1405" i="12"/>
  <c r="AM1406" i="12"/>
  <c r="AM1407" i="12"/>
  <c r="AM1408" i="12"/>
  <c r="AM1409" i="12"/>
  <c r="AM1410" i="12"/>
  <c r="AM1411" i="12"/>
  <c r="AM1412" i="12"/>
  <c r="AM1413" i="12"/>
  <c r="AM1414" i="12"/>
  <c r="AM1415" i="12"/>
  <c r="AM1416" i="12"/>
  <c r="AM1417" i="12"/>
  <c r="AM1418" i="12"/>
  <c r="AM1419" i="12"/>
  <c r="AM1420" i="12"/>
  <c r="AM1421" i="12"/>
  <c r="AM1422" i="12"/>
  <c r="AM1423" i="12"/>
  <c r="AM1424" i="12"/>
  <c r="AM1425" i="12"/>
  <c r="AM1426" i="12"/>
  <c r="AM1427" i="12"/>
  <c r="AM1428" i="12"/>
  <c r="AM1429" i="12"/>
  <c r="AM1430" i="12"/>
  <c r="AM1431" i="12"/>
  <c r="AM1432" i="12"/>
  <c r="AM1433" i="12"/>
  <c r="AM1434" i="12"/>
  <c r="AM1435" i="12"/>
  <c r="AM1436" i="12"/>
  <c r="AM1437" i="12"/>
  <c r="AM1438" i="12"/>
  <c r="AM1439" i="12"/>
  <c r="AM1440" i="12"/>
  <c r="AM1441" i="12"/>
  <c r="AM1442" i="12"/>
  <c r="AM1443" i="12"/>
  <c r="AM1444" i="12"/>
  <c r="AM1445" i="12"/>
  <c r="AM1446" i="12"/>
  <c r="AM1447" i="12"/>
  <c r="AM1448" i="12"/>
  <c r="AM1449" i="12"/>
  <c r="AM1450" i="12"/>
  <c r="AM1451" i="12"/>
  <c r="AM1452" i="12"/>
  <c r="AM1453" i="12"/>
  <c r="AM1454" i="12"/>
  <c r="AM1455" i="12"/>
  <c r="AM1456" i="12"/>
  <c r="AM1457" i="12"/>
  <c r="AM1458" i="12"/>
  <c r="AM1459" i="12"/>
  <c r="AM1460" i="12"/>
  <c r="AM1461" i="12"/>
  <c r="AM1462" i="12"/>
  <c r="AM1463" i="12"/>
  <c r="AM1464" i="12"/>
  <c r="AM1465" i="12"/>
  <c r="AM1466" i="12"/>
  <c r="AM1467" i="12"/>
  <c r="AM1468" i="12"/>
  <c r="AM1469" i="12"/>
  <c r="AM1470" i="12"/>
  <c r="AM1471" i="12"/>
  <c r="AM1472" i="12"/>
  <c r="AM1473" i="12"/>
  <c r="AM1474" i="12"/>
  <c r="AM1475" i="12"/>
  <c r="AM1476" i="12"/>
  <c r="AM1477" i="12"/>
  <c r="AM1478" i="12"/>
  <c r="AM1479" i="12"/>
  <c r="AM1480" i="12"/>
  <c r="AM1481" i="12"/>
  <c r="AM1482" i="12"/>
  <c r="AM1483" i="12"/>
  <c r="AM1484" i="12"/>
  <c r="AM1485" i="12"/>
  <c r="AM1486" i="12"/>
  <c r="AM1487" i="12"/>
  <c r="AM1488" i="12"/>
  <c r="AM1489" i="12"/>
  <c r="AM1490" i="12"/>
  <c r="AM1491" i="12"/>
  <c r="AM1492" i="12"/>
  <c r="AM1493" i="12"/>
  <c r="AM1494" i="12"/>
  <c r="AM1495" i="12"/>
  <c r="AM1496" i="12"/>
  <c r="AM1497" i="12"/>
  <c r="AM1498" i="12"/>
  <c r="AM1499" i="12"/>
  <c r="AM1500" i="12"/>
  <c r="AM1501" i="12"/>
  <c r="AM1502" i="12"/>
  <c r="AM1503" i="12"/>
  <c r="AM1504" i="12"/>
  <c r="AM1505" i="12"/>
  <c r="AM1506" i="12"/>
  <c r="AM1507" i="12"/>
  <c r="AM1508" i="12"/>
  <c r="AM1509" i="12"/>
  <c r="AM1510" i="12"/>
  <c r="AM1511" i="12"/>
  <c r="AM1512" i="12"/>
  <c r="AM1513" i="12"/>
  <c r="AM1514" i="12"/>
  <c r="AM1515" i="12"/>
  <c r="AM1516" i="12"/>
  <c r="AM1517" i="12"/>
  <c r="AM1518" i="12"/>
  <c r="AM1519" i="12"/>
  <c r="AM1520" i="12"/>
  <c r="AM1521" i="12"/>
  <c r="AM1522" i="12"/>
  <c r="AM1523" i="12"/>
  <c r="AM1524" i="12"/>
  <c r="AM1525" i="12"/>
  <c r="AM1526" i="12"/>
  <c r="AM1527" i="12"/>
  <c r="AM1528" i="12"/>
  <c r="AM1529" i="12"/>
  <c r="AM1530" i="12"/>
  <c r="AM1531" i="12"/>
  <c r="AM1532" i="12"/>
  <c r="AM1533" i="12"/>
  <c r="AM1534" i="12"/>
  <c r="AM1535" i="12"/>
  <c r="AM1536" i="12"/>
  <c r="AM1537" i="12"/>
  <c r="AM1538" i="12"/>
  <c r="AM1539" i="12"/>
  <c r="AM1540" i="12"/>
  <c r="AM1541" i="12"/>
  <c r="AM1542" i="12"/>
  <c r="AM1543" i="12"/>
  <c r="AM1544" i="12"/>
  <c r="AM1545" i="12"/>
  <c r="AM1546" i="12"/>
  <c r="AM1547" i="12"/>
  <c r="AM1548" i="12"/>
  <c r="AM1549" i="12"/>
  <c r="AM1550" i="12"/>
  <c r="AM1551" i="12"/>
  <c r="AM1552" i="12"/>
  <c r="AM1553" i="12"/>
  <c r="AM1554" i="12"/>
  <c r="AM1555" i="12"/>
  <c r="AM1556" i="12"/>
  <c r="AM1557" i="12"/>
  <c r="AM1558" i="12"/>
  <c r="AM1559" i="12"/>
  <c r="AM1560" i="12"/>
  <c r="AM1561" i="12"/>
  <c r="AM1562" i="12"/>
  <c r="AM1563" i="12"/>
  <c r="AM1564" i="12"/>
  <c r="AM1565" i="12"/>
  <c r="AM1566" i="12"/>
  <c r="AM1567" i="12"/>
  <c r="AM1568" i="12"/>
  <c r="AM1569" i="12"/>
  <c r="AM1570" i="12"/>
  <c r="AM1571" i="12"/>
  <c r="AM1572" i="12"/>
  <c r="AM1573" i="12"/>
  <c r="AM1574" i="12"/>
  <c r="AM1575" i="12"/>
  <c r="AM1576" i="12"/>
  <c r="AM1577" i="12"/>
  <c r="AM1578" i="12"/>
  <c r="AM1579" i="12"/>
  <c r="AM1580" i="12"/>
  <c r="AM1581" i="12"/>
  <c r="AM1582" i="12"/>
  <c r="AM1583" i="12"/>
  <c r="AM1584" i="12"/>
  <c r="AM1585" i="12"/>
  <c r="AM1586" i="12"/>
  <c r="AM1587" i="12"/>
  <c r="AM1588" i="12"/>
  <c r="AM1589" i="12"/>
  <c r="AM1590" i="12"/>
  <c r="AM1591" i="12"/>
  <c r="AM1592" i="12"/>
  <c r="AM1593" i="12"/>
  <c r="AM1594" i="12"/>
  <c r="AM1595" i="12"/>
  <c r="AM1596" i="12"/>
  <c r="AM1597" i="12"/>
  <c r="AM1598" i="12"/>
  <c r="AM1599" i="12"/>
  <c r="AM1600" i="12"/>
  <c r="AM1601" i="12"/>
  <c r="AM1602" i="12"/>
  <c r="AM1603" i="12"/>
  <c r="AM1604" i="12"/>
  <c r="AM1605" i="12"/>
  <c r="AM1606" i="12"/>
  <c r="AM1607" i="12"/>
  <c r="AM1608" i="12"/>
  <c r="AM1609" i="12"/>
  <c r="AM1610" i="12"/>
  <c r="AM1611" i="12"/>
  <c r="AM1612" i="12"/>
  <c r="AM1613" i="12"/>
  <c r="AM1614" i="12"/>
  <c r="AM1615" i="12"/>
  <c r="AM1616" i="12"/>
  <c r="AM1617" i="12"/>
  <c r="AM1618" i="12"/>
  <c r="AM1619" i="12"/>
  <c r="AM1620" i="12"/>
  <c r="AM1621" i="12"/>
  <c r="AM1622" i="12"/>
  <c r="AM1623" i="12"/>
  <c r="AM1624" i="12"/>
  <c r="AM1625" i="12"/>
  <c r="AM1626" i="12"/>
  <c r="AM1627" i="12"/>
  <c r="AM1628" i="12"/>
  <c r="AM1629" i="12"/>
  <c r="AM1630" i="12"/>
  <c r="AM1631" i="12"/>
  <c r="AM1632" i="12"/>
  <c r="AM1633" i="12"/>
  <c r="AM1634" i="12"/>
  <c r="AM1635" i="12"/>
  <c r="AM1636" i="12"/>
  <c r="AM1637" i="12"/>
  <c r="AM1638" i="12"/>
  <c r="AM1639" i="12"/>
  <c r="AM1640" i="12"/>
  <c r="AM1641" i="12"/>
  <c r="AM1642" i="12"/>
  <c r="AM1643" i="12"/>
  <c r="AM1644" i="12"/>
  <c r="AM1645" i="12"/>
  <c r="AM1646" i="12"/>
  <c r="AM1647" i="12"/>
  <c r="AM1648" i="12"/>
  <c r="AM1649" i="12"/>
  <c r="AM1650" i="12"/>
  <c r="AM1651" i="12"/>
  <c r="AM1652" i="12"/>
  <c r="AM1653" i="12"/>
  <c r="AM1654" i="12"/>
  <c r="AM1655" i="12"/>
  <c r="AM1656" i="12"/>
  <c r="AM1657" i="12"/>
  <c r="AM1658" i="12"/>
  <c r="AM1659" i="12"/>
  <c r="AM1660" i="12"/>
  <c r="AM1661" i="12"/>
  <c r="AM1662" i="12"/>
  <c r="AM1663" i="12"/>
  <c r="AM1664" i="12"/>
  <c r="AM1665" i="12"/>
  <c r="AM1666" i="12"/>
  <c r="AM1667" i="12"/>
  <c r="AM1668" i="12"/>
  <c r="AM1669" i="12"/>
  <c r="AM1670" i="12"/>
  <c r="AM1671" i="12"/>
  <c r="AM1672" i="12"/>
  <c r="AM1673" i="12"/>
  <c r="AM1674" i="12"/>
  <c r="AM1675" i="12"/>
  <c r="AM1676" i="12"/>
  <c r="AM1677" i="12"/>
  <c r="AM1678" i="12"/>
  <c r="AM1679" i="12"/>
  <c r="AM1680" i="12"/>
  <c r="AM1681" i="12"/>
  <c r="AM1682" i="12"/>
  <c r="AM1683" i="12"/>
  <c r="AM1684" i="12"/>
  <c r="AM1685" i="12"/>
  <c r="AM1686" i="12"/>
  <c r="AM1687" i="12"/>
  <c r="AM1688" i="12"/>
  <c r="AM1689" i="12"/>
  <c r="AM1690" i="12"/>
  <c r="AM1691" i="12"/>
  <c r="AM1692" i="12"/>
  <c r="AM1693" i="12"/>
  <c r="AM1694" i="12"/>
  <c r="AM1695" i="12"/>
  <c r="AM1696" i="12"/>
  <c r="AM1697" i="12"/>
  <c r="AM1698" i="12"/>
  <c r="AM1699" i="12"/>
  <c r="AM1700" i="12"/>
  <c r="AM1701" i="12"/>
  <c r="AM1702" i="12"/>
  <c r="AM1703" i="12"/>
  <c r="AM1704" i="12"/>
  <c r="AM1705" i="12"/>
  <c r="AM1706" i="12"/>
  <c r="AM1707" i="12"/>
  <c r="AM1708" i="12"/>
  <c r="AM1709" i="12"/>
  <c r="AM1710" i="12"/>
  <c r="AM1711" i="12"/>
  <c r="AM1712" i="12"/>
  <c r="AM1713" i="12"/>
  <c r="AM1714" i="12"/>
  <c r="AM1715" i="12"/>
  <c r="AM1716" i="12"/>
  <c r="AM1717" i="12"/>
  <c r="AM1718" i="12"/>
  <c r="AM1719" i="12"/>
  <c r="AM1720" i="12"/>
  <c r="AM1721" i="12"/>
  <c r="AM1722" i="12"/>
  <c r="AM1723" i="12"/>
  <c r="AM1724" i="12"/>
  <c r="AM1725" i="12"/>
  <c r="AM1726" i="12"/>
  <c r="AM1727" i="12"/>
  <c r="AM1728" i="12"/>
  <c r="AM1729" i="12"/>
  <c r="AM1730" i="12"/>
  <c r="AM1731" i="12"/>
  <c r="AM1732" i="12"/>
  <c r="AM1733" i="12"/>
  <c r="AM1734" i="12"/>
  <c r="AM1735" i="12"/>
  <c r="AM1736" i="12"/>
  <c r="AM1737" i="12"/>
  <c r="AM1738" i="12"/>
  <c r="AM1739" i="12"/>
  <c r="AM1740" i="12"/>
  <c r="AM1741" i="12"/>
  <c r="AM1742" i="12"/>
  <c r="AM1743" i="12"/>
  <c r="AM1744" i="12"/>
  <c r="AM1745" i="12"/>
  <c r="AM1746" i="12"/>
  <c r="AM1747" i="12"/>
  <c r="AM1748" i="12"/>
  <c r="AM1749" i="12"/>
  <c r="AM1750" i="12"/>
  <c r="AM1751" i="12"/>
  <c r="AM1752" i="12"/>
  <c r="AM1753" i="12"/>
  <c r="AM1754" i="12"/>
  <c r="AM1755" i="12"/>
  <c r="AM1756" i="12"/>
  <c r="AM1757" i="12"/>
  <c r="AM1758" i="12"/>
  <c r="AM1759" i="12"/>
  <c r="AM1760" i="12"/>
  <c r="AM1761" i="12"/>
  <c r="AM1762" i="12"/>
  <c r="AM1763" i="12"/>
  <c r="AM1764" i="12"/>
  <c r="AM1765" i="12"/>
  <c r="AM1766" i="12"/>
  <c r="AM1767" i="12"/>
  <c r="AM1768" i="12"/>
  <c r="AM1769" i="12"/>
  <c r="AM1770" i="12"/>
  <c r="AM1771" i="12"/>
  <c r="AM1772" i="12"/>
  <c r="AM1773" i="12"/>
  <c r="AM1774" i="12"/>
  <c r="AM1775" i="12"/>
  <c r="AM1776" i="12"/>
  <c r="AM1777" i="12"/>
  <c r="AM1778" i="12"/>
  <c r="AM1779" i="12"/>
  <c r="AM1780" i="12"/>
  <c r="AM1781" i="12"/>
  <c r="AM1782" i="12"/>
  <c r="AM1783" i="12"/>
  <c r="AM1784" i="12"/>
  <c r="AM1785" i="12"/>
  <c r="AM1786" i="12"/>
  <c r="AM1787" i="12"/>
  <c r="AM1788" i="12"/>
  <c r="AM1789" i="12"/>
  <c r="AM1790" i="12"/>
  <c r="AM1791" i="12"/>
  <c r="AM1792" i="12"/>
  <c r="AM1793" i="12"/>
  <c r="AM1794" i="12"/>
  <c r="AM1795" i="12"/>
  <c r="AM1796" i="12"/>
  <c r="AM1797" i="12"/>
  <c r="AM1798" i="12"/>
  <c r="AM1799" i="12"/>
  <c r="AM1800" i="12"/>
  <c r="AM1801" i="12"/>
  <c r="AM1802" i="12"/>
  <c r="AM1803" i="12"/>
  <c r="AM1804" i="12"/>
  <c r="AM1805" i="12"/>
  <c r="AM1806" i="12"/>
  <c r="AM1807" i="12"/>
  <c r="AM1808" i="12"/>
  <c r="AM1809" i="12"/>
  <c r="AM1810" i="12"/>
  <c r="AM1811" i="12"/>
  <c r="AM1812" i="12"/>
  <c r="AM1813" i="12"/>
  <c r="AM1814" i="12"/>
  <c r="AM1815" i="12"/>
  <c r="AM1816" i="12"/>
  <c r="AM1817" i="12"/>
  <c r="AM1818" i="12"/>
  <c r="AM1819" i="12"/>
  <c r="AM1820" i="12"/>
  <c r="AM1821" i="12"/>
  <c r="AM1822" i="12"/>
  <c r="AM1823" i="12"/>
  <c r="AM1824" i="12"/>
  <c r="AM1825" i="12"/>
  <c r="AM1826" i="12"/>
  <c r="AM1827" i="12"/>
  <c r="AM1828" i="12"/>
  <c r="AM1829" i="12"/>
  <c r="AM1830" i="12"/>
  <c r="AM1831" i="12"/>
  <c r="AM1832" i="12"/>
  <c r="AM1833" i="12"/>
  <c r="AM1834" i="12"/>
  <c r="AM1835" i="12"/>
  <c r="AM1836" i="12"/>
  <c r="AM1837" i="12"/>
  <c r="AM1838" i="12"/>
  <c r="AM1839" i="12"/>
  <c r="AM1840" i="12"/>
  <c r="AM1841" i="12"/>
  <c r="AM1842" i="12"/>
  <c r="AM1843" i="12"/>
  <c r="AM1844" i="12"/>
  <c r="AM1845" i="12"/>
  <c r="AM1846" i="12"/>
  <c r="AM1847" i="12"/>
  <c r="AM1848" i="12"/>
  <c r="AM1849" i="12"/>
  <c r="AM1850" i="12"/>
  <c r="AM1851" i="12"/>
  <c r="AM1852" i="12"/>
  <c r="AM1853" i="12"/>
  <c r="AM1854" i="12"/>
  <c r="AM1855" i="12"/>
  <c r="AM1856" i="12"/>
  <c r="AM1857" i="12"/>
  <c r="AM1858" i="12"/>
  <c r="AM1859" i="12"/>
  <c r="AM1860" i="12"/>
  <c r="AM1861" i="12"/>
  <c r="AM1862" i="12"/>
  <c r="AM1863" i="12"/>
  <c r="AM1864" i="12"/>
  <c r="AM1865" i="12"/>
  <c r="AM1866" i="12"/>
  <c r="AM1867" i="12"/>
  <c r="AM1868" i="12"/>
  <c r="AM1869" i="12"/>
  <c r="AM1870" i="12"/>
  <c r="AM1871" i="12"/>
  <c r="AM1872" i="12"/>
  <c r="AM1873" i="12"/>
  <c r="AM1874" i="12"/>
  <c r="AM1875" i="12"/>
  <c r="AM1876" i="12"/>
  <c r="AM1877" i="12"/>
  <c r="AM1878" i="12"/>
  <c r="AM1879" i="12"/>
  <c r="AM1880" i="12"/>
  <c r="AM1881" i="12"/>
  <c r="AM1882" i="12"/>
  <c r="AM1883" i="12"/>
  <c r="AM1884" i="12"/>
  <c r="AM1885" i="12"/>
  <c r="AM1886" i="12"/>
  <c r="AM1887" i="12"/>
  <c r="AM1888" i="12"/>
  <c r="AM1889" i="12"/>
  <c r="AM1890" i="12"/>
  <c r="AM1891" i="12"/>
  <c r="AM1892" i="12"/>
  <c r="AM1893" i="12"/>
  <c r="AM1894" i="12"/>
  <c r="AM1895" i="12"/>
  <c r="AM1896" i="12"/>
  <c r="AM1897" i="12"/>
  <c r="AM1898" i="12"/>
  <c r="AM1899" i="12"/>
  <c r="AM1900" i="12"/>
  <c r="AM1901" i="12"/>
  <c r="AM1902" i="12"/>
  <c r="AM1903" i="12"/>
  <c r="AM1904" i="12"/>
  <c r="AM1905" i="12"/>
  <c r="AM1906" i="12"/>
  <c r="AM1907" i="12"/>
  <c r="AM1908" i="12"/>
  <c r="AM1909" i="12"/>
  <c r="AM1910" i="12"/>
  <c r="AM1911" i="12"/>
  <c r="AM1912" i="12"/>
  <c r="AM1913" i="12"/>
  <c r="AM1914" i="12"/>
  <c r="AM1915" i="12"/>
  <c r="AM1916" i="12"/>
  <c r="AM1917" i="12"/>
  <c r="AM1918" i="12"/>
  <c r="AM1919" i="12"/>
  <c r="AM1920" i="12"/>
  <c r="AM1921" i="12"/>
  <c r="AM1922" i="12"/>
  <c r="AM1923" i="12"/>
  <c r="AM1924" i="12"/>
  <c r="AM1925" i="12"/>
  <c r="AM1926" i="12"/>
  <c r="AM1927" i="12"/>
  <c r="AM1928" i="12"/>
  <c r="AM1929" i="12"/>
  <c r="AM1930" i="12"/>
  <c r="AM1931" i="12"/>
  <c r="AM1932" i="12"/>
  <c r="AM1933" i="12"/>
  <c r="AM1934" i="12"/>
  <c r="AM1935" i="12"/>
  <c r="AM1936" i="12"/>
  <c r="AM1937" i="12"/>
  <c r="AM1938" i="12"/>
  <c r="AM1939" i="12"/>
  <c r="AM1940" i="12"/>
  <c r="AM1941" i="12"/>
  <c r="AM1942" i="12"/>
  <c r="AM1943" i="12"/>
  <c r="AM1944" i="12"/>
  <c r="AM1945" i="12"/>
  <c r="AM1946" i="12"/>
  <c r="AM1947" i="12"/>
  <c r="AM1948" i="12"/>
  <c r="AM1949" i="12"/>
  <c r="AM1950" i="12"/>
  <c r="AM1951" i="12"/>
  <c r="AM1952" i="12"/>
  <c r="AM1953" i="12"/>
  <c r="AM1954" i="12"/>
  <c r="AM1955" i="12"/>
  <c r="AM1956" i="12"/>
  <c r="AM1957" i="12"/>
  <c r="AM1958" i="12"/>
  <c r="AM1959" i="12"/>
  <c r="AM1960" i="12"/>
  <c r="AM1961" i="12"/>
  <c r="AM1962" i="12"/>
  <c r="AM1963" i="12"/>
  <c r="AM1964" i="12"/>
  <c r="AM1965" i="12"/>
  <c r="AM1966" i="12"/>
  <c r="AM1967" i="12"/>
  <c r="AM1968" i="12"/>
  <c r="AM1969" i="12"/>
  <c r="AM1970" i="12"/>
  <c r="AM1971" i="12"/>
  <c r="AM1972" i="12"/>
  <c r="AM1973" i="12"/>
  <c r="AM1974" i="12"/>
  <c r="AM1975" i="12"/>
  <c r="AM1976" i="12"/>
  <c r="AM1977" i="12"/>
  <c r="AM1978" i="12"/>
  <c r="AM1979" i="12"/>
  <c r="AM1980" i="12"/>
  <c r="AM1981" i="12"/>
  <c r="AM1982" i="12"/>
  <c r="AM1983" i="12"/>
  <c r="AM1984" i="12"/>
  <c r="AM1985" i="12"/>
  <c r="AM1986" i="12"/>
  <c r="AM1987" i="12"/>
  <c r="AM1988" i="12"/>
  <c r="AM1989" i="12"/>
  <c r="AM1990" i="12"/>
  <c r="AM1991" i="12"/>
  <c r="AM1992" i="12"/>
  <c r="AM1993" i="12"/>
  <c r="AM1994" i="12"/>
  <c r="AM1995" i="12"/>
  <c r="AM1996" i="12"/>
  <c r="AM1997" i="12"/>
  <c r="AM1998" i="12"/>
  <c r="AM1999" i="12"/>
  <c r="AM2000" i="12"/>
  <c r="AM2001" i="12"/>
  <c r="AM2002" i="12"/>
  <c r="AM2003" i="12"/>
  <c r="AM2004" i="12"/>
  <c r="AM2005" i="12"/>
  <c r="AM2006" i="12"/>
  <c r="AM2007" i="12"/>
  <c r="AM2008" i="12"/>
  <c r="AM2009" i="12"/>
  <c r="AM2010" i="12"/>
  <c r="AM2011" i="12"/>
  <c r="AM2012" i="12"/>
  <c r="AM2013" i="12"/>
  <c r="AM2014" i="12"/>
  <c r="AM2015" i="12"/>
  <c r="AM2016" i="12"/>
  <c r="AM2017" i="12"/>
  <c r="AM2018" i="12"/>
  <c r="AM2019" i="12"/>
  <c r="AM2020" i="12"/>
  <c r="AM2021" i="12"/>
  <c r="AM2022" i="12"/>
  <c r="AM2023" i="12"/>
  <c r="AM2024" i="12"/>
  <c r="AM2025" i="12"/>
  <c r="AM2026" i="12"/>
  <c r="AM2027" i="12"/>
  <c r="AM2028" i="12"/>
  <c r="AM2029" i="12"/>
  <c r="AM2030" i="12"/>
  <c r="AM2031" i="12"/>
  <c r="AM2032" i="12"/>
  <c r="AM2033" i="12"/>
  <c r="AM2034" i="12"/>
  <c r="AM2035" i="12"/>
  <c r="AM2036" i="12"/>
  <c r="AM2037" i="12"/>
  <c r="AM2038" i="12"/>
  <c r="AM2039" i="12"/>
  <c r="AM2040" i="12"/>
  <c r="AM2041" i="12"/>
  <c r="AM2042" i="12"/>
  <c r="AM2043" i="12"/>
  <c r="AM2044" i="12"/>
  <c r="AM2045" i="12"/>
  <c r="AM2046" i="12"/>
  <c r="AM2047" i="12"/>
  <c r="AM2048" i="12"/>
  <c r="AM2049" i="12"/>
  <c r="AM2050" i="12"/>
  <c r="AM2051" i="12"/>
  <c r="AM2052" i="12"/>
  <c r="AM2053" i="12"/>
  <c r="AM2054" i="12"/>
  <c r="AM2055" i="12"/>
  <c r="AM2056" i="12"/>
  <c r="AM2057" i="12"/>
  <c r="AM2058" i="12"/>
  <c r="AM2059" i="12"/>
  <c r="AM2060" i="12"/>
  <c r="AM2061" i="12"/>
  <c r="AM2062" i="12"/>
  <c r="AM2063" i="12"/>
  <c r="AM2064" i="12"/>
  <c r="AM2065" i="12"/>
  <c r="AM2066" i="12"/>
  <c r="AM2067" i="12"/>
  <c r="AM2068" i="12"/>
  <c r="AM2069" i="12"/>
  <c r="AM2070" i="12"/>
  <c r="AM2071" i="12"/>
  <c r="AM2072" i="12"/>
  <c r="AM2073" i="12"/>
  <c r="AM2074" i="12"/>
  <c r="AM2075" i="12"/>
  <c r="AM2076" i="12"/>
  <c r="AM2077" i="12"/>
  <c r="AM2078" i="12"/>
  <c r="AM2079" i="12"/>
  <c r="AM2080" i="12"/>
  <c r="AM2081" i="12"/>
  <c r="AM2082" i="12"/>
  <c r="AM2083" i="12"/>
  <c r="AM2084" i="12"/>
  <c r="AM2085" i="12"/>
  <c r="AM2086" i="12"/>
  <c r="AM2087" i="12"/>
  <c r="AM2088" i="12"/>
  <c r="AM2089" i="12"/>
  <c r="AM2090" i="12"/>
  <c r="AM2091" i="12"/>
  <c r="AM2092" i="12"/>
  <c r="AM2093" i="12"/>
  <c r="AM2094" i="12"/>
  <c r="AM2095" i="12"/>
  <c r="AM2096" i="12"/>
  <c r="AM2097" i="12"/>
  <c r="AM2098" i="12"/>
  <c r="AM2099" i="12"/>
  <c r="AM2100" i="12"/>
  <c r="AM2101" i="12"/>
  <c r="AM2102" i="12"/>
  <c r="AM2103" i="12"/>
  <c r="AM2104" i="12"/>
  <c r="AM2105" i="12"/>
  <c r="AM2106" i="12"/>
  <c r="AM2107" i="12"/>
  <c r="AM2108" i="12"/>
  <c r="AM2109" i="12"/>
  <c r="AM2110" i="12"/>
  <c r="AM2111" i="12"/>
  <c r="AM2112" i="12"/>
  <c r="AM2113" i="12"/>
  <c r="AM2114" i="12"/>
  <c r="AM2115" i="12"/>
  <c r="AM2116" i="12"/>
  <c r="AM2117" i="12"/>
  <c r="AM2118" i="12"/>
  <c r="AM2119" i="12"/>
  <c r="AM2120" i="12"/>
  <c r="AM2121" i="12"/>
  <c r="AM2122" i="12"/>
  <c r="AM2123" i="12"/>
  <c r="AM2124" i="12"/>
  <c r="AM2125" i="12"/>
  <c r="AM2126" i="12"/>
  <c r="AM2127" i="12"/>
  <c r="AM2128" i="12"/>
  <c r="AM2129" i="12"/>
  <c r="AM2130" i="12"/>
  <c r="AM2131" i="12"/>
  <c r="AM2132" i="12"/>
  <c r="AM2133" i="12"/>
  <c r="AM2134" i="12"/>
  <c r="AM2135" i="12"/>
  <c r="AM2136" i="12"/>
  <c r="AM2137" i="12"/>
  <c r="AM2138" i="12"/>
  <c r="AM2139" i="12"/>
  <c r="AM2140" i="12"/>
  <c r="AM2141" i="12"/>
  <c r="AM2142" i="12"/>
  <c r="AM2143" i="12"/>
  <c r="AM2144" i="12"/>
  <c r="AM2145" i="12"/>
  <c r="AM2146" i="12"/>
  <c r="AM2147" i="12"/>
  <c r="AM2148" i="12"/>
  <c r="AM2149" i="12"/>
  <c r="AM2150" i="12"/>
  <c r="AM2151" i="12"/>
  <c r="AM2152" i="12"/>
  <c r="AM2153" i="12"/>
  <c r="AM2154" i="12"/>
  <c r="AM2155" i="12"/>
  <c r="AM2156" i="12"/>
  <c r="AM2157" i="12"/>
  <c r="AM2158" i="12"/>
  <c r="AM2159" i="12"/>
  <c r="AM2160" i="12"/>
  <c r="AM2161" i="12"/>
  <c r="AM2162" i="12"/>
  <c r="AM2163" i="12"/>
  <c r="AM2164" i="12"/>
  <c r="AM2165" i="12"/>
  <c r="AM2166" i="12"/>
  <c r="AM2167" i="12"/>
  <c r="AM2168" i="12"/>
  <c r="AM2169" i="12"/>
  <c r="AM2170" i="12"/>
  <c r="AM2171" i="12"/>
  <c r="AM2172" i="12"/>
  <c r="AM2173" i="12"/>
  <c r="AM2174" i="12"/>
  <c r="AM2175" i="12"/>
  <c r="AM2176" i="12"/>
  <c r="AM2177" i="12"/>
  <c r="AM2178" i="12"/>
  <c r="AM2179" i="12"/>
  <c r="AM2180" i="12"/>
  <c r="AM2181" i="12"/>
  <c r="AM2182" i="12"/>
  <c r="AM2183" i="12"/>
  <c r="AM2184" i="12"/>
  <c r="AM2185" i="12"/>
  <c r="AM2186" i="12"/>
  <c r="AM2187" i="12"/>
  <c r="AM2188" i="12"/>
  <c r="AM2189" i="12"/>
  <c r="AM2190" i="12"/>
  <c r="AM2191" i="12"/>
  <c r="AM2192" i="12"/>
  <c r="AM2193" i="12"/>
  <c r="AM2194" i="12"/>
  <c r="AM2195" i="12"/>
  <c r="AM2196" i="12"/>
  <c r="AM2197" i="12"/>
  <c r="AM2198" i="12"/>
  <c r="AM2199" i="12"/>
  <c r="AM2200" i="12"/>
  <c r="AM2201" i="12"/>
  <c r="AM2202" i="12"/>
  <c r="AM2203" i="12"/>
  <c r="AM2204" i="12"/>
  <c r="AM2205" i="12"/>
  <c r="AM2206" i="12"/>
  <c r="AM2207" i="12"/>
  <c r="AM2208" i="12"/>
  <c r="AM2209" i="12"/>
  <c r="AM2210" i="12"/>
  <c r="AM2211" i="12"/>
  <c r="AM2212" i="12"/>
  <c r="AM2213" i="12"/>
  <c r="AM2214" i="12"/>
  <c r="AM2215" i="12"/>
  <c r="AM2216" i="12"/>
  <c r="AM2217" i="12"/>
  <c r="AM2218" i="12"/>
  <c r="AM2219" i="12"/>
  <c r="AM2220" i="12"/>
  <c r="AM2221" i="12"/>
  <c r="AM2222" i="12"/>
  <c r="AM2223" i="12"/>
  <c r="AM2224" i="12"/>
  <c r="AM2225" i="12"/>
  <c r="AM2226" i="12"/>
  <c r="AM2227" i="12"/>
  <c r="AM2228" i="12"/>
  <c r="AM2229" i="12"/>
  <c r="AM2230" i="12"/>
  <c r="AM2231" i="12"/>
  <c r="AM2232" i="12"/>
  <c r="AM2233" i="12"/>
  <c r="AM2234" i="12"/>
  <c r="AM2235" i="12"/>
  <c r="AM2236" i="12"/>
  <c r="AM2237" i="12"/>
  <c r="AM2238" i="12"/>
  <c r="AM2239" i="12"/>
  <c r="AM2240" i="12"/>
  <c r="AM2241" i="12"/>
  <c r="AM2242" i="12"/>
  <c r="AM2243" i="12"/>
  <c r="AM2244" i="12"/>
  <c r="AM2245" i="12"/>
  <c r="AM2246" i="12"/>
  <c r="AM2247" i="12"/>
  <c r="AM2248" i="12"/>
  <c r="AM2249" i="12"/>
  <c r="AM2250" i="12"/>
  <c r="AM2251" i="12"/>
  <c r="AM2252" i="12"/>
  <c r="AM2253" i="12"/>
  <c r="AM2254" i="12"/>
  <c r="AM2255" i="12"/>
  <c r="AM2256" i="12"/>
  <c r="AM2257" i="12"/>
  <c r="AM2258" i="12"/>
  <c r="AM2259" i="12"/>
  <c r="AM2260" i="12"/>
  <c r="AM2261" i="12"/>
  <c r="AM2262" i="12"/>
  <c r="AM2263" i="12"/>
  <c r="AM2264" i="12"/>
  <c r="AM2265" i="12"/>
  <c r="AM2266" i="12"/>
  <c r="AM2267" i="12"/>
  <c r="AM2268" i="12"/>
  <c r="AM2269" i="12"/>
  <c r="AM2270" i="12"/>
  <c r="AM2271" i="12"/>
  <c r="AM2272" i="12"/>
  <c r="AM2273" i="12"/>
  <c r="AM2274" i="12"/>
  <c r="AM2275" i="12"/>
  <c r="AM2276" i="12"/>
  <c r="AM2277" i="12"/>
  <c r="AM2278" i="12"/>
  <c r="AM2279" i="12"/>
  <c r="AM2280" i="12"/>
  <c r="AM2281" i="12"/>
  <c r="AM2282" i="12"/>
  <c r="AM2283" i="12"/>
  <c r="AM2284" i="12"/>
  <c r="AM2285" i="12"/>
  <c r="AM2286" i="12"/>
  <c r="AM2287" i="12"/>
  <c r="AM2288" i="12"/>
  <c r="AM2289" i="12"/>
  <c r="AM2290" i="12"/>
  <c r="AM2291" i="12"/>
  <c r="AM2292" i="12"/>
  <c r="AM2293" i="12"/>
  <c r="AM2294" i="12"/>
  <c r="AM2295" i="12"/>
  <c r="AM2296" i="12"/>
  <c r="AM2297" i="12"/>
  <c r="AM2298" i="12"/>
  <c r="AM2299" i="12"/>
  <c r="AM2300" i="12"/>
  <c r="AM2301" i="12"/>
  <c r="AM2302" i="12"/>
  <c r="AM2303" i="12"/>
  <c r="AM2304" i="12"/>
  <c r="AM2305" i="12"/>
  <c r="AM2306" i="12"/>
  <c r="AM2307" i="12"/>
  <c r="AM2308" i="12"/>
  <c r="AM2309" i="12"/>
  <c r="AM2310" i="12"/>
  <c r="AM2311" i="12"/>
  <c r="AM2312" i="12"/>
  <c r="AM2313" i="12"/>
  <c r="AM2314" i="12"/>
  <c r="AM2315" i="12"/>
  <c r="AM2316" i="12"/>
  <c r="AM2317" i="12"/>
  <c r="AM2318" i="12"/>
  <c r="AM2319" i="12"/>
  <c r="AM2320" i="12"/>
  <c r="AM2321" i="12"/>
  <c r="AM2322" i="12"/>
  <c r="AM2323" i="12"/>
  <c r="AM2324" i="12"/>
  <c r="AM2325" i="12"/>
  <c r="AM2326" i="12"/>
  <c r="AM2327" i="12"/>
  <c r="AM2328" i="12"/>
  <c r="AM2329" i="12"/>
  <c r="AM2330" i="12"/>
  <c r="AM2331" i="12"/>
  <c r="AM2332" i="12"/>
  <c r="AM2333" i="12"/>
  <c r="AM2334" i="12"/>
  <c r="AM2335" i="12"/>
  <c r="AM2336" i="12"/>
  <c r="AM2337" i="12"/>
  <c r="AM2338" i="12"/>
  <c r="AM2339" i="12"/>
  <c r="AM2340" i="12"/>
  <c r="AM2341" i="12"/>
  <c r="AM2342" i="12"/>
  <c r="AM2343" i="12"/>
  <c r="AM2344" i="12"/>
  <c r="AM2345" i="12"/>
  <c r="AM2346" i="12"/>
  <c r="AM2347" i="12"/>
  <c r="AM2348" i="12"/>
  <c r="AM2349" i="12"/>
  <c r="AM2350" i="12"/>
  <c r="AM2351" i="12"/>
  <c r="AM2352" i="12"/>
  <c r="AM2353" i="12"/>
  <c r="AM2354" i="12"/>
  <c r="AM2355" i="12"/>
  <c r="AM2356" i="12"/>
  <c r="AM2357" i="12"/>
  <c r="AM2358" i="12"/>
  <c r="AM2359" i="12"/>
  <c r="AM2360" i="12"/>
  <c r="AM2361" i="12"/>
  <c r="AM2362" i="12"/>
  <c r="AM2363" i="12"/>
  <c r="AM2364" i="12"/>
  <c r="AM2365" i="12"/>
  <c r="AM2366" i="12"/>
  <c r="AM2367" i="12"/>
  <c r="AM2368" i="12"/>
  <c r="AM2369" i="12"/>
  <c r="AM2370" i="12"/>
  <c r="AM2371" i="12"/>
  <c r="AM2372" i="12"/>
  <c r="AM2373" i="12"/>
  <c r="AM2374" i="12"/>
  <c r="AM2375" i="12"/>
  <c r="AM2376" i="12"/>
  <c r="AM2377" i="12"/>
  <c r="AM2378" i="12"/>
  <c r="AM2379" i="12"/>
  <c r="AM2380" i="12"/>
  <c r="AM2381" i="12"/>
  <c r="AM2382" i="12"/>
  <c r="AM2383" i="12"/>
  <c r="AM2384" i="12"/>
  <c r="AM2385" i="12"/>
  <c r="AM2386" i="12"/>
  <c r="AM2387" i="12"/>
  <c r="AM2388" i="12"/>
  <c r="AM2389" i="12"/>
  <c r="AM2390" i="12"/>
  <c r="AM2391" i="12"/>
  <c r="AM2392" i="12"/>
  <c r="AM2393" i="12"/>
  <c r="AM2394" i="12"/>
  <c r="AM2395" i="12"/>
  <c r="AM2396" i="12"/>
  <c r="AM2397" i="12"/>
  <c r="AM2398" i="12"/>
  <c r="AM2399" i="12"/>
  <c r="AM2400" i="12"/>
  <c r="AM2401" i="12"/>
  <c r="AM2402" i="12"/>
  <c r="AM2403" i="12"/>
  <c r="AM2404" i="12"/>
  <c r="AM2405" i="12"/>
  <c r="AM2406" i="12"/>
  <c r="AM2407" i="12"/>
  <c r="AM2408" i="12"/>
  <c r="AM2409" i="12"/>
  <c r="AM2410" i="12"/>
  <c r="AM2411" i="12"/>
  <c r="AM2412" i="12"/>
  <c r="AM2413" i="12"/>
  <c r="AM2414" i="12"/>
  <c r="AM2415" i="12"/>
  <c r="AM2416" i="12"/>
  <c r="AM2417" i="12"/>
  <c r="AM2418" i="12"/>
  <c r="AM2419" i="12"/>
  <c r="AM2420" i="12"/>
  <c r="AM2421" i="12"/>
  <c r="AM2422" i="12"/>
  <c r="AM2423" i="12"/>
  <c r="AM2424" i="12"/>
  <c r="AM2425" i="12"/>
  <c r="AM2426" i="12"/>
  <c r="AM2427" i="12"/>
  <c r="AM2428" i="12"/>
  <c r="AM2429" i="12"/>
  <c r="AM2430" i="12"/>
  <c r="AM2431" i="12"/>
  <c r="AM2432" i="12"/>
  <c r="AM2433" i="12"/>
  <c r="AM2434" i="12"/>
  <c r="AM2435" i="12"/>
  <c r="AM2436" i="12"/>
  <c r="AM2437" i="12"/>
  <c r="AM2438" i="12"/>
  <c r="AM2439" i="12"/>
  <c r="AM2440" i="12"/>
  <c r="AM2441" i="12"/>
  <c r="AM2442" i="12"/>
  <c r="AM2443" i="12"/>
  <c r="AM2444" i="12"/>
  <c r="AM2445" i="12"/>
  <c r="AM2446" i="12"/>
  <c r="AM2447" i="12"/>
  <c r="AM2448" i="12"/>
  <c r="AM2449" i="12"/>
  <c r="AM2450" i="12"/>
  <c r="AM2451" i="12"/>
  <c r="AM2452" i="12"/>
  <c r="AM2453" i="12"/>
  <c r="AM2454" i="12"/>
  <c r="AM2455" i="12"/>
  <c r="AM2456" i="12"/>
  <c r="AM2457" i="12"/>
  <c r="AM2458" i="12"/>
  <c r="AM2459" i="12"/>
  <c r="AM2460" i="12"/>
  <c r="AM2461" i="12"/>
  <c r="AM2462" i="12"/>
  <c r="AM2463" i="12"/>
  <c r="AM2464" i="12"/>
  <c r="AM2465" i="12"/>
  <c r="AM2466" i="12"/>
  <c r="AM2467" i="12"/>
  <c r="AM2468" i="12"/>
  <c r="AM2469" i="12"/>
  <c r="AM2470" i="12"/>
  <c r="AM2471" i="12"/>
  <c r="AM2472" i="12"/>
  <c r="AM2473" i="12"/>
  <c r="AM2474" i="12"/>
  <c r="AM2475" i="12"/>
  <c r="AM2476" i="12"/>
  <c r="AM2477" i="12"/>
  <c r="AM2478" i="12"/>
  <c r="AM2479" i="12"/>
  <c r="AM2480" i="12"/>
  <c r="AM2481" i="12"/>
  <c r="AM2482" i="12"/>
  <c r="AM2483" i="12"/>
  <c r="AM2484" i="12"/>
  <c r="AM2485" i="12"/>
  <c r="AM2486" i="12"/>
  <c r="AM2487" i="12"/>
  <c r="AM2488" i="12"/>
  <c r="AM2489" i="12"/>
  <c r="AM2490" i="12"/>
  <c r="AM2491" i="12"/>
  <c r="AM2492" i="12"/>
  <c r="AM2493" i="12"/>
  <c r="AM2494" i="12"/>
  <c r="AM2495" i="12"/>
  <c r="AM2496" i="12"/>
  <c r="AM2497" i="12"/>
  <c r="AM2498" i="12"/>
  <c r="AM2499" i="12"/>
  <c r="AM2500" i="12"/>
  <c r="AM2501" i="12"/>
  <c r="AM2502" i="12"/>
  <c r="AM2503" i="12"/>
  <c r="AM2504" i="12"/>
  <c r="AM2505" i="12"/>
  <c r="AM2506" i="12"/>
  <c r="AM2507" i="12"/>
  <c r="AM2508" i="12"/>
  <c r="AM2509" i="12"/>
  <c r="AM2510" i="12"/>
  <c r="AM2511" i="12"/>
  <c r="AM2512" i="12"/>
  <c r="AM2513" i="12"/>
  <c r="AM2514" i="12"/>
  <c r="AM2515" i="12"/>
  <c r="AM2516" i="12"/>
  <c r="AM2517" i="12"/>
  <c r="AM2518" i="12"/>
  <c r="AM2519" i="12"/>
  <c r="AM2520" i="12"/>
  <c r="AM2521" i="12"/>
  <c r="AM2522" i="12"/>
  <c r="AM2523" i="12"/>
  <c r="AM2524" i="12"/>
  <c r="AM2525" i="12"/>
  <c r="AM2526" i="12"/>
  <c r="AM2527" i="12"/>
  <c r="AM2528" i="12"/>
  <c r="AM2529" i="12"/>
  <c r="AM2530" i="12"/>
  <c r="AM2531" i="12"/>
  <c r="AM2532" i="12"/>
  <c r="AM2533" i="12"/>
  <c r="AM2534" i="12"/>
  <c r="AM2535" i="12"/>
  <c r="AM2536" i="12"/>
  <c r="AM2537" i="12"/>
  <c r="AM2538" i="12"/>
  <c r="AM2539" i="12"/>
  <c r="AM2540" i="12"/>
  <c r="AM2541" i="12"/>
  <c r="AM2542" i="12"/>
  <c r="AM2543" i="12"/>
  <c r="AM2544" i="12"/>
  <c r="AM2545" i="12"/>
  <c r="AM2546" i="12"/>
  <c r="AM2547" i="12"/>
  <c r="AM2548" i="12"/>
  <c r="AM2549" i="12"/>
  <c r="AM2550" i="12"/>
  <c r="AM2551" i="12"/>
  <c r="AM2552" i="12"/>
  <c r="AM2553" i="12"/>
  <c r="AM2554" i="12"/>
  <c r="AM2555" i="12"/>
  <c r="AM2556" i="12"/>
  <c r="AM2557" i="12"/>
  <c r="AM2558" i="12"/>
  <c r="AM2559" i="12"/>
  <c r="AM2560" i="12"/>
  <c r="AM2561" i="12"/>
  <c r="AM2562" i="12"/>
  <c r="AM2563" i="12"/>
  <c r="AM2564" i="12"/>
  <c r="AM2565" i="12"/>
  <c r="AM2566" i="12"/>
  <c r="AM2567" i="12"/>
  <c r="AM2568" i="12"/>
  <c r="AM2569" i="12"/>
  <c r="AM2570" i="12"/>
  <c r="AM2571" i="12"/>
  <c r="AM2572" i="12"/>
  <c r="AM2573" i="12"/>
  <c r="AM2574" i="12"/>
  <c r="AM2575" i="12"/>
  <c r="AM2576" i="12"/>
  <c r="AM2577" i="12"/>
  <c r="AM2578" i="12"/>
  <c r="AM2579" i="12"/>
  <c r="AM2580" i="12"/>
  <c r="AM2581" i="12"/>
  <c r="AM2582" i="12"/>
  <c r="AM2583" i="12"/>
  <c r="AM2584" i="12"/>
  <c r="AM2585" i="12"/>
  <c r="AM2586" i="12"/>
  <c r="AM2587" i="12"/>
  <c r="AM2588" i="12"/>
  <c r="AM2589" i="12"/>
  <c r="AM2590" i="12"/>
  <c r="AM2591" i="12"/>
  <c r="AM2592" i="12"/>
  <c r="AM2593" i="12"/>
  <c r="AM2594" i="12"/>
  <c r="AM2595" i="12"/>
  <c r="AM2596" i="12"/>
  <c r="AM2597" i="12"/>
  <c r="AM2598" i="12"/>
  <c r="AM2599" i="12"/>
  <c r="AM2600" i="12"/>
  <c r="AM2601" i="12"/>
  <c r="AM2602" i="12"/>
  <c r="AM2603" i="12"/>
  <c r="AM2604" i="12"/>
  <c r="AM2605" i="12"/>
  <c r="AM2606" i="12"/>
  <c r="AM2607" i="12"/>
  <c r="AM2608" i="12"/>
  <c r="AM2609" i="12"/>
  <c r="AM2610" i="12"/>
  <c r="AM2611" i="12"/>
  <c r="AM2612" i="12"/>
  <c r="AM2613" i="12"/>
  <c r="AM2614" i="12"/>
  <c r="AM2615" i="12"/>
  <c r="AM2616" i="12"/>
  <c r="AM2617" i="12"/>
  <c r="AM2618" i="12"/>
  <c r="AM2619" i="12"/>
  <c r="AM2620" i="12"/>
  <c r="AM2621" i="12"/>
  <c r="AM2622" i="12"/>
  <c r="AM2623" i="12"/>
  <c r="AM2624" i="12"/>
  <c r="AM2625" i="12"/>
  <c r="AM2626" i="12"/>
  <c r="AM2627" i="12"/>
  <c r="AM2628" i="12"/>
  <c r="AM2629" i="12"/>
  <c r="AM2630" i="12"/>
  <c r="AM2631" i="12"/>
  <c r="AM2632" i="12"/>
  <c r="AM2633" i="12"/>
  <c r="AM2634" i="12"/>
  <c r="AM2635" i="12"/>
  <c r="AM2636" i="12"/>
  <c r="AM2637" i="12"/>
  <c r="AM2638" i="12"/>
  <c r="AM2639" i="12"/>
  <c r="AM2640" i="12"/>
  <c r="AM2641" i="12"/>
  <c r="AM2642" i="12"/>
  <c r="AM2643" i="12"/>
  <c r="AM2644" i="12"/>
  <c r="AM2645" i="12"/>
  <c r="AM2646" i="12"/>
  <c r="AM2647" i="12"/>
  <c r="AM2648" i="12"/>
  <c r="AM2649" i="12"/>
  <c r="AM2650" i="12"/>
  <c r="AM2651" i="12"/>
  <c r="AM2652" i="12"/>
  <c r="AM2653" i="12"/>
  <c r="AM2654" i="12"/>
  <c r="AM2655" i="12"/>
  <c r="AM2656" i="12"/>
  <c r="AM2657" i="12"/>
  <c r="AM2658" i="12"/>
  <c r="AM2659" i="12"/>
  <c r="AM2660" i="12"/>
  <c r="AM2661" i="12"/>
  <c r="AM2662" i="12"/>
  <c r="AM2663" i="12"/>
  <c r="AM2664" i="12"/>
  <c r="AM2665" i="12"/>
  <c r="AM2666" i="12"/>
  <c r="AM2667" i="12"/>
  <c r="AM2668" i="12"/>
  <c r="AM2669" i="12"/>
  <c r="AM2670" i="12"/>
  <c r="AM2671" i="12"/>
  <c r="AM2672" i="12"/>
  <c r="AM2673" i="12"/>
  <c r="AM2674" i="12"/>
  <c r="AM2675" i="12"/>
  <c r="AM2676" i="12"/>
  <c r="AM2677" i="12"/>
  <c r="AM2678" i="12"/>
  <c r="AM2679" i="12"/>
  <c r="AM2680" i="12"/>
  <c r="AM2681" i="12"/>
  <c r="AM2682" i="12"/>
  <c r="AM2683" i="12"/>
  <c r="AM2684" i="12"/>
  <c r="AM2685" i="12"/>
  <c r="AM2686" i="12"/>
  <c r="AM2687" i="12"/>
  <c r="AM2688" i="12"/>
  <c r="AM2689" i="12"/>
  <c r="AM2690" i="12"/>
  <c r="AM2691" i="12"/>
  <c r="AM2692" i="12"/>
  <c r="AM2693" i="12"/>
  <c r="AM2694" i="12"/>
  <c r="AM2695" i="12"/>
  <c r="AM2696" i="12"/>
  <c r="AM2697" i="12"/>
  <c r="AM2698" i="12"/>
  <c r="AM2699" i="12"/>
  <c r="AM2700" i="12"/>
  <c r="AM2701" i="12"/>
  <c r="AM2702" i="12"/>
  <c r="AM2703" i="12"/>
  <c r="AM2704" i="12"/>
  <c r="AM2705" i="12"/>
  <c r="AM2706" i="12"/>
  <c r="AM2707" i="12"/>
  <c r="AM2708" i="12"/>
  <c r="AM2709" i="12"/>
  <c r="AM2710" i="12"/>
  <c r="AM2711" i="12"/>
  <c r="AM2712" i="12"/>
  <c r="AM2713" i="12"/>
  <c r="AM2714" i="12"/>
  <c r="AM2715" i="12"/>
  <c r="AM2716" i="12"/>
  <c r="AM2717" i="12"/>
  <c r="AM2718" i="12"/>
  <c r="AM2719" i="12"/>
  <c r="AM2720" i="12"/>
  <c r="AM2721" i="12"/>
  <c r="AM2722" i="12"/>
  <c r="AM2723" i="12"/>
  <c r="AM2724" i="12"/>
  <c r="AM2725" i="12"/>
  <c r="AM2726" i="12"/>
  <c r="AM2727" i="12"/>
  <c r="AM2728" i="12"/>
  <c r="AM2729" i="12"/>
  <c r="AM2730" i="12"/>
  <c r="AM2731" i="12"/>
  <c r="AM2732" i="12"/>
  <c r="AM2733" i="12"/>
  <c r="AM2734" i="12"/>
  <c r="AM2735" i="12"/>
  <c r="AM2736" i="12"/>
  <c r="AM2737" i="12"/>
  <c r="AM2738" i="12"/>
  <c r="AM2739" i="12"/>
  <c r="AM2740" i="12"/>
  <c r="AM2741" i="12"/>
  <c r="AM2742" i="12"/>
  <c r="AM2743" i="12"/>
  <c r="AM2744" i="12"/>
  <c r="AM2745" i="12"/>
  <c r="AM2746" i="12"/>
  <c r="AM2747" i="12"/>
  <c r="AM2748" i="12"/>
  <c r="AM2749" i="12"/>
  <c r="AM2750" i="12"/>
  <c r="AM2751" i="12"/>
  <c r="AM2752" i="12"/>
  <c r="AM2753" i="12"/>
  <c r="AM2754" i="12"/>
  <c r="Q6" i="18" l="1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5" i="12"/>
  <c r="H84" i="11" l="1"/>
  <c r="H85" i="11"/>
  <c r="H86" i="11"/>
  <c r="H87" i="11"/>
  <c r="H83" i="11"/>
  <c r="N17" i="11"/>
  <c r="BI6" i="18" s="1"/>
  <c r="O84" i="11"/>
  <c r="P84" i="11"/>
  <c r="L87" i="11" l="1"/>
  <c r="L86" i="11"/>
  <c r="O83" i="11"/>
  <c r="L85" i="11"/>
  <c r="N84" i="11"/>
  <c r="J86" i="11"/>
  <c r="K87" i="11"/>
  <c r="R85" i="11"/>
  <c r="L84" i="11"/>
  <c r="Q85" i="11"/>
  <c r="J84" i="11"/>
  <c r="I85" i="11"/>
  <c r="K85" i="11"/>
  <c r="N83" i="11"/>
  <c r="I84" i="11"/>
  <c r="J85" i="11"/>
  <c r="R84" i="11"/>
  <c r="P85" i="11"/>
  <c r="Q87" i="11"/>
  <c r="M87" i="11"/>
  <c r="K86" i="11"/>
  <c r="N86" i="11"/>
  <c r="J87" i="11"/>
  <c r="P87" i="11"/>
  <c r="R86" i="11"/>
  <c r="O87" i="11"/>
  <c r="Q86" i="11"/>
  <c r="I87" i="11"/>
  <c r="I86" i="11"/>
  <c r="N87" i="11"/>
  <c r="M86" i="11"/>
  <c r="M85" i="11"/>
  <c r="M84" i="11"/>
  <c r="O86" i="11"/>
  <c r="N85" i="11"/>
  <c r="R87" i="11"/>
  <c r="O85" i="11"/>
  <c r="Q84" i="11"/>
  <c r="K84" i="11"/>
  <c r="P86" i="11"/>
  <c r="M83" i="11"/>
  <c r="Q83" i="11"/>
  <c r="K83" i="11"/>
  <c r="R83" i="11"/>
  <c r="P83" i="11"/>
  <c r="J83" i="11"/>
  <c r="L83" i="11"/>
  <c r="M46" i="19"/>
  <c r="N46" i="19"/>
  <c r="O46" i="19"/>
  <c r="P46" i="19"/>
  <c r="Q46" i="19"/>
  <c r="R46" i="19"/>
  <c r="S46" i="19"/>
  <c r="T46" i="19"/>
  <c r="U46" i="19"/>
  <c r="L46" i="19"/>
  <c r="M26" i="19"/>
  <c r="N26" i="19"/>
  <c r="O26" i="19"/>
  <c r="P26" i="19"/>
  <c r="Q26" i="19"/>
  <c r="R26" i="19"/>
  <c r="S26" i="19"/>
  <c r="T26" i="19"/>
  <c r="U26" i="19"/>
  <c r="L26" i="19"/>
  <c r="M58" i="19"/>
  <c r="N58" i="19"/>
  <c r="O58" i="19"/>
  <c r="P58" i="19"/>
  <c r="Q58" i="19"/>
  <c r="R58" i="19"/>
  <c r="S58" i="19"/>
  <c r="T58" i="19"/>
  <c r="U58" i="19"/>
  <c r="L58" i="19"/>
  <c r="M48" i="19"/>
  <c r="N48" i="19"/>
  <c r="O48" i="19"/>
  <c r="P48" i="19"/>
  <c r="Q48" i="19"/>
  <c r="R48" i="19"/>
  <c r="S48" i="19"/>
  <c r="T48" i="19"/>
  <c r="U48" i="19"/>
  <c r="L48" i="19"/>
  <c r="M38" i="19"/>
  <c r="N38" i="19"/>
  <c r="O38" i="19"/>
  <c r="P38" i="19"/>
  <c r="Q38" i="19"/>
  <c r="R38" i="19"/>
  <c r="S38" i="19"/>
  <c r="T38" i="19"/>
  <c r="U38" i="19"/>
  <c r="L38" i="19"/>
  <c r="M28" i="19"/>
  <c r="N28" i="19"/>
  <c r="O28" i="19"/>
  <c r="P28" i="19"/>
  <c r="Q28" i="19"/>
  <c r="R28" i="19"/>
  <c r="S28" i="19"/>
  <c r="T28" i="19"/>
  <c r="U28" i="19"/>
  <c r="L28" i="19"/>
  <c r="U17" i="19"/>
  <c r="T17" i="19"/>
  <c r="S17" i="19"/>
  <c r="R17" i="19"/>
  <c r="Q17" i="19"/>
  <c r="P17" i="19"/>
  <c r="O17" i="19"/>
  <c r="N17" i="19"/>
  <c r="M17" i="19"/>
  <c r="L17" i="19"/>
  <c r="M7" i="19"/>
  <c r="N7" i="19"/>
  <c r="O7" i="19"/>
  <c r="P7" i="19"/>
  <c r="Q7" i="19"/>
  <c r="R7" i="19"/>
  <c r="S7" i="19"/>
  <c r="T7" i="19"/>
  <c r="U7" i="19"/>
  <c r="L7" i="19"/>
  <c r="AI6" i="12" l="1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AI30" i="12"/>
  <c r="AI31" i="12"/>
  <c r="AI32" i="12"/>
  <c r="AI33" i="12"/>
  <c r="AI34" i="12"/>
  <c r="AI35" i="12"/>
  <c r="AI36" i="12"/>
  <c r="AI37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64" i="12"/>
  <c r="AI65" i="12"/>
  <c r="AI66" i="12"/>
  <c r="AI67" i="12"/>
  <c r="AI68" i="12"/>
  <c r="AI69" i="12"/>
  <c r="AI70" i="12"/>
  <c r="AI71" i="12"/>
  <c r="AI72" i="12"/>
  <c r="AI73" i="12"/>
  <c r="AI74" i="12"/>
  <c r="AI75" i="12"/>
  <c r="AI76" i="12"/>
  <c r="AI77" i="12"/>
  <c r="AI78" i="12"/>
  <c r="AI79" i="12"/>
  <c r="AI80" i="12"/>
  <c r="AI81" i="12"/>
  <c r="AI82" i="12"/>
  <c r="AI83" i="12"/>
  <c r="AI84" i="12"/>
  <c r="AI85" i="12"/>
  <c r="AI86" i="12"/>
  <c r="AI87" i="12"/>
  <c r="AI88" i="12"/>
  <c r="AI89" i="12"/>
  <c r="AI90" i="12"/>
  <c r="AI91" i="12"/>
  <c r="AI92" i="12"/>
  <c r="AI93" i="12"/>
  <c r="AI94" i="12"/>
  <c r="AI95" i="12"/>
  <c r="AI96" i="12"/>
  <c r="AI97" i="12"/>
  <c r="AI98" i="12"/>
  <c r="AI99" i="12"/>
  <c r="AI100" i="12"/>
  <c r="AI101" i="12"/>
  <c r="AI102" i="12"/>
  <c r="AI103" i="12"/>
  <c r="AI104" i="12"/>
  <c r="AI105" i="12"/>
  <c r="AI106" i="12"/>
  <c r="AI107" i="12"/>
  <c r="AI108" i="12"/>
  <c r="AI109" i="12"/>
  <c r="AI110" i="12"/>
  <c r="AI111" i="12"/>
  <c r="AI112" i="12"/>
  <c r="AI113" i="12"/>
  <c r="AI114" i="12"/>
  <c r="AI115" i="12"/>
  <c r="AI116" i="12"/>
  <c r="AI117" i="12"/>
  <c r="AI118" i="12"/>
  <c r="AI119" i="12"/>
  <c r="AI120" i="12"/>
  <c r="AI121" i="12"/>
  <c r="AI122" i="12"/>
  <c r="AI123" i="12"/>
  <c r="AI124" i="12"/>
  <c r="AI125" i="12"/>
  <c r="AI126" i="12"/>
  <c r="AI127" i="12"/>
  <c r="AI128" i="12"/>
  <c r="AI129" i="12"/>
  <c r="AI130" i="12"/>
  <c r="AI131" i="12"/>
  <c r="AI132" i="12"/>
  <c r="AI133" i="12"/>
  <c r="AI134" i="12"/>
  <c r="AI135" i="12"/>
  <c r="AI136" i="12"/>
  <c r="AI137" i="12"/>
  <c r="AI138" i="12"/>
  <c r="AI139" i="12"/>
  <c r="AI140" i="12"/>
  <c r="AI141" i="12"/>
  <c r="AI142" i="12"/>
  <c r="AI143" i="12"/>
  <c r="AI144" i="12"/>
  <c r="AI145" i="12"/>
  <c r="AI146" i="12"/>
  <c r="AI147" i="12"/>
  <c r="AI148" i="12"/>
  <c r="AI149" i="12"/>
  <c r="AI150" i="12"/>
  <c r="AI151" i="12"/>
  <c r="AI152" i="12"/>
  <c r="AI153" i="12"/>
  <c r="AI154" i="12"/>
  <c r="AI155" i="12"/>
  <c r="AI156" i="12"/>
  <c r="AI157" i="12"/>
  <c r="AI158" i="12"/>
  <c r="AI159" i="12"/>
  <c r="AI160" i="12"/>
  <c r="AI161" i="12"/>
  <c r="AI162" i="12"/>
  <c r="AI163" i="12"/>
  <c r="AI164" i="12"/>
  <c r="AI165" i="12"/>
  <c r="AI166" i="12"/>
  <c r="AI167" i="12"/>
  <c r="AI168" i="12"/>
  <c r="AI169" i="12"/>
  <c r="AI170" i="12"/>
  <c r="AI171" i="12"/>
  <c r="AI172" i="12"/>
  <c r="AI173" i="12"/>
  <c r="AI174" i="12"/>
  <c r="AI175" i="12"/>
  <c r="AI176" i="12"/>
  <c r="AI177" i="12"/>
  <c r="AI178" i="12"/>
  <c r="AI179" i="12"/>
  <c r="AI180" i="12"/>
  <c r="AI181" i="12"/>
  <c r="AI182" i="12"/>
  <c r="AI183" i="12"/>
  <c r="AI184" i="12"/>
  <c r="AI185" i="12"/>
  <c r="AI186" i="12"/>
  <c r="AI187" i="12"/>
  <c r="AI188" i="12"/>
  <c r="AI189" i="12"/>
  <c r="AI190" i="12"/>
  <c r="AI191" i="12"/>
  <c r="AI192" i="12"/>
  <c r="AI193" i="12"/>
  <c r="AI194" i="12"/>
  <c r="AI195" i="12"/>
  <c r="AI196" i="12"/>
  <c r="AI197" i="12"/>
  <c r="AI198" i="12"/>
  <c r="AI199" i="12"/>
  <c r="AI200" i="12"/>
  <c r="AI201" i="12"/>
  <c r="AI202" i="12"/>
  <c r="AI203" i="12"/>
  <c r="AI204" i="12"/>
  <c r="AI205" i="12"/>
  <c r="AI206" i="12"/>
  <c r="AI207" i="12"/>
  <c r="AI208" i="12"/>
  <c r="AI209" i="12"/>
  <c r="AI210" i="12"/>
  <c r="AI211" i="12"/>
  <c r="AI212" i="12"/>
  <c r="AI213" i="12"/>
  <c r="AI214" i="12"/>
  <c r="AI215" i="12"/>
  <c r="AI216" i="12"/>
  <c r="AI217" i="12"/>
  <c r="AI218" i="12"/>
  <c r="AI219" i="12"/>
  <c r="AI220" i="12"/>
  <c r="AI221" i="12"/>
  <c r="AI222" i="12"/>
  <c r="AI223" i="12"/>
  <c r="AI224" i="12"/>
  <c r="AI225" i="12"/>
  <c r="AI226" i="12"/>
  <c r="AI227" i="12"/>
  <c r="AI228" i="12"/>
  <c r="AI229" i="12"/>
  <c r="AI230" i="12"/>
  <c r="AI231" i="12"/>
  <c r="AI232" i="12"/>
  <c r="AI233" i="12"/>
  <c r="AI234" i="12"/>
  <c r="AI235" i="12"/>
  <c r="AI236" i="12"/>
  <c r="AI237" i="12"/>
  <c r="AI238" i="12"/>
  <c r="AI239" i="12"/>
  <c r="AI240" i="12"/>
  <c r="AI241" i="12"/>
  <c r="AI242" i="12"/>
  <c r="AI243" i="12"/>
  <c r="AI244" i="12"/>
  <c r="AI245" i="12"/>
  <c r="AI246" i="12"/>
  <c r="AI247" i="12"/>
  <c r="AI248" i="12"/>
  <c r="AI249" i="12"/>
  <c r="AI250" i="12"/>
  <c r="AI251" i="12"/>
  <c r="AI252" i="12"/>
  <c r="AI253" i="12"/>
  <c r="AI254" i="12"/>
  <c r="AI255" i="12"/>
  <c r="AI256" i="12"/>
  <c r="AI257" i="12"/>
  <c r="AI258" i="12"/>
  <c r="AI259" i="12"/>
  <c r="AI260" i="12"/>
  <c r="AI261" i="12"/>
  <c r="AI262" i="12"/>
  <c r="AI263" i="12"/>
  <c r="AI264" i="12"/>
  <c r="AI265" i="12"/>
  <c r="AI266" i="12"/>
  <c r="AI267" i="12"/>
  <c r="AI268" i="12"/>
  <c r="AI269" i="12"/>
  <c r="AI270" i="12"/>
  <c r="AI271" i="12"/>
  <c r="AI272" i="12"/>
  <c r="AI273" i="12"/>
  <c r="AI274" i="12"/>
  <c r="AI275" i="12"/>
  <c r="AI276" i="12"/>
  <c r="AI277" i="12"/>
  <c r="AI278" i="12"/>
  <c r="AI279" i="12"/>
  <c r="AI280" i="12"/>
  <c r="AI281" i="12"/>
  <c r="AI282" i="12"/>
  <c r="AI283" i="12"/>
  <c r="AI284" i="12"/>
  <c r="AI285" i="12"/>
  <c r="AI286" i="12"/>
  <c r="AI287" i="12"/>
  <c r="AI288" i="12"/>
  <c r="AI289" i="12"/>
  <c r="AI290" i="12"/>
  <c r="AI291" i="12"/>
  <c r="AI292" i="12"/>
  <c r="AI293" i="12"/>
  <c r="AI294" i="12"/>
  <c r="AI295" i="12"/>
  <c r="AI296" i="12"/>
  <c r="AI297" i="12"/>
  <c r="AI298" i="12"/>
  <c r="AI299" i="12"/>
  <c r="AI300" i="12"/>
  <c r="AI301" i="12"/>
  <c r="AI302" i="12"/>
  <c r="AI303" i="12"/>
  <c r="AI304" i="12"/>
  <c r="AI305" i="12"/>
  <c r="AI306" i="12"/>
  <c r="AI307" i="12"/>
  <c r="AI308" i="12"/>
  <c r="AI309" i="12"/>
  <c r="AI310" i="12"/>
  <c r="AI311" i="12"/>
  <c r="AI312" i="12"/>
  <c r="AI313" i="12"/>
  <c r="AI314" i="12"/>
  <c r="AI315" i="12"/>
  <c r="AI316" i="12"/>
  <c r="AI317" i="12"/>
  <c r="AI318" i="12"/>
  <c r="AI319" i="12"/>
  <c r="AI320" i="12"/>
  <c r="AI321" i="12"/>
  <c r="AI322" i="12"/>
  <c r="AI323" i="12"/>
  <c r="AI324" i="12"/>
  <c r="AI325" i="12"/>
  <c r="AI326" i="12"/>
  <c r="AI327" i="12"/>
  <c r="AI328" i="12"/>
  <c r="AI329" i="12"/>
  <c r="AI330" i="12"/>
  <c r="AI331" i="12"/>
  <c r="AI332" i="12"/>
  <c r="AI333" i="12"/>
  <c r="AI334" i="12"/>
  <c r="AI335" i="12"/>
  <c r="AI336" i="12"/>
  <c r="AI337" i="12"/>
  <c r="AI338" i="12"/>
  <c r="AI339" i="12"/>
  <c r="AI340" i="12"/>
  <c r="AI341" i="12"/>
  <c r="AI342" i="12"/>
  <c r="AI343" i="12"/>
  <c r="AI344" i="12"/>
  <c r="AI345" i="12"/>
  <c r="AI346" i="12"/>
  <c r="AI347" i="12"/>
  <c r="AI348" i="12"/>
  <c r="AI349" i="12"/>
  <c r="AI350" i="12"/>
  <c r="AI351" i="12"/>
  <c r="AI352" i="12"/>
  <c r="AI353" i="12"/>
  <c r="AI354" i="12"/>
  <c r="AI355" i="12"/>
  <c r="AI356" i="12"/>
  <c r="AI357" i="12"/>
  <c r="AI358" i="12"/>
  <c r="AI359" i="12"/>
  <c r="AI360" i="12"/>
  <c r="AI361" i="12"/>
  <c r="AI362" i="12"/>
  <c r="AI363" i="12"/>
  <c r="AI364" i="12"/>
  <c r="AI365" i="12"/>
  <c r="AI366" i="12"/>
  <c r="AI367" i="12"/>
  <c r="AI368" i="12"/>
  <c r="AI369" i="12"/>
  <c r="AI370" i="12"/>
  <c r="AI371" i="12"/>
  <c r="AI372" i="12"/>
  <c r="AI373" i="12"/>
  <c r="AI374" i="12"/>
  <c r="AI375" i="12"/>
  <c r="AI376" i="12"/>
  <c r="AI377" i="12"/>
  <c r="AI378" i="12"/>
  <c r="AI379" i="12"/>
  <c r="AI380" i="12"/>
  <c r="AI381" i="12"/>
  <c r="AI382" i="12"/>
  <c r="AI383" i="12"/>
  <c r="AI384" i="12"/>
  <c r="AI385" i="12"/>
  <c r="AI386" i="12"/>
  <c r="AI387" i="12"/>
  <c r="AI388" i="12"/>
  <c r="AI389" i="12"/>
  <c r="AI390" i="12"/>
  <c r="AI391" i="12"/>
  <c r="AI392" i="12"/>
  <c r="AI393" i="12"/>
  <c r="AI394" i="12"/>
  <c r="AI395" i="12"/>
  <c r="AI396" i="12"/>
  <c r="AI397" i="12"/>
  <c r="AI398" i="12"/>
  <c r="AI399" i="12"/>
  <c r="AI400" i="12"/>
  <c r="AI401" i="12"/>
  <c r="AI402" i="12"/>
  <c r="AI403" i="12"/>
  <c r="AI404" i="12"/>
  <c r="AI405" i="12"/>
  <c r="AI406" i="12"/>
  <c r="AI407" i="12"/>
  <c r="AI408" i="12"/>
  <c r="AI409" i="12"/>
  <c r="AI410" i="12"/>
  <c r="AI411" i="12"/>
  <c r="AI412" i="12"/>
  <c r="AI413" i="12"/>
  <c r="AI414" i="12"/>
  <c r="AI415" i="12"/>
  <c r="AI416" i="12"/>
  <c r="AI417" i="12"/>
  <c r="AI418" i="12"/>
  <c r="AI419" i="12"/>
  <c r="AI420" i="12"/>
  <c r="AI421" i="12"/>
  <c r="AI422" i="12"/>
  <c r="AI423" i="12"/>
  <c r="AI424" i="12"/>
  <c r="AI425" i="12"/>
  <c r="AI426" i="12"/>
  <c r="AI427" i="12"/>
  <c r="AI428" i="12"/>
  <c r="AI429" i="12"/>
  <c r="AI430" i="12"/>
  <c r="AI431" i="12"/>
  <c r="AI432" i="12"/>
  <c r="AI433" i="12"/>
  <c r="AI434" i="12"/>
  <c r="AI435" i="12"/>
  <c r="AI436" i="12"/>
  <c r="AI437" i="12"/>
  <c r="AI438" i="12"/>
  <c r="AI439" i="12"/>
  <c r="AI440" i="12"/>
  <c r="AI441" i="12"/>
  <c r="AI442" i="12"/>
  <c r="AI443" i="12"/>
  <c r="AI444" i="12"/>
  <c r="AI445" i="12"/>
  <c r="AI446" i="12"/>
  <c r="AI447" i="12"/>
  <c r="AI448" i="12"/>
  <c r="AI449" i="12"/>
  <c r="AI450" i="12"/>
  <c r="AI451" i="12"/>
  <c r="AI452" i="12"/>
  <c r="AI453" i="12"/>
  <c r="AI454" i="12"/>
  <c r="AI455" i="12"/>
  <c r="AI456" i="12"/>
  <c r="AI457" i="12"/>
  <c r="AI458" i="12"/>
  <c r="AI459" i="12"/>
  <c r="AI460" i="12"/>
  <c r="AI461" i="12"/>
  <c r="AI462" i="12"/>
  <c r="AI463" i="12"/>
  <c r="AI464" i="12"/>
  <c r="AI465" i="12"/>
  <c r="AI466" i="12"/>
  <c r="AI467" i="12"/>
  <c r="AI468" i="12"/>
  <c r="AI469" i="12"/>
  <c r="AI470" i="12"/>
  <c r="AI471" i="12"/>
  <c r="AI472" i="12"/>
  <c r="AI473" i="12"/>
  <c r="AI474" i="12"/>
  <c r="AI475" i="12"/>
  <c r="AI476" i="12"/>
  <c r="AI477" i="12"/>
  <c r="AI478" i="12"/>
  <c r="AI479" i="12"/>
  <c r="AI480" i="12"/>
  <c r="AI481" i="12"/>
  <c r="AI482" i="12"/>
  <c r="AI483" i="12"/>
  <c r="AI484" i="12"/>
  <c r="AI485" i="12"/>
  <c r="AI486" i="12"/>
  <c r="AI487" i="12"/>
  <c r="AI488" i="12"/>
  <c r="AI489" i="12"/>
  <c r="AI490" i="12"/>
  <c r="AI491" i="12"/>
  <c r="AI492" i="12"/>
  <c r="AI493" i="12"/>
  <c r="AI494" i="12"/>
  <c r="AI495" i="12"/>
  <c r="AI496" i="12"/>
  <c r="AI497" i="12"/>
  <c r="AI498" i="12"/>
  <c r="AI499" i="12"/>
  <c r="AI500" i="12"/>
  <c r="AI501" i="12"/>
  <c r="AI502" i="12"/>
  <c r="AI503" i="12"/>
  <c r="AI504" i="12"/>
  <c r="AI505" i="12"/>
  <c r="AI506" i="12"/>
  <c r="AI507" i="12"/>
  <c r="AI508" i="12"/>
  <c r="AI509" i="12"/>
  <c r="AI510" i="12"/>
  <c r="AI511" i="12"/>
  <c r="AI512" i="12"/>
  <c r="AI513" i="12"/>
  <c r="AI514" i="12"/>
  <c r="AI515" i="12"/>
  <c r="AI516" i="12"/>
  <c r="AI517" i="12"/>
  <c r="AI518" i="12"/>
  <c r="AI519" i="12"/>
  <c r="AI520" i="12"/>
  <c r="AI521" i="12"/>
  <c r="AI522" i="12"/>
  <c r="AI523" i="12"/>
  <c r="AI524" i="12"/>
  <c r="AI525" i="12"/>
  <c r="AI526" i="12"/>
  <c r="AI527" i="12"/>
  <c r="AI528" i="12"/>
  <c r="AI529" i="12"/>
  <c r="AI530" i="12"/>
  <c r="AI531" i="12"/>
  <c r="AI532" i="12"/>
  <c r="AI533" i="12"/>
  <c r="AI534" i="12"/>
  <c r="AI535" i="12"/>
  <c r="AI536" i="12"/>
  <c r="AI537" i="12"/>
  <c r="AI538" i="12"/>
  <c r="AI539" i="12"/>
  <c r="AI540" i="12"/>
  <c r="AI541" i="12"/>
  <c r="AI542" i="12"/>
  <c r="AI543" i="12"/>
  <c r="AI544" i="12"/>
  <c r="AI545" i="12"/>
  <c r="AI546" i="12"/>
  <c r="AI547" i="12"/>
  <c r="AI548" i="12"/>
  <c r="AI549" i="12"/>
  <c r="AI550" i="12"/>
  <c r="AI551" i="12"/>
  <c r="AI552" i="12"/>
  <c r="AI553" i="12"/>
  <c r="AI554" i="12"/>
  <c r="AI555" i="12"/>
  <c r="AI556" i="12"/>
  <c r="AI557" i="12"/>
  <c r="AI558" i="12"/>
  <c r="AI559" i="12"/>
  <c r="AI560" i="12"/>
  <c r="AI561" i="12"/>
  <c r="AI562" i="12"/>
  <c r="AI563" i="12"/>
  <c r="AI564" i="12"/>
  <c r="AI565" i="12"/>
  <c r="AI566" i="12"/>
  <c r="AI567" i="12"/>
  <c r="AI568" i="12"/>
  <c r="AI569" i="12"/>
  <c r="AI570" i="12"/>
  <c r="AI571" i="12"/>
  <c r="AI572" i="12"/>
  <c r="AI573" i="12"/>
  <c r="AI574" i="12"/>
  <c r="AI575" i="12"/>
  <c r="AI576" i="12"/>
  <c r="AI577" i="12"/>
  <c r="AI578" i="12"/>
  <c r="AI579" i="12"/>
  <c r="AI580" i="12"/>
  <c r="AI581" i="12"/>
  <c r="AI582" i="12"/>
  <c r="AI583" i="12"/>
  <c r="AI584" i="12"/>
  <c r="AI585" i="12"/>
  <c r="AI586" i="12"/>
  <c r="AI587" i="12"/>
  <c r="AI588" i="12"/>
  <c r="AI589" i="12"/>
  <c r="AI590" i="12"/>
  <c r="AI591" i="12"/>
  <c r="AI592" i="12"/>
  <c r="AI593" i="12"/>
  <c r="AI594" i="12"/>
  <c r="AI595" i="12"/>
  <c r="AI596" i="12"/>
  <c r="AI597" i="12"/>
  <c r="AI598" i="12"/>
  <c r="AI599" i="12"/>
  <c r="AI600" i="12"/>
  <c r="AI601" i="12"/>
  <c r="AI602" i="12"/>
  <c r="AI603" i="12"/>
  <c r="AI604" i="12"/>
  <c r="AI605" i="12"/>
  <c r="AI606" i="12"/>
  <c r="AI607" i="12"/>
  <c r="AI608" i="12"/>
  <c r="AI609" i="12"/>
  <c r="AI610" i="12"/>
  <c r="AI611" i="12"/>
  <c r="AI612" i="12"/>
  <c r="AI613" i="12"/>
  <c r="AI614" i="12"/>
  <c r="AI615" i="12"/>
  <c r="AI616" i="12"/>
  <c r="AI617" i="12"/>
  <c r="AI618" i="12"/>
  <c r="AI619" i="12"/>
  <c r="AI620" i="12"/>
  <c r="AI621" i="12"/>
  <c r="AI622" i="12"/>
  <c r="AI623" i="12"/>
  <c r="AI624" i="12"/>
  <c r="AI625" i="12"/>
  <c r="AI626" i="12"/>
  <c r="AI627" i="12"/>
  <c r="AI628" i="12"/>
  <c r="AI629" i="12"/>
  <c r="AI630" i="12"/>
  <c r="AI631" i="12"/>
  <c r="AI632" i="12"/>
  <c r="AI633" i="12"/>
  <c r="AI634" i="12"/>
  <c r="AI635" i="12"/>
  <c r="AI636" i="12"/>
  <c r="AI637" i="12"/>
  <c r="AI638" i="12"/>
  <c r="AI639" i="12"/>
  <c r="AI640" i="12"/>
  <c r="AI641" i="12"/>
  <c r="AI642" i="12"/>
  <c r="AI643" i="12"/>
  <c r="AI644" i="12"/>
  <c r="AI645" i="12"/>
  <c r="AI646" i="12"/>
  <c r="AI647" i="12"/>
  <c r="AI648" i="12"/>
  <c r="AI649" i="12"/>
  <c r="AI650" i="12"/>
  <c r="AI651" i="12"/>
  <c r="AI652" i="12"/>
  <c r="AI653" i="12"/>
  <c r="AI654" i="12"/>
  <c r="AI655" i="12"/>
  <c r="AI656" i="12"/>
  <c r="AI657" i="12"/>
  <c r="AI658" i="12"/>
  <c r="AI659" i="12"/>
  <c r="AI660" i="12"/>
  <c r="AI661" i="12"/>
  <c r="AI662" i="12"/>
  <c r="AI663" i="12"/>
  <c r="AI664" i="12"/>
  <c r="AI665" i="12"/>
  <c r="AI666" i="12"/>
  <c r="AI667" i="12"/>
  <c r="AI668" i="12"/>
  <c r="AI669" i="12"/>
  <c r="AI670" i="12"/>
  <c r="AI671" i="12"/>
  <c r="AI672" i="12"/>
  <c r="AI673" i="12"/>
  <c r="AI674" i="12"/>
  <c r="AI675" i="12"/>
  <c r="AI676" i="12"/>
  <c r="AI677" i="12"/>
  <c r="AI678" i="12"/>
  <c r="AI679" i="12"/>
  <c r="AI680" i="12"/>
  <c r="AI681" i="12"/>
  <c r="AI682" i="12"/>
  <c r="AI683" i="12"/>
  <c r="AI684" i="12"/>
  <c r="AI685" i="12"/>
  <c r="AI686" i="12"/>
  <c r="AI687" i="12"/>
  <c r="AI688" i="12"/>
  <c r="AI689" i="12"/>
  <c r="AI690" i="12"/>
  <c r="AI691" i="12"/>
  <c r="AI692" i="12"/>
  <c r="AI693" i="12"/>
  <c r="AI694" i="12"/>
  <c r="AI695" i="12"/>
  <c r="AI696" i="12"/>
  <c r="AI697" i="12"/>
  <c r="AI698" i="12"/>
  <c r="AI699" i="12"/>
  <c r="AI700" i="12"/>
  <c r="AI701" i="12"/>
  <c r="AI702" i="12"/>
  <c r="AI703" i="12"/>
  <c r="AI704" i="12"/>
  <c r="AI705" i="12"/>
  <c r="AI706" i="12"/>
  <c r="AI707" i="12"/>
  <c r="AI708" i="12"/>
  <c r="AI709" i="12"/>
  <c r="AI710" i="12"/>
  <c r="AI711" i="12"/>
  <c r="AI712" i="12"/>
  <c r="AI713" i="12"/>
  <c r="AI714" i="12"/>
  <c r="AI715" i="12"/>
  <c r="AI716" i="12"/>
  <c r="AI717" i="12"/>
  <c r="AI718" i="12"/>
  <c r="AI719" i="12"/>
  <c r="AI720" i="12"/>
  <c r="AI721" i="12"/>
  <c r="AI722" i="12"/>
  <c r="AI723" i="12"/>
  <c r="AI724" i="12"/>
  <c r="AI725" i="12"/>
  <c r="AI726" i="12"/>
  <c r="AI727" i="12"/>
  <c r="AI728" i="12"/>
  <c r="AI729" i="12"/>
  <c r="AI730" i="12"/>
  <c r="AI731" i="12"/>
  <c r="AI732" i="12"/>
  <c r="AI733" i="12"/>
  <c r="AI734" i="12"/>
  <c r="AI735" i="12"/>
  <c r="AI736" i="12"/>
  <c r="AI737" i="12"/>
  <c r="AI738" i="12"/>
  <c r="AI739" i="12"/>
  <c r="AI740" i="12"/>
  <c r="AI741" i="12"/>
  <c r="AI742" i="12"/>
  <c r="AI743" i="12"/>
  <c r="AI744" i="12"/>
  <c r="AI745" i="12"/>
  <c r="AI746" i="12"/>
  <c r="AI747" i="12"/>
  <c r="AI748" i="12"/>
  <c r="AI749" i="12"/>
  <c r="AI750" i="12"/>
  <c r="AI751" i="12"/>
  <c r="AI752" i="12"/>
  <c r="AI753" i="12"/>
  <c r="AI754" i="12"/>
  <c r="AI755" i="12"/>
  <c r="AI756" i="12"/>
  <c r="AI757" i="12"/>
  <c r="AI758" i="12"/>
  <c r="AI759" i="12"/>
  <c r="AI760" i="12"/>
  <c r="AI761" i="12"/>
  <c r="AI762" i="12"/>
  <c r="AI763" i="12"/>
  <c r="AI764" i="12"/>
  <c r="AI765" i="12"/>
  <c r="AI766" i="12"/>
  <c r="AI767" i="12"/>
  <c r="AI768" i="12"/>
  <c r="AI769" i="12"/>
  <c r="AI770" i="12"/>
  <c r="AI771" i="12"/>
  <c r="AI772" i="12"/>
  <c r="AI773" i="12"/>
  <c r="AI774" i="12"/>
  <c r="AI775" i="12"/>
  <c r="AI776" i="12"/>
  <c r="AI777" i="12"/>
  <c r="AI778" i="12"/>
  <c r="AI779" i="12"/>
  <c r="AI780" i="12"/>
  <c r="AI781" i="12"/>
  <c r="AI782" i="12"/>
  <c r="AI783" i="12"/>
  <c r="AI784" i="12"/>
  <c r="AI785" i="12"/>
  <c r="AI786" i="12"/>
  <c r="AI787" i="12"/>
  <c r="AI788" i="12"/>
  <c r="AI789" i="12"/>
  <c r="AI790" i="12"/>
  <c r="AI791" i="12"/>
  <c r="AI792" i="12"/>
  <c r="AI793" i="12"/>
  <c r="AI794" i="12"/>
  <c r="AI795" i="12"/>
  <c r="AI796" i="12"/>
  <c r="AI797" i="12"/>
  <c r="AI798" i="12"/>
  <c r="AI799" i="12"/>
  <c r="AI800" i="12"/>
  <c r="AI801" i="12"/>
  <c r="AI802" i="12"/>
  <c r="AI803" i="12"/>
  <c r="AI804" i="12"/>
  <c r="AI805" i="12"/>
  <c r="AI806" i="12"/>
  <c r="AI807" i="12"/>
  <c r="AI808" i="12"/>
  <c r="AI809" i="12"/>
  <c r="AI810" i="12"/>
  <c r="AI811" i="12"/>
  <c r="AI812" i="12"/>
  <c r="AI813" i="12"/>
  <c r="AI814" i="12"/>
  <c r="AI815" i="12"/>
  <c r="AI816" i="12"/>
  <c r="AI817" i="12"/>
  <c r="AI818" i="12"/>
  <c r="AI819" i="12"/>
  <c r="AI820" i="12"/>
  <c r="AI821" i="12"/>
  <c r="AI822" i="12"/>
  <c r="AI823" i="12"/>
  <c r="AI824" i="12"/>
  <c r="AI825" i="12"/>
  <c r="AI826" i="12"/>
  <c r="AI827" i="12"/>
  <c r="AI828" i="12"/>
  <c r="AI829" i="12"/>
  <c r="AI830" i="12"/>
  <c r="AI831" i="12"/>
  <c r="AI832" i="12"/>
  <c r="AI833" i="12"/>
  <c r="AI834" i="12"/>
  <c r="AI835" i="12"/>
  <c r="AI836" i="12"/>
  <c r="AI837" i="12"/>
  <c r="AI838" i="12"/>
  <c r="AI839" i="12"/>
  <c r="AI840" i="12"/>
  <c r="AI841" i="12"/>
  <c r="AI842" i="12"/>
  <c r="AI843" i="12"/>
  <c r="AI844" i="12"/>
  <c r="AI845" i="12"/>
  <c r="AI846" i="12"/>
  <c r="AI847" i="12"/>
  <c r="AI848" i="12"/>
  <c r="AI849" i="12"/>
  <c r="AI850" i="12"/>
  <c r="AI851" i="12"/>
  <c r="AI852" i="12"/>
  <c r="AI853" i="12"/>
  <c r="AI854" i="12"/>
  <c r="AI855" i="12"/>
  <c r="AI856" i="12"/>
  <c r="AI857" i="12"/>
  <c r="AI858" i="12"/>
  <c r="AI859" i="12"/>
  <c r="AI860" i="12"/>
  <c r="AI861" i="12"/>
  <c r="AI862" i="12"/>
  <c r="AI863" i="12"/>
  <c r="AI864" i="12"/>
  <c r="AI865" i="12"/>
  <c r="AI866" i="12"/>
  <c r="AI867" i="12"/>
  <c r="AI868" i="12"/>
  <c r="AI869" i="12"/>
  <c r="AI870" i="12"/>
  <c r="AI871" i="12"/>
  <c r="AI872" i="12"/>
  <c r="AI873" i="12"/>
  <c r="AI874" i="12"/>
  <c r="AI875" i="12"/>
  <c r="AI876" i="12"/>
  <c r="AI877" i="12"/>
  <c r="AI878" i="12"/>
  <c r="AI879" i="12"/>
  <c r="AI880" i="12"/>
  <c r="AI881" i="12"/>
  <c r="AI882" i="12"/>
  <c r="AI883" i="12"/>
  <c r="AI884" i="12"/>
  <c r="AI885" i="12"/>
  <c r="AI886" i="12"/>
  <c r="AI887" i="12"/>
  <c r="AI888" i="12"/>
  <c r="AI889" i="12"/>
  <c r="AI890" i="12"/>
  <c r="AI891" i="12"/>
  <c r="AI892" i="12"/>
  <c r="AI893" i="12"/>
  <c r="AI894" i="12"/>
  <c r="AI895" i="12"/>
  <c r="AI896" i="12"/>
  <c r="AI897" i="12"/>
  <c r="AI898" i="12"/>
  <c r="AI899" i="12"/>
  <c r="AI900" i="12"/>
  <c r="AI901" i="12"/>
  <c r="AI902" i="12"/>
  <c r="AI903" i="12"/>
  <c r="AI904" i="12"/>
  <c r="AI905" i="12"/>
  <c r="AI906" i="12"/>
  <c r="AI907" i="12"/>
  <c r="AI908" i="12"/>
  <c r="AI909" i="12"/>
  <c r="AI910" i="12"/>
  <c r="AI911" i="12"/>
  <c r="AI912" i="12"/>
  <c r="AI913" i="12"/>
  <c r="AI914" i="12"/>
  <c r="AI915" i="12"/>
  <c r="AI916" i="12"/>
  <c r="AI917" i="12"/>
  <c r="AI918" i="12"/>
  <c r="AI919" i="12"/>
  <c r="AI920" i="12"/>
  <c r="AI921" i="12"/>
  <c r="AI922" i="12"/>
  <c r="AI923" i="12"/>
  <c r="AI924" i="12"/>
  <c r="AI925" i="12"/>
  <c r="AI926" i="12"/>
  <c r="AI927" i="12"/>
  <c r="AI928" i="12"/>
  <c r="AI929" i="12"/>
  <c r="AI930" i="12"/>
  <c r="AI931" i="12"/>
  <c r="AI932" i="12"/>
  <c r="AI933" i="12"/>
  <c r="AI934" i="12"/>
  <c r="AI935" i="12"/>
  <c r="AI936" i="12"/>
  <c r="AI937" i="12"/>
  <c r="AI938" i="12"/>
  <c r="AI939" i="12"/>
  <c r="AI940" i="12"/>
  <c r="AI941" i="12"/>
  <c r="AI942" i="12"/>
  <c r="AI943" i="12"/>
  <c r="AI944" i="12"/>
  <c r="AI945" i="12"/>
  <c r="AI946" i="12"/>
  <c r="AI947" i="12"/>
  <c r="AI948" i="12"/>
  <c r="AI949" i="12"/>
  <c r="AI950" i="12"/>
  <c r="AI951" i="12"/>
  <c r="AI952" i="12"/>
  <c r="AI953" i="12"/>
  <c r="AI954" i="12"/>
  <c r="AI955" i="12"/>
  <c r="AI956" i="12"/>
  <c r="AI957" i="12"/>
  <c r="AI958" i="12"/>
  <c r="AI959" i="12"/>
  <c r="AI960" i="12"/>
  <c r="AI961" i="12"/>
  <c r="AI962" i="12"/>
  <c r="AI963" i="12"/>
  <c r="AI964" i="12"/>
  <c r="AI965" i="12"/>
  <c r="AI966" i="12"/>
  <c r="AI967" i="12"/>
  <c r="AI968" i="12"/>
  <c r="AI969" i="12"/>
  <c r="AI970" i="12"/>
  <c r="AI971" i="12"/>
  <c r="AI972" i="12"/>
  <c r="AI973" i="12"/>
  <c r="AI974" i="12"/>
  <c r="AI975" i="12"/>
  <c r="AI976" i="12"/>
  <c r="AI977" i="12"/>
  <c r="AI978" i="12"/>
  <c r="AI979" i="12"/>
  <c r="AI980" i="12"/>
  <c r="AI981" i="12"/>
  <c r="AI982" i="12"/>
  <c r="AI983" i="12"/>
  <c r="AI984" i="12"/>
  <c r="AI985" i="12"/>
  <c r="AI986" i="12"/>
  <c r="AI987" i="12"/>
  <c r="AI988" i="12"/>
  <c r="AI989" i="12"/>
  <c r="AI990" i="12"/>
  <c r="AI991" i="12"/>
  <c r="AI992" i="12"/>
  <c r="AI993" i="12"/>
  <c r="AI994" i="12"/>
  <c r="AI995" i="12"/>
  <c r="AI996" i="12"/>
  <c r="AI997" i="12"/>
  <c r="AI998" i="12"/>
  <c r="AI999" i="12"/>
  <c r="AI1000" i="12"/>
  <c r="AI1001" i="12"/>
  <c r="AI1002" i="12"/>
  <c r="AI1003" i="12"/>
  <c r="AI1004" i="12"/>
  <c r="AI1005" i="12"/>
  <c r="AI1006" i="12"/>
  <c r="AI1007" i="12"/>
  <c r="AI1008" i="12"/>
  <c r="AI1009" i="12"/>
  <c r="AI1010" i="12"/>
  <c r="AI1011" i="12"/>
  <c r="AI1012" i="12"/>
  <c r="AI1013" i="12"/>
  <c r="AI1014" i="12"/>
  <c r="AI1015" i="12"/>
  <c r="AI1016" i="12"/>
  <c r="AI1017" i="12"/>
  <c r="AI1018" i="12"/>
  <c r="AI1019" i="12"/>
  <c r="AI1020" i="12"/>
  <c r="AI1021" i="12"/>
  <c r="AI1022" i="12"/>
  <c r="AI1023" i="12"/>
  <c r="AI1024" i="12"/>
  <c r="AI1025" i="12"/>
  <c r="AI1026" i="12"/>
  <c r="AI1027" i="12"/>
  <c r="AI1028" i="12"/>
  <c r="AI1029" i="12"/>
  <c r="AI1030" i="12"/>
  <c r="AI1031" i="12"/>
  <c r="AI1032" i="12"/>
  <c r="AI1033" i="12"/>
  <c r="AI1034" i="12"/>
  <c r="AI1035" i="12"/>
  <c r="AI1036" i="12"/>
  <c r="AI1037" i="12"/>
  <c r="AI1038" i="12"/>
  <c r="AI1039" i="12"/>
  <c r="AI1040" i="12"/>
  <c r="AI1041" i="12"/>
  <c r="AI1042" i="12"/>
  <c r="AI1043" i="12"/>
  <c r="AI1044" i="12"/>
  <c r="AI1045" i="12"/>
  <c r="AI1046" i="12"/>
  <c r="AI1047" i="12"/>
  <c r="AI1048" i="12"/>
  <c r="AI1049" i="12"/>
  <c r="AI1050" i="12"/>
  <c r="AI1051" i="12"/>
  <c r="AI1052" i="12"/>
  <c r="AI1053" i="12"/>
  <c r="AI1054" i="12"/>
  <c r="AI1055" i="12"/>
  <c r="AI1056" i="12"/>
  <c r="AI1057" i="12"/>
  <c r="AI1058" i="12"/>
  <c r="AI1059" i="12"/>
  <c r="AI1060" i="12"/>
  <c r="AI1061" i="12"/>
  <c r="AI1062" i="12"/>
  <c r="AI1063" i="12"/>
  <c r="AI1064" i="12"/>
  <c r="AI1065" i="12"/>
  <c r="AI1066" i="12"/>
  <c r="AI1067" i="12"/>
  <c r="AI1068" i="12"/>
  <c r="AI1069" i="12"/>
  <c r="AI1070" i="12"/>
  <c r="AI1071" i="12"/>
  <c r="AI1072" i="12"/>
  <c r="AI1073" i="12"/>
  <c r="AI1074" i="12"/>
  <c r="AI1075" i="12"/>
  <c r="AI1076" i="12"/>
  <c r="AI1077" i="12"/>
  <c r="AI1078" i="12"/>
  <c r="AI1079" i="12"/>
  <c r="AI1080" i="12"/>
  <c r="AI1081" i="12"/>
  <c r="AI1082" i="12"/>
  <c r="AI1083" i="12"/>
  <c r="AI1084" i="12"/>
  <c r="AI1085" i="12"/>
  <c r="AI1086" i="12"/>
  <c r="AI1087" i="12"/>
  <c r="AI1088" i="12"/>
  <c r="AI1089" i="12"/>
  <c r="AI1090" i="12"/>
  <c r="AI1091" i="12"/>
  <c r="AI1092" i="12"/>
  <c r="AI1093" i="12"/>
  <c r="AI1094" i="12"/>
  <c r="AI1095" i="12"/>
  <c r="AI1096" i="12"/>
  <c r="AI1097" i="12"/>
  <c r="AI1098" i="12"/>
  <c r="AI1099" i="12"/>
  <c r="AI1100" i="12"/>
  <c r="AI1101" i="12"/>
  <c r="AI1102" i="12"/>
  <c r="AI1103" i="12"/>
  <c r="AI1104" i="12"/>
  <c r="AI1105" i="12"/>
  <c r="AI1106" i="12"/>
  <c r="AI1107" i="12"/>
  <c r="AI1108" i="12"/>
  <c r="AI1109" i="12"/>
  <c r="AI1110" i="12"/>
  <c r="AI1111" i="12"/>
  <c r="AI1112" i="12"/>
  <c r="AI1113" i="12"/>
  <c r="AI1114" i="12"/>
  <c r="AI1115" i="12"/>
  <c r="AI1116" i="12"/>
  <c r="AI1117" i="12"/>
  <c r="AI1118" i="12"/>
  <c r="AI1119" i="12"/>
  <c r="AI1120" i="12"/>
  <c r="AI1121" i="12"/>
  <c r="AI1122" i="12"/>
  <c r="AI1123" i="12"/>
  <c r="AI1124" i="12"/>
  <c r="AI1125" i="12"/>
  <c r="AI1126" i="12"/>
  <c r="AI1127" i="12"/>
  <c r="AI1128" i="12"/>
  <c r="AI1129" i="12"/>
  <c r="AI1130" i="12"/>
  <c r="AI1131" i="12"/>
  <c r="AI1132" i="12"/>
  <c r="AI1133" i="12"/>
  <c r="AI1134" i="12"/>
  <c r="AI1135" i="12"/>
  <c r="AI1136" i="12"/>
  <c r="AI1137" i="12"/>
  <c r="AI1138" i="12"/>
  <c r="AI1139" i="12"/>
  <c r="AI1140" i="12"/>
  <c r="AI1141" i="12"/>
  <c r="AI1142" i="12"/>
  <c r="AI1143" i="12"/>
  <c r="AI1144" i="12"/>
  <c r="AI1145" i="12"/>
  <c r="AI1146" i="12"/>
  <c r="AI1147" i="12"/>
  <c r="AI1148" i="12"/>
  <c r="AI1149" i="12"/>
  <c r="AI1150" i="12"/>
  <c r="AI1151" i="12"/>
  <c r="AI1152" i="12"/>
  <c r="AI1153" i="12"/>
  <c r="AI1154" i="12"/>
  <c r="AI1155" i="12"/>
  <c r="AI1156" i="12"/>
  <c r="AI1157" i="12"/>
  <c r="AI1158" i="12"/>
  <c r="AI1159" i="12"/>
  <c r="AI1160" i="12"/>
  <c r="AI1161" i="12"/>
  <c r="AI1162" i="12"/>
  <c r="AI1163" i="12"/>
  <c r="AI1164" i="12"/>
  <c r="AI1165" i="12"/>
  <c r="AI1166" i="12"/>
  <c r="AI1167" i="12"/>
  <c r="AI1168" i="12"/>
  <c r="AI1169" i="12"/>
  <c r="AI1170" i="12"/>
  <c r="AI1171" i="12"/>
  <c r="AI1172" i="12"/>
  <c r="AI1173" i="12"/>
  <c r="AI1174" i="12"/>
  <c r="AI1175" i="12"/>
  <c r="AI1176" i="12"/>
  <c r="AI1177" i="12"/>
  <c r="AI1178" i="12"/>
  <c r="AI1179" i="12"/>
  <c r="AI1180" i="12"/>
  <c r="AI1181" i="12"/>
  <c r="AI1182" i="12"/>
  <c r="AI1183" i="12"/>
  <c r="AI1184" i="12"/>
  <c r="AI1185" i="12"/>
  <c r="AI1186" i="12"/>
  <c r="AI1187" i="12"/>
  <c r="AI1188" i="12"/>
  <c r="AI1189" i="12"/>
  <c r="AI1190" i="12"/>
  <c r="AI1191" i="12"/>
  <c r="AI1192" i="12"/>
  <c r="AI1193" i="12"/>
  <c r="AI1194" i="12"/>
  <c r="AI1195" i="12"/>
  <c r="AI1196" i="12"/>
  <c r="AI1197" i="12"/>
  <c r="AI1198" i="12"/>
  <c r="AI1199" i="12"/>
  <c r="AI1200" i="12"/>
  <c r="AI1201" i="12"/>
  <c r="AI1202" i="12"/>
  <c r="AI1203" i="12"/>
  <c r="AI1204" i="12"/>
  <c r="AI1205" i="12"/>
  <c r="AI1206" i="12"/>
  <c r="AI1207" i="12"/>
  <c r="AI1208" i="12"/>
  <c r="AI1209" i="12"/>
  <c r="AI1210" i="12"/>
  <c r="AI1211" i="12"/>
  <c r="AI1212" i="12"/>
  <c r="AI1213" i="12"/>
  <c r="AI1214" i="12"/>
  <c r="AI1215" i="12"/>
  <c r="AI1216" i="12"/>
  <c r="AI1217" i="12"/>
  <c r="AI1218" i="12"/>
  <c r="AI1219" i="12"/>
  <c r="AI1220" i="12"/>
  <c r="AI1221" i="12"/>
  <c r="AI1222" i="12"/>
  <c r="AI1223" i="12"/>
  <c r="AI1224" i="12"/>
  <c r="AI1225" i="12"/>
  <c r="AI1226" i="12"/>
  <c r="AI1227" i="12"/>
  <c r="AI1228" i="12"/>
  <c r="AI1229" i="12"/>
  <c r="AI1230" i="12"/>
  <c r="AI1231" i="12"/>
  <c r="AI1232" i="12"/>
  <c r="AI1233" i="12"/>
  <c r="AI1234" i="12"/>
  <c r="AI1235" i="12"/>
  <c r="AI1236" i="12"/>
  <c r="AI1237" i="12"/>
  <c r="AI1238" i="12"/>
  <c r="AI1239" i="12"/>
  <c r="AI1240" i="12"/>
  <c r="AI1241" i="12"/>
  <c r="AI1242" i="12"/>
  <c r="AI1243" i="12"/>
  <c r="AI1244" i="12"/>
  <c r="AI1245" i="12"/>
  <c r="AI1246" i="12"/>
  <c r="AI1247" i="12"/>
  <c r="AI1248" i="12"/>
  <c r="AI1249" i="12"/>
  <c r="AI1250" i="12"/>
  <c r="AI1251" i="12"/>
  <c r="AI1252" i="12"/>
  <c r="AI1253" i="12"/>
  <c r="AI1254" i="12"/>
  <c r="AI1255" i="12"/>
  <c r="AI1256" i="12"/>
  <c r="AI1257" i="12"/>
  <c r="AI1258" i="12"/>
  <c r="AI1259" i="12"/>
  <c r="AI1260" i="12"/>
  <c r="AI1261" i="12"/>
  <c r="AI1262" i="12"/>
  <c r="AI1263" i="12"/>
  <c r="AI1264" i="12"/>
  <c r="AI1265" i="12"/>
  <c r="AI1266" i="12"/>
  <c r="AI1267" i="12"/>
  <c r="AI1268" i="12"/>
  <c r="AI1269" i="12"/>
  <c r="AI1270" i="12"/>
  <c r="AI1271" i="12"/>
  <c r="AI1272" i="12"/>
  <c r="AI1273" i="12"/>
  <c r="AI1274" i="12"/>
  <c r="AI1275" i="12"/>
  <c r="AI1276" i="12"/>
  <c r="AI1277" i="12"/>
  <c r="AI1278" i="12"/>
  <c r="AI1279" i="12"/>
  <c r="AI1280" i="12"/>
  <c r="AI1281" i="12"/>
  <c r="AI1282" i="12"/>
  <c r="AI1283" i="12"/>
  <c r="AI1284" i="12"/>
  <c r="AI1285" i="12"/>
  <c r="AI1286" i="12"/>
  <c r="AI1287" i="12"/>
  <c r="AI1288" i="12"/>
  <c r="AI1289" i="12"/>
  <c r="AI1290" i="12"/>
  <c r="AI1291" i="12"/>
  <c r="AI1292" i="12"/>
  <c r="AI1293" i="12"/>
  <c r="AI1294" i="12"/>
  <c r="AI1295" i="12"/>
  <c r="AI1296" i="12"/>
  <c r="AI1297" i="12"/>
  <c r="AI1298" i="12"/>
  <c r="AI1299" i="12"/>
  <c r="AI1300" i="12"/>
  <c r="AI1301" i="12"/>
  <c r="AI1302" i="12"/>
  <c r="AI1303" i="12"/>
  <c r="AI1304" i="12"/>
  <c r="AI1305" i="12"/>
  <c r="AI1306" i="12"/>
  <c r="AI1307" i="12"/>
  <c r="AI1308" i="12"/>
  <c r="AI1309" i="12"/>
  <c r="AI1310" i="12"/>
  <c r="AI1311" i="12"/>
  <c r="AI1312" i="12"/>
  <c r="AI1313" i="12"/>
  <c r="AI1314" i="12"/>
  <c r="AI1315" i="12"/>
  <c r="AI1316" i="12"/>
  <c r="AI1317" i="12"/>
  <c r="AI1318" i="12"/>
  <c r="AI1319" i="12"/>
  <c r="AI1320" i="12"/>
  <c r="AI1321" i="12"/>
  <c r="AI1322" i="12"/>
  <c r="AI1323" i="12"/>
  <c r="AI1324" i="12"/>
  <c r="AI1325" i="12"/>
  <c r="AI1326" i="12"/>
  <c r="AI1327" i="12"/>
  <c r="AI1328" i="12"/>
  <c r="AI1329" i="12"/>
  <c r="AI1330" i="12"/>
  <c r="AI1331" i="12"/>
  <c r="AI1332" i="12"/>
  <c r="AI1333" i="12"/>
  <c r="AI1334" i="12"/>
  <c r="AI1335" i="12"/>
  <c r="AI1336" i="12"/>
  <c r="AI1337" i="12"/>
  <c r="AI1338" i="12"/>
  <c r="AI1339" i="12"/>
  <c r="AI1340" i="12"/>
  <c r="AI1341" i="12"/>
  <c r="AI1342" i="12"/>
  <c r="AI1343" i="12"/>
  <c r="AI1344" i="12"/>
  <c r="AI1345" i="12"/>
  <c r="AI1346" i="12"/>
  <c r="AI1347" i="12"/>
  <c r="AI1348" i="12"/>
  <c r="AI1349" i="12"/>
  <c r="AI1350" i="12"/>
  <c r="AI1351" i="12"/>
  <c r="AI1352" i="12"/>
  <c r="AI1353" i="12"/>
  <c r="AI1354" i="12"/>
  <c r="AI1355" i="12"/>
  <c r="AI1356" i="12"/>
  <c r="AI1357" i="12"/>
  <c r="AI1358" i="12"/>
  <c r="AI1359" i="12"/>
  <c r="AI1360" i="12"/>
  <c r="AI1361" i="12"/>
  <c r="AI1362" i="12"/>
  <c r="AI1363" i="12"/>
  <c r="AI1364" i="12"/>
  <c r="AI1365" i="12"/>
  <c r="AI1366" i="12"/>
  <c r="AI1367" i="12"/>
  <c r="AI1368" i="12"/>
  <c r="AI1369" i="12"/>
  <c r="AI1370" i="12"/>
  <c r="AI1371" i="12"/>
  <c r="AI1372" i="12"/>
  <c r="AI1373" i="12"/>
  <c r="AI1374" i="12"/>
  <c r="AI1375" i="12"/>
  <c r="AI1376" i="12"/>
  <c r="AI1377" i="12"/>
  <c r="AI1378" i="12"/>
  <c r="AI1379" i="12"/>
  <c r="AI1380" i="12"/>
  <c r="AI1381" i="12"/>
  <c r="AI1382" i="12"/>
  <c r="AI1383" i="12"/>
  <c r="AI1384" i="12"/>
  <c r="AI1385" i="12"/>
  <c r="AI1386" i="12"/>
  <c r="AI1387" i="12"/>
  <c r="AI1388" i="12"/>
  <c r="AI1389" i="12"/>
  <c r="AI1390" i="12"/>
  <c r="AI1391" i="12"/>
  <c r="AI1392" i="12"/>
  <c r="AI1393" i="12"/>
  <c r="AI1394" i="12"/>
  <c r="AI1395" i="12"/>
  <c r="AI1396" i="12"/>
  <c r="AI1397" i="12"/>
  <c r="AI1398" i="12"/>
  <c r="AI1399" i="12"/>
  <c r="AI1400" i="12"/>
  <c r="AI1401" i="12"/>
  <c r="AI1402" i="12"/>
  <c r="AI1403" i="12"/>
  <c r="AI1404" i="12"/>
  <c r="AI1405" i="12"/>
  <c r="AI1406" i="12"/>
  <c r="AI1407" i="12"/>
  <c r="AI1408" i="12"/>
  <c r="AI1409" i="12"/>
  <c r="AI1410" i="12"/>
  <c r="AI1411" i="12"/>
  <c r="AI1412" i="12"/>
  <c r="AI1413" i="12"/>
  <c r="AI1414" i="12"/>
  <c r="AI1415" i="12"/>
  <c r="AI1416" i="12"/>
  <c r="AI1417" i="12"/>
  <c r="AI1418" i="12"/>
  <c r="AI1419" i="12"/>
  <c r="AI1420" i="12"/>
  <c r="AI1421" i="12"/>
  <c r="AI1422" i="12"/>
  <c r="AI1423" i="12"/>
  <c r="AI1424" i="12"/>
  <c r="AI1425" i="12"/>
  <c r="AI1426" i="12"/>
  <c r="AI1427" i="12"/>
  <c r="AI1428" i="12"/>
  <c r="AI1429" i="12"/>
  <c r="AI1430" i="12"/>
  <c r="AI1431" i="12"/>
  <c r="AI1432" i="12"/>
  <c r="AI1433" i="12"/>
  <c r="AI1434" i="12"/>
  <c r="AI1435" i="12"/>
  <c r="AI1436" i="12"/>
  <c r="AI1437" i="12"/>
  <c r="AI1438" i="12"/>
  <c r="AI1439" i="12"/>
  <c r="AI1440" i="12"/>
  <c r="AI1441" i="12"/>
  <c r="AI1442" i="12"/>
  <c r="AI1443" i="12"/>
  <c r="AI1444" i="12"/>
  <c r="AI1445" i="12"/>
  <c r="AI1446" i="12"/>
  <c r="AI1447" i="12"/>
  <c r="AI1448" i="12"/>
  <c r="AI1449" i="12"/>
  <c r="AI1450" i="12"/>
  <c r="AI1451" i="12"/>
  <c r="AI1452" i="12"/>
  <c r="AI1453" i="12"/>
  <c r="AI1454" i="12"/>
  <c r="AI1455" i="12"/>
  <c r="AI1456" i="12"/>
  <c r="AI1457" i="12"/>
  <c r="AI1458" i="12"/>
  <c r="AI1459" i="12"/>
  <c r="AI1460" i="12"/>
  <c r="AI1461" i="12"/>
  <c r="AI1462" i="12"/>
  <c r="AI1463" i="12"/>
  <c r="AI1464" i="12"/>
  <c r="AI1465" i="12"/>
  <c r="AI1466" i="12"/>
  <c r="AI1467" i="12"/>
  <c r="AI1468" i="12"/>
  <c r="AI1469" i="12"/>
  <c r="AI1470" i="12"/>
  <c r="AI1471" i="12"/>
  <c r="AI1472" i="12"/>
  <c r="AI1473" i="12"/>
  <c r="AI1474" i="12"/>
  <c r="AI1475" i="12"/>
  <c r="AI1476" i="12"/>
  <c r="AI1477" i="12"/>
  <c r="AI1478" i="12"/>
  <c r="AI1479" i="12"/>
  <c r="AI1480" i="12"/>
  <c r="AI1481" i="12"/>
  <c r="AI1482" i="12"/>
  <c r="AI1483" i="12"/>
  <c r="AI1484" i="12"/>
  <c r="AI1485" i="12"/>
  <c r="AI1486" i="12"/>
  <c r="AI1487" i="12"/>
  <c r="AI1488" i="12"/>
  <c r="AI1489" i="12"/>
  <c r="AI1490" i="12"/>
  <c r="AI1491" i="12"/>
  <c r="AI1492" i="12"/>
  <c r="AI1493" i="12"/>
  <c r="AI1494" i="12"/>
  <c r="AI1495" i="12"/>
  <c r="AI1496" i="12"/>
  <c r="AI1497" i="12"/>
  <c r="AI1498" i="12"/>
  <c r="AI1499" i="12"/>
  <c r="AI1500" i="12"/>
  <c r="AI1501" i="12"/>
  <c r="AI1502" i="12"/>
  <c r="AI1503" i="12"/>
  <c r="AI1504" i="12"/>
  <c r="AI1505" i="12"/>
  <c r="AI1506" i="12"/>
  <c r="AI1507" i="12"/>
  <c r="AI1508" i="12"/>
  <c r="AI1509" i="12"/>
  <c r="AI1510" i="12"/>
  <c r="AI1511" i="12"/>
  <c r="AI1512" i="12"/>
  <c r="AI1513" i="12"/>
  <c r="AI1514" i="12"/>
  <c r="AI1515" i="12"/>
  <c r="AI1516" i="12"/>
  <c r="AI1517" i="12"/>
  <c r="AI1518" i="12"/>
  <c r="AI1519" i="12"/>
  <c r="AI1520" i="12"/>
  <c r="AI1521" i="12"/>
  <c r="AI1522" i="12"/>
  <c r="AI1523" i="12"/>
  <c r="AI1524" i="12"/>
  <c r="AI1525" i="12"/>
  <c r="AI1526" i="12"/>
  <c r="AI1527" i="12"/>
  <c r="AI1528" i="12"/>
  <c r="AI1529" i="12"/>
  <c r="AI1530" i="12"/>
  <c r="AI1531" i="12"/>
  <c r="AI1532" i="12"/>
  <c r="AI1533" i="12"/>
  <c r="AI1534" i="12"/>
  <c r="AI1535" i="12"/>
  <c r="AI1536" i="12"/>
  <c r="AI1537" i="12"/>
  <c r="AI1538" i="12"/>
  <c r="AI1539" i="12"/>
  <c r="AI1540" i="12"/>
  <c r="AI1541" i="12"/>
  <c r="AI1542" i="12"/>
  <c r="AI1543" i="12"/>
  <c r="AI1544" i="12"/>
  <c r="AI1545" i="12"/>
  <c r="AI1546" i="12"/>
  <c r="AI1547" i="12"/>
  <c r="AI1548" i="12"/>
  <c r="AI1549" i="12"/>
  <c r="AI1550" i="12"/>
  <c r="AI1551" i="12"/>
  <c r="AI1552" i="12"/>
  <c r="AI1553" i="12"/>
  <c r="AI1554" i="12"/>
  <c r="AI1555" i="12"/>
  <c r="AI1556" i="12"/>
  <c r="AI1557" i="12"/>
  <c r="AI1558" i="12"/>
  <c r="AI1559" i="12"/>
  <c r="AI1560" i="12"/>
  <c r="AI1561" i="12"/>
  <c r="AI1562" i="12"/>
  <c r="AI1563" i="12"/>
  <c r="AI1564" i="12"/>
  <c r="AI1565" i="12"/>
  <c r="AI1566" i="12"/>
  <c r="AI1567" i="12"/>
  <c r="AI1568" i="12"/>
  <c r="AI1569" i="12"/>
  <c r="AI1570" i="12"/>
  <c r="AI1571" i="12"/>
  <c r="AI1572" i="12"/>
  <c r="AI1573" i="12"/>
  <c r="AI1574" i="12"/>
  <c r="AI1575" i="12"/>
  <c r="AI1576" i="12"/>
  <c r="AI1577" i="12"/>
  <c r="AI1578" i="12"/>
  <c r="AI1579" i="12"/>
  <c r="AI1580" i="12"/>
  <c r="AI1581" i="12"/>
  <c r="AI1582" i="12"/>
  <c r="AI1583" i="12"/>
  <c r="AI1584" i="12"/>
  <c r="AI1585" i="12"/>
  <c r="AI1586" i="12"/>
  <c r="AI1587" i="12"/>
  <c r="AI1588" i="12"/>
  <c r="AI1589" i="12"/>
  <c r="AI1590" i="12"/>
  <c r="AI1591" i="12"/>
  <c r="AI1592" i="12"/>
  <c r="AI1593" i="12"/>
  <c r="AI1594" i="12"/>
  <c r="AI1595" i="12"/>
  <c r="AI1596" i="12"/>
  <c r="AI1597" i="12"/>
  <c r="AI1598" i="12"/>
  <c r="AI1599" i="12"/>
  <c r="AI1600" i="12"/>
  <c r="AI1601" i="12"/>
  <c r="AI1602" i="12"/>
  <c r="AI1603" i="12"/>
  <c r="AI1604" i="12"/>
  <c r="AI1605" i="12"/>
  <c r="AI1606" i="12"/>
  <c r="AI1607" i="12"/>
  <c r="AI1608" i="12"/>
  <c r="AI1609" i="12"/>
  <c r="AI1610" i="12"/>
  <c r="AI1611" i="12"/>
  <c r="AI1612" i="12"/>
  <c r="AI1613" i="12"/>
  <c r="AI1614" i="12"/>
  <c r="AI1615" i="12"/>
  <c r="AI1616" i="12"/>
  <c r="AI1617" i="12"/>
  <c r="AI1618" i="12"/>
  <c r="AI1619" i="12"/>
  <c r="AI1620" i="12"/>
  <c r="AI1621" i="12"/>
  <c r="AI1622" i="12"/>
  <c r="AI1623" i="12"/>
  <c r="AI1624" i="12"/>
  <c r="AI1625" i="12"/>
  <c r="AI1626" i="12"/>
  <c r="AI1627" i="12"/>
  <c r="AI1628" i="12"/>
  <c r="AI1629" i="12"/>
  <c r="AI1630" i="12"/>
  <c r="AI1631" i="12"/>
  <c r="AI1632" i="12"/>
  <c r="AI1633" i="12"/>
  <c r="AI1634" i="12"/>
  <c r="AI1635" i="12"/>
  <c r="AI1636" i="12"/>
  <c r="AI1637" i="12"/>
  <c r="AI1638" i="12"/>
  <c r="AI1639" i="12"/>
  <c r="AI1640" i="12"/>
  <c r="AI1641" i="12"/>
  <c r="AI1642" i="12"/>
  <c r="AI1643" i="12"/>
  <c r="AI1644" i="12"/>
  <c r="AI1645" i="12"/>
  <c r="AI1646" i="12"/>
  <c r="AI1647" i="12"/>
  <c r="AI1648" i="12"/>
  <c r="AI1649" i="12"/>
  <c r="AI1650" i="12"/>
  <c r="AI1651" i="12"/>
  <c r="AI1652" i="12"/>
  <c r="AI1653" i="12"/>
  <c r="AI1654" i="12"/>
  <c r="AI1655" i="12"/>
  <c r="AI1656" i="12"/>
  <c r="AI1657" i="12"/>
  <c r="AI1658" i="12"/>
  <c r="AI1659" i="12"/>
  <c r="AI1660" i="12"/>
  <c r="AI1661" i="12"/>
  <c r="AI1662" i="12"/>
  <c r="AI1663" i="12"/>
  <c r="AI1664" i="12"/>
  <c r="AI1665" i="12"/>
  <c r="AI1666" i="12"/>
  <c r="AI1667" i="12"/>
  <c r="AI1668" i="12"/>
  <c r="AI1669" i="12"/>
  <c r="AI1670" i="12"/>
  <c r="AI1671" i="12"/>
  <c r="AI1672" i="12"/>
  <c r="AI1673" i="12"/>
  <c r="AI1674" i="12"/>
  <c r="AI1675" i="12"/>
  <c r="AI1676" i="12"/>
  <c r="AI1677" i="12"/>
  <c r="AI1678" i="12"/>
  <c r="AI1679" i="12"/>
  <c r="AI1680" i="12"/>
  <c r="AI1681" i="12"/>
  <c r="AI1682" i="12"/>
  <c r="AI1683" i="12"/>
  <c r="AI1684" i="12"/>
  <c r="AI1685" i="12"/>
  <c r="AI1686" i="12"/>
  <c r="AI1687" i="12"/>
  <c r="AI1688" i="12"/>
  <c r="AI1689" i="12"/>
  <c r="AI1690" i="12"/>
  <c r="AI1691" i="12"/>
  <c r="AI1692" i="12"/>
  <c r="AI1693" i="12"/>
  <c r="AI1694" i="12"/>
  <c r="AI1695" i="12"/>
  <c r="AI1696" i="12"/>
  <c r="AI1697" i="12"/>
  <c r="AI1698" i="12"/>
  <c r="AI1699" i="12"/>
  <c r="AI1700" i="12"/>
  <c r="AI1701" i="12"/>
  <c r="AI1702" i="12"/>
  <c r="AI1703" i="12"/>
  <c r="AI1704" i="12"/>
  <c r="AI1705" i="12"/>
  <c r="AI1706" i="12"/>
  <c r="AI1707" i="12"/>
  <c r="AI1708" i="12"/>
  <c r="AI1709" i="12"/>
  <c r="AI1710" i="12"/>
  <c r="AI1711" i="12"/>
  <c r="AI1712" i="12"/>
  <c r="AI1713" i="12"/>
  <c r="AI1714" i="12"/>
  <c r="AI1715" i="12"/>
  <c r="AI1716" i="12"/>
  <c r="AI1717" i="12"/>
  <c r="AI1718" i="12"/>
  <c r="AI1719" i="12"/>
  <c r="AI1720" i="12"/>
  <c r="AI1721" i="12"/>
  <c r="AI1722" i="12"/>
  <c r="AI1723" i="12"/>
  <c r="AI1724" i="12"/>
  <c r="AI1725" i="12"/>
  <c r="AI1726" i="12"/>
  <c r="AI1727" i="12"/>
  <c r="AI1728" i="12"/>
  <c r="AI1729" i="12"/>
  <c r="AI1730" i="12"/>
  <c r="AI1731" i="12"/>
  <c r="AI1732" i="12"/>
  <c r="AI1733" i="12"/>
  <c r="AI1734" i="12"/>
  <c r="AI1735" i="12"/>
  <c r="AI1736" i="12"/>
  <c r="AI1737" i="12"/>
  <c r="AI1738" i="12"/>
  <c r="AI1739" i="12"/>
  <c r="AI1740" i="12"/>
  <c r="AI1741" i="12"/>
  <c r="AI1742" i="12"/>
  <c r="AI1743" i="12"/>
  <c r="AI1744" i="12"/>
  <c r="AI1745" i="12"/>
  <c r="AI1746" i="12"/>
  <c r="AI1747" i="12"/>
  <c r="AI1748" i="12"/>
  <c r="AI1749" i="12"/>
  <c r="AI1750" i="12"/>
  <c r="AI1751" i="12"/>
  <c r="AI1752" i="12"/>
  <c r="AI1753" i="12"/>
  <c r="AI1754" i="12"/>
  <c r="AI1755" i="12"/>
  <c r="AI1756" i="12"/>
  <c r="AI1757" i="12"/>
  <c r="AI1758" i="12"/>
  <c r="AI1759" i="12"/>
  <c r="AI1760" i="12"/>
  <c r="AI1761" i="12"/>
  <c r="AI1762" i="12"/>
  <c r="AI1763" i="12"/>
  <c r="AI1764" i="12"/>
  <c r="AI1765" i="12"/>
  <c r="AI1766" i="12"/>
  <c r="AI1767" i="12"/>
  <c r="AI1768" i="12"/>
  <c r="AI1769" i="12"/>
  <c r="AI1770" i="12"/>
  <c r="AI1771" i="12"/>
  <c r="AI1772" i="12"/>
  <c r="AI1773" i="12"/>
  <c r="AI1774" i="12"/>
  <c r="AI1775" i="12"/>
  <c r="AI1776" i="12"/>
  <c r="AI1777" i="12"/>
  <c r="AI1778" i="12"/>
  <c r="AI1779" i="12"/>
  <c r="AI1780" i="12"/>
  <c r="AI1781" i="12"/>
  <c r="AI1782" i="12"/>
  <c r="AI1783" i="12"/>
  <c r="AI1784" i="12"/>
  <c r="AI1785" i="12"/>
  <c r="AI1786" i="12"/>
  <c r="AI1787" i="12"/>
  <c r="AI1788" i="12"/>
  <c r="AI1789" i="12"/>
  <c r="AI1790" i="12"/>
  <c r="AI1791" i="12"/>
  <c r="AI1792" i="12"/>
  <c r="AI1793" i="12"/>
  <c r="AI1794" i="12"/>
  <c r="AI1795" i="12"/>
  <c r="AI1796" i="12"/>
  <c r="AI1797" i="12"/>
  <c r="AI1798" i="12"/>
  <c r="AI1799" i="12"/>
  <c r="AI1800" i="12"/>
  <c r="AI1801" i="12"/>
  <c r="AI1802" i="12"/>
  <c r="AI1803" i="12"/>
  <c r="AI1804" i="12"/>
  <c r="AI1805" i="12"/>
  <c r="AI1806" i="12"/>
  <c r="AI1807" i="12"/>
  <c r="AI1808" i="12"/>
  <c r="AI1809" i="12"/>
  <c r="AI1810" i="12"/>
  <c r="AI1811" i="12"/>
  <c r="AI1812" i="12"/>
  <c r="AI1813" i="12"/>
  <c r="AI1814" i="12"/>
  <c r="AI1815" i="12"/>
  <c r="AI1816" i="12"/>
  <c r="AI1817" i="12"/>
  <c r="AI1818" i="12"/>
  <c r="AI1819" i="12"/>
  <c r="AI1820" i="12"/>
  <c r="AI1821" i="12"/>
  <c r="AI1822" i="12"/>
  <c r="AI1823" i="12"/>
  <c r="AI1824" i="12"/>
  <c r="AI1825" i="12"/>
  <c r="AI1826" i="12"/>
  <c r="AI1827" i="12"/>
  <c r="AI1828" i="12"/>
  <c r="AI1829" i="12"/>
  <c r="AI1830" i="12"/>
  <c r="AI1831" i="12"/>
  <c r="AI1832" i="12"/>
  <c r="AI1833" i="12"/>
  <c r="AI1834" i="12"/>
  <c r="AI1835" i="12"/>
  <c r="AI1836" i="12"/>
  <c r="AI1837" i="12"/>
  <c r="AI1838" i="12"/>
  <c r="AI1839" i="12"/>
  <c r="AI1840" i="12"/>
  <c r="AI1841" i="12"/>
  <c r="AI1842" i="12"/>
  <c r="AI1843" i="12"/>
  <c r="AI1844" i="12"/>
  <c r="AI1845" i="12"/>
  <c r="AI1846" i="12"/>
  <c r="AI1847" i="12"/>
  <c r="AI1848" i="12"/>
  <c r="AI1849" i="12"/>
  <c r="AI1850" i="12"/>
  <c r="AI1851" i="12"/>
  <c r="AI1852" i="12"/>
  <c r="AI1853" i="12"/>
  <c r="AI1854" i="12"/>
  <c r="AI1855" i="12"/>
  <c r="AI1856" i="12"/>
  <c r="AI1857" i="12"/>
  <c r="AI1858" i="12"/>
  <c r="AI1859" i="12"/>
  <c r="AI1860" i="12"/>
  <c r="AI1861" i="12"/>
  <c r="AI1862" i="12"/>
  <c r="AI1863" i="12"/>
  <c r="AI1864" i="12"/>
  <c r="AI1865" i="12"/>
  <c r="AI1866" i="12"/>
  <c r="AI1867" i="12"/>
  <c r="AI1868" i="12"/>
  <c r="AI1869" i="12"/>
  <c r="AI1870" i="12"/>
  <c r="AI1871" i="12"/>
  <c r="AI1872" i="12"/>
  <c r="AI1873" i="12"/>
  <c r="AI1874" i="12"/>
  <c r="AI1875" i="12"/>
  <c r="AI1876" i="12"/>
  <c r="AI1877" i="12"/>
  <c r="AI1878" i="12"/>
  <c r="AI1879" i="12"/>
  <c r="AI1880" i="12"/>
  <c r="AI1881" i="12"/>
  <c r="AI1882" i="12"/>
  <c r="AI1883" i="12"/>
  <c r="AI1884" i="12"/>
  <c r="AI1885" i="12"/>
  <c r="AI1886" i="12"/>
  <c r="AI1887" i="12"/>
  <c r="AI1888" i="12"/>
  <c r="AI1889" i="12"/>
  <c r="AI1890" i="12"/>
  <c r="AI1891" i="12"/>
  <c r="AI1892" i="12"/>
  <c r="AI1893" i="12"/>
  <c r="AI1894" i="12"/>
  <c r="AI1895" i="12"/>
  <c r="AI1896" i="12"/>
  <c r="AI1897" i="12"/>
  <c r="AI1898" i="12"/>
  <c r="AI1899" i="12"/>
  <c r="AI1900" i="12"/>
  <c r="AI1901" i="12"/>
  <c r="AI1902" i="12"/>
  <c r="AI1903" i="12"/>
  <c r="AI1904" i="12"/>
  <c r="AI1905" i="12"/>
  <c r="AI1906" i="12"/>
  <c r="AI1907" i="12"/>
  <c r="AI1908" i="12"/>
  <c r="AI1909" i="12"/>
  <c r="AI1910" i="12"/>
  <c r="AI1911" i="12"/>
  <c r="AI1912" i="12"/>
  <c r="AI1913" i="12"/>
  <c r="AI1914" i="12"/>
  <c r="AI1915" i="12"/>
  <c r="AI1916" i="12"/>
  <c r="AI1917" i="12"/>
  <c r="AI1918" i="12"/>
  <c r="AI1919" i="12"/>
  <c r="AI1920" i="12"/>
  <c r="AI1921" i="12"/>
  <c r="AI1922" i="12"/>
  <c r="AI1923" i="12"/>
  <c r="AI1924" i="12"/>
  <c r="AI1925" i="12"/>
  <c r="AI1926" i="12"/>
  <c r="AI1927" i="12"/>
  <c r="AI1928" i="12"/>
  <c r="AI1929" i="12"/>
  <c r="AI1930" i="12"/>
  <c r="AI1931" i="12"/>
  <c r="AI1932" i="12"/>
  <c r="AI1933" i="12"/>
  <c r="AI1934" i="12"/>
  <c r="AI1935" i="12"/>
  <c r="AI1936" i="12"/>
  <c r="AI1937" i="12"/>
  <c r="AI1938" i="12"/>
  <c r="AI1939" i="12"/>
  <c r="AI1940" i="12"/>
  <c r="AI1941" i="12"/>
  <c r="AI1942" i="12"/>
  <c r="AI1943" i="12"/>
  <c r="AI1944" i="12"/>
  <c r="AI1945" i="12"/>
  <c r="AI1946" i="12"/>
  <c r="AI1947" i="12"/>
  <c r="AI1948" i="12"/>
  <c r="AI1949" i="12"/>
  <c r="AI1950" i="12"/>
  <c r="AI1951" i="12"/>
  <c r="AI1952" i="12"/>
  <c r="AI1953" i="12"/>
  <c r="AI1954" i="12"/>
  <c r="AI1955" i="12"/>
  <c r="AI1956" i="12"/>
  <c r="AI1957" i="12"/>
  <c r="AI1958" i="12"/>
  <c r="AI1959" i="12"/>
  <c r="AI1960" i="12"/>
  <c r="AI1961" i="12"/>
  <c r="AI1962" i="12"/>
  <c r="AI1963" i="12"/>
  <c r="AI1964" i="12"/>
  <c r="AI1965" i="12"/>
  <c r="AI1966" i="12"/>
  <c r="AI1967" i="12"/>
  <c r="AI1968" i="12"/>
  <c r="AI1969" i="12"/>
  <c r="AI1970" i="12"/>
  <c r="AI1971" i="12"/>
  <c r="AI1972" i="12"/>
  <c r="AI1973" i="12"/>
  <c r="AI1974" i="12"/>
  <c r="AI1975" i="12"/>
  <c r="AI1976" i="12"/>
  <c r="AI1977" i="12"/>
  <c r="AI1978" i="12"/>
  <c r="AI1979" i="12"/>
  <c r="AI1980" i="12"/>
  <c r="AI1981" i="12"/>
  <c r="AI1982" i="12"/>
  <c r="AI1983" i="12"/>
  <c r="AI1984" i="12"/>
  <c r="AI1985" i="12"/>
  <c r="AI1986" i="12"/>
  <c r="AI1987" i="12"/>
  <c r="AI1988" i="12"/>
  <c r="AI1989" i="12"/>
  <c r="AI1990" i="12"/>
  <c r="AI1991" i="12"/>
  <c r="AI1992" i="12"/>
  <c r="AI1993" i="12"/>
  <c r="AI1994" i="12"/>
  <c r="AI1995" i="12"/>
  <c r="AI1996" i="12"/>
  <c r="AI1997" i="12"/>
  <c r="AI1998" i="12"/>
  <c r="AI1999" i="12"/>
  <c r="AI2000" i="12"/>
  <c r="AI2001" i="12"/>
  <c r="AI2002" i="12"/>
  <c r="AI2003" i="12"/>
  <c r="AI2004" i="12"/>
  <c r="AI2005" i="12"/>
  <c r="AI2006" i="12"/>
  <c r="AI2007" i="12"/>
  <c r="AI2008" i="12"/>
  <c r="AI2009" i="12"/>
  <c r="AI2010" i="12"/>
  <c r="AI2011" i="12"/>
  <c r="AI2012" i="12"/>
  <c r="AI2013" i="12"/>
  <c r="AI2014" i="12"/>
  <c r="AI2015" i="12"/>
  <c r="AI2016" i="12"/>
  <c r="AI2017" i="12"/>
  <c r="AI2018" i="12"/>
  <c r="AI2019" i="12"/>
  <c r="AI2020" i="12"/>
  <c r="AI2021" i="12"/>
  <c r="AI2022" i="12"/>
  <c r="AI2023" i="12"/>
  <c r="AI2024" i="12"/>
  <c r="AI2025" i="12"/>
  <c r="AI2026" i="12"/>
  <c r="AI2027" i="12"/>
  <c r="AI2028" i="12"/>
  <c r="AI2029" i="12"/>
  <c r="AI2030" i="12"/>
  <c r="AI2031" i="12"/>
  <c r="AI2032" i="12"/>
  <c r="AI2033" i="12"/>
  <c r="AI2034" i="12"/>
  <c r="AI2035" i="12"/>
  <c r="AI2036" i="12"/>
  <c r="AI2037" i="12"/>
  <c r="AI2038" i="12"/>
  <c r="AI2039" i="12"/>
  <c r="AI2040" i="12"/>
  <c r="AI2041" i="12"/>
  <c r="AI2042" i="12"/>
  <c r="AI2043" i="12"/>
  <c r="AI2044" i="12"/>
  <c r="AI2045" i="12"/>
  <c r="AI2046" i="12"/>
  <c r="AI2047" i="12"/>
  <c r="AI2048" i="12"/>
  <c r="AI2049" i="12"/>
  <c r="AI2050" i="12"/>
  <c r="AI2051" i="12"/>
  <c r="AI2052" i="12"/>
  <c r="AI2053" i="12"/>
  <c r="AI2054" i="12"/>
  <c r="AI2055" i="12"/>
  <c r="AI2056" i="12"/>
  <c r="AI2057" i="12"/>
  <c r="AI2058" i="12"/>
  <c r="AI2059" i="12"/>
  <c r="AI2060" i="12"/>
  <c r="AI2061" i="12"/>
  <c r="AI2062" i="12"/>
  <c r="AI2063" i="12"/>
  <c r="AI2064" i="12"/>
  <c r="AI2065" i="12"/>
  <c r="AI2066" i="12"/>
  <c r="AI2067" i="12"/>
  <c r="AI2068" i="12"/>
  <c r="AI2069" i="12"/>
  <c r="AI2070" i="12"/>
  <c r="AI2071" i="12"/>
  <c r="AI2072" i="12"/>
  <c r="AI2073" i="12"/>
  <c r="AI2074" i="12"/>
  <c r="AI2075" i="12"/>
  <c r="AI2076" i="12"/>
  <c r="AI2077" i="12"/>
  <c r="AI2078" i="12"/>
  <c r="AI2079" i="12"/>
  <c r="AI2080" i="12"/>
  <c r="AI2081" i="12"/>
  <c r="AI2082" i="12"/>
  <c r="AI2083" i="12"/>
  <c r="AI2084" i="12"/>
  <c r="AI2085" i="12"/>
  <c r="AI2086" i="12"/>
  <c r="AI2087" i="12"/>
  <c r="AI2088" i="12"/>
  <c r="AI2089" i="12"/>
  <c r="AI2090" i="12"/>
  <c r="AI2091" i="12"/>
  <c r="AI2092" i="12"/>
  <c r="AI2093" i="12"/>
  <c r="AI2094" i="12"/>
  <c r="AI2095" i="12"/>
  <c r="AI2096" i="12"/>
  <c r="AI2097" i="12"/>
  <c r="AI2098" i="12"/>
  <c r="AI2099" i="12"/>
  <c r="AI2100" i="12"/>
  <c r="AI2101" i="12"/>
  <c r="AI2102" i="12"/>
  <c r="AI2103" i="12"/>
  <c r="AI2104" i="12"/>
  <c r="AI2105" i="12"/>
  <c r="AI2106" i="12"/>
  <c r="AI2107" i="12"/>
  <c r="AI2108" i="12"/>
  <c r="AI2109" i="12"/>
  <c r="AI2110" i="12"/>
  <c r="AI2111" i="12"/>
  <c r="AI2112" i="12"/>
  <c r="AI2113" i="12"/>
  <c r="AI2114" i="12"/>
  <c r="AI2115" i="12"/>
  <c r="AI2116" i="12"/>
  <c r="AI2117" i="12"/>
  <c r="AI2118" i="12"/>
  <c r="AI2119" i="12"/>
  <c r="AI2120" i="12"/>
  <c r="AI2121" i="12"/>
  <c r="AI2122" i="12"/>
  <c r="AI2123" i="12"/>
  <c r="AI2124" i="12"/>
  <c r="AI2125" i="12"/>
  <c r="AI2126" i="12"/>
  <c r="AI2127" i="12"/>
  <c r="AI2128" i="12"/>
  <c r="AI2129" i="12"/>
  <c r="AI2130" i="12"/>
  <c r="AI2131" i="12"/>
  <c r="AI2132" i="12"/>
  <c r="AI2133" i="12"/>
  <c r="AI2134" i="12"/>
  <c r="AI2135" i="12"/>
  <c r="AI2136" i="12"/>
  <c r="AI2137" i="12"/>
  <c r="AI2138" i="12"/>
  <c r="AI2139" i="12"/>
  <c r="AI2140" i="12"/>
  <c r="AI2141" i="12"/>
  <c r="AI2142" i="12"/>
  <c r="AI2143" i="12"/>
  <c r="AI2144" i="12"/>
  <c r="AI2145" i="12"/>
  <c r="AI2146" i="12"/>
  <c r="AI2147" i="12"/>
  <c r="AI2148" i="12"/>
  <c r="AI2149" i="12"/>
  <c r="AI2150" i="12"/>
  <c r="AI2151" i="12"/>
  <c r="AI2152" i="12"/>
  <c r="AI2153" i="12"/>
  <c r="AI2154" i="12"/>
  <c r="AI2155" i="12"/>
  <c r="AI2156" i="12"/>
  <c r="AI2157" i="12"/>
  <c r="AI2158" i="12"/>
  <c r="AI2159" i="12"/>
  <c r="AI2160" i="12"/>
  <c r="AI2161" i="12"/>
  <c r="AI2162" i="12"/>
  <c r="AI2163" i="12"/>
  <c r="AI2164" i="12"/>
  <c r="AI2165" i="12"/>
  <c r="AI2166" i="12"/>
  <c r="AI2167" i="12"/>
  <c r="AI2168" i="12"/>
  <c r="AI2169" i="12"/>
  <c r="AI2170" i="12"/>
  <c r="AI2171" i="12"/>
  <c r="AI2172" i="12"/>
  <c r="AI2173" i="12"/>
  <c r="AI2174" i="12"/>
  <c r="AI2175" i="12"/>
  <c r="AI2176" i="12"/>
  <c r="AI2177" i="12"/>
  <c r="AI2178" i="12"/>
  <c r="AI2179" i="12"/>
  <c r="AI2180" i="12"/>
  <c r="AI2181" i="12"/>
  <c r="AI2182" i="12"/>
  <c r="AI2183" i="12"/>
  <c r="AI2184" i="12"/>
  <c r="AI2185" i="12"/>
  <c r="AI2186" i="12"/>
  <c r="AI2187" i="12"/>
  <c r="AI2188" i="12"/>
  <c r="AI2189" i="12"/>
  <c r="AI2190" i="12"/>
  <c r="AI2191" i="12"/>
  <c r="AI2192" i="12"/>
  <c r="AI2193" i="12"/>
  <c r="AI2194" i="12"/>
  <c r="AI2195" i="12"/>
  <c r="AI2196" i="12"/>
  <c r="AI2197" i="12"/>
  <c r="AI2198" i="12"/>
  <c r="AI2199" i="12"/>
  <c r="AI2200" i="12"/>
  <c r="AI2201" i="12"/>
  <c r="AI2202" i="12"/>
  <c r="AI2203" i="12"/>
  <c r="AI2204" i="12"/>
  <c r="AI2205" i="12"/>
  <c r="AI2206" i="12"/>
  <c r="AI2207" i="12"/>
  <c r="AI2208" i="12"/>
  <c r="AI2209" i="12"/>
  <c r="AI2210" i="12"/>
  <c r="AI2211" i="12"/>
  <c r="AI2212" i="12"/>
  <c r="AI2213" i="12"/>
  <c r="AI2214" i="12"/>
  <c r="AI2215" i="12"/>
  <c r="AI2216" i="12"/>
  <c r="AI2217" i="12"/>
  <c r="AI2218" i="12"/>
  <c r="AI2219" i="12"/>
  <c r="AI2220" i="12"/>
  <c r="AI2221" i="12"/>
  <c r="AI2222" i="12"/>
  <c r="AI2223" i="12"/>
  <c r="AI2224" i="12"/>
  <c r="AI2225" i="12"/>
  <c r="AI2226" i="12"/>
  <c r="AI2227" i="12"/>
  <c r="AI2228" i="12"/>
  <c r="AI2229" i="12"/>
  <c r="AI2230" i="12"/>
  <c r="AI2231" i="12"/>
  <c r="AI2232" i="12"/>
  <c r="AI2233" i="12"/>
  <c r="AI2234" i="12"/>
  <c r="AI2235" i="12"/>
  <c r="AI2236" i="12"/>
  <c r="AI2237" i="12"/>
  <c r="AI2238" i="12"/>
  <c r="AI2239" i="12"/>
  <c r="AI2240" i="12"/>
  <c r="AI2241" i="12"/>
  <c r="AI2242" i="12"/>
  <c r="AI2243" i="12"/>
  <c r="AI2244" i="12"/>
  <c r="AI2245" i="12"/>
  <c r="AI2246" i="12"/>
  <c r="AI2247" i="12"/>
  <c r="AI2248" i="12"/>
  <c r="AI2249" i="12"/>
  <c r="AI2250" i="12"/>
  <c r="AI2251" i="12"/>
  <c r="AI2252" i="12"/>
  <c r="AI2253" i="12"/>
  <c r="AI2254" i="12"/>
  <c r="AI2255" i="12"/>
  <c r="AI2256" i="12"/>
  <c r="AI2257" i="12"/>
  <c r="AI2258" i="12"/>
  <c r="AI2259" i="12"/>
  <c r="AI2260" i="12"/>
  <c r="AI2261" i="12"/>
  <c r="AI2262" i="12"/>
  <c r="AI2263" i="12"/>
  <c r="AI2264" i="12"/>
  <c r="AI2265" i="12"/>
  <c r="AI2266" i="12"/>
  <c r="AI2267" i="12"/>
  <c r="AI2268" i="12"/>
  <c r="AI2269" i="12"/>
  <c r="AI2270" i="12"/>
  <c r="AI2271" i="12"/>
  <c r="AI2272" i="12"/>
  <c r="AI2273" i="12"/>
  <c r="AI2274" i="12"/>
  <c r="AI2275" i="12"/>
  <c r="AI2276" i="12"/>
  <c r="AI2277" i="12"/>
  <c r="AI2278" i="12"/>
  <c r="AI2279" i="12"/>
  <c r="AI2280" i="12"/>
  <c r="AI2281" i="12"/>
  <c r="AI2282" i="12"/>
  <c r="AI2283" i="12"/>
  <c r="AI2284" i="12"/>
  <c r="AI2285" i="12"/>
  <c r="AI2286" i="12"/>
  <c r="AI2287" i="12"/>
  <c r="AI2288" i="12"/>
  <c r="AI2289" i="12"/>
  <c r="AI2290" i="12"/>
  <c r="AI2291" i="12"/>
  <c r="AI2292" i="12"/>
  <c r="AI2293" i="12"/>
  <c r="AI2294" i="12"/>
  <c r="AI2295" i="12"/>
  <c r="AI2296" i="12"/>
  <c r="AI2297" i="12"/>
  <c r="AI2298" i="12"/>
  <c r="AI2299" i="12"/>
  <c r="AI2300" i="12"/>
  <c r="AI2301" i="12"/>
  <c r="AI2302" i="12"/>
  <c r="AI2303" i="12"/>
  <c r="AI2304" i="12"/>
  <c r="AI2305" i="12"/>
  <c r="AI2306" i="12"/>
  <c r="AI2307" i="12"/>
  <c r="AI2308" i="12"/>
  <c r="AI2309" i="12"/>
  <c r="AI2310" i="12"/>
  <c r="AI2311" i="12"/>
  <c r="AI2312" i="12"/>
  <c r="AI2313" i="12"/>
  <c r="AI2314" i="12"/>
  <c r="AI2315" i="12"/>
  <c r="AI2316" i="12"/>
  <c r="AI2317" i="12"/>
  <c r="AI2318" i="12"/>
  <c r="AI2319" i="12"/>
  <c r="AI2320" i="12"/>
  <c r="AI2321" i="12"/>
  <c r="AI2322" i="12"/>
  <c r="AI2323" i="12"/>
  <c r="AI2324" i="12"/>
  <c r="AI2325" i="12"/>
  <c r="AI2326" i="12"/>
  <c r="AI2327" i="12"/>
  <c r="AI2328" i="12"/>
  <c r="AI2329" i="12"/>
  <c r="AI2330" i="12"/>
  <c r="AI2331" i="12"/>
  <c r="AI2332" i="12"/>
  <c r="AI2333" i="12"/>
  <c r="AI2334" i="12"/>
  <c r="AI2335" i="12"/>
  <c r="AI2336" i="12"/>
  <c r="AI2337" i="12"/>
  <c r="AI2338" i="12"/>
  <c r="AI2339" i="12"/>
  <c r="AI2340" i="12"/>
  <c r="AI2341" i="12"/>
  <c r="AI2342" i="12"/>
  <c r="AI2343" i="12"/>
  <c r="AI2344" i="12"/>
  <c r="AI2345" i="12"/>
  <c r="AI2346" i="12"/>
  <c r="AI2347" i="12"/>
  <c r="AI2348" i="12"/>
  <c r="AI2349" i="12"/>
  <c r="AI2350" i="12"/>
  <c r="AI2351" i="12"/>
  <c r="AI2352" i="12"/>
  <c r="AI2353" i="12"/>
  <c r="AI2354" i="12"/>
  <c r="AI2355" i="12"/>
  <c r="AI2356" i="12"/>
  <c r="AI2357" i="12"/>
  <c r="AI2358" i="12"/>
  <c r="AI2359" i="12"/>
  <c r="AI2360" i="12"/>
  <c r="AI2361" i="12"/>
  <c r="AI2362" i="12"/>
  <c r="AI2363" i="12"/>
  <c r="AI2364" i="12"/>
  <c r="AI2365" i="12"/>
  <c r="AI2366" i="12"/>
  <c r="AI2367" i="12"/>
  <c r="AI2368" i="12"/>
  <c r="AI2369" i="12"/>
  <c r="AI2370" i="12"/>
  <c r="AI2371" i="12"/>
  <c r="AI2372" i="12"/>
  <c r="AI2373" i="12"/>
  <c r="AI2374" i="12"/>
  <c r="AI2375" i="12"/>
  <c r="AI2376" i="12"/>
  <c r="AI2377" i="12"/>
  <c r="AI2378" i="12"/>
  <c r="AI2379" i="12"/>
  <c r="AI2380" i="12"/>
  <c r="AI2381" i="12"/>
  <c r="AI2382" i="12"/>
  <c r="AI2383" i="12"/>
  <c r="AI2384" i="12"/>
  <c r="AI2385" i="12"/>
  <c r="AI2386" i="12"/>
  <c r="AI2387" i="12"/>
  <c r="AI2388" i="12"/>
  <c r="AI2389" i="12"/>
  <c r="AI2390" i="12"/>
  <c r="AI2391" i="12"/>
  <c r="AI2392" i="12"/>
  <c r="AI2393" i="12"/>
  <c r="AI2394" i="12"/>
  <c r="AI2395" i="12"/>
  <c r="AI2396" i="12"/>
  <c r="AI2397" i="12"/>
  <c r="AI2398" i="12"/>
  <c r="AI2399" i="12"/>
  <c r="AI2400" i="12"/>
  <c r="AI2401" i="12"/>
  <c r="AI2402" i="12"/>
  <c r="AI2403" i="12"/>
  <c r="AI2404" i="12"/>
  <c r="AI2405" i="12"/>
  <c r="AI2406" i="12"/>
  <c r="AI2407" i="12"/>
  <c r="AI2408" i="12"/>
  <c r="AI2409" i="12"/>
  <c r="AI2410" i="12"/>
  <c r="AI2411" i="12"/>
  <c r="AI2412" i="12"/>
  <c r="AI2413" i="12"/>
  <c r="AI2414" i="12"/>
  <c r="AI2415" i="12"/>
  <c r="AI2416" i="12"/>
  <c r="AI2417" i="12"/>
  <c r="AI2418" i="12"/>
  <c r="AI2419" i="12"/>
  <c r="AI2420" i="12"/>
  <c r="AI2421" i="12"/>
  <c r="AI2422" i="12"/>
  <c r="AI2423" i="12"/>
  <c r="AI2424" i="12"/>
  <c r="AI2425" i="12"/>
  <c r="AI2426" i="12"/>
  <c r="AI2427" i="12"/>
  <c r="AI2428" i="12"/>
  <c r="AI2429" i="12"/>
  <c r="AI2430" i="12"/>
  <c r="AI2431" i="12"/>
  <c r="AI2432" i="12"/>
  <c r="AI2433" i="12"/>
  <c r="AI2434" i="12"/>
  <c r="AI2435" i="12"/>
  <c r="AI2436" i="12"/>
  <c r="AI2437" i="12"/>
  <c r="AI2438" i="12"/>
  <c r="AI2439" i="12"/>
  <c r="AI2440" i="12"/>
  <c r="AI2441" i="12"/>
  <c r="AI2442" i="12"/>
  <c r="AI2443" i="12"/>
  <c r="AI2444" i="12"/>
  <c r="AI2445" i="12"/>
  <c r="AI2446" i="12"/>
  <c r="AI2447" i="12"/>
  <c r="AI2448" i="12"/>
  <c r="AI2449" i="12"/>
  <c r="AI2450" i="12"/>
  <c r="AI2451" i="12"/>
  <c r="AI2452" i="12"/>
  <c r="AI2453" i="12"/>
  <c r="AI2454" i="12"/>
  <c r="AI2455" i="12"/>
  <c r="AI2456" i="12"/>
  <c r="AI2457" i="12"/>
  <c r="AI2458" i="12"/>
  <c r="AI2459" i="12"/>
  <c r="AI2460" i="12"/>
  <c r="AI2461" i="12"/>
  <c r="AI2462" i="12"/>
  <c r="AI2463" i="12"/>
  <c r="AI2464" i="12"/>
  <c r="AI2465" i="12"/>
  <c r="AI2466" i="12"/>
  <c r="AI2467" i="12"/>
  <c r="AI2468" i="12"/>
  <c r="AI2469" i="12"/>
  <c r="AI2470" i="12"/>
  <c r="AI2471" i="12"/>
  <c r="AI2472" i="12"/>
  <c r="AI2473" i="12"/>
  <c r="AI2474" i="12"/>
  <c r="AI2475" i="12"/>
  <c r="AI2476" i="12"/>
  <c r="AI2477" i="12"/>
  <c r="AI2478" i="12"/>
  <c r="AI2479" i="12"/>
  <c r="AI2480" i="12"/>
  <c r="AI2481" i="12"/>
  <c r="AI2482" i="12"/>
  <c r="AI2483" i="12"/>
  <c r="AI2484" i="12"/>
  <c r="AI2485" i="12"/>
  <c r="AI2486" i="12"/>
  <c r="AI2487" i="12"/>
  <c r="AI2488" i="12"/>
  <c r="AI2489" i="12"/>
  <c r="AI2490" i="12"/>
  <c r="AI2491" i="12"/>
  <c r="AI2492" i="12"/>
  <c r="AI2493" i="12"/>
  <c r="AI2494" i="12"/>
  <c r="AI2495" i="12"/>
  <c r="AI2496" i="12"/>
  <c r="AI2497" i="12"/>
  <c r="AI2498" i="12"/>
  <c r="AI2499" i="12"/>
  <c r="AI2500" i="12"/>
  <c r="AI2501" i="12"/>
  <c r="AI2502" i="12"/>
  <c r="AI2503" i="12"/>
  <c r="AI2504" i="12"/>
  <c r="AI2505" i="12"/>
  <c r="AI2506" i="12"/>
  <c r="AI2507" i="12"/>
  <c r="AI2508" i="12"/>
  <c r="AI2509" i="12"/>
  <c r="AI2510" i="12"/>
  <c r="AI2511" i="12"/>
  <c r="AI2512" i="12"/>
  <c r="AI2513" i="12"/>
  <c r="AI2514" i="12"/>
  <c r="AI2515" i="12"/>
  <c r="AI2516" i="12"/>
  <c r="AI2517" i="12"/>
  <c r="AI2518" i="12"/>
  <c r="AI2519" i="12"/>
  <c r="AI2520" i="12"/>
  <c r="AI2521" i="12"/>
  <c r="AI2522" i="12"/>
  <c r="AI2523" i="12"/>
  <c r="AI2524" i="12"/>
  <c r="AI2525" i="12"/>
  <c r="AI2526" i="12"/>
  <c r="AI2527" i="12"/>
  <c r="AI2528" i="12"/>
  <c r="AI2529" i="12"/>
  <c r="AI2530" i="12"/>
  <c r="AI2531" i="12"/>
  <c r="AI2532" i="12"/>
  <c r="AI2533" i="12"/>
  <c r="AI2534" i="12"/>
  <c r="AI2535" i="12"/>
  <c r="AI2536" i="12"/>
  <c r="AI2537" i="12"/>
  <c r="AI2538" i="12"/>
  <c r="AI2539" i="12"/>
  <c r="AI2540" i="12"/>
  <c r="AI2541" i="12"/>
  <c r="AI2542" i="12"/>
  <c r="AI2543" i="12"/>
  <c r="AI2544" i="12"/>
  <c r="AI2545" i="12"/>
  <c r="AI2546" i="12"/>
  <c r="AI2547" i="12"/>
  <c r="AI2548" i="12"/>
  <c r="AI2549" i="12"/>
  <c r="AI2550" i="12"/>
  <c r="AI2551" i="12"/>
  <c r="AI2552" i="12"/>
  <c r="AI2553" i="12"/>
  <c r="AI2554" i="12"/>
  <c r="AI2555" i="12"/>
  <c r="AI2556" i="12"/>
  <c r="AI2557" i="12"/>
  <c r="AI2558" i="12"/>
  <c r="AI2559" i="12"/>
  <c r="AI2560" i="12"/>
  <c r="AI2561" i="12"/>
  <c r="AI2562" i="12"/>
  <c r="AI2563" i="12"/>
  <c r="AI2564" i="12"/>
  <c r="AI2565" i="12"/>
  <c r="AI2566" i="12"/>
  <c r="AI2567" i="12"/>
  <c r="AI2568" i="12"/>
  <c r="AI2569" i="12"/>
  <c r="AI2570" i="12"/>
  <c r="AI2571" i="12"/>
  <c r="AI2572" i="12"/>
  <c r="AI2573" i="12"/>
  <c r="AI2574" i="12"/>
  <c r="AI2575" i="12"/>
  <c r="AI2576" i="12"/>
  <c r="AI2577" i="12"/>
  <c r="AI2578" i="12"/>
  <c r="AI2579" i="12"/>
  <c r="AI2580" i="12"/>
  <c r="AI2581" i="12"/>
  <c r="AI2582" i="12"/>
  <c r="AI2583" i="12"/>
  <c r="AI2584" i="12"/>
  <c r="AI2585" i="12"/>
  <c r="AI2586" i="12"/>
  <c r="AI2587" i="12"/>
  <c r="AI2588" i="12"/>
  <c r="AI2589" i="12"/>
  <c r="AI2590" i="12"/>
  <c r="AI2591" i="12"/>
  <c r="AI2592" i="12"/>
  <c r="AI2593" i="12"/>
  <c r="AI2594" i="12"/>
  <c r="AI2595" i="12"/>
  <c r="AI2596" i="12"/>
  <c r="AI2597" i="12"/>
  <c r="AI2598" i="12"/>
  <c r="AI2599" i="12"/>
  <c r="AI2600" i="12"/>
  <c r="AI2601" i="12"/>
  <c r="AI2602" i="12"/>
  <c r="AI2603" i="12"/>
  <c r="AI2604" i="12"/>
  <c r="AI2605" i="12"/>
  <c r="AI2606" i="12"/>
  <c r="AI2607" i="12"/>
  <c r="AI2608" i="12"/>
  <c r="AI2609" i="12"/>
  <c r="AI2610" i="12"/>
  <c r="AI2611" i="12"/>
  <c r="AI2612" i="12"/>
  <c r="AI2613" i="12"/>
  <c r="AI2614" i="12"/>
  <c r="AI2615" i="12"/>
  <c r="AI2616" i="12"/>
  <c r="AI2617" i="12"/>
  <c r="AI2618" i="12"/>
  <c r="AI2619" i="12"/>
  <c r="AI2620" i="12"/>
  <c r="AI2621" i="12"/>
  <c r="AI2622" i="12"/>
  <c r="AI2623" i="12"/>
  <c r="AI2624" i="12"/>
  <c r="AI2625" i="12"/>
  <c r="AI2626" i="12"/>
  <c r="AI2627" i="12"/>
  <c r="AI2628" i="12"/>
  <c r="AI2629" i="12"/>
  <c r="AI2630" i="12"/>
  <c r="AI2631" i="12"/>
  <c r="AI2632" i="12"/>
  <c r="AI2633" i="12"/>
  <c r="AI2634" i="12"/>
  <c r="AI2635" i="12"/>
  <c r="AI2636" i="12"/>
  <c r="AI2637" i="12"/>
  <c r="AI2638" i="12"/>
  <c r="AI2639" i="12"/>
  <c r="AI2640" i="12"/>
  <c r="AI2641" i="12"/>
  <c r="AI2642" i="12"/>
  <c r="AI2643" i="12"/>
  <c r="AI2644" i="12"/>
  <c r="AI2645" i="12"/>
  <c r="AI2646" i="12"/>
  <c r="AI2647" i="12"/>
  <c r="AI2648" i="12"/>
  <c r="AI2649" i="12"/>
  <c r="AI2650" i="12"/>
  <c r="AI2651" i="12"/>
  <c r="AI2652" i="12"/>
  <c r="AI2653" i="12"/>
  <c r="AI2654" i="12"/>
  <c r="AI2655" i="12"/>
  <c r="AI2656" i="12"/>
  <c r="AI2657" i="12"/>
  <c r="AI2658" i="12"/>
  <c r="AI2659" i="12"/>
  <c r="AI2660" i="12"/>
  <c r="AI2661" i="12"/>
  <c r="AI2662" i="12"/>
  <c r="AI2663" i="12"/>
  <c r="AI2664" i="12"/>
  <c r="AI2665" i="12"/>
  <c r="AI2666" i="12"/>
  <c r="AI2667" i="12"/>
  <c r="AI2668" i="12"/>
  <c r="AI2669" i="12"/>
  <c r="AI2670" i="12"/>
  <c r="AI2671" i="12"/>
  <c r="AI2672" i="12"/>
  <c r="AI2673" i="12"/>
  <c r="AI2674" i="12"/>
  <c r="AI2675" i="12"/>
  <c r="AI2676" i="12"/>
  <c r="AI2677" i="12"/>
  <c r="AI2678" i="12"/>
  <c r="AI2679" i="12"/>
  <c r="AI2680" i="12"/>
  <c r="AI2681" i="12"/>
  <c r="AI2682" i="12"/>
  <c r="AI2683" i="12"/>
  <c r="AI2684" i="12"/>
  <c r="AI2685" i="12"/>
  <c r="AI2686" i="12"/>
  <c r="AI2687" i="12"/>
  <c r="AI2688" i="12"/>
  <c r="AI2689" i="12"/>
  <c r="AI2690" i="12"/>
  <c r="AI2691" i="12"/>
  <c r="AI2692" i="12"/>
  <c r="AI2693" i="12"/>
  <c r="AI2694" i="12"/>
  <c r="AI2695" i="12"/>
  <c r="AI2696" i="12"/>
  <c r="AI2697" i="12"/>
  <c r="AI2698" i="12"/>
  <c r="AI2699" i="12"/>
  <c r="AI2700" i="12"/>
  <c r="AI2701" i="12"/>
  <c r="AI2702" i="12"/>
  <c r="AI2703" i="12"/>
  <c r="AI2704" i="12"/>
  <c r="AI2705" i="12"/>
  <c r="AI2706" i="12"/>
  <c r="AI2707" i="12"/>
  <c r="AI2708" i="12"/>
  <c r="AI2709" i="12"/>
  <c r="AI2710" i="12"/>
  <c r="AI2711" i="12"/>
  <c r="AI2712" i="12"/>
  <c r="AI2713" i="12"/>
  <c r="AI2714" i="12"/>
  <c r="AI2715" i="12"/>
  <c r="AI2716" i="12"/>
  <c r="AI2717" i="12"/>
  <c r="AI2718" i="12"/>
  <c r="AI2719" i="12"/>
  <c r="AI2720" i="12"/>
  <c r="AI2721" i="12"/>
  <c r="AI2722" i="12"/>
  <c r="AI2723" i="12"/>
  <c r="AI2724" i="12"/>
  <c r="AI2725" i="12"/>
  <c r="AI2726" i="12"/>
  <c r="AI2727" i="12"/>
  <c r="AI2728" i="12"/>
  <c r="AI2729" i="12"/>
  <c r="AI2730" i="12"/>
  <c r="AI2731" i="12"/>
  <c r="AI2732" i="12"/>
  <c r="AI2733" i="12"/>
  <c r="AI2734" i="12"/>
  <c r="AI2735" i="12"/>
  <c r="AI2736" i="12"/>
  <c r="AI2737" i="12"/>
  <c r="AI2738" i="12"/>
  <c r="AI2739" i="12"/>
  <c r="AI2740" i="12"/>
  <c r="AI2741" i="12"/>
  <c r="AI2742" i="12"/>
  <c r="AI2743" i="12"/>
  <c r="AI2744" i="12"/>
  <c r="AI2745" i="12"/>
  <c r="AI2746" i="12"/>
  <c r="AI2747" i="12"/>
  <c r="AI2748" i="12"/>
  <c r="AI2749" i="12"/>
  <c r="AI2750" i="12"/>
  <c r="AI2751" i="12"/>
  <c r="AI2752" i="12"/>
  <c r="AI2753" i="12"/>
  <c r="AI2754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54" i="12"/>
  <c r="AH55" i="12"/>
  <c r="AH56" i="12"/>
  <c r="AH57" i="12"/>
  <c r="AH58" i="12"/>
  <c r="AH59" i="12"/>
  <c r="AH60" i="12"/>
  <c r="AH61" i="12"/>
  <c r="AH62" i="12"/>
  <c r="AH63" i="12"/>
  <c r="AH64" i="12"/>
  <c r="AH65" i="12"/>
  <c r="AH66" i="12"/>
  <c r="AH67" i="12"/>
  <c r="AH68" i="12"/>
  <c r="AH69" i="12"/>
  <c r="AH70" i="12"/>
  <c r="AH71" i="12"/>
  <c r="AH72" i="12"/>
  <c r="AH73" i="12"/>
  <c r="AH74" i="12"/>
  <c r="AH75" i="12"/>
  <c r="AH76" i="12"/>
  <c r="AH77" i="12"/>
  <c r="AH78" i="12"/>
  <c r="AH79" i="12"/>
  <c r="AH80" i="12"/>
  <c r="AH81" i="12"/>
  <c r="AH82" i="12"/>
  <c r="AH83" i="12"/>
  <c r="AH84" i="12"/>
  <c r="AH85" i="12"/>
  <c r="AH86" i="12"/>
  <c r="AH87" i="12"/>
  <c r="AH88" i="12"/>
  <c r="AH89" i="12"/>
  <c r="AH90" i="12"/>
  <c r="AH91" i="12"/>
  <c r="AH92" i="12"/>
  <c r="AH93" i="12"/>
  <c r="AH94" i="12"/>
  <c r="AH95" i="12"/>
  <c r="AH96" i="12"/>
  <c r="AH97" i="12"/>
  <c r="AH98" i="12"/>
  <c r="AH99" i="12"/>
  <c r="AH100" i="12"/>
  <c r="AH101" i="12"/>
  <c r="AH102" i="12"/>
  <c r="AH103" i="12"/>
  <c r="AH104" i="12"/>
  <c r="AH105" i="12"/>
  <c r="AH106" i="12"/>
  <c r="AH107" i="12"/>
  <c r="AH108" i="12"/>
  <c r="AH109" i="12"/>
  <c r="AH110" i="12"/>
  <c r="AH111" i="12"/>
  <c r="AH112" i="12"/>
  <c r="AH113" i="12"/>
  <c r="AH114" i="12"/>
  <c r="AH115" i="12"/>
  <c r="AH116" i="12"/>
  <c r="AH117" i="12"/>
  <c r="AH118" i="12"/>
  <c r="AH119" i="12"/>
  <c r="AH120" i="12"/>
  <c r="AH121" i="12"/>
  <c r="AH122" i="12"/>
  <c r="AH123" i="12"/>
  <c r="AH124" i="12"/>
  <c r="AH125" i="12"/>
  <c r="AH126" i="12"/>
  <c r="AH127" i="12"/>
  <c r="AH128" i="12"/>
  <c r="AH129" i="12"/>
  <c r="AH130" i="12"/>
  <c r="AH131" i="12"/>
  <c r="AH132" i="12"/>
  <c r="AH133" i="12"/>
  <c r="AH134" i="12"/>
  <c r="AH135" i="12"/>
  <c r="AH136" i="12"/>
  <c r="AH137" i="12"/>
  <c r="AH138" i="12"/>
  <c r="AH139" i="12"/>
  <c r="AH140" i="12"/>
  <c r="AH141" i="12"/>
  <c r="AH142" i="12"/>
  <c r="AH143" i="12"/>
  <c r="AH144" i="12"/>
  <c r="AH145" i="12"/>
  <c r="AH146" i="12"/>
  <c r="AH147" i="12"/>
  <c r="AH148" i="12"/>
  <c r="AH149" i="12"/>
  <c r="AH150" i="12"/>
  <c r="AH151" i="12"/>
  <c r="AH152" i="12"/>
  <c r="AH153" i="12"/>
  <c r="AH154" i="12"/>
  <c r="AH155" i="12"/>
  <c r="AH156" i="12"/>
  <c r="AH157" i="12"/>
  <c r="AH158" i="12"/>
  <c r="AH159" i="12"/>
  <c r="AH160" i="12"/>
  <c r="AH161" i="12"/>
  <c r="AH162" i="12"/>
  <c r="AH163" i="12"/>
  <c r="AH164" i="12"/>
  <c r="AH165" i="12"/>
  <c r="AH166" i="12"/>
  <c r="AH167" i="12"/>
  <c r="AH168" i="12"/>
  <c r="AH169" i="12"/>
  <c r="AH170" i="12"/>
  <c r="AH171" i="12"/>
  <c r="AH172" i="12"/>
  <c r="AH173" i="12"/>
  <c r="AH174" i="12"/>
  <c r="AH175" i="12"/>
  <c r="AH176" i="12"/>
  <c r="AH177" i="12"/>
  <c r="AH178" i="12"/>
  <c r="AH179" i="12"/>
  <c r="AH180" i="12"/>
  <c r="AH181" i="12"/>
  <c r="AH182" i="12"/>
  <c r="AH183" i="12"/>
  <c r="AH184" i="12"/>
  <c r="AH185" i="12"/>
  <c r="AH186" i="12"/>
  <c r="AH187" i="12"/>
  <c r="AH188" i="12"/>
  <c r="AH189" i="12"/>
  <c r="AH190" i="12"/>
  <c r="AH191" i="12"/>
  <c r="AH192" i="12"/>
  <c r="AH193" i="12"/>
  <c r="AH194" i="12"/>
  <c r="AH195" i="12"/>
  <c r="AH196" i="12"/>
  <c r="AH197" i="12"/>
  <c r="AH198" i="12"/>
  <c r="AH199" i="12"/>
  <c r="AH200" i="12"/>
  <c r="AH201" i="12"/>
  <c r="AH202" i="12"/>
  <c r="AH203" i="12"/>
  <c r="AH204" i="12"/>
  <c r="AH205" i="12"/>
  <c r="AH206" i="12"/>
  <c r="AH207" i="12"/>
  <c r="AH208" i="12"/>
  <c r="AH209" i="12"/>
  <c r="AH210" i="12"/>
  <c r="AH211" i="12"/>
  <c r="AH212" i="12"/>
  <c r="AH213" i="12"/>
  <c r="AH214" i="12"/>
  <c r="AH215" i="12"/>
  <c r="AH216" i="12"/>
  <c r="AH217" i="12"/>
  <c r="AH218" i="12"/>
  <c r="AH219" i="12"/>
  <c r="AH220" i="12"/>
  <c r="AH221" i="12"/>
  <c r="AH222" i="12"/>
  <c r="AH223" i="12"/>
  <c r="AH224" i="12"/>
  <c r="AH225" i="12"/>
  <c r="AH226" i="12"/>
  <c r="AH227" i="12"/>
  <c r="AH228" i="12"/>
  <c r="AH229" i="12"/>
  <c r="AH230" i="12"/>
  <c r="AH231" i="12"/>
  <c r="AH232" i="12"/>
  <c r="AH233" i="12"/>
  <c r="AH234" i="12"/>
  <c r="AH235" i="12"/>
  <c r="AH236" i="12"/>
  <c r="AH237" i="12"/>
  <c r="AH238" i="12"/>
  <c r="AH239" i="12"/>
  <c r="AH240" i="12"/>
  <c r="AH241" i="12"/>
  <c r="AH242" i="12"/>
  <c r="AH243" i="12"/>
  <c r="AH244" i="12"/>
  <c r="AH245" i="12"/>
  <c r="AH246" i="12"/>
  <c r="AH247" i="12"/>
  <c r="AH248" i="12"/>
  <c r="AH249" i="12"/>
  <c r="AH250" i="12"/>
  <c r="AH251" i="12"/>
  <c r="AH252" i="12"/>
  <c r="AH253" i="12"/>
  <c r="AH254" i="12"/>
  <c r="AH255" i="12"/>
  <c r="AH256" i="12"/>
  <c r="AH257" i="12"/>
  <c r="AH258" i="12"/>
  <c r="AH259" i="12"/>
  <c r="AH260" i="12"/>
  <c r="AH261" i="12"/>
  <c r="AH262" i="12"/>
  <c r="AH263" i="12"/>
  <c r="AH264" i="12"/>
  <c r="AH265" i="12"/>
  <c r="AH266" i="12"/>
  <c r="AH267" i="12"/>
  <c r="AH268" i="12"/>
  <c r="AH269" i="12"/>
  <c r="AH270" i="12"/>
  <c r="AH271" i="12"/>
  <c r="AH272" i="12"/>
  <c r="AH273" i="12"/>
  <c r="AH274" i="12"/>
  <c r="AH275" i="12"/>
  <c r="AH276" i="12"/>
  <c r="AH277" i="12"/>
  <c r="AH278" i="12"/>
  <c r="AH279" i="12"/>
  <c r="AH280" i="12"/>
  <c r="AH281" i="12"/>
  <c r="AH282" i="12"/>
  <c r="AH283" i="12"/>
  <c r="AH284" i="12"/>
  <c r="AH285" i="12"/>
  <c r="AH286" i="12"/>
  <c r="AH287" i="12"/>
  <c r="AH288" i="12"/>
  <c r="AH289" i="12"/>
  <c r="AH290" i="12"/>
  <c r="AH291" i="12"/>
  <c r="AH292" i="12"/>
  <c r="AH293" i="12"/>
  <c r="AH294" i="12"/>
  <c r="AH295" i="12"/>
  <c r="AH296" i="12"/>
  <c r="AH297" i="12"/>
  <c r="AH298" i="12"/>
  <c r="AH299" i="12"/>
  <c r="AH300" i="12"/>
  <c r="AH301" i="12"/>
  <c r="AH302" i="12"/>
  <c r="AH303" i="12"/>
  <c r="AH304" i="12"/>
  <c r="AH305" i="12"/>
  <c r="AH306" i="12"/>
  <c r="AH307" i="12"/>
  <c r="AH308" i="12"/>
  <c r="AH309" i="12"/>
  <c r="AH310" i="12"/>
  <c r="AH311" i="12"/>
  <c r="AH312" i="12"/>
  <c r="AH313" i="12"/>
  <c r="AH314" i="12"/>
  <c r="AH315" i="12"/>
  <c r="AH316" i="12"/>
  <c r="AH317" i="12"/>
  <c r="AH318" i="12"/>
  <c r="AH319" i="12"/>
  <c r="AH320" i="12"/>
  <c r="AH321" i="12"/>
  <c r="AH322" i="12"/>
  <c r="AH323" i="12"/>
  <c r="AH324" i="12"/>
  <c r="AH325" i="12"/>
  <c r="AH326" i="12"/>
  <c r="AH327" i="12"/>
  <c r="AH328" i="12"/>
  <c r="AH329" i="12"/>
  <c r="AH330" i="12"/>
  <c r="AH331" i="12"/>
  <c r="AH332" i="12"/>
  <c r="AH333" i="12"/>
  <c r="AH334" i="12"/>
  <c r="AH335" i="12"/>
  <c r="AH336" i="12"/>
  <c r="AH337" i="12"/>
  <c r="AH338" i="12"/>
  <c r="AH339" i="12"/>
  <c r="AH340" i="12"/>
  <c r="AH341" i="12"/>
  <c r="AH342" i="12"/>
  <c r="AH343" i="12"/>
  <c r="AH344" i="12"/>
  <c r="AH345" i="12"/>
  <c r="AH346" i="12"/>
  <c r="AH347" i="12"/>
  <c r="AH348" i="12"/>
  <c r="AH349" i="12"/>
  <c r="AH350" i="12"/>
  <c r="AH351" i="12"/>
  <c r="AH352" i="12"/>
  <c r="AH353" i="12"/>
  <c r="AH354" i="12"/>
  <c r="AH355" i="12"/>
  <c r="AH356" i="12"/>
  <c r="AH357" i="12"/>
  <c r="AH358" i="12"/>
  <c r="AH359" i="12"/>
  <c r="AH360" i="12"/>
  <c r="AH361" i="12"/>
  <c r="AH362" i="12"/>
  <c r="AH363" i="12"/>
  <c r="AH364" i="12"/>
  <c r="AH365" i="12"/>
  <c r="AH366" i="12"/>
  <c r="AH367" i="12"/>
  <c r="AH368" i="12"/>
  <c r="AH369" i="12"/>
  <c r="AH370" i="12"/>
  <c r="AH371" i="12"/>
  <c r="AH372" i="12"/>
  <c r="AH373" i="12"/>
  <c r="AH374" i="12"/>
  <c r="AH375" i="12"/>
  <c r="AH376" i="12"/>
  <c r="AH377" i="12"/>
  <c r="AH378" i="12"/>
  <c r="AH379" i="12"/>
  <c r="AH380" i="12"/>
  <c r="AH381" i="12"/>
  <c r="AH382" i="12"/>
  <c r="AH383" i="12"/>
  <c r="AH384" i="12"/>
  <c r="AH385" i="12"/>
  <c r="AH386" i="12"/>
  <c r="AH387" i="12"/>
  <c r="AH388" i="12"/>
  <c r="AH389" i="12"/>
  <c r="AH390" i="12"/>
  <c r="AH391" i="12"/>
  <c r="AH392" i="12"/>
  <c r="AH393" i="12"/>
  <c r="AH394" i="12"/>
  <c r="AH395" i="12"/>
  <c r="AH396" i="12"/>
  <c r="AH397" i="12"/>
  <c r="AH398" i="12"/>
  <c r="AH399" i="12"/>
  <c r="AH400" i="12"/>
  <c r="AH401" i="12"/>
  <c r="AH402" i="12"/>
  <c r="AH403" i="12"/>
  <c r="AH404" i="12"/>
  <c r="AH405" i="12"/>
  <c r="AH406" i="12"/>
  <c r="AH407" i="12"/>
  <c r="AH408" i="12"/>
  <c r="AH409" i="12"/>
  <c r="AH410" i="12"/>
  <c r="AH411" i="12"/>
  <c r="AH412" i="12"/>
  <c r="AH413" i="12"/>
  <c r="AH414" i="12"/>
  <c r="AH415" i="12"/>
  <c r="AH416" i="12"/>
  <c r="AH417" i="12"/>
  <c r="AH418" i="12"/>
  <c r="AH419" i="12"/>
  <c r="AH420" i="12"/>
  <c r="AH421" i="12"/>
  <c r="AH422" i="12"/>
  <c r="AH423" i="12"/>
  <c r="AH424" i="12"/>
  <c r="AH425" i="12"/>
  <c r="AH426" i="12"/>
  <c r="AH427" i="12"/>
  <c r="AH428" i="12"/>
  <c r="AH429" i="12"/>
  <c r="AH430" i="12"/>
  <c r="AH431" i="12"/>
  <c r="AH432" i="12"/>
  <c r="AH433" i="12"/>
  <c r="AH434" i="12"/>
  <c r="AH435" i="12"/>
  <c r="AH436" i="12"/>
  <c r="AH437" i="12"/>
  <c r="AH438" i="12"/>
  <c r="AH439" i="12"/>
  <c r="AH440" i="12"/>
  <c r="AH441" i="12"/>
  <c r="AH442" i="12"/>
  <c r="AH443" i="12"/>
  <c r="AH444" i="12"/>
  <c r="AH445" i="12"/>
  <c r="AH446" i="12"/>
  <c r="AH447" i="12"/>
  <c r="AH448" i="12"/>
  <c r="AH449" i="12"/>
  <c r="AH450" i="12"/>
  <c r="AH451" i="12"/>
  <c r="AH452" i="12"/>
  <c r="AH453" i="12"/>
  <c r="AH454" i="12"/>
  <c r="AH455" i="12"/>
  <c r="AH456" i="12"/>
  <c r="AH457" i="12"/>
  <c r="AH458" i="12"/>
  <c r="AH459" i="12"/>
  <c r="AH460" i="12"/>
  <c r="AH461" i="12"/>
  <c r="AH462" i="12"/>
  <c r="AH463" i="12"/>
  <c r="AH464" i="12"/>
  <c r="AH465" i="12"/>
  <c r="AH466" i="12"/>
  <c r="AH467" i="12"/>
  <c r="AH468" i="12"/>
  <c r="AH469" i="12"/>
  <c r="AH470" i="12"/>
  <c r="AH471" i="12"/>
  <c r="AH472" i="12"/>
  <c r="AH473" i="12"/>
  <c r="AH474" i="12"/>
  <c r="AH475" i="12"/>
  <c r="AH476" i="12"/>
  <c r="AH477" i="12"/>
  <c r="AH478" i="12"/>
  <c r="AH479" i="12"/>
  <c r="AH480" i="12"/>
  <c r="AH481" i="12"/>
  <c r="AH482" i="12"/>
  <c r="AH483" i="12"/>
  <c r="AH484" i="12"/>
  <c r="AH485" i="12"/>
  <c r="AH486" i="12"/>
  <c r="AH487" i="12"/>
  <c r="AH488" i="12"/>
  <c r="AH489" i="12"/>
  <c r="AH490" i="12"/>
  <c r="AH491" i="12"/>
  <c r="AH492" i="12"/>
  <c r="AH493" i="12"/>
  <c r="AH494" i="12"/>
  <c r="AH495" i="12"/>
  <c r="AH496" i="12"/>
  <c r="AH497" i="12"/>
  <c r="AH498" i="12"/>
  <c r="AH499" i="12"/>
  <c r="AH500" i="12"/>
  <c r="AH501" i="12"/>
  <c r="AH502" i="12"/>
  <c r="AH503" i="12"/>
  <c r="AH504" i="12"/>
  <c r="AH505" i="12"/>
  <c r="AH506" i="12"/>
  <c r="AH507" i="12"/>
  <c r="AH508" i="12"/>
  <c r="AH509" i="12"/>
  <c r="AH510" i="12"/>
  <c r="AH511" i="12"/>
  <c r="AH512" i="12"/>
  <c r="AH513" i="12"/>
  <c r="AH514" i="12"/>
  <c r="AH515" i="12"/>
  <c r="AH516" i="12"/>
  <c r="AH517" i="12"/>
  <c r="AH518" i="12"/>
  <c r="AH519" i="12"/>
  <c r="AH520" i="12"/>
  <c r="AH521" i="12"/>
  <c r="AH522" i="12"/>
  <c r="AH523" i="12"/>
  <c r="AH524" i="12"/>
  <c r="AH525" i="12"/>
  <c r="AH526" i="12"/>
  <c r="AH527" i="12"/>
  <c r="AH528" i="12"/>
  <c r="AH529" i="12"/>
  <c r="AH530" i="12"/>
  <c r="AH531" i="12"/>
  <c r="AH532" i="12"/>
  <c r="AH533" i="12"/>
  <c r="AH534" i="12"/>
  <c r="AH535" i="12"/>
  <c r="AH536" i="12"/>
  <c r="AH537" i="12"/>
  <c r="AH538" i="12"/>
  <c r="AH539" i="12"/>
  <c r="AH540" i="12"/>
  <c r="AH541" i="12"/>
  <c r="AH542" i="12"/>
  <c r="AH543" i="12"/>
  <c r="AH544" i="12"/>
  <c r="AH545" i="12"/>
  <c r="AH546" i="12"/>
  <c r="AH547" i="12"/>
  <c r="AH548" i="12"/>
  <c r="AH549" i="12"/>
  <c r="AH550" i="12"/>
  <c r="AH551" i="12"/>
  <c r="AH552" i="12"/>
  <c r="AH553" i="12"/>
  <c r="AH554" i="12"/>
  <c r="AH555" i="12"/>
  <c r="AH556" i="12"/>
  <c r="AH557" i="12"/>
  <c r="AH558" i="12"/>
  <c r="AH559" i="12"/>
  <c r="AH560" i="12"/>
  <c r="AH561" i="12"/>
  <c r="AH562" i="12"/>
  <c r="AH563" i="12"/>
  <c r="AH564" i="12"/>
  <c r="AH565" i="12"/>
  <c r="AH566" i="12"/>
  <c r="AH567" i="12"/>
  <c r="AH568" i="12"/>
  <c r="AH569" i="12"/>
  <c r="AH570" i="12"/>
  <c r="AH571" i="12"/>
  <c r="AH572" i="12"/>
  <c r="AH573" i="12"/>
  <c r="AH574" i="12"/>
  <c r="AH575" i="12"/>
  <c r="AH576" i="12"/>
  <c r="AH577" i="12"/>
  <c r="AH578" i="12"/>
  <c r="AH579" i="12"/>
  <c r="AH580" i="12"/>
  <c r="AH581" i="12"/>
  <c r="AH582" i="12"/>
  <c r="AH583" i="12"/>
  <c r="AH584" i="12"/>
  <c r="AH585" i="12"/>
  <c r="AH586" i="12"/>
  <c r="AH587" i="12"/>
  <c r="AH588" i="12"/>
  <c r="AH589" i="12"/>
  <c r="AH590" i="12"/>
  <c r="AH591" i="12"/>
  <c r="AH592" i="12"/>
  <c r="AH593" i="12"/>
  <c r="AH594" i="12"/>
  <c r="AH595" i="12"/>
  <c r="AH596" i="12"/>
  <c r="AH597" i="12"/>
  <c r="AH598" i="12"/>
  <c r="AH599" i="12"/>
  <c r="AH600" i="12"/>
  <c r="AH601" i="12"/>
  <c r="AH602" i="12"/>
  <c r="AH603" i="12"/>
  <c r="AH604" i="12"/>
  <c r="AH605" i="12"/>
  <c r="AH606" i="12"/>
  <c r="AH607" i="12"/>
  <c r="AH608" i="12"/>
  <c r="AH609" i="12"/>
  <c r="AH610" i="12"/>
  <c r="AH611" i="12"/>
  <c r="AH612" i="12"/>
  <c r="AH613" i="12"/>
  <c r="AH614" i="12"/>
  <c r="AH615" i="12"/>
  <c r="AH616" i="12"/>
  <c r="AH617" i="12"/>
  <c r="AH618" i="12"/>
  <c r="AH619" i="12"/>
  <c r="AH620" i="12"/>
  <c r="AH621" i="12"/>
  <c r="AH622" i="12"/>
  <c r="AH623" i="12"/>
  <c r="AH624" i="12"/>
  <c r="AH625" i="12"/>
  <c r="AH626" i="12"/>
  <c r="AH627" i="12"/>
  <c r="AH628" i="12"/>
  <c r="AH629" i="12"/>
  <c r="AH630" i="12"/>
  <c r="AH631" i="12"/>
  <c r="AH632" i="12"/>
  <c r="AH633" i="12"/>
  <c r="AH634" i="12"/>
  <c r="AH635" i="12"/>
  <c r="AH636" i="12"/>
  <c r="AH637" i="12"/>
  <c r="AH638" i="12"/>
  <c r="AH639" i="12"/>
  <c r="AH640" i="12"/>
  <c r="AH641" i="12"/>
  <c r="AH642" i="12"/>
  <c r="AH643" i="12"/>
  <c r="AH644" i="12"/>
  <c r="AH645" i="12"/>
  <c r="AH646" i="12"/>
  <c r="AH647" i="12"/>
  <c r="AH648" i="12"/>
  <c r="AH649" i="12"/>
  <c r="AH650" i="12"/>
  <c r="AH651" i="12"/>
  <c r="AH652" i="12"/>
  <c r="AH653" i="12"/>
  <c r="AH654" i="12"/>
  <c r="AH655" i="12"/>
  <c r="AH656" i="12"/>
  <c r="AH657" i="12"/>
  <c r="AH658" i="12"/>
  <c r="AH659" i="12"/>
  <c r="AH660" i="12"/>
  <c r="AH661" i="12"/>
  <c r="AH662" i="12"/>
  <c r="AH663" i="12"/>
  <c r="AH664" i="12"/>
  <c r="AH665" i="12"/>
  <c r="AH666" i="12"/>
  <c r="AH667" i="12"/>
  <c r="AH668" i="12"/>
  <c r="AH669" i="12"/>
  <c r="AH670" i="12"/>
  <c r="AH671" i="12"/>
  <c r="AH672" i="12"/>
  <c r="AH673" i="12"/>
  <c r="AH674" i="12"/>
  <c r="AH675" i="12"/>
  <c r="AH676" i="12"/>
  <c r="AH677" i="12"/>
  <c r="AH678" i="12"/>
  <c r="AH679" i="12"/>
  <c r="AH680" i="12"/>
  <c r="AH681" i="12"/>
  <c r="AH682" i="12"/>
  <c r="AH683" i="12"/>
  <c r="AH684" i="12"/>
  <c r="AH685" i="12"/>
  <c r="AH686" i="12"/>
  <c r="AH687" i="12"/>
  <c r="AH688" i="12"/>
  <c r="AH689" i="12"/>
  <c r="AH690" i="12"/>
  <c r="AH691" i="12"/>
  <c r="AH692" i="12"/>
  <c r="AH693" i="12"/>
  <c r="AH694" i="12"/>
  <c r="AH695" i="12"/>
  <c r="AH696" i="12"/>
  <c r="AH697" i="12"/>
  <c r="AH698" i="12"/>
  <c r="AH699" i="12"/>
  <c r="AH700" i="12"/>
  <c r="AH701" i="12"/>
  <c r="AH702" i="12"/>
  <c r="AH703" i="12"/>
  <c r="AH704" i="12"/>
  <c r="AH705" i="12"/>
  <c r="AH706" i="12"/>
  <c r="AH707" i="12"/>
  <c r="AH708" i="12"/>
  <c r="AH709" i="12"/>
  <c r="AH710" i="12"/>
  <c r="AH711" i="12"/>
  <c r="AH712" i="12"/>
  <c r="AH713" i="12"/>
  <c r="AH714" i="12"/>
  <c r="AH715" i="12"/>
  <c r="AH716" i="12"/>
  <c r="AH717" i="12"/>
  <c r="AH718" i="12"/>
  <c r="AH719" i="12"/>
  <c r="AH720" i="12"/>
  <c r="AH721" i="12"/>
  <c r="AH722" i="12"/>
  <c r="AH723" i="12"/>
  <c r="AH724" i="12"/>
  <c r="AH725" i="12"/>
  <c r="AH726" i="12"/>
  <c r="AH727" i="12"/>
  <c r="AH728" i="12"/>
  <c r="AH729" i="12"/>
  <c r="AH730" i="12"/>
  <c r="AH731" i="12"/>
  <c r="AH732" i="12"/>
  <c r="AH733" i="12"/>
  <c r="AH734" i="12"/>
  <c r="AH735" i="12"/>
  <c r="AH736" i="12"/>
  <c r="AH737" i="12"/>
  <c r="AH738" i="12"/>
  <c r="AH739" i="12"/>
  <c r="AH740" i="12"/>
  <c r="AH741" i="12"/>
  <c r="AH742" i="12"/>
  <c r="AH743" i="12"/>
  <c r="AH744" i="12"/>
  <c r="AH745" i="12"/>
  <c r="AH746" i="12"/>
  <c r="AH747" i="12"/>
  <c r="AH748" i="12"/>
  <c r="AH749" i="12"/>
  <c r="AH750" i="12"/>
  <c r="AH751" i="12"/>
  <c r="AH752" i="12"/>
  <c r="AH753" i="12"/>
  <c r="AH754" i="12"/>
  <c r="AH755" i="12"/>
  <c r="AH756" i="12"/>
  <c r="AH757" i="12"/>
  <c r="AH758" i="12"/>
  <c r="AH759" i="12"/>
  <c r="AH760" i="12"/>
  <c r="AH761" i="12"/>
  <c r="AH762" i="12"/>
  <c r="AH763" i="12"/>
  <c r="AH764" i="12"/>
  <c r="AH765" i="12"/>
  <c r="AH766" i="12"/>
  <c r="AH767" i="12"/>
  <c r="AH768" i="12"/>
  <c r="AH769" i="12"/>
  <c r="AH770" i="12"/>
  <c r="AH771" i="12"/>
  <c r="AH772" i="12"/>
  <c r="AH773" i="12"/>
  <c r="AH774" i="12"/>
  <c r="AH775" i="12"/>
  <c r="AH776" i="12"/>
  <c r="AH777" i="12"/>
  <c r="AH778" i="12"/>
  <c r="AH779" i="12"/>
  <c r="AH780" i="12"/>
  <c r="AH781" i="12"/>
  <c r="AH782" i="12"/>
  <c r="AH783" i="12"/>
  <c r="AH784" i="12"/>
  <c r="AH785" i="12"/>
  <c r="AH786" i="12"/>
  <c r="AH787" i="12"/>
  <c r="AH788" i="12"/>
  <c r="AH789" i="12"/>
  <c r="AH790" i="12"/>
  <c r="AH791" i="12"/>
  <c r="AH792" i="12"/>
  <c r="AH793" i="12"/>
  <c r="AH794" i="12"/>
  <c r="AH795" i="12"/>
  <c r="AH796" i="12"/>
  <c r="AH797" i="12"/>
  <c r="AH798" i="12"/>
  <c r="AH799" i="12"/>
  <c r="AH800" i="12"/>
  <c r="AH801" i="12"/>
  <c r="AH802" i="12"/>
  <c r="AH803" i="12"/>
  <c r="AH804" i="12"/>
  <c r="AH805" i="12"/>
  <c r="AH806" i="12"/>
  <c r="AH807" i="12"/>
  <c r="AH808" i="12"/>
  <c r="AH809" i="12"/>
  <c r="AH810" i="12"/>
  <c r="AH811" i="12"/>
  <c r="AH812" i="12"/>
  <c r="AH813" i="12"/>
  <c r="AH814" i="12"/>
  <c r="AH815" i="12"/>
  <c r="AH816" i="12"/>
  <c r="AH817" i="12"/>
  <c r="AH818" i="12"/>
  <c r="AH819" i="12"/>
  <c r="AH820" i="12"/>
  <c r="AH821" i="12"/>
  <c r="AH822" i="12"/>
  <c r="AH823" i="12"/>
  <c r="AH824" i="12"/>
  <c r="AH825" i="12"/>
  <c r="AH826" i="12"/>
  <c r="AH827" i="12"/>
  <c r="AH828" i="12"/>
  <c r="AH829" i="12"/>
  <c r="AH830" i="12"/>
  <c r="AH831" i="12"/>
  <c r="AH832" i="12"/>
  <c r="AH833" i="12"/>
  <c r="AH834" i="12"/>
  <c r="AH835" i="12"/>
  <c r="AH836" i="12"/>
  <c r="AH837" i="12"/>
  <c r="AH838" i="12"/>
  <c r="AH839" i="12"/>
  <c r="AH840" i="12"/>
  <c r="AH841" i="12"/>
  <c r="AH842" i="12"/>
  <c r="AH843" i="12"/>
  <c r="AH844" i="12"/>
  <c r="AH845" i="12"/>
  <c r="AH846" i="12"/>
  <c r="AH847" i="12"/>
  <c r="AH848" i="12"/>
  <c r="AH849" i="12"/>
  <c r="AH850" i="12"/>
  <c r="AH851" i="12"/>
  <c r="AH852" i="12"/>
  <c r="AH853" i="12"/>
  <c r="AH854" i="12"/>
  <c r="AH855" i="12"/>
  <c r="AH856" i="12"/>
  <c r="AH857" i="12"/>
  <c r="AH858" i="12"/>
  <c r="AH859" i="12"/>
  <c r="AH860" i="12"/>
  <c r="AH861" i="12"/>
  <c r="AH862" i="12"/>
  <c r="AH863" i="12"/>
  <c r="AH864" i="12"/>
  <c r="AH865" i="12"/>
  <c r="AH866" i="12"/>
  <c r="AH867" i="12"/>
  <c r="AH868" i="12"/>
  <c r="AH869" i="12"/>
  <c r="AH870" i="12"/>
  <c r="AH871" i="12"/>
  <c r="AH872" i="12"/>
  <c r="AH873" i="12"/>
  <c r="AH874" i="12"/>
  <c r="AH875" i="12"/>
  <c r="AH876" i="12"/>
  <c r="AH877" i="12"/>
  <c r="AH878" i="12"/>
  <c r="AH879" i="12"/>
  <c r="AH880" i="12"/>
  <c r="AH881" i="12"/>
  <c r="AH882" i="12"/>
  <c r="AH883" i="12"/>
  <c r="AH884" i="12"/>
  <c r="AH885" i="12"/>
  <c r="AH886" i="12"/>
  <c r="AH887" i="12"/>
  <c r="AH888" i="12"/>
  <c r="AH889" i="12"/>
  <c r="AH890" i="12"/>
  <c r="AH891" i="12"/>
  <c r="AH892" i="12"/>
  <c r="AH893" i="12"/>
  <c r="AH894" i="12"/>
  <c r="AH895" i="12"/>
  <c r="AH896" i="12"/>
  <c r="AH897" i="12"/>
  <c r="AH898" i="12"/>
  <c r="AH899" i="12"/>
  <c r="AH900" i="12"/>
  <c r="AH901" i="12"/>
  <c r="AH902" i="12"/>
  <c r="AH903" i="12"/>
  <c r="AH904" i="12"/>
  <c r="AH905" i="12"/>
  <c r="AH906" i="12"/>
  <c r="AH907" i="12"/>
  <c r="AH908" i="12"/>
  <c r="AH909" i="12"/>
  <c r="AH910" i="12"/>
  <c r="AH911" i="12"/>
  <c r="AH912" i="12"/>
  <c r="AH913" i="12"/>
  <c r="AH914" i="12"/>
  <c r="AH915" i="12"/>
  <c r="AH916" i="12"/>
  <c r="AH917" i="12"/>
  <c r="AH918" i="12"/>
  <c r="AH919" i="12"/>
  <c r="AH920" i="12"/>
  <c r="AH921" i="12"/>
  <c r="AH922" i="12"/>
  <c r="AH923" i="12"/>
  <c r="AH924" i="12"/>
  <c r="AH925" i="12"/>
  <c r="AH926" i="12"/>
  <c r="AH927" i="12"/>
  <c r="AH928" i="12"/>
  <c r="AH929" i="12"/>
  <c r="AH930" i="12"/>
  <c r="AH931" i="12"/>
  <c r="AH932" i="12"/>
  <c r="AH933" i="12"/>
  <c r="AH934" i="12"/>
  <c r="AH935" i="12"/>
  <c r="AH936" i="12"/>
  <c r="AH937" i="12"/>
  <c r="AH938" i="12"/>
  <c r="AH939" i="12"/>
  <c r="AH940" i="12"/>
  <c r="AH941" i="12"/>
  <c r="AH942" i="12"/>
  <c r="AH943" i="12"/>
  <c r="AH944" i="12"/>
  <c r="AH945" i="12"/>
  <c r="AH946" i="12"/>
  <c r="AH947" i="12"/>
  <c r="AH948" i="12"/>
  <c r="AH949" i="12"/>
  <c r="AH950" i="12"/>
  <c r="AH951" i="12"/>
  <c r="AH952" i="12"/>
  <c r="AH953" i="12"/>
  <c r="AH954" i="12"/>
  <c r="AH955" i="12"/>
  <c r="AH956" i="12"/>
  <c r="AH957" i="12"/>
  <c r="AH958" i="12"/>
  <c r="AH959" i="12"/>
  <c r="AH960" i="12"/>
  <c r="AH961" i="12"/>
  <c r="AH962" i="12"/>
  <c r="AH963" i="12"/>
  <c r="AH964" i="12"/>
  <c r="AH965" i="12"/>
  <c r="AH966" i="12"/>
  <c r="AH967" i="12"/>
  <c r="AH968" i="12"/>
  <c r="AH969" i="12"/>
  <c r="AH970" i="12"/>
  <c r="AH971" i="12"/>
  <c r="AH972" i="12"/>
  <c r="AH973" i="12"/>
  <c r="AH974" i="12"/>
  <c r="AH975" i="12"/>
  <c r="AH976" i="12"/>
  <c r="AH977" i="12"/>
  <c r="AH978" i="12"/>
  <c r="AH979" i="12"/>
  <c r="AH980" i="12"/>
  <c r="AH981" i="12"/>
  <c r="AH982" i="12"/>
  <c r="AH983" i="12"/>
  <c r="AH984" i="12"/>
  <c r="AH985" i="12"/>
  <c r="AH986" i="12"/>
  <c r="AH987" i="12"/>
  <c r="AH988" i="12"/>
  <c r="AH989" i="12"/>
  <c r="AH990" i="12"/>
  <c r="AH991" i="12"/>
  <c r="AH992" i="12"/>
  <c r="AH993" i="12"/>
  <c r="AH994" i="12"/>
  <c r="AH995" i="12"/>
  <c r="AH996" i="12"/>
  <c r="AH997" i="12"/>
  <c r="AH998" i="12"/>
  <c r="AH999" i="12"/>
  <c r="AH1000" i="12"/>
  <c r="AH1001" i="12"/>
  <c r="AH1002" i="12"/>
  <c r="AH1003" i="12"/>
  <c r="AH1004" i="12"/>
  <c r="AH1005" i="12"/>
  <c r="AH1006" i="12"/>
  <c r="AH1007" i="12"/>
  <c r="AH1008" i="12"/>
  <c r="AH1009" i="12"/>
  <c r="AH1010" i="12"/>
  <c r="AH1011" i="12"/>
  <c r="AH1012" i="12"/>
  <c r="AH1013" i="12"/>
  <c r="AH1014" i="12"/>
  <c r="AH1015" i="12"/>
  <c r="AH1016" i="12"/>
  <c r="AH1017" i="12"/>
  <c r="AH1018" i="12"/>
  <c r="AH1019" i="12"/>
  <c r="AH1020" i="12"/>
  <c r="AH1021" i="12"/>
  <c r="AH1022" i="12"/>
  <c r="AH1023" i="12"/>
  <c r="AH1024" i="12"/>
  <c r="AH1025" i="12"/>
  <c r="AH1026" i="12"/>
  <c r="AH1027" i="12"/>
  <c r="AH1028" i="12"/>
  <c r="AH1029" i="12"/>
  <c r="AH1030" i="12"/>
  <c r="AH1031" i="12"/>
  <c r="AH1032" i="12"/>
  <c r="AH1033" i="12"/>
  <c r="AH1034" i="12"/>
  <c r="AH1035" i="12"/>
  <c r="AH1036" i="12"/>
  <c r="AH1037" i="12"/>
  <c r="AH1038" i="12"/>
  <c r="AH1039" i="12"/>
  <c r="AH1040" i="12"/>
  <c r="AH1041" i="12"/>
  <c r="AH1042" i="12"/>
  <c r="AH1043" i="12"/>
  <c r="AH1044" i="12"/>
  <c r="AH1045" i="12"/>
  <c r="AH1046" i="12"/>
  <c r="AH1047" i="12"/>
  <c r="AH1048" i="12"/>
  <c r="AH1049" i="12"/>
  <c r="AH1050" i="12"/>
  <c r="AH1051" i="12"/>
  <c r="AH1052" i="12"/>
  <c r="AH1053" i="12"/>
  <c r="AH1054" i="12"/>
  <c r="AH1055" i="12"/>
  <c r="AH1056" i="12"/>
  <c r="AH1057" i="12"/>
  <c r="AH1058" i="12"/>
  <c r="AH1059" i="12"/>
  <c r="AH1060" i="12"/>
  <c r="AH1061" i="12"/>
  <c r="AH1062" i="12"/>
  <c r="AH1063" i="12"/>
  <c r="AH1064" i="12"/>
  <c r="AH1065" i="12"/>
  <c r="AH1066" i="12"/>
  <c r="AH1067" i="12"/>
  <c r="AH1068" i="12"/>
  <c r="AH1069" i="12"/>
  <c r="AH1070" i="12"/>
  <c r="AH1071" i="12"/>
  <c r="AH1072" i="12"/>
  <c r="AH1073" i="12"/>
  <c r="AH1074" i="12"/>
  <c r="AH1075" i="12"/>
  <c r="AH1076" i="12"/>
  <c r="AH1077" i="12"/>
  <c r="AH1078" i="12"/>
  <c r="AH1079" i="12"/>
  <c r="AH1080" i="12"/>
  <c r="AH1081" i="12"/>
  <c r="AH1082" i="12"/>
  <c r="AH1083" i="12"/>
  <c r="AH1084" i="12"/>
  <c r="AH1085" i="12"/>
  <c r="AH1086" i="12"/>
  <c r="AH1087" i="12"/>
  <c r="AH1088" i="12"/>
  <c r="AH1089" i="12"/>
  <c r="AH1090" i="12"/>
  <c r="AH1091" i="12"/>
  <c r="AH1092" i="12"/>
  <c r="AH1093" i="12"/>
  <c r="AH1094" i="12"/>
  <c r="AH1095" i="12"/>
  <c r="AH1096" i="12"/>
  <c r="AH1097" i="12"/>
  <c r="AH1098" i="12"/>
  <c r="AH1099" i="12"/>
  <c r="AH1100" i="12"/>
  <c r="AH1101" i="12"/>
  <c r="AH1102" i="12"/>
  <c r="AH1103" i="12"/>
  <c r="AH1104" i="12"/>
  <c r="AH1105" i="12"/>
  <c r="AH1106" i="12"/>
  <c r="AH1107" i="12"/>
  <c r="AH1108" i="12"/>
  <c r="AH1109" i="12"/>
  <c r="AH1110" i="12"/>
  <c r="AH1111" i="12"/>
  <c r="AH1112" i="12"/>
  <c r="AH1113" i="12"/>
  <c r="AH1114" i="12"/>
  <c r="AH1115" i="12"/>
  <c r="AH1116" i="12"/>
  <c r="AH1117" i="12"/>
  <c r="AH1118" i="12"/>
  <c r="AH1119" i="12"/>
  <c r="AH1120" i="12"/>
  <c r="AH1121" i="12"/>
  <c r="AH1122" i="12"/>
  <c r="AH1123" i="12"/>
  <c r="AH1124" i="12"/>
  <c r="AH1125" i="12"/>
  <c r="AH1126" i="12"/>
  <c r="AH1127" i="12"/>
  <c r="AH1128" i="12"/>
  <c r="AH1129" i="12"/>
  <c r="AH1130" i="12"/>
  <c r="AH1131" i="12"/>
  <c r="AH1132" i="12"/>
  <c r="AH1133" i="12"/>
  <c r="AH1134" i="12"/>
  <c r="AH1135" i="12"/>
  <c r="AH1136" i="12"/>
  <c r="AH1137" i="12"/>
  <c r="AH1138" i="12"/>
  <c r="AH1139" i="12"/>
  <c r="AH1140" i="12"/>
  <c r="AH1141" i="12"/>
  <c r="AH1142" i="12"/>
  <c r="AH1143" i="12"/>
  <c r="AH1144" i="12"/>
  <c r="AH1145" i="12"/>
  <c r="AH1146" i="12"/>
  <c r="AH1147" i="12"/>
  <c r="AH1148" i="12"/>
  <c r="AH1149" i="12"/>
  <c r="AH1150" i="12"/>
  <c r="AH1151" i="12"/>
  <c r="AH1152" i="12"/>
  <c r="AH1153" i="12"/>
  <c r="AH1154" i="12"/>
  <c r="AH1155" i="12"/>
  <c r="AH1156" i="12"/>
  <c r="AH1157" i="12"/>
  <c r="AH1158" i="12"/>
  <c r="AH1159" i="12"/>
  <c r="AH1160" i="12"/>
  <c r="AH1161" i="12"/>
  <c r="AH1162" i="12"/>
  <c r="AH1163" i="12"/>
  <c r="AH1164" i="12"/>
  <c r="AH1165" i="12"/>
  <c r="AH1166" i="12"/>
  <c r="AH1167" i="12"/>
  <c r="AH1168" i="12"/>
  <c r="AH1169" i="12"/>
  <c r="AH1170" i="12"/>
  <c r="AH1171" i="12"/>
  <c r="AH1172" i="12"/>
  <c r="AH1173" i="12"/>
  <c r="AH1174" i="12"/>
  <c r="AH1175" i="12"/>
  <c r="AH1176" i="12"/>
  <c r="AH1177" i="12"/>
  <c r="AH1178" i="12"/>
  <c r="AH1179" i="12"/>
  <c r="AH1180" i="12"/>
  <c r="AH1181" i="12"/>
  <c r="AH1182" i="12"/>
  <c r="AH1183" i="12"/>
  <c r="AH1184" i="12"/>
  <c r="AH1185" i="12"/>
  <c r="AH1186" i="12"/>
  <c r="AH1187" i="12"/>
  <c r="AH1188" i="12"/>
  <c r="AH1189" i="12"/>
  <c r="AH1190" i="12"/>
  <c r="AH1191" i="12"/>
  <c r="AH1192" i="12"/>
  <c r="AH1193" i="12"/>
  <c r="AH1194" i="12"/>
  <c r="AH1195" i="12"/>
  <c r="AH1196" i="12"/>
  <c r="AH1197" i="12"/>
  <c r="AH1198" i="12"/>
  <c r="AH1199" i="12"/>
  <c r="AH1200" i="12"/>
  <c r="AH1201" i="12"/>
  <c r="AH1202" i="12"/>
  <c r="AH1203" i="12"/>
  <c r="AH1204" i="12"/>
  <c r="AH1205" i="12"/>
  <c r="AH1206" i="12"/>
  <c r="AH1207" i="12"/>
  <c r="AH1208" i="12"/>
  <c r="AH1209" i="12"/>
  <c r="AH1210" i="12"/>
  <c r="AH1211" i="12"/>
  <c r="AH1212" i="12"/>
  <c r="AH1213" i="12"/>
  <c r="AH1214" i="12"/>
  <c r="AH1215" i="12"/>
  <c r="AH1216" i="12"/>
  <c r="AH1217" i="12"/>
  <c r="AH1218" i="12"/>
  <c r="AH1219" i="12"/>
  <c r="AH1220" i="12"/>
  <c r="AH1221" i="12"/>
  <c r="AH1222" i="12"/>
  <c r="AH1223" i="12"/>
  <c r="AH1224" i="12"/>
  <c r="AH1225" i="12"/>
  <c r="AH1226" i="12"/>
  <c r="AH1227" i="12"/>
  <c r="AH1228" i="12"/>
  <c r="AH1229" i="12"/>
  <c r="AH1230" i="12"/>
  <c r="AH1231" i="12"/>
  <c r="AH1232" i="12"/>
  <c r="AH1233" i="12"/>
  <c r="AH1234" i="12"/>
  <c r="AH1235" i="12"/>
  <c r="AH1236" i="12"/>
  <c r="AH1237" i="12"/>
  <c r="AH1238" i="12"/>
  <c r="AH1239" i="12"/>
  <c r="AH1240" i="12"/>
  <c r="AH1241" i="12"/>
  <c r="AH1242" i="12"/>
  <c r="AH1243" i="12"/>
  <c r="AH1244" i="12"/>
  <c r="AH1245" i="12"/>
  <c r="AH1246" i="12"/>
  <c r="AH1247" i="12"/>
  <c r="AH1248" i="12"/>
  <c r="AH1249" i="12"/>
  <c r="AH1250" i="12"/>
  <c r="AH1251" i="12"/>
  <c r="AH1252" i="12"/>
  <c r="AH1253" i="12"/>
  <c r="AH1254" i="12"/>
  <c r="AH1255" i="12"/>
  <c r="AH1256" i="12"/>
  <c r="AH1257" i="12"/>
  <c r="AH1258" i="12"/>
  <c r="AH1259" i="12"/>
  <c r="AH1260" i="12"/>
  <c r="AH1261" i="12"/>
  <c r="AH1262" i="12"/>
  <c r="AH1263" i="12"/>
  <c r="AH1264" i="12"/>
  <c r="AH1265" i="12"/>
  <c r="AH1266" i="12"/>
  <c r="AH1267" i="12"/>
  <c r="AH1268" i="12"/>
  <c r="AH1269" i="12"/>
  <c r="AH1270" i="12"/>
  <c r="AH1271" i="12"/>
  <c r="AH1272" i="12"/>
  <c r="AH1273" i="12"/>
  <c r="AH1274" i="12"/>
  <c r="AH1275" i="12"/>
  <c r="AH1276" i="12"/>
  <c r="AH1277" i="12"/>
  <c r="AH1278" i="12"/>
  <c r="AH1279" i="12"/>
  <c r="AH1280" i="12"/>
  <c r="AH1281" i="12"/>
  <c r="AH1282" i="12"/>
  <c r="AH1283" i="12"/>
  <c r="AH1284" i="12"/>
  <c r="AH1285" i="12"/>
  <c r="AH1286" i="12"/>
  <c r="AH1287" i="12"/>
  <c r="AH1288" i="12"/>
  <c r="AH1289" i="12"/>
  <c r="AH1290" i="12"/>
  <c r="AH1291" i="12"/>
  <c r="AH1292" i="12"/>
  <c r="AH1293" i="12"/>
  <c r="AH1294" i="12"/>
  <c r="AH1295" i="12"/>
  <c r="AH1296" i="12"/>
  <c r="AH1297" i="12"/>
  <c r="AH1298" i="12"/>
  <c r="AH1299" i="12"/>
  <c r="AH1300" i="12"/>
  <c r="AH1301" i="12"/>
  <c r="AH1302" i="12"/>
  <c r="AH1303" i="12"/>
  <c r="AH1304" i="12"/>
  <c r="AH1305" i="12"/>
  <c r="AH1306" i="12"/>
  <c r="AH1307" i="12"/>
  <c r="AH1308" i="12"/>
  <c r="AH1309" i="12"/>
  <c r="AH1310" i="12"/>
  <c r="AH1311" i="12"/>
  <c r="AH1312" i="12"/>
  <c r="AH1313" i="12"/>
  <c r="AH1314" i="12"/>
  <c r="AH1315" i="12"/>
  <c r="AH1316" i="12"/>
  <c r="AH1317" i="12"/>
  <c r="AH1318" i="12"/>
  <c r="AH1319" i="12"/>
  <c r="AH1320" i="12"/>
  <c r="AH1321" i="12"/>
  <c r="AH1322" i="12"/>
  <c r="AH1323" i="12"/>
  <c r="AH1324" i="12"/>
  <c r="AH1325" i="12"/>
  <c r="AH1326" i="12"/>
  <c r="AH1327" i="12"/>
  <c r="AH1328" i="12"/>
  <c r="AH1329" i="12"/>
  <c r="AH1330" i="12"/>
  <c r="AH1331" i="12"/>
  <c r="AH1332" i="12"/>
  <c r="AH1333" i="12"/>
  <c r="AH1334" i="12"/>
  <c r="AH1335" i="12"/>
  <c r="AH1336" i="12"/>
  <c r="AH1337" i="12"/>
  <c r="AH1338" i="12"/>
  <c r="AH1339" i="12"/>
  <c r="AH1340" i="12"/>
  <c r="AH1341" i="12"/>
  <c r="AH1342" i="12"/>
  <c r="AH1343" i="12"/>
  <c r="AH1344" i="12"/>
  <c r="AH1345" i="12"/>
  <c r="AH1346" i="12"/>
  <c r="AH1347" i="12"/>
  <c r="AH1348" i="12"/>
  <c r="AH1349" i="12"/>
  <c r="AH1350" i="12"/>
  <c r="AH1351" i="12"/>
  <c r="AH1352" i="12"/>
  <c r="AH1353" i="12"/>
  <c r="AH1354" i="12"/>
  <c r="AH1355" i="12"/>
  <c r="AH1356" i="12"/>
  <c r="AH1357" i="12"/>
  <c r="AH1358" i="12"/>
  <c r="AH1359" i="12"/>
  <c r="AH1360" i="12"/>
  <c r="AH1361" i="12"/>
  <c r="AH1362" i="12"/>
  <c r="AH1363" i="12"/>
  <c r="AH1364" i="12"/>
  <c r="AH1365" i="12"/>
  <c r="AH1366" i="12"/>
  <c r="AH1367" i="12"/>
  <c r="AH1368" i="12"/>
  <c r="AH1369" i="12"/>
  <c r="AH1370" i="12"/>
  <c r="AH1371" i="12"/>
  <c r="AH1372" i="12"/>
  <c r="AH1373" i="12"/>
  <c r="AH1374" i="12"/>
  <c r="AH1375" i="12"/>
  <c r="AH1376" i="12"/>
  <c r="AH1377" i="12"/>
  <c r="AH1378" i="12"/>
  <c r="AH1379" i="12"/>
  <c r="AH1380" i="12"/>
  <c r="AH1381" i="12"/>
  <c r="AH1382" i="12"/>
  <c r="AH1383" i="12"/>
  <c r="AH1384" i="12"/>
  <c r="AH1385" i="12"/>
  <c r="AH1386" i="12"/>
  <c r="AH1387" i="12"/>
  <c r="AH1388" i="12"/>
  <c r="AH1389" i="12"/>
  <c r="AH1390" i="12"/>
  <c r="AH1391" i="12"/>
  <c r="AH1392" i="12"/>
  <c r="AH1393" i="12"/>
  <c r="AH1394" i="12"/>
  <c r="AH1395" i="12"/>
  <c r="AH1396" i="12"/>
  <c r="AH1397" i="12"/>
  <c r="AH1398" i="12"/>
  <c r="AH1399" i="12"/>
  <c r="AH1400" i="12"/>
  <c r="AH1401" i="12"/>
  <c r="AH1402" i="12"/>
  <c r="AH1403" i="12"/>
  <c r="AH1404" i="12"/>
  <c r="AH1405" i="12"/>
  <c r="AH1406" i="12"/>
  <c r="AH1407" i="12"/>
  <c r="AH1408" i="12"/>
  <c r="AH1409" i="12"/>
  <c r="AH1410" i="12"/>
  <c r="AH1411" i="12"/>
  <c r="AH1412" i="12"/>
  <c r="AH1413" i="12"/>
  <c r="AH1414" i="12"/>
  <c r="AH1415" i="12"/>
  <c r="AH1416" i="12"/>
  <c r="AH1417" i="12"/>
  <c r="AH1418" i="12"/>
  <c r="AH1419" i="12"/>
  <c r="AH1420" i="12"/>
  <c r="AH1421" i="12"/>
  <c r="AH1422" i="12"/>
  <c r="AH1423" i="12"/>
  <c r="AH1424" i="12"/>
  <c r="AH1425" i="12"/>
  <c r="AH1426" i="12"/>
  <c r="AH1427" i="12"/>
  <c r="AH1428" i="12"/>
  <c r="AH1429" i="12"/>
  <c r="AH1430" i="12"/>
  <c r="AH1431" i="12"/>
  <c r="AH1432" i="12"/>
  <c r="AH1433" i="12"/>
  <c r="AH1434" i="12"/>
  <c r="AH1435" i="12"/>
  <c r="AH1436" i="12"/>
  <c r="AH1437" i="12"/>
  <c r="AH1438" i="12"/>
  <c r="AH1439" i="12"/>
  <c r="AH1440" i="12"/>
  <c r="AH1441" i="12"/>
  <c r="AH1442" i="12"/>
  <c r="AH1443" i="12"/>
  <c r="AH1444" i="12"/>
  <c r="AH1445" i="12"/>
  <c r="AH1446" i="12"/>
  <c r="AH1447" i="12"/>
  <c r="AH1448" i="12"/>
  <c r="AH1449" i="12"/>
  <c r="AH1450" i="12"/>
  <c r="AH1451" i="12"/>
  <c r="AH1452" i="12"/>
  <c r="AH1453" i="12"/>
  <c r="AH1454" i="12"/>
  <c r="AH1455" i="12"/>
  <c r="AH1456" i="12"/>
  <c r="AH1457" i="12"/>
  <c r="AH1458" i="12"/>
  <c r="AH1459" i="12"/>
  <c r="AH1460" i="12"/>
  <c r="AH1461" i="12"/>
  <c r="AH1462" i="12"/>
  <c r="AH1463" i="12"/>
  <c r="AH1464" i="12"/>
  <c r="AH1465" i="12"/>
  <c r="AH1466" i="12"/>
  <c r="AH1467" i="12"/>
  <c r="AH1468" i="12"/>
  <c r="AH1469" i="12"/>
  <c r="AH1470" i="12"/>
  <c r="AH1471" i="12"/>
  <c r="AH1472" i="12"/>
  <c r="AH1473" i="12"/>
  <c r="AH1474" i="12"/>
  <c r="AH1475" i="12"/>
  <c r="AH1476" i="12"/>
  <c r="AH1477" i="12"/>
  <c r="AH1478" i="12"/>
  <c r="AH1479" i="12"/>
  <c r="AH1480" i="12"/>
  <c r="AH1481" i="12"/>
  <c r="AH1482" i="12"/>
  <c r="AH1483" i="12"/>
  <c r="AH1484" i="12"/>
  <c r="AH1485" i="12"/>
  <c r="AH1486" i="12"/>
  <c r="AH1487" i="12"/>
  <c r="AH1488" i="12"/>
  <c r="AH1489" i="12"/>
  <c r="AH1490" i="12"/>
  <c r="AH1491" i="12"/>
  <c r="AH1492" i="12"/>
  <c r="AH1493" i="12"/>
  <c r="AH1494" i="12"/>
  <c r="AH1495" i="12"/>
  <c r="AH1496" i="12"/>
  <c r="AH1497" i="12"/>
  <c r="AH1498" i="12"/>
  <c r="AH1499" i="12"/>
  <c r="AH1500" i="12"/>
  <c r="AH1501" i="12"/>
  <c r="AH1502" i="12"/>
  <c r="AH1503" i="12"/>
  <c r="AH1504" i="12"/>
  <c r="AH1505" i="12"/>
  <c r="AH1506" i="12"/>
  <c r="AH1507" i="12"/>
  <c r="AH1508" i="12"/>
  <c r="AH1509" i="12"/>
  <c r="AH1510" i="12"/>
  <c r="AH1511" i="12"/>
  <c r="AH1512" i="12"/>
  <c r="AH1513" i="12"/>
  <c r="AH1514" i="12"/>
  <c r="AH1515" i="12"/>
  <c r="AH1516" i="12"/>
  <c r="AH1517" i="12"/>
  <c r="AH1518" i="12"/>
  <c r="AH1519" i="12"/>
  <c r="AH1520" i="12"/>
  <c r="AH1521" i="12"/>
  <c r="AH1522" i="12"/>
  <c r="AH1523" i="12"/>
  <c r="AH1524" i="12"/>
  <c r="AH1525" i="12"/>
  <c r="AH1526" i="12"/>
  <c r="AH1527" i="12"/>
  <c r="AH1528" i="12"/>
  <c r="AH1529" i="12"/>
  <c r="AH1530" i="12"/>
  <c r="AH1531" i="12"/>
  <c r="AH1532" i="12"/>
  <c r="AH1533" i="12"/>
  <c r="AH1534" i="12"/>
  <c r="AH1535" i="12"/>
  <c r="AH1536" i="12"/>
  <c r="AH1537" i="12"/>
  <c r="AH1538" i="12"/>
  <c r="AH1539" i="12"/>
  <c r="AH1540" i="12"/>
  <c r="AH1541" i="12"/>
  <c r="AH1542" i="12"/>
  <c r="AH1543" i="12"/>
  <c r="AH1544" i="12"/>
  <c r="AH1545" i="12"/>
  <c r="AH1546" i="12"/>
  <c r="AH1547" i="12"/>
  <c r="AH1548" i="12"/>
  <c r="AH1549" i="12"/>
  <c r="AH1550" i="12"/>
  <c r="AH1551" i="12"/>
  <c r="AH1552" i="12"/>
  <c r="AH1553" i="12"/>
  <c r="AH1554" i="12"/>
  <c r="AH1555" i="12"/>
  <c r="AH1556" i="12"/>
  <c r="AH1557" i="12"/>
  <c r="AH1558" i="12"/>
  <c r="AH1559" i="12"/>
  <c r="AH1560" i="12"/>
  <c r="AH1561" i="12"/>
  <c r="AH1562" i="12"/>
  <c r="AH1563" i="12"/>
  <c r="AH1564" i="12"/>
  <c r="AH1565" i="12"/>
  <c r="AH1566" i="12"/>
  <c r="AH1567" i="12"/>
  <c r="AH1568" i="12"/>
  <c r="AH1569" i="12"/>
  <c r="AH1570" i="12"/>
  <c r="AH1571" i="12"/>
  <c r="AH1572" i="12"/>
  <c r="AH1573" i="12"/>
  <c r="AH1574" i="12"/>
  <c r="AH1575" i="12"/>
  <c r="AH1576" i="12"/>
  <c r="AH1577" i="12"/>
  <c r="AH1578" i="12"/>
  <c r="AH1579" i="12"/>
  <c r="AH1580" i="12"/>
  <c r="AH1581" i="12"/>
  <c r="AH1582" i="12"/>
  <c r="AH1583" i="12"/>
  <c r="AH1584" i="12"/>
  <c r="AH1585" i="12"/>
  <c r="AH1586" i="12"/>
  <c r="AH1587" i="12"/>
  <c r="AH1588" i="12"/>
  <c r="AH1589" i="12"/>
  <c r="AH1590" i="12"/>
  <c r="AH1591" i="12"/>
  <c r="AH1592" i="12"/>
  <c r="AH1593" i="12"/>
  <c r="AH1594" i="12"/>
  <c r="AH1595" i="12"/>
  <c r="AH1596" i="12"/>
  <c r="AH1597" i="12"/>
  <c r="AH1598" i="12"/>
  <c r="AH1599" i="12"/>
  <c r="AH1600" i="12"/>
  <c r="AH1601" i="12"/>
  <c r="AH1602" i="12"/>
  <c r="AH1603" i="12"/>
  <c r="AH1604" i="12"/>
  <c r="AH1605" i="12"/>
  <c r="AH1606" i="12"/>
  <c r="AH1607" i="12"/>
  <c r="AH1608" i="12"/>
  <c r="AH1609" i="12"/>
  <c r="AH1610" i="12"/>
  <c r="AH1611" i="12"/>
  <c r="AH1612" i="12"/>
  <c r="AH1613" i="12"/>
  <c r="AH1614" i="12"/>
  <c r="AH1615" i="12"/>
  <c r="AH1616" i="12"/>
  <c r="AH1617" i="12"/>
  <c r="AH1618" i="12"/>
  <c r="AH1619" i="12"/>
  <c r="AH1620" i="12"/>
  <c r="AH1621" i="12"/>
  <c r="AH1622" i="12"/>
  <c r="AH1623" i="12"/>
  <c r="AH1624" i="12"/>
  <c r="AH1625" i="12"/>
  <c r="AH1626" i="12"/>
  <c r="AH1627" i="12"/>
  <c r="AH1628" i="12"/>
  <c r="AH1629" i="12"/>
  <c r="AH1630" i="12"/>
  <c r="AH1631" i="12"/>
  <c r="AH1632" i="12"/>
  <c r="AH1633" i="12"/>
  <c r="AH1634" i="12"/>
  <c r="AH1635" i="12"/>
  <c r="AH1636" i="12"/>
  <c r="AH1637" i="12"/>
  <c r="AH1638" i="12"/>
  <c r="AH1639" i="12"/>
  <c r="AH1640" i="12"/>
  <c r="AH1641" i="12"/>
  <c r="AH1642" i="12"/>
  <c r="AH1643" i="12"/>
  <c r="AH1644" i="12"/>
  <c r="AH1645" i="12"/>
  <c r="AH1646" i="12"/>
  <c r="AH1647" i="12"/>
  <c r="AH1648" i="12"/>
  <c r="AH1649" i="12"/>
  <c r="AH1650" i="12"/>
  <c r="AH1651" i="12"/>
  <c r="AH1652" i="12"/>
  <c r="AH1653" i="12"/>
  <c r="AH1654" i="12"/>
  <c r="AH1655" i="12"/>
  <c r="AH1656" i="12"/>
  <c r="AH1657" i="12"/>
  <c r="AH1658" i="12"/>
  <c r="AH1659" i="12"/>
  <c r="AH1660" i="12"/>
  <c r="AH1661" i="12"/>
  <c r="AH1662" i="12"/>
  <c r="AH1663" i="12"/>
  <c r="AH1664" i="12"/>
  <c r="AH1665" i="12"/>
  <c r="AH1666" i="12"/>
  <c r="AH1667" i="12"/>
  <c r="AH1668" i="12"/>
  <c r="AH1669" i="12"/>
  <c r="AH1670" i="12"/>
  <c r="AH1671" i="12"/>
  <c r="AH1672" i="12"/>
  <c r="AH1673" i="12"/>
  <c r="AH1674" i="12"/>
  <c r="AH1675" i="12"/>
  <c r="AH1676" i="12"/>
  <c r="AH1677" i="12"/>
  <c r="AH1678" i="12"/>
  <c r="AH1679" i="12"/>
  <c r="AH1680" i="12"/>
  <c r="AH1681" i="12"/>
  <c r="AH1682" i="12"/>
  <c r="AH1683" i="12"/>
  <c r="AH1684" i="12"/>
  <c r="AH1685" i="12"/>
  <c r="AH1686" i="12"/>
  <c r="AH1687" i="12"/>
  <c r="AH1688" i="12"/>
  <c r="AH1689" i="12"/>
  <c r="AH1690" i="12"/>
  <c r="AH1691" i="12"/>
  <c r="AH1692" i="12"/>
  <c r="AH1693" i="12"/>
  <c r="AH1694" i="12"/>
  <c r="AH1695" i="12"/>
  <c r="AH1696" i="12"/>
  <c r="AH1697" i="12"/>
  <c r="AH1698" i="12"/>
  <c r="AH1699" i="12"/>
  <c r="AH1700" i="12"/>
  <c r="AH1701" i="12"/>
  <c r="AH1702" i="12"/>
  <c r="AH1703" i="12"/>
  <c r="AH1704" i="12"/>
  <c r="AH1705" i="12"/>
  <c r="AH1706" i="12"/>
  <c r="AH1707" i="12"/>
  <c r="AH1708" i="12"/>
  <c r="AH1709" i="12"/>
  <c r="AH1710" i="12"/>
  <c r="AH1711" i="12"/>
  <c r="AH1712" i="12"/>
  <c r="AH1713" i="12"/>
  <c r="AH1714" i="12"/>
  <c r="AH1715" i="12"/>
  <c r="AH1716" i="12"/>
  <c r="AH1717" i="12"/>
  <c r="AH1718" i="12"/>
  <c r="AH1719" i="12"/>
  <c r="AH1720" i="12"/>
  <c r="AH1721" i="12"/>
  <c r="AH1722" i="12"/>
  <c r="AH1723" i="12"/>
  <c r="AH1724" i="12"/>
  <c r="AH1725" i="12"/>
  <c r="AH1726" i="12"/>
  <c r="AH1727" i="12"/>
  <c r="AH1728" i="12"/>
  <c r="AH1729" i="12"/>
  <c r="AH1730" i="12"/>
  <c r="AH1731" i="12"/>
  <c r="AH1732" i="12"/>
  <c r="AH1733" i="12"/>
  <c r="AH1734" i="12"/>
  <c r="AH1735" i="12"/>
  <c r="AH1736" i="12"/>
  <c r="AH1737" i="12"/>
  <c r="AH1738" i="12"/>
  <c r="AH1739" i="12"/>
  <c r="AH1740" i="12"/>
  <c r="AH1741" i="12"/>
  <c r="AH1742" i="12"/>
  <c r="AH1743" i="12"/>
  <c r="AH1744" i="12"/>
  <c r="AH1745" i="12"/>
  <c r="AH1746" i="12"/>
  <c r="AH1747" i="12"/>
  <c r="AH1748" i="12"/>
  <c r="AH1749" i="12"/>
  <c r="AH1750" i="12"/>
  <c r="AH1751" i="12"/>
  <c r="AH1752" i="12"/>
  <c r="AH1753" i="12"/>
  <c r="AH1754" i="12"/>
  <c r="AH1755" i="12"/>
  <c r="AH1756" i="12"/>
  <c r="AH1757" i="12"/>
  <c r="AH1758" i="12"/>
  <c r="AH1759" i="12"/>
  <c r="AH1760" i="12"/>
  <c r="AH1761" i="12"/>
  <c r="AH1762" i="12"/>
  <c r="AH1763" i="12"/>
  <c r="AH1764" i="12"/>
  <c r="AH1765" i="12"/>
  <c r="AH1766" i="12"/>
  <c r="AH1767" i="12"/>
  <c r="AH1768" i="12"/>
  <c r="AH1769" i="12"/>
  <c r="AH1770" i="12"/>
  <c r="AH1771" i="12"/>
  <c r="AH1772" i="12"/>
  <c r="AH1773" i="12"/>
  <c r="AH1774" i="12"/>
  <c r="AH1775" i="12"/>
  <c r="AH1776" i="12"/>
  <c r="AH1777" i="12"/>
  <c r="AH1778" i="12"/>
  <c r="AH1779" i="12"/>
  <c r="AH1780" i="12"/>
  <c r="AH1781" i="12"/>
  <c r="AH1782" i="12"/>
  <c r="AH1783" i="12"/>
  <c r="AH1784" i="12"/>
  <c r="AH1785" i="12"/>
  <c r="AH1786" i="12"/>
  <c r="AH1787" i="12"/>
  <c r="AH1788" i="12"/>
  <c r="AH1789" i="12"/>
  <c r="AH1790" i="12"/>
  <c r="AH1791" i="12"/>
  <c r="AH1792" i="12"/>
  <c r="AH1793" i="12"/>
  <c r="AH1794" i="12"/>
  <c r="AH1795" i="12"/>
  <c r="AH1796" i="12"/>
  <c r="AH1797" i="12"/>
  <c r="AH1798" i="12"/>
  <c r="AH1799" i="12"/>
  <c r="AH1800" i="12"/>
  <c r="AH1801" i="12"/>
  <c r="AH1802" i="12"/>
  <c r="AH1803" i="12"/>
  <c r="AH1804" i="12"/>
  <c r="AH1805" i="12"/>
  <c r="AH1806" i="12"/>
  <c r="AH1807" i="12"/>
  <c r="AH1808" i="12"/>
  <c r="AH1809" i="12"/>
  <c r="AH1810" i="12"/>
  <c r="AH1811" i="12"/>
  <c r="AH1812" i="12"/>
  <c r="AH1813" i="12"/>
  <c r="AH1814" i="12"/>
  <c r="AH1815" i="12"/>
  <c r="AH1816" i="12"/>
  <c r="AH1817" i="12"/>
  <c r="AH1818" i="12"/>
  <c r="AH1819" i="12"/>
  <c r="AH1820" i="12"/>
  <c r="AH1821" i="12"/>
  <c r="AH1822" i="12"/>
  <c r="AH1823" i="12"/>
  <c r="AH1824" i="12"/>
  <c r="AH1825" i="12"/>
  <c r="AH1826" i="12"/>
  <c r="AH1827" i="12"/>
  <c r="AH1828" i="12"/>
  <c r="AH1829" i="12"/>
  <c r="AH1830" i="12"/>
  <c r="AH1831" i="12"/>
  <c r="AH1832" i="12"/>
  <c r="AH1833" i="12"/>
  <c r="AH1834" i="12"/>
  <c r="AH1835" i="12"/>
  <c r="AH1836" i="12"/>
  <c r="AH1837" i="12"/>
  <c r="AH1838" i="12"/>
  <c r="AH1839" i="12"/>
  <c r="AH1840" i="12"/>
  <c r="AH1841" i="12"/>
  <c r="AH1842" i="12"/>
  <c r="AH1843" i="12"/>
  <c r="AH1844" i="12"/>
  <c r="AH1845" i="12"/>
  <c r="AH1846" i="12"/>
  <c r="AH1847" i="12"/>
  <c r="AH1848" i="12"/>
  <c r="AH1849" i="12"/>
  <c r="AH1850" i="12"/>
  <c r="AH1851" i="12"/>
  <c r="AH1852" i="12"/>
  <c r="AH1853" i="12"/>
  <c r="AH1854" i="12"/>
  <c r="AH1855" i="12"/>
  <c r="AH1856" i="12"/>
  <c r="AH1857" i="12"/>
  <c r="AH1858" i="12"/>
  <c r="AH1859" i="12"/>
  <c r="AH1860" i="12"/>
  <c r="AH1861" i="12"/>
  <c r="AH1862" i="12"/>
  <c r="AH1863" i="12"/>
  <c r="AH1864" i="12"/>
  <c r="AH1865" i="12"/>
  <c r="AH1866" i="12"/>
  <c r="AH1867" i="12"/>
  <c r="AH1868" i="12"/>
  <c r="AH1869" i="12"/>
  <c r="AH1870" i="12"/>
  <c r="AH1871" i="12"/>
  <c r="AH1872" i="12"/>
  <c r="AH1873" i="12"/>
  <c r="AH1874" i="12"/>
  <c r="AH1875" i="12"/>
  <c r="AH1876" i="12"/>
  <c r="AH1877" i="12"/>
  <c r="AH1878" i="12"/>
  <c r="AH1879" i="12"/>
  <c r="AH1880" i="12"/>
  <c r="AH1881" i="12"/>
  <c r="AH1882" i="12"/>
  <c r="AH1883" i="12"/>
  <c r="AH1884" i="12"/>
  <c r="AH1885" i="12"/>
  <c r="AH1886" i="12"/>
  <c r="AH1887" i="12"/>
  <c r="AH1888" i="12"/>
  <c r="AH1889" i="12"/>
  <c r="AH1890" i="12"/>
  <c r="AH1891" i="12"/>
  <c r="AH1892" i="12"/>
  <c r="AH1893" i="12"/>
  <c r="AH1894" i="12"/>
  <c r="AH1895" i="12"/>
  <c r="AH1896" i="12"/>
  <c r="AH1897" i="12"/>
  <c r="AH1898" i="12"/>
  <c r="AH1899" i="12"/>
  <c r="AH1900" i="12"/>
  <c r="AH1901" i="12"/>
  <c r="AH1902" i="12"/>
  <c r="AH1903" i="12"/>
  <c r="AH1904" i="12"/>
  <c r="AH1905" i="12"/>
  <c r="AH1906" i="12"/>
  <c r="AH1907" i="12"/>
  <c r="AH1908" i="12"/>
  <c r="AH1909" i="12"/>
  <c r="AH1910" i="12"/>
  <c r="AH1911" i="12"/>
  <c r="AH1912" i="12"/>
  <c r="AH1913" i="12"/>
  <c r="AH1914" i="12"/>
  <c r="AH1915" i="12"/>
  <c r="AH1916" i="12"/>
  <c r="AH1917" i="12"/>
  <c r="AH1918" i="12"/>
  <c r="AH1919" i="12"/>
  <c r="AH1920" i="12"/>
  <c r="AH1921" i="12"/>
  <c r="AH1922" i="12"/>
  <c r="AH1923" i="12"/>
  <c r="AH1924" i="12"/>
  <c r="AH1925" i="12"/>
  <c r="AH1926" i="12"/>
  <c r="AH1927" i="12"/>
  <c r="AH1928" i="12"/>
  <c r="AH1929" i="12"/>
  <c r="AH1930" i="12"/>
  <c r="AH1931" i="12"/>
  <c r="AH1932" i="12"/>
  <c r="AH1933" i="12"/>
  <c r="AH1934" i="12"/>
  <c r="AH1935" i="12"/>
  <c r="AH1936" i="12"/>
  <c r="AH1937" i="12"/>
  <c r="AH1938" i="12"/>
  <c r="AH1939" i="12"/>
  <c r="AH1940" i="12"/>
  <c r="AH1941" i="12"/>
  <c r="AH1942" i="12"/>
  <c r="AH1943" i="12"/>
  <c r="AH1944" i="12"/>
  <c r="AH1945" i="12"/>
  <c r="AH1946" i="12"/>
  <c r="AH1947" i="12"/>
  <c r="AH1948" i="12"/>
  <c r="AH1949" i="12"/>
  <c r="AH1950" i="12"/>
  <c r="AH1951" i="12"/>
  <c r="AH1952" i="12"/>
  <c r="AH1953" i="12"/>
  <c r="AH1954" i="12"/>
  <c r="AH1955" i="12"/>
  <c r="AH1956" i="12"/>
  <c r="AH1957" i="12"/>
  <c r="AH1958" i="12"/>
  <c r="AH1959" i="12"/>
  <c r="AH1960" i="12"/>
  <c r="AH1961" i="12"/>
  <c r="AH1962" i="12"/>
  <c r="AH1963" i="12"/>
  <c r="AH1964" i="12"/>
  <c r="AH1965" i="12"/>
  <c r="AH1966" i="12"/>
  <c r="AH1967" i="12"/>
  <c r="AH1968" i="12"/>
  <c r="AH1969" i="12"/>
  <c r="AH1970" i="12"/>
  <c r="AH1971" i="12"/>
  <c r="AH1972" i="12"/>
  <c r="AH1973" i="12"/>
  <c r="AH1974" i="12"/>
  <c r="AH1975" i="12"/>
  <c r="AH1976" i="12"/>
  <c r="AH1977" i="12"/>
  <c r="AH1978" i="12"/>
  <c r="AH1979" i="12"/>
  <c r="AH1980" i="12"/>
  <c r="AH1981" i="12"/>
  <c r="AH1982" i="12"/>
  <c r="AH1983" i="12"/>
  <c r="AH1984" i="12"/>
  <c r="AH1985" i="12"/>
  <c r="AH1986" i="12"/>
  <c r="AH1987" i="12"/>
  <c r="AH1988" i="12"/>
  <c r="AH1989" i="12"/>
  <c r="AH1990" i="12"/>
  <c r="AH1991" i="12"/>
  <c r="AH1992" i="12"/>
  <c r="AH1993" i="12"/>
  <c r="AH1994" i="12"/>
  <c r="AH1995" i="12"/>
  <c r="AH1996" i="12"/>
  <c r="AH1997" i="12"/>
  <c r="AH1998" i="12"/>
  <c r="AH1999" i="12"/>
  <c r="AH2000" i="12"/>
  <c r="AH2001" i="12"/>
  <c r="AH2002" i="12"/>
  <c r="AH2003" i="12"/>
  <c r="AH2004" i="12"/>
  <c r="AH2005" i="12"/>
  <c r="AH2006" i="12"/>
  <c r="AH2007" i="12"/>
  <c r="AH2008" i="12"/>
  <c r="AH2009" i="12"/>
  <c r="AH2010" i="12"/>
  <c r="AH2011" i="12"/>
  <c r="AH2012" i="12"/>
  <c r="AH2013" i="12"/>
  <c r="AH2014" i="12"/>
  <c r="AH2015" i="12"/>
  <c r="AH2016" i="12"/>
  <c r="AH2017" i="12"/>
  <c r="AH2018" i="12"/>
  <c r="AH2019" i="12"/>
  <c r="AH2020" i="12"/>
  <c r="AH2021" i="12"/>
  <c r="AH2022" i="12"/>
  <c r="AH2023" i="12"/>
  <c r="AH2024" i="12"/>
  <c r="AH2025" i="12"/>
  <c r="AH2026" i="12"/>
  <c r="AH2027" i="12"/>
  <c r="AH2028" i="12"/>
  <c r="AH2029" i="12"/>
  <c r="AH2030" i="12"/>
  <c r="AH2031" i="12"/>
  <c r="AH2032" i="12"/>
  <c r="AH2033" i="12"/>
  <c r="AH2034" i="12"/>
  <c r="AH2035" i="12"/>
  <c r="AH2036" i="12"/>
  <c r="AH2037" i="12"/>
  <c r="AH2038" i="12"/>
  <c r="AH2039" i="12"/>
  <c r="AH2040" i="12"/>
  <c r="AH2041" i="12"/>
  <c r="AH2042" i="12"/>
  <c r="AH2043" i="12"/>
  <c r="AH2044" i="12"/>
  <c r="AH2045" i="12"/>
  <c r="AH2046" i="12"/>
  <c r="AH2047" i="12"/>
  <c r="AH2048" i="12"/>
  <c r="AH2049" i="12"/>
  <c r="AH2050" i="12"/>
  <c r="AH2051" i="12"/>
  <c r="AH2052" i="12"/>
  <c r="AH2053" i="12"/>
  <c r="AH2054" i="12"/>
  <c r="AH2055" i="12"/>
  <c r="AH2056" i="12"/>
  <c r="AH2057" i="12"/>
  <c r="AH2058" i="12"/>
  <c r="AH2059" i="12"/>
  <c r="AH2060" i="12"/>
  <c r="AH2061" i="12"/>
  <c r="AH2062" i="12"/>
  <c r="AH2063" i="12"/>
  <c r="AH2064" i="12"/>
  <c r="AH2065" i="12"/>
  <c r="AH2066" i="12"/>
  <c r="AH2067" i="12"/>
  <c r="AH2068" i="12"/>
  <c r="AH2069" i="12"/>
  <c r="AH2070" i="12"/>
  <c r="AH2071" i="12"/>
  <c r="AH2072" i="12"/>
  <c r="AH2073" i="12"/>
  <c r="AH2074" i="12"/>
  <c r="AH2075" i="12"/>
  <c r="AH2076" i="12"/>
  <c r="AH2077" i="12"/>
  <c r="AH2078" i="12"/>
  <c r="AH2079" i="12"/>
  <c r="AH2080" i="12"/>
  <c r="AH2081" i="12"/>
  <c r="AH2082" i="12"/>
  <c r="AH2083" i="12"/>
  <c r="AH2084" i="12"/>
  <c r="AH2085" i="12"/>
  <c r="AH2086" i="12"/>
  <c r="AH2087" i="12"/>
  <c r="AH2088" i="12"/>
  <c r="AH2089" i="12"/>
  <c r="AH2090" i="12"/>
  <c r="AH2091" i="12"/>
  <c r="AH2092" i="12"/>
  <c r="AH2093" i="12"/>
  <c r="AH2094" i="12"/>
  <c r="AH2095" i="12"/>
  <c r="AH2096" i="12"/>
  <c r="AH2097" i="12"/>
  <c r="AH2098" i="12"/>
  <c r="AH2099" i="12"/>
  <c r="AH2100" i="12"/>
  <c r="AH2101" i="12"/>
  <c r="AH2102" i="12"/>
  <c r="AH2103" i="12"/>
  <c r="AH2104" i="12"/>
  <c r="AH2105" i="12"/>
  <c r="AH2106" i="12"/>
  <c r="AH2107" i="12"/>
  <c r="AH2108" i="12"/>
  <c r="AH2109" i="12"/>
  <c r="AH2110" i="12"/>
  <c r="AH2111" i="12"/>
  <c r="AH2112" i="12"/>
  <c r="AH2113" i="12"/>
  <c r="AH2114" i="12"/>
  <c r="AH2115" i="12"/>
  <c r="AH2116" i="12"/>
  <c r="AH2117" i="12"/>
  <c r="AH2118" i="12"/>
  <c r="AH2119" i="12"/>
  <c r="AH2120" i="12"/>
  <c r="AH2121" i="12"/>
  <c r="AH2122" i="12"/>
  <c r="AH2123" i="12"/>
  <c r="AH2124" i="12"/>
  <c r="AH2125" i="12"/>
  <c r="AH2126" i="12"/>
  <c r="AH2127" i="12"/>
  <c r="AH2128" i="12"/>
  <c r="AH2129" i="12"/>
  <c r="AH2130" i="12"/>
  <c r="AH2131" i="12"/>
  <c r="AH2132" i="12"/>
  <c r="AH2133" i="12"/>
  <c r="AH2134" i="12"/>
  <c r="AH2135" i="12"/>
  <c r="AH2136" i="12"/>
  <c r="AH2137" i="12"/>
  <c r="AH2138" i="12"/>
  <c r="AH2139" i="12"/>
  <c r="AH2140" i="12"/>
  <c r="AH2141" i="12"/>
  <c r="AH2142" i="12"/>
  <c r="AH2143" i="12"/>
  <c r="AH2144" i="12"/>
  <c r="AH2145" i="12"/>
  <c r="AH2146" i="12"/>
  <c r="AH2147" i="12"/>
  <c r="AH2148" i="12"/>
  <c r="AH2149" i="12"/>
  <c r="AH2150" i="12"/>
  <c r="AH2151" i="12"/>
  <c r="AH2152" i="12"/>
  <c r="AH2153" i="12"/>
  <c r="AH2154" i="12"/>
  <c r="AH2155" i="12"/>
  <c r="AH2156" i="12"/>
  <c r="AH2157" i="12"/>
  <c r="AH2158" i="12"/>
  <c r="AH2159" i="12"/>
  <c r="AH2160" i="12"/>
  <c r="AH2161" i="12"/>
  <c r="AH2162" i="12"/>
  <c r="AH2163" i="12"/>
  <c r="AH2164" i="12"/>
  <c r="AH2165" i="12"/>
  <c r="AH2166" i="12"/>
  <c r="AH2167" i="12"/>
  <c r="AH2168" i="12"/>
  <c r="AH2169" i="12"/>
  <c r="AH2170" i="12"/>
  <c r="AH2171" i="12"/>
  <c r="AH2172" i="12"/>
  <c r="AH2173" i="12"/>
  <c r="AH2174" i="12"/>
  <c r="AH2175" i="12"/>
  <c r="AH2176" i="12"/>
  <c r="AH2177" i="12"/>
  <c r="AH2178" i="12"/>
  <c r="AH2179" i="12"/>
  <c r="AH2180" i="12"/>
  <c r="AH2181" i="12"/>
  <c r="AH2182" i="12"/>
  <c r="AH2183" i="12"/>
  <c r="AH2184" i="12"/>
  <c r="AH2185" i="12"/>
  <c r="AH2186" i="12"/>
  <c r="AH2187" i="12"/>
  <c r="AH2188" i="12"/>
  <c r="AH2189" i="12"/>
  <c r="AH2190" i="12"/>
  <c r="AH2191" i="12"/>
  <c r="AH2192" i="12"/>
  <c r="AH2193" i="12"/>
  <c r="AH2194" i="12"/>
  <c r="AH2195" i="12"/>
  <c r="AH2196" i="12"/>
  <c r="AH2197" i="12"/>
  <c r="AH2198" i="12"/>
  <c r="AH2199" i="12"/>
  <c r="AH2200" i="12"/>
  <c r="AH2201" i="12"/>
  <c r="AH2202" i="12"/>
  <c r="AH2203" i="12"/>
  <c r="AH2204" i="12"/>
  <c r="AH2205" i="12"/>
  <c r="AH2206" i="12"/>
  <c r="AH2207" i="12"/>
  <c r="AH2208" i="12"/>
  <c r="AH2209" i="12"/>
  <c r="AH2210" i="12"/>
  <c r="AH2211" i="12"/>
  <c r="AH2212" i="12"/>
  <c r="AH2213" i="12"/>
  <c r="AH2214" i="12"/>
  <c r="AH2215" i="12"/>
  <c r="AH2216" i="12"/>
  <c r="AH2217" i="12"/>
  <c r="AH2218" i="12"/>
  <c r="AH2219" i="12"/>
  <c r="AH2220" i="12"/>
  <c r="AH2221" i="12"/>
  <c r="AH2222" i="12"/>
  <c r="AH2223" i="12"/>
  <c r="AH2224" i="12"/>
  <c r="AH2225" i="12"/>
  <c r="AH2226" i="12"/>
  <c r="AH2227" i="12"/>
  <c r="AH2228" i="12"/>
  <c r="AH2229" i="12"/>
  <c r="AH2230" i="12"/>
  <c r="AH2231" i="12"/>
  <c r="AH2232" i="12"/>
  <c r="AH2233" i="12"/>
  <c r="AH2234" i="12"/>
  <c r="AH2235" i="12"/>
  <c r="AH2236" i="12"/>
  <c r="AH2237" i="12"/>
  <c r="AH2238" i="12"/>
  <c r="AH2239" i="12"/>
  <c r="AH2240" i="12"/>
  <c r="AH2241" i="12"/>
  <c r="AH2242" i="12"/>
  <c r="AH2243" i="12"/>
  <c r="AH2244" i="12"/>
  <c r="AH2245" i="12"/>
  <c r="AH2246" i="12"/>
  <c r="AH2247" i="12"/>
  <c r="AH2248" i="12"/>
  <c r="AH2249" i="12"/>
  <c r="AH2250" i="12"/>
  <c r="AH2251" i="12"/>
  <c r="AH2252" i="12"/>
  <c r="AH2253" i="12"/>
  <c r="AH2254" i="12"/>
  <c r="AH2255" i="12"/>
  <c r="AH2256" i="12"/>
  <c r="AH2257" i="12"/>
  <c r="AH2258" i="12"/>
  <c r="AH2259" i="12"/>
  <c r="AH2260" i="12"/>
  <c r="AH2261" i="12"/>
  <c r="AH2262" i="12"/>
  <c r="AH2263" i="12"/>
  <c r="AH2264" i="12"/>
  <c r="AH2265" i="12"/>
  <c r="AH2266" i="12"/>
  <c r="AH2267" i="12"/>
  <c r="AH2268" i="12"/>
  <c r="AH2269" i="12"/>
  <c r="AH2270" i="12"/>
  <c r="AH2271" i="12"/>
  <c r="AH2272" i="12"/>
  <c r="AH2273" i="12"/>
  <c r="AH2274" i="12"/>
  <c r="AH2275" i="12"/>
  <c r="AH2276" i="12"/>
  <c r="AH2277" i="12"/>
  <c r="AH2278" i="12"/>
  <c r="AH2279" i="12"/>
  <c r="AH2280" i="12"/>
  <c r="AH2281" i="12"/>
  <c r="AH2282" i="12"/>
  <c r="AH2283" i="12"/>
  <c r="AH2284" i="12"/>
  <c r="AH2285" i="12"/>
  <c r="AH2286" i="12"/>
  <c r="AH2287" i="12"/>
  <c r="AH2288" i="12"/>
  <c r="AH2289" i="12"/>
  <c r="AH2290" i="12"/>
  <c r="AH2291" i="12"/>
  <c r="AH2292" i="12"/>
  <c r="AH2293" i="12"/>
  <c r="AH2294" i="12"/>
  <c r="AH2295" i="12"/>
  <c r="AH2296" i="12"/>
  <c r="AH2297" i="12"/>
  <c r="AH2298" i="12"/>
  <c r="AH2299" i="12"/>
  <c r="AH2300" i="12"/>
  <c r="AH2301" i="12"/>
  <c r="AH2302" i="12"/>
  <c r="AH2303" i="12"/>
  <c r="AH2304" i="12"/>
  <c r="AH2305" i="12"/>
  <c r="AH2306" i="12"/>
  <c r="AH2307" i="12"/>
  <c r="AH2308" i="12"/>
  <c r="AH2309" i="12"/>
  <c r="AH2310" i="12"/>
  <c r="AH2311" i="12"/>
  <c r="AH2312" i="12"/>
  <c r="AH2313" i="12"/>
  <c r="AH2314" i="12"/>
  <c r="AH2315" i="12"/>
  <c r="AH2316" i="12"/>
  <c r="AH2317" i="12"/>
  <c r="AH2318" i="12"/>
  <c r="AH2319" i="12"/>
  <c r="AH2320" i="12"/>
  <c r="AH2321" i="12"/>
  <c r="AH2322" i="12"/>
  <c r="AH2323" i="12"/>
  <c r="AH2324" i="12"/>
  <c r="AH2325" i="12"/>
  <c r="AH2326" i="12"/>
  <c r="AH2327" i="12"/>
  <c r="AH2328" i="12"/>
  <c r="AH2329" i="12"/>
  <c r="AH2330" i="12"/>
  <c r="AH2331" i="12"/>
  <c r="AH2332" i="12"/>
  <c r="AH2333" i="12"/>
  <c r="AH2334" i="12"/>
  <c r="AH2335" i="12"/>
  <c r="AH2336" i="12"/>
  <c r="AH2337" i="12"/>
  <c r="AH2338" i="12"/>
  <c r="AH2339" i="12"/>
  <c r="AH2340" i="12"/>
  <c r="AH2341" i="12"/>
  <c r="AH2342" i="12"/>
  <c r="AH2343" i="12"/>
  <c r="AH2344" i="12"/>
  <c r="AH2345" i="12"/>
  <c r="AH2346" i="12"/>
  <c r="AH2347" i="12"/>
  <c r="AH2348" i="12"/>
  <c r="AH2349" i="12"/>
  <c r="AH2350" i="12"/>
  <c r="AH2351" i="12"/>
  <c r="AH2352" i="12"/>
  <c r="AH2353" i="12"/>
  <c r="AH2354" i="12"/>
  <c r="AH2355" i="12"/>
  <c r="AH2356" i="12"/>
  <c r="AH2357" i="12"/>
  <c r="AH2358" i="12"/>
  <c r="AH2359" i="12"/>
  <c r="AH2360" i="12"/>
  <c r="AH2361" i="12"/>
  <c r="AH2362" i="12"/>
  <c r="AH2363" i="12"/>
  <c r="AH2364" i="12"/>
  <c r="AH2365" i="12"/>
  <c r="AH2366" i="12"/>
  <c r="AH2367" i="12"/>
  <c r="AH2368" i="12"/>
  <c r="AH2369" i="12"/>
  <c r="AH2370" i="12"/>
  <c r="AH2371" i="12"/>
  <c r="AH2372" i="12"/>
  <c r="AH2373" i="12"/>
  <c r="AH2374" i="12"/>
  <c r="AH2375" i="12"/>
  <c r="AH2376" i="12"/>
  <c r="AH2377" i="12"/>
  <c r="AH2378" i="12"/>
  <c r="AH2379" i="12"/>
  <c r="AH2380" i="12"/>
  <c r="AH2381" i="12"/>
  <c r="AH2382" i="12"/>
  <c r="AH2383" i="12"/>
  <c r="AH2384" i="12"/>
  <c r="AH2385" i="12"/>
  <c r="AH2386" i="12"/>
  <c r="AH2387" i="12"/>
  <c r="AH2388" i="12"/>
  <c r="AH2389" i="12"/>
  <c r="AH2390" i="12"/>
  <c r="AH2391" i="12"/>
  <c r="AH2392" i="12"/>
  <c r="AH2393" i="12"/>
  <c r="AH2394" i="12"/>
  <c r="AH2395" i="12"/>
  <c r="AH2396" i="12"/>
  <c r="AH2397" i="12"/>
  <c r="AH2398" i="12"/>
  <c r="AH2399" i="12"/>
  <c r="AH2400" i="12"/>
  <c r="AH2401" i="12"/>
  <c r="AH2402" i="12"/>
  <c r="AH2403" i="12"/>
  <c r="AH2404" i="12"/>
  <c r="AH2405" i="12"/>
  <c r="AH2406" i="12"/>
  <c r="AH2407" i="12"/>
  <c r="AH2408" i="12"/>
  <c r="AH2409" i="12"/>
  <c r="AH2410" i="12"/>
  <c r="AH2411" i="12"/>
  <c r="AH2412" i="12"/>
  <c r="AH2413" i="12"/>
  <c r="AH2414" i="12"/>
  <c r="AH2415" i="12"/>
  <c r="AH2416" i="12"/>
  <c r="AH2417" i="12"/>
  <c r="AH2418" i="12"/>
  <c r="AH2419" i="12"/>
  <c r="AH2420" i="12"/>
  <c r="AH2421" i="12"/>
  <c r="AH2422" i="12"/>
  <c r="AH2423" i="12"/>
  <c r="AH2424" i="12"/>
  <c r="AH2425" i="12"/>
  <c r="AH2426" i="12"/>
  <c r="AH2427" i="12"/>
  <c r="AH2428" i="12"/>
  <c r="AH2429" i="12"/>
  <c r="AH2430" i="12"/>
  <c r="AH2431" i="12"/>
  <c r="AH2432" i="12"/>
  <c r="AH2433" i="12"/>
  <c r="AH2434" i="12"/>
  <c r="AH2435" i="12"/>
  <c r="AH2436" i="12"/>
  <c r="AH2437" i="12"/>
  <c r="AH2438" i="12"/>
  <c r="AH2439" i="12"/>
  <c r="AH2440" i="12"/>
  <c r="AH2441" i="12"/>
  <c r="AH2442" i="12"/>
  <c r="AH2443" i="12"/>
  <c r="AH2444" i="12"/>
  <c r="AH2445" i="12"/>
  <c r="AH2446" i="12"/>
  <c r="AH2447" i="12"/>
  <c r="AH2448" i="12"/>
  <c r="AH2449" i="12"/>
  <c r="AH2450" i="12"/>
  <c r="AH2451" i="12"/>
  <c r="AH2452" i="12"/>
  <c r="AH2453" i="12"/>
  <c r="AH2454" i="12"/>
  <c r="AH2455" i="12"/>
  <c r="AH2456" i="12"/>
  <c r="AH2457" i="12"/>
  <c r="AH2458" i="12"/>
  <c r="AH2459" i="12"/>
  <c r="AH2460" i="12"/>
  <c r="AH2461" i="12"/>
  <c r="AH2462" i="12"/>
  <c r="AH2463" i="12"/>
  <c r="AH2464" i="12"/>
  <c r="AH2465" i="12"/>
  <c r="AH2466" i="12"/>
  <c r="AH2467" i="12"/>
  <c r="AH2468" i="12"/>
  <c r="AH2469" i="12"/>
  <c r="AH2470" i="12"/>
  <c r="AH2471" i="12"/>
  <c r="AH2472" i="12"/>
  <c r="AH2473" i="12"/>
  <c r="AH2474" i="12"/>
  <c r="AH2475" i="12"/>
  <c r="AH2476" i="12"/>
  <c r="AH2477" i="12"/>
  <c r="AH2478" i="12"/>
  <c r="AH2479" i="12"/>
  <c r="AH2480" i="12"/>
  <c r="AH2481" i="12"/>
  <c r="AH2482" i="12"/>
  <c r="AH2483" i="12"/>
  <c r="AH2484" i="12"/>
  <c r="AH2485" i="12"/>
  <c r="AH2486" i="12"/>
  <c r="AH2487" i="12"/>
  <c r="AH2488" i="12"/>
  <c r="AH2489" i="12"/>
  <c r="AH2490" i="12"/>
  <c r="AH2491" i="12"/>
  <c r="AH2492" i="12"/>
  <c r="AH2493" i="12"/>
  <c r="AH2494" i="12"/>
  <c r="AH2495" i="12"/>
  <c r="AH2496" i="12"/>
  <c r="AH2497" i="12"/>
  <c r="AH2498" i="12"/>
  <c r="AH2499" i="12"/>
  <c r="AH2500" i="12"/>
  <c r="AH2501" i="12"/>
  <c r="AH2502" i="12"/>
  <c r="AH2503" i="12"/>
  <c r="AH2504" i="12"/>
  <c r="AH2505" i="12"/>
  <c r="AH2506" i="12"/>
  <c r="AH2507" i="12"/>
  <c r="AH2508" i="12"/>
  <c r="AH2509" i="12"/>
  <c r="AH2510" i="12"/>
  <c r="AH2511" i="12"/>
  <c r="AH2512" i="12"/>
  <c r="AH2513" i="12"/>
  <c r="AH2514" i="12"/>
  <c r="AH2515" i="12"/>
  <c r="AH2516" i="12"/>
  <c r="AH2517" i="12"/>
  <c r="AH2518" i="12"/>
  <c r="AH2519" i="12"/>
  <c r="AH2520" i="12"/>
  <c r="AH2521" i="12"/>
  <c r="AH2522" i="12"/>
  <c r="AH2523" i="12"/>
  <c r="AH2524" i="12"/>
  <c r="AH2525" i="12"/>
  <c r="AH2526" i="12"/>
  <c r="AH2527" i="12"/>
  <c r="AH2528" i="12"/>
  <c r="AH2529" i="12"/>
  <c r="AH2530" i="12"/>
  <c r="AH2531" i="12"/>
  <c r="AH2532" i="12"/>
  <c r="AH2533" i="12"/>
  <c r="AH2534" i="12"/>
  <c r="AH2535" i="12"/>
  <c r="AH2536" i="12"/>
  <c r="AH2537" i="12"/>
  <c r="AH2538" i="12"/>
  <c r="AH2539" i="12"/>
  <c r="AH2540" i="12"/>
  <c r="AH2541" i="12"/>
  <c r="AH2542" i="12"/>
  <c r="AH2543" i="12"/>
  <c r="AH2544" i="12"/>
  <c r="AH2545" i="12"/>
  <c r="AH2546" i="12"/>
  <c r="AH2547" i="12"/>
  <c r="AH2548" i="12"/>
  <c r="AH2549" i="12"/>
  <c r="AH2550" i="12"/>
  <c r="AH2551" i="12"/>
  <c r="AH2552" i="12"/>
  <c r="AH2553" i="12"/>
  <c r="AH2554" i="12"/>
  <c r="AH2555" i="12"/>
  <c r="AH2556" i="12"/>
  <c r="AH2557" i="12"/>
  <c r="AH2558" i="12"/>
  <c r="AH2559" i="12"/>
  <c r="AH2560" i="12"/>
  <c r="AH2561" i="12"/>
  <c r="AH2562" i="12"/>
  <c r="AH2563" i="12"/>
  <c r="AH2564" i="12"/>
  <c r="AH2565" i="12"/>
  <c r="AH2566" i="12"/>
  <c r="AH2567" i="12"/>
  <c r="AH2568" i="12"/>
  <c r="AH2569" i="12"/>
  <c r="AH2570" i="12"/>
  <c r="AH2571" i="12"/>
  <c r="AH2572" i="12"/>
  <c r="AH2573" i="12"/>
  <c r="AH2574" i="12"/>
  <c r="AH2575" i="12"/>
  <c r="AH2576" i="12"/>
  <c r="AH2577" i="12"/>
  <c r="AH2578" i="12"/>
  <c r="AH2579" i="12"/>
  <c r="AH2580" i="12"/>
  <c r="AH2581" i="12"/>
  <c r="AH2582" i="12"/>
  <c r="AH2583" i="12"/>
  <c r="AH2584" i="12"/>
  <c r="AH2585" i="12"/>
  <c r="AH2586" i="12"/>
  <c r="AH2587" i="12"/>
  <c r="AH2588" i="12"/>
  <c r="AH2589" i="12"/>
  <c r="AH2590" i="12"/>
  <c r="AH2591" i="12"/>
  <c r="AH2592" i="12"/>
  <c r="AH2593" i="12"/>
  <c r="AH2594" i="12"/>
  <c r="AH2595" i="12"/>
  <c r="AH2596" i="12"/>
  <c r="AH2597" i="12"/>
  <c r="AH2598" i="12"/>
  <c r="AH2599" i="12"/>
  <c r="AH2600" i="12"/>
  <c r="AH2601" i="12"/>
  <c r="AH2602" i="12"/>
  <c r="AH2603" i="12"/>
  <c r="AH2604" i="12"/>
  <c r="AH2605" i="12"/>
  <c r="AH2606" i="12"/>
  <c r="AH2607" i="12"/>
  <c r="AH2608" i="12"/>
  <c r="AH2609" i="12"/>
  <c r="AH2610" i="12"/>
  <c r="AH2611" i="12"/>
  <c r="AH2612" i="12"/>
  <c r="AH2613" i="12"/>
  <c r="AH2614" i="12"/>
  <c r="AH2615" i="12"/>
  <c r="AH2616" i="12"/>
  <c r="AH2617" i="12"/>
  <c r="AH2618" i="12"/>
  <c r="AH2619" i="12"/>
  <c r="AH2620" i="12"/>
  <c r="AH2621" i="12"/>
  <c r="AH2622" i="12"/>
  <c r="AH2623" i="12"/>
  <c r="AH2624" i="12"/>
  <c r="AH2625" i="12"/>
  <c r="AH2626" i="12"/>
  <c r="AH2627" i="12"/>
  <c r="AH2628" i="12"/>
  <c r="AH2629" i="12"/>
  <c r="AH2630" i="12"/>
  <c r="AH2631" i="12"/>
  <c r="AH2632" i="12"/>
  <c r="AH2633" i="12"/>
  <c r="AH2634" i="12"/>
  <c r="AH2635" i="12"/>
  <c r="AH2636" i="12"/>
  <c r="AH2637" i="12"/>
  <c r="AH2638" i="12"/>
  <c r="AH2639" i="12"/>
  <c r="AH2640" i="12"/>
  <c r="AH2641" i="12"/>
  <c r="AH2642" i="12"/>
  <c r="AH2643" i="12"/>
  <c r="AH2644" i="12"/>
  <c r="AH2645" i="12"/>
  <c r="AH2646" i="12"/>
  <c r="AH2647" i="12"/>
  <c r="AH2648" i="12"/>
  <c r="AH2649" i="12"/>
  <c r="AH2650" i="12"/>
  <c r="AH2651" i="12"/>
  <c r="AH2652" i="12"/>
  <c r="AH2653" i="12"/>
  <c r="AH2654" i="12"/>
  <c r="AH2655" i="12"/>
  <c r="AH2656" i="12"/>
  <c r="AH2657" i="12"/>
  <c r="AH2658" i="12"/>
  <c r="AH2659" i="12"/>
  <c r="AH2660" i="12"/>
  <c r="AH2661" i="12"/>
  <c r="AH2662" i="12"/>
  <c r="AH2663" i="12"/>
  <c r="AH2664" i="12"/>
  <c r="AH2665" i="12"/>
  <c r="AH2666" i="12"/>
  <c r="AH2667" i="12"/>
  <c r="AH2668" i="12"/>
  <c r="AH2669" i="12"/>
  <c r="AH2670" i="12"/>
  <c r="AH2671" i="12"/>
  <c r="AH2672" i="12"/>
  <c r="AH2673" i="12"/>
  <c r="AH2674" i="12"/>
  <c r="AH2675" i="12"/>
  <c r="AH2676" i="12"/>
  <c r="AH2677" i="12"/>
  <c r="AH2678" i="12"/>
  <c r="AH2679" i="12"/>
  <c r="AH2680" i="12"/>
  <c r="AH2681" i="12"/>
  <c r="AH2682" i="12"/>
  <c r="AH2683" i="12"/>
  <c r="AH2684" i="12"/>
  <c r="AH2685" i="12"/>
  <c r="AH2686" i="12"/>
  <c r="AH2687" i="12"/>
  <c r="AH2688" i="12"/>
  <c r="AH2689" i="12"/>
  <c r="AH2690" i="12"/>
  <c r="AH2691" i="12"/>
  <c r="AH2692" i="12"/>
  <c r="AH2693" i="12"/>
  <c r="AH2694" i="12"/>
  <c r="AH2695" i="12"/>
  <c r="AH2696" i="12"/>
  <c r="AH2697" i="12"/>
  <c r="AH2698" i="12"/>
  <c r="AH2699" i="12"/>
  <c r="AH2700" i="12"/>
  <c r="AH2701" i="12"/>
  <c r="AH2702" i="12"/>
  <c r="AH2703" i="12"/>
  <c r="AH2704" i="12"/>
  <c r="AH2705" i="12"/>
  <c r="AH2706" i="12"/>
  <c r="AH2707" i="12"/>
  <c r="AH2708" i="12"/>
  <c r="AH2709" i="12"/>
  <c r="AH2710" i="12"/>
  <c r="AH2711" i="12"/>
  <c r="AH2712" i="12"/>
  <c r="AH2713" i="12"/>
  <c r="AH2714" i="12"/>
  <c r="AH2715" i="12"/>
  <c r="AH2716" i="12"/>
  <c r="AH2717" i="12"/>
  <c r="AH2718" i="12"/>
  <c r="AH2719" i="12"/>
  <c r="AH2720" i="12"/>
  <c r="AH2721" i="12"/>
  <c r="AH2722" i="12"/>
  <c r="AH2723" i="12"/>
  <c r="AH2724" i="12"/>
  <c r="AH2725" i="12"/>
  <c r="AH2726" i="12"/>
  <c r="AH2727" i="12"/>
  <c r="AH2728" i="12"/>
  <c r="AH2729" i="12"/>
  <c r="AH2730" i="12"/>
  <c r="AH2731" i="12"/>
  <c r="AH2732" i="12"/>
  <c r="AH2733" i="12"/>
  <c r="AH2734" i="12"/>
  <c r="AH2735" i="12"/>
  <c r="AH2736" i="12"/>
  <c r="AH2737" i="12"/>
  <c r="AH2738" i="12"/>
  <c r="AH2739" i="12"/>
  <c r="AH2740" i="12"/>
  <c r="AH2741" i="12"/>
  <c r="AH2742" i="12"/>
  <c r="AH2743" i="12"/>
  <c r="AH2744" i="12"/>
  <c r="AH2745" i="12"/>
  <c r="AH2746" i="12"/>
  <c r="AH2747" i="12"/>
  <c r="AH2748" i="12"/>
  <c r="AH2749" i="12"/>
  <c r="AH2750" i="12"/>
  <c r="AH2751" i="12"/>
  <c r="AH2752" i="12"/>
  <c r="AH2753" i="12"/>
  <c r="AH2754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414" i="12"/>
  <c r="AG415" i="12"/>
  <c r="AG416" i="12"/>
  <c r="AG417" i="12"/>
  <c r="AG418" i="12"/>
  <c r="AG419" i="12"/>
  <c r="AG420" i="12"/>
  <c r="AG421" i="12"/>
  <c r="AG422" i="12"/>
  <c r="AG423" i="12"/>
  <c r="AG424" i="12"/>
  <c r="AG425" i="12"/>
  <c r="AG426" i="12"/>
  <c r="AG427" i="12"/>
  <c r="AG428" i="12"/>
  <c r="AG429" i="12"/>
  <c r="AG430" i="12"/>
  <c r="AG431" i="12"/>
  <c r="AG432" i="12"/>
  <c r="AG433" i="12"/>
  <c r="AG434" i="12"/>
  <c r="AG435" i="12"/>
  <c r="AG436" i="12"/>
  <c r="AG437" i="12"/>
  <c r="AG438" i="12"/>
  <c r="AG439" i="12"/>
  <c r="AG440" i="12"/>
  <c r="AG441" i="12"/>
  <c r="AG442" i="12"/>
  <c r="AG443" i="12"/>
  <c r="AG444" i="12"/>
  <c r="AG445" i="12"/>
  <c r="AG446" i="12"/>
  <c r="AG447" i="12"/>
  <c r="AG448" i="12"/>
  <c r="AG449" i="12"/>
  <c r="AG450" i="12"/>
  <c r="AG451" i="12"/>
  <c r="AG452" i="12"/>
  <c r="AG453" i="12"/>
  <c r="AG454" i="12"/>
  <c r="AG455" i="12"/>
  <c r="AG456" i="12"/>
  <c r="AG457" i="12"/>
  <c r="AG458" i="12"/>
  <c r="AG459" i="12"/>
  <c r="AG460" i="12"/>
  <c r="AG461" i="12"/>
  <c r="AG462" i="12"/>
  <c r="AG463" i="12"/>
  <c r="AG464" i="12"/>
  <c r="AG465" i="12"/>
  <c r="AG466" i="12"/>
  <c r="AG467" i="12"/>
  <c r="AG468" i="12"/>
  <c r="AG469" i="12"/>
  <c r="AG470" i="12"/>
  <c r="AG471" i="12"/>
  <c r="AG472" i="12"/>
  <c r="AG473" i="12"/>
  <c r="AG474" i="12"/>
  <c r="AG475" i="12"/>
  <c r="AG476" i="12"/>
  <c r="AG477" i="12"/>
  <c r="AG478" i="12"/>
  <c r="AG479" i="12"/>
  <c r="AG480" i="12"/>
  <c r="AG481" i="12"/>
  <c r="AG482" i="12"/>
  <c r="AG483" i="12"/>
  <c r="AG484" i="12"/>
  <c r="AG485" i="12"/>
  <c r="AG486" i="12"/>
  <c r="AG487" i="12"/>
  <c r="AG488" i="12"/>
  <c r="AG489" i="12"/>
  <c r="AG490" i="12"/>
  <c r="AG491" i="12"/>
  <c r="AG492" i="12"/>
  <c r="AG493" i="12"/>
  <c r="AG494" i="12"/>
  <c r="AG495" i="12"/>
  <c r="AG496" i="12"/>
  <c r="AG497" i="12"/>
  <c r="AG498" i="12"/>
  <c r="AG499" i="12"/>
  <c r="AG500" i="12"/>
  <c r="AG501" i="12"/>
  <c r="AG502" i="12"/>
  <c r="AG503" i="12"/>
  <c r="AG504" i="12"/>
  <c r="AG505" i="12"/>
  <c r="AG506" i="12"/>
  <c r="AG507" i="12"/>
  <c r="AG508" i="12"/>
  <c r="AG509" i="12"/>
  <c r="AG510" i="12"/>
  <c r="AG511" i="12"/>
  <c r="AG512" i="12"/>
  <c r="AG513" i="12"/>
  <c r="AG514" i="12"/>
  <c r="AG515" i="12"/>
  <c r="AG516" i="12"/>
  <c r="AG517" i="12"/>
  <c r="AG518" i="12"/>
  <c r="AG519" i="12"/>
  <c r="AG520" i="12"/>
  <c r="AG521" i="12"/>
  <c r="AG522" i="12"/>
  <c r="AG523" i="12"/>
  <c r="AG524" i="12"/>
  <c r="AG525" i="12"/>
  <c r="AG526" i="12"/>
  <c r="AG527" i="12"/>
  <c r="AG528" i="12"/>
  <c r="AG529" i="12"/>
  <c r="AG530" i="12"/>
  <c r="AG531" i="12"/>
  <c r="AG532" i="12"/>
  <c r="AG533" i="12"/>
  <c r="AG534" i="12"/>
  <c r="AG535" i="12"/>
  <c r="AG536" i="12"/>
  <c r="AG537" i="12"/>
  <c r="AG538" i="12"/>
  <c r="AG539" i="12"/>
  <c r="AG540" i="12"/>
  <c r="AG541" i="12"/>
  <c r="AG542" i="12"/>
  <c r="AG543" i="12"/>
  <c r="AG544" i="12"/>
  <c r="AG545" i="12"/>
  <c r="AG546" i="12"/>
  <c r="AG547" i="12"/>
  <c r="AG548" i="12"/>
  <c r="AG549" i="12"/>
  <c r="AG550" i="12"/>
  <c r="AG551" i="12"/>
  <c r="AG552" i="12"/>
  <c r="AG553" i="12"/>
  <c r="AG554" i="12"/>
  <c r="AG555" i="12"/>
  <c r="AG556" i="12"/>
  <c r="AG557" i="12"/>
  <c r="AG558" i="12"/>
  <c r="AG559" i="12"/>
  <c r="AG560" i="12"/>
  <c r="AG561" i="12"/>
  <c r="AG562" i="12"/>
  <c r="AG563" i="12"/>
  <c r="AG564" i="12"/>
  <c r="AG565" i="12"/>
  <c r="AG566" i="12"/>
  <c r="AG567" i="12"/>
  <c r="AG568" i="12"/>
  <c r="AG569" i="12"/>
  <c r="AG570" i="12"/>
  <c r="AG571" i="12"/>
  <c r="AG572" i="12"/>
  <c r="AG573" i="12"/>
  <c r="AG574" i="12"/>
  <c r="AG575" i="12"/>
  <c r="AG576" i="12"/>
  <c r="AG577" i="12"/>
  <c r="AG578" i="12"/>
  <c r="AG579" i="12"/>
  <c r="AG580" i="12"/>
  <c r="AG581" i="12"/>
  <c r="AG582" i="12"/>
  <c r="AG583" i="12"/>
  <c r="AG584" i="12"/>
  <c r="AG585" i="12"/>
  <c r="AG586" i="12"/>
  <c r="AG587" i="12"/>
  <c r="AG588" i="12"/>
  <c r="AG589" i="12"/>
  <c r="AG590" i="12"/>
  <c r="AG591" i="12"/>
  <c r="AG592" i="12"/>
  <c r="AG593" i="12"/>
  <c r="AG594" i="12"/>
  <c r="AG595" i="12"/>
  <c r="AG596" i="12"/>
  <c r="AG597" i="12"/>
  <c r="AG598" i="12"/>
  <c r="AG599" i="12"/>
  <c r="AG600" i="12"/>
  <c r="AG601" i="12"/>
  <c r="AG602" i="12"/>
  <c r="AG603" i="12"/>
  <c r="AG604" i="12"/>
  <c r="AG605" i="12"/>
  <c r="AG606" i="12"/>
  <c r="AG607" i="12"/>
  <c r="AG608" i="12"/>
  <c r="AG609" i="12"/>
  <c r="AG610" i="12"/>
  <c r="AG611" i="12"/>
  <c r="AG612" i="12"/>
  <c r="AG613" i="12"/>
  <c r="AG614" i="12"/>
  <c r="AG615" i="12"/>
  <c r="AG616" i="12"/>
  <c r="AG617" i="12"/>
  <c r="AG618" i="12"/>
  <c r="AG619" i="12"/>
  <c r="AG620" i="12"/>
  <c r="AG621" i="12"/>
  <c r="AG622" i="12"/>
  <c r="AG623" i="12"/>
  <c r="AG624" i="12"/>
  <c r="AG625" i="12"/>
  <c r="AG626" i="12"/>
  <c r="AG627" i="12"/>
  <c r="AG628" i="12"/>
  <c r="AG629" i="12"/>
  <c r="AG630" i="12"/>
  <c r="AG631" i="12"/>
  <c r="AG632" i="12"/>
  <c r="AG633" i="12"/>
  <c r="AG634" i="12"/>
  <c r="AG635" i="12"/>
  <c r="AG636" i="12"/>
  <c r="AG637" i="12"/>
  <c r="AG638" i="12"/>
  <c r="AG639" i="12"/>
  <c r="AG640" i="12"/>
  <c r="AG641" i="12"/>
  <c r="AG642" i="12"/>
  <c r="AG643" i="12"/>
  <c r="AG644" i="12"/>
  <c r="AG645" i="12"/>
  <c r="AG646" i="12"/>
  <c r="AG647" i="12"/>
  <c r="AG648" i="12"/>
  <c r="AG649" i="12"/>
  <c r="AG650" i="12"/>
  <c r="AG651" i="12"/>
  <c r="AG652" i="12"/>
  <c r="AG653" i="12"/>
  <c r="AG654" i="12"/>
  <c r="AG655" i="12"/>
  <c r="AG656" i="12"/>
  <c r="AG657" i="12"/>
  <c r="AG658" i="12"/>
  <c r="AG659" i="12"/>
  <c r="AG660" i="12"/>
  <c r="AG661" i="12"/>
  <c r="AG662" i="12"/>
  <c r="AG663" i="12"/>
  <c r="AG664" i="12"/>
  <c r="AG665" i="12"/>
  <c r="AG666" i="12"/>
  <c r="AG667" i="12"/>
  <c r="AG668" i="12"/>
  <c r="AG669" i="12"/>
  <c r="AG670" i="12"/>
  <c r="AG671" i="12"/>
  <c r="AG672" i="12"/>
  <c r="AG673" i="12"/>
  <c r="AG674" i="12"/>
  <c r="AG675" i="12"/>
  <c r="AG676" i="12"/>
  <c r="AG677" i="12"/>
  <c r="AG678" i="12"/>
  <c r="AG679" i="12"/>
  <c r="AG680" i="12"/>
  <c r="AG681" i="12"/>
  <c r="AG682" i="12"/>
  <c r="AG683" i="12"/>
  <c r="AG684" i="12"/>
  <c r="AG685" i="12"/>
  <c r="AG686" i="12"/>
  <c r="AG687" i="12"/>
  <c r="AG688" i="12"/>
  <c r="AG689" i="12"/>
  <c r="AG690" i="12"/>
  <c r="AG691" i="12"/>
  <c r="AG692" i="12"/>
  <c r="AG693" i="12"/>
  <c r="AG694" i="12"/>
  <c r="AG695" i="12"/>
  <c r="AG696" i="12"/>
  <c r="AG697" i="12"/>
  <c r="AG698" i="12"/>
  <c r="AG699" i="12"/>
  <c r="AG700" i="12"/>
  <c r="AG701" i="12"/>
  <c r="AG702" i="12"/>
  <c r="AG703" i="12"/>
  <c r="AG704" i="12"/>
  <c r="AG705" i="12"/>
  <c r="AG706" i="12"/>
  <c r="AG707" i="12"/>
  <c r="AG708" i="12"/>
  <c r="AG709" i="12"/>
  <c r="AG710" i="12"/>
  <c r="AG711" i="12"/>
  <c r="AG712" i="12"/>
  <c r="AG713" i="12"/>
  <c r="AG714" i="12"/>
  <c r="AG715" i="12"/>
  <c r="AG716" i="12"/>
  <c r="AG717" i="12"/>
  <c r="AG718" i="12"/>
  <c r="AG719" i="12"/>
  <c r="AG720" i="12"/>
  <c r="AG721" i="12"/>
  <c r="AG722" i="12"/>
  <c r="AG723" i="12"/>
  <c r="AG724" i="12"/>
  <c r="AG725" i="12"/>
  <c r="AG726" i="12"/>
  <c r="AG727" i="12"/>
  <c r="AG728" i="12"/>
  <c r="AG729" i="12"/>
  <c r="AG730" i="12"/>
  <c r="AG731" i="12"/>
  <c r="AG732" i="12"/>
  <c r="AG733" i="12"/>
  <c r="AG734" i="12"/>
  <c r="AG735" i="12"/>
  <c r="AG736" i="12"/>
  <c r="AG737" i="12"/>
  <c r="AG738" i="12"/>
  <c r="AG739" i="12"/>
  <c r="AG740" i="12"/>
  <c r="AG741" i="12"/>
  <c r="AG742" i="12"/>
  <c r="AG743" i="12"/>
  <c r="AG744" i="12"/>
  <c r="AG745" i="12"/>
  <c r="AG746" i="12"/>
  <c r="AG747" i="12"/>
  <c r="AG748" i="12"/>
  <c r="AG749" i="12"/>
  <c r="AG750" i="12"/>
  <c r="AG751" i="12"/>
  <c r="AG752" i="12"/>
  <c r="AG753" i="12"/>
  <c r="AG754" i="12"/>
  <c r="AG755" i="12"/>
  <c r="AG756" i="12"/>
  <c r="AG757" i="12"/>
  <c r="AG758" i="12"/>
  <c r="AG759" i="12"/>
  <c r="AG760" i="12"/>
  <c r="AG761" i="12"/>
  <c r="AG762" i="12"/>
  <c r="AG763" i="12"/>
  <c r="AG764" i="12"/>
  <c r="AG765" i="12"/>
  <c r="AG766" i="12"/>
  <c r="AG767" i="12"/>
  <c r="AG768" i="12"/>
  <c r="AG769" i="12"/>
  <c r="AG770" i="12"/>
  <c r="AG771" i="12"/>
  <c r="AG772" i="12"/>
  <c r="AG773" i="12"/>
  <c r="AG774" i="12"/>
  <c r="AG775" i="12"/>
  <c r="AG776" i="12"/>
  <c r="AG777" i="12"/>
  <c r="AG778" i="12"/>
  <c r="AG779" i="12"/>
  <c r="AG780" i="12"/>
  <c r="AG781" i="12"/>
  <c r="AG782" i="12"/>
  <c r="AG783" i="12"/>
  <c r="AG784" i="12"/>
  <c r="AG785" i="12"/>
  <c r="AG786" i="12"/>
  <c r="AG787" i="12"/>
  <c r="AG788" i="12"/>
  <c r="AG789" i="12"/>
  <c r="AG790" i="12"/>
  <c r="AG791" i="12"/>
  <c r="AG792" i="12"/>
  <c r="AG793" i="12"/>
  <c r="AG794" i="12"/>
  <c r="AG795" i="12"/>
  <c r="AG796" i="12"/>
  <c r="AG797" i="12"/>
  <c r="AG798" i="12"/>
  <c r="AG799" i="12"/>
  <c r="AG800" i="12"/>
  <c r="AG801" i="12"/>
  <c r="AG802" i="12"/>
  <c r="AG803" i="12"/>
  <c r="AG804" i="12"/>
  <c r="AG805" i="12"/>
  <c r="AG806" i="12"/>
  <c r="AG807" i="12"/>
  <c r="AG808" i="12"/>
  <c r="AG809" i="12"/>
  <c r="AG810" i="12"/>
  <c r="AG811" i="12"/>
  <c r="AG812" i="12"/>
  <c r="AG813" i="12"/>
  <c r="AG814" i="12"/>
  <c r="AG815" i="12"/>
  <c r="AG816" i="12"/>
  <c r="AG817" i="12"/>
  <c r="AG818" i="12"/>
  <c r="AG819" i="12"/>
  <c r="AG820" i="12"/>
  <c r="AG821" i="12"/>
  <c r="AG822" i="12"/>
  <c r="AG823" i="12"/>
  <c r="AG824" i="12"/>
  <c r="AG825" i="12"/>
  <c r="AG826" i="12"/>
  <c r="AG827" i="12"/>
  <c r="AG828" i="12"/>
  <c r="AG829" i="12"/>
  <c r="AG830" i="12"/>
  <c r="AG831" i="12"/>
  <c r="AG832" i="12"/>
  <c r="AG833" i="12"/>
  <c r="AG834" i="12"/>
  <c r="AG835" i="12"/>
  <c r="AG836" i="12"/>
  <c r="AG837" i="12"/>
  <c r="AG838" i="12"/>
  <c r="AG839" i="12"/>
  <c r="AG840" i="12"/>
  <c r="AG841" i="12"/>
  <c r="AG842" i="12"/>
  <c r="AG843" i="12"/>
  <c r="AG844" i="12"/>
  <c r="AG845" i="12"/>
  <c r="AG846" i="12"/>
  <c r="AG847" i="12"/>
  <c r="AG848" i="12"/>
  <c r="AG849" i="12"/>
  <c r="AG850" i="12"/>
  <c r="AG851" i="12"/>
  <c r="AG852" i="12"/>
  <c r="AG853" i="12"/>
  <c r="AG854" i="12"/>
  <c r="AG855" i="12"/>
  <c r="AG856" i="12"/>
  <c r="AG857" i="12"/>
  <c r="AG858" i="12"/>
  <c r="AG859" i="12"/>
  <c r="AG860" i="12"/>
  <c r="AG861" i="12"/>
  <c r="AG862" i="12"/>
  <c r="AG863" i="12"/>
  <c r="AG864" i="12"/>
  <c r="AG865" i="12"/>
  <c r="AG866" i="12"/>
  <c r="AG867" i="12"/>
  <c r="AG868" i="12"/>
  <c r="AG869" i="12"/>
  <c r="AG870" i="12"/>
  <c r="AG871" i="12"/>
  <c r="AG872" i="12"/>
  <c r="AG873" i="12"/>
  <c r="AG874" i="12"/>
  <c r="AG875" i="12"/>
  <c r="AG876" i="12"/>
  <c r="AG877" i="12"/>
  <c r="AG878" i="12"/>
  <c r="AG879" i="12"/>
  <c r="AG880" i="12"/>
  <c r="AG881" i="12"/>
  <c r="AG882" i="12"/>
  <c r="AG883" i="12"/>
  <c r="AG884" i="12"/>
  <c r="AG885" i="12"/>
  <c r="AG886" i="12"/>
  <c r="AG887" i="12"/>
  <c r="AG888" i="12"/>
  <c r="AG889" i="12"/>
  <c r="AG890" i="12"/>
  <c r="AG891" i="12"/>
  <c r="AG892" i="12"/>
  <c r="AG893" i="12"/>
  <c r="AG894" i="12"/>
  <c r="AG895" i="12"/>
  <c r="AG896" i="12"/>
  <c r="AG897" i="12"/>
  <c r="AG898" i="12"/>
  <c r="AG899" i="12"/>
  <c r="AG900" i="12"/>
  <c r="AG901" i="12"/>
  <c r="AG902" i="12"/>
  <c r="AG903" i="12"/>
  <c r="AG904" i="12"/>
  <c r="AG905" i="12"/>
  <c r="AG906" i="12"/>
  <c r="AG907" i="12"/>
  <c r="AG908" i="12"/>
  <c r="AG909" i="12"/>
  <c r="AG910" i="12"/>
  <c r="AG911" i="12"/>
  <c r="AG912" i="12"/>
  <c r="AG913" i="12"/>
  <c r="AG914" i="12"/>
  <c r="AG915" i="12"/>
  <c r="AG916" i="12"/>
  <c r="AG917" i="12"/>
  <c r="AG918" i="12"/>
  <c r="AG919" i="12"/>
  <c r="AG920" i="12"/>
  <c r="AG921" i="12"/>
  <c r="AG922" i="12"/>
  <c r="AG923" i="12"/>
  <c r="AG924" i="12"/>
  <c r="AG925" i="12"/>
  <c r="AG926" i="12"/>
  <c r="AG927" i="12"/>
  <c r="AG928" i="12"/>
  <c r="AG929" i="12"/>
  <c r="AG930" i="12"/>
  <c r="AG931" i="12"/>
  <c r="AG932" i="12"/>
  <c r="AG933" i="12"/>
  <c r="AG934" i="12"/>
  <c r="AG935" i="12"/>
  <c r="AG936" i="12"/>
  <c r="AG937" i="12"/>
  <c r="AG938" i="12"/>
  <c r="AG939" i="12"/>
  <c r="AG940" i="12"/>
  <c r="AG941" i="12"/>
  <c r="AG942" i="12"/>
  <c r="AG943" i="12"/>
  <c r="AG944" i="12"/>
  <c r="AG945" i="12"/>
  <c r="AG946" i="12"/>
  <c r="AG947" i="12"/>
  <c r="AG948" i="12"/>
  <c r="AG949" i="12"/>
  <c r="AG950" i="12"/>
  <c r="AG951" i="12"/>
  <c r="AG952" i="12"/>
  <c r="AG953" i="12"/>
  <c r="AG954" i="12"/>
  <c r="AG955" i="12"/>
  <c r="AG956" i="12"/>
  <c r="AG957" i="12"/>
  <c r="AG958" i="12"/>
  <c r="AG959" i="12"/>
  <c r="AG960" i="12"/>
  <c r="AG961" i="12"/>
  <c r="AG962" i="12"/>
  <c r="AG963" i="12"/>
  <c r="AG964" i="12"/>
  <c r="AG965" i="12"/>
  <c r="AG966" i="12"/>
  <c r="AG967" i="12"/>
  <c r="AG968" i="12"/>
  <c r="AG969" i="12"/>
  <c r="AG970" i="12"/>
  <c r="AG971" i="12"/>
  <c r="AG972" i="12"/>
  <c r="AG973" i="12"/>
  <c r="AG974" i="12"/>
  <c r="AG975" i="12"/>
  <c r="AG976" i="12"/>
  <c r="AG977" i="12"/>
  <c r="AG978" i="12"/>
  <c r="AG979" i="12"/>
  <c r="AG980" i="12"/>
  <c r="AG981" i="12"/>
  <c r="AG982" i="12"/>
  <c r="AG983" i="12"/>
  <c r="AG984" i="12"/>
  <c r="AG985" i="12"/>
  <c r="AG986" i="12"/>
  <c r="AG987" i="12"/>
  <c r="AG988" i="12"/>
  <c r="AG989" i="12"/>
  <c r="AG990" i="12"/>
  <c r="AG991" i="12"/>
  <c r="AG992" i="12"/>
  <c r="AG993" i="12"/>
  <c r="AG994" i="12"/>
  <c r="AG995" i="12"/>
  <c r="AG996" i="12"/>
  <c r="AG997" i="12"/>
  <c r="AG998" i="12"/>
  <c r="AG999" i="12"/>
  <c r="AG1000" i="12"/>
  <c r="AG1001" i="12"/>
  <c r="AG1002" i="12"/>
  <c r="AG1003" i="12"/>
  <c r="AG1004" i="12"/>
  <c r="AG1005" i="12"/>
  <c r="AG1006" i="12"/>
  <c r="AG1007" i="12"/>
  <c r="AG1008" i="12"/>
  <c r="AG1009" i="12"/>
  <c r="AG1010" i="12"/>
  <c r="AG1011" i="12"/>
  <c r="AG1012" i="12"/>
  <c r="AG1013" i="12"/>
  <c r="AG1014" i="12"/>
  <c r="AG1015" i="12"/>
  <c r="AG1016" i="12"/>
  <c r="AG1017" i="12"/>
  <c r="AG1018" i="12"/>
  <c r="AG1019" i="12"/>
  <c r="AG1020" i="12"/>
  <c r="AG1021" i="12"/>
  <c r="AG1022" i="12"/>
  <c r="AG1023" i="12"/>
  <c r="AG1024" i="12"/>
  <c r="AG1025" i="12"/>
  <c r="AG1026" i="12"/>
  <c r="AG1027" i="12"/>
  <c r="AG1028" i="12"/>
  <c r="AG1029" i="12"/>
  <c r="AG1030" i="12"/>
  <c r="AG1031" i="12"/>
  <c r="AG1032" i="12"/>
  <c r="AG1033" i="12"/>
  <c r="AG1034" i="12"/>
  <c r="AG1035" i="12"/>
  <c r="AG1036" i="12"/>
  <c r="AG1037" i="12"/>
  <c r="AG1038" i="12"/>
  <c r="AG1039" i="12"/>
  <c r="AG1040" i="12"/>
  <c r="AG1041" i="12"/>
  <c r="AG1042" i="12"/>
  <c r="AG1043" i="12"/>
  <c r="AG1044" i="12"/>
  <c r="AG1045" i="12"/>
  <c r="AG1046" i="12"/>
  <c r="AG1047" i="12"/>
  <c r="AG1048" i="12"/>
  <c r="AG1049" i="12"/>
  <c r="AG1050" i="12"/>
  <c r="AG1051" i="12"/>
  <c r="AG1052" i="12"/>
  <c r="AG1053" i="12"/>
  <c r="AG1054" i="12"/>
  <c r="AG1055" i="12"/>
  <c r="AG1056" i="12"/>
  <c r="AG1057" i="12"/>
  <c r="AG1058" i="12"/>
  <c r="AG1059" i="12"/>
  <c r="AG1060" i="12"/>
  <c r="AG1061" i="12"/>
  <c r="AG1062" i="12"/>
  <c r="AG1063" i="12"/>
  <c r="AG1064" i="12"/>
  <c r="AG1065" i="12"/>
  <c r="AG1066" i="12"/>
  <c r="AG1067" i="12"/>
  <c r="AG1068" i="12"/>
  <c r="AG1069" i="12"/>
  <c r="AG1070" i="12"/>
  <c r="AG1071" i="12"/>
  <c r="AG1072" i="12"/>
  <c r="AG1073" i="12"/>
  <c r="AG1074" i="12"/>
  <c r="AG1075" i="12"/>
  <c r="AG1076" i="12"/>
  <c r="AG1077" i="12"/>
  <c r="AG1078" i="12"/>
  <c r="AG1079" i="12"/>
  <c r="AG1080" i="12"/>
  <c r="AG1081" i="12"/>
  <c r="AG1082" i="12"/>
  <c r="AG1083" i="12"/>
  <c r="AG1084" i="12"/>
  <c r="AG1085" i="12"/>
  <c r="AG1086" i="12"/>
  <c r="AG1087" i="12"/>
  <c r="AG1088" i="12"/>
  <c r="AG1089" i="12"/>
  <c r="AG1090" i="12"/>
  <c r="AG1091" i="12"/>
  <c r="AG1092" i="12"/>
  <c r="AG1093" i="12"/>
  <c r="AG1094" i="12"/>
  <c r="AG1095" i="12"/>
  <c r="AG1096" i="12"/>
  <c r="AG1097" i="12"/>
  <c r="AG1098" i="12"/>
  <c r="AG1099" i="12"/>
  <c r="AG1100" i="12"/>
  <c r="AG1101" i="12"/>
  <c r="AG1102" i="12"/>
  <c r="AG1103" i="12"/>
  <c r="AG1104" i="12"/>
  <c r="AG1105" i="12"/>
  <c r="AG1106" i="12"/>
  <c r="AG1107" i="12"/>
  <c r="AG1108" i="12"/>
  <c r="AG1109" i="12"/>
  <c r="AG1110" i="12"/>
  <c r="AG1111" i="12"/>
  <c r="AG1112" i="12"/>
  <c r="AG1113" i="12"/>
  <c r="AG1114" i="12"/>
  <c r="AG1115" i="12"/>
  <c r="AG1116" i="12"/>
  <c r="AG1117" i="12"/>
  <c r="AG1118" i="12"/>
  <c r="AG1119" i="12"/>
  <c r="AG1120" i="12"/>
  <c r="AG1121" i="12"/>
  <c r="AG1122" i="12"/>
  <c r="AG1123" i="12"/>
  <c r="AG1124" i="12"/>
  <c r="AG1125" i="12"/>
  <c r="AG1126" i="12"/>
  <c r="AG1127" i="12"/>
  <c r="AG1128" i="12"/>
  <c r="AG1129" i="12"/>
  <c r="AG1130" i="12"/>
  <c r="AG1131" i="12"/>
  <c r="AG1132" i="12"/>
  <c r="AG1133" i="12"/>
  <c r="AG1134" i="12"/>
  <c r="AG1135" i="12"/>
  <c r="AG1136" i="12"/>
  <c r="AG1137" i="12"/>
  <c r="AG1138" i="12"/>
  <c r="AG1139" i="12"/>
  <c r="AG1140" i="12"/>
  <c r="AG1141" i="12"/>
  <c r="AG1142" i="12"/>
  <c r="AG1143" i="12"/>
  <c r="AG1144" i="12"/>
  <c r="AG1145" i="12"/>
  <c r="AG1146" i="12"/>
  <c r="AG1147" i="12"/>
  <c r="AG1148" i="12"/>
  <c r="AG1149" i="12"/>
  <c r="AG1150" i="12"/>
  <c r="AG1151" i="12"/>
  <c r="AG1152" i="12"/>
  <c r="AG1153" i="12"/>
  <c r="AG1154" i="12"/>
  <c r="AG1155" i="12"/>
  <c r="AG1156" i="12"/>
  <c r="AG1157" i="12"/>
  <c r="AG1158" i="12"/>
  <c r="AG1159" i="12"/>
  <c r="AG1160" i="12"/>
  <c r="AG1161" i="12"/>
  <c r="AG1162" i="12"/>
  <c r="AG1163" i="12"/>
  <c r="AG1164" i="12"/>
  <c r="AG1165" i="12"/>
  <c r="AG1166" i="12"/>
  <c r="AG1167" i="12"/>
  <c r="AG1168" i="12"/>
  <c r="AG1169" i="12"/>
  <c r="AG1170" i="12"/>
  <c r="AG1171" i="12"/>
  <c r="AG1172" i="12"/>
  <c r="AG1173" i="12"/>
  <c r="AG1174" i="12"/>
  <c r="AG1175" i="12"/>
  <c r="AG1176" i="12"/>
  <c r="AG1177" i="12"/>
  <c r="AG1178" i="12"/>
  <c r="AG1179" i="12"/>
  <c r="AG1180" i="12"/>
  <c r="AG1181" i="12"/>
  <c r="AG1182" i="12"/>
  <c r="AG1183" i="12"/>
  <c r="AG1184" i="12"/>
  <c r="AG1185" i="12"/>
  <c r="AG1186" i="12"/>
  <c r="AG1187" i="12"/>
  <c r="AG1188" i="12"/>
  <c r="AG1189" i="12"/>
  <c r="AG1190" i="12"/>
  <c r="AG1191" i="12"/>
  <c r="AG1192" i="12"/>
  <c r="AG1193" i="12"/>
  <c r="AG1194" i="12"/>
  <c r="AG1195" i="12"/>
  <c r="AG1196" i="12"/>
  <c r="AG1197" i="12"/>
  <c r="AG1198" i="12"/>
  <c r="AG1199" i="12"/>
  <c r="AG1200" i="12"/>
  <c r="AG1201" i="12"/>
  <c r="AG1202" i="12"/>
  <c r="AG1203" i="12"/>
  <c r="AG1204" i="12"/>
  <c r="AG1205" i="12"/>
  <c r="AG1206" i="12"/>
  <c r="AG1207" i="12"/>
  <c r="AG1208" i="12"/>
  <c r="AG1209" i="12"/>
  <c r="AG1210" i="12"/>
  <c r="AG1211" i="12"/>
  <c r="AG1212" i="12"/>
  <c r="AG1213" i="12"/>
  <c r="AG1214" i="12"/>
  <c r="AG1215" i="12"/>
  <c r="AG1216" i="12"/>
  <c r="AG1217" i="12"/>
  <c r="AG1218" i="12"/>
  <c r="AG1219" i="12"/>
  <c r="AG1220" i="12"/>
  <c r="AG1221" i="12"/>
  <c r="AG1222" i="12"/>
  <c r="AG1223" i="12"/>
  <c r="AG1224" i="12"/>
  <c r="AG1225" i="12"/>
  <c r="AG1226" i="12"/>
  <c r="AG1227" i="12"/>
  <c r="AG1228" i="12"/>
  <c r="AG1229" i="12"/>
  <c r="AG1230" i="12"/>
  <c r="AG1231" i="12"/>
  <c r="AG1232" i="12"/>
  <c r="AG1233" i="12"/>
  <c r="AG1234" i="12"/>
  <c r="AG1235" i="12"/>
  <c r="AG1236" i="12"/>
  <c r="AG1237" i="12"/>
  <c r="AG1238" i="12"/>
  <c r="AG1239" i="12"/>
  <c r="AG1240" i="12"/>
  <c r="AG1241" i="12"/>
  <c r="AG1242" i="12"/>
  <c r="AG1243" i="12"/>
  <c r="AG1244" i="12"/>
  <c r="AG1245" i="12"/>
  <c r="AG1246" i="12"/>
  <c r="AG1247" i="12"/>
  <c r="AG1248" i="12"/>
  <c r="AG1249" i="12"/>
  <c r="AG1250" i="12"/>
  <c r="AG1251" i="12"/>
  <c r="AG1252" i="12"/>
  <c r="AG1253" i="12"/>
  <c r="AG1254" i="12"/>
  <c r="AG1255" i="12"/>
  <c r="AG1256" i="12"/>
  <c r="AG1257" i="12"/>
  <c r="AG1258" i="12"/>
  <c r="AG1259" i="12"/>
  <c r="AG1260" i="12"/>
  <c r="AG1261" i="12"/>
  <c r="AG1262" i="12"/>
  <c r="AG1263" i="12"/>
  <c r="AG1264" i="12"/>
  <c r="AG1265" i="12"/>
  <c r="AG1266" i="12"/>
  <c r="AG1267" i="12"/>
  <c r="AG1268" i="12"/>
  <c r="AG1269" i="12"/>
  <c r="AG1270" i="12"/>
  <c r="AG1271" i="12"/>
  <c r="AG1272" i="12"/>
  <c r="AG1273" i="12"/>
  <c r="AG1274" i="12"/>
  <c r="AG1275" i="12"/>
  <c r="AG1276" i="12"/>
  <c r="AG1277" i="12"/>
  <c r="AG1278" i="12"/>
  <c r="AG1279" i="12"/>
  <c r="AG1280" i="12"/>
  <c r="AG1281" i="12"/>
  <c r="AG1282" i="12"/>
  <c r="AG1283" i="12"/>
  <c r="AG1284" i="12"/>
  <c r="AG1285" i="12"/>
  <c r="AG1286" i="12"/>
  <c r="AG1287" i="12"/>
  <c r="AG1288" i="12"/>
  <c r="AG1289" i="12"/>
  <c r="AG1290" i="12"/>
  <c r="AG1291" i="12"/>
  <c r="AG1292" i="12"/>
  <c r="AG1293" i="12"/>
  <c r="AG1294" i="12"/>
  <c r="AG1295" i="12"/>
  <c r="AG1296" i="12"/>
  <c r="AG1297" i="12"/>
  <c r="AG1298" i="12"/>
  <c r="AG1299" i="12"/>
  <c r="AG1300" i="12"/>
  <c r="AG1301" i="12"/>
  <c r="AG1302" i="12"/>
  <c r="AG1303" i="12"/>
  <c r="AG1304" i="12"/>
  <c r="AG1305" i="12"/>
  <c r="AG1306" i="12"/>
  <c r="AG1307" i="12"/>
  <c r="AG1308" i="12"/>
  <c r="AG1309" i="12"/>
  <c r="AG1310" i="12"/>
  <c r="AG1311" i="12"/>
  <c r="AG1312" i="12"/>
  <c r="AG1313" i="12"/>
  <c r="AG1314" i="12"/>
  <c r="AG1315" i="12"/>
  <c r="AG1316" i="12"/>
  <c r="AG1317" i="12"/>
  <c r="AG1318" i="12"/>
  <c r="AG1319" i="12"/>
  <c r="AG1320" i="12"/>
  <c r="AG1321" i="12"/>
  <c r="AG1322" i="12"/>
  <c r="AG1323" i="12"/>
  <c r="AG1324" i="12"/>
  <c r="AG1325" i="12"/>
  <c r="AG1326" i="12"/>
  <c r="AG1327" i="12"/>
  <c r="AG1328" i="12"/>
  <c r="AG1329" i="12"/>
  <c r="AG1330" i="12"/>
  <c r="AG1331" i="12"/>
  <c r="AG1332" i="12"/>
  <c r="AG1333" i="12"/>
  <c r="AG1334" i="12"/>
  <c r="AG1335" i="12"/>
  <c r="AG1336" i="12"/>
  <c r="AG1337" i="12"/>
  <c r="AG1338" i="12"/>
  <c r="AG1339" i="12"/>
  <c r="AG1340" i="12"/>
  <c r="AG1341" i="12"/>
  <c r="AG1342" i="12"/>
  <c r="AG1343" i="12"/>
  <c r="AG1344" i="12"/>
  <c r="AG1345" i="12"/>
  <c r="AG1346" i="12"/>
  <c r="AG1347" i="12"/>
  <c r="AG1348" i="12"/>
  <c r="AG1349" i="12"/>
  <c r="AG1350" i="12"/>
  <c r="AG1351" i="12"/>
  <c r="AG1352" i="12"/>
  <c r="AG1353" i="12"/>
  <c r="AG1354" i="12"/>
  <c r="AG1355" i="12"/>
  <c r="AG1356" i="12"/>
  <c r="AG1357" i="12"/>
  <c r="AG1358" i="12"/>
  <c r="AG1359" i="12"/>
  <c r="AG1360" i="12"/>
  <c r="AG1361" i="12"/>
  <c r="AG1362" i="12"/>
  <c r="AG1363" i="12"/>
  <c r="AG1364" i="12"/>
  <c r="AG1365" i="12"/>
  <c r="AG1366" i="12"/>
  <c r="AG1367" i="12"/>
  <c r="AG1368" i="12"/>
  <c r="AG1369" i="12"/>
  <c r="AG1370" i="12"/>
  <c r="AG1371" i="12"/>
  <c r="AG1372" i="12"/>
  <c r="AG1373" i="12"/>
  <c r="AG1374" i="12"/>
  <c r="AG1375" i="12"/>
  <c r="AG1376" i="12"/>
  <c r="AG1377" i="12"/>
  <c r="AG1378" i="12"/>
  <c r="AG1379" i="12"/>
  <c r="AG1380" i="12"/>
  <c r="AG1381" i="12"/>
  <c r="AG1382" i="12"/>
  <c r="AG1383" i="12"/>
  <c r="AG1384" i="12"/>
  <c r="AG1385" i="12"/>
  <c r="AG1386" i="12"/>
  <c r="AG1387" i="12"/>
  <c r="AG1388" i="12"/>
  <c r="AG1389" i="12"/>
  <c r="AG1390" i="12"/>
  <c r="AG1391" i="12"/>
  <c r="AG1392" i="12"/>
  <c r="AG1393" i="12"/>
  <c r="AG1394" i="12"/>
  <c r="AG1395" i="12"/>
  <c r="AG1396" i="12"/>
  <c r="AG1397" i="12"/>
  <c r="AG1398" i="12"/>
  <c r="AG1399" i="12"/>
  <c r="AG1400" i="12"/>
  <c r="AG1401" i="12"/>
  <c r="AG1402" i="12"/>
  <c r="AG1403" i="12"/>
  <c r="AG1404" i="12"/>
  <c r="AG1405" i="12"/>
  <c r="AG1406" i="12"/>
  <c r="AG1407" i="12"/>
  <c r="AG1408" i="12"/>
  <c r="AG1409" i="12"/>
  <c r="AG1410" i="12"/>
  <c r="AG1411" i="12"/>
  <c r="AG1412" i="12"/>
  <c r="AG1413" i="12"/>
  <c r="AG1414" i="12"/>
  <c r="AG1415" i="12"/>
  <c r="AG1416" i="12"/>
  <c r="AG1417" i="12"/>
  <c r="AG1418" i="12"/>
  <c r="AG1419" i="12"/>
  <c r="AG1420" i="12"/>
  <c r="AG1421" i="12"/>
  <c r="AG1422" i="12"/>
  <c r="AG1423" i="12"/>
  <c r="AG1424" i="12"/>
  <c r="AG1425" i="12"/>
  <c r="AG1426" i="12"/>
  <c r="AG1427" i="12"/>
  <c r="AG1428" i="12"/>
  <c r="AG1429" i="12"/>
  <c r="AG1430" i="12"/>
  <c r="AG1431" i="12"/>
  <c r="AG1432" i="12"/>
  <c r="AG1433" i="12"/>
  <c r="AG1434" i="12"/>
  <c r="AG1435" i="12"/>
  <c r="AG1436" i="12"/>
  <c r="AG1437" i="12"/>
  <c r="AG1438" i="12"/>
  <c r="AG1439" i="12"/>
  <c r="AG1440" i="12"/>
  <c r="AG1441" i="12"/>
  <c r="AG1442" i="12"/>
  <c r="AG1443" i="12"/>
  <c r="AG1444" i="12"/>
  <c r="AG1445" i="12"/>
  <c r="AG1446" i="12"/>
  <c r="AG1447" i="12"/>
  <c r="AG1448" i="12"/>
  <c r="AG1449" i="12"/>
  <c r="AG1450" i="12"/>
  <c r="AG1451" i="12"/>
  <c r="AG1452" i="12"/>
  <c r="AG1453" i="12"/>
  <c r="AG1454" i="12"/>
  <c r="AG1455" i="12"/>
  <c r="AG1456" i="12"/>
  <c r="AG1457" i="12"/>
  <c r="AG1458" i="12"/>
  <c r="AG1459" i="12"/>
  <c r="AG1460" i="12"/>
  <c r="AG1461" i="12"/>
  <c r="AG1462" i="12"/>
  <c r="AG1463" i="12"/>
  <c r="AG1464" i="12"/>
  <c r="AG1465" i="12"/>
  <c r="AG1466" i="12"/>
  <c r="AG1467" i="12"/>
  <c r="AG1468" i="12"/>
  <c r="AG1469" i="12"/>
  <c r="AG1470" i="12"/>
  <c r="AG1471" i="12"/>
  <c r="AG1472" i="12"/>
  <c r="AG1473" i="12"/>
  <c r="AG1474" i="12"/>
  <c r="AG1475" i="12"/>
  <c r="AG1476" i="12"/>
  <c r="AG1477" i="12"/>
  <c r="AG1478" i="12"/>
  <c r="AG1479" i="12"/>
  <c r="AG1480" i="12"/>
  <c r="AG1481" i="12"/>
  <c r="AG1482" i="12"/>
  <c r="AG1483" i="12"/>
  <c r="AG1484" i="12"/>
  <c r="AG1485" i="12"/>
  <c r="AG1486" i="12"/>
  <c r="AG1487" i="12"/>
  <c r="AG1488" i="12"/>
  <c r="AG1489" i="12"/>
  <c r="AG1490" i="12"/>
  <c r="AG1491" i="12"/>
  <c r="AG1492" i="12"/>
  <c r="AG1493" i="12"/>
  <c r="AG1494" i="12"/>
  <c r="AG1495" i="12"/>
  <c r="AG1496" i="12"/>
  <c r="AG1497" i="12"/>
  <c r="AG1498" i="12"/>
  <c r="AG1499" i="12"/>
  <c r="AG1500" i="12"/>
  <c r="AG1501" i="12"/>
  <c r="AG1502" i="12"/>
  <c r="AG1503" i="12"/>
  <c r="AG1504" i="12"/>
  <c r="AG1505" i="12"/>
  <c r="AG1506" i="12"/>
  <c r="AG1507" i="12"/>
  <c r="AG1508" i="12"/>
  <c r="AG1509" i="12"/>
  <c r="AG1510" i="12"/>
  <c r="AG1511" i="12"/>
  <c r="AG1512" i="12"/>
  <c r="AG1513" i="12"/>
  <c r="AG1514" i="12"/>
  <c r="AG1515" i="12"/>
  <c r="AG1516" i="12"/>
  <c r="AG1517" i="12"/>
  <c r="AG1518" i="12"/>
  <c r="AG1519" i="12"/>
  <c r="AG1520" i="12"/>
  <c r="AG1521" i="12"/>
  <c r="AG1522" i="12"/>
  <c r="AG1523" i="12"/>
  <c r="AG1524" i="12"/>
  <c r="AG1525" i="12"/>
  <c r="AG1526" i="12"/>
  <c r="AG1527" i="12"/>
  <c r="AG1528" i="12"/>
  <c r="AG1529" i="12"/>
  <c r="AG1530" i="12"/>
  <c r="AG1531" i="12"/>
  <c r="AG1532" i="12"/>
  <c r="AG1533" i="12"/>
  <c r="AG1534" i="12"/>
  <c r="AG1535" i="12"/>
  <c r="AG1536" i="12"/>
  <c r="AG1537" i="12"/>
  <c r="AG1538" i="12"/>
  <c r="AG1539" i="12"/>
  <c r="AG1540" i="12"/>
  <c r="AG1541" i="12"/>
  <c r="AG1542" i="12"/>
  <c r="AG1543" i="12"/>
  <c r="AG1544" i="12"/>
  <c r="AG1545" i="12"/>
  <c r="AG1546" i="12"/>
  <c r="AG1547" i="12"/>
  <c r="AG1548" i="12"/>
  <c r="AG1549" i="12"/>
  <c r="AG1550" i="12"/>
  <c r="AG1551" i="12"/>
  <c r="AG1552" i="12"/>
  <c r="AG1553" i="12"/>
  <c r="AG1554" i="12"/>
  <c r="AG1555" i="12"/>
  <c r="AG1556" i="12"/>
  <c r="AG1557" i="12"/>
  <c r="AG1558" i="12"/>
  <c r="AG1559" i="12"/>
  <c r="AG1560" i="12"/>
  <c r="AG1561" i="12"/>
  <c r="AG1562" i="12"/>
  <c r="AG1563" i="12"/>
  <c r="AG1564" i="12"/>
  <c r="AG1565" i="12"/>
  <c r="AG1566" i="12"/>
  <c r="AG1567" i="12"/>
  <c r="AG1568" i="12"/>
  <c r="AG1569" i="12"/>
  <c r="AG1570" i="12"/>
  <c r="AG1571" i="12"/>
  <c r="AG1572" i="12"/>
  <c r="AG1573" i="12"/>
  <c r="AG1574" i="12"/>
  <c r="AG1575" i="12"/>
  <c r="AG1576" i="12"/>
  <c r="AG1577" i="12"/>
  <c r="AG1578" i="12"/>
  <c r="AG1579" i="12"/>
  <c r="AG1580" i="12"/>
  <c r="AG1581" i="12"/>
  <c r="AG1582" i="12"/>
  <c r="AG1583" i="12"/>
  <c r="AG1584" i="12"/>
  <c r="AG1585" i="12"/>
  <c r="AG1586" i="12"/>
  <c r="AG1587" i="12"/>
  <c r="AG1588" i="12"/>
  <c r="AG1589" i="12"/>
  <c r="AG1590" i="12"/>
  <c r="AG1591" i="12"/>
  <c r="AG1592" i="12"/>
  <c r="AG1593" i="12"/>
  <c r="AG1594" i="12"/>
  <c r="AG1595" i="12"/>
  <c r="AG1596" i="12"/>
  <c r="AG1597" i="12"/>
  <c r="AG1598" i="12"/>
  <c r="AG1599" i="12"/>
  <c r="AG1600" i="12"/>
  <c r="AG1601" i="12"/>
  <c r="AG1602" i="12"/>
  <c r="AG1603" i="12"/>
  <c r="AG1604" i="12"/>
  <c r="AG1605" i="12"/>
  <c r="AG1606" i="12"/>
  <c r="AG1607" i="12"/>
  <c r="AG1608" i="12"/>
  <c r="AG1609" i="12"/>
  <c r="AG1610" i="12"/>
  <c r="AG1611" i="12"/>
  <c r="AG1612" i="12"/>
  <c r="AG1613" i="12"/>
  <c r="AG1614" i="12"/>
  <c r="AG1615" i="12"/>
  <c r="AG1616" i="12"/>
  <c r="AG1617" i="12"/>
  <c r="AG1618" i="12"/>
  <c r="AG1619" i="12"/>
  <c r="AG1620" i="12"/>
  <c r="AG1621" i="12"/>
  <c r="AG1622" i="12"/>
  <c r="AG1623" i="12"/>
  <c r="AG1624" i="12"/>
  <c r="AG1625" i="12"/>
  <c r="AG1626" i="12"/>
  <c r="AG1627" i="12"/>
  <c r="AG1628" i="12"/>
  <c r="AG1629" i="12"/>
  <c r="AG1630" i="12"/>
  <c r="AG1631" i="12"/>
  <c r="AG1632" i="12"/>
  <c r="AG1633" i="12"/>
  <c r="AG1634" i="12"/>
  <c r="AG1635" i="12"/>
  <c r="AG1636" i="12"/>
  <c r="AG1637" i="12"/>
  <c r="AG1638" i="12"/>
  <c r="AG1639" i="12"/>
  <c r="AG1640" i="12"/>
  <c r="AG1641" i="12"/>
  <c r="AG1642" i="12"/>
  <c r="AG1643" i="12"/>
  <c r="AG1644" i="12"/>
  <c r="AG1645" i="12"/>
  <c r="AG1646" i="12"/>
  <c r="AG1647" i="12"/>
  <c r="AG1648" i="12"/>
  <c r="AG1649" i="12"/>
  <c r="AG1650" i="12"/>
  <c r="AG1651" i="12"/>
  <c r="AG1652" i="12"/>
  <c r="AG1653" i="12"/>
  <c r="AG1654" i="12"/>
  <c r="AG1655" i="12"/>
  <c r="AG1656" i="12"/>
  <c r="AG1657" i="12"/>
  <c r="AG1658" i="12"/>
  <c r="AG1659" i="12"/>
  <c r="AG1660" i="12"/>
  <c r="AG1661" i="12"/>
  <c r="AG1662" i="12"/>
  <c r="AG1663" i="12"/>
  <c r="AG1664" i="12"/>
  <c r="AG1665" i="12"/>
  <c r="AG1666" i="12"/>
  <c r="AG1667" i="12"/>
  <c r="AG1668" i="12"/>
  <c r="AG1669" i="12"/>
  <c r="AG1670" i="12"/>
  <c r="AG1671" i="12"/>
  <c r="AG1672" i="12"/>
  <c r="AG1673" i="12"/>
  <c r="AG1674" i="12"/>
  <c r="AG1675" i="12"/>
  <c r="AG1676" i="12"/>
  <c r="AG1677" i="12"/>
  <c r="AG1678" i="12"/>
  <c r="AG1679" i="12"/>
  <c r="AG1680" i="12"/>
  <c r="AG1681" i="12"/>
  <c r="AG1682" i="12"/>
  <c r="AG1683" i="12"/>
  <c r="AG1684" i="12"/>
  <c r="AG1685" i="12"/>
  <c r="AG1686" i="12"/>
  <c r="AG1687" i="12"/>
  <c r="AG1688" i="12"/>
  <c r="AG1689" i="12"/>
  <c r="AG1690" i="12"/>
  <c r="AG1691" i="12"/>
  <c r="AG1692" i="12"/>
  <c r="AG1693" i="12"/>
  <c r="AG1694" i="12"/>
  <c r="AG1695" i="12"/>
  <c r="AG1696" i="12"/>
  <c r="AG1697" i="12"/>
  <c r="AG1698" i="12"/>
  <c r="AG1699" i="12"/>
  <c r="AG1700" i="12"/>
  <c r="AG1701" i="12"/>
  <c r="AG1702" i="12"/>
  <c r="AG1703" i="12"/>
  <c r="AG1704" i="12"/>
  <c r="AG1705" i="12"/>
  <c r="AG1706" i="12"/>
  <c r="AG1707" i="12"/>
  <c r="AG1708" i="12"/>
  <c r="AG1709" i="12"/>
  <c r="AG1710" i="12"/>
  <c r="AG1711" i="12"/>
  <c r="AG1712" i="12"/>
  <c r="AG1713" i="12"/>
  <c r="AG1714" i="12"/>
  <c r="AG1715" i="12"/>
  <c r="AG1716" i="12"/>
  <c r="AG1717" i="12"/>
  <c r="AG1718" i="12"/>
  <c r="AG1719" i="12"/>
  <c r="AG1720" i="12"/>
  <c r="AG1721" i="12"/>
  <c r="AG1722" i="12"/>
  <c r="AG1723" i="12"/>
  <c r="AG1724" i="12"/>
  <c r="AG1725" i="12"/>
  <c r="AG1726" i="12"/>
  <c r="AG1727" i="12"/>
  <c r="AG1728" i="12"/>
  <c r="AG1729" i="12"/>
  <c r="AG1730" i="12"/>
  <c r="AG1731" i="12"/>
  <c r="AG1732" i="12"/>
  <c r="AG1733" i="12"/>
  <c r="AG1734" i="12"/>
  <c r="AG1735" i="12"/>
  <c r="AG1736" i="12"/>
  <c r="AG1737" i="12"/>
  <c r="AG1738" i="12"/>
  <c r="AG1739" i="12"/>
  <c r="AG1740" i="12"/>
  <c r="AG1741" i="12"/>
  <c r="AG1742" i="12"/>
  <c r="AG1743" i="12"/>
  <c r="AG1744" i="12"/>
  <c r="AG1745" i="12"/>
  <c r="AG1746" i="12"/>
  <c r="AG1747" i="12"/>
  <c r="AG1748" i="12"/>
  <c r="AG1749" i="12"/>
  <c r="AG1750" i="12"/>
  <c r="AG1751" i="12"/>
  <c r="AG1752" i="12"/>
  <c r="AG1753" i="12"/>
  <c r="AG1754" i="12"/>
  <c r="AG1755" i="12"/>
  <c r="AG1756" i="12"/>
  <c r="AG1757" i="12"/>
  <c r="AG1758" i="12"/>
  <c r="AG1759" i="12"/>
  <c r="AG1760" i="12"/>
  <c r="AG1761" i="12"/>
  <c r="AG1762" i="12"/>
  <c r="AG1763" i="12"/>
  <c r="AG1764" i="12"/>
  <c r="AG1765" i="12"/>
  <c r="AG1766" i="12"/>
  <c r="AG1767" i="12"/>
  <c r="AG1768" i="12"/>
  <c r="AG1769" i="12"/>
  <c r="AG1770" i="12"/>
  <c r="AG1771" i="12"/>
  <c r="AG1772" i="12"/>
  <c r="AG1773" i="12"/>
  <c r="AG1774" i="12"/>
  <c r="AG1775" i="12"/>
  <c r="AG1776" i="12"/>
  <c r="AG1777" i="12"/>
  <c r="AG1778" i="12"/>
  <c r="AG1779" i="12"/>
  <c r="AG1780" i="12"/>
  <c r="AG1781" i="12"/>
  <c r="AG1782" i="12"/>
  <c r="AG1783" i="12"/>
  <c r="AG1784" i="12"/>
  <c r="AG1785" i="12"/>
  <c r="AG1786" i="12"/>
  <c r="AG1787" i="12"/>
  <c r="AG1788" i="12"/>
  <c r="AG1789" i="12"/>
  <c r="AG1790" i="12"/>
  <c r="AG1791" i="12"/>
  <c r="AG1792" i="12"/>
  <c r="AG1793" i="12"/>
  <c r="AG1794" i="12"/>
  <c r="AG1795" i="12"/>
  <c r="AG1796" i="12"/>
  <c r="AG1797" i="12"/>
  <c r="AG1798" i="12"/>
  <c r="AG1799" i="12"/>
  <c r="AG1800" i="12"/>
  <c r="AG1801" i="12"/>
  <c r="AG1802" i="12"/>
  <c r="AG1803" i="12"/>
  <c r="AG1804" i="12"/>
  <c r="AG1805" i="12"/>
  <c r="AG1806" i="12"/>
  <c r="AG1807" i="12"/>
  <c r="AG1808" i="12"/>
  <c r="AG1809" i="12"/>
  <c r="AG1810" i="12"/>
  <c r="AG1811" i="12"/>
  <c r="AG1812" i="12"/>
  <c r="AG1813" i="12"/>
  <c r="AG1814" i="12"/>
  <c r="AG1815" i="12"/>
  <c r="AG1816" i="12"/>
  <c r="AG1817" i="12"/>
  <c r="AG1818" i="12"/>
  <c r="AG1819" i="12"/>
  <c r="AG1820" i="12"/>
  <c r="AG1821" i="12"/>
  <c r="AG1822" i="12"/>
  <c r="AG1823" i="12"/>
  <c r="AG1824" i="12"/>
  <c r="AG1825" i="12"/>
  <c r="AG1826" i="12"/>
  <c r="AG1827" i="12"/>
  <c r="AG1828" i="12"/>
  <c r="AG1829" i="12"/>
  <c r="AG1830" i="12"/>
  <c r="AG1831" i="12"/>
  <c r="AG1832" i="12"/>
  <c r="AG1833" i="12"/>
  <c r="AG1834" i="12"/>
  <c r="AG1835" i="12"/>
  <c r="AG1836" i="12"/>
  <c r="AG1837" i="12"/>
  <c r="AG1838" i="12"/>
  <c r="AG1839" i="12"/>
  <c r="AG1840" i="12"/>
  <c r="AG1841" i="12"/>
  <c r="AG1842" i="12"/>
  <c r="AG1843" i="12"/>
  <c r="AG1844" i="12"/>
  <c r="AG1845" i="12"/>
  <c r="AG1846" i="12"/>
  <c r="AG1847" i="12"/>
  <c r="AG1848" i="12"/>
  <c r="AG1849" i="12"/>
  <c r="AG1850" i="12"/>
  <c r="AG1851" i="12"/>
  <c r="AG1852" i="12"/>
  <c r="AG1853" i="12"/>
  <c r="AG1854" i="12"/>
  <c r="AG1855" i="12"/>
  <c r="AG1856" i="12"/>
  <c r="AG1857" i="12"/>
  <c r="AG1858" i="12"/>
  <c r="AG1859" i="12"/>
  <c r="AG1860" i="12"/>
  <c r="AG1861" i="12"/>
  <c r="AG1862" i="12"/>
  <c r="AG1863" i="12"/>
  <c r="AG1864" i="12"/>
  <c r="AG1865" i="12"/>
  <c r="AG1866" i="12"/>
  <c r="AG1867" i="12"/>
  <c r="AG1868" i="12"/>
  <c r="AG1869" i="12"/>
  <c r="AG1870" i="12"/>
  <c r="AG1871" i="12"/>
  <c r="AG1872" i="12"/>
  <c r="AG1873" i="12"/>
  <c r="AG1874" i="12"/>
  <c r="AG1875" i="12"/>
  <c r="AG1876" i="12"/>
  <c r="AG1877" i="12"/>
  <c r="AG1878" i="12"/>
  <c r="AG1879" i="12"/>
  <c r="AG1880" i="12"/>
  <c r="AG1881" i="12"/>
  <c r="AG1882" i="12"/>
  <c r="AG1883" i="12"/>
  <c r="AG1884" i="12"/>
  <c r="AG1885" i="12"/>
  <c r="AG1886" i="12"/>
  <c r="AG1887" i="12"/>
  <c r="AG1888" i="12"/>
  <c r="AG1889" i="12"/>
  <c r="AG1890" i="12"/>
  <c r="AG1891" i="12"/>
  <c r="AG1892" i="12"/>
  <c r="AG1893" i="12"/>
  <c r="AG1894" i="12"/>
  <c r="AG1895" i="12"/>
  <c r="AG1896" i="12"/>
  <c r="AG1897" i="12"/>
  <c r="AG1898" i="12"/>
  <c r="AG1899" i="12"/>
  <c r="AG1900" i="12"/>
  <c r="AG1901" i="12"/>
  <c r="AG1902" i="12"/>
  <c r="AG1903" i="12"/>
  <c r="AG1904" i="12"/>
  <c r="AG1905" i="12"/>
  <c r="AG1906" i="12"/>
  <c r="AG1907" i="12"/>
  <c r="AG1908" i="12"/>
  <c r="AG1909" i="12"/>
  <c r="AG1910" i="12"/>
  <c r="AG1911" i="12"/>
  <c r="AG1912" i="12"/>
  <c r="AG1913" i="12"/>
  <c r="AG1914" i="12"/>
  <c r="AG1915" i="12"/>
  <c r="AG1916" i="12"/>
  <c r="AG1917" i="12"/>
  <c r="AG1918" i="12"/>
  <c r="AG1919" i="12"/>
  <c r="AG1920" i="12"/>
  <c r="AG1921" i="12"/>
  <c r="AG1922" i="12"/>
  <c r="AG1923" i="12"/>
  <c r="AG1924" i="12"/>
  <c r="AG1925" i="12"/>
  <c r="AG1926" i="12"/>
  <c r="AG1927" i="12"/>
  <c r="AG1928" i="12"/>
  <c r="AG1929" i="12"/>
  <c r="AG1930" i="12"/>
  <c r="AG1931" i="12"/>
  <c r="AG1932" i="12"/>
  <c r="AG1933" i="12"/>
  <c r="AG1934" i="12"/>
  <c r="AG1935" i="12"/>
  <c r="AG1936" i="12"/>
  <c r="AG1937" i="12"/>
  <c r="AG1938" i="12"/>
  <c r="AG1939" i="12"/>
  <c r="AG1940" i="12"/>
  <c r="AG1941" i="12"/>
  <c r="AG1942" i="12"/>
  <c r="AG1943" i="12"/>
  <c r="AG1944" i="12"/>
  <c r="AG1945" i="12"/>
  <c r="AG1946" i="12"/>
  <c r="AG1947" i="12"/>
  <c r="AG1948" i="12"/>
  <c r="AG1949" i="12"/>
  <c r="AG1950" i="12"/>
  <c r="AG1951" i="12"/>
  <c r="AG1952" i="12"/>
  <c r="AG1953" i="12"/>
  <c r="AG1954" i="12"/>
  <c r="AG1955" i="12"/>
  <c r="AG1956" i="12"/>
  <c r="AG1957" i="12"/>
  <c r="AG1958" i="12"/>
  <c r="AG1959" i="12"/>
  <c r="AG1960" i="12"/>
  <c r="AG1961" i="12"/>
  <c r="AG1962" i="12"/>
  <c r="AG1963" i="12"/>
  <c r="AG1964" i="12"/>
  <c r="AG1965" i="12"/>
  <c r="AG1966" i="12"/>
  <c r="AG1967" i="12"/>
  <c r="AG1968" i="12"/>
  <c r="AG1969" i="12"/>
  <c r="AG1970" i="12"/>
  <c r="AG1971" i="12"/>
  <c r="AG1972" i="12"/>
  <c r="AG1973" i="12"/>
  <c r="AG1974" i="12"/>
  <c r="AG1975" i="12"/>
  <c r="AG1976" i="12"/>
  <c r="AG1977" i="12"/>
  <c r="AG1978" i="12"/>
  <c r="AG1979" i="12"/>
  <c r="AG1980" i="12"/>
  <c r="AG1981" i="12"/>
  <c r="AG1982" i="12"/>
  <c r="AG1983" i="12"/>
  <c r="AG1984" i="12"/>
  <c r="AG1985" i="12"/>
  <c r="AG1986" i="12"/>
  <c r="AG1987" i="12"/>
  <c r="AG1988" i="12"/>
  <c r="AG1989" i="12"/>
  <c r="AG1990" i="12"/>
  <c r="AG1991" i="12"/>
  <c r="AG1992" i="12"/>
  <c r="AG1993" i="12"/>
  <c r="AG1994" i="12"/>
  <c r="AG1995" i="12"/>
  <c r="AG1996" i="12"/>
  <c r="AG1997" i="12"/>
  <c r="AG1998" i="12"/>
  <c r="AG1999" i="12"/>
  <c r="AG2000" i="12"/>
  <c r="AG2001" i="12"/>
  <c r="AG2002" i="12"/>
  <c r="AG2003" i="12"/>
  <c r="AG2004" i="12"/>
  <c r="AG2005" i="12"/>
  <c r="AG2006" i="12"/>
  <c r="AG2007" i="12"/>
  <c r="AG2008" i="12"/>
  <c r="AG2009" i="12"/>
  <c r="AG2010" i="12"/>
  <c r="AG2011" i="12"/>
  <c r="AG2012" i="12"/>
  <c r="AG2013" i="12"/>
  <c r="AG2014" i="12"/>
  <c r="AG2015" i="12"/>
  <c r="AG2016" i="12"/>
  <c r="AG2017" i="12"/>
  <c r="AG2018" i="12"/>
  <c r="AG2019" i="12"/>
  <c r="AG2020" i="12"/>
  <c r="AG2021" i="12"/>
  <c r="AG2022" i="12"/>
  <c r="AG2023" i="12"/>
  <c r="AG2024" i="12"/>
  <c r="AG2025" i="12"/>
  <c r="AG2026" i="12"/>
  <c r="AG2027" i="12"/>
  <c r="AG2028" i="12"/>
  <c r="AG2029" i="12"/>
  <c r="AG2030" i="12"/>
  <c r="AG2031" i="12"/>
  <c r="AG2032" i="12"/>
  <c r="AG2033" i="12"/>
  <c r="AG2034" i="12"/>
  <c r="AG2035" i="12"/>
  <c r="AG2036" i="12"/>
  <c r="AG2037" i="12"/>
  <c r="AG2038" i="12"/>
  <c r="AG2039" i="12"/>
  <c r="AG2040" i="12"/>
  <c r="AG2041" i="12"/>
  <c r="AG2042" i="12"/>
  <c r="AG2043" i="12"/>
  <c r="AG2044" i="12"/>
  <c r="AG2045" i="12"/>
  <c r="AG2046" i="12"/>
  <c r="AG2047" i="12"/>
  <c r="AG2048" i="12"/>
  <c r="AG2049" i="12"/>
  <c r="AG2050" i="12"/>
  <c r="AG2051" i="12"/>
  <c r="AG2052" i="12"/>
  <c r="AG2053" i="12"/>
  <c r="AG2054" i="12"/>
  <c r="AG2055" i="12"/>
  <c r="AG2056" i="12"/>
  <c r="AG2057" i="12"/>
  <c r="AG2058" i="12"/>
  <c r="AG2059" i="12"/>
  <c r="AG2060" i="12"/>
  <c r="AG2061" i="12"/>
  <c r="AG2062" i="12"/>
  <c r="AG2063" i="12"/>
  <c r="AG2064" i="12"/>
  <c r="AG2065" i="12"/>
  <c r="AG2066" i="12"/>
  <c r="AG2067" i="12"/>
  <c r="AG2068" i="12"/>
  <c r="AG2069" i="12"/>
  <c r="AG2070" i="12"/>
  <c r="AG2071" i="12"/>
  <c r="AG2072" i="12"/>
  <c r="AG2073" i="12"/>
  <c r="AG2074" i="12"/>
  <c r="AG2075" i="12"/>
  <c r="AG2076" i="12"/>
  <c r="AG2077" i="12"/>
  <c r="AG2078" i="12"/>
  <c r="AG2079" i="12"/>
  <c r="AG2080" i="12"/>
  <c r="AG2081" i="12"/>
  <c r="AG2082" i="12"/>
  <c r="AG2083" i="12"/>
  <c r="AG2084" i="12"/>
  <c r="AG2085" i="12"/>
  <c r="AG2086" i="12"/>
  <c r="AG2087" i="12"/>
  <c r="AG2088" i="12"/>
  <c r="AG2089" i="12"/>
  <c r="AG2090" i="12"/>
  <c r="AG2091" i="12"/>
  <c r="AG2092" i="12"/>
  <c r="AG2093" i="12"/>
  <c r="AG2094" i="12"/>
  <c r="AG2095" i="12"/>
  <c r="AG2096" i="12"/>
  <c r="AG2097" i="12"/>
  <c r="AG2098" i="12"/>
  <c r="AG2099" i="12"/>
  <c r="AG2100" i="12"/>
  <c r="AG2101" i="12"/>
  <c r="AG2102" i="12"/>
  <c r="AG2103" i="12"/>
  <c r="AG2104" i="12"/>
  <c r="AG2105" i="12"/>
  <c r="AG2106" i="12"/>
  <c r="AG2107" i="12"/>
  <c r="AG2108" i="12"/>
  <c r="AG2109" i="12"/>
  <c r="AG2110" i="12"/>
  <c r="AG2111" i="12"/>
  <c r="AG2112" i="12"/>
  <c r="AG2113" i="12"/>
  <c r="AG2114" i="12"/>
  <c r="AG2115" i="12"/>
  <c r="AG2116" i="12"/>
  <c r="AG2117" i="12"/>
  <c r="AG2118" i="12"/>
  <c r="AG2119" i="12"/>
  <c r="AG2120" i="12"/>
  <c r="AG2121" i="12"/>
  <c r="AG2122" i="12"/>
  <c r="AG2123" i="12"/>
  <c r="AG2124" i="12"/>
  <c r="AG2125" i="12"/>
  <c r="AG2126" i="12"/>
  <c r="AG2127" i="12"/>
  <c r="AG2128" i="12"/>
  <c r="AG2129" i="12"/>
  <c r="AG2130" i="12"/>
  <c r="AG2131" i="12"/>
  <c r="AG2132" i="12"/>
  <c r="AG2133" i="12"/>
  <c r="AG2134" i="12"/>
  <c r="AG2135" i="12"/>
  <c r="AG2136" i="12"/>
  <c r="AG2137" i="12"/>
  <c r="AG2138" i="12"/>
  <c r="AG2139" i="12"/>
  <c r="AG2140" i="12"/>
  <c r="AG2141" i="12"/>
  <c r="AG2142" i="12"/>
  <c r="AG2143" i="12"/>
  <c r="AG2144" i="12"/>
  <c r="AG2145" i="12"/>
  <c r="AG2146" i="12"/>
  <c r="AG2147" i="12"/>
  <c r="AG2148" i="12"/>
  <c r="AG2149" i="12"/>
  <c r="AG2150" i="12"/>
  <c r="AG2151" i="12"/>
  <c r="AG2152" i="12"/>
  <c r="AG2153" i="12"/>
  <c r="AG2154" i="12"/>
  <c r="AG2155" i="12"/>
  <c r="AG2156" i="12"/>
  <c r="AG2157" i="12"/>
  <c r="AG2158" i="12"/>
  <c r="AG2159" i="12"/>
  <c r="AG2160" i="12"/>
  <c r="AG2161" i="12"/>
  <c r="AG2162" i="12"/>
  <c r="AG2163" i="12"/>
  <c r="AG2164" i="12"/>
  <c r="AG2165" i="12"/>
  <c r="AG2166" i="12"/>
  <c r="AG2167" i="12"/>
  <c r="AG2168" i="12"/>
  <c r="AG2169" i="12"/>
  <c r="AG2170" i="12"/>
  <c r="AG2171" i="12"/>
  <c r="AG2172" i="12"/>
  <c r="AG2173" i="12"/>
  <c r="AG2174" i="12"/>
  <c r="AG2175" i="12"/>
  <c r="AG2176" i="12"/>
  <c r="AG2177" i="12"/>
  <c r="AG2178" i="12"/>
  <c r="AG2179" i="12"/>
  <c r="AG2180" i="12"/>
  <c r="AG2181" i="12"/>
  <c r="AG2182" i="12"/>
  <c r="AG2183" i="12"/>
  <c r="AG2184" i="12"/>
  <c r="AG2185" i="12"/>
  <c r="AG2186" i="12"/>
  <c r="AG2187" i="12"/>
  <c r="AG2188" i="12"/>
  <c r="AG2189" i="12"/>
  <c r="AG2190" i="12"/>
  <c r="AG2191" i="12"/>
  <c r="AG2192" i="12"/>
  <c r="AG2193" i="12"/>
  <c r="AG2194" i="12"/>
  <c r="AG2195" i="12"/>
  <c r="AG2196" i="12"/>
  <c r="AG2197" i="12"/>
  <c r="AG2198" i="12"/>
  <c r="AG2199" i="12"/>
  <c r="AG2200" i="12"/>
  <c r="AG2201" i="12"/>
  <c r="AG2202" i="12"/>
  <c r="AG2203" i="12"/>
  <c r="AG2204" i="12"/>
  <c r="AG2205" i="12"/>
  <c r="AG2206" i="12"/>
  <c r="AG2207" i="12"/>
  <c r="AG2208" i="12"/>
  <c r="AG2209" i="12"/>
  <c r="AG2210" i="12"/>
  <c r="AG2211" i="12"/>
  <c r="AG2212" i="12"/>
  <c r="AG2213" i="12"/>
  <c r="AG2214" i="12"/>
  <c r="AG2215" i="12"/>
  <c r="AG2216" i="12"/>
  <c r="AG2217" i="12"/>
  <c r="AG2218" i="12"/>
  <c r="AG2219" i="12"/>
  <c r="AG2220" i="12"/>
  <c r="AG2221" i="12"/>
  <c r="AG2222" i="12"/>
  <c r="AG2223" i="12"/>
  <c r="AG2224" i="12"/>
  <c r="AG2225" i="12"/>
  <c r="AG2226" i="12"/>
  <c r="AG2227" i="12"/>
  <c r="AG2228" i="12"/>
  <c r="AG2229" i="12"/>
  <c r="AG2230" i="12"/>
  <c r="AG2231" i="12"/>
  <c r="AG2232" i="12"/>
  <c r="AG2233" i="12"/>
  <c r="AG2234" i="12"/>
  <c r="AG2235" i="12"/>
  <c r="AG2236" i="12"/>
  <c r="AG2237" i="12"/>
  <c r="AG2238" i="12"/>
  <c r="AG2239" i="12"/>
  <c r="AG2240" i="12"/>
  <c r="AG2241" i="12"/>
  <c r="AG2242" i="12"/>
  <c r="AG2243" i="12"/>
  <c r="AG2244" i="12"/>
  <c r="AG2245" i="12"/>
  <c r="AG2246" i="12"/>
  <c r="AG2247" i="12"/>
  <c r="AG2248" i="12"/>
  <c r="AG2249" i="12"/>
  <c r="AG2250" i="12"/>
  <c r="AG2251" i="12"/>
  <c r="AG2252" i="12"/>
  <c r="AG2253" i="12"/>
  <c r="AG2254" i="12"/>
  <c r="AG2255" i="12"/>
  <c r="AG2256" i="12"/>
  <c r="AG2257" i="12"/>
  <c r="AG2258" i="12"/>
  <c r="AG2259" i="12"/>
  <c r="AG2260" i="12"/>
  <c r="AG2261" i="12"/>
  <c r="AG2262" i="12"/>
  <c r="AG2263" i="12"/>
  <c r="AG2264" i="12"/>
  <c r="AG2265" i="12"/>
  <c r="AG2266" i="12"/>
  <c r="AG2267" i="12"/>
  <c r="AG2268" i="12"/>
  <c r="AG2269" i="12"/>
  <c r="AG2270" i="12"/>
  <c r="AG2271" i="12"/>
  <c r="AG2272" i="12"/>
  <c r="AG2273" i="12"/>
  <c r="AG2274" i="12"/>
  <c r="AG2275" i="12"/>
  <c r="AG2276" i="12"/>
  <c r="AG2277" i="12"/>
  <c r="AG2278" i="12"/>
  <c r="AG2279" i="12"/>
  <c r="AG2280" i="12"/>
  <c r="AG2281" i="12"/>
  <c r="AG2282" i="12"/>
  <c r="AG2283" i="12"/>
  <c r="AG2284" i="12"/>
  <c r="AG2285" i="12"/>
  <c r="AG2286" i="12"/>
  <c r="AG2287" i="12"/>
  <c r="AG2288" i="12"/>
  <c r="AG2289" i="12"/>
  <c r="AG2290" i="12"/>
  <c r="AG2291" i="12"/>
  <c r="AG2292" i="12"/>
  <c r="AG2293" i="12"/>
  <c r="AG2294" i="12"/>
  <c r="AG2295" i="12"/>
  <c r="AG2296" i="12"/>
  <c r="AG2297" i="12"/>
  <c r="AG2298" i="12"/>
  <c r="AG2299" i="12"/>
  <c r="AG2300" i="12"/>
  <c r="AG2301" i="12"/>
  <c r="AG2302" i="12"/>
  <c r="AG2303" i="12"/>
  <c r="AG2304" i="12"/>
  <c r="AG2305" i="12"/>
  <c r="AG2306" i="12"/>
  <c r="AG2307" i="12"/>
  <c r="AG2308" i="12"/>
  <c r="AG2309" i="12"/>
  <c r="AG2310" i="12"/>
  <c r="AG2311" i="12"/>
  <c r="AG2312" i="12"/>
  <c r="AG2313" i="12"/>
  <c r="AG2314" i="12"/>
  <c r="AG2315" i="12"/>
  <c r="AG2316" i="12"/>
  <c r="AG2317" i="12"/>
  <c r="AG2318" i="12"/>
  <c r="AG2319" i="12"/>
  <c r="AG2320" i="12"/>
  <c r="AG2321" i="12"/>
  <c r="AG2322" i="12"/>
  <c r="AG2323" i="12"/>
  <c r="AG2324" i="12"/>
  <c r="AG2325" i="12"/>
  <c r="AG2326" i="12"/>
  <c r="AG2327" i="12"/>
  <c r="AG2328" i="12"/>
  <c r="AG2329" i="12"/>
  <c r="AG2330" i="12"/>
  <c r="AG2331" i="12"/>
  <c r="AG2332" i="12"/>
  <c r="AG2333" i="12"/>
  <c r="AG2334" i="12"/>
  <c r="AG2335" i="12"/>
  <c r="AG2336" i="12"/>
  <c r="AG2337" i="12"/>
  <c r="AG2338" i="12"/>
  <c r="AG2339" i="12"/>
  <c r="AG2340" i="12"/>
  <c r="AG2341" i="12"/>
  <c r="AG2342" i="12"/>
  <c r="AG2343" i="12"/>
  <c r="AG2344" i="12"/>
  <c r="AG2345" i="12"/>
  <c r="AG2346" i="12"/>
  <c r="AG2347" i="12"/>
  <c r="AG2348" i="12"/>
  <c r="AG2349" i="12"/>
  <c r="AG2350" i="12"/>
  <c r="AG2351" i="12"/>
  <c r="AG2352" i="12"/>
  <c r="AG2353" i="12"/>
  <c r="AG2354" i="12"/>
  <c r="AG2355" i="12"/>
  <c r="AG2356" i="12"/>
  <c r="AG2357" i="12"/>
  <c r="AG2358" i="12"/>
  <c r="AG2359" i="12"/>
  <c r="AG2360" i="12"/>
  <c r="AG2361" i="12"/>
  <c r="AG2362" i="12"/>
  <c r="AG2363" i="12"/>
  <c r="AG2364" i="12"/>
  <c r="AG2365" i="12"/>
  <c r="AG2366" i="12"/>
  <c r="AG2367" i="12"/>
  <c r="AG2368" i="12"/>
  <c r="AG2369" i="12"/>
  <c r="AG2370" i="12"/>
  <c r="AG2371" i="12"/>
  <c r="AG2372" i="12"/>
  <c r="AG2373" i="12"/>
  <c r="AG2374" i="12"/>
  <c r="AG2375" i="12"/>
  <c r="AG2376" i="12"/>
  <c r="AG2377" i="12"/>
  <c r="AG2378" i="12"/>
  <c r="AG2379" i="12"/>
  <c r="AG2380" i="12"/>
  <c r="AG2381" i="12"/>
  <c r="AG2382" i="12"/>
  <c r="AG2383" i="12"/>
  <c r="AG2384" i="12"/>
  <c r="AG2385" i="12"/>
  <c r="AG2386" i="12"/>
  <c r="AG2387" i="12"/>
  <c r="AG2388" i="12"/>
  <c r="AG2389" i="12"/>
  <c r="AG2390" i="12"/>
  <c r="AG2391" i="12"/>
  <c r="AG2392" i="12"/>
  <c r="AG2393" i="12"/>
  <c r="AG2394" i="12"/>
  <c r="AG2395" i="12"/>
  <c r="AG2396" i="12"/>
  <c r="AG2397" i="12"/>
  <c r="AG2398" i="12"/>
  <c r="AG2399" i="12"/>
  <c r="AG2400" i="12"/>
  <c r="AG2401" i="12"/>
  <c r="AG2402" i="12"/>
  <c r="AG2403" i="12"/>
  <c r="AG2404" i="12"/>
  <c r="AG2405" i="12"/>
  <c r="AG2406" i="12"/>
  <c r="AG2407" i="12"/>
  <c r="AG2408" i="12"/>
  <c r="AG2409" i="12"/>
  <c r="AG2410" i="12"/>
  <c r="AG2411" i="12"/>
  <c r="AG2412" i="12"/>
  <c r="AG2413" i="12"/>
  <c r="AG2414" i="12"/>
  <c r="AG2415" i="12"/>
  <c r="AG2416" i="12"/>
  <c r="AG2417" i="12"/>
  <c r="AG2418" i="12"/>
  <c r="AG2419" i="12"/>
  <c r="AG2420" i="12"/>
  <c r="AG2421" i="12"/>
  <c r="AG2422" i="12"/>
  <c r="AG2423" i="12"/>
  <c r="AG2424" i="12"/>
  <c r="AG2425" i="12"/>
  <c r="AG2426" i="12"/>
  <c r="AG2427" i="12"/>
  <c r="AG2428" i="12"/>
  <c r="AG2429" i="12"/>
  <c r="AG2430" i="12"/>
  <c r="AG2431" i="12"/>
  <c r="AG2432" i="12"/>
  <c r="AG2433" i="12"/>
  <c r="AG2434" i="12"/>
  <c r="AG2435" i="12"/>
  <c r="AG2436" i="12"/>
  <c r="AG2437" i="12"/>
  <c r="AG2438" i="12"/>
  <c r="AG2439" i="12"/>
  <c r="AG2440" i="12"/>
  <c r="AG2441" i="12"/>
  <c r="AG2442" i="12"/>
  <c r="AG2443" i="12"/>
  <c r="AG2444" i="12"/>
  <c r="AG2445" i="12"/>
  <c r="AG2446" i="12"/>
  <c r="AG2447" i="12"/>
  <c r="AG2448" i="12"/>
  <c r="AG2449" i="12"/>
  <c r="AG2450" i="12"/>
  <c r="AG2451" i="12"/>
  <c r="AG2452" i="12"/>
  <c r="AG2453" i="12"/>
  <c r="AG2454" i="12"/>
  <c r="AG2455" i="12"/>
  <c r="AG2456" i="12"/>
  <c r="AG2457" i="12"/>
  <c r="AG2458" i="12"/>
  <c r="AG2459" i="12"/>
  <c r="AG2460" i="12"/>
  <c r="AG2461" i="12"/>
  <c r="AG2462" i="12"/>
  <c r="AG2463" i="12"/>
  <c r="AG2464" i="12"/>
  <c r="AG2465" i="12"/>
  <c r="AG2466" i="12"/>
  <c r="AG2467" i="12"/>
  <c r="AG2468" i="12"/>
  <c r="AG2469" i="12"/>
  <c r="AG2470" i="12"/>
  <c r="AG2471" i="12"/>
  <c r="AG2472" i="12"/>
  <c r="AG2473" i="12"/>
  <c r="AG2474" i="12"/>
  <c r="AG2475" i="12"/>
  <c r="AG2476" i="12"/>
  <c r="AG2477" i="12"/>
  <c r="AG2478" i="12"/>
  <c r="AG2479" i="12"/>
  <c r="AG2480" i="12"/>
  <c r="AG2481" i="12"/>
  <c r="AG2482" i="12"/>
  <c r="AG2483" i="12"/>
  <c r="AG2484" i="12"/>
  <c r="AG2485" i="12"/>
  <c r="AG2486" i="12"/>
  <c r="AG2487" i="12"/>
  <c r="AG2488" i="12"/>
  <c r="AG2489" i="12"/>
  <c r="AG2490" i="12"/>
  <c r="AG2491" i="12"/>
  <c r="AG2492" i="12"/>
  <c r="AG2493" i="12"/>
  <c r="AG2494" i="12"/>
  <c r="AG2495" i="12"/>
  <c r="AG2496" i="12"/>
  <c r="AG2497" i="12"/>
  <c r="AG2498" i="12"/>
  <c r="AG2499" i="12"/>
  <c r="AG2500" i="12"/>
  <c r="AG2501" i="12"/>
  <c r="AG2502" i="12"/>
  <c r="AG2503" i="12"/>
  <c r="AG2504" i="12"/>
  <c r="AG2505" i="12"/>
  <c r="AG2506" i="12"/>
  <c r="AG2507" i="12"/>
  <c r="AG2508" i="12"/>
  <c r="AG2509" i="12"/>
  <c r="AG2510" i="12"/>
  <c r="AG2511" i="12"/>
  <c r="AG2512" i="12"/>
  <c r="AG2513" i="12"/>
  <c r="AG2514" i="12"/>
  <c r="AG2515" i="12"/>
  <c r="AG2516" i="12"/>
  <c r="AG2517" i="12"/>
  <c r="AG2518" i="12"/>
  <c r="AG2519" i="12"/>
  <c r="AG2520" i="12"/>
  <c r="AG2521" i="12"/>
  <c r="AG2522" i="12"/>
  <c r="AG2523" i="12"/>
  <c r="AG2524" i="12"/>
  <c r="AG2525" i="12"/>
  <c r="AG2526" i="12"/>
  <c r="AG2527" i="12"/>
  <c r="AG2528" i="12"/>
  <c r="AG2529" i="12"/>
  <c r="AG2530" i="12"/>
  <c r="AG2531" i="12"/>
  <c r="AG2532" i="12"/>
  <c r="AG2533" i="12"/>
  <c r="AG2534" i="12"/>
  <c r="AG2535" i="12"/>
  <c r="AG2536" i="12"/>
  <c r="AG2537" i="12"/>
  <c r="AG2538" i="12"/>
  <c r="AG2539" i="12"/>
  <c r="AG2540" i="12"/>
  <c r="AG2541" i="12"/>
  <c r="AG2542" i="12"/>
  <c r="AG2543" i="12"/>
  <c r="AG2544" i="12"/>
  <c r="AG2545" i="12"/>
  <c r="AG2546" i="12"/>
  <c r="AG2547" i="12"/>
  <c r="AG2548" i="12"/>
  <c r="AG2549" i="12"/>
  <c r="AG2550" i="12"/>
  <c r="AG2551" i="12"/>
  <c r="AG2552" i="12"/>
  <c r="AG2553" i="12"/>
  <c r="AG2554" i="12"/>
  <c r="AG2555" i="12"/>
  <c r="AG2556" i="12"/>
  <c r="AG2557" i="12"/>
  <c r="AG2558" i="12"/>
  <c r="AG2559" i="12"/>
  <c r="AG2560" i="12"/>
  <c r="AG2561" i="12"/>
  <c r="AG2562" i="12"/>
  <c r="AG2563" i="12"/>
  <c r="AG2564" i="12"/>
  <c r="AG2565" i="12"/>
  <c r="AG2566" i="12"/>
  <c r="AG2567" i="12"/>
  <c r="AG2568" i="12"/>
  <c r="AG2569" i="12"/>
  <c r="AG2570" i="12"/>
  <c r="AG2571" i="12"/>
  <c r="AG2572" i="12"/>
  <c r="AG2573" i="12"/>
  <c r="AG2574" i="12"/>
  <c r="AG2575" i="12"/>
  <c r="AG2576" i="12"/>
  <c r="AG2577" i="12"/>
  <c r="AG2578" i="12"/>
  <c r="AG2579" i="12"/>
  <c r="AG2580" i="12"/>
  <c r="AG2581" i="12"/>
  <c r="AG2582" i="12"/>
  <c r="AG2583" i="12"/>
  <c r="AG2584" i="12"/>
  <c r="AG2585" i="12"/>
  <c r="AG2586" i="12"/>
  <c r="AG2587" i="12"/>
  <c r="AG2588" i="12"/>
  <c r="AG2589" i="12"/>
  <c r="AG2590" i="12"/>
  <c r="AG2591" i="12"/>
  <c r="AG2592" i="12"/>
  <c r="AG2593" i="12"/>
  <c r="AG2594" i="12"/>
  <c r="AG2595" i="12"/>
  <c r="AG2596" i="12"/>
  <c r="AG2597" i="12"/>
  <c r="AG2598" i="12"/>
  <c r="AG2599" i="12"/>
  <c r="AG2600" i="12"/>
  <c r="AG2601" i="12"/>
  <c r="AG2602" i="12"/>
  <c r="AG2603" i="12"/>
  <c r="AG2604" i="12"/>
  <c r="AG2605" i="12"/>
  <c r="AG2606" i="12"/>
  <c r="AG2607" i="12"/>
  <c r="AG2608" i="12"/>
  <c r="AG2609" i="12"/>
  <c r="AG2610" i="12"/>
  <c r="AG2611" i="12"/>
  <c r="AG2612" i="12"/>
  <c r="AG2613" i="12"/>
  <c r="AG2614" i="12"/>
  <c r="AG2615" i="12"/>
  <c r="AG2616" i="12"/>
  <c r="AG2617" i="12"/>
  <c r="AG2618" i="12"/>
  <c r="AG2619" i="12"/>
  <c r="AG2620" i="12"/>
  <c r="AG2621" i="12"/>
  <c r="AG2622" i="12"/>
  <c r="AG2623" i="12"/>
  <c r="AG2624" i="12"/>
  <c r="AG2625" i="12"/>
  <c r="AG2626" i="12"/>
  <c r="AG2627" i="12"/>
  <c r="AG2628" i="12"/>
  <c r="AG2629" i="12"/>
  <c r="AG2630" i="12"/>
  <c r="AG2631" i="12"/>
  <c r="AG2632" i="12"/>
  <c r="AG2633" i="12"/>
  <c r="AG2634" i="12"/>
  <c r="AG2635" i="12"/>
  <c r="AG2636" i="12"/>
  <c r="AG2637" i="12"/>
  <c r="AG2638" i="12"/>
  <c r="AG2639" i="12"/>
  <c r="AG2640" i="12"/>
  <c r="AG2641" i="12"/>
  <c r="AG2642" i="12"/>
  <c r="AG2643" i="12"/>
  <c r="AG2644" i="12"/>
  <c r="AG2645" i="12"/>
  <c r="AG2646" i="12"/>
  <c r="AG2647" i="12"/>
  <c r="AG2648" i="12"/>
  <c r="AG2649" i="12"/>
  <c r="AG2650" i="12"/>
  <c r="AG2651" i="12"/>
  <c r="AG2652" i="12"/>
  <c r="AG2653" i="12"/>
  <c r="AG2654" i="12"/>
  <c r="AG2655" i="12"/>
  <c r="AG2656" i="12"/>
  <c r="AG2657" i="12"/>
  <c r="AG2658" i="12"/>
  <c r="AG2659" i="12"/>
  <c r="AG2660" i="12"/>
  <c r="AG2661" i="12"/>
  <c r="AG2662" i="12"/>
  <c r="AG2663" i="12"/>
  <c r="AG2664" i="12"/>
  <c r="AG2665" i="12"/>
  <c r="AG2666" i="12"/>
  <c r="AG2667" i="12"/>
  <c r="AG2668" i="12"/>
  <c r="AG2669" i="12"/>
  <c r="AG2670" i="12"/>
  <c r="AG2671" i="12"/>
  <c r="AG2672" i="12"/>
  <c r="AG2673" i="12"/>
  <c r="AG2674" i="12"/>
  <c r="AG2675" i="12"/>
  <c r="AG2676" i="12"/>
  <c r="AG2677" i="12"/>
  <c r="AG2678" i="12"/>
  <c r="AG2679" i="12"/>
  <c r="AG2680" i="12"/>
  <c r="AG2681" i="12"/>
  <c r="AG2682" i="12"/>
  <c r="AG2683" i="12"/>
  <c r="AG2684" i="12"/>
  <c r="AG2685" i="12"/>
  <c r="AG2686" i="12"/>
  <c r="AG2687" i="12"/>
  <c r="AG2688" i="12"/>
  <c r="AG2689" i="12"/>
  <c r="AG2690" i="12"/>
  <c r="AG2691" i="12"/>
  <c r="AG2692" i="12"/>
  <c r="AG2693" i="12"/>
  <c r="AG2694" i="12"/>
  <c r="AG2695" i="12"/>
  <c r="AG2696" i="12"/>
  <c r="AG2697" i="12"/>
  <c r="AG2698" i="12"/>
  <c r="AG2699" i="12"/>
  <c r="AG2700" i="12"/>
  <c r="AG2701" i="12"/>
  <c r="AG2702" i="12"/>
  <c r="AG2703" i="12"/>
  <c r="AG2704" i="12"/>
  <c r="AG2705" i="12"/>
  <c r="AG2706" i="12"/>
  <c r="AG2707" i="12"/>
  <c r="AG2708" i="12"/>
  <c r="AG2709" i="12"/>
  <c r="AG2710" i="12"/>
  <c r="AG2711" i="12"/>
  <c r="AG2712" i="12"/>
  <c r="AG2713" i="12"/>
  <c r="AG2714" i="12"/>
  <c r="AG2715" i="12"/>
  <c r="AG2716" i="12"/>
  <c r="AG2717" i="12"/>
  <c r="AG2718" i="12"/>
  <c r="AG2719" i="12"/>
  <c r="AG2720" i="12"/>
  <c r="AG2721" i="12"/>
  <c r="AG2722" i="12"/>
  <c r="AG2723" i="12"/>
  <c r="AG2724" i="12"/>
  <c r="AG2725" i="12"/>
  <c r="AG2726" i="12"/>
  <c r="AG2727" i="12"/>
  <c r="AG2728" i="12"/>
  <c r="AG2729" i="12"/>
  <c r="AG2730" i="12"/>
  <c r="AG2731" i="12"/>
  <c r="AG2732" i="12"/>
  <c r="AG2733" i="12"/>
  <c r="AG2734" i="12"/>
  <c r="AG2735" i="12"/>
  <c r="AG2736" i="12"/>
  <c r="AG2737" i="12"/>
  <c r="AG2738" i="12"/>
  <c r="AG2739" i="12"/>
  <c r="AG2740" i="12"/>
  <c r="AG2741" i="12"/>
  <c r="AG2742" i="12"/>
  <c r="AG2743" i="12"/>
  <c r="AG2744" i="12"/>
  <c r="AG2745" i="12"/>
  <c r="AG2746" i="12"/>
  <c r="AG2747" i="12"/>
  <c r="AG2748" i="12"/>
  <c r="AG2749" i="12"/>
  <c r="AG2750" i="12"/>
  <c r="AG2751" i="12"/>
  <c r="AG2752" i="12"/>
  <c r="AG2753" i="12"/>
  <c r="AG2754" i="12"/>
  <c r="AI5" i="12"/>
  <c r="AH5" i="12"/>
  <c r="AG5" i="12"/>
  <c r="AA29" i="12"/>
  <c r="Z29" i="12"/>
  <c r="Y29" i="12"/>
  <c r="AA28" i="12"/>
  <c r="Z28" i="12"/>
  <c r="Y28" i="12"/>
  <c r="AA27" i="12"/>
  <c r="Z27" i="12"/>
  <c r="Y27" i="12"/>
  <c r="AA26" i="12"/>
  <c r="Z26" i="12"/>
  <c r="Y26" i="12"/>
  <c r="AA25" i="12"/>
  <c r="Z25" i="12"/>
  <c r="Y25" i="12"/>
  <c r="AA24" i="12"/>
  <c r="Z24" i="12"/>
  <c r="Y24" i="12"/>
  <c r="AA23" i="12"/>
  <c r="Z23" i="12"/>
  <c r="Y23" i="12"/>
  <c r="AA22" i="12"/>
  <c r="Z22" i="12"/>
  <c r="Y22" i="12"/>
  <c r="AA21" i="12"/>
  <c r="Z21" i="12"/>
  <c r="Y21" i="12"/>
  <c r="AA20" i="12"/>
  <c r="Z20" i="12"/>
  <c r="Y20" i="12"/>
  <c r="AA19" i="12"/>
  <c r="Z19" i="12"/>
  <c r="Y19" i="12"/>
  <c r="AA18" i="12"/>
  <c r="Z18" i="12"/>
  <c r="Y18" i="12"/>
  <c r="AA17" i="12"/>
  <c r="Z17" i="12"/>
  <c r="Y17" i="12"/>
  <c r="AA16" i="12"/>
  <c r="Z16" i="12"/>
  <c r="Y16" i="12"/>
  <c r="AA15" i="12"/>
  <c r="Z15" i="12"/>
  <c r="Y15" i="12"/>
  <c r="AA14" i="12"/>
  <c r="Z14" i="12"/>
  <c r="Y14" i="12"/>
  <c r="AA13" i="12"/>
  <c r="Z13" i="12"/>
  <c r="Y13" i="12"/>
  <c r="AA12" i="12"/>
  <c r="Z12" i="12"/>
  <c r="Y12" i="12"/>
  <c r="AA11" i="12"/>
  <c r="Z11" i="12"/>
  <c r="Y11" i="12"/>
  <c r="AA10" i="12"/>
  <c r="Z10" i="12"/>
  <c r="Y10" i="12"/>
  <c r="AA9" i="12"/>
  <c r="Z9" i="12"/>
  <c r="Y9" i="12"/>
  <c r="AA8" i="12"/>
  <c r="Z8" i="12"/>
  <c r="Y8" i="12"/>
  <c r="AA7" i="12"/>
  <c r="Z7" i="12"/>
  <c r="Y7" i="12"/>
  <c r="AA6" i="12"/>
  <c r="Z6" i="12"/>
  <c r="Y6" i="12"/>
  <c r="AA5" i="12"/>
  <c r="Z5" i="12"/>
  <c r="Y5" i="12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17" i="11"/>
  <c r="R18" i="11"/>
  <c r="BJ7" i="18" s="1"/>
  <c r="R19" i="11"/>
  <c r="BJ8" i="18" s="1"/>
  <c r="R20" i="11"/>
  <c r="BJ9" i="18" s="1"/>
  <c r="R21" i="11"/>
  <c r="BJ10" i="18" s="1"/>
  <c r="R22" i="11"/>
  <c r="BJ11" i="18" s="1"/>
  <c r="R23" i="11"/>
  <c r="BJ12" i="18" s="1"/>
  <c r="R24" i="11"/>
  <c r="BJ13" i="18" s="1"/>
  <c r="R25" i="11"/>
  <c r="BJ14" i="18" s="1"/>
  <c r="R26" i="11"/>
  <c r="BJ15" i="18" s="1"/>
  <c r="R27" i="11"/>
  <c r="BJ16" i="18" s="1"/>
  <c r="R28" i="11"/>
  <c r="BJ17" i="18" s="1"/>
  <c r="R29" i="11"/>
  <c r="BJ18" i="18" s="1"/>
  <c r="R30" i="11"/>
  <c r="BJ19" i="18" s="1"/>
  <c r="R31" i="11"/>
  <c r="BJ20" i="18" s="1"/>
  <c r="R32" i="11"/>
  <c r="BJ21" i="18" s="1"/>
  <c r="R33" i="11"/>
  <c r="BJ22" i="18" s="1"/>
  <c r="R34" i="11"/>
  <c r="BJ23" i="18" s="1"/>
  <c r="R35" i="11"/>
  <c r="BJ24" i="18" s="1"/>
  <c r="R36" i="11"/>
  <c r="BJ25" i="18" s="1"/>
  <c r="R37" i="11"/>
  <c r="BJ26" i="18" s="1"/>
  <c r="R38" i="11"/>
  <c r="BJ27" i="18" s="1"/>
  <c r="R39" i="11"/>
  <c r="BJ28" i="18" s="1"/>
  <c r="R40" i="11"/>
  <c r="BJ29" i="18" s="1"/>
  <c r="R41" i="11"/>
  <c r="BJ30" i="18" s="1"/>
  <c r="R42" i="11"/>
  <c r="BJ31" i="18" s="1"/>
  <c r="R43" i="11"/>
  <c r="BJ32" i="18" s="1"/>
  <c r="R44" i="11"/>
  <c r="BJ33" i="18" s="1"/>
  <c r="R45" i="11"/>
  <c r="BJ34" i="18" s="1"/>
  <c r="R46" i="11"/>
  <c r="BJ35" i="18" s="1"/>
  <c r="R47" i="11"/>
  <c r="BJ36" i="18" s="1"/>
  <c r="R48" i="11"/>
  <c r="BJ37" i="18" s="1"/>
  <c r="R49" i="11"/>
  <c r="BJ38" i="18" s="1"/>
  <c r="R50" i="11"/>
  <c r="BJ39" i="18" s="1"/>
  <c r="R51" i="11"/>
  <c r="BJ40" i="18" s="1"/>
  <c r="R52" i="11"/>
  <c r="BJ41" i="18" s="1"/>
  <c r="R53" i="11"/>
  <c r="BJ42" i="18" s="1"/>
  <c r="R54" i="11"/>
  <c r="BJ43" i="18" s="1"/>
  <c r="R55" i="11"/>
  <c r="BJ44" i="18" s="1"/>
  <c r="R56" i="11"/>
  <c r="BJ45" i="18" s="1"/>
  <c r="R57" i="11"/>
  <c r="BJ46" i="18" s="1"/>
  <c r="R58" i="11"/>
  <c r="BJ47" i="18" s="1"/>
  <c r="R59" i="11"/>
  <c r="BJ48" i="18" s="1"/>
  <c r="R60" i="11"/>
  <c r="BJ49" i="18" s="1"/>
  <c r="R61" i="11"/>
  <c r="BJ50" i="18" s="1"/>
  <c r="R62" i="11"/>
  <c r="BJ51" i="18" s="1"/>
  <c r="R63" i="11"/>
  <c r="BJ52" i="18" s="1"/>
  <c r="R64" i="11"/>
  <c r="BJ53" i="18" s="1"/>
  <c r="R65" i="11"/>
  <c r="BJ54" i="18" s="1"/>
  <c r="R66" i="11"/>
  <c r="BJ55" i="18" s="1"/>
  <c r="R17" i="11"/>
  <c r="BJ6" i="18" s="1"/>
  <c r="N18" i="11"/>
  <c r="BI7" i="18" s="1"/>
  <c r="N19" i="11"/>
  <c r="BI8" i="18" s="1"/>
  <c r="N20" i="11"/>
  <c r="BI9" i="18" s="1"/>
  <c r="N21" i="11"/>
  <c r="BI10" i="18" s="1"/>
  <c r="N22" i="11"/>
  <c r="BI11" i="18" s="1"/>
  <c r="N23" i="11"/>
  <c r="BI12" i="18" s="1"/>
  <c r="N24" i="11"/>
  <c r="BI13" i="18" s="1"/>
  <c r="N25" i="11"/>
  <c r="BI14" i="18" s="1"/>
  <c r="N26" i="11"/>
  <c r="BI15" i="18" s="1"/>
  <c r="N27" i="11"/>
  <c r="BI16" i="18" s="1"/>
  <c r="N28" i="11"/>
  <c r="BI17" i="18" s="1"/>
  <c r="N29" i="11"/>
  <c r="BI18" i="18" s="1"/>
  <c r="N30" i="11"/>
  <c r="BI19" i="18" s="1"/>
  <c r="N31" i="11"/>
  <c r="BI20" i="18" s="1"/>
  <c r="N32" i="11"/>
  <c r="BI21" i="18" s="1"/>
  <c r="N33" i="11"/>
  <c r="BI22" i="18" s="1"/>
  <c r="N34" i="11"/>
  <c r="BI23" i="18" s="1"/>
  <c r="N35" i="11"/>
  <c r="BI24" i="18" s="1"/>
  <c r="N36" i="11"/>
  <c r="BI25" i="18" s="1"/>
  <c r="N37" i="11"/>
  <c r="BI26" i="18" s="1"/>
  <c r="N38" i="11"/>
  <c r="BI27" i="18" s="1"/>
  <c r="N39" i="11"/>
  <c r="BI28" i="18" s="1"/>
  <c r="N40" i="11"/>
  <c r="BI29" i="18" s="1"/>
  <c r="N41" i="11"/>
  <c r="BI30" i="18" s="1"/>
  <c r="N42" i="11"/>
  <c r="BI31" i="18" s="1"/>
  <c r="N43" i="11"/>
  <c r="BI32" i="18" s="1"/>
  <c r="N44" i="11"/>
  <c r="BI33" i="18" s="1"/>
  <c r="N45" i="11"/>
  <c r="BI34" i="18" s="1"/>
  <c r="N46" i="11"/>
  <c r="BI35" i="18" s="1"/>
  <c r="N47" i="11"/>
  <c r="BI36" i="18" s="1"/>
  <c r="N48" i="11"/>
  <c r="BI37" i="18" s="1"/>
  <c r="N49" i="11"/>
  <c r="BI38" i="18" s="1"/>
  <c r="N50" i="11"/>
  <c r="BI39" i="18" s="1"/>
  <c r="N51" i="11"/>
  <c r="BI40" i="18" s="1"/>
  <c r="N52" i="11"/>
  <c r="BI41" i="18" s="1"/>
  <c r="N53" i="11"/>
  <c r="BI42" i="18" s="1"/>
  <c r="N54" i="11"/>
  <c r="BI43" i="18" s="1"/>
  <c r="N55" i="11"/>
  <c r="BI44" i="18" s="1"/>
  <c r="N56" i="11"/>
  <c r="BI45" i="18" s="1"/>
  <c r="N57" i="11"/>
  <c r="BI46" i="18" s="1"/>
  <c r="N58" i="11"/>
  <c r="BI47" i="18" s="1"/>
  <c r="N59" i="11"/>
  <c r="BI48" i="18" s="1"/>
  <c r="N60" i="11"/>
  <c r="BI49" i="18" s="1"/>
  <c r="N61" i="11"/>
  <c r="BI50" i="18" s="1"/>
  <c r="N62" i="11"/>
  <c r="BI51" i="18" s="1"/>
  <c r="N63" i="11"/>
  <c r="BI52" i="18" s="1"/>
  <c r="N64" i="11"/>
  <c r="BI53" i="18" s="1"/>
  <c r="N65" i="11"/>
  <c r="BI54" i="18" s="1"/>
  <c r="N66" i="11"/>
  <c r="BI55" i="18" s="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K17" i="11"/>
  <c r="I17" i="11"/>
  <c r="I18" i="11"/>
  <c r="K18" i="11"/>
  <c r="I19" i="11"/>
  <c r="K19" i="11"/>
  <c r="I20" i="11"/>
  <c r="K20" i="11"/>
  <c r="I21" i="11"/>
  <c r="K21" i="11"/>
  <c r="I22" i="11"/>
  <c r="K22" i="11"/>
  <c r="I23" i="11"/>
  <c r="K23" i="11"/>
  <c r="I24" i="11"/>
  <c r="K24" i="11"/>
  <c r="I25" i="11"/>
  <c r="K25" i="11"/>
  <c r="I26" i="11"/>
  <c r="K26" i="11"/>
  <c r="I27" i="11"/>
  <c r="K27" i="11"/>
  <c r="I28" i="11"/>
  <c r="K28" i="11"/>
  <c r="I29" i="11"/>
  <c r="K29" i="11"/>
  <c r="I30" i="11"/>
  <c r="K30" i="11"/>
  <c r="I31" i="11"/>
  <c r="K31" i="11"/>
  <c r="I32" i="11"/>
  <c r="K32" i="11"/>
  <c r="I33" i="11"/>
  <c r="K33" i="11"/>
  <c r="I34" i="11"/>
  <c r="K34" i="11"/>
  <c r="I35" i="11"/>
  <c r="K35" i="11"/>
  <c r="I36" i="11"/>
  <c r="K36" i="11"/>
  <c r="I37" i="11"/>
  <c r="K37" i="11"/>
  <c r="I38" i="11"/>
  <c r="K38" i="11"/>
  <c r="I39" i="11"/>
  <c r="K39" i="11"/>
  <c r="I40" i="11"/>
  <c r="K40" i="11"/>
  <c r="I41" i="11"/>
  <c r="K41" i="11"/>
  <c r="I42" i="11"/>
  <c r="K42" i="11"/>
  <c r="I43" i="11"/>
  <c r="K43" i="11"/>
  <c r="I44" i="11"/>
  <c r="K44" i="11"/>
  <c r="I45" i="11"/>
  <c r="K45" i="11"/>
  <c r="I46" i="11"/>
  <c r="K46" i="11"/>
  <c r="I47" i="11"/>
  <c r="K47" i="11"/>
  <c r="I48" i="11"/>
  <c r="K48" i="11"/>
  <c r="I49" i="11"/>
  <c r="K49" i="11"/>
  <c r="I50" i="11"/>
  <c r="K50" i="11"/>
  <c r="I51" i="11"/>
  <c r="K51" i="11"/>
  <c r="I52" i="11"/>
  <c r="K52" i="11"/>
  <c r="I53" i="11"/>
  <c r="K53" i="11"/>
  <c r="I54" i="11"/>
  <c r="K54" i="11"/>
  <c r="I55" i="11"/>
  <c r="K55" i="11"/>
  <c r="I56" i="11"/>
  <c r="K56" i="11"/>
  <c r="I57" i="11"/>
  <c r="K57" i="11"/>
  <c r="I58" i="11"/>
  <c r="K58" i="11"/>
  <c r="I59" i="11"/>
  <c r="K59" i="11"/>
  <c r="I60" i="11"/>
  <c r="K60" i="11"/>
  <c r="I61" i="11"/>
  <c r="K61" i="11"/>
  <c r="I62" i="11"/>
  <c r="K62" i="11"/>
  <c r="I63" i="11"/>
  <c r="K63" i="11"/>
  <c r="I64" i="11"/>
  <c r="K64" i="11"/>
  <c r="I65" i="11"/>
  <c r="K65" i="11"/>
  <c r="I66" i="11"/>
  <c r="K66" i="11"/>
  <c r="AO19" i="11" l="1"/>
  <c r="AO20" i="11"/>
  <c r="AO21" i="11"/>
  <c r="AO22" i="11"/>
  <c r="AO23" i="11"/>
  <c r="AO24" i="11"/>
  <c r="AO25" i="11"/>
  <c r="AO26" i="11"/>
  <c r="AO27" i="11"/>
  <c r="AO28" i="11"/>
  <c r="AO29" i="11"/>
  <c r="AO30" i="11"/>
  <c r="AO31" i="11"/>
  <c r="AO32" i="11"/>
  <c r="AO33" i="11"/>
  <c r="AO34" i="11"/>
  <c r="AO35" i="11"/>
  <c r="AO36" i="11"/>
  <c r="AO37" i="11"/>
  <c r="AO38" i="11"/>
  <c r="AO39" i="11"/>
  <c r="AO40" i="11"/>
  <c r="AO41" i="11"/>
  <c r="AO42" i="11"/>
  <c r="AO43" i="11"/>
  <c r="AO44" i="11"/>
  <c r="AO45" i="11"/>
  <c r="AO46" i="11"/>
  <c r="AO47" i="11"/>
  <c r="AO48" i="11"/>
  <c r="AO49" i="11"/>
  <c r="AO50" i="11"/>
  <c r="AO51" i="11"/>
  <c r="AO52" i="11"/>
  <c r="AO53" i="11"/>
  <c r="AO54" i="11"/>
  <c r="AO55" i="11"/>
  <c r="AO56" i="11"/>
  <c r="AO57" i="11"/>
  <c r="AO58" i="11"/>
  <c r="AO59" i="11"/>
  <c r="AO60" i="11"/>
  <c r="AO61" i="11"/>
  <c r="AO62" i="11"/>
  <c r="AO63" i="11"/>
  <c r="AO64" i="11"/>
  <c r="AO65" i="11"/>
  <c r="AO66" i="11"/>
  <c r="AO17" i="11"/>
  <c r="AO18" i="11"/>
  <c r="AM18" i="11"/>
  <c r="AY6" i="12" s="1"/>
  <c r="BH6" i="12" s="1"/>
  <c r="AM19" i="11"/>
  <c r="AY7" i="12" s="1"/>
  <c r="BH7" i="12" s="1"/>
  <c r="AM20" i="11"/>
  <c r="AY8" i="12" s="1"/>
  <c r="BH8" i="12" s="1"/>
  <c r="AM21" i="11"/>
  <c r="AY9" i="12" s="1"/>
  <c r="BH9" i="12" s="1"/>
  <c r="AM22" i="11"/>
  <c r="AY10" i="12" s="1"/>
  <c r="BH10" i="12" s="1"/>
  <c r="AM23" i="11"/>
  <c r="AY11" i="12" s="1"/>
  <c r="BH11" i="12" s="1"/>
  <c r="AM24" i="11"/>
  <c r="AY12" i="12" s="1"/>
  <c r="BH12" i="12" s="1"/>
  <c r="AM25" i="11"/>
  <c r="AY13" i="12" s="1"/>
  <c r="BH13" i="12" s="1"/>
  <c r="AM26" i="11"/>
  <c r="AY14" i="12" s="1"/>
  <c r="BH14" i="12" s="1"/>
  <c r="AM27" i="11"/>
  <c r="AY15" i="12" s="1"/>
  <c r="BH15" i="12" s="1"/>
  <c r="AM28" i="11"/>
  <c r="AY16" i="12" s="1"/>
  <c r="BH16" i="12" s="1"/>
  <c r="AM29" i="11"/>
  <c r="AY17" i="12" s="1"/>
  <c r="BH17" i="12" s="1"/>
  <c r="AM30" i="11"/>
  <c r="AY18" i="12" s="1"/>
  <c r="BH18" i="12" s="1"/>
  <c r="AM31" i="11"/>
  <c r="AY19" i="12" s="1"/>
  <c r="BH19" i="12" s="1"/>
  <c r="AM32" i="11"/>
  <c r="AY20" i="12" s="1"/>
  <c r="BH20" i="12" s="1"/>
  <c r="AM33" i="11"/>
  <c r="AY21" i="12" s="1"/>
  <c r="BH21" i="12" s="1"/>
  <c r="AM34" i="11"/>
  <c r="AY22" i="12" s="1"/>
  <c r="BH22" i="12" s="1"/>
  <c r="AM35" i="11"/>
  <c r="AY23" i="12" s="1"/>
  <c r="BH23" i="12" s="1"/>
  <c r="AM36" i="11"/>
  <c r="AY24" i="12" s="1"/>
  <c r="BH24" i="12" s="1"/>
  <c r="AM37" i="11"/>
  <c r="AY25" i="12" s="1"/>
  <c r="BH25" i="12" s="1"/>
  <c r="AM38" i="11"/>
  <c r="AY26" i="12" s="1"/>
  <c r="BH26" i="12" s="1"/>
  <c r="AM39" i="11"/>
  <c r="AY27" i="12" s="1"/>
  <c r="BH27" i="12" s="1"/>
  <c r="AM40" i="11"/>
  <c r="AY28" i="12" s="1"/>
  <c r="BH28" i="12" s="1"/>
  <c r="AM41" i="11"/>
  <c r="AY29" i="12" s="1"/>
  <c r="BH29" i="12" s="1"/>
  <c r="AM42" i="11"/>
  <c r="AY30" i="12" s="1"/>
  <c r="BH30" i="12" s="1"/>
  <c r="AM43" i="11"/>
  <c r="AY31" i="12" s="1"/>
  <c r="BH31" i="12" s="1"/>
  <c r="AM44" i="11"/>
  <c r="AY32" i="12" s="1"/>
  <c r="BH32" i="12" s="1"/>
  <c r="AM45" i="11"/>
  <c r="AY33" i="12" s="1"/>
  <c r="BH33" i="12" s="1"/>
  <c r="AM46" i="11"/>
  <c r="AY34" i="12" s="1"/>
  <c r="BH34" i="12" s="1"/>
  <c r="AM47" i="11"/>
  <c r="AY35" i="12" s="1"/>
  <c r="BH35" i="12" s="1"/>
  <c r="AM48" i="11"/>
  <c r="AY36" i="12" s="1"/>
  <c r="BH36" i="12" s="1"/>
  <c r="AM49" i="11"/>
  <c r="AY37" i="12" s="1"/>
  <c r="BH37" i="12" s="1"/>
  <c r="AM50" i="11"/>
  <c r="AY38" i="12" s="1"/>
  <c r="BH38" i="12" s="1"/>
  <c r="AM51" i="11"/>
  <c r="AY39" i="12" s="1"/>
  <c r="BH39" i="12" s="1"/>
  <c r="AM52" i="11"/>
  <c r="AY40" i="12" s="1"/>
  <c r="BH40" i="12" s="1"/>
  <c r="AM53" i="11"/>
  <c r="AY41" i="12" s="1"/>
  <c r="BH41" i="12" s="1"/>
  <c r="AM54" i="11"/>
  <c r="AY42" i="12" s="1"/>
  <c r="BH42" i="12" s="1"/>
  <c r="AM55" i="11"/>
  <c r="AY43" i="12" s="1"/>
  <c r="BH43" i="12" s="1"/>
  <c r="AM56" i="11"/>
  <c r="AY44" i="12" s="1"/>
  <c r="BH44" i="12" s="1"/>
  <c r="AM57" i="11"/>
  <c r="AY45" i="12" s="1"/>
  <c r="BH45" i="12" s="1"/>
  <c r="AM58" i="11"/>
  <c r="AY46" i="12" s="1"/>
  <c r="BH46" i="12" s="1"/>
  <c r="AM59" i="11"/>
  <c r="AY47" i="12" s="1"/>
  <c r="BH47" i="12" s="1"/>
  <c r="AM60" i="11"/>
  <c r="AY48" i="12" s="1"/>
  <c r="BH48" i="12" s="1"/>
  <c r="AM61" i="11"/>
  <c r="AY49" i="12" s="1"/>
  <c r="BH49" i="12" s="1"/>
  <c r="AM62" i="11"/>
  <c r="AY50" i="12" s="1"/>
  <c r="BH50" i="12" s="1"/>
  <c r="AM63" i="11"/>
  <c r="AY51" i="12" s="1"/>
  <c r="BH51" i="12" s="1"/>
  <c r="AM64" i="11"/>
  <c r="AY52" i="12" s="1"/>
  <c r="BH52" i="12" s="1"/>
  <c r="AM65" i="11"/>
  <c r="AY53" i="12" s="1"/>
  <c r="BH53" i="12" s="1"/>
  <c r="AM66" i="11"/>
  <c r="AY54" i="12" s="1"/>
  <c r="BH54" i="12" s="1"/>
  <c r="AM17" i="11"/>
  <c r="AY5" i="12" s="1"/>
  <c r="BH5" i="12" s="1"/>
  <c r="AE18" i="11"/>
  <c r="AU6" i="12" s="1"/>
  <c r="BE6" i="12" s="1"/>
  <c r="AE19" i="11"/>
  <c r="AU7" i="12" s="1"/>
  <c r="BE7" i="12" s="1"/>
  <c r="AE20" i="11"/>
  <c r="AU8" i="12" s="1"/>
  <c r="BE8" i="12" s="1"/>
  <c r="AE21" i="11"/>
  <c r="AU9" i="12" s="1"/>
  <c r="BE9" i="12" s="1"/>
  <c r="AE22" i="11"/>
  <c r="AU10" i="12" s="1"/>
  <c r="BE10" i="12" s="1"/>
  <c r="AE23" i="11"/>
  <c r="AU11" i="12" s="1"/>
  <c r="BE11" i="12" s="1"/>
  <c r="AE24" i="11"/>
  <c r="AU12" i="12" s="1"/>
  <c r="BE12" i="12" s="1"/>
  <c r="AE25" i="11"/>
  <c r="AU13" i="12" s="1"/>
  <c r="BE13" i="12" s="1"/>
  <c r="AE26" i="11"/>
  <c r="AU14" i="12" s="1"/>
  <c r="BE14" i="12" s="1"/>
  <c r="AE27" i="11"/>
  <c r="AU15" i="12" s="1"/>
  <c r="BE15" i="12" s="1"/>
  <c r="AE28" i="11"/>
  <c r="AU16" i="12" s="1"/>
  <c r="BE16" i="12" s="1"/>
  <c r="AE29" i="11"/>
  <c r="AU17" i="12" s="1"/>
  <c r="BE17" i="12" s="1"/>
  <c r="AE30" i="11"/>
  <c r="AU18" i="12" s="1"/>
  <c r="BE18" i="12" s="1"/>
  <c r="AE31" i="11"/>
  <c r="AU19" i="12" s="1"/>
  <c r="BE19" i="12" s="1"/>
  <c r="AE32" i="11"/>
  <c r="AU20" i="12" s="1"/>
  <c r="BE20" i="12" s="1"/>
  <c r="AE33" i="11"/>
  <c r="AU21" i="12" s="1"/>
  <c r="BE21" i="12" s="1"/>
  <c r="AE34" i="11"/>
  <c r="AU22" i="12" s="1"/>
  <c r="BE22" i="12" s="1"/>
  <c r="AE35" i="11"/>
  <c r="AU23" i="12" s="1"/>
  <c r="BE23" i="12" s="1"/>
  <c r="AE36" i="11"/>
  <c r="AU24" i="12" s="1"/>
  <c r="BE24" i="12" s="1"/>
  <c r="AE37" i="11"/>
  <c r="AU25" i="12" s="1"/>
  <c r="BE25" i="12" s="1"/>
  <c r="AE38" i="11"/>
  <c r="AU26" i="12" s="1"/>
  <c r="BE26" i="12" s="1"/>
  <c r="AE39" i="11"/>
  <c r="AU27" i="12" s="1"/>
  <c r="BE27" i="12" s="1"/>
  <c r="AE40" i="11"/>
  <c r="AU28" i="12" s="1"/>
  <c r="BE28" i="12" s="1"/>
  <c r="AE41" i="11"/>
  <c r="AU29" i="12" s="1"/>
  <c r="BE29" i="12" s="1"/>
  <c r="AE42" i="11"/>
  <c r="AU30" i="12" s="1"/>
  <c r="BE30" i="12" s="1"/>
  <c r="AE43" i="11"/>
  <c r="AU31" i="12" s="1"/>
  <c r="BE31" i="12" s="1"/>
  <c r="AE44" i="11"/>
  <c r="AU32" i="12" s="1"/>
  <c r="BE32" i="12" s="1"/>
  <c r="AE45" i="11"/>
  <c r="AU33" i="12" s="1"/>
  <c r="BE33" i="12" s="1"/>
  <c r="AE46" i="11"/>
  <c r="AU34" i="12" s="1"/>
  <c r="BE34" i="12" s="1"/>
  <c r="AE47" i="11"/>
  <c r="AU35" i="12" s="1"/>
  <c r="BE35" i="12" s="1"/>
  <c r="AE48" i="11"/>
  <c r="AU36" i="12" s="1"/>
  <c r="BE36" i="12" s="1"/>
  <c r="AE49" i="11"/>
  <c r="AU37" i="12" s="1"/>
  <c r="BE37" i="12" s="1"/>
  <c r="AE50" i="11"/>
  <c r="AU38" i="12" s="1"/>
  <c r="BE38" i="12" s="1"/>
  <c r="AE51" i="11"/>
  <c r="AU39" i="12" s="1"/>
  <c r="BE39" i="12" s="1"/>
  <c r="AE52" i="11"/>
  <c r="AU40" i="12" s="1"/>
  <c r="BE40" i="12" s="1"/>
  <c r="AE53" i="11"/>
  <c r="AU41" i="12" s="1"/>
  <c r="BE41" i="12" s="1"/>
  <c r="AE54" i="11"/>
  <c r="AU42" i="12" s="1"/>
  <c r="BE42" i="12" s="1"/>
  <c r="AE55" i="11"/>
  <c r="AU43" i="12" s="1"/>
  <c r="BE43" i="12" s="1"/>
  <c r="AE56" i="11"/>
  <c r="AU44" i="12" s="1"/>
  <c r="BE44" i="12" s="1"/>
  <c r="AE57" i="11"/>
  <c r="AU45" i="12" s="1"/>
  <c r="BE45" i="12" s="1"/>
  <c r="AE58" i="11"/>
  <c r="AU46" i="12" s="1"/>
  <c r="BE46" i="12" s="1"/>
  <c r="AE59" i="11"/>
  <c r="AU47" i="12" s="1"/>
  <c r="BE47" i="12" s="1"/>
  <c r="AE60" i="11"/>
  <c r="AU48" i="12" s="1"/>
  <c r="BE48" i="12" s="1"/>
  <c r="AE61" i="11"/>
  <c r="AU49" i="12" s="1"/>
  <c r="BE49" i="12" s="1"/>
  <c r="AE62" i="11"/>
  <c r="AU50" i="12" s="1"/>
  <c r="BE50" i="12" s="1"/>
  <c r="AE63" i="11"/>
  <c r="AU51" i="12" s="1"/>
  <c r="BE51" i="12" s="1"/>
  <c r="AE64" i="11"/>
  <c r="AU52" i="12" s="1"/>
  <c r="BE52" i="12" s="1"/>
  <c r="AE65" i="11"/>
  <c r="AU53" i="12" s="1"/>
  <c r="BE53" i="12" s="1"/>
  <c r="AE66" i="11"/>
  <c r="AU54" i="12" s="1"/>
  <c r="BE54" i="12" s="1"/>
  <c r="AE17" i="11"/>
  <c r="AU5" i="12" s="1"/>
  <c r="BE5" i="12" s="1"/>
  <c r="AL2425" i="12" l="1"/>
  <c r="AL2431" i="12"/>
  <c r="AL2437" i="12"/>
  <c r="AL2443" i="12"/>
  <c r="AL2449" i="12"/>
  <c r="AL2455" i="12"/>
  <c r="AL2461" i="12"/>
  <c r="AL2467" i="12"/>
  <c r="AL2473" i="12"/>
  <c r="AL2479" i="12"/>
  <c r="AL2485" i="12"/>
  <c r="AL2491" i="12"/>
  <c r="AL2497" i="12"/>
  <c r="AL2503" i="12"/>
  <c r="AL2509" i="12"/>
  <c r="AL2515" i="12"/>
  <c r="AL2521" i="12"/>
  <c r="AL2527" i="12"/>
  <c r="AL2533" i="12"/>
  <c r="AL2426" i="12"/>
  <c r="AL2432" i="12"/>
  <c r="AL2438" i="12"/>
  <c r="AL2444" i="12"/>
  <c r="AL2450" i="12"/>
  <c r="AL2456" i="12"/>
  <c r="AL2462" i="12"/>
  <c r="AL2468" i="12"/>
  <c r="AL2474" i="12"/>
  <c r="AL2480" i="12"/>
  <c r="AL2486" i="12"/>
  <c r="AL2492" i="12"/>
  <c r="AL2498" i="12"/>
  <c r="AL2504" i="12"/>
  <c r="AL2510" i="12"/>
  <c r="AL2516" i="12"/>
  <c r="AL2522" i="12"/>
  <c r="AL2528" i="12"/>
  <c r="AL2534" i="12"/>
  <c r="AL2427" i="12"/>
  <c r="AL2433" i="12"/>
  <c r="AL2439" i="12"/>
  <c r="AL2445" i="12"/>
  <c r="AL2451" i="12"/>
  <c r="AL2457" i="12"/>
  <c r="AL2463" i="12"/>
  <c r="AL2469" i="12"/>
  <c r="AL2475" i="12"/>
  <c r="AL2481" i="12"/>
  <c r="AL2487" i="12"/>
  <c r="AL2493" i="12"/>
  <c r="AL2499" i="12"/>
  <c r="AL2505" i="12"/>
  <c r="AL2511" i="12"/>
  <c r="AL2517" i="12"/>
  <c r="AL2523" i="12"/>
  <c r="AL2529" i="12"/>
  <c r="AL2428" i="12"/>
  <c r="AL2434" i="12"/>
  <c r="AL2440" i="12"/>
  <c r="AL2446" i="12"/>
  <c r="AL2452" i="12"/>
  <c r="AL2458" i="12"/>
  <c r="AL2464" i="12"/>
  <c r="AL2470" i="12"/>
  <c r="AL2476" i="12"/>
  <c r="AL2482" i="12"/>
  <c r="AL2488" i="12"/>
  <c r="AL2494" i="12"/>
  <c r="AL2500" i="12"/>
  <c r="AL2506" i="12"/>
  <c r="AL2512" i="12"/>
  <c r="AL2518" i="12"/>
  <c r="AL2524" i="12"/>
  <c r="AL2530" i="12"/>
  <c r="AL2429" i="12"/>
  <c r="AL2435" i="12"/>
  <c r="AL2441" i="12"/>
  <c r="AL2447" i="12"/>
  <c r="AL2453" i="12"/>
  <c r="AL2459" i="12"/>
  <c r="AL2465" i="12"/>
  <c r="AL2471" i="12"/>
  <c r="AL2477" i="12"/>
  <c r="AL2483" i="12"/>
  <c r="AL2489" i="12"/>
  <c r="AL2495" i="12"/>
  <c r="AL2501" i="12"/>
  <c r="AL2507" i="12"/>
  <c r="AL2513" i="12"/>
  <c r="AL2519" i="12"/>
  <c r="AL2525" i="12"/>
  <c r="AL2531" i="12"/>
  <c r="AL2436" i="12"/>
  <c r="AL2472" i="12"/>
  <c r="AL2508" i="12"/>
  <c r="AL2442" i="12"/>
  <c r="AL2478" i="12"/>
  <c r="AL2514" i="12"/>
  <c r="AL2448" i="12"/>
  <c r="AL2484" i="12"/>
  <c r="AL2520" i="12"/>
  <c r="AL2454" i="12"/>
  <c r="AL2490" i="12"/>
  <c r="AL2526" i="12"/>
  <c r="AL2460" i="12"/>
  <c r="AL2496" i="12"/>
  <c r="AL2532" i="12"/>
  <c r="AL2430" i="12"/>
  <c r="AL2466" i="12"/>
  <c r="AL2502" i="12"/>
  <c r="AP2425" i="12"/>
  <c r="AP2428" i="12"/>
  <c r="AP2431" i="12"/>
  <c r="AP2434" i="12"/>
  <c r="AP2437" i="12"/>
  <c r="AP2440" i="12"/>
  <c r="AP2443" i="12"/>
  <c r="AP2446" i="12"/>
  <c r="AP2449" i="12"/>
  <c r="AP2452" i="12"/>
  <c r="AP2455" i="12"/>
  <c r="AP2458" i="12"/>
  <c r="AP2461" i="12"/>
  <c r="AP2464" i="12"/>
  <c r="AP2467" i="12"/>
  <c r="AP2470" i="12"/>
  <c r="AP2473" i="12"/>
  <c r="AP2476" i="12"/>
  <c r="AP2479" i="12"/>
  <c r="AP2482" i="12"/>
  <c r="AP2485" i="12"/>
  <c r="AP2488" i="12"/>
  <c r="AP2491" i="12"/>
  <c r="AP2494" i="12"/>
  <c r="AP2497" i="12"/>
  <c r="AP2500" i="12"/>
  <c r="AP2503" i="12"/>
  <c r="AP2506" i="12"/>
  <c r="AP2509" i="12"/>
  <c r="AP2512" i="12"/>
  <c r="AP2515" i="12"/>
  <c r="AP2518" i="12"/>
  <c r="AP2521" i="12"/>
  <c r="AP2524" i="12"/>
  <c r="AP2527" i="12"/>
  <c r="AP2530" i="12"/>
  <c r="AP2533" i="12"/>
  <c r="AP2426" i="12"/>
  <c r="AP2429" i="12"/>
  <c r="AP2432" i="12"/>
  <c r="AP2435" i="12"/>
  <c r="AP2438" i="12"/>
  <c r="AP2441" i="12"/>
  <c r="AP2444" i="12"/>
  <c r="AP2447" i="12"/>
  <c r="AP2450" i="12"/>
  <c r="AP2453" i="12"/>
  <c r="AP2456" i="12"/>
  <c r="AP2459" i="12"/>
  <c r="AP2462" i="12"/>
  <c r="AP2465" i="12"/>
  <c r="AP2468" i="12"/>
  <c r="AP2471" i="12"/>
  <c r="AP2474" i="12"/>
  <c r="AP2477" i="12"/>
  <c r="AP2480" i="12"/>
  <c r="AP2483" i="12"/>
  <c r="AP2486" i="12"/>
  <c r="AP2489" i="12"/>
  <c r="AP2492" i="12"/>
  <c r="AP2495" i="12"/>
  <c r="AP2498" i="12"/>
  <c r="AP2501" i="12"/>
  <c r="AP2504" i="12"/>
  <c r="AP2507" i="12"/>
  <c r="AP2510" i="12"/>
  <c r="AP2513" i="12"/>
  <c r="AP2516" i="12"/>
  <c r="AP2519" i="12"/>
  <c r="AP2522" i="12"/>
  <c r="AP2525" i="12"/>
  <c r="AP2528" i="12"/>
  <c r="AP2531" i="12"/>
  <c r="AP2534" i="12"/>
  <c r="AP2427" i="12"/>
  <c r="AP2445" i="12"/>
  <c r="AP2463" i="12"/>
  <c r="AP2481" i="12"/>
  <c r="AP2499" i="12"/>
  <c r="AP2517" i="12"/>
  <c r="AP2430" i="12"/>
  <c r="AP2448" i="12"/>
  <c r="AP2466" i="12"/>
  <c r="AP2484" i="12"/>
  <c r="AP2502" i="12"/>
  <c r="AP2520" i="12"/>
  <c r="AP2433" i="12"/>
  <c r="AP2451" i="12"/>
  <c r="AP2469" i="12"/>
  <c r="AP2487" i="12"/>
  <c r="AP2505" i="12"/>
  <c r="AP2523" i="12"/>
  <c r="AP2436" i="12"/>
  <c r="AP2454" i="12"/>
  <c r="AP2472" i="12"/>
  <c r="AP2490" i="12"/>
  <c r="AP2508" i="12"/>
  <c r="AP2526" i="12"/>
  <c r="AP2439" i="12"/>
  <c r="AP2457" i="12"/>
  <c r="AP2475" i="12"/>
  <c r="AP2493" i="12"/>
  <c r="AP2511" i="12"/>
  <c r="AP2529" i="12"/>
  <c r="AP2478" i="12"/>
  <c r="AP2496" i="12"/>
  <c r="AP2514" i="12"/>
  <c r="AP2532" i="12"/>
  <c r="AP2442" i="12"/>
  <c r="AP2460" i="12"/>
  <c r="AL2209" i="12"/>
  <c r="AL2215" i="12"/>
  <c r="AL2221" i="12"/>
  <c r="AL2227" i="12"/>
  <c r="AL2233" i="12"/>
  <c r="AL2239" i="12"/>
  <c r="AL2245" i="12"/>
  <c r="AL2251" i="12"/>
  <c r="AL2257" i="12"/>
  <c r="AL2263" i="12"/>
  <c r="AL2269" i="12"/>
  <c r="AL2275" i="12"/>
  <c r="AL2281" i="12"/>
  <c r="AL2287" i="12"/>
  <c r="AL2293" i="12"/>
  <c r="AL2299" i="12"/>
  <c r="AL2305" i="12"/>
  <c r="AL2311" i="12"/>
  <c r="AL2210" i="12"/>
  <c r="AL2216" i="12"/>
  <c r="AL2222" i="12"/>
  <c r="AL2228" i="12"/>
  <c r="AL2234" i="12"/>
  <c r="AL2240" i="12"/>
  <c r="AL2246" i="12"/>
  <c r="AL2252" i="12"/>
  <c r="AL2258" i="12"/>
  <c r="AL2264" i="12"/>
  <c r="AL2270" i="12"/>
  <c r="AL2276" i="12"/>
  <c r="AL2282" i="12"/>
  <c r="AL2288" i="12"/>
  <c r="AL2294" i="12"/>
  <c r="AL2300" i="12"/>
  <c r="AL2306" i="12"/>
  <c r="AL2312" i="12"/>
  <c r="AL2205" i="12"/>
  <c r="AL2211" i="12"/>
  <c r="AL2217" i="12"/>
  <c r="AL2223" i="12"/>
  <c r="AL2229" i="12"/>
  <c r="AL2235" i="12"/>
  <c r="AL2241" i="12"/>
  <c r="AL2247" i="12"/>
  <c r="AL2253" i="12"/>
  <c r="AL2259" i="12"/>
  <c r="AL2265" i="12"/>
  <c r="AL2271" i="12"/>
  <c r="AL2277" i="12"/>
  <c r="AL2283" i="12"/>
  <c r="AL2289" i="12"/>
  <c r="AL2295" i="12"/>
  <c r="AL2301" i="12"/>
  <c r="AL2307" i="12"/>
  <c r="AL2313" i="12"/>
  <c r="AL2206" i="12"/>
  <c r="AL2212" i="12"/>
  <c r="AL2218" i="12"/>
  <c r="AL2224" i="12"/>
  <c r="AL2230" i="12"/>
  <c r="AL2236" i="12"/>
  <c r="AL2242" i="12"/>
  <c r="AL2248" i="12"/>
  <c r="AL2254" i="12"/>
  <c r="AL2260" i="12"/>
  <c r="AL2266" i="12"/>
  <c r="AL2272" i="12"/>
  <c r="AL2278" i="12"/>
  <c r="AL2284" i="12"/>
  <c r="AL2290" i="12"/>
  <c r="AL2296" i="12"/>
  <c r="AL2302" i="12"/>
  <c r="AL2308" i="12"/>
  <c r="AL2314" i="12"/>
  <c r="AL2207" i="12"/>
  <c r="AL2213" i="12"/>
  <c r="AL2219" i="12"/>
  <c r="AL2225" i="12"/>
  <c r="AL2231" i="12"/>
  <c r="AL2237" i="12"/>
  <c r="AL2243" i="12"/>
  <c r="AL2249" i="12"/>
  <c r="AL2255" i="12"/>
  <c r="AL2261" i="12"/>
  <c r="AL2267" i="12"/>
  <c r="AL2273" i="12"/>
  <c r="AL2279" i="12"/>
  <c r="AL2285" i="12"/>
  <c r="AL2291" i="12"/>
  <c r="AL2297" i="12"/>
  <c r="AL2303" i="12"/>
  <c r="AL2309" i="12"/>
  <c r="AL2220" i="12"/>
  <c r="AL2256" i="12"/>
  <c r="AL2292" i="12"/>
  <c r="AL2226" i="12"/>
  <c r="AL2262" i="12"/>
  <c r="AL2298" i="12"/>
  <c r="AL2232" i="12"/>
  <c r="AL2268" i="12"/>
  <c r="AL2304" i="12"/>
  <c r="AL2238" i="12"/>
  <c r="AL2274" i="12"/>
  <c r="AL2310" i="12"/>
  <c r="AL2208" i="12"/>
  <c r="AL2244" i="12"/>
  <c r="AL2280" i="12"/>
  <c r="AL2214" i="12"/>
  <c r="AL2250" i="12"/>
  <c r="AL2286" i="12"/>
  <c r="AP2206" i="12"/>
  <c r="AP2209" i="12"/>
  <c r="AP2212" i="12"/>
  <c r="AP2215" i="12"/>
  <c r="AP2218" i="12"/>
  <c r="AP2221" i="12"/>
  <c r="AP2224" i="12"/>
  <c r="AP2227" i="12"/>
  <c r="AP2230" i="12"/>
  <c r="AP2233" i="12"/>
  <c r="AP2236" i="12"/>
  <c r="AP2239" i="12"/>
  <c r="AP2242" i="12"/>
  <c r="AP2245" i="12"/>
  <c r="AP2248" i="12"/>
  <c r="AP2251" i="12"/>
  <c r="AP2254" i="12"/>
  <c r="AP2257" i="12"/>
  <c r="AP2260" i="12"/>
  <c r="AP2263" i="12"/>
  <c r="AP2266" i="12"/>
  <c r="AP2269" i="12"/>
  <c r="AP2272" i="12"/>
  <c r="AP2275" i="12"/>
  <c r="AP2278" i="12"/>
  <c r="AP2281" i="12"/>
  <c r="AP2284" i="12"/>
  <c r="AP2287" i="12"/>
  <c r="AP2290" i="12"/>
  <c r="AP2293" i="12"/>
  <c r="AP2296" i="12"/>
  <c r="AP2299" i="12"/>
  <c r="AP2302" i="12"/>
  <c r="AP2305" i="12"/>
  <c r="AP2308" i="12"/>
  <c r="AP2311" i="12"/>
  <c r="AP2314" i="12"/>
  <c r="AP2207" i="12"/>
  <c r="AP2210" i="12"/>
  <c r="AP2213" i="12"/>
  <c r="AP2216" i="12"/>
  <c r="AP2219" i="12"/>
  <c r="AP2222" i="12"/>
  <c r="AP2225" i="12"/>
  <c r="AP2228" i="12"/>
  <c r="AP2231" i="12"/>
  <c r="AP2234" i="12"/>
  <c r="AP2237" i="12"/>
  <c r="AP2240" i="12"/>
  <c r="AP2243" i="12"/>
  <c r="AP2246" i="12"/>
  <c r="AP2249" i="12"/>
  <c r="AP2252" i="12"/>
  <c r="AP2255" i="12"/>
  <c r="AP2258" i="12"/>
  <c r="AP2261" i="12"/>
  <c r="AP2264" i="12"/>
  <c r="AP2267" i="12"/>
  <c r="AP2270" i="12"/>
  <c r="AP2273" i="12"/>
  <c r="AP2276" i="12"/>
  <c r="AP2279" i="12"/>
  <c r="AP2282" i="12"/>
  <c r="AP2285" i="12"/>
  <c r="AP2288" i="12"/>
  <c r="AP2291" i="12"/>
  <c r="AP2294" i="12"/>
  <c r="AP2297" i="12"/>
  <c r="AP2300" i="12"/>
  <c r="AP2303" i="12"/>
  <c r="AP2306" i="12"/>
  <c r="AP2309" i="12"/>
  <c r="AP2312" i="12"/>
  <c r="AP2211" i="12"/>
  <c r="AP2229" i="12"/>
  <c r="AP2247" i="12"/>
  <c r="AP2265" i="12"/>
  <c r="AP2283" i="12"/>
  <c r="AP2301" i="12"/>
  <c r="AP2214" i="12"/>
  <c r="AP2232" i="12"/>
  <c r="AP2250" i="12"/>
  <c r="AP2268" i="12"/>
  <c r="AP2286" i="12"/>
  <c r="AP2304" i="12"/>
  <c r="AP2217" i="12"/>
  <c r="AP2235" i="12"/>
  <c r="AP2253" i="12"/>
  <c r="AP2271" i="12"/>
  <c r="AP2289" i="12"/>
  <c r="AP2307" i="12"/>
  <c r="AP2220" i="12"/>
  <c r="AP2238" i="12"/>
  <c r="AP2256" i="12"/>
  <c r="AP2274" i="12"/>
  <c r="AP2292" i="12"/>
  <c r="AP2310" i="12"/>
  <c r="AP2205" i="12"/>
  <c r="AP2223" i="12"/>
  <c r="AP2241" i="12"/>
  <c r="AP2259" i="12"/>
  <c r="AP2277" i="12"/>
  <c r="AP2295" i="12"/>
  <c r="AP2313" i="12"/>
  <c r="AP2262" i="12"/>
  <c r="AP2280" i="12"/>
  <c r="AP2298" i="12"/>
  <c r="AP2208" i="12"/>
  <c r="AP2226" i="12"/>
  <c r="AP2244" i="12"/>
  <c r="AL887" i="12"/>
  <c r="AL893" i="12"/>
  <c r="AL899" i="12"/>
  <c r="AL905" i="12"/>
  <c r="AL911" i="12"/>
  <c r="AL917" i="12"/>
  <c r="AL923" i="12"/>
  <c r="AL929" i="12"/>
  <c r="AL935" i="12"/>
  <c r="AL889" i="12"/>
  <c r="AL895" i="12"/>
  <c r="AL901" i="12"/>
  <c r="AL907" i="12"/>
  <c r="AL913" i="12"/>
  <c r="AL919" i="12"/>
  <c r="AL925" i="12"/>
  <c r="AL931" i="12"/>
  <c r="AL937" i="12"/>
  <c r="AL943" i="12"/>
  <c r="AL949" i="12"/>
  <c r="AL955" i="12"/>
  <c r="AL961" i="12"/>
  <c r="AL967" i="12"/>
  <c r="AL973" i="12"/>
  <c r="AL979" i="12"/>
  <c r="AL985" i="12"/>
  <c r="AL991" i="12"/>
  <c r="AL885" i="12"/>
  <c r="AL894" i="12"/>
  <c r="AL903" i="12"/>
  <c r="AL912" i="12"/>
  <c r="AL921" i="12"/>
  <c r="AL930" i="12"/>
  <c r="AL939" i="12"/>
  <c r="AL946" i="12"/>
  <c r="AL953" i="12"/>
  <c r="AL960" i="12"/>
  <c r="AL968" i="12"/>
  <c r="AL975" i="12"/>
  <c r="AL982" i="12"/>
  <c r="AL989" i="12"/>
  <c r="AL886" i="12"/>
  <c r="AL896" i="12"/>
  <c r="AL904" i="12"/>
  <c r="AL914" i="12"/>
  <c r="AL922" i="12"/>
  <c r="AL932" i="12"/>
  <c r="AL940" i="12"/>
  <c r="AL947" i="12"/>
  <c r="AL954" i="12"/>
  <c r="AL962" i="12"/>
  <c r="AL969" i="12"/>
  <c r="AL976" i="12"/>
  <c r="AL983" i="12"/>
  <c r="AL990" i="12"/>
  <c r="AL888" i="12"/>
  <c r="AL897" i="12"/>
  <c r="AL906" i="12"/>
  <c r="AL915" i="12"/>
  <c r="AL924" i="12"/>
  <c r="AL933" i="12"/>
  <c r="AL941" i="12"/>
  <c r="AL948" i="12"/>
  <c r="AL956" i="12"/>
  <c r="AL963" i="12"/>
  <c r="AL970" i="12"/>
  <c r="AL977" i="12"/>
  <c r="AL984" i="12"/>
  <c r="AL992" i="12"/>
  <c r="AL890" i="12"/>
  <c r="AL898" i="12"/>
  <c r="AL908" i="12"/>
  <c r="AL916" i="12"/>
  <c r="AL926" i="12"/>
  <c r="AL934" i="12"/>
  <c r="AL942" i="12"/>
  <c r="AL950" i="12"/>
  <c r="AL957" i="12"/>
  <c r="AL964" i="12"/>
  <c r="AL971" i="12"/>
  <c r="AL978" i="12"/>
  <c r="AL986" i="12"/>
  <c r="AL993" i="12"/>
  <c r="AL891" i="12"/>
  <c r="AL900" i="12"/>
  <c r="AL909" i="12"/>
  <c r="AL918" i="12"/>
  <c r="AL927" i="12"/>
  <c r="AL936" i="12"/>
  <c r="AL944" i="12"/>
  <c r="AL951" i="12"/>
  <c r="AL958" i="12"/>
  <c r="AL965" i="12"/>
  <c r="AL972" i="12"/>
  <c r="AL980" i="12"/>
  <c r="AL987" i="12"/>
  <c r="AL994" i="12"/>
  <c r="AL938" i="12"/>
  <c r="AL981" i="12"/>
  <c r="AL892" i="12"/>
  <c r="AL945" i="12"/>
  <c r="AL988" i="12"/>
  <c r="AL902" i="12"/>
  <c r="AL952" i="12"/>
  <c r="AL910" i="12"/>
  <c r="AL959" i="12"/>
  <c r="AL920" i="12"/>
  <c r="AL966" i="12"/>
  <c r="AL974" i="12"/>
  <c r="AL928" i="12"/>
  <c r="AP885" i="12"/>
  <c r="AP888" i="12"/>
  <c r="AP891" i="12"/>
  <c r="AP894" i="12"/>
  <c r="AP897" i="12"/>
  <c r="AP900" i="12"/>
  <c r="AP903" i="12"/>
  <c r="AP906" i="12"/>
  <c r="AP909" i="12"/>
  <c r="AP912" i="12"/>
  <c r="AP915" i="12"/>
  <c r="AP918" i="12"/>
  <c r="AP921" i="12"/>
  <c r="AP924" i="12"/>
  <c r="AP927" i="12"/>
  <c r="AP930" i="12"/>
  <c r="AP933" i="12"/>
  <c r="AP936" i="12"/>
  <c r="AP939" i="12"/>
  <c r="AP942" i="12"/>
  <c r="AP945" i="12"/>
  <c r="AP948" i="12"/>
  <c r="AP951" i="12"/>
  <c r="AP954" i="12"/>
  <c r="AP957" i="12"/>
  <c r="AP960" i="12"/>
  <c r="AP963" i="12"/>
  <c r="AP966" i="12"/>
  <c r="AP969" i="12"/>
  <c r="AP972" i="12"/>
  <c r="AP975" i="12"/>
  <c r="AP978" i="12"/>
  <c r="AP981" i="12"/>
  <c r="AP984" i="12"/>
  <c r="AP987" i="12"/>
  <c r="AP990" i="12"/>
  <c r="AP993" i="12"/>
  <c r="AP886" i="12"/>
  <c r="AP889" i="12"/>
  <c r="AP892" i="12"/>
  <c r="AP895" i="12"/>
  <c r="AP898" i="12"/>
  <c r="AP901" i="12"/>
  <c r="AP904" i="12"/>
  <c r="AP907" i="12"/>
  <c r="AP910" i="12"/>
  <c r="AP913" i="12"/>
  <c r="AP916" i="12"/>
  <c r="AP919" i="12"/>
  <c r="AP922" i="12"/>
  <c r="AP925" i="12"/>
  <c r="AP928" i="12"/>
  <c r="AP931" i="12"/>
  <c r="AP934" i="12"/>
  <c r="AP937" i="12"/>
  <c r="AP940" i="12"/>
  <c r="AP943" i="12"/>
  <c r="AP946" i="12"/>
  <c r="AP949" i="12"/>
  <c r="AP952" i="12"/>
  <c r="AP955" i="12"/>
  <c r="AP958" i="12"/>
  <c r="AP961" i="12"/>
  <c r="AP964" i="12"/>
  <c r="AP967" i="12"/>
  <c r="AP970" i="12"/>
  <c r="AP973" i="12"/>
  <c r="AP976" i="12"/>
  <c r="AP979" i="12"/>
  <c r="AP982" i="12"/>
  <c r="AP985" i="12"/>
  <c r="AP988" i="12"/>
  <c r="AP991" i="12"/>
  <c r="AP994" i="12"/>
  <c r="AP899" i="12"/>
  <c r="AP917" i="12"/>
  <c r="AP935" i="12"/>
  <c r="AP953" i="12"/>
  <c r="AP971" i="12"/>
  <c r="AP989" i="12"/>
  <c r="AP902" i="12"/>
  <c r="AP920" i="12"/>
  <c r="AP938" i="12"/>
  <c r="AP956" i="12"/>
  <c r="AP974" i="12"/>
  <c r="AP992" i="12"/>
  <c r="AP887" i="12"/>
  <c r="AP905" i="12"/>
  <c r="AP923" i="12"/>
  <c r="AP941" i="12"/>
  <c r="AP959" i="12"/>
  <c r="AP977" i="12"/>
  <c r="AP890" i="12"/>
  <c r="AP908" i="12"/>
  <c r="AP926" i="12"/>
  <c r="AP944" i="12"/>
  <c r="AP962" i="12"/>
  <c r="AP980" i="12"/>
  <c r="AP893" i="12"/>
  <c r="AP911" i="12"/>
  <c r="AP929" i="12"/>
  <c r="AP947" i="12"/>
  <c r="AP965" i="12"/>
  <c r="AP983" i="12"/>
  <c r="AP968" i="12"/>
  <c r="AP986" i="12"/>
  <c r="AP896" i="12"/>
  <c r="AP914" i="12"/>
  <c r="AP932" i="12"/>
  <c r="AP950" i="12"/>
  <c r="AL2317" i="12"/>
  <c r="AL2323" i="12"/>
  <c r="AL2329" i="12"/>
  <c r="AL2335" i="12"/>
  <c r="AL2341" i="12"/>
  <c r="AL2347" i="12"/>
  <c r="AL2353" i="12"/>
  <c r="AL2359" i="12"/>
  <c r="AL2365" i="12"/>
  <c r="AL2371" i="12"/>
  <c r="AL2377" i="12"/>
  <c r="AL2383" i="12"/>
  <c r="AL2389" i="12"/>
  <c r="AL2395" i="12"/>
  <c r="AL2401" i="12"/>
  <c r="AL2407" i="12"/>
  <c r="AL2413" i="12"/>
  <c r="AL2419" i="12"/>
  <c r="AL2318" i="12"/>
  <c r="AL2324" i="12"/>
  <c r="AL2330" i="12"/>
  <c r="AL2336" i="12"/>
  <c r="AL2342" i="12"/>
  <c r="AL2348" i="12"/>
  <c r="AL2354" i="12"/>
  <c r="AL2360" i="12"/>
  <c r="AL2366" i="12"/>
  <c r="AL2372" i="12"/>
  <c r="AL2378" i="12"/>
  <c r="AL2384" i="12"/>
  <c r="AL2390" i="12"/>
  <c r="AL2396" i="12"/>
  <c r="AL2402" i="12"/>
  <c r="AL2408" i="12"/>
  <c r="AL2414" i="12"/>
  <c r="AL2420" i="12"/>
  <c r="AL2319" i="12"/>
  <c r="AL2325" i="12"/>
  <c r="AL2331" i="12"/>
  <c r="AL2337" i="12"/>
  <c r="AL2343" i="12"/>
  <c r="AL2349" i="12"/>
  <c r="AL2355" i="12"/>
  <c r="AL2361" i="12"/>
  <c r="AL2367" i="12"/>
  <c r="AL2373" i="12"/>
  <c r="AL2379" i="12"/>
  <c r="AL2385" i="12"/>
  <c r="AL2391" i="12"/>
  <c r="AL2397" i="12"/>
  <c r="AL2403" i="12"/>
  <c r="AL2409" i="12"/>
  <c r="AL2415" i="12"/>
  <c r="AL2421" i="12"/>
  <c r="AL2320" i="12"/>
  <c r="AL2326" i="12"/>
  <c r="AL2332" i="12"/>
  <c r="AL2338" i="12"/>
  <c r="AL2344" i="12"/>
  <c r="AL2350" i="12"/>
  <c r="AL2356" i="12"/>
  <c r="AL2362" i="12"/>
  <c r="AL2368" i="12"/>
  <c r="AL2374" i="12"/>
  <c r="AL2380" i="12"/>
  <c r="AL2386" i="12"/>
  <c r="AL2392" i="12"/>
  <c r="AL2398" i="12"/>
  <c r="AL2404" i="12"/>
  <c r="AL2410" i="12"/>
  <c r="AL2416" i="12"/>
  <c r="AL2422" i="12"/>
  <c r="AL2315" i="12"/>
  <c r="AL2321" i="12"/>
  <c r="AL2327" i="12"/>
  <c r="AL2333" i="12"/>
  <c r="AL2339" i="12"/>
  <c r="AL2345" i="12"/>
  <c r="AL2351" i="12"/>
  <c r="AL2357" i="12"/>
  <c r="AL2363" i="12"/>
  <c r="AL2369" i="12"/>
  <c r="AL2375" i="12"/>
  <c r="AL2381" i="12"/>
  <c r="AL2387" i="12"/>
  <c r="AL2393" i="12"/>
  <c r="AL2399" i="12"/>
  <c r="AL2405" i="12"/>
  <c r="AL2411" i="12"/>
  <c r="AL2417" i="12"/>
  <c r="AL2423" i="12"/>
  <c r="AL2328" i="12"/>
  <c r="AL2364" i="12"/>
  <c r="AL2400" i="12"/>
  <c r="AL2334" i="12"/>
  <c r="AL2370" i="12"/>
  <c r="AL2406" i="12"/>
  <c r="AL2340" i="12"/>
  <c r="AL2376" i="12"/>
  <c r="AL2412" i="12"/>
  <c r="AL2346" i="12"/>
  <c r="AL2382" i="12"/>
  <c r="AL2418" i="12"/>
  <c r="AL2316" i="12"/>
  <c r="AL2352" i="12"/>
  <c r="AL2388" i="12"/>
  <c r="AL2424" i="12"/>
  <c r="AL2394" i="12"/>
  <c r="AL2322" i="12"/>
  <c r="AL2358" i="12"/>
  <c r="AP2317" i="12"/>
  <c r="AP2320" i="12"/>
  <c r="AP2323" i="12"/>
  <c r="AP2326" i="12"/>
  <c r="AP2329" i="12"/>
  <c r="AP2332" i="12"/>
  <c r="AP2335" i="12"/>
  <c r="AP2338" i="12"/>
  <c r="AP2341" i="12"/>
  <c r="AP2344" i="12"/>
  <c r="AP2347" i="12"/>
  <c r="AP2350" i="12"/>
  <c r="AP2353" i="12"/>
  <c r="AP2356" i="12"/>
  <c r="AP2359" i="12"/>
  <c r="AP2362" i="12"/>
  <c r="AP2365" i="12"/>
  <c r="AP2368" i="12"/>
  <c r="AP2371" i="12"/>
  <c r="AP2374" i="12"/>
  <c r="AP2377" i="12"/>
  <c r="AP2380" i="12"/>
  <c r="AP2383" i="12"/>
  <c r="AP2386" i="12"/>
  <c r="AP2389" i="12"/>
  <c r="AP2392" i="12"/>
  <c r="AP2395" i="12"/>
  <c r="AP2398" i="12"/>
  <c r="AP2401" i="12"/>
  <c r="AP2404" i="12"/>
  <c r="AP2407" i="12"/>
  <c r="AP2410" i="12"/>
  <c r="AP2413" i="12"/>
  <c r="AP2416" i="12"/>
  <c r="AP2419" i="12"/>
  <c r="AP2422" i="12"/>
  <c r="AP2315" i="12"/>
  <c r="AP2318" i="12"/>
  <c r="AP2321" i="12"/>
  <c r="AP2324" i="12"/>
  <c r="AP2327" i="12"/>
  <c r="AP2330" i="12"/>
  <c r="AP2333" i="12"/>
  <c r="AP2336" i="12"/>
  <c r="AP2339" i="12"/>
  <c r="AP2342" i="12"/>
  <c r="AP2345" i="12"/>
  <c r="AP2348" i="12"/>
  <c r="AP2351" i="12"/>
  <c r="AP2354" i="12"/>
  <c r="AP2357" i="12"/>
  <c r="AP2360" i="12"/>
  <c r="AP2363" i="12"/>
  <c r="AP2366" i="12"/>
  <c r="AP2369" i="12"/>
  <c r="AP2372" i="12"/>
  <c r="AP2375" i="12"/>
  <c r="AP2378" i="12"/>
  <c r="AP2381" i="12"/>
  <c r="AP2384" i="12"/>
  <c r="AP2387" i="12"/>
  <c r="AP2390" i="12"/>
  <c r="AP2393" i="12"/>
  <c r="AP2396" i="12"/>
  <c r="AP2399" i="12"/>
  <c r="AP2402" i="12"/>
  <c r="AP2405" i="12"/>
  <c r="AP2408" i="12"/>
  <c r="AP2411" i="12"/>
  <c r="AP2414" i="12"/>
  <c r="AP2417" i="12"/>
  <c r="AP2420" i="12"/>
  <c r="AP2423" i="12"/>
  <c r="AP2319" i="12"/>
  <c r="AP2337" i="12"/>
  <c r="AP2355" i="12"/>
  <c r="AP2373" i="12"/>
  <c r="AP2391" i="12"/>
  <c r="AP2409" i="12"/>
  <c r="AP2322" i="12"/>
  <c r="AP2340" i="12"/>
  <c r="AP2358" i="12"/>
  <c r="AP2376" i="12"/>
  <c r="AP2394" i="12"/>
  <c r="AP2412" i="12"/>
  <c r="AP2325" i="12"/>
  <c r="AP2343" i="12"/>
  <c r="AP2361" i="12"/>
  <c r="AP2379" i="12"/>
  <c r="AP2397" i="12"/>
  <c r="AP2415" i="12"/>
  <c r="AP2328" i="12"/>
  <c r="AP2346" i="12"/>
  <c r="AP2364" i="12"/>
  <c r="AP2382" i="12"/>
  <c r="AP2400" i="12"/>
  <c r="AP2418" i="12"/>
  <c r="AP2331" i="12"/>
  <c r="AP2349" i="12"/>
  <c r="AP2367" i="12"/>
  <c r="AP2385" i="12"/>
  <c r="AP2403" i="12"/>
  <c r="AP2421" i="12"/>
  <c r="AP2370" i="12"/>
  <c r="AP2388" i="12"/>
  <c r="AP2406" i="12"/>
  <c r="AP2316" i="12"/>
  <c r="AP2424" i="12"/>
  <c r="AP2334" i="12"/>
  <c r="AP2352" i="12"/>
  <c r="AL997" i="12"/>
  <c r="AL1003" i="12"/>
  <c r="AL1009" i="12"/>
  <c r="AL1015" i="12"/>
  <c r="AL1021" i="12"/>
  <c r="AL996" i="12"/>
  <c r="AL1004" i="12"/>
  <c r="AL1011" i="12"/>
  <c r="AL1018" i="12"/>
  <c r="AL1025" i="12"/>
  <c r="AL1031" i="12"/>
  <c r="AL998" i="12"/>
  <c r="AL1005" i="12"/>
  <c r="AL1012" i="12"/>
  <c r="AL999" i="12"/>
  <c r="AL1006" i="12"/>
  <c r="AL1013" i="12"/>
  <c r="AL1020" i="12"/>
  <c r="AL1027" i="12"/>
  <c r="AL1033" i="12"/>
  <c r="AL1039" i="12"/>
  <c r="AL1045" i="12"/>
  <c r="AL1051" i="12"/>
  <c r="AL1057" i="12"/>
  <c r="AL1063" i="12"/>
  <c r="AL1069" i="12"/>
  <c r="AL1075" i="12"/>
  <c r="AL1081" i="12"/>
  <c r="AL1087" i="12"/>
  <c r="AL1093" i="12"/>
  <c r="AL1099" i="12"/>
  <c r="AL1000" i="12"/>
  <c r="AL1007" i="12"/>
  <c r="AL1014" i="12"/>
  <c r="AL1001" i="12"/>
  <c r="AL1008" i="12"/>
  <c r="AL1016" i="12"/>
  <c r="AL1023" i="12"/>
  <c r="AL1029" i="12"/>
  <c r="AL1035" i="12"/>
  <c r="AL1041" i="12"/>
  <c r="AL1047" i="12"/>
  <c r="AL1053" i="12"/>
  <c r="AL1059" i="12"/>
  <c r="AL1065" i="12"/>
  <c r="AL1071" i="12"/>
  <c r="AL1077" i="12"/>
  <c r="AL1083" i="12"/>
  <c r="AL1089" i="12"/>
  <c r="AL1095" i="12"/>
  <c r="AL1101" i="12"/>
  <c r="AL1019" i="12"/>
  <c r="AL1032" i="12"/>
  <c r="AL1042" i="12"/>
  <c r="AL1050" i="12"/>
  <c r="AL1060" i="12"/>
  <c r="AL1068" i="12"/>
  <c r="AL1078" i="12"/>
  <c r="AL1086" i="12"/>
  <c r="AL1096" i="12"/>
  <c r="AL1104" i="12"/>
  <c r="AL1022" i="12"/>
  <c r="AL1034" i="12"/>
  <c r="AL1043" i="12"/>
  <c r="AL1052" i="12"/>
  <c r="AL1061" i="12"/>
  <c r="AL1070" i="12"/>
  <c r="AL1079" i="12"/>
  <c r="AL1088" i="12"/>
  <c r="AL1097" i="12"/>
  <c r="AL995" i="12"/>
  <c r="AL1024" i="12"/>
  <c r="AL1036" i="12"/>
  <c r="AL1044" i="12"/>
  <c r="AL1054" i="12"/>
  <c r="AL1062" i="12"/>
  <c r="AL1072" i="12"/>
  <c r="AL1080" i="12"/>
  <c r="AL1090" i="12"/>
  <c r="AL1098" i="12"/>
  <c r="AL1002" i="12"/>
  <c r="AL1026" i="12"/>
  <c r="AL1037" i="12"/>
  <c r="AL1046" i="12"/>
  <c r="AL1055" i="12"/>
  <c r="AL1064" i="12"/>
  <c r="AL1073" i="12"/>
  <c r="AL1082" i="12"/>
  <c r="AL1091" i="12"/>
  <c r="AL1100" i="12"/>
  <c r="AL1010" i="12"/>
  <c r="AL1028" i="12"/>
  <c r="AL1038" i="12"/>
  <c r="AL1048" i="12"/>
  <c r="AL1056" i="12"/>
  <c r="AL1066" i="12"/>
  <c r="AL1074" i="12"/>
  <c r="AL1084" i="12"/>
  <c r="AL1092" i="12"/>
  <c r="AL1102" i="12"/>
  <c r="AL1067" i="12"/>
  <c r="AL1017" i="12"/>
  <c r="AL1076" i="12"/>
  <c r="AL1030" i="12"/>
  <c r="AL1085" i="12"/>
  <c r="AL1040" i="12"/>
  <c r="AL1094" i="12"/>
  <c r="AL1049" i="12"/>
  <c r="AL1103" i="12"/>
  <c r="AL1058" i="12"/>
  <c r="AP996" i="12"/>
  <c r="AP999" i="12"/>
  <c r="AP1002" i="12"/>
  <c r="AP1005" i="12"/>
  <c r="AP1008" i="12"/>
  <c r="AP1011" i="12"/>
  <c r="AP997" i="12"/>
  <c r="AP1000" i="12"/>
  <c r="AP1003" i="12"/>
  <c r="AP1006" i="12"/>
  <c r="AP1009" i="12"/>
  <c r="AP1012" i="12"/>
  <c r="AP1015" i="12"/>
  <c r="AP1018" i="12"/>
  <c r="AP1021" i="12"/>
  <c r="AP1024" i="12"/>
  <c r="AP1027" i="12"/>
  <c r="AP1007" i="12"/>
  <c r="AP1019" i="12"/>
  <c r="AP1026" i="12"/>
  <c r="AP1031" i="12"/>
  <c r="AP1040" i="12"/>
  <c r="AP1044" i="12"/>
  <c r="AP1051" i="12"/>
  <c r="AP1010" i="12"/>
  <c r="AP1020" i="12"/>
  <c r="AP1032" i="12"/>
  <c r="AP1036" i="12"/>
  <c r="AP1041" i="12"/>
  <c r="AP1048" i="12"/>
  <c r="AP1055" i="12"/>
  <c r="AP1058" i="12"/>
  <c r="AP1061" i="12"/>
  <c r="AP1064" i="12"/>
  <c r="AP1067" i="12"/>
  <c r="AP1070" i="12"/>
  <c r="AP1073" i="12"/>
  <c r="AP1076" i="12"/>
  <c r="AP1079" i="12"/>
  <c r="AP1082" i="12"/>
  <c r="AP1085" i="12"/>
  <c r="AP1088" i="12"/>
  <c r="AP1091" i="12"/>
  <c r="AP1094" i="12"/>
  <c r="AP1097" i="12"/>
  <c r="AP1100" i="12"/>
  <c r="AP1103" i="12"/>
  <c r="AP995" i="12"/>
  <c r="AP1013" i="12"/>
  <c r="AP1022" i="12"/>
  <c r="AP1028" i="12"/>
  <c r="AP1037" i="12"/>
  <c r="AP1045" i="12"/>
  <c r="AP1052" i="12"/>
  <c r="AP998" i="12"/>
  <c r="AP1014" i="12"/>
  <c r="AP1023" i="12"/>
  <c r="AP1029" i="12"/>
  <c r="AP1033" i="12"/>
  <c r="AP1038" i="12"/>
  <c r="AP1042" i="12"/>
  <c r="AP1049" i="12"/>
  <c r="AP1053" i="12"/>
  <c r="AP1056" i="12"/>
  <c r="AP1059" i="12"/>
  <c r="AP1062" i="12"/>
  <c r="AP1065" i="12"/>
  <c r="AP1068" i="12"/>
  <c r="AP1071" i="12"/>
  <c r="AP1074" i="12"/>
  <c r="AP1077" i="12"/>
  <c r="AP1080" i="12"/>
  <c r="AP1083" i="12"/>
  <c r="AP1086" i="12"/>
  <c r="AP1089" i="12"/>
  <c r="AP1092" i="12"/>
  <c r="AP1095" i="12"/>
  <c r="AP1098" i="12"/>
  <c r="AP1101" i="12"/>
  <c r="AP1104" i="12"/>
  <c r="AP1001" i="12"/>
  <c r="AP1016" i="12"/>
  <c r="AP1034" i="12"/>
  <c r="AP1046" i="12"/>
  <c r="AP1050" i="12"/>
  <c r="AP1035" i="12"/>
  <c r="AP1057" i="12"/>
  <c r="AP1075" i="12"/>
  <c r="AP1093" i="12"/>
  <c r="AP1039" i="12"/>
  <c r="AP1060" i="12"/>
  <c r="AP1078" i="12"/>
  <c r="AP1096" i="12"/>
  <c r="AP1004" i="12"/>
  <c r="AP1043" i="12"/>
  <c r="AP1063" i="12"/>
  <c r="AP1081" i="12"/>
  <c r="AP1099" i="12"/>
  <c r="AP1017" i="12"/>
  <c r="AP1047" i="12"/>
  <c r="AP1066" i="12"/>
  <c r="AP1084" i="12"/>
  <c r="AP1102" i="12"/>
  <c r="AP1025" i="12"/>
  <c r="AP1069" i="12"/>
  <c r="AP1087" i="12"/>
  <c r="AP1072" i="12"/>
  <c r="AP1090" i="12"/>
  <c r="AP1030" i="12"/>
  <c r="AP1054" i="12"/>
  <c r="AL1989" i="12"/>
  <c r="AL1995" i="12"/>
  <c r="AL2001" i="12"/>
  <c r="AL2007" i="12"/>
  <c r="AL2013" i="12"/>
  <c r="AL2019" i="12"/>
  <c r="AL2025" i="12"/>
  <c r="AL2031" i="12"/>
  <c r="AL1990" i="12"/>
  <c r="AL1996" i="12"/>
  <c r="AL1985" i="12"/>
  <c r="AL1991" i="12"/>
  <c r="AL1997" i="12"/>
  <c r="AL2003" i="12"/>
  <c r="AL2009" i="12"/>
  <c r="AL1986" i="12"/>
  <c r="AL1992" i="12"/>
  <c r="AL1987" i="12"/>
  <c r="AL1993" i="12"/>
  <c r="AL1999" i="12"/>
  <c r="AL2005" i="12"/>
  <c r="AL2011" i="12"/>
  <c r="AL2017" i="12"/>
  <c r="AL2023" i="12"/>
  <c r="AL1998" i="12"/>
  <c r="AL2010" i="12"/>
  <c r="AL2020" i="12"/>
  <c r="AL2028" i="12"/>
  <c r="AL2035" i="12"/>
  <c r="AL2041" i="12"/>
  <c r="AL2047" i="12"/>
  <c r="AL2053" i="12"/>
  <c r="AL2059" i="12"/>
  <c r="AL2065" i="12"/>
  <c r="AL2071" i="12"/>
  <c r="AL2077" i="12"/>
  <c r="AL2083" i="12"/>
  <c r="AL2089" i="12"/>
  <c r="AL2000" i="12"/>
  <c r="AL2012" i="12"/>
  <c r="AL2021" i="12"/>
  <c r="AL2029" i="12"/>
  <c r="AL2036" i="12"/>
  <c r="AL2042" i="12"/>
  <c r="AL2048" i="12"/>
  <c r="AL2054" i="12"/>
  <c r="AL2060" i="12"/>
  <c r="AL2066" i="12"/>
  <c r="AL2072" i="12"/>
  <c r="AL2078" i="12"/>
  <c r="AL2084" i="12"/>
  <c r="AL2090" i="12"/>
  <c r="AL2002" i="12"/>
  <c r="AL2014" i="12"/>
  <c r="AL2022" i="12"/>
  <c r="AL2030" i="12"/>
  <c r="AL2037" i="12"/>
  <c r="AL2043" i="12"/>
  <c r="AL2049" i="12"/>
  <c r="AL2055" i="12"/>
  <c r="AL2061" i="12"/>
  <c r="AL2067" i="12"/>
  <c r="AL2073" i="12"/>
  <c r="AL2079" i="12"/>
  <c r="AL2085" i="12"/>
  <c r="AL2091" i="12"/>
  <c r="AL2004" i="12"/>
  <c r="AL2015" i="12"/>
  <c r="AL2024" i="12"/>
  <c r="AL2032" i="12"/>
  <c r="AL2038" i="12"/>
  <c r="AL2044" i="12"/>
  <c r="AL2050" i="12"/>
  <c r="AL2056" i="12"/>
  <c r="AL2062" i="12"/>
  <c r="AL2068" i="12"/>
  <c r="AL2074" i="12"/>
  <c r="AL2080" i="12"/>
  <c r="AL2086" i="12"/>
  <c r="AL2092" i="12"/>
  <c r="AL1988" i="12"/>
  <c r="AL2006" i="12"/>
  <c r="AL2016" i="12"/>
  <c r="AL2026" i="12"/>
  <c r="AL2033" i="12"/>
  <c r="AL2039" i="12"/>
  <c r="AL2045" i="12"/>
  <c r="AL2051" i="12"/>
  <c r="AL2057" i="12"/>
  <c r="AL2063" i="12"/>
  <c r="AL2069" i="12"/>
  <c r="AL2075" i="12"/>
  <c r="AL2081" i="12"/>
  <c r="AL2087" i="12"/>
  <c r="AL2093" i="12"/>
  <c r="AL2040" i="12"/>
  <c r="AL2076" i="12"/>
  <c r="AL1994" i="12"/>
  <c r="AL2046" i="12"/>
  <c r="AL2082" i="12"/>
  <c r="AL2008" i="12"/>
  <c r="AL2052" i="12"/>
  <c r="AL2088" i="12"/>
  <c r="AL2018" i="12"/>
  <c r="AL2058" i="12"/>
  <c r="AL2094" i="12"/>
  <c r="AL2027" i="12"/>
  <c r="AL2064" i="12"/>
  <c r="AL2034" i="12"/>
  <c r="AL2070" i="12"/>
  <c r="AP1987" i="12"/>
  <c r="AP1990" i="12"/>
  <c r="AP1993" i="12"/>
  <c r="AP1996" i="12"/>
  <c r="AP1999" i="12"/>
  <c r="AP2002" i="12"/>
  <c r="AP2005" i="12"/>
  <c r="AP2008" i="12"/>
  <c r="AP2011" i="12"/>
  <c r="AP2014" i="12"/>
  <c r="AP2017" i="12"/>
  <c r="AP2020" i="12"/>
  <c r="AP2023" i="12"/>
  <c r="AP2026" i="12"/>
  <c r="AP2029" i="12"/>
  <c r="AP2032" i="12"/>
  <c r="AP2035" i="12"/>
  <c r="AP2038" i="12"/>
  <c r="AP2041" i="12"/>
  <c r="AP2044" i="12"/>
  <c r="AP2047" i="12"/>
  <c r="AP2050" i="12"/>
  <c r="AP2053" i="12"/>
  <c r="AP2056" i="12"/>
  <c r="AP2059" i="12"/>
  <c r="AP2062" i="12"/>
  <c r="AP2065" i="12"/>
  <c r="AP2068" i="12"/>
  <c r="AP2071" i="12"/>
  <c r="AP2074" i="12"/>
  <c r="AP2077" i="12"/>
  <c r="AP2080" i="12"/>
  <c r="AP2083" i="12"/>
  <c r="AP2086" i="12"/>
  <c r="AP2089" i="12"/>
  <c r="AP2092" i="12"/>
  <c r="AP1985" i="12"/>
  <c r="AP1988" i="12"/>
  <c r="AP1991" i="12"/>
  <c r="AP1994" i="12"/>
  <c r="AP1997" i="12"/>
  <c r="AP2000" i="12"/>
  <c r="AP2003" i="12"/>
  <c r="AP2006" i="12"/>
  <c r="AP2009" i="12"/>
  <c r="AP2012" i="12"/>
  <c r="AP2015" i="12"/>
  <c r="AP2018" i="12"/>
  <c r="AP2021" i="12"/>
  <c r="AP2024" i="12"/>
  <c r="AP2027" i="12"/>
  <c r="AP2030" i="12"/>
  <c r="AP2033" i="12"/>
  <c r="AP2036" i="12"/>
  <c r="AP2039" i="12"/>
  <c r="AP2042" i="12"/>
  <c r="AP2045" i="12"/>
  <c r="AP2048" i="12"/>
  <c r="AP2051" i="12"/>
  <c r="AP2054" i="12"/>
  <c r="AP2057" i="12"/>
  <c r="AP2060" i="12"/>
  <c r="AP2063" i="12"/>
  <c r="AP2066" i="12"/>
  <c r="AP2069" i="12"/>
  <c r="AP2072" i="12"/>
  <c r="AP2075" i="12"/>
  <c r="AP2078" i="12"/>
  <c r="AP2081" i="12"/>
  <c r="AP2084" i="12"/>
  <c r="AP2087" i="12"/>
  <c r="AP2090" i="12"/>
  <c r="AP2093" i="12"/>
  <c r="AP1995" i="12"/>
  <c r="AP2013" i="12"/>
  <c r="AP2031" i="12"/>
  <c r="AP2049" i="12"/>
  <c r="AP2067" i="12"/>
  <c r="AP2085" i="12"/>
  <c r="AP1998" i="12"/>
  <c r="AP2016" i="12"/>
  <c r="AP2034" i="12"/>
  <c r="AP2052" i="12"/>
  <c r="AP2070" i="12"/>
  <c r="AP2088" i="12"/>
  <c r="AP2001" i="12"/>
  <c r="AP2019" i="12"/>
  <c r="AP2037" i="12"/>
  <c r="AP2055" i="12"/>
  <c r="AP2073" i="12"/>
  <c r="AP2091" i="12"/>
  <c r="AP1986" i="12"/>
  <c r="AP2004" i="12"/>
  <c r="AP2022" i="12"/>
  <c r="AP2040" i="12"/>
  <c r="AP2058" i="12"/>
  <c r="AP2076" i="12"/>
  <c r="AP2094" i="12"/>
  <c r="AP1989" i="12"/>
  <c r="AP2007" i="12"/>
  <c r="AP2025" i="12"/>
  <c r="AP2043" i="12"/>
  <c r="AP2061" i="12"/>
  <c r="AP2079" i="12"/>
  <c r="AP2046" i="12"/>
  <c r="AP2064" i="12"/>
  <c r="AP2082" i="12"/>
  <c r="AP1992" i="12"/>
  <c r="AP2010" i="12"/>
  <c r="AP2028" i="12"/>
  <c r="AL665" i="12"/>
  <c r="AL671" i="12"/>
  <c r="AL677" i="12"/>
  <c r="AL683" i="12"/>
  <c r="AL689" i="12"/>
  <c r="AL695" i="12"/>
  <c r="AL701" i="12"/>
  <c r="AL707" i="12"/>
  <c r="AL713" i="12"/>
  <c r="AL719" i="12"/>
  <c r="AL725" i="12"/>
  <c r="AL731" i="12"/>
  <c r="AL737" i="12"/>
  <c r="AL743" i="12"/>
  <c r="AL749" i="12"/>
  <c r="AL755" i="12"/>
  <c r="AL761" i="12"/>
  <c r="AL767" i="12"/>
  <c r="AL773" i="12"/>
  <c r="AL667" i="12"/>
  <c r="AL673" i="12"/>
  <c r="AL679" i="12"/>
  <c r="AL685" i="12"/>
  <c r="AL691" i="12"/>
  <c r="AL697" i="12"/>
  <c r="AL703" i="12"/>
  <c r="AL709" i="12"/>
  <c r="AL715" i="12"/>
  <c r="AL721" i="12"/>
  <c r="AL727" i="12"/>
  <c r="AL733" i="12"/>
  <c r="AL739" i="12"/>
  <c r="AL745" i="12"/>
  <c r="AL751" i="12"/>
  <c r="AL757" i="12"/>
  <c r="AL763" i="12"/>
  <c r="AL769" i="12"/>
  <c r="AL669" i="12"/>
  <c r="AL678" i="12"/>
  <c r="AL687" i="12"/>
  <c r="AL696" i="12"/>
  <c r="AL705" i="12"/>
  <c r="AL714" i="12"/>
  <c r="AL723" i="12"/>
  <c r="AL732" i="12"/>
  <c r="AL741" i="12"/>
  <c r="AL750" i="12"/>
  <c r="AL759" i="12"/>
  <c r="AL768" i="12"/>
  <c r="AL670" i="12"/>
  <c r="AL680" i="12"/>
  <c r="AL688" i="12"/>
  <c r="AL698" i="12"/>
  <c r="AL706" i="12"/>
  <c r="AL716" i="12"/>
  <c r="AL724" i="12"/>
  <c r="AL734" i="12"/>
  <c r="AL742" i="12"/>
  <c r="AL752" i="12"/>
  <c r="AL760" i="12"/>
  <c r="AL770" i="12"/>
  <c r="AL672" i="12"/>
  <c r="AL681" i="12"/>
  <c r="AL690" i="12"/>
  <c r="AL699" i="12"/>
  <c r="AL708" i="12"/>
  <c r="AL717" i="12"/>
  <c r="AL726" i="12"/>
  <c r="AL735" i="12"/>
  <c r="AL744" i="12"/>
  <c r="AL753" i="12"/>
  <c r="AL762" i="12"/>
  <c r="AL771" i="12"/>
  <c r="AL674" i="12"/>
  <c r="AL682" i="12"/>
  <c r="AL692" i="12"/>
  <c r="AL700" i="12"/>
  <c r="AL710" i="12"/>
  <c r="AL718" i="12"/>
  <c r="AL728" i="12"/>
  <c r="AL736" i="12"/>
  <c r="AL746" i="12"/>
  <c r="AL754" i="12"/>
  <c r="AL764" i="12"/>
  <c r="AL772" i="12"/>
  <c r="AL666" i="12"/>
  <c r="AL675" i="12"/>
  <c r="AL684" i="12"/>
  <c r="AL693" i="12"/>
  <c r="AL702" i="12"/>
  <c r="AL711" i="12"/>
  <c r="AL720" i="12"/>
  <c r="AL729" i="12"/>
  <c r="AL738" i="12"/>
  <c r="AL747" i="12"/>
  <c r="AL756" i="12"/>
  <c r="AL765" i="12"/>
  <c r="AL774" i="12"/>
  <c r="AL668" i="12"/>
  <c r="AL722" i="12"/>
  <c r="AL676" i="12"/>
  <c r="AL730" i="12"/>
  <c r="AL686" i="12"/>
  <c r="AL740" i="12"/>
  <c r="AL694" i="12"/>
  <c r="AL748" i="12"/>
  <c r="AL704" i="12"/>
  <c r="AL758" i="12"/>
  <c r="AL712" i="12"/>
  <c r="AL766" i="12"/>
  <c r="AP666" i="12"/>
  <c r="AP669" i="12"/>
  <c r="AP672" i="12"/>
  <c r="AP675" i="12"/>
  <c r="AP678" i="12"/>
  <c r="AP681" i="12"/>
  <c r="AP684" i="12"/>
  <c r="AP687" i="12"/>
  <c r="AP690" i="12"/>
  <c r="AP693" i="12"/>
  <c r="AP696" i="12"/>
  <c r="AP699" i="12"/>
  <c r="AP702" i="12"/>
  <c r="AP705" i="12"/>
  <c r="AP708" i="12"/>
  <c r="AP711" i="12"/>
  <c r="AP714" i="12"/>
  <c r="AP717" i="12"/>
  <c r="AP720" i="12"/>
  <c r="AP723" i="12"/>
  <c r="AP726" i="12"/>
  <c r="AP729" i="12"/>
  <c r="AP732" i="12"/>
  <c r="AP735" i="12"/>
  <c r="AP738" i="12"/>
  <c r="AP741" i="12"/>
  <c r="AP744" i="12"/>
  <c r="AP747" i="12"/>
  <c r="AP750" i="12"/>
  <c r="AP753" i="12"/>
  <c r="AP756" i="12"/>
  <c r="AP759" i="12"/>
  <c r="AP762" i="12"/>
  <c r="AP765" i="12"/>
  <c r="AP768" i="12"/>
  <c r="AP771" i="12"/>
  <c r="AP774" i="12"/>
  <c r="AP667" i="12"/>
  <c r="AP670" i="12"/>
  <c r="AP673" i="12"/>
  <c r="AP676" i="12"/>
  <c r="AP679" i="12"/>
  <c r="AP682" i="12"/>
  <c r="AP685" i="12"/>
  <c r="AP688" i="12"/>
  <c r="AP691" i="12"/>
  <c r="AP694" i="12"/>
  <c r="AP697" i="12"/>
  <c r="AP700" i="12"/>
  <c r="AP703" i="12"/>
  <c r="AP706" i="12"/>
  <c r="AP709" i="12"/>
  <c r="AP712" i="12"/>
  <c r="AP715" i="12"/>
  <c r="AP718" i="12"/>
  <c r="AP721" i="12"/>
  <c r="AP724" i="12"/>
  <c r="AP727" i="12"/>
  <c r="AP730" i="12"/>
  <c r="AP733" i="12"/>
  <c r="AP736" i="12"/>
  <c r="AP739" i="12"/>
  <c r="AP742" i="12"/>
  <c r="AP745" i="12"/>
  <c r="AP748" i="12"/>
  <c r="AP751" i="12"/>
  <c r="AP754" i="12"/>
  <c r="AP757" i="12"/>
  <c r="AP760" i="12"/>
  <c r="AP763" i="12"/>
  <c r="AP766" i="12"/>
  <c r="AP769" i="12"/>
  <c r="AP772" i="12"/>
  <c r="AP665" i="12"/>
  <c r="AP683" i="12"/>
  <c r="AP701" i="12"/>
  <c r="AP719" i="12"/>
  <c r="AP737" i="12"/>
  <c r="AP755" i="12"/>
  <c r="AP773" i="12"/>
  <c r="AP668" i="12"/>
  <c r="AP686" i="12"/>
  <c r="AP704" i="12"/>
  <c r="AP722" i="12"/>
  <c r="AP740" i="12"/>
  <c r="AP758" i="12"/>
  <c r="AP671" i="12"/>
  <c r="AP689" i="12"/>
  <c r="AP707" i="12"/>
  <c r="AP725" i="12"/>
  <c r="AP743" i="12"/>
  <c r="AP761" i="12"/>
  <c r="AP674" i="12"/>
  <c r="AP692" i="12"/>
  <c r="AP710" i="12"/>
  <c r="AP728" i="12"/>
  <c r="AP746" i="12"/>
  <c r="AP764" i="12"/>
  <c r="AP677" i="12"/>
  <c r="AP695" i="12"/>
  <c r="AP713" i="12"/>
  <c r="AP731" i="12"/>
  <c r="AP749" i="12"/>
  <c r="AP767" i="12"/>
  <c r="AP752" i="12"/>
  <c r="AP770" i="12"/>
  <c r="AP680" i="12"/>
  <c r="AP698" i="12"/>
  <c r="AP716" i="12"/>
  <c r="AP734" i="12"/>
  <c r="AL2095" i="12"/>
  <c r="AL2101" i="12"/>
  <c r="AL2107" i="12"/>
  <c r="AL2113" i="12"/>
  <c r="AL2119" i="12"/>
  <c r="AL2125" i="12"/>
  <c r="AL2131" i="12"/>
  <c r="AL2137" i="12"/>
  <c r="AL2143" i="12"/>
  <c r="AL2149" i="12"/>
  <c r="AL2155" i="12"/>
  <c r="AL2161" i="12"/>
  <c r="AL2167" i="12"/>
  <c r="AL2173" i="12"/>
  <c r="AL2179" i="12"/>
  <c r="AL2185" i="12"/>
  <c r="AL2191" i="12"/>
  <c r="AL2197" i="12"/>
  <c r="AL2203" i="12"/>
  <c r="AL2096" i="12"/>
  <c r="AL2102" i="12"/>
  <c r="AL2108" i="12"/>
  <c r="AL2114" i="12"/>
  <c r="AL2120" i="12"/>
  <c r="AL2126" i="12"/>
  <c r="AL2132" i="12"/>
  <c r="AL2138" i="12"/>
  <c r="AL2144" i="12"/>
  <c r="AL2150" i="12"/>
  <c r="AL2156" i="12"/>
  <c r="AL2162" i="12"/>
  <c r="AL2168" i="12"/>
  <c r="AL2174" i="12"/>
  <c r="AL2180" i="12"/>
  <c r="AL2186" i="12"/>
  <c r="AL2192" i="12"/>
  <c r="AL2198" i="12"/>
  <c r="AL2204" i="12"/>
  <c r="AL2097" i="12"/>
  <c r="AL2103" i="12"/>
  <c r="AL2109" i="12"/>
  <c r="AL2115" i="12"/>
  <c r="AL2121" i="12"/>
  <c r="AL2127" i="12"/>
  <c r="AL2133" i="12"/>
  <c r="AL2139" i="12"/>
  <c r="AL2145" i="12"/>
  <c r="AL2151" i="12"/>
  <c r="AL2157" i="12"/>
  <c r="AL2163" i="12"/>
  <c r="AL2169" i="12"/>
  <c r="AL2175" i="12"/>
  <c r="AL2181" i="12"/>
  <c r="AL2187" i="12"/>
  <c r="AL2193" i="12"/>
  <c r="AL2199" i="12"/>
  <c r="AL2098" i="12"/>
  <c r="AL2104" i="12"/>
  <c r="AL2110" i="12"/>
  <c r="AL2116" i="12"/>
  <c r="AL2122" i="12"/>
  <c r="AL2128" i="12"/>
  <c r="AL2134" i="12"/>
  <c r="AL2140" i="12"/>
  <c r="AL2146" i="12"/>
  <c r="AL2152" i="12"/>
  <c r="AL2158" i="12"/>
  <c r="AL2164" i="12"/>
  <c r="AL2170" i="12"/>
  <c r="AL2176" i="12"/>
  <c r="AL2182" i="12"/>
  <c r="AL2188" i="12"/>
  <c r="AL2194" i="12"/>
  <c r="AL2200" i="12"/>
  <c r="AL2099" i="12"/>
  <c r="AL2105" i="12"/>
  <c r="AL2111" i="12"/>
  <c r="AL2117" i="12"/>
  <c r="AL2123" i="12"/>
  <c r="AL2129" i="12"/>
  <c r="AL2135" i="12"/>
  <c r="AL2141" i="12"/>
  <c r="AL2147" i="12"/>
  <c r="AL2153" i="12"/>
  <c r="AL2159" i="12"/>
  <c r="AL2165" i="12"/>
  <c r="AL2171" i="12"/>
  <c r="AL2177" i="12"/>
  <c r="AL2183" i="12"/>
  <c r="AL2189" i="12"/>
  <c r="AL2195" i="12"/>
  <c r="AL2201" i="12"/>
  <c r="AL2112" i="12"/>
  <c r="AL2148" i="12"/>
  <c r="AL2184" i="12"/>
  <c r="AL2118" i="12"/>
  <c r="AL2154" i="12"/>
  <c r="AL2190" i="12"/>
  <c r="AL2124" i="12"/>
  <c r="AL2160" i="12"/>
  <c r="AL2196" i="12"/>
  <c r="AL2130" i="12"/>
  <c r="AL2166" i="12"/>
  <c r="AL2202" i="12"/>
  <c r="AL2100" i="12"/>
  <c r="AL2136" i="12"/>
  <c r="AL2172" i="12"/>
  <c r="AL2178" i="12"/>
  <c r="AL2106" i="12"/>
  <c r="AL2142" i="12"/>
  <c r="AP2095" i="12"/>
  <c r="AP2098" i="12"/>
  <c r="AP2101" i="12"/>
  <c r="AP2104" i="12"/>
  <c r="AP2107" i="12"/>
  <c r="AP2110" i="12"/>
  <c r="AP2113" i="12"/>
  <c r="AP2116" i="12"/>
  <c r="AP2119" i="12"/>
  <c r="AP2122" i="12"/>
  <c r="AP2125" i="12"/>
  <c r="AP2128" i="12"/>
  <c r="AP2131" i="12"/>
  <c r="AP2134" i="12"/>
  <c r="AP2137" i="12"/>
  <c r="AP2140" i="12"/>
  <c r="AP2143" i="12"/>
  <c r="AP2146" i="12"/>
  <c r="AP2149" i="12"/>
  <c r="AP2152" i="12"/>
  <c r="AP2155" i="12"/>
  <c r="AP2158" i="12"/>
  <c r="AP2161" i="12"/>
  <c r="AP2164" i="12"/>
  <c r="AP2167" i="12"/>
  <c r="AP2170" i="12"/>
  <c r="AP2173" i="12"/>
  <c r="AP2176" i="12"/>
  <c r="AP2179" i="12"/>
  <c r="AP2182" i="12"/>
  <c r="AP2185" i="12"/>
  <c r="AP2188" i="12"/>
  <c r="AP2191" i="12"/>
  <c r="AP2194" i="12"/>
  <c r="AP2197" i="12"/>
  <c r="AP2200" i="12"/>
  <c r="AP2203" i="12"/>
  <c r="AP2096" i="12"/>
  <c r="AP2099" i="12"/>
  <c r="AP2102" i="12"/>
  <c r="AP2105" i="12"/>
  <c r="AP2108" i="12"/>
  <c r="AP2111" i="12"/>
  <c r="AP2114" i="12"/>
  <c r="AP2117" i="12"/>
  <c r="AP2120" i="12"/>
  <c r="AP2123" i="12"/>
  <c r="AP2126" i="12"/>
  <c r="AP2129" i="12"/>
  <c r="AP2132" i="12"/>
  <c r="AP2135" i="12"/>
  <c r="AP2138" i="12"/>
  <c r="AP2141" i="12"/>
  <c r="AP2144" i="12"/>
  <c r="AP2147" i="12"/>
  <c r="AP2150" i="12"/>
  <c r="AP2153" i="12"/>
  <c r="AP2156" i="12"/>
  <c r="AP2159" i="12"/>
  <c r="AP2162" i="12"/>
  <c r="AP2165" i="12"/>
  <c r="AP2168" i="12"/>
  <c r="AP2171" i="12"/>
  <c r="AP2174" i="12"/>
  <c r="AP2177" i="12"/>
  <c r="AP2180" i="12"/>
  <c r="AP2183" i="12"/>
  <c r="AP2186" i="12"/>
  <c r="AP2189" i="12"/>
  <c r="AP2192" i="12"/>
  <c r="AP2195" i="12"/>
  <c r="AP2198" i="12"/>
  <c r="AP2201" i="12"/>
  <c r="AP2204" i="12"/>
  <c r="AP2103" i="12"/>
  <c r="AP2121" i="12"/>
  <c r="AP2139" i="12"/>
  <c r="AP2157" i="12"/>
  <c r="AP2175" i="12"/>
  <c r="AP2193" i="12"/>
  <c r="AP2106" i="12"/>
  <c r="AP2124" i="12"/>
  <c r="AP2142" i="12"/>
  <c r="AP2160" i="12"/>
  <c r="AP2178" i="12"/>
  <c r="AP2196" i="12"/>
  <c r="AP2109" i="12"/>
  <c r="AP2127" i="12"/>
  <c r="AP2145" i="12"/>
  <c r="AP2163" i="12"/>
  <c r="AP2181" i="12"/>
  <c r="AP2199" i="12"/>
  <c r="AP2112" i="12"/>
  <c r="AP2130" i="12"/>
  <c r="AP2148" i="12"/>
  <c r="AP2166" i="12"/>
  <c r="AP2184" i="12"/>
  <c r="AP2202" i="12"/>
  <c r="AP2097" i="12"/>
  <c r="AP2115" i="12"/>
  <c r="AP2133" i="12"/>
  <c r="AP2151" i="12"/>
  <c r="AP2169" i="12"/>
  <c r="AP2187" i="12"/>
  <c r="AP2154" i="12"/>
  <c r="AP2172" i="12"/>
  <c r="AP2190" i="12"/>
  <c r="AP2100" i="12"/>
  <c r="AP2118" i="12"/>
  <c r="AP2136" i="12"/>
  <c r="AL779" i="12"/>
  <c r="AL785" i="12"/>
  <c r="AL791" i="12"/>
  <c r="AL797" i="12"/>
  <c r="AL803" i="12"/>
  <c r="AL809" i="12"/>
  <c r="AL815" i="12"/>
  <c r="AL821" i="12"/>
  <c r="AL827" i="12"/>
  <c r="AL833" i="12"/>
  <c r="AL839" i="12"/>
  <c r="AL845" i="12"/>
  <c r="AL851" i="12"/>
  <c r="AL857" i="12"/>
  <c r="AL863" i="12"/>
  <c r="AL869" i="12"/>
  <c r="AL875" i="12"/>
  <c r="AL881" i="12"/>
  <c r="AL775" i="12"/>
  <c r="AL781" i="12"/>
  <c r="AL787" i="12"/>
  <c r="AL793" i="12"/>
  <c r="AL799" i="12"/>
  <c r="AL805" i="12"/>
  <c r="AL811" i="12"/>
  <c r="AL817" i="12"/>
  <c r="AL823" i="12"/>
  <c r="AL829" i="12"/>
  <c r="AL835" i="12"/>
  <c r="AL841" i="12"/>
  <c r="AL847" i="12"/>
  <c r="AL853" i="12"/>
  <c r="AL859" i="12"/>
  <c r="AL865" i="12"/>
  <c r="AL871" i="12"/>
  <c r="AL877" i="12"/>
  <c r="AL883" i="12"/>
  <c r="AL777" i="12"/>
  <c r="AL786" i="12"/>
  <c r="AL795" i="12"/>
  <c r="AL804" i="12"/>
  <c r="AL813" i="12"/>
  <c r="AL822" i="12"/>
  <c r="AL831" i="12"/>
  <c r="AL840" i="12"/>
  <c r="AL849" i="12"/>
  <c r="AL858" i="12"/>
  <c r="AL867" i="12"/>
  <c r="AL876" i="12"/>
  <c r="AL778" i="12"/>
  <c r="AL788" i="12"/>
  <c r="AL796" i="12"/>
  <c r="AL806" i="12"/>
  <c r="AL814" i="12"/>
  <c r="AL824" i="12"/>
  <c r="AL832" i="12"/>
  <c r="AL842" i="12"/>
  <c r="AL850" i="12"/>
  <c r="AL860" i="12"/>
  <c r="AL868" i="12"/>
  <c r="AL878" i="12"/>
  <c r="AL780" i="12"/>
  <c r="AL789" i="12"/>
  <c r="AL798" i="12"/>
  <c r="AL807" i="12"/>
  <c r="AL816" i="12"/>
  <c r="AL825" i="12"/>
  <c r="AL834" i="12"/>
  <c r="AL843" i="12"/>
  <c r="AL852" i="12"/>
  <c r="AL861" i="12"/>
  <c r="AL870" i="12"/>
  <c r="AL879" i="12"/>
  <c r="AL782" i="12"/>
  <c r="AL790" i="12"/>
  <c r="AL800" i="12"/>
  <c r="AL808" i="12"/>
  <c r="AL818" i="12"/>
  <c r="AL826" i="12"/>
  <c r="AL836" i="12"/>
  <c r="AL844" i="12"/>
  <c r="AL854" i="12"/>
  <c r="AL862" i="12"/>
  <c r="AL872" i="12"/>
  <c r="AL880" i="12"/>
  <c r="AL783" i="12"/>
  <c r="AL792" i="12"/>
  <c r="AL801" i="12"/>
  <c r="AL810" i="12"/>
  <c r="AL819" i="12"/>
  <c r="AL828" i="12"/>
  <c r="AL837" i="12"/>
  <c r="AL846" i="12"/>
  <c r="AL855" i="12"/>
  <c r="AL864" i="12"/>
  <c r="AL873" i="12"/>
  <c r="AL882" i="12"/>
  <c r="AL776" i="12"/>
  <c r="AL830" i="12"/>
  <c r="AL884" i="12"/>
  <c r="AL784" i="12"/>
  <c r="AL838" i="12"/>
  <c r="AL794" i="12"/>
  <c r="AL848" i="12"/>
  <c r="AL802" i="12"/>
  <c r="AL856" i="12"/>
  <c r="AL812" i="12"/>
  <c r="AL866" i="12"/>
  <c r="AL820" i="12"/>
  <c r="AL874" i="12"/>
  <c r="AP777" i="12"/>
  <c r="AP780" i="12"/>
  <c r="AP783" i="12"/>
  <c r="AP786" i="12"/>
  <c r="AP789" i="12"/>
  <c r="AP792" i="12"/>
  <c r="AP795" i="12"/>
  <c r="AP798" i="12"/>
  <c r="AP801" i="12"/>
  <c r="AP804" i="12"/>
  <c r="AP807" i="12"/>
  <c r="AP810" i="12"/>
  <c r="AP813" i="12"/>
  <c r="AP816" i="12"/>
  <c r="AP819" i="12"/>
  <c r="AP822" i="12"/>
  <c r="AP825" i="12"/>
  <c r="AP828" i="12"/>
  <c r="AP831" i="12"/>
  <c r="AP834" i="12"/>
  <c r="AP837" i="12"/>
  <c r="AP840" i="12"/>
  <c r="AP843" i="12"/>
  <c r="AP846" i="12"/>
  <c r="AP849" i="12"/>
  <c r="AP852" i="12"/>
  <c r="AP855" i="12"/>
  <c r="AP858" i="12"/>
  <c r="AP861" i="12"/>
  <c r="AP864" i="12"/>
  <c r="AP867" i="12"/>
  <c r="AP870" i="12"/>
  <c r="AP873" i="12"/>
  <c r="AP876" i="12"/>
  <c r="AP879" i="12"/>
  <c r="AP882" i="12"/>
  <c r="AP775" i="12"/>
  <c r="AP778" i="12"/>
  <c r="AP781" i="12"/>
  <c r="AP784" i="12"/>
  <c r="AP787" i="12"/>
  <c r="AP790" i="12"/>
  <c r="AP793" i="12"/>
  <c r="AP796" i="12"/>
  <c r="AP799" i="12"/>
  <c r="AP802" i="12"/>
  <c r="AP805" i="12"/>
  <c r="AP808" i="12"/>
  <c r="AP811" i="12"/>
  <c r="AP814" i="12"/>
  <c r="AP817" i="12"/>
  <c r="AP820" i="12"/>
  <c r="AP823" i="12"/>
  <c r="AP826" i="12"/>
  <c r="AP829" i="12"/>
  <c r="AP832" i="12"/>
  <c r="AP835" i="12"/>
  <c r="AP838" i="12"/>
  <c r="AP841" i="12"/>
  <c r="AP844" i="12"/>
  <c r="AP847" i="12"/>
  <c r="AP850" i="12"/>
  <c r="AP853" i="12"/>
  <c r="AP856" i="12"/>
  <c r="AP859" i="12"/>
  <c r="AP862" i="12"/>
  <c r="AP865" i="12"/>
  <c r="AP868" i="12"/>
  <c r="AP871" i="12"/>
  <c r="AP874" i="12"/>
  <c r="AP877" i="12"/>
  <c r="AP880" i="12"/>
  <c r="AP883" i="12"/>
  <c r="AP791" i="12"/>
  <c r="AP809" i="12"/>
  <c r="AP827" i="12"/>
  <c r="AP845" i="12"/>
  <c r="AP863" i="12"/>
  <c r="AP881" i="12"/>
  <c r="AP776" i="12"/>
  <c r="AP794" i="12"/>
  <c r="AP812" i="12"/>
  <c r="AP830" i="12"/>
  <c r="AP848" i="12"/>
  <c r="AP866" i="12"/>
  <c r="AP884" i="12"/>
  <c r="AP779" i="12"/>
  <c r="AP797" i="12"/>
  <c r="AP815" i="12"/>
  <c r="AP833" i="12"/>
  <c r="AP851" i="12"/>
  <c r="AP869" i="12"/>
  <c r="AP782" i="12"/>
  <c r="AP800" i="12"/>
  <c r="AP818" i="12"/>
  <c r="AP836" i="12"/>
  <c r="AP854" i="12"/>
  <c r="AP872" i="12"/>
  <c r="AP785" i="12"/>
  <c r="AP803" i="12"/>
  <c r="AP821" i="12"/>
  <c r="AP839" i="12"/>
  <c r="AP857" i="12"/>
  <c r="AP875" i="12"/>
  <c r="AP860" i="12"/>
  <c r="AP878" i="12"/>
  <c r="AP788" i="12"/>
  <c r="AP806" i="12"/>
  <c r="AP824" i="12"/>
  <c r="AP842" i="12"/>
  <c r="AL1105" i="12"/>
  <c r="AL1111" i="12"/>
  <c r="AL1117" i="12"/>
  <c r="AL1123" i="12"/>
  <c r="AL1129" i="12"/>
  <c r="AL1135" i="12"/>
  <c r="AL1141" i="12"/>
  <c r="AL1147" i="12"/>
  <c r="AL1153" i="12"/>
  <c r="AL1159" i="12"/>
  <c r="AL1165" i="12"/>
  <c r="AL1171" i="12"/>
  <c r="AL1177" i="12"/>
  <c r="AL1183" i="12"/>
  <c r="AL1189" i="12"/>
  <c r="AL1195" i="12"/>
  <c r="AL1201" i="12"/>
  <c r="AL1207" i="12"/>
  <c r="AL1213" i="12"/>
  <c r="AL1107" i="12"/>
  <c r="AL1113" i="12"/>
  <c r="AL1119" i="12"/>
  <c r="AL1125" i="12"/>
  <c r="AL1131" i="12"/>
  <c r="AL1137" i="12"/>
  <c r="AL1143" i="12"/>
  <c r="AL1149" i="12"/>
  <c r="AL1155" i="12"/>
  <c r="AL1161" i="12"/>
  <c r="AL1167" i="12"/>
  <c r="AL1173" i="12"/>
  <c r="AL1179" i="12"/>
  <c r="AL1185" i="12"/>
  <c r="AL1191" i="12"/>
  <c r="AL1197" i="12"/>
  <c r="AL1203" i="12"/>
  <c r="AL1209" i="12"/>
  <c r="AL1114" i="12"/>
  <c r="AL1122" i="12"/>
  <c r="AL1132" i="12"/>
  <c r="AL1140" i="12"/>
  <c r="AL1150" i="12"/>
  <c r="AL1158" i="12"/>
  <c r="AL1168" i="12"/>
  <c r="AL1176" i="12"/>
  <c r="AL1186" i="12"/>
  <c r="AL1194" i="12"/>
  <c r="AL1204" i="12"/>
  <c r="AL1212" i="12"/>
  <c r="AL1106" i="12"/>
  <c r="AL1115" i="12"/>
  <c r="AL1124" i="12"/>
  <c r="AL1133" i="12"/>
  <c r="AL1142" i="12"/>
  <c r="AL1151" i="12"/>
  <c r="AL1160" i="12"/>
  <c r="AL1169" i="12"/>
  <c r="AL1178" i="12"/>
  <c r="AL1187" i="12"/>
  <c r="AL1196" i="12"/>
  <c r="AL1205" i="12"/>
  <c r="AL1214" i="12"/>
  <c r="AL1108" i="12"/>
  <c r="AL1116" i="12"/>
  <c r="AL1126" i="12"/>
  <c r="AL1134" i="12"/>
  <c r="AL1144" i="12"/>
  <c r="AL1152" i="12"/>
  <c r="AL1162" i="12"/>
  <c r="AL1170" i="12"/>
  <c r="AL1180" i="12"/>
  <c r="AL1188" i="12"/>
  <c r="AL1198" i="12"/>
  <c r="AL1206" i="12"/>
  <c r="AL1109" i="12"/>
  <c r="AL1118" i="12"/>
  <c r="AL1127" i="12"/>
  <c r="AL1136" i="12"/>
  <c r="AL1145" i="12"/>
  <c r="AL1154" i="12"/>
  <c r="AL1163" i="12"/>
  <c r="AL1172" i="12"/>
  <c r="AL1181" i="12"/>
  <c r="AL1190" i="12"/>
  <c r="AL1199" i="12"/>
  <c r="AL1208" i="12"/>
  <c r="AL1110" i="12"/>
  <c r="AL1120" i="12"/>
  <c r="AL1128" i="12"/>
  <c r="AL1138" i="12"/>
  <c r="AL1146" i="12"/>
  <c r="AL1156" i="12"/>
  <c r="AL1164" i="12"/>
  <c r="AL1174" i="12"/>
  <c r="AL1182" i="12"/>
  <c r="AL1192" i="12"/>
  <c r="AL1200" i="12"/>
  <c r="AL1210" i="12"/>
  <c r="AL1121" i="12"/>
  <c r="AL1175" i="12"/>
  <c r="AL1130" i="12"/>
  <c r="AL1184" i="12"/>
  <c r="AL1139" i="12"/>
  <c r="AL1193" i="12"/>
  <c r="AL1148" i="12"/>
  <c r="AL1202" i="12"/>
  <c r="AL1157" i="12"/>
  <c r="AL1211" i="12"/>
  <c r="AL1112" i="12"/>
  <c r="AL1166" i="12"/>
  <c r="AP1106" i="12"/>
  <c r="AP1109" i="12"/>
  <c r="AP1112" i="12"/>
  <c r="AP1115" i="12"/>
  <c r="AP1118" i="12"/>
  <c r="AP1121" i="12"/>
  <c r="AP1124" i="12"/>
  <c r="AP1127" i="12"/>
  <c r="AP1130" i="12"/>
  <c r="AP1133" i="12"/>
  <c r="AP1136" i="12"/>
  <c r="AP1139" i="12"/>
  <c r="AP1142" i="12"/>
  <c r="AP1145" i="12"/>
  <c r="AP1148" i="12"/>
  <c r="AP1151" i="12"/>
  <c r="AP1154" i="12"/>
  <c r="AP1157" i="12"/>
  <c r="AP1160" i="12"/>
  <c r="AP1163" i="12"/>
  <c r="AP1166" i="12"/>
  <c r="AP1169" i="12"/>
  <c r="AP1172" i="12"/>
  <c r="AP1175" i="12"/>
  <c r="AP1178" i="12"/>
  <c r="AP1181" i="12"/>
  <c r="AP1184" i="12"/>
  <c r="AP1187" i="12"/>
  <c r="AP1190" i="12"/>
  <c r="AP1193" i="12"/>
  <c r="AP1196" i="12"/>
  <c r="AP1199" i="12"/>
  <c r="AP1202" i="12"/>
  <c r="AP1205" i="12"/>
  <c r="AP1208" i="12"/>
  <c r="AP1211" i="12"/>
  <c r="AP1214" i="12"/>
  <c r="AP1107" i="12"/>
  <c r="AP1110" i="12"/>
  <c r="AP1113" i="12"/>
  <c r="AP1116" i="12"/>
  <c r="AP1119" i="12"/>
  <c r="AP1122" i="12"/>
  <c r="AP1125" i="12"/>
  <c r="AP1128" i="12"/>
  <c r="AP1131" i="12"/>
  <c r="AP1134" i="12"/>
  <c r="AP1137" i="12"/>
  <c r="AP1140" i="12"/>
  <c r="AP1143" i="12"/>
  <c r="AP1146" i="12"/>
  <c r="AP1149" i="12"/>
  <c r="AP1152" i="12"/>
  <c r="AP1155" i="12"/>
  <c r="AP1158" i="12"/>
  <c r="AP1161" i="12"/>
  <c r="AP1164" i="12"/>
  <c r="AP1167" i="12"/>
  <c r="AP1170" i="12"/>
  <c r="AP1173" i="12"/>
  <c r="AP1176" i="12"/>
  <c r="AP1179" i="12"/>
  <c r="AP1182" i="12"/>
  <c r="AP1185" i="12"/>
  <c r="AP1188" i="12"/>
  <c r="AP1191" i="12"/>
  <c r="AP1194" i="12"/>
  <c r="AP1197" i="12"/>
  <c r="AP1200" i="12"/>
  <c r="AP1203" i="12"/>
  <c r="AP1206" i="12"/>
  <c r="AP1209" i="12"/>
  <c r="AP1212" i="12"/>
  <c r="AP1111" i="12"/>
  <c r="AP1129" i="12"/>
  <c r="AP1147" i="12"/>
  <c r="AP1165" i="12"/>
  <c r="AP1183" i="12"/>
  <c r="AP1201" i="12"/>
  <c r="AP1114" i="12"/>
  <c r="AP1132" i="12"/>
  <c r="AP1150" i="12"/>
  <c r="AP1168" i="12"/>
  <c r="AP1186" i="12"/>
  <c r="AP1204" i="12"/>
  <c r="AP1117" i="12"/>
  <c r="AP1135" i="12"/>
  <c r="AP1153" i="12"/>
  <c r="AP1171" i="12"/>
  <c r="AP1189" i="12"/>
  <c r="AP1207" i="12"/>
  <c r="AP1120" i="12"/>
  <c r="AP1138" i="12"/>
  <c r="AP1156" i="12"/>
  <c r="AP1174" i="12"/>
  <c r="AP1192" i="12"/>
  <c r="AP1210" i="12"/>
  <c r="AP1105" i="12"/>
  <c r="AP1123" i="12"/>
  <c r="AP1141" i="12"/>
  <c r="AP1159" i="12"/>
  <c r="AP1177" i="12"/>
  <c r="AP1195" i="12"/>
  <c r="AP1213" i="12"/>
  <c r="AP1180" i="12"/>
  <c r="AP1198" i="12"/>
  <c r="AP1108" i="12"/>
  <c r="AP1126" i="12"/>
  <c r="AP1144" i="12"/>
  <c r="AP1162" i="12"/>
  <c r="AL1767" i="12"/>
  <c r="AL1773" i="12"/>
  <c r="AL1779" i="12"/>
  <c r="AL1785" i="12"/>
  <c r="AL1791" i="12"/>
  <c r="AL1797" i="12"/>
  <c r="AL1803" i="12"/>
  <c r="AL1809" i="12"/>
  <c r="AL1815" i="12"/>
  <c r="AL1821" i="12"/>
  <c r="AL1827" i="12"/>
  <c r="AL1833" i="12"/>
  <c r="AL1839" i="12"/>
  <c r="AL1845" i="12"/>
  <c r="AL1851" i="12"/>
  <c r="AL1857" i="12"/>
  <c r="AL1863" i="12"/>
  <c r="AL1869" i="12"/>
  <c r="AL1768" i="12"/>
  <c r="AL1774" i="12"/>
  <c r="AL1780" i="12"/>
  <c r="AL1786" i="12"/>
  <c r="AL1792" i="12"/>
  <c r="AL1798" i="12"/>
  <c r="AL1804" i="12"/>
  <c r="AL1810" i="12"/>
  <c r="AL1816" i="12"/>
  <c r="AL1822" i="12"/>
  <c r="AL1828" i="12"/>
  <c r="AL1834" i="12"/>
  <c r="AL1840" i="12"/>
  <c r="AL1846" i="12"/>
  <c r="AL1852" i="12"/>
  <c r="AL1858" i="12"/>
  <c r="AL1864" i="12"/>
  <c r="AL1870" i="12"/>
  <c r="AL1769" i="12"/>
  <c r="AL1775" i="12"/>
  <c r="AL1781" i="12"/>
  <c r="AL1787" i="12"/>
  <c r="AL1793" i="12"/>
  <c r="AL1799" i="12"/>
  <c r="AL1805" i="12"/>
  <c r="AL1811" i="12"/>
  <c r="AL1817" i="12"/>
  <c r="AL1823" i="12"/>
  <c r="AL1829" i="12"/>
  <c r="AL1835" i="12"/>
  <c r="AL1841" i="12"/>
  <c r="AL1847" i="12"/>
  <c r="AL1853" i="12"/>
  <c r="AL1859" i="12"/>
  <c r="AL1865" i="12"/>
  <c r="AL1871" i="12"/>
  <c r="AL1770" i="12"/>
  <c r="AL1776" i="12"/>
  <c r="AL1782" i="12"/>
  <c r="AL1788" i="12"/>
  <c r="AL1794" i="12"/>
  <c r="AL1800" i="12"/>
  <c r="AL1806" i="12"/>
  <c r="AL1812" i="12"/>
  <c r="AL1818" i="12"/>
  <c r="AL1824" i="12"/>
  <c r="AL1830" i="12"/>
  <c r="AL1836" i="12"/>
  <c r="AL1842" i="12"/>
  <c r="AL1848" i="12"/>
  <c r="AL1854" i="12"/>
  <c r="AL1860" i="12"/>
  <c r="AL1866" i="12"/>
  <c r="AL1872" i="12"/>
  <c r="AL1765" i="12"/>
  <c r="AL1771" i="12"/>
  <c r="AL1777" i="12"/>
  <c r="AL1783" i="12"/>
  <c r="AL1789" i="12"/>
  <c r="AL1795" i="12"/>
  <c r="AL1801" i="12"/>
  <c r="AL1807" i="12"/>
  <c r="AL1813" i="12"/>
  <c r="AL1819" i="12"/>
  <c r="AL1825" i="12"/>
  <c r="AL1831" i="12"/>
  <c r="AL1837" i="12"/>
  <c r="AL1843" i="12"/>
  <c r="AL1849" i="12"/>
  <c r="AL1855" i="12"/>
  <c r="AL1861" i="12"/>
  <c r="AL1867" i="12"/>
  <c r="AL1873" i="12"/>
  <c r="AL1784" i="12"/>
  <c r="AL1820" i="12"/>
  <c r="AL1856" i="12"/>
  <c r="AL1790" i="12"/>
  <c r="AL1826" i="12"/>
  <c r="AL1862" i="12"/>
  <c r="AL1796" i="12"/>
  <c r="AL1832" i="12"/>
  <c r="AL1868" i="12"/>
  <c r="AL1766" i="12"/>
  <c r="AL1802" i="12"/>
  <c r="AL1838" i="12"/>
  <c r="AL1874" i="12"/>
  <c r="AL1772" i="12"/>
  <c r="AL1808" i="12"/>
  <c r="AL1844" i="12"/>
  <c r="AL1778" i="12"/>
  <c r="AL1814" i="12"/>
  <c r="AL1850" i="12"/>
  <c r="AP1766" i="12"/>
  <c r="AP1769" i="12"/>
  <c r="AP1772" i="12"/>
  <c r="AP1775" i="12"/>
  <c r="AP1778" i="12"/>
  <c r="AP1781" i="12"/>
  <c r="AP1784" i="12"/>
  <c r="AP1787" i="12"/>
  <c r="AP1790" i="12"/>
  <c r="AP1793" i="12"/>
  <c r="AP1796" i="12"/>
  <c r="AP1799" i="12"/>
  <c r="AP1802" i="12"/>
  <c r="AP1805" i="12"/>
  <c r="AP1808" i="12"/>
  <c r="AP1811" i="12"/>
  <c r="AP1814" i="12"/>
  <c r="AP1817" i="12"/>
  <c r="AP1820" i="12"/>
  <c r="AP1823" i="12"/>
  <c r="AP1826" i="12"/>
  <c r="AP1829" i="12"/>
  <c r="AP1832" i="12"/>
  <c r="AP1835" i="12"/>
  <c r="AP1838" i="12"/>
  <c r="AP1841" i="12"/>
  <c r="AP1844" i="12"/>
  <c r="AP1847" i="12"/>
  <c r="AP1850" i="12"/>
  <c r="AP1853" i="12"/>
  <c r="AP1856" i="12"/>
  <c r="AP1859" i="12"/>
  <c r="AP1862" i="12"/>
  <c r="AP1865" i="12"/>
  <c r="AP1868" i="12"/>
  <c r="AP1871" i="12"/>
  <c r="AP1874" i="12"/>
  <c r="AP1767" i="12"/>
  <c r="AP1770" i="12"/>
  <c r="AP1773" i="12"/>
  <c r="AP1776" i="12"/>
  <c r="AP1779" i="12"/>
  <c r="AP1782" i="12"/>
  <c r="AP1785" i="12"/>
  <c r="AP1788" i="12"/>
  <c r="AP1791" i="12"/>
  <c r="AP1794" i="12"/>
  <c r="AP1797" i="12"/>
  <c r="AP1800" i="12"/>
  <c r="AP1803" i="12"/>
  <c r="AP1806" i="12"/>
  <c r="AP1809" i="12"/>
  <c r="AP1812" i="12"/>
  <c r="AP1815" i="12"/>
  <c r="AP1818" i="12"/>
  <c r="AP1821" i="12"/>
  <c r="AP1824" i="12"/>
  <c r="AP1827" i="12"/>
  <c r="AP1830" i="12"/>
  <c r="AP1833" i="12"/>
  <c r="AP1836" i="12"/>
  <c r="AP1839" i="12"/>
  <c r="AP1842" i="12"/>
  <c r="AP1845" i="12"/>
  <c r="AP1848" i="12"/>
  <c r="AP1851" i="12"/>
  <c r="AP1854" i="12"/>
  <c r="AP1857" i="12"/>
  <c r="AP1860" i="12"/>
  <c r="AP1863" i="12"/>
  <c r="AP1866" i="12"/>
  <c r="AP1869" i="12"/>
  <c r="AP1872" i="12"/>
  <c r="AP1765" i="12"/>
  <c r="AP1768" i="12"/>
  <c r="AP1771" i="12"/>
  <c r="AP1774" i="12"/>
  <c r="AP1777" i="12"/>
  <c r="AP1780" i="12"/>
  <c r="AP1783" i="12"/>
  <c r="AP1786" i="12"/>
  <c r="AP1789" i="12"/>
  <c r="AP1792" i="12"/>
  <c r="AP1795" i="12"/>
  <c r="AP1798" i="12"/>
  <c r="AP1801" i="12"/>
  <c r="AP1804" i="12"/>
  <c r="AP1807" i="12"/>
  <c r="AP1810" i="12"/>
  <c r="AP1813" i="12"/>
  <c r="AP1816" i="12"/>
  <c r="AP1819" i="12"/>
  <c r="AP1822" i="12"/>
  <c r="AP1825" i="12"/>
  <c r="AP1828" i="12"/>
  <c r="AP1831" i="12"/>
  <c r="AP1834" i="12"/>
  <c r="AP1837" i="12"/>
  <c r="AP1840" i="12"/>
  <c r="AP1843" i="12"/>
  <c r="AP1846" i="12"/>
  <c r="AP1849" i="12"/>
  <c r="AP1852" i="12"/>
  <c r="AP1855" i="12"/>
  <c r="AP1858" i="12"/>
  <c r="AP1861" i="12"/>
  <c r="AP1864" i="12"/>
  <c r="AP1867" i="12"/>
  <c r="AP1870" i="12"/>
  <c r="AP1873" i="12"/>
  <c r="AL445" i="12"/>
  <c r="AL451" i="12"/>
  <c r="AL457" i="12"/>
  <c r="AL463" i="12"/>
  <c r="AL469" i="12"/>
  <c r="AL475" i="12"/>
  <c r="AL481" i="12"/>
  <c r="AL487" i="12"/>
  <c r="AL493" i="12"/>
  <c r="AL499" i="12"/>
  <c r="AL505" i="12"/>
  <c r="AL511" i="12"/>
  <c r="AL517" i="12"/>
  <c r="AL523" i="12"/>
  <c r="AL529" i="12"/>
  <c r="AL535" i="12"/>
  <c r="AL541" i="12"/>
  <c r="AL547" i="12"/>
  <c r="AL553" i="12"/>
  <c r="AL446" i="12"/>
  <c r="AL452" i="12"/>
  <c r="AL458" i="12"/>
  <c r="AL464" i="12"/>
  <c r="AL470" i="12"/>
  <c r="AL476" i="12"/>
  <c r="AL482" i="12"/>
  <c r="AL488" i="12"/>
  <c r="AL494" i="12"/>
  <c r="AL500" i="12"/>
  <c r="AL506" i="12"/>
  <c r="AL512" i="12"/>
  <c r="AL518" i="12"/>
  <c r="AL524" i="12"/>
  <c r="AL530" i="12"/>
  <c r="AL536" i="12"/>
  <c r="AL542" i="12"/>
  <c r="AL548" i="12"/>
  <c r="AL554" i="12"/>
  <c r="AL447" i="12"/>
  <c r="AL453" i="12"/>
  <c r="AL459" i="12"/>
  <c r="AL465" i="12"/>
  <c r="AL471" i="12"/>
  <c r="AL477" i="12"/>
  <c r="AL483" i="12"/>
  <c r="AL489" i="12"/>
  <c r="AL495" i="12"/>
  <c r="AL501" i="12"/>
  <c r="AL507" i="12"/>
  <c r="AL513" i="12"/>
  <c r="AL519" i="12"/>
  <c r="AL525" i="12"/>
  <c r="AL531" i="12"/>
  <c r="AL537" i="12"/>
  <c r="AL543" i="12"/>
  <c r="AL549" i="12"/>
  <c r="AL448" i="12"/>
  <c r="AL454" i="12"/>
  <c r="AL460" i="12"/>
  <c r="AL466" i="12"/>
  <c r="AL472" i="12"/>
  <c r="AL478" i="12"/>
  <c r="AL484" i="12"/>
  <c r="AL490" i="12"/>
  <c r="AL496" i="12"/>
  <c r="AL502" i="12"/>
  <c r="AL508" i="12"/>
  <c r="AL514" i="12"/>
  <c r="AL520" i="12"/>
  <c r="AL526" i="12"/>
  <c r="AL532" i="12"/>
  <c r="AL538" i="12"/>
  <c r="AL544" i="12"/>
  <c r="AL550" i="12"/>
  <c r="AL449" i="12"/>
  <c r="AL455" i="12"/>
  <c r="AL461" i="12"/>
  <c r="AL467" i="12"/>
  <c r="AL473" i="12"/>
  <c r="AL479" i="12"/>
  <c r="AL485" i="12"/>
  <c r="AL491" i="12"/>
  <c r="AL497" i="12"/>
  <c r="AL503" i="12"/>
  <c r="AL509" i="12"/>
  <c r="AL515" i="12"/>
  <c r="AL521" i="12"/>
  <c r="AL527" i="12"/>
  <c r="AL533" i="12"/>
  <c r="AL539" i="12"/>
  <c r="AL545" i="12"/>
  <c r="AL551" i="12"/>
  <c r="AL480" i="12"/>
  <c r="AL516" i="12"/>
  <c r="AL552" i="12"/>
  <c r="AL450" i="12"/>
  <c r="AL486" i="12"/>
  <c r="AL522" i="12"/>
  <c r="AL456" i="12"/>
  <c r="AL492" i="12"/>
  <c r="AL528" i="12"/>
  <c r="AL462" i="12"/>
  <c r="AL498" i="12"/>
  <c r="AL534" i="12"/>
  <c r="AL468" i="12"/>
  <c r="AL504" i="12"/>
  <c r="AL540" i="12"/>
  <c r="AL474" i="12"/>
  <c r="AL510" i="12"/>
  <c r="AL546" i="12"/>
  <c r="AP446" i="12"/>
  <c r="AP449" i="12"/>
  <c r="AP452" i="12"/>
  <c r="AP455" i="12"/>
  <c r="AP458" i="12"/>
  <c r="AP461" i="12"/>
  <c r="AP464" i="12"/>
  <c r="AP467" i="12"/>
  <c r="AP470" i="12"/>
  <c r="AP473" i="12"/>
  <c r="AP476" i="12"/>
  <c r="AP479" i="12"/>
  <c r="AP482" i="12"/>
  <c r="AP485" i="12"/>
  <c r="AP488" i="12"/>
  <c r="AP491" i="12"/>
  <c r="AP494" i="12"/>
  <c r="AP497" i="12"/>
  <c r="AP500" i="12"/>
  <c r="AP503" i="12"/>
  <c r="AP506" i="12"/>
  <c r="AP509" i="12"/>
  <c r="AP512" i="12"/>
  <c r="AP515" i="12"/>
  <c r="AP518" i="12"/>
  <c r="AP521" i="12"/>
  <c r="AP524" i="12"/>
  <c r="AP527" i="12"/>
  <c r="AP530" i="12"/>
  <c r="AP533" i="12"/>
  <c r="AP536" i="12"/>
  <c r="AP539" i="12"/>
  <c r="AP542" i="12"/>
  <c r="AP545" i="12"/>
  <c r="AP548" i="12"/>
  <c r="AP551" i="12"/>
  <c r="AP554" i="12"/>
  <c r="AP447" i="12"/>
  <c r="AP450" i="12"/>
  <c r="AP453" i="12"/>
  <c r="AP456" i="12"/>
  <c r="AP459" i="12"/>
  <c r="AP462" i="12"/>
  <c r="AP465" i="12"/>
  <c r="AP468" i="12"/>
  <c r="AP471" i="12"/>
  <c r="AP474" i="12"/>
  <c r="AP477" i="12"/>
  <c r="AP480" i="12"/>
  <c r="AP483" i="12"/>
  <c r="AP486" i="12"/>
  <c r="AP489" i="12"/>
  <c r="AP492" i="12"/>
  <c r="AP495" i="12"/>
  <c r="AP498" i="12"/>
  <c r="AP501" i="12"/>
  <c r="AP504" i="12"/>
  <c r="AP507" i="12"/>
  <c r="AP510" i="12"/>
  <c r="AP513" i="12"/>
  <c r="AP516" i="12"/>
  <c r="AP519" i="12"/>
  <c r="AP522" i="12"/>
  <c r="AP525" i="12"/>
  <c r="AP528" i="12"/>
  <c r="AP531" i="12"/>
  <c r="AP534" i="12"/>
  <c r="AP537" i="12"/>
  <c r="AP540" i="12"/>
  <c r="AP543" i="12"/>
  <c r="AP546" i="12"/>
  <c r="AP549" i="12"/>
  <c r="AP552" i="12"/>
  <c r="AP454" i="12"/>
  <c r="AP472" i="12"/>
  <c r="AP490" i="12"/>
  <c r="AP508" i="12"/>
  <c r="AP526" i="12"/>
  <c r="AP544" i="12"/>
  <c r="AP457" i="12"/>
  <c r="AP475" i="12"/>
  <c r="AP493" i="12"/>
  <c r="AP511" i="12"/>
  <c r="AP529" i="12"/>
  <c r="AP547" i="12"/>
  <c r="AP460" i="12"/>
  <c r="AP478" i="12"/>
  <c r="AP496" i="12"/>
  <c r="AP514" i="12"/>
  <c r="AP532" i="12"/>
  <c r="AP550" i="12"/>
  <c r="AP445" i="12"/>
  <c r="AP463" i="12"/>
  <c r="AP481" i="12"/>
  <c r="AP499" i="12"/>
  <c r="AP517" i="12"/>
  <c r="AP535" i="12"/>
  <c r="AP553" i="12"/>
  <c r="AP448" i="12"/>
  <c r="AP466" i="12"/>
  <c r="AP484" i="12"/>
  <c r="AP502" i="12"/>
  <c r="AP520" i="12"/>
  <c r="AP538" i="12"/>
  <c r="AP451" i="12"/>
  <c r="AP469" i="12"/>
  <c r="AP487" i="12"/>
  <c r="AP505" i="12"/>
  <c r="AP523" i="12"/>
  <c r="AP541" i="12"/>
  <c r="AL1875" i="12"/>
  <c r="AL1881" i="12"/>
  <c r="AL1887" i="12"/>
  <c r="AL1893" i="12"/>
  <c r="AL1899" i="12"/>
  <c r="AL1905" i="12"/>
  <c r="AL1911" i="12"/>
  <c r="AL1917" i="12"/>
  <c r="AL1923" i="12"/>
  <c r="AL1929" i="12"/>
  <c r="AL1935" i="12"/>
  <c r="AL1941" i="12"/>
  <c r="AL1947" i="12"/>
  <c r="AL1953" i="12"/>
  <c r="AL1959" i="12"/>
  <c r="AL1965" i="12"/>
  <c r="AL1971" i="12"/>
  <c r="AL1977" i="12"/>
  <c r="AL1983" i="12"/>
  <c r="AL1876" i="12"/>
  <c r="AL1882" i="12"/>
  <c r="AL1888" i="12"/>
  <c r="AL1894" i="12"/>
  <c r="AL1900" i="12"/>
  <c r="AL1906" i="12"/>
  <c r="AL1912" i="12"/>
  <c r="AL1918" i="12"/>
  <c r="AL1924" i="12"/>
  <c r="AL1930" i="12"/>
  <c r="AL1936" i="12"/>
  <c r="AL1942" i="12"/>
  <c r="AL1948" i="12"/>
  <c r="AL1954" i="12"/>
  <c r="AL1960" i="12"/>
  <c r="AL1966" i="12"/>
  <c r="AL1972" i="12"/>
  <c r="AL1978" i="12"/>
  <c r="AL1984" i="12"/>
  <c r="AL1877" i="12"/>
  <c r="AL1883" i="12"/>
  <c r="AL1889" i="12"/>
  <c r="AL1895" i="12"/>
  <c r="AL1901" i="12"/>
  <c r="AL1907" i="12"/>
  <c r="AL1913" i="12"/>
  <c r="AL1919" i="12"/>
  <c r="AL1925" i="12"/>
  <c r="AL1931" i="12"/>
  <c r="AL1937" i="12"/>
  <c r="AL1943" i="12"/>
  <c r="AL1949" i="12"/>
  <c r="AL1955" i="12"/>
  <c r="AL1961" i="12"/>
  <c r="AL1967" i="12"/>
  <c r="AL1973" i="12"/>
  <c r="AL1979" i="12"/>
  <c r="AL1878" i="12"/>
  <c r="AL1884" i="12"/>
  <c r="AL1890" i="12"/>
  <c r="AL1896" i="12"/>
  <c r="AL1902" i="12"/>
  <c r="AL1908" i="12"/>
  <c r="AL1914" i="12"/>
  <c r="AL1920" i="12"/>
  <c r="AL1926" i="12"/>
  <c r="AL1932" i="12"/>
  <c r="AL1938" i="12"/>
  <c r="AL1944" i="12"/>
  <c r="AL1950" i="12"/>
  <c r="AL1956" i="12"/>
  <c r="AL1962" i="12"/>
  <c r="AL1968" i="12"/>
  <c r="AL1974" i="12"/>
  <c r="AL1980" i="12"/>
  <c r="AL1879" i="12"/>
  <c r="AL1885" i="12"/>
  <c r="AL1891" i="12"/>
  <c r="AL1897" i="12"/>
  <c r="AL1903" i="12"/>
  <c r="AL1909" i="12"/>
  <c r="AL1915" i="12"/>
  <c r="AL1921" i="12"/>
  <c r="AL1927" i="12"/>
  <c r="AL1933" i="12"/>
  <c r="AL1939" i="12"/>
  <c r="AL1945" i="12"/>
  <c r="AL1951" i="12"/>
  <c r="AL1957" i="12"/>
  <c r="AL1963" i="12"/>
  <c r="AL1969" i="12"/>
  <c r="AL1975" i="12"/>
  <c r="AL1981" i="12"/>
  <c r="AL1892" i="12"/>
  <c r="AL1928" i="12"/>
  <c r="AL1964" i="12"/>
  <c r="AL1898" i="12"/>
  <c r="AL1934" i="12"/>
  <c r="AL1970" i="12"/>
  <c r="AL1904" i="12"/>
  <c r="AL1940" i="12"/>
  <c r="AL1976" i="12"/>
  <c r="AL1910" i="12"/>
  <c r="AL1946" i="12"/>
  <c r="AL1982" i="12"/>
  <c r="AL1880" i="12"/>
  <c r="AL1916" i="12"/>
  <c r="AL1952" i="12"/>
  <c r="AL1958" i="12"/>
  <c r="AL1886" i="12"/>
  <c r="AL1922" i="12"/>
  <c r="AP1877" i="12"/>
  <c r="AP1880" i="12"/>
  <c r="AP1883" i="12"/>
  <c r="AP1886" i="12"/>
  <c r="AP1889" i="12"/>
  <c r="AP1892" i="12"/>
  <c r="AP1895" i="12"/>
  <c r="AP1898" i="12"/>
  <c r="AP1901" i="12"/>
  <c r="AP1904" i="12"/>
  <c r="AP1907" i="12"/>
  <c r="AP1910" i="12"/>
  <c r="AP1913" i="12"/>
  <c r="AP1916" i="12"/>
  <c r="AP1919" i="12"/>
  <c r="AP1875" i="12"/>
  <c r="AP1878" i="12"/>
  <c r="AP1881" i="12"/>
  <c r="AP1884" i="12"/>
  <c r="AP1887" i="12"/>
  <c r="AP1890" i="12"/>
  <c r="AP1876" i="12"/>
  <c r="AP1879" i="12"/>
  <c r="AP1882" i="12"/>
  <c r="AP1885" i="12"/>
  <c r="AP1888" i="12"/>
  <c r="AP1891" i="12"/>
  <c r="AP1894" i="12"/>
  <c r="AP1897" i="12"/>
  <c r="AP1900" i="12"/>
  <c r="AP1903" i="12"/>
  <c r="AP1906" i="12"/>
  <c r="AP1909" i="12"/>
  <c r="AP1912" i="12"/>
  <c r="AP1917" i="12"/>
  <c r="AP1896" i="12"/>
  <c r="AP1905" i="12"/>
  <c r="AP1914" i="12"/>
  <c r="AP1921" i="12"/>
  <c r="AP1924" i="12"/>
  <c r="AP1927" i="12"/>
  <c r="AP1930" i="12"/>
  <c r="AP1933" i="12"/>
  <c r="AP1936" i="12"/>
  <c r="AP1939" i="12"/>
  <c r="AP1942" i="12"/>
  <c r="AP1945" i="12"/>
  <c r="AP1948" i="12"/>
  <c r="AP1951" i="12"/>
  <c r="AP1954" i="12"/>
  <c r="AP1957" i="12"/>
  <c r="AP1960" i="12"/>
  <c r="AP1963" i="12"/>
  <c r="AP1966" i="12"/>
  <c r="AP1969" i="12"/>
  <c r="AP1972" i="12"/>
  <c r="AP1975" i="12"/>
  <c r="AP1978" i="12"/>
  <c r="AP1981" i="12"/>
  <c r="AP1984" i="12"/>
  <c r="AP1918" i="12"/>
  <c r="AP1893" i="12"/>
  <c r="AP1902" i="12"/>
  <c r="AP1911" i="12"/>
  <c r="AP1915" i="12"/>
  <c r="AP1922" i="12"/>
  <c r="AP1925" i="12"/>
  <c r="AP1928" i="12"/>
  <c r="AP1931" i="12"/>
  <c r="AP1934" i="12"/>
  <c r="AP1937" i="12"/>
  <c r="AP1940" i="12"/>
  <c r="AP1943" i="12"/>
  <c r="AP1946" i="12"/>
  <c r="AP1949" i="12"/>
  <c r="AP1952" i="12"/>
  <c r="AP1955" i="12"/>
  <c r="AP1958" i="12"/>
  <c r="AP1961" i="12"/>
  <c r="AP1964" i="12"/>
  <c r="AP1967" i="12"/>
  <c r="AP1970" i="12"/>
  <c r="AP1973" i="12"/>
  <c r="AP1976" i="12"/>
  <c r="AP1979" i="12"/>
  <c r="AP1982" i="12"/>
  <c r="AP1899" i="12"/>
  <c r="AP1923" i="12"/>
  <c r="AP1941" i="12"/>
  <c r="AP1959" i="12"/>
  <c r="AP1977" i="12"/>
  <c r="AP1926" i="12"/>
  <c r="AP1944" i="12"/>
  <c r="AP1962" i="12"/>
  <c r="AP1980" i="12"/>
  <c r="AP1908" i="12"/>
  <c r="AP1929" i="12"/>
  <c r="AP1947" i="12"/>
  <c r="AP1965" i="12"/>
  <c r="AP1983" i="12"/>
  <c r="AP1932" i="12"/>
  <c r="AP1950" i="12"/>
  <c r="AP1968" i="12"/>
  <c r="AP1935" i="12"/>
  <c r="AP1953" i="12"/>
  <c r="AP1971" i="12"/>
  <c r="AP1938" i="12"/>
  <c r="AP1956" i="12"/>
  <c r="AP1974" i="12"/>
  <c r="AP1920" i="12"/>
  <c r="AL559" i="12"/>
  <c r="AL565" i="12"/>
  <c r="AL571" i="12"/>
  <c r="AL577" i="12"/>
  <c r="AL583" i="12"/>
  <c r="AL589" i="12"/>
  <c r="AL595" i="12"/>
  <c r="AL601" i="12"/>
  <c r="AL607" i="12"/>
  <c r="AL613" i="12"/>
  <c r="AL619" i="12"/>
  <c r="AL560" i="12"/>
  <c r="AL566" i="12"/>
  <c r="AL572" i="12"/>
  <c r="AL578" i="12"/>
  <c r="AL584" i="12"/>
  <c r="AL590" i="12"/>
  <c r="AL555" i="12"/>
  <c r="AL561" i="12"/>
  <c r="AL567" i="12"/>
  <c r="AL573" i="12"/>
  <c r="AL556" i="12"/>
  <c r="AL562" i="12"/>
  <c r="AL568" i="12"/>
  <c r="AL574" i="12"/>
  <c r="AL557" i="12"/>
  <c r="AL563" i="12"/>
  <c r="AL569" i="12"/>
  <c r="AL575" i="12"/>
  <c r="AL581" i="12"/>
  <c r="AL587" i="12"/>
  <c r="AL580" i="12"/>
  <c r="AL592" i="12"/>
  <c r="AL599" i="12"/>
  <c r="AL606" i="12"/>
  <c r="AL614" i="12"/>
  <c r="AL621" i="12"/>
  <c r="AL627" i="12"/>
  <c r="AL633" i="12"/>
  <c r="AL558" i="12"/>
  <c r="AL582" i="12"/>
  <c r="AL593" i="12"/>
  <c r="AL600" i="12"/>
  <c r="AL608" i="12"/>
  <c r="AL615" i="12"/>
  <c r="AL622" i="12"/>
  <c r="AL628" i="12"/>
  <c r="AL634" i="12"/>
  <c r="AL564" i="12"/>
  <c r="AL585" i="12"/>
  <c r="AL594" i="12"/>
  <c r="AL602" i="12"/>
  <c r="AL609" i="12"/>
  <c r="AL616" i="12"/>
  <c r="AL623" i="12"/>
  <c r="AL629" i="12"/>
  <c r="AL635" i="12"/>
  <c r="AL641" i="12"/>
  <c r="AL647" i="12"/>
  <c r="AL653" i="12"/>
  <c r="AL659" i="12"/>
  <c r="AL570" i="12"/>
  <c r="AL586" i="12"/>
  <c r="AL596" i="12"/>
  <c r="AL603" i="12"/>
  <c r="AL610" i="12"/>
  <c r="AL617" i="12"/>
  <c r="AL624" i="12"/>
  <c r="AL630" i="12"/>
  <c r="AL576" i="12"/>
  <c r="AL588" i="12"/>
  <c r="AL597" i="12"/>
  <c r="AL604" i="12"/>
  <c r="AL611" i="12"/>
  <c r="AL618" i="12"/>
  <c r="AL625" i="12"/>
  <c r="AL631" i="12"/>
  <c r="AL637" i="12"/>
  <c r="AL643" i="12"/>
  <c r="AL649" i="12"/>
  <c r="AL655" i="12"/>
  <c r="AL661" i="12"/>
  <c r="AL579" i="12"/>
  <c r="AL626" i="12"/>
  <c r="AL642" i="12"/>
  <c r="AL651" i="12"/>
  <c r="AL660" i="12"/>
  <c r="AL591" i="12"/>
  <c r="AL632" i="12"/>
  <c r="AL644" i="12"/>
  <c r="AL652" i="12"/>
  <c r="AL662" i="12"/>
  <c r="AL598" i="12"/>
  <c r="AL636" i="12"/>
  <c r="AL645" i="12"/>
  <c r="AL654" i="12"/>
  <c r="AL663" i="12"/>
  <c r="AL605" i="12"/>
  <c r="AL638" i="12"/>
  <c r="AL646" i="12"/>
  <c r="AL656" i="12"/>
  <c r="AL664" i="12"/>
  <c r="AL612" i="12"/>
  <c r="AL639" i="12"/>
  <c r="AL648" i="12"/>
  <c r="AL657" i="12"/>
  <c r="AL620" i="12"/>
  <c r="AL640" i="12"/>
  <c r="AL650" i="12"/>
  <c r="AL658" i="12"/>
  <c r="AP557" i="12"/>
  <c r="AP560" i="12"/>
  <c r="AP563" i="12"/>
  <c r="AP566" i="12"/>
  <c r="AP569" i="12"/>
  <c r="AP572" i="12"/>
  <c r="AP575" i="12"/>
  <c r="AP578" i="12"/>
  <c r="AP581" i="12"/>
  <c r="AP584" i="12"/>
  <c r="AP587" i="12"/>
  <c r="AP555" i="12"/>
  <c r="AP558" i="12"/>
  <c r="AP561" i="12"/>
  <c r="AP564" i="12"/>
  <c r="AP567" i="12"/>
  <c r="AP570" i="12"/>
  <c r="AP573" i="12"/>
  <c r="AP576" i="12"/>
  <c r="AP579" i="12"/>
  <c r="AP582" i="12"/>
  <c r="AP562" i="12"/>
  <c r="AP580" i="12"/>
  <c r="AP589" i="12"/>
  <c r="AP598" i="12"/>
  <c r="AP607" i="12"/>
  <c r="AP616" i="12"/>
  <c r="AP565" i="12"/>
  <c r="AP583" i="12"/>
  <c r="AP590" i="12"/>
  <c r="AP594" i="12"/>
  <c r="AP599" i="12"/>
  <c r="AP603" i="12"/>
  <c r="AP608" i="12"/>
  <c r="AP612" i="12"/>
  <c r="AP617" i="12"/>
  <c r="AP621" i="12"/>
  <c r="AP624" i="12"/>
  <c r="AP627" i="12"/>
  <c r="AP630" i="12"/>
  <c r="AP633" i="12"/>
  <c r="AP636" i="12"/>
  <c r="AP639" i="12"/>
  <c r="AP642" i="12"/>
  <c r="AP645" i="12"/>
  <c r="AP648" i="12"/>
  <c r="AP651" i="12"/>
  <c r="AP654" i="12"/>
  <c r="AP657" i="12"/>
  <c r="AP660" i="12"/>
  <c r="AP663" i="12"/>
  <c r="AP568" i="12"/>
  <c r="AP585" i="12"/>
  <c r="AP595" i="12"/>
  <c r="AP604" i="12"/>
  <c r="AP613" i="12"/>
  <c r="AP571" i="12"/>
  <c r="AP586" i="12"/>
  <c r="AP591" i="12"/>
  <c r="AP596" i="12"/>
  <c r="AP600" i="12"/>
  <c r="AP605" i="12"/>
  <c r="AP609" i="12"/>
  <c r="AP614" i="12"/>
  <c r="AP618" i="12"/>
  <c r="AP622" i="12"/>
  <c r="AP625" i="12"/>
  <c r="AP628" i="12"/>
  <c r="AP631" i="12"/>
  <c r="AP634" i="12"/>
  <c r="AP637" i="12"/>
  <c r="AP640" i="12"/>
  <c r="AP643" i="12"/>
  <c r="AP646" i="12"/>
  <c r="AP649" i="12"/>
  <c r="AP652" i="12"/>
  <c r="AP655" i="12"/>
  <c r="AP658" i="12"/>
  <c r="AP661" i="12"/>
  <c r="AP664" i="12"/>
  <c r="AP556" i="12"/>
  <c r="AP574" i="12"/>
  <c r="AP592" i="12"/>
  <c r="AP601" i="12"/>
  <c r="AP610" i="12"/>
  <c r="AP619" i="12"/>
  <c r="AP559" i="12"/>
  <c r="AP606" i="12"/>
  <c r="AP629" i="12"/>
  <c r="AP647" i="12"/>
  <c r="AP577" i="12"/>
  <c r="AP611" i="12"/>
  <c r="AP632" i="12"/>
  <c r="AP650" i="12"/>
  <c r="AP588" i="12"/>
  <c r="AP615" i="12"/>
  <c r="AP635" i="12"/>
  <c r="AP653" i="12"/>
  <c r="AP593" i="12"/>
  <c r="AP620" i="12"/>
  <c r="AP638" i="12"/>
  <c r="AP656" i="12"/>
  <c r="AP597" i="12"/>
  <c r="AP623" i="12"/>
  <c r="AP641" i="12"/>
  <c r="AP659" i="12"/>
  <c r="AP644" i="12"/>
  <c r="AP662" i="12"/>
  <c r="AP602" i="12"/>
  <c r="AP626" i="12"/>
  <c r="AL2539" i="12"/>
  <c r="AL2545" i="12"/>
  <c r="AL2551" i="12"/>
  <c r="AL2557" i="12"/>
  <c r="AL2563" i="12"/>
  <c r="AL2569" i="12"/>
  <c r="AL2575" i="12"/>
  <c r="AL2581" i="12"/>
  <c r="AL2587" i="12"/>
  <c r="AL2593" i="12"/>
  <c r="AL2599" i="12"/>
  <c r="AL2605" i="12"/>
  <c r="AL2611" i="12"/>
  <c r="AL2617" i="12"/>
  <c r="AL2623" i="12"/>
  <c r="AL2629" i="12"/>
  <c r="AL2635" i="12"/>
  <c r="AL2641" i="12"/>
  <c r="AL2540" i="12"/>
  <c r="AL2546" i="12"/>
  <c r="AL2552" i="12"/>
  <c r="AL2558" i="12"/>
  <c r="AL2564" i="12"/>
  <c r="AL2570" i="12"/>
  <c r="AL2576" i="12"/>
  <c r="AL2582" i="12"/>
  <c r="AL2588" i="12"/>
  <c r="AL2594" i="12"/>
  <c r="AL2600" i="12"/>
  <c r="AL2606" i="12"/>
  <c r="AL2612" i="12"/>
  <c r="AL2618" i="12"/>
  <c r="AL2624" i="12"/>
  <c r="AL2630" i="12"/>
  <c r="AL2636" i="12"/>
  <c r="AL2642" i="12"/>
  <c r="AL2535" i="12"/>
  <c r="AL2541" i="12"/>
  <c r="AL2547" i="12"/>
  <c r="AL2553" i="12"/>
  <c r="AL2559" i="12"/>
  <c r="AL2565" i="12"/>
  <c r="AL2571" i="12"/>
  <c r="AL2577" i="12"/>
  <c r="AL2583" i="12"/>
  <c r="AL2589" i="12"/>
  <c r="AL2595" i="12"/>
  <c r="AL2601" i="12"/>
  <c r="AL2607" i="12"/>
  <c r="AL2613" i="12"/>
  <c r="AL2619" i="12"/>
  <c r="AL2625" i="12"/>
  <c r="AL2631" i="12"/>
  <c r="AL2637" i="12"/>
  <c r="AL2643" i="12"/>
  <c r="AL2536" i="12"/>
  <c r="AL2542" i="12"/>
  <c r="AL2548" i="12"/>
  <c r="AL2554" i="12"/>
  <c r="AL2560" i="12"/>
  <c r="AL2566" i="12"/>
  <c r="AL2572" i="12"/>
  <c r="AL2578" i="12"/>
  <c r="AL2584" i="12"/>
  <c r="AL2590" i="12"/>
  <c r="AL2596" i="12"/>
  <c r="AL2602" i="12"/>
  <c r="AL2608" i="12"/>
  <c r="AL2614" i="12"/>
  <c r="AL2620" i="12"/>
  <c r="AL2626" i="12"/>
  <c r="AL2632" i="12"/>
  <c r="AL2638" i="12"/>
  <c r="AL2644" i="12"/>
  <c r="AL2537" i="12"/>
  <c r="AL2543" i="12"/>
  <c r="AL2549" i="12"/>
  <c r="AL2555" i="12"/>
  <c r="AL2561" i="12"/>
  <c r="AL2567" i="12"/>
  <c r="AL2573" i="12"/>
  <c r="AL2579" i="12"/>
  <c r="AL2585" i="12"/>
  <c r="AL2591" i="12"/>
  <c r="AL2597" i="12"/>
  <c r="AL2603" i="12"/>
  <c r="AL2609" i="12"/>
  <c r="AL2615" i="12"/>
  <c r="AL2621" i="12"/>
  <c r="AL2627" i="12"/>
  <c r="AL2633" i="12"/>
  <c r="AL2639" i="12"/>
  <c r="AL2544" i="12"/>
  <c r="AL2580" i="12"/>
  <c r="AL2616" i="12"/>
  <c r="AL2550" i="12"/>
  <c r="AL2586" i="12"/>
  <c r="AL2622" i="12"/>
  <c r="AL2556" i="12"/>
  <c r="AL2592" i="12"/>
  <c r="AL2628" i="12"/>
  <c r="AL2562" i="12"/>
  <c r="AL2598" i="12"/>
  <c r="AL2634" i="12"/>
  <c r="AL2568" i="12"/>
  <c r="AL2604" i="12"/>
  <c r="AL2640" i="12"/>
  <c r="AL2610" i="12"/>
  <c r="AL2538" i="12"/>
  <c r="AL2574" i="12"/>
  <c r="AP2536" i="12"/>
  <c r="AP2539" i="12"/>
  <c r="AP2542" i="12"/>
  <c r="AP2545" i="12"/>
  <c r="AP2548" i="12"/>
  <c r="AP2551" i="12"/>
  <c r="AP2554" i="12"/>
  <c r="AP2557" i="12"/>
  <c r="AP2560" i="12"/>
  <c r="AP2563" i="12"/>
  <c r="AP2566" i="12"/>
  <c r="AP2569" i="12"/>
  <c r="AP2572" i="12"/>
  <c r="AP2575" i="12"/>
  <c r="AP2578" i="12"/>
  <c r="AP2581" i="12"/>
  <c r="AP2584" i="12"/>
  <c r="AP2587" i="12"/>
  <c r="AP2590" i="12"/>
  <c r="AP2593" i="12"/>
  <c r="AP2596" i="12"/>
  <c r="AP2599" i="12"/>
  <c r="AP2602" i="12"/>
  <c r="AP2605" i="12"/>
  <c r="AP2608" i="12"/>
  <c r="AP2611" i="12"/>
  <c r="AP2614" i="12"/>
  <c r="AP2617" i="12"/>
  <c r="AP2620" i="12"/>
  <c r="AP2623" i="12"/>
  <c r="AP2626" i="12"/>
  <c r="AP2629" i="12"/>
  <c r="AP2632" i="12"/>
  <c r="AP2635" i="12"/>
  <c r="AP2638" i="12"/>
  <c r="AP2641" i="12"/>
  <c r="AP2644" i="12"/>
  <c r="AP2537" i="12"/>
  <c r="AP2540" i="12"/>
  <c r="AP2543" i="12"/>
  <c r="AP2546" i="12"/>
  <c r="AP2549" i="12"/>
  <c r="AP2552" i="12"/>
  <c r="AP2555" i="12"/>
  <c r="AP2558" i="12"/>
  <c r="AP2561" i="12"/>
  <c r="AP2564" i="12"/>
  <c r="AP2567" i="12"/>
  <c r="AP2570" i="12"/>
  <c r="AP2573" i="12"/>
  <c r="AP2576" i="12"/>
  <c r="AP2579" i="12"/>
  <c r="AP2582" i="12"/>
  <c r="AP2585" i="12"/>
  <c r="AP2588" i="12"/>
  <c r="AP2591" i="12"/>
  <c r="AP2594" i="12"/>
  <c r="AP2597" i="12"/>
  <c r="AP2600" i="12"/>
  <c r="AP2603" i="12"/>
  <c r="AP2606" i="12"/>
  <c r="AP2609" i="12"/>
  <c r="AP2612" i="12"/>
  <c r="AP2615" i="12"/>
  <c r="AP2618" i="12"/>
  <c r="AP2621" i="12"/>
  <c r="AP2624" i="12"/>
  <c r="AP2627" i="12"/>
  <c r="AP2630" i="12"/>
  <c r="AP2633" i="12"/>
  <c r="AP2636" i="12"/>
  <c r="AP2639" i="12"/>
  <c r="AP2642" i="12"/>
  <c r="AP2535" i="12"/>
  <c r="AP2553" i="12"/>
  <c r="AP2571" i="12"/>
  <c r="AP2589" i="12"/>
  <c r="AP2607" i="12"/>
  <c r="AP2625" i="12"/>
  <c r="AP2643" i="12"/>
  <c r="AP2538" i="12"/>
  <c r="AP2556" i="12"/>
  <c r="AP2574" i="12"/>
  <c r="AP2592" i="12"/>
  <c r="AP2610" i="12"/>
  <c r="AP2628" i="12"/>
  <c r="AP2541" i="12"/>
  <c r="AP2559" i="12"/>
  <c r="AP2577" i="12"/>
  <c r="AP2595" i="12"/>
  <c r="AP2613" i="12"/>
  <c r="AP2631" i="12"/>
  <c r="AP2544" i="12"/>
  <c r="AP2562" i="12"/>
  <c r="AP2580" i="12"/>
  <c r="AP2598" i="12"/>
  <c r="AP2616" i="12"/>
  <c r="AP2634" i="12"/>
  <c r="AP2547" i="12"/>
  <c r="AP2565" i="12"/>
  <c r="AP2583" i="12"/>
  <c r="AP2601" i="12"/>
  <c r="AP2619" i="12"/>
  <c r="AP2637" i="12"/>
  <c r="AP2586" i="12"/>
  <c r="AP2604" i="12"/>
  <c r="AP2622" i="12"/>
  <c r="AP2640" i="12"/>
  <c r="AP2550" i="12"/>
  <c r="AP2568" i="12"/>
  <c r="AL1550" i="12"/>
  <c r="AL1556" i="12"/>
  <c r="AL1562" i="12"/>
  <c r="AL1568" i="12"/>
  <c r="AL1574" i="12"/>
  <c r="AL1580" i="12"/>
  <c r="AL1586" i="12"/>
  <c r="AL1545" i="12"/>
  <c r="AL1551" i="12"/>
  <c r="AL1557" i="12"/>
  <c r="AL1563" i="12"/>
  <c r="AL1546" i="12"/>
  <c r="AL1552" i="12"/>
  <c r="AL1558" i="12"/>
  <c r="AL1564" i="12"/>
  <c r="AL1570" i="12"/>
  <c r="AL1547" i="12"/>
  <c r="AL1553" i="12"/>
  <c r="AL1559" i="12"/>
  <c r="AL1565" i="12"/>
  <c r="AL1548" i="12"/>
  <c r="AL1554" i="12"/>
  <c r="AL1560" i="12"/>
  <c r="AL1566" i="12"/>
  <c r="AL1572" i="12"/>
  <c r="AL1578" i="12"/>
  <c r="AL1584" i="12"/>
  <c r="AL1567" i="12"/>
  <c r="AL1577" i="12"/>
  <c r="AL1587" i="12"/>
  <c r="AL1593" i="12"/>
  <c r="AL1599" i="12"/>
  <c r="AL1605" i="12"/>
  <c r="AL1611" i="12"/>
  <c r="AL1617" i="12"/>
  <c r="AL1623" i="12"/>
  <c r="AL1629" i="12"/>
  <c r="AL1635" i="12"/>
  <c r="AL1641" i="12"/>
  <c r="AL1647" i="12"/>
  <c r="AL1653" i="12"/>
  <c r="AL1569" i="12"/>
  <c r="AL1579" i="12"/>
  <c r="AL1588" i="12"/>
  <c r="AL1594" i="12"/>
  <c r="AL1600" i="12"/>
  <c r="AL1606" i="12"/>
  <c r="AL1612" i="12"/>
  <c r="AL1618" i="12"/>
  <c r="AL1624" i="12"/>
  <c r="AL1630" i="12"/>
  <c r="AL1636" i="12"/>
  <c r="AL1642" i="12"/>
  <c r="AL1648" i="12"/>
  <c r="AL1654" i="12"/>
  <c r="AL1571" i="12"/>
  <c r="AL1581" i="12"/>
  <c r="AL1589" i="12"/>
  <c r="AL1595" i="12"/>
  <c r="AL1601" i="12"/>
  <c r="AL1607" i="12"/>
  <c r="AL1613" i="12"/>
  <c r="AL1619" i="12"/>
  <c r="AL1625" i="12"/>
  <c r="AL1631" i="12"/>
  <c r="AL1637" i="12"/>
  <c r="AL1643" i="12"/>
  <c r="AL1649" i="12"/>
  <c r="AL1549" i="12"/>
  <c r="AL1573" i="12"/>
  <c r="AL1582" i="12"/>
  <c r="AL1590" i="12"/>
  <c r="AL1596" i="12"/>
  <c r="AL1602" i="12"/>
  <c r="AL1608" i="12"/>
  <c r="AL1614" i="12"/>
  <c r="AL1620" i="12"/>
  <c r="AL1626" i="12"/>
  <c r="AL1632" i="12"/>
  <c r="AL1638" i="12"/>
  <c r="AL1644" i="12"/>
  <c r="AL1650" i="12"/>
  <c r="AL1555" i="12"/>
  <c r="AL1575" i="12"/>
  <c r="AL1583" i="12"/>
  <c r="AL1591" i="12"/>
  <c r="AL1597" i="12"/>
  <c r="AL1603" i="12"/>
  <c r="AL1609" i="12"/>
  <c r="AL1615" i="12"/>
  <c r="AL1621" i="12"/>
  <c r="AL1627" i="12"/>
  <c r="AL1633" i="12"/>
  <c r="AL1639" i="12"/>
  <c r="AL1645" i="12"/>
  <c r="AL1651" i="12"/>
  <c r="AL1604" i="12"/>
  <c r="AL1640" i="12"/>
  <c r="AL1561" i="12"/>
  <c r="AL1610" i="12"/>
  <c r="AL1646" i="12"/>
  <c r="AL1576" i="12"/>
  <c r="AL1616" i="12"/>
  <c r="AL1652" i="12"/>
  <c r="AL1585" i="12"/>
  <c r="AL1622" i="12"/>
  <c r="AL1592" i="12"/>
  <c r="AL1628" i="12"/>
  <c r="AL1598" i="12"/>
  <c r="AL1634" i="12"/>
  <c r="AP1547" i="12"/>
  <c r="AP1550" i="12"/>
  <c r="AP1553" i="12"/>
  <c r="AP1556" i="12"/>
  <c r="AP1559" i="12"/>
  <c r="AP1562" i="12"/>
  <c r="AP1565" i="12"/>
  <c r="AP1568" i="12"/>
  <c r="AP1571" i="12"/>
  <c r="AP1574" i="12"/>
  <c r="AP1577" i="12"/>
  <c r="AP1580" i="12"/>
  <c r="AP1583" i="12"/>
  <c r="AP1586" i="12"/>
  <c r="AP1589" i="12"/>
  <c r="AP1592" i="12"/>
  <c r="AP1595" i="12"/>
  <c r="AP1598" i="12"/>
  <c r="AP1601" i="12"/>
  <c r="AP1604" i="12"/>
  <c r="AP1607" i="12"/>
  <c r="AP1610" i="12"/>
  <c r="AP1613" i="12"/>
  <c r="AP1616" i="12"/>
  <c r="AP1619" i="12"/>
  <c r="AP1622" i="12"/>
  <c r="AP1625" i="12"/>
  <c r="AP1628" i="12"/>
  <c r="AP1631" i="12"/>
  <c r="AP1634" i="12"/>
  <c r="AP1637" i="12"/>
  <c r="AP1640" i="12"/>
  <c r="AP1643" i="12"/>
  <c r="AP1646" i="12"/>
  <c r="AP1649" i="12"/>
  <c r="AP1652" i="12"/>
  <c r="AP1545" i="12"/>
  <c r="AP1548" i="12"/>
  <c r="AP1551" i="12"/>
  <c r="AP1554" i="12"/>
  <c r="AP1557" i="12"/>
  <c r="AP1560" i="12"/>
  <c r="AP1563" i="12"/>
  <c r="AP1566" i="12"/>
  <c r="AP1569" i="12"/>
  <c r="AP1572" i="12"/>
  <c r="AP1575" i="12"/>
  <c r="AP1578" i="12"/>
  <c r="AP1581" i="12"/>
  <c r="AP1584" i="12"/>
  <c r="AP1587" i="12"/>
  <c r="AP1590" i="12"/>
  <c r="AP1593" i="12"/>
  <c r="AP1596" i="12"/>
  <c r="AP1599" i="12"/>
  <c r="AP1602" i="12"/>
  <c r="AP1605" i="12"/>
  <c r="AP1608" i="12"/>
  <c r="AP1611" i="12"/>
  <c r="AP1614" i="12"/>
  <c r="AP1617" i="12"/>
  <c r="AP1620" i="12"/>
  <c r="AP1623" i="12"/>
  <c r="AP1626" i="12"/>
  <c r="AP1629" i="12"/>
  <c r="AP1632" i="12"/>
  <c r="AP1635" i="12"/>
  <c r="AP1638" i="12"/>
  <c r="AP1641" i="12"/>
  <c r="AP1644" i="12"/>
  <c r="AP1647" i="12"/>
  <c r="AP1650" i="12"/>
  <c r="AP1653" i="12"/>
  <c r="AP1546" i="12"/>
  <c r="AP1549" i="12"/>
  <c r="AP1552" i="12"/>
  <c r="AP1555" i="12"/>
  <c r="AP1558" i="12"/>
  <c r="AP1561" i="12"/>
  <c r="AP1564" i="12"/>
  <c r="AP1567" i="12"/>
  <c r="AP1570" i="12"/>
  <c r="AP1573" i="12"/>
  <c r="AP1576" i="12"/>
  <c r="AP1579" i="12"/>
  <c r="AP1582" i="12"/>
  <c r="AP1585" i="12"/>
  <c r="AP1588" i="12"/>
  <c r="AP1591" i="12"/>
  <c r="AP1594" i="12"/>
  <c r="AP1597" i="12"/>
  <c r="AP1600" i="12"/>
  <c r="AP1603" i="12"/>
  <c r="AP1606" i="12"/>
  <c r="AP1609" i="12"/>
  <c r="AP1612" i="12"/>
  <c r="AP1615" i="12"/>
  <c r="AP1618" i="12"/>
  <c r="AP1621" i="12"/>
  <c r="AP1624" i="12"/>
  <c r="AP1627" i="12"/>
  <c r="AP1630" i="12"/>
  <c r="AP1633" i="12"/>
  <c r="AP1636" i="12"/>
  <c r="AP1639" i="12"/>
  <c r="AP1642" i="12"/>
  <c r="AP1645" i="12"/>
  <c r="AP1648" i="12"/>
  <c r="AP1651" i="12"/>
  <c r="AP1654" i="12"/>
  <c r="AL229" i="12"/>
  <c r="AL235" i="12"/>
  <c r="AL241" i="12"/>
  <c r="AL247" i="12"/>
  <c r="AL253" i="12"/>
  <c r="AL259" i="12"/>
  <c r="AL265" i="12"/>
  <c r="AL271" i="12"/>
  <c r="AL277" i="12"/>
  <c r="AL283" i="12"/>
  <c r="AL289" i="12"/>
  <c r="AL295" i="12"/>
  <c r="AL301" i="12"/>
  <c r="AL307" i="12"/>
  <c r="AL313" i="12"/>
  <c r="AL319" i="12"/>
  <c r="AL325" i="12"/>
  <c r="AL331" i="12"/>
  <c r="AL230" i="12"/>
  <c r="AL236" i="12"/>
  <c r="AL242" i="12"/>
  <c r="AL248" i="12"/>
  <c r="AL254" i="12"/>
  <c r="AL260" i="12"/>
  <c r="AL266" i="12"/>
  <c r="AL272" i="12"/>
  <c r="AL278" i="12"/>
  <c r="AL284" i="12"/>
  <c r="AL290" i="12"/>
  <c r="AL296" i="12"/>
  <c r="AL302" i="12"/>
  <c r="AL308" i="12"/>
  <c r="AL314" i="12"/>
  <c r="AL320" i="12"/>
  <c r="AL326" i="12"/>
  <c r="AL332" i="12"/>
  <c r="AL225" i="12"/>
  <c r="AL231" i="12"/>
  <c r="AL237" i="12"/>
  <c r="AL243" i="12"/>
  <c r="AL249" i="12"/>
  <c r="AL255" i="12"/>
  <c r="AL261" i="12"/>
  <c r="AL267" i="12"/>
  <c r="AL273" i="12"/>
  <c r="AL279" i="12"/>
  <c r="AL285" i="12"/>
  <c r="AL291" i="12"/>
  <c r="AL297" i="12"/>
  <c r="AL303" i="12"/>
  <c r="AL309" i="12"/>
  <c r="AL315" i="12"/>
  <c r="AL321" i="12"/>
  <c r="AL327" i="12"/>
  <c r="AL333" i="12"/>
  <c r="AL226" i="12"/>
  <c r="AL232" i="12"/>
  <c r="AL238" i="12"/>
  <c r="AL244" i="12"/>
  <c r="AL250" i="12"/>
  <c r="AL256" i="12"/>
  <c r="AL262" i="12"/>
  <c r="AL268" i="12"/>
  <c r="AL274" i="12"/>
  <c r="AL280" i="12"/>
  <c r="AL286" i="12"/>
  <c r="AL292" i="12"/>
  <c r="AL298" i="12"/>
  <c r="AL304" i="12"/>
  <c r="AL310" i="12"/>
  <c r="AL316" i="12"/>
  <c r="AL322" i="12"/>
  <c r="AL328" i="12"/>
  <c r="AL334" i="12"/>
  <c r="AL227" i="12"/>
  <c r="AL233" i="12"/>
  <c r="AL239" i="12"/>
  <c r="AL245" i="12"/>
  <c r="AL251" i="12"/>
  <c r="AL257" i="12"/>
  <c r="AL263" i="12"/>
  <c r="AL269" i="12"/>
  <c r="AL275" i="12"/>
  <c r="AL281" i="12"/>
  <c r="AL287" i="12"/>
  <c r="AL293" i="12"/>
  <c r="AL299" i="12"/>
  <c r="AL305" i="12"/>
  <c r="AL311" i="12"/>
  <c r="AL317" i="12"/>
  <c r="AL323" i="12"/>
  <c r="AL329" i="12"/>
  <c r="AL228" i="12"/>
  <c r="AL264" i="12"/>
  <c r="AL300" i="12"/>
  <c r="AL234" i="12"/>
  <c r="AL270" i="12"/>
  <c r="AL306" i="12"/>
  <c r="AL240" i="12"/>
  <c r="AL276" i="12"/>
  <c r="AL312" i="12"/>
  <c r="AL246" i="12"/>
  <c r="AL282" i="12"/>
  <c r="AL318" i="12"/>
  <c r="AL252" i="12"/>
  <c r="AL288" i="12"/>
  <c r="AL324" i="12"/>
  <c r="AL258" i="12"/>
  <c r="AL294" i="12"/>
  <c r="AL330" i="12"/>
  <c r="AP227" i="12"/>
  <c r="AP230" i="12"/>
  <c r="AP233" i="12"/>
  <c r="AP236" i="12"/>
  <c r="AP239" i="12"/>
  <c r="AP242" i="12"/>
  <c r="AP245" i="12"/>
  <c r="AP248" i="12"/>
  <c r="AP251" i="12"/>
  <c r="AP254" i="12"/>
  <c r="AP257" i="12"/>
  <c r="AP260" i="12"/>
  <c r="AP263" i="12"/>
  <c r="AP266" i="12"/>
  <c r="AP269" i="12"/>
  <c r="AP272" i="12"/>
  <c r="AP275" i="12"/>
  <c r="AP278" i="12"/>
  <c r="AP281" i="12"/>
  <c r="AP284" i="12"/>
  <c r="AP287" i="12"/>
  <c r="AP290" i="12"/>
  <c r="AP293" i="12"/>
  <c r="AP296" i="12"/>
  <c r="AP299" i="12"/>
  <c r="AP302" i="12"/>
  <c r="AP305" i="12"/>
  <c r="AP308" i="12"/>
  <c r="AP311" i="12"/>
  <c r="AP314" i="12"/>
  <c r="AP317" i="12"/>
  <c r="AP320" i="12"/>
  <c r="AP323" i="12"/>
  <c r="AP326" i="12"/>
  <c r="AP329" i="12"/>
  <c r="AP332" i="12"/>
  <c r="AP225" i="12"/>
  <c r="AP228" i="12"/>
  <c r="AP231" i="12"/>
  <c r="AP234" i="12"/>
  <c r="AP237" i="12"/>
  <c r="AP240" i="12"/>
  <c r="AP243" i="12"/>
  <c r="AP246" i="12"/>
  <c r="AP249" i="12"/>
  <c r="AP252" i="12"/>
  <c r="AP255" i="12"/>
  <c r="AP258" i="12"/>
  <c r="AP261" i="12"/>
  <c r="AP264" i="12"/>
  <c r="AP267" i="12"/>
  <c r="AP270" i="12"/>
  <c r="AP273" i="12"/>
  <c r="AP276" i="12"/>
  <c r="AP279" i="12"/>
  <c r="AP282" i="12"/>
  <c r="AP285" i="12"/>
  <c r="AP288" i="12"/>
  <c r="AP291" i="12"/>
  <c r="AP294" i="12"/>
  <c r="AP297" i="12"/>
  <c r="AP300" i="12"/>
  <c r="AP303" i="12"/>
  <c r="AP306" i="12"/>
  <c r="AP309" i="12"/>
  <c r="AP312" i="12"/>
  <c r="AP315" i="12"/>
  <c r="AP318" i="12"/>
  <c r="AP321" i="12"/>
  <c r="AP324" i="12"/>
  <c r="AP327" i="12"/>
  <c r="AP330" i="12"/>
  <c r="AP333" i="12"/>
  <c r="AP238" i="12"/>
  <c r="AP256" i="12"/>
  <c r="AP274" i="12"/>
  <c r="AP292" i="12"/>
  <c r="AP310" i="12"/>
  <c r="AP328" i="12"/>
  <c r="AP241" i="12"/>
  <c r="AP259" i="12"/>
  <c r="AP277" i="12"/>
  <c r="AP295" i="12"/>
  <c r="AP313" i="12"/>
  <c r="AP331" i="12"/>
  <c r="AP226" i="12"/>
  <c r="AP244" i="12"/>
  <c r="AP262" i="12"/>
  <c r="AP280" i="12"/>
  <c r="AP298" i="12"/>
  <c r="AP316" i="12"/>
  <c r="AP334" i="12"/>
  <c r="AP229" i="12"/>
  <c r="AP247" i="12"/>
  <c r="AP265" i="12"/>
  <c r="AP283" i="12"/>
  <c r="AP301" i="12"/>
  <c r="AP319" i="12"/>
  <c r="AP232" i="12"/>
  <c r="AP250" i="12"/>
  <c r="AP268" i="12"/>
  <c r="AP286" i="12"/>
  <c r="AP304" i="12"/>
  <c r="AP322" i="12"/>
  <c r="AP235" i="12"/>
  <c r="AP253" i="12"/>
  <c r="AP271" i="12"/>
  <c r="AP289" i="12"/>
  <c r="AP307" i="12"/>
  <c r="AP325" i="12"/>
  <c r="AL1659" i="12"/>
  <c r="AL1665" i="12"/>
  <c r="AL1671" i="12"/>
  <c r="AL1677" i="12"/>
  <c r="AL1683" i="12"/>
  <c r="AL1689" i="12"/>
  <c r="AL1695" i="12"/>
  <c r="AL1701" i="12"/>
  <c r="AL1707" i="12"/>
  <c r="AL1713" i="12"/>
  <c r="AL1719" i="12"/>
  <c r="AL1725" i="12"/>
  <c r="AL1731" i="12"/>
  <c r="AL1737" i="12"/>
  <c r="AL1743" i="12"/>
  <c r="AL1749" i="12"/>
  <c r="AL1755" i="12"/>
  <c r="AL1761" i="12"/>
  <c r="AL1660" i="12"/>
  <c r="AL1666" i="12"/>
  <c r="AL1672" i="12"/>
  <c r="AL1678" i="12"/>
  <c r="AL1684" i="12"/>
  <c r="AL1690" i="12"/>
  <c r="AL1696" i="12"/>
  <c r="AL1702" i="12"/>
  <c r="AL1708" i="12"/>
  <c r="AL1714" i="12"/>
  <c r="AL1720" i="12"/>
  <c r="AL1726" i="12"/>
  <c r="AL1732" i="12"/>
  <c r="AL1738" i="12"/>
  <c r="AL1744" i="12"/>
  <c r="AL1750" i="12"/>
  <c r="AL1756" i="12"/>
  <c r="AL1762" i="12"/>
  <c r="AL1655" i="12"/>
  <c r="AL1661" i="12"/>
  <c r="AL1667" i="12"/>
  <c r="AL1673" i="12"/>
  <c r="AL1679" i="12"/>
  <c r="AL1685" i="12"/>
  <c r="AL1691" i="12"/>
  <c r="AL1697" i="12"/>
  <c r="AL1703" i="12"/>
  <c r="AL1709" i="12"/>
  <c r="AL1715" i="12"/>
  <c r="AL1721" i="12"/>
  <c r="AL1727" i="12"/>
  <c r="AL1733" i="12"/>
  <c r="AL1739" i="12"/>
  <c r="AL1745" i="12"/>
  <c r="AL1751" i="12"/>
  <c r="AL1757" i="12"/>
  <c r="AL1763" i="12"/>
  <c r="AL1656" i="12"/>
  <c r="AL1662" i="12"/>
  <c r="AL1668" i="12"/>
  <c r="AL1674" i="12"/>
  <c r="AL1680" i="12"/>
  <c r="AL1686" i="12"/>
  <c r="AL1692" i="12"/>
  <c r="AL1698" i="12"/>
  <c r="AL1704" i="12"/>
  <c r="AL1710" i="12"/>
  <c r="AL1716" i="12"/>
  <c r="AL1722" i="12"/>
  <c r="AL1728" i="12"/>
  <c r="AL1734" i="12"/>
  <c r="AL1740" i="12"/>
  <c r="AL1746" i="12"/>
  <c r="AL1752" i="12"/>
  <c r="AL1758" i="12"/>
  <c r="AL1764" i="12"/>
  <c r="AL1657" i="12"/>
  <c r="AL1663" i="12"/>
  <c r="AL1669" i="12"/>
  <c r="AL1675" i="12"/>
  <c r="AL1681" i="12"/>
  <c r="AL1687" i="12"/>
  <c r="AL1693" i="12"/>
  <c r="AL1699" i="12"/>
  <c r="AL1705" i="12"/>
  <c r="AL1711" i="12"/>
  <c r="AL1717" i="12"/>
  <c r="AL1723" i="12"/>
  <c r="AL1729" i="12"/>
  <c r="AL1735" i="12"/>
  <c r="AL1741" i="12"/>
  <c r="AL1747" i="12"/>
  <c r="AL1753" i="12"/>
  <c r="AL1759" i="12"/>
  <c r="AL1676" i="12"/>
  <c r="AL1712" i="12"/>
  <c r="AL1748" i="12"/>
  <c r="AL1682" i="12"/>
  <c r="AL1718" i="12"/>
  <c r="AL1754" i="12"/>
  <c r="AL1688" i="12"/>
  <c r="AL1724" i="12"/>
  <c r="AL1760" i="12"/>
  <c r="AL1658" i="12"/>
  <c r="AL1694" i="12"/>
  <c r="AL1730" i="12"/>
  <c r="AL1664" i="12"/>
  <c r="AL1700" i="12"/>
  <c r="AL1736" i="12"/>
  <c r="AL1742" i="12"/>
  <c r="AL1670" i="12"/>
  <c r="AL1706" i="12"/>
  <c r="AP1655" i="12"/>
  <c r="AP1658" i="12"/>
  <c r="AP1661" i="12"/>
  <c r="AP1664" i="12"/>
  <c r="AP1667" i="12"/>
  <c r="AP1670" i="12"/>
  <c r="AP1673" i="12"/>
  <c r="AP1676" i="12"/>
  <c r="AP1679" i="12"/>
  <c r="AP1682" i="12"/>
  <c r="AP1685" i="12"/>
  <c r="AP1688" i="12"/>
  <c r="AP1691" i="12"/>
  <c r="AP1694" i="12"/>
  <c r="AP1697" i="12"/>
  <c r="AP1700" i="12"/>
  <c r="AP1703" i="12"/>
  <c r="AP1706" i="12"/>
  <c r="AP1709" i="12"/>
  <c r="AP1712" i="12"/>
  <c r="AP1715" i="12"/>
  <c r="AP1718" i="12"/>
  <c r="AP1721" i="12"/>
  <c r="AP1724" i="12"/>
  <c r="AP1727" i="12"/>
  <c r="AP1730" i="12"/>
  <c r="AP1733" i="12"/>
  <c r="AP1736" i="12"/>
  <c r="AP1739" i="12"/>
  <c r="AP1742" i="12"/>
  <c r="AP1745" i="12"/>
  <c r="AP1748" i="12"/>
  <c r="AP1751" i="12"/>
  <c r="AP1754" i="12"/>
  <c r="AP1757" i="12"/>
  <c r="AP1760" i="12"/>
  <c r="AP1763" i="12"/>
  <c r="AP1656" i="12"/>
  <c r="AP1659" i="12"/>
  <c r="AP1662" i="12"/>
  <c r="AP1665" i="12"/>
  <c r="AP1668" i="12"/>
  <c r="AP1671" i="12"/>
  <c r="AP1674" i="12"/>
  <c r="AP1677" i="12"/>
  <c r="AP1680" i="12"/>
  <c r="AP1683" i="12"/>
  <c r="AP1686" i="12"/>
  <c r="AP1689" i="12"/>
  <c r="AP1692" i="12"/>
  <c r="AP1695" i="12"/>
  <c r="AP1698" i="12"/>
  <c r="AP1701" i="12"/>
  <c r="AP1704" i="12"/>
  <c r="AP1707" i="12"/>
  <c r="AP1710" i="12"/>
  <c r="AP1713" i="12"/>
  <c r="AP1716" i="12"/>
  <c r="AP1719" i="12"/>
  <c r="AP1722" i="12"/>
  <c r="AP1725" i="12"/>
  <c r="AP1728" i="12"/>
  <c r="AP1731" i="12"/>
  <c r="AP1734" i="12"/>
  <c r="AP1737" i="12"/>
  <c r="AP1740" i="12"/>
  <c r="AP1743" i="12"/>
  <c r="AP1746" i="12"/>
  <c r="AP1749" i="12"/>
  <c r="AP1752" i="12"/>
  <c r="AP1755" i="12"/>
  <c r="AP1758" i="12"/>
  <c r="AP1761" i="12"/>
  <c r="AP1764" i="12"/>
  <c r="AP1657" i="12"/>
  <c r="AP1660" i="12"/>
  <c r="AP1663" i="12"/>
  <c r="AP1666" i="12"/>
  <c r="AP1669" i="12"/>
  <c r="AP1672" i="12"/>
  <c r="AP1675" i="12"/>
  <c r="AP1678" i="12"/>
  <c r="AP1681" i="12"/>
  <c r="AP1684" i="12"/>
  <c r="AP1687" i="12"/>
  <c r="AP1690" i="12"/>
  <c r="AP1693" i="12"/>
  <c r="AP1696" i="12"/>
  <c r="AP1699" i="12"/>
  <c r="AP1702" i="12"/>
  <c r="AP1705" i="12"/>
  <c r="AP1708" i="12"/>
  <c r="AP1711" i="12"/>
  <c r="AP1714" i="12"/>
  <c r="AP1717" i="12"/>
  <c r="AP1720" i="12"/>
  <c r="AP1723" i="12"/>
  <c r="AP1726" i="12"/>
  <c r="AP1729" i="12"/>
  <c r="AP1732" i="12"/>
  <c r="AP1735" i="12"/>
  <c r="AP1738" i="12"/>
  <c r="AP1741" i="12"/>
  <c r="AP1744" i="12"/>
  <c r="AP1747" i="12"/>
  <c r="AP1750" i="12"/>
  <c r="AP1753" i="12"/>
  <c r="AP1756" i="12"/>
  <c r="AP1759" i="12"/>
  <c r="AP1762" i="12"/>
  <c r="AL337" i="12"/>
  <c r="AL343" i="12"/>
  <c r="AL349" i="12"/>
  <c r="AL355" i="12"/>
  <c r="AL361" i="12"/>
  <c r="AL367" i="12"/>
  <c r="AL373" i="12"/>
  <c r="AL379" i="12"/>
  <c r="AL385" i="12"/>
  <c r="AL391" i="12"/>
  <c r="AL397" i="12"/>
  <c r="AL403" i="12"/>
  <c r="AL409" i="12"/>
  <c r="AL415" i="12"/>
  <c r="AL421" i="12"/>
  <c r="AL427" i="12"/>
  <c r="AL433" i="12"/>
  <c r="AL439" i="12"/>
  <c r="AL338" i="12"/>
  <c r="AL344" i="12"/>
  <c r="AL350" i="12"/>
  <c r="AL356" i="12"/>
  <c r="AL362" i="12"/>
  <c r="AL368" i="12"/>
  <c r="AL374" i="12"/>
  <c r="AL380" i="12"/>
  <c r="AL386" i="12"/>
  <c r="AL392" i="12"/>
  <c r="AL398" i="12"/>
  <c r="AL404" i="12"/>
  <c r="AL410" i="12"/>
  <c r="AL416" i="12"/>
  <c r="AL422" i="12"/>
  <c r="AL428" i="12"/>
  <c r="AL434" i="12"/>
  <c r="AL440" i="12"/>
  <c r="AL339" i="12"/>
  <c r="AL345" i="12"/>
  <c r="AL351" i="12"/>
  <c r="AL357" i="12"/>
  <c r="AL363" i="12"/>
  <c r="AL369" i="12"/>
  <c r="AL375" i="12"/>
  <c r="AL381" i="12"/>
  <c r="AL387" i="12"/>
  <c r="AL393" i="12"/>
  <c r="AL399" i="12"/>
  <c r="AL405" i="12"/>
  <c r="AL411" i="12"/>
  <c r="AL417" i="12"/>
  <c r="AL423" i="12"/>
  <c r="AL429" i="12"/>
  <c r="AL435" i="12"/>
  <c r="AL441" i="12"/>
  <c r="AL340" i="12"/>
  <c r="AL346" i="12"/>
  <c r="AL352" i="12"/>
  <c r="AL358" i="12"/>
  <c r="AL364" i="12"/>
  <c r="AL370" i="12"/>
  <c r="AL376" i="12"/>
  <c r="AL382" i="12"/>
  <c r="AL388" i="12"/>
  <c r="AL394" i="12"/>
  <c r="AL400" i="12"/>
  <c r="AL406" i="12"/>
  <c r="AL412" i="12"/>
  <c r="AL418" i="12"/>
  <c r="AL424" i="12"/>
  <c r="AL430" i="12"/>
  <c r="AL436" i="12"/>
  <c r="AL442" i="12"/>
  <c r="AL335" i="12"/>
  <c r="AL341" i="12"/>
  <c r="AL347" i="12"/>
  <c r="AL353" i="12"/>
  <c r="AL359" i="12"/>
  <c r="AL365" i="12"/>
  <c r="AL371" i="12"/>
  <c r="AL377" i="12"/>
  <c r="AL383" i="12"/>
  <c r="AL389" i="12"/>
  <c r="AL395" i="12"/>
  <c r="AL401" i="12"/>
  <c r="AL407" i="12"/>
  <c r="AL413" i="12"/>
  <c r="AL419" i="12"/>
  <c r="AL425" i="12"/>
  <c r="AL431" i="12"/>
  <c r="AL437" i="12"/>
  <c r="AL443" i="12"/>
  <c r="AL336" i="12"/>
  <c r="AL372" i="12"/>
  <c r="AL408" i="12"/>
  <c r="AL444" i="12"/>
  <c r="AL342" i="12"/>
  <c r="AL378" i="12"/>
  <c r="AL414" i="12"/>
  <c r="AL348" i="12"/>
  <c r="AL384" i="12"/>
  <c r="AL420" i="12"/>
  <c r="AL354" i="12"/>
  <c r="AL390" i="12"/>
  <c r="AL426" i="12"/>
  <c r="AL360" i="12"/>
  <c r="AL396" i="12"/>
  <c r="AL432" i="12"/>
  <c r="AL366" i="12"/>
  <c r="AL402" i="12"/>
  <c r="AL438" i="12"/>
  <c r="AP335" i="12"/>
  <c r="AP338" i="12"/>
  <c r="AP341" i="12"/>
  <c r="AP344" i="12"/>
  <c r="AP347" i="12"/>
  <c r="AP350" i="12"/>
  <c r="AP353" i="12"/>
  <c r="AP356" i="12"/>
  <c r="AP359" i="12"/>
  <c r="AP362" i="12"/>
  <c r="AP365" i="12"/>
  <c r="AP368" i="12"/>
  <c r="AP371" i="12"/>
  <c r="AP374" i="12"/>
  <c r="AP377" i="12"/>
  <c r="AP380" i="12"/>
  <c r="AP383" i="12"/>
  <c r="AP386" i="12"/>
  <c r="AP389" i="12"/>
  <c r="AP392" i="12"/>
  <c r="AP395" i="12"/>
  <c r="AP398" i="12"/>
  <c r="AP401" i="12"/>
  <c r="AP404" i="12"/>
  <c r="AP407" i="12"/>
  <c r="AP410" i="12"/>
  <c r="AP413" i="12"/>
  <c r="AP416" i="12"/>
  <c r="AP419" i="12"/>
  <c r="AP422" i="12"/>
  <c r="AP425" i="12"/>
  <c r="AP428" i="12"/>
  <c r="AP431" i="12"/>
  <c r="AP434" i="12"/>
  <c r="AP437" i="12"/>
  <c r="AP440" i="12"/>
  <c r="AP443" i="12"/>
  <c r="AP336" i="12"/>
  <c r="AP339" i="12"/>
  <c r="AP342" i="12"/>
  <c r="AP345" i="12"/>
  <c r="AP348" i="12"/>
  <c r="AP351" i="12"/>
  <c r="AP354" i="12"/>
  <c r="AP357" i="12"/>
  <c r="AP360" i="12"/>
  <c r="AP363" i="12"/>
  <c r="AP366" i="12"/>
  <c r="AP369" i="12"/>
  <c r="AP372" i="12"/>
  <c r="AP375" i="12"/>
  <c r="AP378" i="12"/>
  <c r="AP381" i="12"/>
  <c r="AP384" i="12"/>
  <c r="AP387" i="12"/>
  <c r="AP390" i="12"/>
  <c r="AP393" i="12"/>
  <c r="AP396" i="12"/>
  <c r="AP399" i="12"/>
  <c r="AP402" i="12"/>
  <c r="AP405" i="12"/>
  <c r="AP408" i="12"/>
  <c r="AP411" i="12"/>
  <c r="AP414" i="12"/>
  <c r="AP417" i="12"/>
  <c r="AP420" i="12"/>
  <c r="AP423" i="12"/>
  <c r="AP426" i="12"/>
  <c r="AP429" i="12"/>
  <c r="AP432" i="12"/>
  <c r="AP435" i="12"/>
  <c r="AP438" i="12"/>
  <c r="AP441" i="12"/>
  <c r="AP444" i="12"/>
  <c r="AP346" i="12"/>
  <c r="AP364" i="12"/>
  <c r="AP382" i="12"/>
  <c r="AP400" i="12"/>
  <c r="AP418" i="12"/>
  <c r="AP436" i="12"/>
  <c r="AP349" i="12"/>
  <c r="AP367" i="12"/>
  <c r="AP385" i="12"/>
  <c r="AP403" i="12"/>
  <c r="AP421" i="12"/>
  <c r="AP439" i="12"/>
  <c r="AP352" i="12"/>
  <c r="AP370" i="12"/>
  <c r="AP388" i="12"/>
  <c r="AP406" i="12"/>
  <c r="AP424" i="12"/>
  <c r="AP442" i="12"/>
  <c r="AP337" i="12"/>
  <c r="AP355" i="12"/>
  <c r="AP373" i="12"/>
  <c r="AP391" i="12"/>
  <c r="AP409" i="12"/>
  <c r="AP427" i="12"/>
  <c r="AP340" i="12"/>
  <c r="AP358" i="12"/>
  <c r="AP376" i="12"/>
  <c r="AP394" i="12"/>
  <c r="AP412" i="12"/>
  <c r="AP430" i="12"/>
  <c r="AP343" i="12"/>
  <c r="AP361" i="12"/>
  <c r="AP379" i="12"/>
  <c r="AP397" i="12"/>
  <c r="AP415" i="12"/>
  <c r="AP433" i="12"/>
  <c r="AL1219" i="12"/>
  <c r="AL1225" i="12"/>
  <c r="AL1231" i="12"/>
  <c r="AL1237" i="12"/>
  <c r="AL1215" i="12"/>
  <c r="AL1221" i="12"/>
  <c r="AL1227" i="12"/>
  <c r="AL1233" i="12"/>
  <c r="AL1239" i="12"/>
  <c r="AL1245" i="12"/>
  <c r="AL1251" i="12"/>
  <c r="AL1257" i="12"/>
  <c r="AL1263" i="12"/>
  <c r="AL1269" i="12"/>
  <c r="AL1275" i="12"/>
  <c r="AL1281" i="12"/>
  <c r="AL1287" i="12"/>
  <c r="AL1293" i="12"/>
  <c r="AL1299" i="12"/>
  <c r="AL1222" i="12"/>
  <c r="AL1230" i="12"/>
  <c r="AL1240" i="12"/>
  <c r="AL1247" i="12"/>
  <c r="AL1254" i="12"/>
  <c r="AL1261" i="12"/>
  <c r="AL1268" i="12"/>
  <c r="AL1276" i="12"/>
  <c r="AL1283" i="12"/>
  <c r="AL1290" i="12"/>
  <c r="AL1297" i="12"/>
  <c r="AL1304" i="12"/>
  <c r="AL1310" i="12"/>
  <c r="AL1316" i="12"/>
  <c r="AL1322" i="12"/>
  <c r="AL1223" i="12"/>
  <c r="AL1232" i="12"/>
  <c r="AL1241" i="12"/>
  <c r="AL1248" i="12"/>
  <c r="AL1255" i="12"/>
  <c r="AL1262" i="12"/>
  <c r="AL1270" i="12"/>
  <c r="AL1277" i="12"/>
  <c r="AL1284" i="12"/>
  <c r="AL1291" i="12"/>
  <c r="AL1298" i="12"/>
  <c r="AL1305" i="12"/>
  <c r="AL1311" i="12"/>
  <c r="AL1317" i="12"/>
  <c r="AL1323" i="12"/>
  <c r="AL1216" i="12"/>
  <c r="AL1224" i="12"/>
  <c r="AL1234" i="12"/>
  <c r="AL1242" i="12"/>
  <c r="AL1249" i="12"/>
  <c r="AL1256" i="12"/>
  <c r="AL1264" i="12"/>
  <c r="AL1271" i="12"/>
  <c r="AL1278" i="12"/>
  <c r="AL1285" i="12"/>
  <c r="AL1292" i="12"/>
  <c r="AL1300" i="12"/>
  <c r="AL1306" i="12"/>
  <c r="AL1312" i="12"/>
  <c r="AL1318" i="12"/>
  <c r="AL1324" i="12"/>
  <c r="AL1217" i="12"/>
  <c r="AL1226" i="12"/>
  <c r="AL1235" i="12"/>
  <c r="AL1243" i="12"/>
  <c r="AL1250" i="12"/>
  <c r="AL1258" i="12"/>
  <c r="AL1265" i="12"/>
  <c r="AL1272" i="12"/>
  <c r="AL1279" i="12"/>
  <c r="AL1286" i="12"/>
  <c r="AL1294" i="12"/>
  <c r="AL1301" i="12"/>
  <c r="AL1307" i="12"/>
  <c r="AL1313" i="12"/>
  <c r="AL1319" i="12"/>
  <c r="AL1218" i="12"/>
  <c r="AL1228" i="12"/>
  <c r="AL1236" i="12"/>
  <c r="AL1244" i="12"/>
  <c r="AL1252" i="12"/>
  <c r="AL1259" i="12"/>
  <c r="AL1266" i="12"/>
  <c r="AL1273" i="12"/>
  <c r="AL1280" i="12"/>
  <c r="AL1288" i="12"/>
  <c r="AL1295" i="12"/>
  <c r="AL1302" i="12"/>
  <c r="AL1308" i="12"/>
  <c r="AL1314" i="12"/>
  <c r="AL1320" i="12"/>
  <c r="AL1229" i="12"/>
  <c r="AL1274" i="12"/>
  <c r="AL1315" i="12"/>
  <c r="AL1238" i="12"/>
  <c r="AL1282" i="12"/>
  <c r="AL1321" i="12"/>
  <c r="AL1246" i="12"/>
  <c r="AL1289" i="12"/>
  <c r="AL1253" i="12"/>
  <c r="AL1296" i="12"/>
  <c r="AL1260" i="12"/>
  <c r="AL1303" i="12"/>
  <c r="AL1309" i="12"/>
  <c r="AL1220" i="12"/>
  <c r="AL1267" i="12"/>
  <c r="AP1217" i="12"/>
  <c r="AP1220" i="12"/>
  <c r="AP1223" i="12"/>
  <c r="AP1226" i="12"/>
  <c r="AP1229" i="12"/>
  <c r="AP1232" i="12"/>
  <c r="AP1235" i="12"/>
  <c r="AP1238" i="12"/>
  <c r="AP1241" i="12"/>
  <c r="AP1244" i="12"/>
  <c r="AP1247" i="12"/>
  <c r="AP1250" i="12"/>
  <c r="AP1253" i="12"/>
  <c r="AP1256" i="12"/>
  <c r="AP1259" i="12"/>
  <c r="AP1262" i="12"/>
  <c r="AP1265" i="12"/>
  <c r="AP1268" i="12"/>
  <c r="AP1271" i="12"/>
  <c r="AP1274" i="12"/>
  <c r="AP1277" i="12"/>
  <c r="AP1280" i="12"/>
  <c r="AP1283" i="12"/>
  <c r="AP1286" i="12"/>
  <c r="AP1289" i="12"/>
  <c r="AP1292" i="12"/>
  <c r="AP1295" i="12"/>
  <c r="AP1298" i="12"/>
  <c r="AP1301" i="12"/>
  <c r="AP1304" i="12"/>
  <c r="AP1307" i="12"/>
  <c r="AP1310" i="12"/>
  <c r="AP1313" i="12"/>
  <c r="AP1316" i="12"/>
  <c r="AP1319" i="12"/>
  <c r="AP1322" i="12"/>
  <c r="AP1215" i="12"/>
  <c r="AP1218" i="12"/>
  <c r="AP1221" i="12"/>
  <c r="AP1224" i="12"/>
  <c r="AP1227" i="12"/>
  <c r="AP1230" i="12"/>
  <c r="AP1233" i="12"/>
  <c r="AP1236" i="12"/>
  <c r="AP1239" i="12"/>
  <c r="AP1242" i="12"/>
  <c r="AP1245" i="12"/>
  <c r="AP1248" i="12"/>
  <c r="AP1251" i="12"/>
  <c r="AP1254" i="12"/>
  <c r="AP1257" i="12"/>
  <c r="AP1260" i="12"/>
  <c r="AP1263" i="12"/>
  <c r="AP1266" i="12"/>
  <c r="AP1269" i="12"/>
  <c r="AP1272" i="12"/>
  <c r="AP1275" i="12"/>
  <c r="AP1278" i="12"/>
  <c r="AP1281" i="12"/>
  <c r="AP1284" i="12"/>
  <c r="AP1287" i="12"/>
  <c r="AP1290" i="12"/>
  <c r="AP1293" i="12"/>
  <c r="AP1296" i="12"/>
  <c r="AP1299" i="12"/>
  <c r="AP1302" i="12"/>
  <c r="AP1305" i="12"/>
  <c r="AP1308" i="12"/>
  <c r="AP1311" i="12"/>
  <c r="AP1314" i="12"/>
  <c r="AP1317" i="12"/>
  <c r="AP1320" i="12"/>
  <c r="AP1323" i="12"/>
  <c r="AP1219" i="12"/>
  <c r="AP1237" i="12"/>
  <c r="AP1255" i="12"/>
  <c r="AP1273" i="12"/>
  <c r="AP1291" i="12"/>
  <c r="AP1309" i="12"/>
  <c r="AP1222" i="12"/>
  <c r="AP1240" i="12"/>
  <c r="AP1258" i="12"/>
  <c r="AP1276" i="12"/>
  <c r="AP1294" i="12"/>
  <c r="AP1312" i="12"/>
  <c r="AP1225" i="12"/>
  <c r="AP1243" i="12"/>
  <c r="AP1261" i="12"/>
  <c r="AP1279" i="12"/>
  <c r="AP1297" i="12"/>
  <c r="AP1315" i="12"/>
  <c r="AP1228" i="12"/>
  <c r="AP1246" i="12"/>
  <c r="AP1264" i="12"/>
  <c r="AP1282" i="12"/>
  <c r="AP1300" i="12"/>
  <c r="AP1318" i="12"/>
  <c r="AP1231" i="12"/>
  <c r="AP1249" i="12"/>
  <c r="AP1267" i="12"/>
  <c r="AP1285" i="12"/>
  <c r="AP1303" i="12"/>
  <c r="AP1321" i="12"/>
  <c r="AP1288" i="12"/>
  <c r="AP1306" i="12"/>
  <c r="AP1216" i="12"/>
  <c r="AP1324" i="12"/>
  <c r="AP1234" i="12"/>
  <c r="AP1252" i="12"/>
  <c r="AP1270" i="12"/>
  <c r="AL2647" i="12"/>
  <c r="AL2653" i="12"/>
  <c r="AL2659" i="12"/>
  <c r="AL2665" i="12"/>
  <c r="AL2671" i="12"/>
  <c r="AL2677" i="12"/>
  <c r="AL2683" i="12"/>
  <c r="AL2689" i="12"/>
  <c r="AL2695" i="12"/>
  <c r="AL2701" i="12"/>
  <c r="AL2707" i="12"/>
  <c r="AL2713" i="12"/>
  <c r="AL2719" i="12"/>
  <c r="AL2725" i="12"/>
  <c r="AL2731" i="12"/>
  <c r="AL2737" i="12"/>
  <c r="AL2743" i="12"/>
  <c r="AL2749" i="12"/>
  <c r="AL2648" i="12"/>
  <c r="AL2654" i="12"/>
  <c r="AL2660" i="12"/>
  <c r="AL2666" i="12"/>
  <c r="AL2672" i="12"/>
  <c r="AL2678" i="12"/>
  <c r="AL2684" i="12"/>
  <c r="AL2690" i="12"/>
  <c r="AL2696" i="12"/>
  <c r="AL2702" i="12"/>
  <c r="AL2708" i="12"/>
  <c r="AL2714" i="12"/>
  <c r="AL2720" i="12"/>
  <c r="AL2726" i="12"/>
  <c r="AL2732" i="12"/>
  <c r="AL2738" i="12"/>
  <c r="AL2744" i="12"/>
  <c r="AL2750" i="12"/>
  <c r="AL2649" i="12"/>
  <c r="AL2655" i="12"/>
  <c r="AL2661" i="12"/>
  <c r="AL2667" i="12"/>
  <c r="AL2673" i="12"/>
  <c r="AL2679" i="12"/>
  <c r="AL2685" i="12"/>
  <c r="AL2691" i="12"/>
  <c r="AL2697" i="12"/>
  <c r="AL2703" i="12"/>
  <c r="AL2709" i="12"/>
  <c r="AL2715" i="12"/>
  <c r="AL2721" i="12"/>
  <c r="AL2727" i="12"/>
  <c r="AL2733" i="12"/>
  <c r="AL2739" i="12"/>
  <c r="AL2745" i="12"/>
  <c r="AL2751" i="12"/>
  <c r="AL2650" i="12"/>
  <c r="AL2656" i="12"/>
  <c r="AL2662" i="12"/>
  <c r="AL2668" i="12"/>
  <c r="AL2674" i="12"/>
  <c r="AL2680" i="12"/>
  <c r="AL2686" i="12"/>
  <c r="AL2692" i="12"/>
  <c r="AL2698" i="12"/>
  <c r="AL2704" i="12"/>
  <c r="AL2710" i="12"/>
  <c r="AL2716" i="12"/>
  <c r="AL2722" i="12"/>
  <c r="AL2728" i="12"/>
  <c r="AL2734" i="12"/>
  <c r="AL2740" i="12"/>
  <c r="AL2746" i="12"/>
  <c r="AL2752" i="12"/>
  <c r="AL2645" i="12"/>
  <c r="AL2651" i="12"/>
  <c r="AL2657" i="12"/>
  <c r="AL2663" i="12"/>
  <c r="AL2669" i="12"/>
  <c r="AL2675" i="12"/>
  <c r="AL2681" i="12"/>
  <c r="AL2687" i="12"/>
  <c r="AL2693" i="12"/>
  <c r="AL2699" i="12"/>
  <c r="AL2705" i="12"/>
  <c r="AL2711" i="12"/>
  <c r="AL2717" i="12"/>
  <c r="AL2723" i="12"/>
  <c r="AL2729" i="12"/>
  <c r="AL2735" i="12"/>
  <c r="AL2741" i="12"/>
  <c r="AL2747" i="12"/>
  <c r="AL2753" i="12"/>
  <c r="AL2652" i="12"/>
  <c r="AL2688" i="12"/>
  <c r="AL2724" i="12"/>
  <c r="AL2658" i="12"/>
  <c r="AL2694" i="12"/>
  <c r="AL2730" i="12"/>
  <c r="AL2664" i="12"/>
  <c r="AL2700" i="12"/>
  <c r="AL2736" i="12"/>
  <c r="AL2670" i="12"/>
  <c r="AL2706" i="12"/>
  <c r="AL2742" i="12"/>
  <c r="AL2676" i="12"/>
  <c r="AL2712" i="12"/>
  <c r="AL2748" i="12"/>
  <c r="AL2646" i="12"/>
  <c r="AL2682" i="12"/>
  <c r="AL2718" i="12"/>
  <c r="AL2754" i="12"/>
  <c r="AP2647" i="12"/>
  <c r="AP2650" i="12"/>
  <c r="AP2653" i="12"/>
  <c r="AP2656" i="12"/>
  <c r="AP2659" i="12"/>
  <c r="AP2662" i="12"/>
  <c r="AP2665" i="12"/>
  <c r="AP2668" i="12"/>
  <c r="AP2671" i="12"/>
  <c r="AP2674" i="12"/>
  <c r="AP2677" i="12"/>
  <c r="AP2680" i="12"/>
  <c r="AP2683" i="12"/>
  <c r="AP2686" i="12"/>
  <c r="AP2689" i="12"/>
  <c r="AP2692" i="12"/>
  <c r="AP2695" i="12"/>
  <c r="AP2698" i="12"/>
  <c r="AP2701" i="12"/>
  <c r="AP2704" i="12"/>
  <c r="AP2707" i="12"/>
  <c r="AP2710" i="12"/>
  <c r="AP2713" i="12"/>
  <c r="AP2716" i="12"/>
  <c r="AP2719" i="12"/>
  <c r="AP2722" i="12"/>
  <c r="AP2725" i="12"/>
  <c r="AP2728" i="12"/>
  <c r="AP2731" i="12"/>
  <c r="AP2734" i="12"/>
  <c r="AP2737" i="12"/>
  <c r="AP2740" i="12"/>
  <c r="AP2743" i="12"/>
  <c r="AP2746" i="12"/>
  <c r="AP2749" i="12"/>
  <c r="AP2752" i="12"/>
  <c r="AP2645" i="12"/>
  <c r="AP2648" i="12"/>
  <c r="AP2651" i="12"/>
  <c r="AP2654" i="12"/>
  <c r="AP2657" i="12"/>
  <c r="AP2660" i="12"/>
  <c r="AP2663" i="12"/>
  <c r="AP2666" i="12"/>
  <c r="AP2669" i="12"/>
  <c r="AP2672" i="12"/>
  <c r="AP2675" i="12"/>
  <c r="AP2678" i="12"/>
  <c r="AP2681" i="12"/>
  <c r="AP2684" i="12"/>
  <c r="AP2687" i="12"/>
  <c r="AP2690" i="12"/>
  <c r="AP2693" i="12"/>
  <c r="AP2696" i="12"/>
  <c r="AP2699" i="12"/>
  <c r="AP2702" i="12"/>
  <c r="AP2705" i="12"/>
  <c r="AP2708" i="12"/>
  <c r="AP2711" i="12"/>
  <c r="AP2714" i="12"/>
  <c r="AP2717" i="12"/>
  <c r="AP2720" i="12"/>
  <c r="AP2723" i="12"/>
  <c r="AP2726" i="12"/>
  <c r="AP2729" i="12"/>
  <c r="AP2732" i="12"/>
  <c r="AP2735" i="12"/>
  <c r="AP2738" i="12"/>
  <c r="AP2741" i="12"/>
  <c r="AP2744" i="12"/>
  <c r="AP2747" i="12"/>
  <c r="AP2750" i="12"/>
  <c r="AP2753" i="12"/>
  <c r="AP2661" i="12"/>
  <c r="AP2679" i="12"/>
  <c r="AP2697" i="12"/>
  <c r="AP2715" i="12"/>
  <c r="AP2733" i="12"/>
  <c r="AP2751" i="12"/>
  <c r="AP2646" i="12"/>
  <c r="AP2664" i="12"/>
  <c r="AP2682" i="12"/>
  <c r="AP2700" i="12"/>
  <c r="AP2718" i="12"/>
  <c r="AP2736" i="12"/>
  <c r="AP2754" i="12"/>
  <c r="AP2649" i="12"/>
  <c r="AP2667" i="12"/>
  <c r="AP2685" i="12"/>
  <c r="AP2703" i="12"/>
  <c r="AP2721" i="12"/>
  <c r="AP2739" i="12"/>
  <c r="AP2652" i="12"/>
  <c r="AP2670" i="12"/>
  <c r="AP2688" i="12"/>
  <c r="AP2706" i="12"/>
  <c r="AP2724" i="12"/>
  <c r="AP2742" i="12"/>
  <c r="AP2655" i="12"/>
  <c r="AP2673" i="12"/>
  <c r="AP2691" i="12"/>
  <c r="AP2709" i="12"/>
  <c r="AP2727" i="12"/>
  <c r="AP2745" i="12"/>
  <c r="AP2694" i="12"/>
  <c r="AP2712" i="12"/>
  <c r="AP2730" i="12"/>
  <c r="AP2748" i="12"/>
  <c r="AP2658" i="12"/>
  <c r="AP2676" i="12"/>
  <c r="AL1328" i="12"/>
  <c r="AL1334" i="12"/>
  <c r="AL1340" i="12"/>
  <c r="AL1346" i="12"/>
  <c r="AL1352" i="12"/>
  <c r="AL1358" i="12"/>
  <c r="AL1364" i="12"/>
  <c r="AL1370" i="12"/>
  <c r="AL1376" i="12"/>
  <c r="AL1382" i="12"/>
  <c r="AL1388" i="12"/>
  <c r="AL1394" i="12"/>
  <c r="AL1400" i="12"/>
  <c r="AL1406" i="12"/>
  <c r="AL1412" i="12"/>
  <c r="AL1418" i="12"/>
  <c r="AL1424" i="12"/>
  <c r="AL1430" i="12"/>
  <c r="AL1329" i="12"/>
  <c r="AL1335" i="12"/>
  <c r="AL1341" i="12"/>
  <c r="AL1347" i="12"/>
  <c r="AL1353" i="12"/>
  <c r="AL1359" i="12"/>
  <c r="AL1365" i="12"/>
  <c r="AL1371" i="12"/>
  <c r="AL1377" i="12"/>
  <c r="AL1383" i="12"/>
  <c r="AL1389" i="12"/>
  <c r="AL1395" i="12"/>
  <c r="AL1401" i="12"/>
  <c r="AL1407" i="12"/>
  <c r="AL1413" i="12"/>
  <c r="AL1419" i="12"/>
  <c r="AL1425" i="12"/>
  <c r="AL1431" i="12"/>
  <c r="AL1330" i="12"/>
  <c r="AL1336" i="12"/>
  <c r="AL1342" i="12"/>
  <c r="AL1348" i="12"/>
  <c r="AL1354" i="12"/>
  <c r="AL1360" i="12"/>
  <c r="AL1366" i="12"/>
  <c r="AL1372" i="12"/>
  <c r="AL1378" i="12"/>
  <c r="AL1384" i="12"/>
  <c r="AL1390" i="12"/>
  <c r="AL1396" i="12"/>
  <c r="AL1402" i="12"/>
  <c r="AL1408" i="12"/>
  <c r="AL1414" i="12"/>
  <c r="AL1420" i="12"/>
  <c r="AL1426" i="12"/>
  <c r="AL1432" i="12"/>
  <c r="AL1325" i="12"/>
  <c r="AL1331" i="12"/>
  <c r="AL1337" i="12"/>
  <c r="AL1343" i="12"/>
  <c r="AL1349" i="12"/>
  <c r="AL1355" i="12"/>
  <c r="AL1361" i="12"/>
  <c r="AL1367" i="12"/>
  <c r="AL1373" i="12"/>
  <c r="AL1379" i="12"/>
  <c r="AL1385" i="12"/>
  <c r="AL1391" i="12"/>
  <c r="AL1397" i="12"/>
  <c r="AL1403" i="12"/>
  <c r="AL1409" i="12"/>
  <c r="AL1415" i="12"/>
  <c r="AL1421" i="12"/>
  <c r="AL1427" i="12"/>
  <c r="AL1433" i="12"/>
  <c r="AL1326" i="12"/>
  <c r="AL1332" i="12"/>
  <c r="AL1338" i="12"/>
  <c r="AL1344" i="12"/>
  <c r="AL1350" i="12"/>
  <c r="AL1356" i="12"/>
  <c r="AL1362" i="12"/>
  <c r="AL1368" i="12"/>
  <c r="AL1374" i="12"/>
  <c r="AL1380" i="12"/>
  <c r="AL1386" i="12"/>
  <c r="AL1392" i="12"/>
  <c r="AL1398" i="12"/>
  <c r="AL1404" i="12"/>
  <c r="AL1410" i="12"/>
  <c r="AL1416" i="12"/>
  <c r="AL1422" i="12"/>
  <c r="AL1428" i="12"/>
  <c r="AL1434" i="12"/>
  <c r="AL1351" i="12"/>
  <c r="AL1387" i="12"/>
  <c r="AL1423" i="12"/>
  <c r="AL1357" i="12"/>
  <c r="AL1393" i="12"/>
  <c r="AL1429" i="12"/>
  <c r="AL1327" i="12"/>
  <c r="AL1363" i="12"/>
  <c r="AL1399" i="12"/>
  <c r="AL1333" i="12"/>
  <c r="AL1369" i="12"/>
  <c r="AL1405" i="12"/>
  <c r="AL1339" i="12"/>
  <c r="AL1375" i="12"/>
  <c r="AL1411" i="12"/>
  <c r="AL1345" i="12"/>
  <c r="AL1381" i="12"/>
  <c r="AL1417" i="12"/>
  <c r="AP1325" i="12"/>
  <c r="AP1328" i="12"/>
  <c r="AP1331" i="12"/>
  <c r="AP1334" i="12"/>
  <c r="AP1337" i="12"/>
  <c r="AP1340" i="12"/>
  <c r="AP1343" i="12"/>
  <c r="AP1346" i="12"/>
  <c r="AP1349" i="12"/>
  <c r="AP1352" i="12"/>
  <c r="AP1355" i="12"/>
  <c r="AP1358" i="12"/>
  <c r="AP1361" i="12"/>
  <c r="AP1364" i="12"/>
  <c r="AP1367" i="12"/>
  <c r="AP1370" i="12"/>
  <c r="AP1373" i="12"/>
  <c r="AP1376" i="12"/>
  <c r="AP1379" i="12"/>
  <c r="AP1382" i="12"/>
  <c r="AP1385" i="12"/>
  <c r="AP1388" i="12"/>
  <c r="AP1391" i="12"/>
  <c r="AP1394" i="12"/>
  <c r="AP1397" i="12"/>
  <c r="AP1400" i="12"/>
  <c r="AP1403" i="12"/>
  <c r="AP1406" i="12"/>
  <c r="AP1409" i="12"/>
  <c r="AP1412" i="12"/>
  <c r="AP1415" i="12"/>
  <c r="AP1418" i="12"/>
  <c r="AP1421" i="12"/>
  <c r="AP1424" i="12"/>
  <c r="AP1427" i="12"/>
  <c r="AP1430" i="12"/>
  <c r="AP1433" i="12"/>
  <c r="AP1326" i="12"/>
  <c r="AP1329" i="12"/>
  <c r="AP1332" i="12"/>
  <c r="AP1335" i="12"/>
  <c r="AP1338" i="12"/>
  <c r="AP1341" i="12"/>
  <c r="AP1344" i="12"/>
  <c r="AP1347" i="12"/>
  <c r="AP1350" i="12"/>
  <c r="AP1353" i="12"/>
  <c r="AP1356" i="12"/>
  <c r="AP1359" i="12"/>
  <c r="AP1362" i="12"/>
  <c r="AP1365" i="12"/>
  <c r="AP1368" i="12"/>
  <c r="AP1371" i="12"/>
  <c r="AP1374" i="12"/>
  <c r="AP1377" i="12"/>
  <c r="AP1380" i="12"/>
  <c r="AP1383" i="12"/>
  <c r="AP1386" i="12"/>
  <c r="AP1389" i="12"/>
  <c r="AP1392" i="12"/>
  <c r="AP1395" i="12"/>
  <c r="AP1398" i="12"/>
  <c r="AP1401" i="12"/>
  <c r="AP1404" i="12"/>
  <c r="AP1407" i="12"/>
  <c r="AP1410" i="12"/>
  <c r="AP1413" i="12"/>
  <c r="AP1416" i="12"/>
  <c r="AP1419" i="12"/>
  <c r="AP1422" i="12"/>
  <c r="AP1425" i="12"/>
  <c r="AP1428" i="12"/>
  <c r="AP1431" i="12"/>
  <c r="AP1434" i="12"/>
  <c r="AP1327" i="12"/>
  <c r="AP1345" i="12"/>
  <c r="AP1363" i="12"/>
  <c r="AP1381" i="12"/>
  <c r="AP1399" i="12"/>
  <c r="AP1417" i="12"/>
  <c r="AP1330" i="12"/>
  <c r="AP1348" i="12"/>
  <c r="AP1366" i="12"/>
  <c r="AP1384" i="12"/>
  <c r="AP1402" i="12"/>
  <c r="AP1420" i="12"/>
  <c r="AP1333" i="12"/>
  <c r="AP1351" i="12"/>
  <c r="AP1369" i="12"/>
  <c r="AP1387" i="12"/>
  <c r="AP1405" i="12"/>
  <c r="AP1423" i="12"/>
  <c r="AP1336" i="12"/>
  <c r="AP1354" i="12"/>
  <c r="AP1372" i="12"/>
  <c r="AP1390" i="12"/>
  <c r="AP1408" i="12"/>
  <c r="AP1426" i="12"/>
  <c r="AP1339" i="12"/>
  <c r="AP1357" i="12"/>
  <c r="AP1375" i="12"/>
  <c r="AP1393" i="12"/>
  <c r="AP1411" i="12"/>
  <c r="AP1429" i="12"/>
  <c r="AP1396" i="12"/>
  <c r="AP1414" i="12"/>
  <c r="AP1432" i="12"/>
  <c r="AP1342" i="12"/>
  <c r="AP1360" i="12"/>
  <c r="AP1378" i="12"/>
  <c r="AL1436" i="12"/>
  <c r="AL1442" i="12"/>
  <c r="AL1448" i="12"/>
  <c r="AL1454" i="12"/>
  <c r="AL1460" i="12"/>
  <c r="AL1466" i="12"/>
  <c r="AL1472" i="12"/>
  <c r="AL1478" i="12"/>
  <c r="AL1484" i="12"/>
  <c r="AL1490" i="12"/>
  <c r="AL1496" i="12"/>
  <c r="AL1502" i="12"/>
  <c r="AL1508" i="12"/>
  <c r="AL1514" i="12"/>
  <c r="AL1520" i="12"/>
  <c r="AL1526" i="12"/>
  <c r="AL1532" i="12"/>
  <c r="AL1538" i="12"/>
  <c r="AL1544" i="12"/>
  <c r="AL1437" i="12"/>
  <c r="AL1443" i="12"/>
  <c r="AL1449" i="12"/>
  <c r="AL1455" i="12"/>
  <c r="AL1461" i="12"/>
  <c r="AL1467" i="12"/>
  <c r="AL1473" i="12"/>
  <c r="AL1479" i="12"/>
  <c r="AL1485" i="12"/>
  <c r="AL1491" i="12"/>
  <c r="AL1497" i="12"/>
  <c r="AL1503" i="12"/>
  <c r="AL1509" i="12"/>
  <c r="AL1515" i="12"/>
  <c r="AL1521" i="12"/>
  <c r="AL1527" i="12"/>
  <c r="AL1533" i="12"/>
  <c r="AL1539" i="12"/>
  <c r="AL1438" i="12"/>
  <c r="AL1444" i="12"/>
  <c r="AL1450" i="12"/>
  <c r="AL1456" i="12"/>
  <c r="AL1462" i="12"/>
  <c r="AL1468" i="12"/>
  <c r="AL1474" i="12"/>
  <c r="AL1480" i="12"/>
  <c r="AL1486" i="12"/>
  <c r="AL1492" i="12"/>
  <c r="AL1498" i="12"/>
  <c r="AL1504" i="12"/>
  <c r="AL1510" i="12"/>
  <c r="AL1516" i="12"/>
  <c r="AL1522" i="12"/>
  <c r="AL1528" i="12"/>
  <c r="AL1534" i="12"/>
  <c r="AL1540" i="12"/>
  <c r="AL1439" i="12"/>
  <c r="AL1445" i="12"/>
  <c r="AL1451" i="12"/>
  <c r="AL1457" i="12"/>
  <c r="AL1463" i="12"/>
  <c r="AL1469" i="12"/>
  <c r="AL1475" i="12"/>
  <c r="AL1481" i="12"/>
  <c r="AL1487" i="12"/>
  <c r="AL1493" i="12"/>
  <c r="AL1499" i="12"/>
  <c r="AL1505" i="12"/>
  <c r="AL1511" i="12"/>
  <c r="AL1517" i="12"/>
  <c r="AL1523" i="12"/>
  <c r="AL1529" i="12"/>
  <c r="AL1535" i="12"/>
  <c r="AL1541" i="12"/>
  <c r="AL1440" i="12"/>
  <c r="AL1446" i="12"/>
  <c r="AL1452" i="12"/>
  <c r="AL1458" i="12"/>
  <c r="AL1464" i="12"/>
  <c r="AL1470" i="12"/>
  <c r="AL1476" i="12"/>
  <c r="AL1482" i="12"/>
  <c r="AL1488" i="12"/>
  <c r="AL1494" i="12"/>
  <c r="AL1500" i="12"/>
  <c r="AL1506" i="12"/>
  <c r="AL1512" i="12"/>
  <c r="AL1518" i="12"/>
  <c r="AL1524" i="12"/>
  <c r="AL1530" i="12"/>
  <c r="AL1536" i="12"/>
  <c r="AL1542" i="12"/>
  <c r="AL1459" i="12"/>
  <c r="AL1495" i="12"/>
  <c r="AL1531" i="12"/>
  <c r="AL1465" i="12"/>
  <c r="AL1501" i="12"/>
  <c r="AL1537" i="12"/>
  <c r="AL1435" i="12"/>
  <c r="AL1471" i="12"/>
  <c r="AL1507" i="12"/>
  <c r="AL1543" i="12"/>
  <c r="AL1441" i="12"/>
  <c r="AL1477" i="12"/>
  <c r="AL1513" i="12"/>
  <c r="AL1447" i="12"/>
  <c r="AL1483" i="12"/>
  <c r="AL1519" i="12"/>
  <c r="AL1525" i="12"/>
  <c r="AL1453" i="12"/>
  <c r="AL1489" i="12"/>
  <c r="AP1436" i="12"/>
  <c r="AP1439" i="12"/>
  <c r="AP1442" i="12"/>
  <c r="AP1445" i="12"/>
  <c r="AP1437" i="12"/>
  <c r="AP1440" i="12"/>
  <c r="AP1443" i="12"/>
  <c r="AP1446" i="12"/>
  <c r="AP1449" i="12"/>
  <c r="AP1435" i="12"/>
  <c r="AP1450" i="12"/>
  <c r="AP1456" i="12"/>
  <c r="AP1465" i="12"/>
  <c r="AP1474" i="12"/>
  <c r="AP1478" i="12"/>
  <c r="AP1481" i="12"/>
  <c r="AP1484" i="12"/>
  <c r="AP1487" i="12"/>
  <c r="AP1490" i="12"/>
  <c r="AP1493" i="12"/>
  <c r="AP1496" i="12"/>
  <c r="AP1499" i="12"/>
  <c r="AP1502" i="12"/>
  <c r="AP1505" i="12"/>
  <c r="AP1508" i="12"/>
  <c r="AP1511" i="12"/>
  <c r="AP1514" i="12"/>
  <c r="AP1517" i="12"/>
  <c r="AP1520" i="12"/>
  <c r="AP1523" i="12"/>
  <c r="AP1526" i="12"/>
  <c r="AP1529" i="12"/>
  <c r="AP1532" i="12"/>
  <c r="AP1535" i="12"/>
  <c r="AP1538" i="12"/>
  <c r="AP1541" i="12"/>
  <c r="AP1544" i="12"/>
  <c r="AP1438" i="12"/>
  <c r="AP1451" i="12"/>
  <c r="AP1457" i="12"/>
  <c r="AP1461" i="12"/>
  <c r="AP1466" i="12"/>
  <c r="AP1470" i="12"/>
  <c r="AP1475" i="12"/>
  <c r="AP1441" i="12"/>
  <c r="AP1452" i="12"/>
  <c r="AP1462" i="12"/>
  <c r="AP1471" i="12"/>
  <c r="AP1479" i="12"/>
  <c r="AP1482" i="12"/>
  <c r="AP1485" i="12"/>
  <c r="AP1488" i="12"/>
  <c r="AP1491" i="12"/>
  <c r="AP1494" i="12"/>
  <c r="AP1497" i="12"/>
  <c r="AP1500" i="12"/>
  <c r="AP1503" i="12"/>
  <c r="AP1506" i="12"/>
  <c r="AP1509" i="12"/>
  <c r="AP1512" i="12"/>
  <c r="AP1515" i="12"/>
  <c r="AP1518" i="12"/>
  <c r="AP1521" i="12"/>
  <c r="AP1524" i="12"/>
  <c r="AP1527" i="12"/>
  <c r="AP1530" i="12"/>
  <c r="AP1533" i="12"/>
  <c r="AP1536" i="12"/>
  <c r="AP1539" i="12"/>
  <c r="AP1542" i="12"/>
  <c r="AP1444" i="12"/>
  <c r="AP1453" i="12"/>
  <c r="AP1458" i="12"/>
  <c r="AP1463" i="12"/>
  <c r="AP1467" i="12"/>
  <c r="AP1472" i="12"/>
  <c r="AP1476" i="12"/>
  <c r="AP1447" i="12"/>
  <c r="AP1454" i="12"/>
  <c r="AP1459" i="12"/>
  <c r="AP1468" i="12"/>
  <c r="AP1480" i="12"/>
  <c r="AP1483" i="12"/>
  <c r="AP1486" i="12"/>
  <c r="AP1489" i="12"/>
  <c r="AP1492" i="12"/>
  <c r="AP1495" i="12"/>
  <c r="AP1498" i="12"/>
  <c r="AP1501" i="12"/>
  <c r="AP1504" i="12"/>
  <c r="AP1507" i="12"/>
  <c r="AP1510" i="12"/>
  <c r="AP1513" i="12"/>
  <c r="AP1516" i="12"/>
  <c r="AP1519" i="12"/>
  <c r="AP1522" i="12"/>
  <c r="AP1525" i="12"/>
  <c r="AP1528" i="12"/>
  <c r="AP1531" i="12"/>
  <c r="AP1534" i="12"/>
  <c r="AP1537" i="12"/>
  <c r="AP1540" i="12"/>
  <c r="AP1543" i="12"/>
  <c r="AP1464" i="12"/>
  <c r="AP1469" i="12"/>
  <c r="AP1473" i="12"/>
  <c r="AP1448" i="12"/>
  <c r="AP1477" i="12"/>
  <c r="AP1455" i="12"/>
  <c r="AP1460" i="12"/>
  <c r="AL115" i="12"/>
  <c r="AL121" i="12"/>
  <c r="AL127" i="12"/>
  <c r="AL133" i="12"/>
  <c r="AL139" i="12"/>
  <c r="AL145" i="12"/>
  <c r="AL151" i="12"/>
  <c r="AL157" i="12"/>
  <c r="AL163" i="12"/>
  <c r="AL169" i="12"/>
  <c r="AL175" i="12"/>
  <c r="AL181" i="12"/>
  <c r="AL187" i="12"/>
  <c r="AL193" i="12"/>
  <c r="AL199" i="12"/>
  <c r="AL205" i="12"/>
  <c r="AL211" i="12"/>
  <c r="AL217" i="12"/>
  <c r="AL223" i="12"/>
  <c r="AL116" i="12"/>
  <c r="AL122" i="12"/>
  <c r="AL128" i="12"/>
  <c r="AL134" i="12"/>
  <c r="AL140" i="12"/>
  <c r="AL146" i="12"/>
  <c r="AL152" i="12"/>
  <c r="AL158" i="12"/>
  <c r="AL164" i="12"/>
  <c r="AL170" i="12"/>
  <c r="AL176" i="12"/>
  <c r="AL182" i="12"/>
  <c r="AL188" i="12"/>
  <c r="AL194" i="12"/>
  <c r="AL200" i="12"/>
  <c r="AL206" i="12"/>
  <c r="AL212" i="12"/>
  <c r="AL218" i="12"/>
  <c r="AL224" i="12"/>
  <c r="AL117" i="12"/>
  <c r="AL123" i="12"/>
  <c r="AL129" i="12"/>
  <c r="AL135" i="12"/>
  <c r="AL141" i="12"/>
  <c r="AL147" i="12"/>
  <c r="AL153" i="12"/>
  <c r="AL159" i="12"/>
  <c r="AL165" i="12"/>
  <c r="AL171" i="12"/>
  <c r="AL177" i="12"/>
  <c r="AL183" i="12"/>
  <c r="AL189" i="12"/>
  <c r="AL195" i="12"/>
  <c r="AL201" i="12"/>
  <c r="AL207" i="12"/>
  <c r="AL213" i="12"/>
  <c r="AL219" i="12"/>
  <c r="AL118" i="12"/>
  <c r="AL124" i="12"/>
  <c r="AL130" i="12"/>
  <c r="AL136" i="12"/>
  <c r="AL142" i="12"/>
  <c r="AL148" i="12"/>
  <c r="AL154" i="12"/>
  <c r="AL160" i="12"/>
  <c r="AL166" i="12"/>
  <c r="AL172" i="12"/>
  <c r="AL178" i="12"/>
  <c r="AL184" i="12"/>
  <c r="AL190" i="12"/>
  <c r="AL196" i="12"/>
  <c r="AL202" i="12"/>
  <c r="AL208" i="12"/>
  <c r="AL214" i="12"/>
  <c r="AL220" i="12"/>
  <c r="AL119" i="12"/>
  <c r="AL125" i="12"/>
  <c r="AL131" i="12"/>
  <c r="AL137" i="12"/>
  <c r="AL143" i="12"/>
  <c r="AL149" i="12"/>
  <c r="AL155" i="12"/>
  <c r="AL161" i="12"/>
  <c r="AL167" i="12"/>
  <c r="AL173" i="12"/>
  <c r="AL179" i="12"/>
  <c r="AL185" i="12"/>
  <c r="AL191" i="12"/>
  <c r="AL197" i="12"/>
  <c r="AL203" i="12"/>
  <c r="AL209" i="12"/>
  <c r="AL215" i="12"/>
  <c r="AL221" i="12"/>
  <c r="AL120" i="12"/>
  <c r="AL156" i="12"/>
  <c r="AL192" i="12"/>
  <c r="AL126" i="12"/>
  <c r="AL162" i="12"/>
  <c r="AL198" i="12"/>
  <c r="AL132" i="12"/>
  <c r="AL168" i="12"/>
  <c r="AL204" i="12"/>
  <c r="AL138" i="12"/>
  <c r="AL174" i="12"/>
  <c r="AL210" i="12"/>
  <c r="AL144" i="12"/>
  <c r="AL180" i="12"/>
  <c r="AL216" i="12"/>
  <c r="AL150" i="12"/>
  <c r="AL186" i="12"/>
  <c r="AL222" i="12"/>
  <c r="AP115" i="12"/>
  <c r="AP118" i="12"/>
  <c r="AP121" i="12"/>
  <c r="AP124" i="12"/>
  <c r="AP127" i="12"/>
  <c r="AP130" i="12"/>
  <c r="AP133" i="12"/>
  <c r="AP136" i="12"/>
  <c r="AP139" i="12"/>
  <c r="AP142" i="12"/>
  <c r="AP145" i="12"/>
  <c r="AP148" i="12"/>
  <c r="AP151" i="12"/>
  <c r="AP154" i="12"/>
  <c r="AP157" i="12"/>
  <c r="AP160" i="12"/>
  <c r="AP163" i="12"/>
  <c r="AP166" i="12"/>
  <c r="AP169" i="12"/>
  <c r="AP172" i="12"/>
  <c r="AP175" i="12"/>
  <c r="AP178" i="12"/>
  <c r="AP181" i="12"/>
  <c r="AP184" i="12"/>
  <c r="AP187" i="12"/>
  <c r="AP116" i="12"/>
  <c r="AP119" i="12"/>
  <c r="AP122" i="12"/>
  <c r="AP125" i="12"/>
  <c r="AP128" i="12"/>
  <c r="AP131" i="12"/>
  <c r="AP134" i="12"/>
  <c r="AP137" i="12"/>
  <c r="AP140" i="12"/>
  <c r="AP143" i="12"/>
  <c r="AP146" i="12"/>
  <c r="AP149" i="12"/>
  <c r="AP152" i="12"/>
  <c r="AP155" i="12"/>
  <c r="AP158" i="12"/>
  <c r="AP161" i="12"/>
  <c r="AP164" i="12"/>
  <c r="AP167" i="12"/>
  <c r="AP170" i="12"/>
  <c r="AP173" i="12"/>
  <c r="AP176" i="12"/>
  <c r="AP179" i="12"/>
  <c r="AP182" i="12"/>
  <c r="AP117" i="12"/>
  <c r="AP135" i="12"/>
  <c r="AP153" i="12"/>
  <c r="AP171" i="12"/>
  <c r="AP186" i="12"/>
  <c r="AP194" i="12"/>
  <c r="AP201" i="12"/>
  <c r="AP205" i="12"/>
  <c r="AP120" i="12"/>
  <c r="AP138" i="12"/>
  <c r="AP156" i="12"/>
  <c r="AP174" i="12"/>
  <c r="AP191" i="12"/>
  <c r="AP198" i="12"/>
  <c r="AP202" i="12"/>
  <c r="AP209" i="12"/>
  <c r="AP212" i="12"/>
  <c r="AP215" i="12"/>
  <c r="AP218" i="12"/>
  <c r="AP221" i="12"/>
  <c r="AP224" i="12"/>
  <c r="AP123" i="12"/>
  <c r="AP141" i="12"/>
  <c r="AP159" i="12"/>
  <c r="AP177" i="12"/>
  <c r="AP188" i="12"/>
  <c r="AP195" i="12"/>
  <c r="AP199" i="12"/>
  <c r="AP206" i="12"/>
  <c r="AP126" i="12"/>
  <c r="AP144" i="12"/>
  <c r="AP162" i="12"/>
  <c r="AP180" i="12"/>
  <c r="AP192" i="12"/>
  <c r="AP196" i="12"/>
  <c r="AP203" i="12"/>
  <c r="AP210" i="12"/>
  <c r="AP213" i="12"/>
  <c r="AP216" i="12"/>
  <c r="AP219" i="12"/>
  <c r="AP222" i="12"/>
  <c r="AP129" i="12"/>
  <c r="AP147" i="12"/>
  <c r="AP165" i="12"/>
  <c r="AP183" i="12"/>
  <c r="AP189" i="12"/>
  <c r="AP193" i="12"/>
  <c r="AP200" i="12"/>
  <c r="AP207" i="12"/>
  <c r="AP150" i="12"/>
  <c r="AP220" i="12"/>
  <c r="AP168" i="12"/>
  <c r="AP204" i="12"/>
  <c r="AP223" i="12"/>
  <c r="AP185" i="12"/>
  <c r="AP208" i="12"/>
  <c r="AP190" i="12"/>
  <c r="AP211" i="12"/>
  <c r="AP214" i="12"/>
  <c r="AP132" i="12"/>
  <c r="AP197" i="12"/>
  <c r="AP217" i="12"/>
  <c r="AL6" i="12"/>
  <c r="AL12" i="12"/>
  <c r="AL18" i="12"/>
  <c r="AL24" i="12"/>
  <c r="AL30" i="12"/>
  <c r="AL36" i="12"/>
  <c r="AL42" i="12"/>
  <c r="AL48" i="12"/>
  <c r="AL54" i="12"/>
  <c r="AL60" i="12"/>
  <c r="AL66" i="12"/>
  <c r="AL72" i="12"/>
  <c r="AL78" i="12"/>
  <c r="AL84" i="12"/>
  <c r="AL90" i="12"/>
  <c r="AL96" i="12"/>
  <c r="AL102" i="12"/>
  <c r="AL108" i="12"/>
  <c r="AL114" i="12"/>
  <c r="AL7" i="12"/>
  <c r="AL13" i="12"/>
  <c r="AL19" i="12"/>
  <c r="AL25" i="12"/>
  <c r="AL31" i="12"/>
  <c r="AL37" i="12"/>
  <c r="AL43" i="12"/>
  <c r="AL49" i="12"/>
  <c r="AL55" i="12"/>
  <c r="AL61" i="12"/>
  <c r="AL67" i="12"/>
  <c r="AL73" i="12"/>
  <c r="AL79" i="12"/>
  <c r="AL85" i="12"/>
  <c r="AL91" i="12"/>
  <c r="AL97" i="12"/>
  <c r="AL103" i="12"/>
  <c r="AL109" i="12"/>
  <c r="AL5" i="12"/>
  <c r="AP8" i="12"/>
  <c r="AP11" i="12"/>
  <c r="AP14" i="12"/>
  <c r="AP17" i="12"/>
  <c r="AP20" i="12"/>
  <c r="AP23" i="12"/>
  <c r="AP26" i="12"/>
  <c r="AP29" i="12"/>
  <c r="AP32" i="12"/>
  <c r="AP35" i="12"/>
  <c r="AP38" i="12"/>
  <c r="AP41" i="12"/>
  <c r="AP44" i="12"/>
  <c r="AP47" i="12"/>
  <c r="AP50" i="12"/>
  <c r="AP53" i="12"/>
  <c r="AP56" i="12"/>
  <c r="AP59" i="12"/>
  <c r="AP62" i="12"/>
  <c r="AP65" i="12"/>
  <c r="AP68" i="12"/>
  <c r="AP71" i="12"/>
  <c r="AP74" i="12"/>
  <c r="AP77" i="12"/>
  <c r="AP80" i="12"/>
  <c r="AP83" i="12"/>
  <c r="AP86" i="12"/>
  <c r="AP89" i="12"/>
  <c r="AP92" i="12"/>
  <c r="AP95" i="12"/>
  <c r="AP98" i="12"/>
  <c r="AP101" i="12"/>
  <c r="AP104" i="12"/>
  <c r="AP107" i="12"/>
  <c r="AP110" i="12"/>
  <c r="AP113" i="12"/>
  <c r="AL8" i="12"/>
  <c r="AL14" i="12"/>
  <c r="AL20" i="12"/>
  <c r="AL26" i="12"/>
  <c r="AL32" i="12"/>
  <c r="AL38" i="12"/>
  <c r="AL44" i="12"/>
  <c r="AL50" i="12"/>
  <c r="AL56" i="12"/>
  <c r="AL62" i="12"/>
  <c r="AL68" i="12"/>
  <c r="AL74" i="12"/>
  <c r="AL80" i="12"/>
  <c r="AL86" i="12"/>
  <c r="AL92" i="12"/>
  <c r="AL98" i="12"/>
  <c r="AL104" i="12"/>
  <c r="AL110" i="12"/>
  <c r="AL9" i="12"/>
  <c r="AL15" i="12"/>
  <c r="AL21" i="12"/>
  <c r="AL27" i="12"/>
  <c r="AL33" i="12"/>
  <c r="AL39" i="12"/>
  <c r="AL45" i="12"/>
  <c r="AL51" i="12"/>
  <c r="AL57" i="12"/>
  <c r="AL63" i="12"/>
  <c r="AL69" i="12"/>
  <c r="AL75" i="12"/>
  <c r="AL81" i="12"/>
  <c r="AL87" i="12"/>
  <c r="AL93" i="12"/>
  <c r="AL99" i="12"/>
  <c r="AL105" i="12"/>
  <c r="AL111" i="12"/>
  <c r="AP6" i="12"/>
  <c r="AP9" i="12"/>
  <c r="AP12" i="12"/>
  <c r="AP15" i="12"/>
  <c r="AP18" i="12"/>
  <c r="AP21" i="12"/>
  <c r="AP24" i="12"/>
  <c r="AP27" i="12"/>
  <c r="AP30" i="12"/>
  <c r="AP33" i="12"/>
  <c r="AP36" i="12"/>
  <c r="AP39" i="12"/>
  <c r="AP42" i="12"/>
  <c r="AP45" i="12"/>
  <c r="AP48" i="12"/>
  <c r="AP51" i="12"/>
  <c r="AP54" i="12"/>
  <c r="AP57" i="12"/>
  <c r="AP60" i="12"/>
  <c r="AP63" i="12"/>
  <c r="AP66" i="12"/>
  <c r="AP69" i="12"/>
  <c r="AP72" i="12"/>
  <c r="AP75" i="12"/>
  <c r="AP78" i="12"/>
  <c r="AP81" i="12"/>
  <c r="AP84" i="12"/>
  <c r="AP87" i="12"/>
  <c r="AP90" i="12"/>
  <c r="AP93" i="12"/>
  <c r="AP96" i="12"/>
  <c r="AP99" i="12"/>
  <c r="AP102" i="12"/>
  <c r="AP105" i="12"/>
  <c r="AP108" i="12"/>
  <c r="AP111" i="12"/>
  <c r="AP114" i="12"/>
  <c r="AL10" i="12"/>
  <c r="AL16" i="12"/>
  <c r="AL22" i="12"/>
  <c r="AL28" i="12"/>
  <c r="AL34" i="12"/>
  <c r="AL40" i="12"/>
  <c r="AL46" i="12"/>
  <c r="AL52" i="12"/>
  <c r="AL58" i="12"/>
  <c r="AL64" i="12"/>
  <c r="AL70" i="12"/>
  <c r="AL76" i="12"/>
  <c r="AL82" i="12"/>
  <c r="AL88" i="12"/>
  <c r="AL94" i="12"/>
  <c r="AL100" i="12"/>
  <c r="AL106" i="12"/>
  <c r="AL112" i="12"/>
  <c r="AP5" i="12"/>
  <c r="AL11" i="12"/>
  <c r="AL17" i="12"/>
  <c r="AL23" i="12"/>
  <c r="AL29" i="12"/>
  <c r="AL35" i="12"/>
  <c r="AL41" i="12"/>
  <c r="AL47" i="12"/>
  <c r="AL53" i="12"/>
  <c r="AL59" i="12"/>
  <c r="AL65" i="12"/>
  <c r="AL71" i="12"/>
  <c r="AL77" i="12"/>
  <c r="AL83" i="12"/>
  <c r="AL89" i="12"/>
  <c r="AL95" i="12"/>
  <c r="AL101" i="12"/>
  <c r="AL107" i="12"/>
  <c r="AL113" i="12"/>
  <c r="AP7" i="12"/>
  <c r="AP10" i="12"/>
  <c r="AP13" i="12"/>
  <c r="AP16" i="12"/>
  <c r="AP19" i="12"/>
  <c r="AP22" i="12"/>
  <c r="AP25" i="12"/>
  <c r="AP28" i="12"/>
  <c r="AP31" i="12"/>
  <c r="AP34" i="12"/>
  <c r="AP37" i="12"/>
  <c r="AP40" i="12"/>
  <c r="AP43" i="12"/>
  <c r="AP46" i="12"/>
  <c r="AP49" i="12"/>
  <c r="AP52" i="12"/>
  <c r="AP55" i="12"/>
  <c r="AP58" i="12"/>
  <c r="AP61" i="12"/>
  <c r="AP64" i="12"/>
  <c r="AP67" i="12"/>
  <c r="AP70" i="12"/>
  <c r="AP73" i="12"/>
  <c r="AP76" i="12"/>
  <c r="AP79" i="12"/>
  <c r="AP82" i="12"/>
  <c r="AP85" i="12"/>
  <c r="AP88" i="12"/>
  <c r="AP91" i="12"/>
  <c r="AP94" i="12"/>
  <c r="AP97" i="12"/>
  <c r="AP100" i="12"/>
  <c r="AP103" i="12"/>
  <c r="AP106" i="12"/>
  <c r="AP109" i="12"/>
  <c r="AP112" i="12"/>
  <c r="S12" i="13"/>
  <c r="M34" i="13" s="1"/>
  <c r="AA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17" i="11"/>
  <c r="AK18" i="11"/>
  <c r="AK19" i="11"/>
  <c r="AK20" i="11"/>
  <c r="AK21" i="11"/>
  <c r="AK22" i="11"/>
  <c r="AK23" i="11"/>
  <c r="AK24" i="11"/>
  <c r="AK25" i="11"/>
  <c r="AK26" i="11"/>
  <c r="AK27" i="11"/>
  <c r="AK28" i="11"/>
  <c r="AK29" i="11"/>
  <c r="AK30" i="11"/>
  <c r="AK31" i="11"/>
  <c r="AK32" i="11"/>
  <c r="AK33" i="11"/>
  <c r="AK34" i="11"/>
  <c r="AK35" i="11"/>
  <c r="AK36" i="11"/>
  <c r="AK37" i="11"/>
  <c r="AK38" i="11"/>
  <c r="AK39" i="11"/>
  <c r="AK40" i="11"/>
  <c r="AK41" i="11"/>
  <c r="AK42" i="11"/>
  <c r="AK43" i="11"/>
  <c r="AK44" i="11"/>
  <c r="AK45" i="11"/>
  <c r="AK46" i="11"/>
  <c r="AK47" i="11"/>
  <c r="AK48" i="11"/>
  <c r="AK49" i="11"/>
  <c r="AK50" i="11"/>
  <c r="AK51" i="11"/>
  <c r="AK52" i="11"/>
  <c r="AK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66" i="11"/>
  <c r="AK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42" i="11"/>
  <c r="AC43" i="11"/>
  <c r="AC44" i="11"/>
  <c r="AC45" i="11"/>
  <c r="AC46" i="11"/>
  <c r="AC47" i="11"/>
  <c r="AC48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Q2210" i="12" l="1"/>
  <c r="AQ2216" i="12"/>
  <c r="AQ2222" i="12"/>
  <c r="AQ2228" i="12"/>
  <c r="AQ2234" i="12"/>
  <c r="AQ2240" i="12"/>
  <c r="AQ2246" i="12"/>
  <c r="AQ2252" i="12"/>
  <c r="AQ2258" i="12"/>
  <c r="AQ2264" i="12"/>
  <c r="AQ2270" i="12"/>
  <c r="AQ2276" i="12"/>
  <c r="AQ2282" i="12"/>
  <c r="AQ2288" i="12"/>
  <c r="AQ2294" i="12"/>
  <c r="AQ2300" i="12"/>
  <c r="AQ2306" i="12"/>
  <c r="AQ2312" i="12"/>
  <c r="AQ2233" i="12"/>
  <c r="AQ2257" i="12"/>
  <c r="AQ2287" i="12"/>
  <c r="AQ2205" i="12"/>
  <c r="AQ2211" i="12"/>
  <c r="AQ2217" i="12"/>
  <c r="AQ2223" i="12"/>
  <c r="AQ2229" i="12"/>
  <c r="AQ2235" i="12"/>
  <c r="AQ2241" i="12"/>
  <c r="AQ2247" i="12"/>
  <c r="AQ2253" i="12"/>
  <c r="AQ2259" i="12"/>
  <c r="AQ2265" i="12"/>
  <c r="AQ2271" i="12"/>
  <c r="AQ2277" i="12"/>
  <c r="AQ2283" i="12"/>
  <c r="AQ2289" i="12"/>
  <c r="AQ2295" i="12"/>
  <c r="AQ2301" i="12"/>
  <c r="AQ2307" i="12"/>
  <c r="AQ2313" i="12"/>
  <c r="AQ2221" i="12"/>
  <c r="AQ2251" i="12"/>
  <c r="AQ2281" i="12"/>
  <c r="AQ2311" i="12"/>
  <c r="AQ2206" i="12"/>
  <c r="AQ2212" i="12"/>
  <c r="AQ2218" i="12"/>
  <c r="AQ2224" i="12"/>
  <c r="AQ2230" i="12"/>
  <c r="AQ2236" i="12"/>
  <c r="AQ2242" i="12"/>
  <c r="AQ2248" i="12"/>
  <c r="AQ2254" i="12"/>
  <c r="AQ2260" i="12"/>
  <c r="AQ2266" i="12"/>
  <c r="AQ2272" i="12"/>
  <c r="AQ2278" i="12"/>
  <c r="AQ2284" i="12"/>
  <c r="AQ2290" i="12"/>
  <c r="AQ2296" i="12"/>
  <c r="AQ2302" i="12"/>
  <c r="AQ2308" i="12"/>
  <c r="AQ2314" i="12"/>
  <c r="AQ2227" i="12"/>
  <c r="AQ2263" i="12"/>
  <c r="AQ2293" i="12"/>
  <c r="AQ2207" i="12"/>
  <c r="AQ2213" i="12"/>
  <c r="AQ2219" i="12"/>
  <c r="AQ2225" i="12"/>
  <c r="AQ2231" i="12"/>
  <c r="AQ2237" i="12"/>
  <c r="AQ2243" i="12"/>
  <c r="AQ2249" i="12"/>
  <c r="AQ2255" i="12"/>
  <c r="AQ2261" i="12"/>
  <c r="AQ2267" i="12"/>
  <c r="AQ2273" i="12"/>
  <c r="AQ2279" i="12"/>
  <c r="AQ2285" i="12"/>
  <c r="AQ2291" i="12"/>
  <c r="AQ2297" i="12"/>
  <c r="AQ2303" i="12"/>
  <c r="AQ2309" i="12"/>
  <c r="AQ2209" i="12"/>
  <c r="AQ2239" i="12"/>
  <c r="AQ2269" i="12"/>
  <c r="AQ2299" i="12"/>
  <c r="AQ2208" i="12"/>
  <c r="AQ2214" i="12"/>
  <c r="AQ2220" i="12"/>
  <c r="AQ2226" i="12"/>
  <c r="AQ2232" i="12"/>
  <c r="AQ2238" i="12"/>
  <c r="AQ2244" i="12"/>
  <c r="AQ2250" i="12"/>
  <c r="AQ2256" i="12"/>
  <c r="AQ2262" i="12"/>
  <c r="AQ2268" i="12"/>
  <c r="AQ2274" i="12"/>
  <c r="AQ2280" i="12"/>
  <c r="AQ2286" i="12"/>
  <c r="AQ2292" i="12"/>
  <c r="AQ2298" i="12"/>
  <c r="AQ2304" i="12"/>
  <c r="AQ2310" i="12"/>
  <c r="AQ2215" i="12"/>
  <c r="AQ2245" i="12"/>
  <c r="AQ2275" i="12"/>
  <c r="AQ2305" i="12"/>
  <c r="AQ997" i="12"/>
  <c r="AQ1003" i="12"/>
  <c r="AQ1009" i="12"/>
  <c r="AQ1015" i="12"/>
  <c r="AQ1021" i="12"/>
  <c r="AQ1027" i="12"/>
  <c r="AQ1033" i="12"/>
  <c r="AQ1039" i="12"/>
  <c r="AQ1045" i="12"/>
  <c r="AQ1051" i="12"/>
  <c r="AQ1057" i="12"/>
  <c r="AQ1063" i="12"/>
  <c r="AQ1069" i="12"/>
  <c r="AQ1075" i="12"/>
  <c r="AQ1081" i="12"/>
  <c r="AQ1087" i="12"/>
  <c r="AQ1093" i="12"/>
  <c r="AQ1099" i="12"/>
  <c r="AQ998" i="12"/>
  <c r="AQ1004" i="12"/>
  <c r="AQ1010" i="12"/>
  <c r="AQ1016" i="12"/>
  <c r="AQ1022" i="12"/>
  <c r="AQ1028" i="12"/>
  <c r="AQ1034" i="12"/>
  <c r="AQ1040" i="12"/>
  <c r="AQ1046" i="12"/>
  <c r="AQ1052" i="12"/>
  <c r="AQ1058" i="12"/>
  <c r="AQ1064" i="12"/>
  <c r="AQ1070" i="12"/>
  <c r="AQ1076" i="12"/>
  <c r="AQ1082" i="12"/>
  <c r="AQ1088" i="12"/>
  <c r="AQ1094" i="12"/>
  <c r="AQ1100" i="12"/>
  <c r="AQ999" i="12"/>
  <c r="AQ1005" i="12"/>
  <c r="AQ1011" i="12"/>
  <c r="AQ1017" i="12"/>
  <c r="AQ1023" i="12"/>
  <c r="AQ1029" i="12"/>
  <c r="AQ1035" i="12"/>
  <c r="AQ1041" i="12"/>
  <c r="AQ1047" i="12"/>
  <c r="AQ1053" i="12"/>
  <c r="AQ1059" i="12"/>
  <c r="AQ1065" i="12"/>
  <c r="AQ1071" i="12"/>
  <c r="AQ1077" i="12"/>
  <c r="AQ1083" i="12"/>
  <c r="AQ1089" i="12"/>
  <c r="AQ1095" i="12"/>
  <c r="AQ1101" i="12"/>
  <c r="AQ1000" i="12"/>
  <c r="AQ1006" i="12"/>
  <c r="AQ1012" i="12"/>
  <c r="AQ1018" i="12"/>
  <c r="AQ1024" i="12"/>
  <c r="AQ1030" i="12"/>
  <c r="AQ1036" i="12"/>
  <c r="AQ1042" i="12"/>
  <c r="AQ1048" i="12"/>
  <c r="AQ1054" i="12"/>
  <c r="AQ1060" i="12"/>
  <c r="AQ1066" i="12"/>
  <c r="AQ1072" i="12"/>
  <c r="AQ1078" i="12"/>
  <c r="AQ1084" i="12"/>
  <c r="AQ1090" i="12"/>
  <c r="AQ1096" i="12"/>
  <c r="AQ1102" i="12"/>
  <c r="AQ995" i="12"/>
  <c r="AQ1001" i="12"/>
  <c r="AQ1007" i="12"/>
  <c r="AQ1013" i="12"/>
  <c r="AQ1019" i="12"/>
  <c r="AQ1025" i="12"/>
  <c r="AQ1031" i="12"/>
  <c r="AQ1037" i="12"/>
  <c r="AQ1043" i="12"/>
  <c r="AQ1049" i="12"/>
  <c r="AQ1055" i="12"/>
  <c r="AQ1061" i="12"/>
  <c r="AQ1067" i="12"/>
  <c r="AQ1073" i="12"/>
  <c r="AQ1079" i="12"/>
  <c r="AQ1085" i="12"/>
  <c r="AQ1091" i="12"/>
  <c r="AQ1097" i="12"/>
  <c r="AQ1103" i="12"/>
  <c r="AQ1020" i="12"/>
  <c r="AQ1056" i="12"/>
  <c r="AQ1092" i="12"/>
  <c r="AQ1086" i="12"/>
  <c r="AQ1026" i="12"/>
  <c r="AQ1062" i="12"/>
  <c r="AQ1098" i="12"/>
  <c r="AQ996" i="12"/>
  <c r="AQ1032" i="12"/>
  <c r="AQ1068" i="12"/>
  <c r="AQ1104" i="12"/>
  <c r="AQ1002" i="12"/>
  <c r="AQ1038" i="12"/>
  <c r="AQ1074" i="12"/>
  <c r="AQ1008" i="12"/>
  <c r="AQ1044" i="12"/>
  <c r="AQ1080" i="12"/>
  <c r="AQ1014" i="12"/>
  <c r="AQ1050" i="12"/>
  <c r="AQ667" i="12"/>
  <c r="AQ673" i="12"/>
  <c r="AQ679" i="12"/>
  <c r="AQ685" i="12"/>
  <c r="AQ691" i="12"/>
  <c r="AQ697" i="12"/>
  <c r="AQ703" i="12"/>
  <c r="AQ709" i="12"/>
  <c r="AQ715" i="12"/>
  <c r="AQ721" i="12"/>
  <c r="AQ727" i="12"/>
  <c r="AQ733" i="12"/>
  <c r="AQ739" i="12"/>
  <c r="AQ745" i="12"/>
  <c r="AQ751" i="12"/>
  <c r="AQ757" i="12"/>
  <c r="AQ763" i="12"/>
  <c r="AQ769" i="12"/>
  <c r="AQ668" i="12"/>
  <c r="AQ674" i="12"/>
  <c r="AQ680" i="12"/>
  <c r="AQ686" i="12"/>
  <c r="AQ692" i="12"/>
  <c r="AQ698" i="12"/>
  <c r="AQ704" i="12"/>
  <c r="AQ710" i="12"/>
  <c r="AQ716" i="12"/>
  <c r="AQ722" i="12"/>
  <c r="AQ728" i="12"/>
  <c r="AQ734" i="12"/>
  <c r="AQ740" i="12"/>
  <c r="AQ746" i="12"/>
  <c r="AQ752" i="12"/>
  <c r="AQ758" i="12"/>
  <c r="AQ764" i="12"/>
  <c r="AQ770" i="12"/>
  <c r="AQ669" i="12"/>
  <c r="AQ675" i="12"/>
  <c r="AQ681" i="12"/>
  <c r="AQ687" i="12"/>
  <c r="AQ693" i="12"/>
  <c r="AQ699" i="12"/>
  <c r="AQ705" i="12"/>
  <c r="AQ711" i="12"/>
  <c r="AQ717" i="12"/>
  <c r="AQ723" i="12"/>
  <c r="AQ729" i="12"/>
  <c r="AQ735" i="12"/>
  <c r="AQ741" i="12"/>
  <c r="AQ747" i="12"/>
  <c r="AQ753" i="12"/>
  <c r="AQ759" i="12"/>
  <c r="AQ765" i="12"/>
  <c r="AQ771" i="12"/>
  <c r="AQ670" i="12"/>
  <c r="AQ676" i="12"/>
  <c r="AQ682" i="12"/>
  <c r="AQ688" i="12"/>
  <c r="AQ694" i="12"/>
  <c r="AQ700" i="12"/>
  <c r="AQ706" i="12"/>
  <c r="AQ712" i="12"/>
  <c r="AQ718" i="12"/>
  <c r="AQ724" i="12"/>
  <c r="AQ730" i="12"/>
  <c r="AQ736" i="12"/>
  <c r="AQ742" i="12"/>
  <c r="AQ748" i="12"/>
  <c r="AQ754" i="12"/>
  <c r="AQ760" i="12"/>
  <c r="AQ766" i="12"/>
  <c r="AQ772" i="12"/>
  <c r="AQ665" i="12"/>
  <c r="AQ671" i="12"/>
  <c r="AQ677" i="12"/>
  <c r="AQ683" i="12"/>
  <c r="AQ689" i="12"/>
  <c r="AQ695" i="12"/>
  <c r="AQ701" i="12"/>
  <c r="AQ707" i="12"/>
  <c r="AQ713" i="12"/>
  <c r="AQ719" i="12"/>
  <c r="AQ725" i="12"/>
  <c r="AQ731" i="12"/>
  <c r="AQ737" i="12"/>
  <c r="AQ743" i="12"/>
  <c r="AQ749" i="12"/>
  <c r="AQ755" i="12"/>
  <c r="AQ761" i="12"/>
  <c r="AQ767" i="12"/>
  <c r="AQ773" i="12"/>
  <c r="AQ696" i="12"/>
  <c r="AQ732" i="12"/>
  <c r="AQ768" i="12"/>
  <c r="AQ666" i="12"/>
  <c r="AQ702" i="12"/>
  <c r="AQ738" i="12"/>
  <c r="AQ774" i="12"/>
  <c r="AQ672" i="12"/>
  <c r="AQ708" i="12"/>
  <c r="AQ744" i="12"/>
  <c r="AQ678" i="12"/>
  <c r="AQ714" i="12"/>
  <c r="AQ750" i="12"/>
  <c r="AQ684" i="12"/>
  <c r="AQ720" i="12"/>
  <c r="AQ756" i="12"/>
  <c r="AQ690" i="12"/>
  <c r="AQ726" i="12"/>
  <c r="AQ762" i="12"/>
  <c r="AQ337" i="12"/>
  <c r="AQ343" i="12"/>
  <c r="AQ349" i="12"/>
  <c r="AQ355" i="12"/>
  <c r="AQ361" i="12"/>
  <c r="AQ367" i="12"/>
  <c r="AQ373" i="12"/>
  <c r="AQ379" i="12"/>
  <c r="AQ385" i="12"/>
  <c r="AQ391" i="12"/>
  <c r="AQ397" i="12"/>
  <c r="AQ403" i="12"/>
  <c r="AQ409" i="12"/>
  <c r="AQ415" i="12"/>
  <c r="AQ421" i="12"/>
  <c r="AQ427" i="12"/>
  <c r="AQ433" i="12"/>
  <c r="AQ439" i="12"/>
  <c r="AQ338" i="12"/>
  <c r="AQ344" i="12"/>
  <c r="AQ350" i="12"/>
  <c r="AQ356" i="12"/>
  <c r="AQ362" i="12"/>
  <c r="AQ368" i="12"/>
  <c r="AQ374" i="12"/>
  <c r="AQ380" i="12"/>
  <c r="AQ386" i="12"/>
  <c r="AQ392" i="12"/>
  <c r="AQ398" i="12"/>
  <c r="AQ404" i="12"/>
  <c r="AQ410" i="12"/>
  <c r="AQ416" i="12"/>
  <c r="AQ422" i="12"/>
  <c r="AQ428" i="12"/>
  <c r="AQ434" i="12"/>
  <c r="AQ440" i="12"/>
  <c r="AQ339" i="12"/>
  <c r="AQ345" i="12"/>
  <c r="AQ351" i="12"/>
  <c r="AQ357" i="12"/>
  <c r="AQ363" i="12"/>
  <c r="AQ369" i="12"/>
  <c r="AQ375" i="12"/>
  <c r="AQ381" i="12"/>
  <c r="AQ387" i="12"/>
  <c r="AQ393" i="12"/>
  <c r="AQ399" i="12"/>
  <c r="AQ405" i="12"/>
  <c r="AQ411" i="12"/>
  <c r="AQ417" i="12"/>
  <c r="AQ423" i="12"/>
  <c r="AQ429" i="12"/>
  <c r="AQ435" i="12"/>
  <c r="AQ441" i="12"/>
  <c r="AQ340" i="12"/>
  <c r="AQ346" i="12"/>
  <c r="AQ352" i="12"/>
  <c r="AQ358" i="12"/>
  <c r="AQ364" i="12"/>
  <c r="AQ370" i="12"/>
  <c r="AQ376" i="12"/>
  <c r="AQ382" i="12"/>
  <c r="AQ388" i="12"/>
  <c r="AQ394" i="12"/>
  <c r="AQ400" i="12"/>
  <c r="AQ406" i="12"/>
  <c r="AQ412" i="12"/>
  <c r="AQ418" i="12"/>
  <c r="AQ424" i="12"/>
  <c r="AQ430" i="12"/>
  <c r="AQ436" i="12"/>
  <c r="AQ442" i="12"/>
  <c r="AQ335" i="12"/>
  <c r="AQ341" i="12"/>
  <c r="AQ347" i="12"/>
  <c r="AQ353" i="12"/>
  <c r="AQ359" i="12"/>
  <c r="AQ365" i="12"/>
  <c r="AQ371" i="12"/>
  <c r="AQ377" i="12"/>
  <c r="AQ383" i="12"/>
  <c r="AQ389" i="12"/>
  <c r="AQ395" i="12"/>
  <c r="AQ401" i="12"/>
  <c r="AQ407" i="12"/>
  <c r="AQ413" i="12"/>
  <c r="AQ419" i="12"/>
  <c r="AQ425" i="12"/>
  <c r="AQ431" i="12"/>
  <c r="AQ437" i="12"/>
  <c r="AQ443" i="12"/>
  <c r="AQ336" i="12"/>
  <c r="AQ372" i="12"/>
  <c r="AQ408" i="12"/>
  <c r="AQ444" i="12"/>
  <c r="AQ342" i="12"/>
  <c r="AQ378" i="12"/>
  <c r="AQ414" i="12"/>
  <c r="AQ348" i="12"/>
  <c r="AQ384" i="12"/>
  <c r="AQ420" i="12"/>
  <c r="AQ354" i="12"/>
  <c r="AQ390" i="12"/>
  <c r="AQ426" i="12"/>
  <c r="AQ360" i="12"/>
  <c r="AQ396" i="12"/>
  <c r="AQ432" i="12"/>
  <c r="AQ366" i="12"/>
  <c r="AQ402" i="12"/>
  <c r="AQ438" i="12"/>
  <c r="AQ229" i="12"/>
  <c r="AQ235" i="12"/>
  <c r="AQ241" i="12"/>
  <c r="AQ247" i="12"/>
  <c r="AQ253" i="12"/>
  <c r="AQ259" i="12"/>
  <c r="AQ265" i="12"/>
  <c r="AQ271" i="12"/>
  <c r="AQ225" i="12"/>
  <c r="AQ231" i="12"/>
  <c r="AQ227" i="12"/>
  <c r="AQ233" i="12"/>
  <c r="AQ239" i="12"/>
  <c r="AQ245" i="12"/>
  <c r="AQ230" i="12"/>
  <c r="AQ240" i="12"/>
  <c r="AQ249" i="12"/>
  <c r="AQ256" i="12"/>
  <c r="AQ263" i="12"/>
  <c r="AQ270" i="12"/>
  <c r="AQ277" i="12"/>
  <c r="AQ283" i="12"/>
  <c r="AQ289" i="12"/>
  <c r="AQ295" i="12"/>
  <c r="AQ301" i="12"/>
  <c r="AQ307" i="12"/>
  <c r="AQ313" i="12"/>
  <c r="AQ319" i="12"/>
  <c r="AQ325" i="12"/>
  <c r="AQ331" i="12"/>
  <c r="AQ232" i="12"/>
  <c r="AQ242" i="12"/>
  <c r="AQ250" i="12"/>
  <c r="AQ257" i="12"/>
  <c r="AQ264" i="12"/>
  <c r="AQ272" i="12"/>
  <c r="AQ278" i="12"/>
  <c r="AQ284" i="12"/>
  <c r="AQ290" i="12"/>
  <c r="AQ296" i="12"/>
  <c r="AQ302" i="12"/>
  <c r="AQ308" i="12"/>
  <c r="AQ314" i="12"/>
  <c r="AQ320" i="12"/>
  <c r="AQ326" i="12"/>
  <c r="AQ332" i="12"/>
  <c r="AQ234" i="12"/>
  <c r="AQ243" i="12"/>
  <c r="AQ251" i="12"/>
  <c r="AQ258" i="12"/>
  <c r="AQ266" i="12"/>
  <c r="AQ273" i="12"/>
  <c r="AQ279" i="12"/>
  <c r="AQ285" i="12"/>
  <c r="AQ291" i="12"/>
  <c r="AQ297" i="12"/>
  <c r="AQ303" i="12"/>
  <c r="AQ309" i="12"/>
  <c r="AQ315" i="12"/>
  <c r="AQ321" i="12"/>
  <c r="AQ327" i="12"/>
  <c r="AQ333" i="12"/>
  <c r="AQ236" i="12"/>
  <c r="AQ244" i="12"/>
  <c r="AQ252" i="12"/>
  <c r="AQ260" i="12"/>
  <c r="AQ267" i="12"/>
  <c r="AQ274" i="12"/>
  <c r="AQ280" i="12"/>
  <c r="AQ286" i="12"/>
  <c r="AQ292" i="12"/>
  <c r="AQ298" i="12"/>
  <c r="AQ304" i="12"/>
  <c r="AQ310" i="12"/>
  <c r="AQ316" i="12"/>
  <c r="AQ322" i="12"/>
  <c r="AQ328" i="12"/>
  <c r="AQ334" i="12"/>
  <c r="AQ226" i="12"/>
  <c r="AQ237" i="12"/>
  <c r="AQ246" i="12"/>
  <c r="AQ254" i="12"/>
  <c r="AQ261" i="12"/>
  <c r="AQ268" i="12"/>
  <c r="AQ275" i="12"/>
  <c r="AQ281" i="12"/>
  <c r="AQ287" i="12"/>
  <c r="AQ293" i="12"/>
  <c r="AQ299" i="12"/>
  <c r="AQ305" i="12"/>
  <c r="AQ311" i="12"/>
  <c r="AQ317" i="12"/>
  <c r="AQ323" i="12"/>
  <c r="AQ329" i="12"/>
  <c r="AQ262" i="12"/>
  <c r="AQ300" i="12"/>
  <c r="AQ269" i="12"/>
  <c r="AQ306" i="12"/>
  <c r="AQ228" i="12"/>
  <c r="AQ276" i="12"/>
  <c r="AQ312" i="12"/>
  <c r="AQ238" i="12"/>
  <c r="AQ282" i="12"/>
  <c r="AQ318" i="12"/>
  <c r="AQ248" i="12"/>
  <c r="AQ288" i="12"/>
  <c r="AQ324" i="12"/>
  <c r="AQ255" i="12"/>
  <c r="AQ294" i="12"/>
  <c r="AQ330" i="12"/>
  <c r="AQ2318" i="12"/>
  <c r="AQ2324" i="12"/>
  <c r="AQ2330" i="12"/>
  <c r="AQ2336" i="12"/>
  <c r="AQ2342" i="12"/>
  <c r="AQ2348" i="12"/>
  <c r="AQ2354" i="12"/>
  <c r="AQ2360" i="12"/>
  <c r="AQ2366" i="12"/>
  <c r="AQ2372" i="12"/>
  <c r="AQ2378" i="12"/>
  <c r="AQ2384" i="12"/>
  <c r="AQ2390" i="12"/>
  <c r="AQ2396" i="12"/>
  <c r="AQ2402" i="12"/>
  <c r="AQ2408" i="12"/>
  <c r="AQ2414" i="12"/>
  <c r="AQ2420" i="12"/>
  <c r="AQ2317" i="12"/>
  <c r="AQ2347" i="12"/>
  <c r="AQ2377" i="12"/>
  <c r="AQ2401" i="12"/>
  <c r="AQ2319" i="12"/>
  <c r="AQ2325" i="12"/>
  <c r="AQ2331" i="12"/>
  <c r="AQ2337" i="12"/>
  <c r="AQ2343" i="12"/>
  <c r="AQ2349" i="12"/>
  <c r="AQ2355" i="12"/>
  <c r="AQ2361" i="12"/>
  <c r="AQ2367" i="12"/>
  <c r="AQ2373" i="12"/>
  <c r="AQ2379" i="12"/>
  <c r="AQ2385" i="12"/>
  <c r="AQ2391" i="12"/>
  <c r="AQ2397" i="12"/>
  <c r="AQ2403" i="12"/>
  <c r="AQ2409" i="12"/>
  <c r="AQ2415" i="12"/>
  <c r="AQ2421" i="12"/>
  <c r="AQ2341" i="12"/>
  <c r="AQ2371" i="12"/>
  <c r="AQ2407" i="12"/>
  <c r="AQ2320" i="12"/>
  <c r="AQ2326" i="12"/>
  <c r="AQ2332" i="12"/>
  <c r="AQ2338" i="12"/>
  <c r="AQ2344" i="12"/>
  <c r="AQ2350" i="12"/>
  <c r="AQ2356" i="12"/>
  <c r="AQ2362" i="12"/>
  <c r="AQ2368" i="12"/>
  <c r="AQ2374" i="12"/>
  <c r="AQ2380" i="12"/>
  <c r="AQ2386" i="12"/>
  <c r="AQ2392" i="12"/>
  <c r="AQ2398" i="12"/>
  <c r="AQ2404" i="12"/>
  <c r="AQ2410" i="12"/>
  <c r="AQ2416" i="12"/>
  <c r="AQ2422" i="12"/>
  <c r="AQ2323" i="12"/>
  <c r="AQ2353" i="12"/>
  <c r="AQ2383" i="12"/>
  <c r="AQ2413" i="12"/>
  <c r="AQ2315" i="12"/>
  <c r="AQ2321" i="12"/>
  <c r="AQ2327" i="12"/>
  <c r="AQ2333" i="12"/>
  <c r="AQ2339" i="12"/>
  <c r="AQ2345" i="12"/>
  <c r="AQ2351" i="12"/>
  <c r="AQ2357" i="12"/>
  <c r="AQ2363" i="12"/>
  <c r="AQ2369" i="12"/>
  <c r="AQ2375" i="12"/>
  <c r="AQ2381" i="12"/>
  <c r="AQ2387" i="12"/>
  <c r="AQ2393" i="12"/>
  <c r="AQ2399" i="12"/>
  <c r="AQ2405" i="12"/>
  <c r="AQ2411" i="12"/>
  <c r="AQ2417" i="12"/>
  <c r="AQ2423" i="12"/>
  <c r="AQ2329" i="12"/>
  <c r="AQ2359" i="12"/>
  <c r="AQ2389" i="12"/>
  <c r="AQ2419" i="12"/>
  <c r="AQ2316" i="12"/>
  <c r="AQ2322" i="12"/>
  <c r="AQ2328" i="12"/>
  <c r="AQ2334" i="12"/>
  <c r="AQ2340" i="12"/>
  <c r="AQ2346" i="12"/>
  <c r="AQ2352" i="12"/>
  <c r="AQ2358" i="12"/>
  <c r="AQ2364" i="12"/>
  <c r="AQ2370" i="12"/>
  <c r="AQ2376" i="12"/>
  <c r="AQ2382" i="12"/>
  <c r="AQ2388" i="12"/>
  <c r="AQ2394" i="12"/>
  <c r="AQ2400" i="12"/>
  <c r="AQ2406" i="12"/>
  <c r="AQ2412" i="12"/>
  <c r="AQ2418" i="12"/>
  <c r="AQ2424" i="12"/>
  <c r="AQ2335" i="12"/>
  <c r="AQ2365" i="12"/>
  <c r="AQ2395" i="12"/>
  <c r="AQ1988" i="12"/>
  <c r="AQ1994" i="12"/>
  <c r="AQ2000" i="12"/>
  <c r="AQ2006" i="12"/>
  <c r="AQ2012" i="12"/>
  <c r="AQ2018" i="12"/>
  <c r="AQ2024" i="12"/>
  <c r="AQ2030" i="12"/>
  <c r="AQ2036" i="12"/>
  <c r="AQ2042" i="12"/>
  <c r="AQ2048" i="12"/>
  <c r="AQ2054" i="12"/>
  <c r="AQ2060" i="12"/>
  <c r="AQ2066" i="12"/>
  <c r="AQ2072" i="12"/>
  <c r="AQ2078" i="12"/>
  <c r="AQ2084" i="12"/>
  <c r="AQ2090" i="12"/>
  <c r="AQ1999" i="12"/>
  <c r="AQ2029" i="12"/>
  <c r="AQ2059" i="12"/>
  <c r="AQ2089" i="12"/>
  <c r="AQ1989" i="12"/>
  <c r="AQ1995" i="12"/>
  <c r="AQ2001" i="12"/>
  <c r="AQ2007" i="12"/>
  <c r="AQ2013" i="12"/>
  <c r="AQ2019" i="12"/>
  <c r="AQ2025" i="12"/>
  <c r="AQ2031" i="12"/>
  <c r="AQ2037" i="12"/>
  <c r="AQ2043" i="12"/>
  <c r="AQ2049" i="12"/>
  <c r="AQ2055" i="12"/>
  <c r="AQ2061" i="12"/>
  <c r="AQ2067" i="12"/>
  <c r="AQ2073" i="12"/>
  <c r="AQ2079" i="12"/>
  <c r="AQ2085" i="12"/>
  <c r="AQ2091" i="12"/>
  <c r="AQ1987" i="12"/>
  <c r="AQ2017" i="12"/>
  <c r="AQ2047" i="12"/>
  <c r="AQ2077" i="12"/>
  <c r="AQ1990" i="12"/>
  <c r="AQ1996" i="12"/>
  <c r="AQ2002" i="12"/>
  <c r="AQ2008" i="12"/>
  <c r="AQ2014" i="12"/>
  <c r="AQ2020" i="12"/>
  <c r="AQ2026" i="12"/>
  <c r="AQ2032" i="12"/>
  <c r="AQ2038" i="12"/>
  <c r="AQ2044" i="12"/>
  <c r="AQ2050" i="12"/>
  <c r="AQ2056" i="12"/>
  <c r="AQ2062" i="12"/>
  <c r="AQ2068" i="12"/>
  <c r="AQ2074" i="12"/>
  <c r="AQ2080" i="12"/>
  <c r="AQ2086" i="12"/>
  <c r="AQ2092" i="12"/>
  <c r="AQ2011" i="12"/>
  <c r="AQ2041" i="12"/>
  <c r="AQ2071" i="12"/>
  <c r="AQ1985" i="12"/>
  <c r="AQ1991" i="12"/>
  <c r="AQ1997" i="12"/>
  <c r="AQ2003" i="12"/>
  <c r="AQ2009" i="12"/>
  <c r="AQ2015" i="12"/>
  <c r="AQ2021" i="12"/>
  <c r="AQ2027" i="12"/>
  <c r="AQ2033" i="12"/>
  <c r="AQ2039" i="12"/>
  <c r="AQ2045" i="12"/>
  <c r="AQ2051" i="12"/>
  <c r="AQ2057" i="12"/>
  <c r="AQ2063" i="12"/>
  <c r="AQ2069" i="12"/>
  <c r="AQ2075" i="12"/>
  <c r="AQ2081" i="12"/>
  <c r="AQ2087" i="12"/>
  <c r="AQ2093" i="12"/>
  <c r="AQ1993" i="12"/>
  <c r="AQ2023" i="12"/>
  <c r="AQ2053" i="12"/>
  <c r="AQ2083" i="12"/>
  <c r="AQ1986" i="12"/>
  <c r="AQ1992" i="12"/>
  <c r="AQ1998" i="12"/>
  <c r="AQ2004" i="12"/>
  <c r="AQ2010" i="12"/>
  <c r="AQ2016" i="12"/>
  <c r="AQ2022" i="12"/>
  <c r="AQ2028" i="12"/>
  <c r="AQ2034" i="12"/>
  <c r="AQ2040" i="12"/>
  <c r="AQ2046" i="12"/>
  <c r="AQ2052" i="12"/>
  <c r="AQ2058" i="12"/>
  <c r="AQ2064" i="12"/>
  <c r="AQ2070" i="12"/>
  <c r="AQ2076" i="12"/>
  <c r="AQ2082" i="12"/>
  <c r="AQ2088" i="12"/>
  <c r="AQ2094" i="12"/>
  <c r="AQ2005" i="12"/>
  <c r="AQ2035" i="12"/>
  <c r="AQ2065" i="12"/>
  <c r="AQ1657" i="12"/>
  <c r="AQ1663" i="12"/>
  <c r="AQ1669" i="12"/>
  <c r="AQ1675" i="12"/>
  <c r="AQ1681" i="12"/>
  <c r="AQ1687" i="12"/>
  <c r="AQ1693" i="12"/>
  <c r="AQ1699" i="12"/>
  <c r="AQ1705" i="12"/>
  <c r="AQ1711" i="12"/>
  <c r="AQ1717" i="12"/>
  <c r="AQ1723" i="12"/>
  <c r="AQ1729" i="12"/>
  <c r="AQ1735" i="12"/>
  <c r="AQ1741" i="12"/>
  <c r="AQ1747" i="12"/>
  <c r="AQ1753" i="12"/>
  <c r="AQ1759" i="12"/>
  <c r="AQ1658" i="12"/>
  <c r="AQ1664" i="12"/>
  <c r="AQ1670" i="12"/>
  <c r="AQ1676" i="12"/>
  <c r="AQ1682" i="12"/>
  <c r="AQ1688" i="12"/>
  <c r="AQ1694" i="12"/>
  <c r="AQ1700" i="12"/>
  <c r="AQ1706" i="12"/>
  <c r="AQ1712" i="12"/>
  <c r="AQ1718" i="12"/>
  <c r="AQ1724" i="12"/>
  <c r="AQ1730" i="12"/>
  <c r="AQ1736" i="12"/>
  <c r="AQ1742" i="12"/>
  <c r="AQ1748" i="12"/>
  <c r="AQ1754" i="12"/>
  <c r="AQ1760" i="12"/>
  <c r="AQ1659" i="12"/>
  <c r="AQ1665" i="12"/>
  <c r="AQ1671" i="12"/>
  <c r="AQ1677" i="12"/>
  <c r="AQ1683" i="12"/>
  <c r="AQ1689" i="12"/>
  <c r="AQ1695" i="12"/>
  <c r="AQ1701" i="12"/>
  <c r="AQ1707" i="12"/>
  <c r="AQ1713" i="12"/>
  <c r="AQ1719" i="12"/>
  <c r="AQ1725" i="12"/>
  <c r="AQ1731" i="12"/>
  <c r="AQ1737" i="12"/>
  <c r="AQ1743" i="12"/>
  <c r="AQ1749" i="12"/>
  <c r="AQ1755" i="12"/>
  <c r="AQ1761" i="12"/>
  <c r="AQ1660" i="12"/>
  <c r="AQ1666" i="12"/>
  <c r="AQ1672" i="12"/>
  <c r="AQ1678" i="12"/>
  <c r="AQ1684" i="12"/>
  <c r="AQ1690" i="12"/>
  <c r="AQ1696" i="12"/>
  <c r="AQ1702" i="12"/>
  <c r="AQ1708" i="12"/>
  <c r="AQ1714" i="12"/>
  <c r="AQ1720" i="12"/>
  <c r="AQ1726" i="12"/>
  <c r="AQ1732" i="12"/>
  <c r="AQ1738" i="12"/>
  <c r="AQ1744" i="12"/>
  <c r="AQ1750" i="12"/>
  <c r="AQ1756" i="12"/>
  <c r="AQ1762" i="12"/>
  <c r="AQ1655" i="12"/>
  <c r="AQ1661" i="12"/>
  <c r="AQ1667" i="12"/>
  <c r="AQ1673" i="12"/>
  <c r="AQ1679" i="12"/>
  <c r="AQ1685" i="12"/>
  <c r="AQ1691" i="12"/>
  <c r="AQ1697" i="12"/>
  <c r="AQ1703" i="12"/>
  <c r="AQ1709" i="12"/>
  <c r="AQ1715" i="12"/>
  <c r="AQ1721" i="12"/>
  <c r="AQ1727" i="12"/>
  <c r="AQ1733" i="12"/>
  <c r="AQ1739" i="12"/>
  <c r="AQ1745" i="12"/>
  <c r="AQ1751" i="12"/>
  <c r="AQ1757" i="12"/>
  <c r="AQ1763" i="12"/>
  <c r="AQ1668" i="12"/>
  <c r="AQ1704" i="12"/>
  <c r="AQ1740" i="12"/>
  <c r="AQ1674" i="12"/>
  <c r="AQ1710" i="12"/>
  <c r="AQ1746" i="12"/>
  <c r="AQ1698" i="12"/>
  <c r="AQ1680" i="12"/>
  <c r="AQ1716" i="12"/>
  <c r="AQ1752" i="12"/>
  <c r="AQ1662" i="12"/>
  <c r="AQ1686" i="12"/>
  <c r="AQ1722" i="12"/>
  <c r="AQ1758" i="12"/>
  <c r="AQ1656" i="12"/>
  <c r="AQ1692" i="12"/>
  <c r="AQ1728" i="12"/>
  <c r="AQ1764" i="12"/>
  <c r="AQ1734" i="12"/>
  <c r="AQ1549" i="12"/>
  <c r="AQ1555" i="12"/>
  <c r="AQ1561" i="12"/>
  <c r="AQ1567" i="12"/>
  <c r="AQ1573" i="12"/>
  <c r="AQ1579" i="12"/>
  <c r="AQ1585" i="12"/>
  <c r="AQ1591" i="12"/>
  <c r="AQ1597" i="12"/>
  <c r="AQ1603" i="12"/>
  <c r="AQ1609" i="12"/>
  <c r="AQ1615" i="12"/>
  <c r="AQ1621" i="12"/>
  <c r="AQ1627" i="12"/>
  <c r="AQ1633" i="12"/>
  <c r="AQ1639" i="12"/>
  <c r="AQ1645" i="12"/>
  <c r="AQ1651" i="12"/>
  <c r="AQ1550" i="12"/>
  <c r="AQ1556" i="12"/>
  <c r="AQ1562" i="12"/>
  <c r="AQ1568" i="12"/>
  <c r="AQ1574" i="12"/>
  <c r="AQ1580" i="12"/>
  <c r="AQ1586" i="12"/>
  <c r="AQ1592" i="12"/>
  <c r="AQ1598" i="12"/>
  <c r="AQ1604" i="12"/>
  <c r="AQ1610" i="12"/>
  <c r="AQ1616" i="12"/>
  <c r="AQ1622" i="12"/>
  <c r="AQ1628" i="12"/>
  <c r="AQ1634" i="12"/>
  <c r="AQ1640" i="12"/>
  <c r="AQ1646" i="12"/>
  <c r="AQ1652" i="12"/>
  <c r="AQ1545" i="12"/>
  <c r="AQ1551" i="12"/>
  <c r="AQ1557" i="12"/>
  <c r="AQ1563" i="12"/>
  <c r="AQ1569" i="12"/>
  <c r="AQ1575" i="12"/>
  <c r="AQ1581" i="12"/>
  <c r="AQ1587" i="12"/>
  <c r="AQ1593" i="12"/>
  <c r="AQ1599" i="12"/>
  <c r="AQ1605" i="12"/>
  <c r="AQ1611" i="12"/>
  <c r="AQ1617" i="12"/>
  <c r="AQ1623" i="12"/>
  <c r="AQ1629" i="12"/>
  <c r="AQ1635" i="12"/>
  <c r="AQ1641" i="12"/>
  <c r="AQ1647" i="12"/>
  <c r="AQ1653" i="12"/>
  <c r="AQ1546" i="12"/>
  <c r="AQ1552" i="12"/>
  <c r="AQ1558" i="12"/>
  <c r="AQ1564" i="12"/>
  <c r="AQ1570" i="12"/>
  <c r="AQ1576" i="12"/>
  <c r="AQ1582" i="12"/>
  <c r="AQ1588" i="12"/>
  <c r="AQ1594" i="12"/>
  <c r="AQ1600" i="12"/>
  <c r="AQ1606" i="12"/>
  <c r="AQ1612" i="12"/>
  <c r="AQ1618" i="12"/>
  <c r="AQ1624" i="12"/>
  <c r="AQ1630" i="12"/>
  <c r="AQ1636" i="12"/>
  <c r="AQ1642" i="12"/>
  <c r="AQ1648" i="12"/>
  <c r="AQ1654" i="12"/>
  <c r="AQ1547" i="12"/>
  <c r="AQ1553" i="12"/>
  <c r="AQ1559" i="12"/>
  <c r="AQ1565" i="12"/>
  <c r="AQ1571" i="12"/>
  <c r="AQ1577" i="12"/>
  <c r="AQ1583" i="12"/>
  <c r="AQ1589" i="12"/>
  <c r="AQ1595" i="12"/>
  <c r="AQ1601" i="12"/>
  <c r="AQ1607" i="12"/>
  <c r="AQ1613" i="12"/>
  <c r="AQ1619" i="12"/>
  <c r="AQ1625" i="12"/>
  <c r="AQ1631" i="12"/>
  <c r="AQ1637" i="12"/>
  <c r="AQ1643" i="12"/>
  <c r="AQ1649" i="12"/>
  <c r="AQ1560" i="12"/>
  <c r="AQ1596" i="12"/>
  <c r="AQ1632" i="12"/>
  <c r="AQ1626" i="12"/>
  <c r="AQ1566" i="12"/>
  <c r="AQ1602" i="12"/>
  <c r="AQ1638" i="12"/>
  <c r="AQ1554" i="12"/>
  <c r="AQ1572" i="12"/>
  <c r="AQ1608" i="12"/>
  <c r="AQ1644" i="12"/>
  <c r="AQ1578" i="12"/>
  <c r="AQ1614" i="12"/>
  <c r="AQ1650" i="12"/>
  <c r="AQ1590" i="12"/>
  <c r="AQ1548" i="12"/>
  <c r="AQ1584" i="12"/>
  <c r="AQ1620" i="12"/>
  <c r="AQ2648" i="12"/>
  <c r="AQ2654" i="12"/>
  <c r="AQ2660" i="12"/>
  <c r="AQ2666" i="12"/>
  <c r="AQ2672" i="12"/>
  <c r="AQ2678" i="12"/>
  <c r="AQ2684" i="12"/>
  <c r="AQ2690" i="12"/>
  <c r="AQ2696" i="12"/>
  <c r="AQ2702" i="12"/>
  <c r="AQ2708" i="12"/>
  <c r="AQ2714" i="12"/>
  <c r="AQ2720" i="12"/>
  <c r="AQ2726" i="12"/>
  <c r="AQ2732" i="12"/>
  <c r="AQ2738" i="12"/>
  <c r="AQ2744" i="12"/>
  <c r="AQ2750" i="12"/>
  <c r="AQ2659" i="12"/>
  <c r="AQ2689" i="12"/>
  <c r="AQ2719" i="12"/>
  <c r="AQ2749" i="12"/>
  <c r="AQ2649" i="12"/>
  <c r="AQ2655" i="12"/>
  <c r="AQ2661" i="12"/>
  <c r="AQ2667" i="12"/>
  <c r="AQ2673" i="12"/>
  <c r="AQ2679" i="12"/>
  <c r="AQ2685" i="12"/>
  <c r="AQ2691" i="12"/>
  <c r="AQ2697" i="12"/>
  <c r="AQ2703" i="12"/>
  <c r="AQ2709" i="12"/>
  <c r="AQ2715" i="12"/>
  <c r="AQ2721" i="12"/>
  <c r="AQ2727" i="12"/>
  <c r="AQ2733" i="12"/>
  <c r="AQ2739" i="12"/>
  <c r="AQ2745" i="12"/>
  <c r="AQ2751" i="12"/>
  <c r="AQ2752" i="12"/>
  <c r="AQ2753" i="12"/>
  <c r="AQ2647" i="12"/>
  <c r="AQ2677" i="12"/>
  <c r="AQ2707" i="12"/>
  <c r="AQ2731" i="12"/>
  <c r="AQ2650" i="12"/>
  <c r="AQ2656" i="12"/>
  <c r="AQ2662" i="12"/>
  <c r="AQ2668" i="12"/>
  <c r="AQ2674" i="12"/>
  <c r="AQ2680" i="12"/>
  <c r="AQ2686" i="12"/>
  <c r="AQ2692" i="12"/>
  <c r="AQ2698" i="12"/>
  <c r="AQ2704" i="12"/>
  <c r="AQ2710" i="12"/>
  <c r="AQ2716" i="12"/>
  <c r="AQ2722" i="12"/>
  <c r="AQ2728" i="12"/>
  <c r="AQ2734" i="12"/>
  <c r="AQ2740" i="12"/>
  <c r="AQ2746" i="12"/>
  <c r="AQ2747" i="12"/>
  <c r="AQ2653" i="12"/>
  <c r="AQ2683" i="12"/>
  <c r="AQ2713" i="12"/>
  <c r="AQ2743" i="12"/>
  <c r="AQ2645" i="12"/>
  <c r="AQ2651" i="12"/>
  <c r="AQ2657" i="12"/>
  <c r="AQ2663" i="12"/>
  <c r="AQ2669" i="12"/>
  <c r="AQ2675" i="12"/>
  <c r="AQ2681" i="12"/>
  <c r="AQ2687" i="12"/>
  <c r="AQ2693" i="12"/>
  <c r="AQ2699" i="12"/>
  <c r="AQ2705" i="12"/>
  <c r="AQ2711" i="12"/>
  <c r="AQ2717" i="12"/>
  <c r="AQ2723" i="12"/>
  <c r="AQ2729" i="12"/>
  <c r="AQ2735" i="12"/>
  <c r="AQ2741" i="12"/>
  <c r="AQ2665" i="12"/>
  <c r="AQ2695" i="12"/>
  <c r="AQ2725" i="12"/>
  <c r="AQ2646" i="12"/>
  <c r="AQ2652" i="12"/>
  <c r="AQ2658" i="12"/>
  <c r="AQ2664" i="12"/>
  <c r="AQ2670" i="12"/>
  <c r="AQ2676" i="12"/>
  <c r="AQ2682" i="12"/>
  <c r="AQ2688" i="12"/>
  <c r="AQ2694" i="12"/>
  <c r="AQ2700" i="12"/>
  <c r="AQ2706" i="12"/>
  <c r="AQ2712" i="12"/>
  <c r="AQ2718" i="12"/>
  <c r="AQ2724" i="12"/>
  <c r="AQ2730" i="12"/>
  <c r="AQ2736" i="12"/>
  <c r="AQ2742" i="12"/>
  <c r="AQ2748" i="12"/>
  <c r="AQ2754" i="12"/>
  <c r="AQ2671" i="12"/>
  <c r="AQ2701" i="12"/>
  <c r="AQ2737" i="12"/>
  <c r="AQ1327" i="12"/>
  <c r="AQ1333" i="12"/>
  <c r="AQ1339" i="12"/>
  <c r="AQ1345" i="12"/>
  <c r="AQ1351" i="12"/>
  <c r="AQ1357" i="12"/>
  <c r="AQ1363" i="12"/>
  <c r="AQ1369" i="12"/>
  <c r="AQ1375" i="12"/>
  <c r="AQ1381" i="12"/>
  <c r="AQ1387" i="12"/>
  <c r="AQ1393" i="12"/>
  <c r="AQ1399" i="12"/>
  <c r="AQ1405" i="12"/>
  <c r="AQ1411" i="12"/>
  <c r="AQ1417" i="12"/>
  <c r="AQ1423" i="12"/>
  <c r="AQ1429" i="12"/>
  <c r="AQ1328" i="12"/>
  <c r="AQ1334" i="12"/>
  <c r="AQ1340" i="12"/>
  <c r="AQ1346" i="12"/>
  <c r="AQ1352" i="12"/>
  <c r="AQ1358" i="12"/>
  <c r="AQ1364" i="12"/>
  <c r="AQ1370" i="12"/>
  <c r="AQ1376" i="12"/>
  <c r="AQ1382" i="12"/>
  <c r="AQ1388" i="12"/>
  <c r="AQ1394" i="12"/>
  <c r="AQ1400" i="12"/>
  <c r="AQ1406" i="12"/>
  <c r="AQ1412" i="12"/>
  <c r="AQ1418" i="12"/>
  <c r="AQ1424" i="12"/>
  <c r="AQ1430" i="12"/>
  <c r="AQ1329" i="12"/>
  <c r="AQ1335" i="12"/>
  <c r="AQ1341" i="12"/>
  <c r="AQ1347" i="12"/>
  <c r="AQ1353" i="12"/>
  <c r="AQ1359" i="12"/>
  <c r="AQ1365" i="12"/>
  <c r="AQ1371" i="12"/>
  <c r="AQ1377" i="12"/>
  <c r="AQ1383" i="12"/>
  <c r="AQ1389" i="12"/>
  <c r="AQ1395" i="12"/>
  <c r="AQ1401" i="12"/>
  <c r="AQ1407" i="12"/>
  <c r="AQ1413" i="12"/>
  <c r="AQ1419" i="12"/>
  <c r="AQ1425" i="12"/>
  <c r="AQ1431" i="12"/>
  <c r="AQ1330" i="12"/>
  <c r="AQ1336" i="12"/>
  <c r="AQ1342" i="12"/>
  <c r="AQ1348" i="12"/>
  <c r="AQ1354" i="12"/>
  <c r="AQ1360" i="12"/>
  <c r="AQ1366" i="12"/>
  <c r="AQ1372" i="12"/>
  <c r="AQ1378" i="12"/>
  <c r="AQ1384" i="12"/>
  <c r="AQ1390" i="12"/>
  <c r="AQ1396" i="12"/>
  <c r="AQ1402" i="12"/>
  <c r="AQ1408" i="12"/>
  <c r="AQ1414" i="12"/>
  <c r="AQ1420" i="12"/>
  <c r="AQ1426" i="12"/>
  <c r="AQ1432" i="12"/>
  <c r="AQ1325" i="12"/>
  <c r="AQ1331" i="12"/>
  <c r="AQ1337" i="12"/>
  <c r="AQ1343" i="12"/>
  <c r="AQ1349" i="12"/>
  <c r="AQ1355" i="12"/>
  <c r="AQ1361" i="12"/>
  <c r="AQ1367" i="12"/>
  <c r="AQ1373" i="12"/>
  <c r="AQ1379" i="12"/>
  <c r="AQ1385" i="12"/>
  <c r="AQ1391" i="12"/>
  <c r="AQ1397" i="12"/>
  <c r="AQ1403" i="12"/>
  <c r="AQ1409" i="12"/>
  <c r="AQ1415" i="12"/>
  <c r="AQ1421" i="12"/>
  <c r="AQ1427" i="12"/>
  <c r="AQ1433" i="12"/>
  <c r="AQ1344" i="12"/>
  <c r="AQ1380" i="12"/>
  <c r="AQ1416" i="12"/>
  <c r="AQ1350" i="12"/>
  <c r="AQ1386" i="12"/>
  <c r="AQ1422" i="12"/>
  <c r="AQ1374" i="12"/>
  <c r="AQ1356" i="12"/>
  <c r="AQ1392" i="12"/>
  <c r="AQ1428" i="12"/>
  <c r="AQ1326" i="12"/>
  <c r="AQ1362" i="12"/>
  <c r="AQ1398" i="12"/>
  <c r="AQ1434" i="12"/>
  <c r="AQ1410" i="12"/>
  <c r="AQ1332" i="12"/>
  <c r="AQ1368" i="12"/>
  <c r="AQ1404" i="12"/>
  <c r="AQ1338" i="12"/>
  <c r="AQ115" i="12"/>
  <c r="AQ121" i="12"/>
  <c r="AQ127" i="12"/>
  <c r="AQ133" i="12"/>
  <c r="AQ139" i="12"/>
  <c r="AQ145" i="12"/>
  <c r="AQ151" i="12"/>
  <c r="AQ157" i="12"/>
  <c r="AQ163" i="12"/>
  <c r="AQ169" i="12"/>
  <c r="AQ175" i="12"/>
  <c r="AQ181" i="12"/>
  <c r="AQ187" i="12"/>
  <c r="AQ193" i="12"/>
  <c r="AQ199" i="12"/>
  <c r="AQ205" i="12"/>
  <c r="AQ211" i="12"/>
  <c r="AQ217" i="12"/>
  <c r="AQ223" i="12"/>
  <c r="AQ116" i="12"/>
  <c r="AQ122" i="12"/>
  <c r="AQ128" i="12"/>
  <c r="AQ134" i="12"/>
  <c r="AQ140" i="12"/>
  <c r="AQ146" i="12"/>
  <c r="AQ152" i="12"/>
  <c r="AQ158" i="12"/>
  <c r="AQ164" i="12"/>
  <c r="AQ170" i="12"/>
  <c r="AQ176" i="12"/>
  <c r="AQ182" i="12"/>
  <c r="AQ117" i="12"/>
  <c r="AQ123" i="12"/>
  <c r="AQ129" i="12"/>
  <c r="AQ135" i="12"/>
  <c r="AQ141" i="12"/>
  <c r="AQ147" i="12"/>
  <c r="AQ153" i="12"/>
  <c r="AQ159" i="12"/>
  <c r="AQ165" i="12"/>
  <c r="AQ171" i="12"/>
  <c r="AQ177" i="12"/>
  <c r="AQ183" i="12"/>
  <c r="AQ189" i="12"/>
  <c r="AQ195" i="12"/>
  <c r="AQ201" i="12"/>
  <c r="AQ207" i="12"/>
  <c r="AQ213" i="12"/>
  <c r="AQ219" i="12"/>
  <c r="AQ118" i="12"/>
  <c r="AQ124" i="12"/>
  <c r="AQ130" i="12"/>
  <c r="AQ136" i="12"/>
  <c r="AQ142" i="12"/>
  <c r="AQ148" i="12"/>
  <c r="AQ154" i="12"/>
  <c r="AQ160" i="12"/>
  <c r="AQ166" i="12"/>
  <c r="AQ172" i="12"/>
  <c r="AQ178" i="12"/>
  <c r="AQ184" i="12"/>
  <c r="AQ190" i="12"/>
  <c r="AQ196" i="12"/>
  <c r="AQ202" i="12"/>
  <c r="AQ208" i="12"/>
  <c r="AQ214" i="12"/>
  <c r="AQ119" i="12"/>
  <c r="AQ125" i="12"/>
  <c r="AQ131" i="12"/>
  <c r="AQ137" i="12"/>
  <c r="AQ143" i="12"/>
  <c r="AQ149" i="12"/>
  <c r="AQ155" i="12"/>
  <c r="AQ161" i="12"/>
  <c r="AQ167" i="12"/>
  <c r="AQ173" i="12"/>
  <c r="AQ179" i="12"/>
  <c r="AQ185" i="12"/>
  <c r="AQ191" i="12"/>
  <c r="AQ197" i="12"/>
  <c r="AQ203" i="12"/>
  <c r="AQ209" i="12"/>
  <c r="AQ215" i="12"/>
  <c r="AQ221" i="12"/>
  <c r="AQ144" i="12"/>
  <c r="AQ180" i="12"/>
  <c r="AQ200" i="12"/>
  <c r="AQ218" i="12"/>
  <c r="AQ150" i="12"/>
  <c r="AQ186" i="12"/>
  <c r="AQ204" i="12"/>
  <c r="AQ220" i="12"/>
  <c r="AQ120" i="12"/>
  <c r="AQ156" i="12"/>
  <c r="AQ188" i="12"/>
  <c r="AQ206" i="12"/>
  <c r="AQ222" i="12"/>
  <c r="AQ126" i="12"/>
  <c r="AQ162" i="12"/>
  <c r="AQ192" i="12"/>
  <c r="AQ210" i="12"/>
  <c r="AQ224" i="12"/>
  <c r="AQ132" i="12"/>
  <c r="AQ168" i="12"/>
  <c r="AQ194" i="12"/>
  <c r="AQ212" i="12"/>
  <c r="AQ198" i="12"/>
  <c r="AQ216" i="12"/>
  <c r="AQ138" i="12"/>
  <c r="AQ174" i="12"/>
  <c r="AQ2096" i="12"/>
  <c r="AQ2102" i="12"/>
  <c r="AQ2108" i="12"/>
  <c r="AQ2114" i="12"/>
  <c r="AQ2120" i="12"/>
  <c r="AQ2126" i="12"/>
  <c r="AQ2132" i="12"/>
  <c r="AQ2138" i="12"/>
  <c r="AQ2144" i="12"/>
  <c r="AQ2150" i="12"/>
  <c r="AQ2156" i="12"/>
  <c r="AQ2162" i="12"/>
  <c r="AQ2168" i="12"/>
  <c r="AQ2174" i="12"/>
  <c r="AQ2180" i="12"/>
  <c r="AQ2186" i="12"/>
  <c r="AQ2192" i="12"/>
  <c r="AQ2198" i="12"/>
  <c r="AQ2204" i="12"/>
  <c r="AQ2119" i="12"/>
  <c r="AQ2149" i="12"/>
  <c r="AQ2179" i="12"/>
  <c r="AQ2203" i="12"/>
  <c r="AQ2097" i="12"/>
  <c r="AQ2103" i="12"/>
  <c r="AQ2109" i="12"/>
  <c r="AQ2115" i="12"/>
  <c r="AQ2121" i="12"/>
  <c r="AQ2127" i="12"/>
  <c r="AQ2133" i="12"/>
  <c r="AQ2139" i="12"/>
  <c r="AQ2145" i="12"/>
  <c r="AQ2151" i="12"/>
  <c r="AQ2157" i="12"/>
  <c r="AQ2163" i="12"/>
  <c r="AQ2169" i="12"/>
  <c r="AQ2175" i="12"/>
  <c r="AQ2181" i="12"/>
  <c r="AQ2187" i="12"/>
  <c r="AQ2193" i="12"/>
  <c r="AQ2199" i="12"/>
  <c r="AQ2107" i="12"/>
  <c r="AQ2137" i="12"/>
  <c r="AQ2167" i="12"/>
  <c r="AQ2197" i="12"/>
  <c r="AQ2098" i="12"/>
  <c r="AQ2104" i="12"/>
  <c r="AQ2110" i="12"/>
  <c r="AQ2116" i="12"/>
  <c r="AQ2122" i="12"/>
  <c r="AQ2128" i="12"/>
  <c r="AQ2134" i="12"/>
  <c r="AQ2140" i="12"/>
  <c r="AQ2146" i="12"/>
  <c r="AQ2152" i="12"/>
  <c r="AQ2158" i="12"/>
  <c r="AQ2164" i="12"/>
  <c r="AQ2170" i="12"/>
  <c r="AQ2176" i="12"/>
  <c r="AQ2182" i="12"/>
  <c r="AQ2188" i="12"/>
  <c r="AQ2194" i="12"/>
  <c r="AQ2200" i="12"/>
  <c r="AQ2101" i="12"/>
  <c r="AQ2131" i="12"/>
  <c r="AQ2161" i="12"/>
  <c r="AQ2191" i="12"/>
  <c r="AQ2099" i="12"/>
  <c r="AQ2105" i="12"/>
  <c r="AQ2111" i="12"/>
  <c r="AQ2117" i="12"/>
  <c r="AQ2123" i="12"/>
  <c r="AQ2129" i="12"/>
  <c r="AQ2135" i="12"/>
  <c r="AQ2141" i="12"/>
  <c r="AQ2147" i="12"/>
  <c r="AQ2153" i="12"/>
  <c r="AQ2159" i="12"/>
  <c r="AQ2165" i="12"/>
  <c r="AQ2171" i="12"/>
  <c r="AQ2177" i="12"/>
  <c r="AQ2183" i="12"/>
  <c r="AQ2189" i="12"/>
  <c r="AQ2195" i="12"/>
  <c r="AQ2201" i="12"/>
  <c r="AQ2113" i="12"/>
  <c r="AQ2143" i="12"/>
  <c r="AQ2173" i="12"/>
  <c r="AQ2100" i="12"/>
  <c r="AQ2106" i="12"/>
  <c r="AQ2112" i="12"/>
  <c r="AQ2118" i="12"/>
  <c r="AQ2124" i="12"/>
  <c r="AQ2130" i="12"/>
  <c r="AQ2136" i="12"/>
  <c r="AQ2142" i="12"/>
  <c r="AQ2148" i="12"/>
  <c r="AQ2154" i="12"/>
  <c r="AQ2160" i="12"/>
  <c r="AQ2166" i="12"/>
  <c r="AQ2172" i="12"/>
  <c r="AQ2178" i="12"/>
  <c r="AQ2184" i="12"/>
  <c r="AQ2190" i="12"/>
  <c r="AQ2196" i="12"/>
  <c r="AQ2202" i="12"/>
  <c r="AQ2095" i="12"/>
  <c r="AQ2125" i="12"/>
  <c r="AQ2155" i="12"/>
  <c r="AQ2185" i="12"/>
  <c r="AQ445" i="12"/>
  <c r="AQ451" i="12"/>
  <c r="AQ457" i="12"/>
  <c r="AQ463" i="12"/>
  <c r="AQ469" i="12"/>
  <c r="AQ475" i="12"/>
  <c r="AQ481" i="12"/>
  <c r="AQ487" i="12"/>
  <c r="AQ493" i="12"/>
  <c r="AQ499" i="12"/>
  <c r="AQ505" i="12"/>
  <c r="AQ511" i="12"/>
  <c r="AQ517" i="12"/>
  <c r="AQ523" i="12"/>
  <c r="AQ529" i="12"/>
  <c r="AQ535" i="12"/>
  <c r="AQ541" i="12"/>
  <c r="AQ547" i="12"/>
  <c r="AQ553" i="12"/>
  <c r="AQ446" i="12"/>
  <c r="AQ452" i="12"/>
  <c r="AQ458" i="12"/>
  <c r="AQ464" i="12"/>
  <c r="AQ470" i="12"/>
  <c r="AQ476" i="12"/>
  <c r="AQ482" i="12"/>
  <c r="AQ488" i="12"/>
  <c r="AQ494" i="12"/>
  <c r="AQ500" i="12"/>
  <c r="AQ506" i="12"/>
  <c r="AQ512" i="12"/>
  <c r="AQ518" i="12"/>
  <c r="AQ524" i="12"/>
  <c r="AQ530" i="12"/>
  <c r="AQ536" i="12"/>
  <c r="AQ542" i="12"/>
  <c r="AQ548" i="12"/>
  <c r="AQ554" i="12"/>
  <c r="AQ447" i="12"/>
  <c r="AQ453" i="12"/>
  <c r="AQ459" i="12"/>
  <c r="AQ465" i="12"/>
  <c r="AQ471" i="12"/>
  <c r="AQ477" i="12"/>
  <c r="AQ483" i="12"/>
  <c r="AQ489" i="12"/>
  <c r="AQ495" i="12"/>
  <c r="AQ501" i="12"/>
  <c r="AQ507" i="12"/>
  <c r="AQ513" i="12"/>
  <c r="AQ519" i="12"/>
  <c r="AQ525" i="12"/>
  <c r="AQ531" i="12"/>
  <c r="AQ537" i="12"/>
  <c r="AQ543" i="12"/>
  <c r="AQ549" i="12"/>
  <c r="AQ448" i="12"/>
  <c r="AQ454" i="12"/>
  <c r="AQ460" i="12"/>
  <c r="AQ466" i="12"/>
  <c r="AQ472" i="12"/>
  <c r="AQ478" i="12"/>
  <c r="AQ484" i="12"/>
  <c r="AQ490" i="12"/>
  <c r="AQ496" i="12"/>
  <c r="AQ502" i="12"/>
  <c r="AQ508" i="12"/>
  <c r="AQ514" i="12"/>
  <c r="AQ520" i="12"/>
  <c r="AQ526" i="12"/>
  <c r="AQ532" i="12"/>
  <c r="AQ538" i="12"/>
  <c r="AQ544" i="12"/>
  <c r="AQ550" i="12"/>
  <c r="AQ449" i="12"/>
  <c r="AQ455" i="12"/>
  <c r="AQ461" i="12"/>
  <c r="AQ467" i="12"/>
  <c r="AQ473" i="12"/>
  <c r="AQ479" i="12"/>
  <c r="AQ485" i="12"/>
  <c r="AQ491" i="12"/>
  <c r="AQ497" i="12"/>
  <c r="AQ503" i="12"/>
  <c r="AQ509" i="12"/>
  <c r="AQ515" i="12"/>
  <c r="AQ521" i="12"/>
  <c r="AQ527" i="12"/>
  <c r="AQ533" i="12"/>
  <c r="AQ539" i="12"/>
  <c r="AQ545" i="12"/>
  <c r="AQ551" i="12"/>
  <c r="AQ480" i="12"/>
  <c r="AQ516" i="12"/>
  <c r="AQ552" i="12"/>
  <c r="AQ450" i="12"/>
  <c r="AQ486" i="12"/>
  <c r="AQ522" i="12"/>
  <c r="AQ456" i="12"/>
  <c r="AQ492" i="12"/>
  <c r="AQ528" i="12"/>
  <c r="AQ462" i="12"/>
  <c r="AQ498" i="12"/>
  <c r="AQ534" i="12"/>
  <c r="AQ468" i="12"/>
  <c r="AQ504" i="12"/>
  <c r="AQ540" i="12"/>
  <c r="AQ474" i="12"/>
  <c r="AQ510" i="12"/>
  <c r="AQ546" i="12"/>
  <c r="AQ2426" i="12"/>
  <c r="AQ2432" i="12"/>
  <c r="AQ2438" i="12"/>
  <c r="AQ2444" i="12"/>
  <c r="AQ2450" i="12"/>
  <c r="AQ2456" i="12"/>
  <c r="AQ2462" i="12"/>
  <c r="AQ2468" i="12"/>
  <c r="AQ2474" i="12"/>
  <c r="AQ2480" i="12"/>
  <c r="AQ2486" i="12"/>
  <c r="AQ2492" i="12"/>
  <c r="AQ2498" i="12"/>
  <c r="AQ2504" i="12"/>
  <c r="AQ2510" i="12"/>
  <c r="AQ2516" i="12"/>
  <c r="AQ2522" i="12"/>
  <c r="AQ2528" i="12"/>
  <c r="AQ2534" i="12"/>
  <c r="AQ2431" i="12"/>
  <c r="AQ2461" i="12"/>
  <c r="AQ2491" i="12"/>
  <c r="AQ2521" i="12"/>
  <c r="AQ2427" i="12"/>
  <c r="AQ2433" i="12"/>
  <c r="AQ2439" i="12"/>
  <c r="AQ2445" i="12"/>
  <c r="AQ2451" i="12"/>
  <c r="AQ2457" i="12"/>
  <c r="AQ2463" i="12"/>
  <c r="AQ2469" i="12"/>
  <c r="AQ2475" i="12"/>
  <c r="AQ2481" i="12"/>
  <c r="AQ2487" i="12"/>
  <c r="AQ2493" i="12"/>
  <c r="AQ2499" i="12"/>
  <c r="AQ2505" i="12"/>
  <c r="AQ2511" i="12"/>
  <c r="AQ2517" i="12"/>
  <c r="AQ2523" i="12"/>
  <c r="AQ2529" i="12"/>
  <c r="AQ2437" i="12"/>
  <c r="AQ2467" i="12"/>
  <c r="AQ2497" i="12"/>
  <c r="AQ2527" i="12"/>
  <c r="AQ2428" i="12"/>
  <c r="AQ2434" i="12"/>
  <c r="AQ2440" i="12"/>
  <c r="AQ2446" i="12"/>
  <c r="AQ2452" i="12"/>
  <c r="AQ2458" i="12"/>
  <c r="AQ2464" i="12"/>
  <c r="AQ2470" i="12"/>
  <c r="AQ2476" i="12"/>
  <c r="AQ2482" i="12"/>
  <c r="AQ2488" i="12"/>
  <c r="AQ2494" i="12"/>
  <c r="AQ2500" i="12"/>
  <c r="AQ2506" i="12"/>
  <c r="AQ2512" i="12"/>
  <c r="AQ2518" i="12"/>
  <c r="AQ2524" i="12"/>
  <c r="AQ2530" i="12"/>
  <c r="AQ2443" i="12"/>
  <c r="AQ2473" i="12"/>
  <c r="AQ2503" i="12"/>
  <c r="AQ2533" i="12"/>
  <c r="AQ2429" i="12"/>
  <c r="AQ2435" i="12"/>
  <c r="AQ2441" i="12"/>
  <c r="AQ2447" i="12"/>
  <c r="AQ2453" i="12"/>
  <c r="AQ2459" i="12"/>
  <c r="AQ2465" i="12"/>
  <c r="AQ2471" i="12"/>
  <c r="AQ2477" i="12"/>
  <c r="AQ2483" i="12"/>
  <c r="AQ2489" i="12"/>
  <c r="AQ2495" i="12"/>
  <c r="AQ2501" i="12"/>
  <c r="AQ2507" i="12"/>
  <c r="AQ2513" i="12"/>
  <c r="AQ2519" i="12"/>
  <c r="AQ2525" i="12"/>
  <c r="AQ2531" i="12"/>
  <c r="AQ2449" i="12"/>
  <c r="AQ2479" i="12"/>
  <c r="AQ2509" i="12"/>
  <c r="AQ2430" i="12"/>
  <c r="AQ2436" i="12"/>
  <c r="AQ2442" i="12"/>
  <c r="AQ2448" i="12"/>
  <c r="AQ2454" i="12"/>
  <c r="AQ2460" i="12"/>
  <c r="AQ2466" i="12"/>
  <c r="AQ2472" i="12"/>
  <c r="AQ2478" i="12"/>
  <c r="AQ2484" i="12"/>
  <c r="AQ2490" i="12"/>
  <c r="AQ2496" i="12"/>
  <c r="AQ2502" i="12"/>
  <c r="AQ2508" i="12"/>
  <c r="AQ2514" i="12"/>
  <c r="AQ2520" i="12"/>
  <c r="AQ2526" i="12"/>
  <c r="AQ2532" i="12"/>
  <c r="AQ2425" i="12"/>
  <c r="AQ2455" i="12"/>
  <c r="AQ2485" i="12"/>
  <c r="AQ2515" i="12"/>
  <c r="AQ2540" i="12"/>
  <c r="AQ2546" i="12"/>
  <c r="AQ2552" i="12"/>
  <c r="AQ2558" i="12"/>
  <c r="AQ2564" i="12"/>
  <c r="AQ2570" i="12"/>
  <c r="AQ2576" i="12"/>
  <c r="AQ2582" i="12"/>
  <c r="AQ2588" i="12"/>
  <c r="AQ2594" i="12"/>
  <c r="AQ2600" i="12"/>
  <c r="AQ2606" i="12"/>
  <c r="AQ2612" i="12"/>
  <c r="AQ2618" i="12"/>
  <c r="AQ2624" i="12"/>
  <c r="AQ2630" i="12"/>
  <c r="AQ2636" i="12"/>
  <c r="AQ2642" i="12"/>
  <c r="AQ2545" i="12"/>
  <c r="AQ2575" i="12"/>
  <c r="AQ2605" i="12"/>
  <c r="AQ2629" i="12"/>
  <c r="AQ2535" i="12"/>
  <c r="AQ2541" i="12"/>
  <c r="AQ2547" i="12"/>
  <c r="AQ2553" i="12"/>
  <c r="AQ2559" i="12"/>
  <c r="AQ2565" i="12"/>
  <c r="AQ2571" i="12"/>
  <c r="AQ2577" i="12"/>
  <c r="AQ2583" i="12"/>
  <c r="AQ2589" i="12"/>
  <c r="AQ2595" i="12"/>
  <c r="AQ2601" i="12"/>
  <c r="AQ2607" i="12"/>
  <c r="AQ2613" i="12"/>
  <c r="AQ2619" i="12"/>
  <c r="AQ2625" i="12"/>
  <c r="AQ2631" i="12"/>
  <c r="AQ2637" i="12"/>
  <c r="AQ2643" i="12"/>
  <c r="AQ2557" i="12"/>
  <c r="AQ2587" i="12"/>
  <c r="AQ2617" i="12"/>
  <c r="AQ2536" i="12"/>
  <c r="AQ2542" i="12"/>
  <c r="AQ2548" i="12"/>
  <c r="AQ2554" i="12"/>
  <c r="AQ2560" i="12"/>
  <c r="AQ2566" i="12"/>
  <c r="AQ2572" i="12"/>
  <c r="AQ2578" i="12"/>
  <c r="AQ2584" i="12"/>
  <c r="AQ2590" i="12"/>
  <c r="AQ2596" i="12"/>
  <c r="AQ2602" i="12"/>
  <c r="AQ2608" i="12"/>
  <c r="AQ2614" i="12"/>
  <c r="AQ2620" i="12"/>
  <c r="AQ2626" i="12"/>
  <c r="AQ2632" i="12"/>
  <c r="AQ2638" i="12"/>
  <c r="AQ2644" i="12"/>
  <c r="AQ2563" i="12"/>
  <c r="AQ2593" i="12"/>
  <c r="AQ2623" i="12"/>
  <c r="AQ2537" i="12"/>
  <c r="AQ2543" i="12"/>
  <c r="AQ2549" i="12"/>
  <c r="AQ2555" i="12"/>
  <c r="AQ2561" i="12"/>
  <c r="AQ2567" i="12"/>
  <c r="AQ2573" i="12"/>
  <c r="AQ2579" i="12"/>
  <c r="AQ2585" i="12"/>
  <c r="AQ2591" i="12"/>
  <c r="AQ2597" i="12"/>
  <c r="AQ2603" i="12"/>
  <c r="AQ2609" i="12"/>
  <c r="AQ2615" i="12"/>
  <c r="AQ2621" i="12"/>
  <c r="AQ2627" i="12"/>
  <c r="AQ2633" i="12"/>
  <c r="AQ2639" i="12"/>
  <c r="AQ2539" i="12"/>
  <c r="AQ2569" i="12"/>
  <c r="AQ2599" i="12"/>
  <c r="AQ2635" i="12"/>
  <c r="AQ2538" i="12"/>
  <c r="AQ2544" i="12"/>
  <c r="AQ2550" i="12"/>
  <c r="AQ2556" i="12"/>
  <c r="AQ2562" i="12"/>
  <c r="AQ2568" i="12"/>
  <c r="AQ2574" i="12"/>
  <c r="AQ2580" i="12"/>
  <c r="AQ2586" i="12"/>
  <c r="AQ2592" i="12"/>
  <c r="AQ2598" i="12"/>
  <c r="AQ2604" i="12"/>
  <c r="AQ2610" i="12"/>
  <c r="AQ2616" i="12"/>
  <c r="AQ2622" i="12"/>
  <c r="AQ2628" i="12"/>
  <c r="AQ2634" i="12"/>
  <c r="AQ2640" i="12"/>
  <c r="AQ2551" i="12"/>
  <c r="AQ2581" i="12"/>
  <c r="AQ2611" i="12"/>
  <c r="AQ2641" i="12"/>
  <c r="AQ1105" i="12"/>
  <c r="AQ1111" i="12"/>
  <c r="AQ1117" i="12"/>
  <c r="AQ1123" i="12"/>
  <c r="AQ1129" i="12"/>
  <c r="AQ1135" i="12"/>
  <c r="AQ1141" i="12"/>
  <c r="AQ1147" i="12"/>
  <c r="AQ1153" i="12"/>
  <c r="AQ1159" i="12"/>
  <c r="AQ1165" i="12"/>
  <c r="AQ1171" i="12"/>
  <c r="AQ1177" i="12"/>
  <c r="AQ1183" i="12"/>
  <c r="AQ1189" i="12"/>
  <c r="AQ1195" i="12"/>
  <c r="AQ1201" i="12"/>
  <c r="AQ1207" i="12"/>
  <c r="AQ1213" i="12"/>
  <c r="AQ1106" i="12"/>
  <c r="AQ1112" i="12"/>
  <c r="AQ1118" i="12"/>
  <c r="AQ1124" i="12"/>
  <c r="AQ1130" i="12"/>
  <c r="AQ1136" i="12"/>
  <c r="AQ1142" i="12"/>
  <c r="AQ1148" i="12"/>
  <c r="AQ1154" i="12"/>
  <c r="AQ1160" i="12"/>
  <c r="AQ1166" i="12"/>
  <c r="AQ1172" i="12"/>
  <c r="AQ1178" i="12"/>
  <c r="AQ1184" i="12"/>
  <c r="AQ1190" i="12"/>
  <c r="AQ1196" i="12"/>
  <c r="AQ1202" i="12"/>
  <c r="AQ1208" i="12"/>
  <c r="AQ1214" i="12"/>
  <c r="AQ1107" i="12"/>
  <c r="AQ1113" i="12"/>
  <c r="AQ1119" i="12"/>
  <c r="AQ1125" i="12"/>
  <c r="AQ1131" i="12"/>
  <c r="AQ1137" i="12"/>
  <c r="AQ1143" i="12"/>
  <c r="AQ1149" i="12"/>
  <c r="AQ1155" i="12"/>
  <c r="AQ1161" i="12"/>
  <c r="AQ1167" i="12"/>
  <c r="AQ1173" i="12"/>
  <c r="AQ1179" i="12"/>
  <c r="AQ1185" i="12"/>
  <c r="AQ1191" i="12"/>
  <c r="AQ1197" i="12"/>
  <c r="AQ1203" i="12"/>
  <c r="AQ1209" i="12"/>
  <c r="AQ1108" i="12"/>
  <c r="AQ1114" i="12"/>
  <c r="AQ1120" i="12"/>
  <c r="AQ1126" i="12"/>
  <c r="AQ1132" i="12"/>
  <c r="AQ1138" i="12"/>
  <c r="AQ1144" i="12"/>
  <c r="AQ1150" i="12"/>
  <c r="AQ1156" i="12"/>
  <c r="AQ1162" i="12"/>
  <c r="AQ1168" i="12"/>
  <c r="AQ1174" i="12"/>
  <c r="AQ1180" i="12"/>
  <c r="AQ1186" i="12"/>
  <c r="AQ1192" i="12"/>
  <c r="AQ1198" i="12"/>
  <c r="AQ1204" i="12"/>
  <c r="AQ1210" i="12"/>
  <c r="AQ1109" i="12"/>
  <c r="AQ1115" i="12"/>
  <c r="AQ1121" i="12"/>
  <c r="AQ1127" i="12"/>
  <c r="AQ1133" i="12"/>
  <c r="AQ1139" i="12"/>
  <c r="AQ1145" i="12"/>
  <c r="AQ1151" i="12"/>
  <c r="AQ1157" i="12"/>
  <c r="AQ1163" i="12"/>
  <c r="AQ1169" i="12"/>
  <c r="AQ1175" i="12"/>
  <c r="AQ1181" i="12"/>
  <c r="AQ1187" i="12"/>
  <c r="AQ1193" i="12"/>
  <c r="AQ1199" i="12"/>
  <c r="AQ1205" i="12"/>
  <c r="AQ1211" i="12"/>
  <c r="AQ1128" i="12"/>
  <c r="AQ1164" i="12"/>
  <c r="AQ1200" i="12"/>
  <c r="AQ1134" i="12"/>
  <c r="AQ1170" i="12"/>
  <c r="AQ1206" i="12"/>
  <c r="AQ1140" i="12"/>
  <c r="AQ1176" i="12"/>
  <c r="AQ1212" i="12"/>
  <c r="AQ1158" i="12"/>
  <c r="AQ1110" i="12"/>
  <c r="AQ1146" i="12"/>
  <c r="AQ1182" i="12"/>
  <c r="AQ1194" i="12"/>
  <c r="AQ1116" i="12"/>
  <c r="AQ1152" i="12"/>
  <c r="AQ1188" i="12"/>
  <c r="AQ1122" i="12"/>
  <c r="AQ559" i="12"/>
  <c r="AQ565" i="12"/>
  <c r="AQ571" i="12"/>
  <c r="AQ577" i="12"/>
  <c r="AQ583" i="12"/>
  <c r="AQ589" i="12"/>
  <c r="AQ595" i="12"/>
  <c r="AQ601" i="12"/>
  <c r="AQ607" i="12"/>
  <c r="AQ613" i="12"/>
  <c r="AQ619" i="12"/>
  <c r="AQ625" i="12"/>
  <c r="AQ631" i="12"/>
  <c r="AQ637" i="12"/>
  <c r="AQ643" i="12"/>
  <c r="AQ649" i="12"/>
  <c r="AQ655" i="12"/>
  <c r="AQ661" i="12"/>
  <c r="AQ560" i="12"/>
  <c r="AQ566" i="12"/>
  <c r="AQ572" i="12"/>
  <c r="AQ578" i="12"/>
  <c r="AQ584" i="12"/>
  <c r="AQ590" i="12"/>
  <c r="AQ596" i="12"/>
  <c r="AQ602" i="12"/>
  <c r="AQ608" i="12"/>
  <c r="AQ614" i="12"/>
  <c r="AQ620" i="12"/>
  <c r="AQ626" i="12"/>
  <c r="AQ632" i="12"/>
  <c r="AQ638" i="12"/>
  <c r="AQ644" i="12"/>
  <c r="AQ650" i="12"/>
  <c r="AQ656" i="12"/>
  <c r="AQ662" i="12"/>
  <c r="AQ555" i="12"/>
  <c r="AQ561" i="12"/>
  <c r="AQ567" i="12"/>
  <c r="AQ573" i="12"/>
  <c r="AQ579" i="12"/>
  <c r="AQ585" i="12"/>
  <c r="AQ591" i="12"/>
  <c r="AQ597" i="12"/>
  <c r="AQ603" i="12"/>
  <c r="AQ609" i="12"/>
  <c r="AQ615" i="12"/>
  <c r="AQ621" i="12"/>
  <c r="AQ627" i="12"/>
  <c r="AQ633" i="12"/>
  <c r="AQ639" i="12"/>
  <c r="AQ645" i="12"/>
  <c r="AQ651" i="12"/>
  <c r="AQ657" i="12"/>
  <c r="AQ663" i="12"/>
  <c r="AQ556" i="12"/>
  <c r="AQ562" i="12"/>
  <c r="AQ568" i="12"/>
  <c r="AQ574" i="12"/>
  <c r="AQ580" i="12"/>
  <c r="AQ586" i="12"/>
  <c r="AQ592" i="12"/>
  <c r="AQ598" i="12"/>
  <c r="AQ604" i="12"/>
  <c r="AQ610" i="12"/>
  <c r="AQ616" i="12"/>
  <c r="AQ622" i="12"/>
  <c r="AQ628" i="12"/>
  <c r="AQ634" i="12"/>
  <c r="AQ640" i="12"/>
  <c r="AQ646" i="12"/>
  <c r="AQ652" i="12"/>
  <c r="AQ658" i="12"/>
  <c r="AQ664" i="12"/>
  <c r="AQ557" i="12"/>
  <c r="AQ563" i="12"/>
  <c r="AQ569" i="12"/>
  <c r="AQ575" i="12"/>
  <c r="AQ581" i="12"/>
  <c r="AQ587" i="12"/>
  <c r="AQ593" i="12"/>
  <c r="AQ599" i="12"/>
  <c r="AQ605" i="12"/>
  <c r="AQ611" i="12"/>
  <c r="AQ617" i="12"/>
  <c r="AQ623" i="12"/>
  <c r="AQ629" i="12"/>
  <c r="AQ635" i="12"/>
  <c r="AQ641" i="12"/>
  <c r="AQ647" i="12"/>
  <c r="AQ653" i="12"/>
  <c r="AQ659" i="12"/>
  <c r="AQ588" i="12"/>
  <c r="AQ624" i="12"/>
  <c r="AQ660" i="12"/>
  <c r="AQ558" i="12"/>
  <c r="AQ594" i="12"/>
  <c r="AQ630" i="12"/>
  <c r="AQ564" i="12"/>
  <c r="AQ600" i="12"/>
  <c r="AQ636" i="12"/>
  <c r="AQ570" i="12"/>
  <c r="AQ606" i="12"/>
  <c r="AQ642" i="12"/>
  <c r="AQ576" i="12"/>
  <c r="AQ612" i="12"/>
  <c r="AQ648" i="12"/>
  <c r="AQ582" i="12"/>
  <c r="AQ618" i="12"/>
  <c r="AQ654" i="12"/>
  <c r="AO2317" i="12"/>
  <c r="AO2320" i="12"/>
  <c r="AO2323" i="12"/>
  <c r="AO2326" i="12"/>
  <c r="AO2329" i="12"/>
  <c r="AO2332" i="12"/>
  <c r="AO2335" i="12"/>
  <c r="AO2338" i="12"/>
  <c r="AO2341" i="12"/>
  <c r="AO2344" i="12"/>
  <c r="AO2347" i="12"/>
  <c r="AO2350" i="12"/>
  <c r="AO2353" i="12"/>
  <c r="AO2356" i="12"/>
  <c r="AO2359" i="12"/>
  <c r="AO2362" i="12"/>
  <c r="AO2365" i="12"/>
  <c r="AO2368" i="12"/>
  <c r="AO2371" i="12"/>
  <c r="AO2374" i="12"/>
  <c r="AO2377" i="12"/>
  <c r="AO2380" i="12"/>
  <c r="AO2383" i="12"/>
  <c r="AO2386" i="12"/>
  <c r="AO2389" i="12"/>
  <c r="AO2392" i="12"/>
  <c r="AO2395" i="12"/>
  <c r="AO2398" i="12"/>
  <c r="AO2401" i="12"/>
  <c r="AO2404" i="12"/>
  <c r="AO2407" i="12"/>
  <c r="AO2410" i="12"/>
  <c r="AO2413" i="12"/>
  <c r="AO2416" i="12"/>
  <c r="AO2419" i="12"/>
  <c r="AO2422" i="12"/>
  <c r="AO2315" i="12"/>
  <c r="AO2318" i="12"/>
  <c r="AO2321" i="12"/>
  <c r="AO2324" i="12"/>
  <c r="AO2327" i="12"/>
  <c r="AO2330" i="12"/>
  <c r="AO2333" i="12"/>
  <c r="AO2336" i="12"/>
  <c r="AO2339" i="12"/>
  <c r="AO2342" i="12"/>
  <c r="AO2345" i="12"/>
  <c r="AO2348" i="12"/>
  <c r="AO2351" i="12"/>
  <c r="AO2354" i="12"/>
  <c r="AO2357" i="12"/>
  <c r="AO2360" i="12"/>
  <c r="AO2363" i="12"/>
  <c r="AO2366" i="12"/>
  <c r="AO2369" i="12"/>
  <c r="AO2372" i="12"/>
  <c r="AO2375" i="12"/>
  <c r="AO2378" i="12"/>
  <c r="AO2381" i="12"/>
  <c r="AO2384" i="12"/>
  <c r="AO2387" i="12"/>
  <c r="AO2390" i="12"/>
  <c r="AO2393" i="12"/>
  <c r="AO2396" i="12"/>
  <c r="AO2399" i="12"/>
  <c r="AO2402" i="12"/>
  <c r="AO2405" i="12"/>
  <c r="AO2408" i="12"/>
  <c r="AO2411" i="12"/>
  <c r="AO2414" i="12"/>
  <c r="AO2417" i="12"/>
  <c r="AO2420" i="12"/>
  <c r="AO2423" i="12"/>
  <c r="AO2316" i="12"/>
  <c r="AO2319" i="12"/>
  <c r="AO2322" i="12"/>
  <c r="AO2325" i="12"/>
  <c r="AO2328" i="12"/>
  <c r="AO2331" i="12"/>
  <c r="AO2334" i="12"/>
  <c r="AO2337" i="12"/>
  <c r="AO2340" i="12"/>
  <c r="AO2343" i="12"/>
  <c r="AO2346" i="12"/>
  <c r="AO2349" i="12"/>
  <c r="AO2352" i="12"/>
  <c r="AO2355" i="12"/>
  <c r="AO2358" i="12"/>
  <c r="AO2361" i="12"/>
  <c r="AO2364" i="12"/>
  <c r="AO2367" i="12"/>
  <c r="AO2370" i="12"/>
  <c r="AO2373" i="12"/>
  <c r="AO2376" i="12"/>
  <c r="AO2379" i="12"/>
  <c r="AO2382" i="12"/>
  <c r="AO2385" i="12"/>
  <c r="AO2388" i="12"/>
  <c r="AO2391" i="12"/>
  <c r="AO2394" i="12"/>
  <c r="AO2397" i="12"/>
  <c r="AO2400" i="12"/>
  <c r="AO2403" i="12"/>
  <c r="AO2406" i="12"/>
  <c r="AO2409" i="12"/>
  <c r="AO2412" i="12"/>
  <c r="AO2415" i="12"/>
  <c r="AO2418" i="12"/>
  <c r="AO2421" i="12"/>
  <c r="AO2424" i="12"/>
  <c r="AK2320" i="12"/>
  <c r="AK2326" i="12"/>
  <c r="AK2332" i="12"/>
  <c r="AK2338" i="12"/>
  <c r="AK2344" i="12"/>
  <c r="AK2350" i="12"/>
  <c r="AK2356" i="12"/>
  <c r="AK2362" i="12"/>
  <c r="AK2368" i="12"/>
  <c r="AK2374" i="12"/>
  <c r="AK2380" i="12"/>
  <c r="AK2386" i="12"/>
  <c r="AK2392" i="12"/>
  <c r="AK2398" i="12"/>
  <c r="AK2404" i="12"/>
  <c r="AK2410" i="12"/>
  <c r="AK2416" i="12"/>
  <c r="AK2422" i="12"/>
  <c r="AK2337" i="12"/>
  <c r="AK2367" i="12"/>
  <c r="AK2397" i="12"/>
  <c r="AK2421" i="12"/>
  <c r="AK2315" i="12"/>
  <c r="AK2321" i="12"/>
  <c r="AK2327" i="12"/>
  <c r="AK2333" i="12"/>
  <c r="AK2339" i="12"/>
  <c r="AK2345" i="12"/>
  <c r="AK2351" i="12"/>
  <c r="AK2357" i="12"/>
  <c r="AK2363" i="12"/>
  <c r="AK2369" i="12"/>
  <c r="AK2375" i="12"/>
  <c r="AK2381" i="12"/>
  <c r="AK2387" i="12"/>
  <c r="AK2393" i="12"/>
  <c r="AK2399" i="12"/>
  <c r="AK2405" i="12"/>
  <c r="AK2411" i="12"/>
  <c r="AK2417" i="12"/>
  <c r="AK2423" i="12"/>
  <c r="AK2319" i="12"/>
  <c r="AK2349" i="12"/>
  <c r="AK2379" i="12"/>
  <c r="AK2409" i="12"/>
  <c r="AK2316" i="12"/>
  <c r="AK2322" i="12"/>
  <c r="AK2328" i="12"/>
  <c r="AK2334" i="12"/>
  <c r="AK2340" i="12"/>
  <c r="AK2346" i="12"/>
  <c r="AK2352" i="12"/>
  <c r="AK2358" i="12"/>
  <c r="AK2364" i="12"/>
  <c r="AK2370" i="12"/>
  <c r="AK2376" i="12"/>
  <c r="AK2382" i="12"/>
  <c r="AK2388" i="12"/>
  <c r="AK2394" i="12"/>
  <c r="AK2400" i="12"/>
  <c r="AK2406" i="12"/>
  <c r="AK2412" i="12"/>
  <c r="AK2418" i="12"/>
  <c r="AK2424" i="12"/>
  <c r="AK2325" i="12"/>
  <c r="AK2355" i="12"/>
  <c r="AK2385" i="12"/>
  <c r="AK2415" i="12"/>
  <c r="AK2317" i="12"/>
  <c r="AK2323" i="12"/>
  <c r="AK2329" i="12"/>
  <c r="AK2335" i="12"/>
  <c r="AK2341" i="12"/>
  <c r="AK2347" i="12"/>
  <c r="AK2353" i="12"/>
  <c r="AK2359" i="12"/>
  <c r="AK2365" i="12"/>
  <c r="AK2371" i="12"/>
  <c r="AK2377" i="12"/>
  <c r="AK2383" i="12"/>
  <c r="AK2389" i="12"/>
  <c r="AK2395" i="12"/>
  <c r="AK2401" i="12"/>
  <c r="AK2407" i="12"/>
  <c r="AK2413" i="12"/>
  <c r="AK2419" i="12"/>
  <c r="AK2331" i="12"/>
  <c r="AK2361" i="12"/>
  <c r="AK2391" i="12"/>
  <c r="AK2318" i="12"/>
  <c r="AK2324" i="12"/>
  <c r="AK2330" i="12"/>
  <c r="AK2336" i="12"/>
  <c r="AK2342" i="12"/>
  <c r="AK2348" i="12"/>
  <c r="AK2354" i="12"/>
  <c r="AK2360" i="12"/>
  <c r="AK2366" i="12"/>
  <c r="AK2372" i="12"/>
  <c r="AK2378" i="12"/>
  <c r="AK2384" i="12"/>
  <c r="AK2390" i="12"/>
  <c r="AK2396" i="12"/>
  <c r="AK2402" i="12"/>
  <c r="AK2408" i="12"/>
  <c r="AK2414" i="12"/>
  <c r="AK2420" i="12"/>
  <c r="AK2343" i="12"/>
  <c r="AK2373" i="12"/>
  <c r="AK2403" i="12"/>
  <c r="AQ1765" i="12"/>
  <c r="AQ1771" i="12"/>
  <c r="AQ1777" i="12"/>
  <c r="AQ1783" i="12"/>
  <c r="AQ1789" i="12"/>
  <c r="AQ1795" i="12"/>
  <c r="AQ1801" i="12"/>
  <c r="AQ1807" i="12"/>
  <c r="AQ1813" i="12"/>
  <c r="AQ1819" i="12"/>
  <c r="AQ1825" i="12"/>
  <c r="AQ1831" i="12"/>
  <c r="AQ1837" i="12"/>
  <c r="AQ1843" i="12"/>
  <c r="AQ1849" i="12"/>
  <c r="AQ1855" i="12"/>
  <c r="AQ1861" i="12"/>
  <c r="AQ1867" i="12"/>
  <c r="AQ1873" i="12"/>
  <c r="AQ1766" i="12"/>
  <c r="AQ1772" i="12"/>
  <c r="AQ1778" i="12"/>
  <c r="AQ1784" i="12"/>
  <c r="AQ1790" i="12"/>
  <c r="AQ1796" i="12"/>
  <c r="AQ1802" i="12"/>
  <c r="AQ1808" i="12"/>
  <c r="AQ1814" i="12"/>
  <c r="AQ1820" i="12"/>
  <c r="AQ1826" i="12"/>
  <c r="AQ1832" i="12"/>
  <c r="AQ1838" i="12"/>
  <c r="AQ1844" i="12"/>
  <c r="AQ1850" i="12"/>
  <c r="AQ1856" i="12"/>
  <c r="AQ1862" i="12"/>
  <c r="AQ1868" i="12"/>
  <c r="AQ1874" i="12"/>
  <c r="AQ1767" i="12"/>
  <c r="AQ1773" i="12"/>
  <c r="AQ1779" i="12"/>
  <c r="AQ1785" i="12"/>
  <c r="AQ1791" i="12"/>
  <c r="AQ1797" i="12"/>
  <c r="AQ1803" i="12"/>
  <c r="AQ1809" i="12"/>
  <c r="AQ1815" i="12"/>
  <c r="AQ1821" i="12"/>
  <c r="AQ1827" i="12"/>
  <c r="AQ1833" i="12"/>
  <c r="AQ1839" i="12"/>
  <c r="AQ1845" i="12"/>
  <c r="AQ1851" i="12"/>
  <c r="AQ1857" i="12"/>
  <c r="AQ1863" i="12"/>
  <c r="AQ1869" i="12"/>
  <c r="AQ1768" i="12"/>
  <c r="AQ1774" i="12"/>
  <c r="AQ1780" i="12"/>
  <c r="AQ1786" i="12"/>
  <c r="AQ1792" i="12"/>
  <c r="AQ1798" i="12"/>
  <c r="AQ1804" i="12"/>
  <c r="AQ1810" i="12"/>
  <c r="AQ1816" i="12"/>
  <c r="AQ1822" i="12"/>
  <c r="AQ1828" i="12"/>
  <c r="AQ1834" i="12"/>
  <c r="AQ1840" i="12"/>
  <c r="AQ1846" i="12"/>
  <c r="AQ1852" i="12"/>
  <c r="AQ1858" i="12"/>
  <c r="AQ1864" i="12"/>
  <c r="AQ1870" i="12"/>
  <c r="AQ1769" i="12"/>
  <c r="AQ1775" i="12"/>
  <c r="AQ1781" i="12"/>
  <c r="AQ1787" i="12"/>
  <c r="AQ1793" i="12"/>
  <c r="AQ1799" i="12"/>
  <c r="AQ1805" i="12"/>
  <c r="AQ1811" i="12"/>
  <c r="AQ1817" i="12"/>
  <c r="AQ1823" i="12"/>
  <c r="AQ1829" i="12"/>
  <c r="AQ1835" i="12"/>
  <c r="AQ1841" i="12"/>
  <c r="AQ1847" i="12"/>
  <c r="AQ1853" i="12"/>
  <c r="AQ1859" i="12"/>
  <c r="AQ1865" i="12"/>
  <c r="AQ1871" i="12"/>
  <c r="AQ1776" i="12"/>
  <c r="AQ1812" i="12"/>
  <c r="AQ1848" i="12"/>
  <c r="AQ1806" i="12"/>
  <c r="AQ1782" i="12"/>
  <c r="AQ1818" i="12"/>
  <c r="AQ1854" i="12"/>
  <c r="AQ1788" i="12"/>
  <c r="AQ1824" i="12"/>
  <c r="AQ1860" i="12"/>
  <c r="AQ1842" i="12"/>
  <c r="AQ1794" i="12"/>
  <c r="AQ1830" i="12"/>
  <c r="AQ1866" i="12"/>
  <c r="AQ1770" i="12"/>
  <c r="AQ1800" i="12"/>
  <c r="AQ1836" i="12"/>
  <c r="AQ1872" i="12"/>
  <c r="AQ1435" i="12"/>
  <c r="AQ1441" i="12"/>
  <c r="AQ1447" i="12"/>
  <c r="AQ1453" i="12"/>
  <c r="AQ1459" i="12"/>
  <c r="AQ1465" i="12"/>
  <c r="AQ1471" i="12"/>
  <c r="AQ1477" i="12"/>
  <c r="AQ1483" i="12"/>
  <c r="AQ1489" i="12"/>
  <c r="AQ1495" i="12"/>
  <c r="AQ1501" i="12"/>
  <c r="AQ1507" i="12"/>
  <c r="AQ1513" i="12"/>
  <c r="AQ1519" i="12"/>
  <c r="AQ1525" i="12"/>
  <c r="AQ1531" i="12"/>
  <c r="AQ1537" i="12"/>
  <c r="AQ1543" i="12"/>
  <c r="AQ1436" i="12"/>
  <c r="AQ1442" i="12"/>
  <c r="AQ1448" i="12"/>
  <c r="AQ1454" i="12"/>
  <c r="AQ1460" i="12"/>
  <c r="AQ1466" i="12"/>
  <c r="AQ1472" i="12"/>
  <c r="AQ1478" i="12"/>
  <c r="AQ1484" i="12"/>
  <c r="AQ1490" i="12"/>
  <c r="AQ1496" i="12"/>
  <c r="AQ1502" i="12"/>
  <c r="AQ1508" i="12"/>
  <c r="AQ1514" i="12"/>
  <c r="AQ1520" i="12"/>
  <c r="AQ1526" i="12"/>
  <c r="AQ1532" i="12"/>
  <c r="AQ1538" i="12"/>
  <c r="AQ1544" i="12"/>
  <c r="AQ1437" i="12"/>
  <c r="AQ1443" i="12"/>
  <c r="AQ1449" i="12"/>
  <c r="AQ1455" i="12"/>
  <c r="AQ1461" i="12"/>
  <c r="AQ1467" i="12"/>
  <c r="AQ1473" i="12"/>
  <c r="AQ1479" i="12"/>
  <c r="AQ1485" i="12"/>
  <c r="AQ1491" i="12"/>
  <c r="AQ1497" i="12"/>
  <c r="AQ1503" i="12"/>
  <c r="AQ1509" i="12"/>
  <c r="AQ1515" i="12"/>
  <c r="AQ1521" i="12"/>
  <c r="AQ1527" i="12"/>
  <c r="AQ1533" i="12"/>
  <c r="AQ1539" i="12"/>
  <c r="AQ1438" i="12"/>
  <c r="AQ1444" i="12"/>
  <c r="AQ1450" i="12"/>
  <c r="AQ1456" i="12"/>
  <c r="AQ1462" i="12"/>
  <c r="AQ1468" i="12"/>
  <c r="AQ1474" i="12"/>
  <c r="AQ1480" i="12"/>
  <c r="AQ1486" i="12"/>
  <c r="AQ1492" i="12"/>
  <c r="AQ1498" i="12"/>
  <c r="AQ1504" i="12"/>
  <c r="AQ1510" i="12"/>
  <c r="AQ1516" i="12"/>
  <c r="AQ1522" i="12"/>
  <c r="AQ1528" i="12"/>
  <c r="AQ1534" i="12"/>
  <c r="AQ1540" i="12"/>
  <c r="AQ1439" i="12"/>
  <c r="AQ1445" i="12"/>
  <c r="AQ1451" i="12"/>
  <c r="AQ1457" i="12"/>
  <c r="AQ1463" i="12"/>
  <c r="AQ1469" i="12"/>
  <c r="AQ1475" i="12"/>
  <c r="AQ1481" i="12"/>
  <c r="AQ1487" i="12"/>
  <c r="AQ1493" i="12"/>
  <c r="AQ1499" i="12"/>
  <c r="AQ1505" i="12"/>
  <c r="AQ1511" i="12"/>
  <c r="AQ1517" i="12"/>
  <c r="AQ1523" i="12"/>
  <c r="AQ1529" i="12"/>
  <c r="AQ1535" i="12"/>
  <c r="AQ1541" i="12"/>
  <c r="AQ1452" i="12"/>
  <c r="AQ1488" i="12"/>
  <c r="AQ1524" i="12"/>
  <c r="AQ1446" i="12"/>
  <c r="AQ1458" i="12"/>
  <c r="AQ1494" i="12"/>
  <c r="AQ1530" i="12"/>
  <c r="AQ1464" i="12"/>
  <c r="AQ1500" i="12"/>
  <c r="AQ1536" i="12"/>
  <c r="AQ1482" i="12"/>
  <c r="AQ1470" i="12"/>
  <c r="AQ1506" i="12"/>
  <c r="AQ1542" i="12"/>
  <c r="AQ1440" i="12"/>
  <c r="AQ1476" i="12"/>
  <c r="AQ1512" i="12"/>
  <c r="AQ1518" i="12"/>
  <c r="AQ1879" i="12"/>
  <c r="AQ1885" i="12"/>
  <c r="AQ1891" i="12"/>
  <c r="AQ1897" i="12"/>
  <c r="AQ1903" i="12"/>
  <c r="AQ1909" i="12"/>
  <c r="AQ1915" i="12"/>
  <c r="AQ1921" i="12"/>
  <c r="AQ1927" i="12"/>
  <c r="AQ1933" i="12"/>
  <c r="AQ1939" i="12"/>
  <c r="AQ1945" i="12"/>
  <c r="AQ1951" i="12"/>
  <c r="AQ1957" i="12"/>
  <c r="AQ1963" i="12"/>
  <c r="AQ1969" i="12"/>
  <c r="AQ1880" i="12"/>
  <c r="AQ1886" i="12"/>
  <c r="AQ1875" i="12"/>
  <c r="AQ1881" i="12"/>
  <c r="AQ1887" i="12"/>
  <c r="AQ1893" i="12"/>
  <c r="AQ1899" i="12"/>
  <c r="AQ1905" i="12"/>
  <c r="AQ1911" i="12"/>
  <c r="AQ1917" i="12"/>
  <c r="AQ1923" i="12"/>
  <c r="AQ1929" i="12"/>
  <c r="AQ1935" i="12"/>
  <c r="AQ1876" i="12"/>
  <c r="AQ1882" i="12"/>
  <c r="AQ1888" i="12"/>
  <c r="AQ1894" i="12"/>
  <c r="AQ1900" i="12"/>
  <c r="AQ1906" i="12"/>
  <c r="AQ1912" i="12"/>
  <c r="AQ1918" i="12"/>
  <c r="AQ1924" i="12"/>
  <c r="AQ1930" i="12"/>
  <c r="AQ1936" i="12"/>
  <c r="AQ1877" i="12"/>
  <c r="AQ1883" i="12"/>
  <c r="AQ1889" i="12"/>
  <c r="AQ1895" i="12"/>
  <c r="AQ1901" i="12"/>
  <c r="AQ1907" i="12"/>
  <c r="AQ1913" i="12"/>
  <c r="AQ1919" i="12"/>
  <c r="AQ1925" i="12"/>
  <c r="AQ1931" i="12"/>
  <c r="AQ1937" i="12"/>
  <c r="AQ1943" i="12"/>
  <c r="AQ1884" i="12"/>
  <c r="AQ1904" i="12"/>
  <c r="AQ1922" i="12"/>
  <c r="AQ1940" i="12"/>
  <c r="AQ1948" i="12"/>
  <c r="AQ1955" i="12"/>
  <c r="AQ1962" i="12"/>
  <c r="AQ1970" i="12"/>
  <c r="AQ1976" i="12"/>
  <c r="AQ1982" i="12"/>
  <c r="AQ1938" i="12"/>
  <c r="AQ1968" i="12"/>
  <c r="AQ1890" i="12"/>
  <c r="AQ1908" i="12"/>
  <c r="AQ1926" i="12"/>
  <c r="AQ1941" i="12"/>
  <c r="AQ1949" i="12"/>
  <c r="AQ1956" i="12"/>
  <c r="AQ1964" i="12"/>
  <c r="AQ1971" i="12"/>
  <c r="AQ1977" i="12"/>
  <c r="AQ1983" i="12"/>
  <c r="AQ1878" i="12"/>
  <c r="AQ1954" i="12"/>
  <c r="AQ1892" i="12"/>
  <c r="AQ1910" i="12"/>
  <c r="AQ1928" i="12"/>
  <c r="AQ1942" i="12"/>
  <c r="AQ1950" i="12"/>
  <c r="AQ1958" i="12"/>
  <c r="AQ1965" i="12"/>
  <c r="AQ1972" i="12"/>
  <c r="AQ1978" i="12"/>
  <c r="AQ1984" i="12"/>
  <c r="AQ1947" i="12"/>
  <c r="AQ1981" i="12"/>
  <c r="AQ1896" i="12"/>
  <c r="AQ1914" i="12"/>
  <c r="AQ1932" i="12"/>
  <c r="AQ1944" i="12"/>
  <c r="AQ1952" i="12"/>
  <c r="AQ1959" i="12"/>
  <c r="AQ1966" i="12"/>
  <c r="AQ1973" i="12"/>
  <c r="AQ1979" i="12"/>
  <c r="AQ1902" i="12"/>
  <c r="AQ1961" i="12"/>
  <c r="AQ1898" i="12"/>
  <c r="AQ1916" i="12"/>
  <c r="AQ1934" i="12"/>
  <c r="AQ1946" i="12"/>
  <c r="AQ1953" i="12"/>
  <c r="AQ1960" i="12"/>
  <c r="AQ1967" i="12"/>
  <c r="AQ1974" i="12"/>
  <c r="AQ1980" i="12"/>
  <c r="AQ1920" i="12"/>
  <c r="AQ1975" i="12"/>
  <c r="AO996" i="12"/>
  <c r="AO999" i="12"/>
  <c r="AO1002" i="12"/>
  <c r="AO1005" i="12"/>
  <c r="AO1008" i="12"/>
  <c r="AO1011" i="12"/>
  <c r="AO1014" i="12"/>
  <c r="AO1017" i="12"/>
  <c r="AO1020" i="12"/>
  <c r="AO1023" i="12"/>
  <c r="AO1026" i="12"/>
  <c r="AO1029" i="12"/>
  <c r="AO1032" i="12"/>
  <c r="AO1035" i="12"/>
  <c r="AO1038" i="12"/>
  <c r="AO1041" i="12"/>
  <c r="AO1044" i="12"/>
  <c r="AO1047" i="12"/>
  <c r="AO1050" i="12"/>
  <c r="AO1053" i="12"/>
  <c r="AO997" i="12"/>
  <c r="AO1000" i="12"/>
  <c r="AO1003" i="12"/>
  <c r="AO1006" i="12"/>
  <c r="AO1009" i="12"/>
  <c r="AO1012" i="12"/>
  <c r="AO1015" i="12"/>
  <c r="AO1018" i="12"/>
  <c r="AO1021" i="12"/>
  <c r="AO995" i="12"/>
  <c r="AO998" i="12"/>
  <c r="AO1001" i="12"/>
  <c r="AO1004" i="12"/>
  <c r="AO1007" i="12"/>
  <c r="AO1010" i="12"/>
  <c r="AO1013" i="12"/>
  <c r="AO1016" i="12"/>
  <c r="AO1019" i="12"/>
  <c r="AO1022" i="12"/>
  <c r="AO1025" i="12"/>
  <c r="AO1028" i="12"/>
  <c r="AO1031" i="12"/>
  <c r="AO1034" i="12"/>
  <c r="AO1037" i="12"/>
  <c r="AO1040" i="12"/>
  <c r="AO1036" i="12"/>
  <c r="AO1048" i="12"/>
  <c r="AO1055" i="12"/>
  <c r="AO1058" i="12"/>
  <c r="AO1061" i="12"/>
  <c r="AO1064" i="12"/>
  <c r="AO1067" i="12"/>
  <c r="AO1070" i="12"/>
  <c r="AO1073" i="12"/>
  <c r="AO1076" i="12"/>
  <c r="AO1079" i="12"/>
  <c r="AO1082" i="12"/>
  <c r="AO1085" i="12"/>
  <c r="AO1088" i="12"/>
  <c r="AO1091" i="12"/>
  <c r="AO1094" i="12"/>
  <c r="AO1097" i="12"/>
  <c r="AO1100" i="12"/>
  <c r="AO1103" i="12"/>
  <c r="AO1027" i="12"/>
  <c r="AO1045" i="12"/>
  <c r="AO1052" i="12"/>
  <c r="AO1033" i="12"/>
  <c r="AO1042" i="12"/>
  <c r="AO1049" i="12"/>
  <c r="AO1056" i="12"/>
  <c r="AO1059" i="12"/>
  <c r="AO1062" i="12"/>
  <c r="AO1065" i="12"/>
  <c r="AO1068" i="12"/>
  <c r="AO1071" i="12"/>
  <c r="AO1074" i="12"/>
  <c r="AO1077" i="12"/>
  <c r="AO1080" i="12"/>
  <c r="AO1083" i="12"/>
  <c r="AO1086" i="12"/>
  <c r="AO1089" i="12"/>
  <c r="AO1092" i="12"/>
  <c r="AO1095" i="12"/>
  <c r="AO1098" i="12"/>
  <c r="AO1101" i="12"/>
  <c r="AO1104" i="12"/>
  <c r="AO1046" i="12"/>
  <c r="AO1024" i="12"/>
  <c r="AO1030" i="12"/>
  <c r="AO1039" i="12"/>
  <c r="AO1043" i="12"/>
  <c r="AO1054" i="12"/>
  <c r="AO1057" i="12"/>
  <c r="AO1060" i="12"/>
  <c r="AO1063" i="12"/>
  <c r="AO1066" i="12"/>
  <c r="AO1069" i="12"/>
  <c r="AO1072" i="12"/>
  <c r="AO1075" i="12"/>
  <c r="AO1078" i="12"/>
  <c r="AO1081" i="12"/>
  <c r="AO1084" i="12"/>
  <c r="AO1087" i="12"/>
  <c r="AO1090" i="12"/>
  <c r="AO1093" i="12"/>
  <c r="AO1096" i="12"/>
  <c r="AO1099" i="12"/>
  <c r="AO1102" i="12"/>
  <c r="AO1051" i="12"/>
  <c r="AK997" i="12"/>
  <c r="AK1003" i="12"/>
  <c r="AK1009" i="12"/>
  <c r="AK1015" i="12"/>
  <c r="AK1021" i="12"/>
  <c r="AK1027" i="12"/>
  <c r="AK1033" i="12"/>
  <c r="AK1039" i="12"/>
  <c r="AK1045" i="12"/>
  <c r="AK1051" i="12"/>
  <c r="AK1057" i="12"/>
  <c r="AK1063" i="12"/>
  <c r="AK1069" i="12"/>
  <c r="AK1075" i="12"/>
  <c r="AK1081" i="12"/>
  <c r="AK1087" i="12"/>
  <c r="AK1093" i="12"/>
  <c r="AK1099" i="12"/>
  <c r="AK998" i="12"/>
  <c r="AK1004" i="12"/>
  <c r="AK1010" i="12"/>
  <c r="AK1016" i="12"/>
  <c r="AK1022" i="12"/>
  <c r="AK1028" i="12"/>
  <c r="AK1034" i="12"/>
  <c r="AK1040" i="12"/>
  <c r="AK1046" i="12"/>
  <c r="AK1052" i="12"/>
  <c r="AK1058" i="12"/>
  <c r="AK1064" i="12"/>
  <c r="AK1070" i="12"/>
  <c r="AK1076" i="12"/>
  <c r="AK1082" i="12"/>
  <c r="AK1088" i="12"/>
  <c r="AK1094" i="12"/>
  <c r="AK1100" i="12"/>
  <c r="AK999" i="12"/>
  <c r="AK1005" i="12"/>
  <c r="AK1011" i="12"/>
  <c r="AK1017" i="12"/>
  <c r="AK1023" i="12"/>
  <c r="AK1029" i="12"/>
  <c r="AK1035" i="12"/>
  <c r="AK1041" i="12"/>
  <c r="AK1047" i="12"/>
  <c r="AK1053" i="12"/>
  <c r="AK1059" i="12"/>
  <c r="AK1065" i="12"/>
  <c r="AK1071" i="12"/>
  <c r="AK1077" i="12"/>
  <c r="AK1083" i="12"/>
  <c r="AK1089" i="12"/>
  <c r="AK1095" i="12"/>
  <c r="AK1101" i="12"/>
  <c r="AK1000" i="12"/>
  <c r="AK1006" i="12"/>
  <c r="AK1012" i="12"/>
  <c r="AK1018" i="12"/>
  <c r="AK1024" i="12"/>
  <c r="AK1030" i="12"/>
  <c r="AK1036" i="12"/>
  <c r="AK1042" i="12"/>
  <c r="AK1048" i="12"/>
  <c r="AK1054" i="12"/>
  <c r="AK1060" i="12"/>
  <c r="AK1066" i="12"/>
  <c r="AK1072" i="12"/>
  <c r="AK1078" i="12"/>
  <c r="AK1084" i="12"/>
  <c r="AK1090" i="12"/>
  <c r="AK1096" i="12"/>
  <c r="AK1102" i="12"/>
  <c r="AK995" i="12"/>
  <c r="AK1001" i="12"/>
  <c r="AK1007" i="12"/>
  <c r="AK1013" i="12"/>
  <c r="AK1019" i="12"/>
  <c r="AK1025" i="12"/>
  <c r="AK1031" i="12"/>
  <c r="AK1037" i="12"/>
  <c r="AK1043" i="12"/>
  <c r="AK1049" i="12"/>
  <c r="AK1055" i="12"/>
  <c r="AK1061" i="12"/>
  <c r="AK1067" i="12"/>
  <c r="AK1073" i="12"/>
  <c r="AK1079" i="12"/>
  <c r="AK1085" i="12"/>
  <c r="AK1091" i="12"/>
  <c r="AK1097" i="12"/>
  <c r="AK1103" i="12"/>
  <c r="AK1020" i="12"/>
  <c r="AK1056" i="12"/>
  <c r="AK1092" i="12"/>
  <c r="AK1086" i="12"/>
  <c r="AK1026" i="12"/>
  <c r="AK1062" i="12"/>
  <c r="AK1098" i="12"/>
  <c r="AK996" i="12"/>
  <c r="AK1032" i="12"/>
  <c r="AK1068" i="12"/>
  <c r="AK1104" i="12"/>
  <c r="AK1002" i="12"/>
  <c r="AK1038" i="12"/>
  <c r="AK1074" i="12"/>
  <c r="AK1008" i="12"/>
  <c r="AK1044" i="12"/>
  <c r="AK1080" i="12"/>
  <c r="AK1014" i="12"/>
  <c r="AK1050" i="12"/>
  <c r="AQ1219" i="12"/>
  <c r="AQ1225" i="12"/>
  <c r="AQ1231" i="12"/>
  <c r="AQ1237" i="12"/>
  <c r="AQ1243" i="12"/>
  <c r="AQ1249" i="12"/>
  <c r="AQ1255" i="12"/>
  <c r="AQ1261" i="12"/>
  <c r="AQ1267" i="12"/>
  <c r="AQ1273" i="12"/>
  <c r="AQ1279" i="12"/>
  <c r="AQ1285" i="12"/>
  <c r="AQ1291" i="12"/>
  <c r="AQ1297" i="12"/>
  <c r="AQ1303" i="12"/>
  <c r="AQ1309" i="12"/>
  <c r="AQ1315" i="12"/>
  <c r="AQ1321" i="12"/>
  <c r="AQ1220" i="12"/>
  <c r="AQ1226" i="12"/>
  <c r="AQ1232" i="12"/>
  <c r="AQ1238" i="12"/>
  <c r="AQ1244" i="12"/>
  <c r="AQ1250" i="12"/>
  <c r="AQ1256" i="12"/>
  <c r="AQ1262" i="12"/>
  <c r="AQ1268" i="12"/>
  <c r="AQ1274" i="12"/>
  <c r="AQ1280" i="12"/>
  <c r="AQ1286" i="12"/>
  <c r="AQ1292" i="12"/>
  <c r="AQ1298" i="12"/>
  <c r="AQ1304" i="12"/>
  <c r="AQ1310" i="12"/>
  <c r="AQ1316" i="12"/>
  <c r="AQ1322" i="12"/>
  <c r="AQ1215" i="12"/>
  <c r="AQ1221" i="12"/>
  <c r="AQ1227" i="12"/>
  <c r="AQ1233" i="12"/>
  <c r="AQ1239" i="12"/>
  <c r="AQ1245" i="12"/>
  <c r="AQ1251" i="12"/>
  <c r="AQ1257" i="12"/>
  <c r="AQ1263" i="12"/>
  <c r="AQ1269" i="12"/>
  <c r="AQ1275" i="12"/>
  <c r="AQ1281" i="12"/>
  <c r="AQ1287" i="12"/>
  <c r="AQ1293" i="12"/>
  <c r="AQ1299" i="12"/>
  <c r="AQ1305" i="12"/>
  <c r="AQ1311" i="12"/>
  <c r="AQ1317" i="12"/>
  <c r="AQ1323" i="12"/>
  <c r="AQ1216" i="12"/>
  <c r="AQ1222" i="12"/>
  <c r="AQ1228" i="12"/>
  <c r="AQ1234" i="12"/>
  <c r="AQ1240" i="12"/>
  <c r="AQ1246" i="12"/>
  <c r="AQ1252" i="12"/>
  <c r="AQ1258" i="12"/>
  <c r="AQ1264" i="12"/>
  <c r="AQ1270" i="12"/>
  <c r="AQ1276" i="12"/>
  <c r="AQ1282" i="12"/>
  <c r="AQ1288" i="12"/>
  <c r="AQ1294" i="12"/>
  <c r="AQ1300" i="12"/>
  <c r="AQ1306" i="12"/>
  <c r="AQ1312" i="12"/>
  <c r="AQ1318" i="12"/>
  <c r="AQ1324" i="12"/>
  <c r="AQ1217" i="12"/>
  <c r="AQ1223" i="12"/>
  <c r="AQ1229" i="12"/>
  <c r="AQ1235" i="12"/>
  <c r="AQ1241" i="12"/>
  <c r="AQ1247" i="12"/>
  <c r="AQ1253" i="12"/>
  <c r="AQ1259" i="12"/>
  <c r="AQ1265" i="12"/>
  <c r="AQ1271" i="12"/>
  <c r="AQ1277" i="12"/>
  <c r="AQ1283" i="12"/>
  <c r="AQ1289" i="12"/>
  <c r="AQ1295" i="12"/>
  <c r="AQ1301" i="12"/>
  <c r="AQ1307" i="12"/>
  <c r="AQ1313" i="12"/>
  <c r="AQ1319" i="12"/>
  <c r="AQ1236" i="12"/>
  <c r="AQ1272" i="12"/>
  <c r="AQ1308" i="12"/>
  <c r="AQ1242" i="12"/>
  <c r="AQ1278" i="12"/>
  <c r="AQ1314" i="12"/>
  <c r="AQ1230" i="12"/>
  <c r="AQ1248" i="12"/>
  <c r="AQ1284" i="12"/>
  <c r="AQ1320" i="12"/>
  <c r="AQ1302" i="12"/>
  <c r="AQ1218" i="12"/>
  <c r="AQ1254" i="12"/>
  <c r="AQ1290" i="12"/>
  <c r="AQ1224" i="12"/>
  <c r="AQ1260" i="12"/>
  <c r="AQ1296" i="12"/>
  <c r="AQ1266" i="12"/>
  <c r="AQ889" i="12"/>
  <c r="AQ895" i="12"/>
  <c r="AQ901" i="12"/>
  <c r="AQ907" i="12"/>
  <c r="AQ913" i="12"/>
  <c r="AQ919" i="12"/>
  <c r="AQ925" i="12"/>
  <c r="AQ931" i="12"/>
  <c r="AQ937" i="12"/>
  <c r="AQ943" i="12"/>
  <c r="AQ949" i="12"/>
  <c r="AQ955" i="12"/>
  <c r="AQ961" i="12"/>
  <c r="AQ967" i="12"/>
  <c r="AQ973" i="12"/>
  <c r="AQ979" i="12"/>
  <c r="AQ985" i="12"/>
  <c r="AQ991" i="12"/>
  <c r="AQ890" i="12"/>
  <c r="AQ896" i="12"/>
  <c r="AQ902" i="12"/>
  <c r="AQ908" i="12"/>
  <c r="AQ914" i="12"/>
  <c r="AQ920" i="12"/>
  <c r="AQ926" i="12"/>
  <c r="AQ932" i="12"/>
  <c r="AQ938" i="12"/>
  <c r="AQ944" i="12"/>
  <c r="AQ950" i="12"/>
  <c r="AQ956" i="12"/>
  <c r="AQ962" i="12"/>
  <c r="AQ968" i="12"/>
  <c r="AQ974" i="12"/>
  <c r="AQ980" i="12"/>
  <c r="AQ986" i="12"/>
  <c r="AQ992" i="12"/>
  <c r="AQ885" i="12"/>
  <c r="AQ891" i="12"/>
  <c r="AQ897" i="12"/>
  <c r="AQ903" i="12"/>
  <c r="AQ909" i="12"/>
  <c r="AQ915" i="12"/>
  <c r="AQ921" i="12"/>
  <c r="AQ927" i="12"/>
  <c r="AQ933" i="12"/>
  <c r="AQ939" i="12"/>
  <c r="AQ945" i="12"/>
  <c r="AQ951" i="12"/>
  <c r="AQ957" i="12"/>
  <c r="AQ963" i="12"/>
  <c r="AQ969" i="12"/>
  <c r="AQ975" i="12"/>
  <c r="AQ981" i="12"/>
  <c r="AQ987" i="12"/>
  <c r="AQ993" i="12"/>
  <c r="AQ886" i="12"/>
  <c r="AQ892" i="12"/>
  <c r="AQ898" i="12"/>
  <c r="AQ904" i="12"/>
  <c r="AQ910" i="12"/>
  <c r="AQ916" i="12"/>
  <c r="AQ922" i="12"/>
  <c r="AQ928" i="12"/>
  <c r="AQ934" i="12"/>
  <c r="AQ940" i="12"/>
  <c r="AQ946" i="12"/>
  <c r="AQ952" i="12"/>
  <c r="AQ958" i="12"/>
  <c r="AQ964" i="12"/>
  <c r="AQ970" i="12"/>
  <c r="AQ976" i="12"/>
  <c r="AQ982" i="12"/>
  <c r="AQ988" i="12"/>
  <c r="AQ994" i="12"/>
  <c r="AQ887" i="12"/>
  <c r="AQ893" i="12"/>
  <c r="AQ899" i="12"/>
  <c r="AQ905" i="12"/>
  <c r="AQ911" i="12"/>
  <c r="AQ917" i="12"/>
  <c r="AQ923" i="12"/>
  <c r="AQ929" i="12"/>
  <c r="AQ935" i="12"/>
  <c r="AQ941" i="12"/>
  <c r="AQ947" i="12"/>
  <c r="AQ953" i="12"/>
  <c r="AQ959" i="12"/>
  <c r="AQ965" i="12"/>
  <c r="AQ971" i="12"/>
  <c r="AQ977" i="12"/>
  <c r="AQ983" i="12"/>
  <c r="AQ989" i="12"/>
  <c r="AQ912" i="12"/>
  <c r="AQ948" i="12"/>
  <c r="AQ984" i="12"/>
  <c r="AQ918" i="12"/>
  <c r="AQ954" i="12"/>
  <c r="AQ990" i="12"/>
  <c r="AQ978" i="12"/>
  <c r="AQ888" i="12"/>
  <c r="AQ924" i="12"/>
  <c r="AQ960" i="12"/>
  <c r="AQ906" i="12"/>
  <c r="AQ894" i="12"/>
  <c r="AQ930" i="12"/>
  <c r="AQ966" i="12"/>
  <c r="AQ942" i="12"/>
  <c r="AQ900" i="12"/>
  <c r="AQ936" i="12"/>
  <c r="AQ972" i="12"/>
  <c r="AQ775" i="12"/>
  <c r="AQ781" i="12"/>
  <c r="AQ787" i="12"/>
  <c r="AQ793" i="12"/>
  <c r="AQ799" i="12"/>
  <c r="AQ805" i="12"/>
  <c r="AQ811" i="12"/>
  <c r="AQ817" i="12"/>
  <c r="AQ823" i="12"/>
  <c r="AQ829" i="12"/>
  <c r="AQ835" i="12"/>
  <c r="AQ841" i="12"/>
  <c r="AQ847" i="12"/>
  <c r="AQ853" i="12"/>
  <c r="AQ859" i="12"/>
  <c r="AQ865" i="12"/>
  <c r="AQ871" i="12"/>
  <c r="AQ877" i="12"/>
  <c r="AQ883" i="12"/>
  <c r="AQ776" i="12"/>
  <c r="AQ782" i="12"/>
  <c r="AQ788" i="12"/>
  <c r="AQ794" i="12"/>
  <c r="AQ800" i="12"/>
  <c r="AQ806" i="12"/>
  <c r="AQ812" i="12"/>
  <c r="AQ818" i="12"/>
  <c r="AQ824" i="12"/>
  <c r="AQ830" i="12"/>
  <c r="AQ836" i="12"/>
  <c r="AQ842" i="12"/>
  <c r="AQ848" i="12"/>
  <c r="AQ854" i="12"/>
  <c r="AQ860" i="12"/>
  <c r="AQ866" i="12"/>
  <c r="AQ872" i="12"/>
  <c r="AQ878" i="12"/>
  <c r="AQ884" i="12"/>
  <c r="AQ777" i="12"/>
  <c r="AQ783" i="12"/>
  <c r="AQ789" i="12"/>
  <c r="AQ795" i="12"/>
  <c r="AQ801" i="12"/>
  <c r="AQ807" i="12"/>
  <c r="AQ813" i="12"/>
  <c r="AQ819" i="12"/>
  <c r="AQ825" i="12"/>
  <c r="AQ831" i="12"/>
  <c r="AQ837" i="12"/>
  <c r="AQ843" i="12"/>
  <c r="AQ849" i="12"/>
  <c r="AQ855" i="12"/>
  <c r="AQ861" i="12"/>
  <c r="AQ867" i="12"/>
  <c r="AQ873" i="12"/>
  <c r="AQ879" i="12"/>
  <c r="AQ778" i="12"/>
  <c r="AQ784" i="12"/>
  <c r="AQ790" i="12"/>
  <c r="AQ796" i="12"/>
  <c r="AQ802" i="12"/>
  <c r="AQ808" i="12"/>
  <c r="AQ814" i="12"/>
  <c r="AQ820" i="12"/>
  <c r="AQ826" i="12"/>
  <c r="AQ832" i="12"/>
  <c r="AQ838" i="12"/>
  <c r="AQ844" i="12"/>
  <c r="AQ850" i="12"/>
  <c r="AQ856" i="12"/>
  <c r="AQ862" i="12"/>
  <c r="AQ868" i="12"/>
  <c r="AQ874" i="12"/>
  <c r="AQ880" i="12"/>
  <c r="AQ779" i="12"/>
  <c r="AQ785" i="12"/>
  <c r="AQ791" i="12"/>
  <c r="AQ797" i="12"/>
  <c r="AQ803" i="12"/>
  <c r="AQ809" i="12"/>
  <c r="AQ815" i="12"/>
  <c r="AQ821" i="12"/>
  <c r="AQ827" i="12"/>
  <c r="AQ833" i="12"/>
  <c r="AQ839" i="12"/>
  <c r="AQ845" i="12"/>
  <c r="AQ851" i="12"/>
  <c r="AQ857" i="12"/>
  <c r="AQ863" i="12"/>
  <c r="AQ869" i="12"/>
  <c r="AQ875" i="12"/>
  <c r="AQ881" i="12"/>
  <c r="AQ804" i="12"/>
  <c r="AQ840" i="12"/>
  <c r="AQ876" i="12"/>
  <c r="AQ810" i="12"/>
  <c r="AQ846" i="12"/>
  <c r="AQ882" i="12"/>
  <c r="AQ780" i="12"/>
  <c r="AQ816" i="12"/>
  <c r="AQ852" i="12"/>
  <c r="AQ786" i="12"/>
  <c r="AQ822" i="12"/>
  <c r="AQ858" i="12"/>
  <c r="AQ792" i="12"/>
  <c r="AQ828" i="12"/>
  <c r="AQ864" i="12"/>
  <c r="AQ798" i="12"/>
  <c r="AQ834" i="12"/>
  <c r="AQ870" i="12"/>
  <c r="AQ6" i="12"/>
  <c r="AQ12" i="12"/>
  <c r="AQ18" i="12"/>
  <c r="AQ24" i="12"/>
  <c r="AQ30" i="12"/>
  <c r="AQ36" i="12"/>
  <c r="AQ42" i="12"/>
  <c r="AQ48" i="12"/>
  <c r="AQ54" i="12"/>
  <c r="AQ60" i="12"/>
  <c r="AQ66" i="12"/>
  <c r="AQ72" i="12"/>
  <c r="AQ78" i="12"/>
  <c r="AQ84" i="12"/>
  <c r="AQ90" i="12"/>
  <c r="AQ96" i="12"/>
  <c r="AQ102" i="12"/>
  <c r="AQ108" i="12"/>
  <c r="AQ114" i="12"/>
  <c r="AQ20" i="12"/>
  <c r="AQ44" i="12"/>
  <c r="AQ62" i="12"/>
  <c r="AQ80" i="12"/>
  <c r="AQ98" i="12"/>
  <c r="AQ11" i="12"/>
  <c r="AQ35" i="12"/>
  <c r="AQ53" i="12"/>
  <c r="AQ77" i="12"/>
  <c r="AQ95" i="12"/>
  <c r="AQ7" i="12"/>
  <c r="AQ13" i="12"/>
  <c r="AQ19" i="12"/>
  <c r="AQ25" i="12"/>
  <c r="AQ31" i="12"/>
  <c r="AQ37" i="12"/>
  <c r="AQ43" i="12"/>
  <c r="AQ49" i="12"/>
  <c r="AQ55" i="12"/>
  <c r="AQ61" i="12"/>
  <c r="AQ67" i="12"/>
  <c r="AQ73" i="12"/>
  <c r="AQ79" i="12"/>
  <c r="AQ85" i="12"/>
  <c r="AQ91" i="12"/>
  <c r="AQ97" i="12"/>
  <c r="AQ103" i="12"/>
  <c r="AQ109" i="12"/>
  <c r="AQ5" i="12"/>
  <c r="AQ14" i="12"/>
  <c r="AQ26" i="12"/>
  <c r="AQ38" i="12"/>
  <c r="AQ50" i="12"/>
  <c r="AQ68" i="12"/>
  <c r="AQ86" i="12"/>
  <c r="AQ104" i="12"/>
  <c r="AQ8" i="12"/>
  <c r="AQ32" i="12"/>
  <c r="AQ56" i="12"/>
  <c r="AQ74" i="12"/>
  <c r="AQ92" i="12"/>
  <c r="AQ110" i="12"/>
  <c r="AQ17" i="12"/>
  <c r="AQ41" i="12"/>
  <c r="AQ65" i="12"/>
  <c r="AQ83" i="12"/>
  <c r="AQ101" i="12"/>
  <c r="AQ9" i="12"/>
  <c r="AQ15" i="12"/>
  <c r="AQ21" i="12"/>
  <c r="AQ27" i="12"/>
  <c r="AQ33" i="12"/>
  <c r="AQ39" i="12"/>
  <c r="AQ45" i="12"/>
  <c r="AQ51" i="12"/>
  <c r="AQ57" i="12"/>
  <c r="AQ63" i="12"/>
  <c r="AQ69" i="12"/>
  <c r="AQ75" i="12"/>
  <c r="AQ81" i="12"/>
  <c r="AQ87" i="12"/>
  <c r="AQ93" i="12"/>
  <c r="AQ99" i="12"/>
  <c r="AQ105" i="12"/>
  <c r="AQ111" i="12"/>
  <c r="AQ23" i="12"/>
  <c r="AQ59" i="12"/>
  <c r="AQ89" i="12"/>
  <c r="AQ113" i="12"/>
  <c r="AQ10" i="12"/>
  <c r="AQ16" i="12"/>
  <c r="AQ22" i="12"/>
  <c r="AQ28" i="12"/>
  <c r="AQ34" i="12"/>
  <c r="AQ40" i="12"/>
  <c r="AQ46" i="12"/>
  <c r="AQ52" i="12"/>
  <c r="AQ58" i="12"/>
  <c r="AQ64" i="12"/>
  <c r="AQ70" i="12"/>
  <c r="AQ76" i="12"/>
  <c r="AQ82" i="12"/>
  <c r="AQ88" i="12"/>
  <c r="AQ94" i="12"/>
  <c r="AQ100" i="12"/>
  <c r="AQ106" i="12"/>
  <c r="AQ112" i="12"/>
  <c r="AQ29" i="12"/>
  <c r="AQ47" i="12"/>
  <c r="AQ71" i="12"/>
  <c r="AQ107" i="12"/>
  <c r="S14" i="13"/>
  <c r="M33" i="13" s="1"/>
  <c r="AW54" i="12"/>
  <c r="BK54" i="12" s="1"/>
  <c r="BG55" i="18"/>
  <c r="AW36" i="12"/>
  <c r="BK36" i="12" s="1"/>
  <c r="BG37" i="18"/>
  <c r="AW18" i="12"/>
  <c r="BK18" i="12" s="1"/>
  <c r="BG19" i="18"/>
  <c r="AW41" i="12"/>
  <c r="BK41" i="12" s="1"/>
  <c r="BG42" i="18"/>
  <c r="AW35" i="12"/>
  <c r="BK35" i="12" s="1"/>
  <c r="BG36" i="18"/>
  <c r="AW17" i="12"/>
  <c r="BK17" i="12" s="1"/>
  <c r="BG18" i="18"/>
  <c r="AW52" i="12"/>
  <c r="BK52" i="12" s="1"/>
  <c r="BG53" i="18"/>
  <c r="AW46" i="12"/>
  <c r="BK46" i="12" s="1"/>
  <c r="BG47" i="18"/>
  <c r="AW40" i="12"/>
  <c r="BK40" i="12" s="1"/>
  <c r="BG41" i="18"/>
  <c r="AW34" i="12"/>
  <c r="BK34" i="12" s="1"/>
  <c r="BG35" i="18"/>
  <c r="AW28" i="12"/>
  <c r="BK28" i="12" s="1"/>
  <c r="BG29" i="18"/>
  <c r="AW22" i="12"/>
  <c r="BK22" i="12" s="1"/>
  <c r="BG23" i="18"/>
  <c r="AW16" i="12"/>
  <c r="BK16" i="12" s="1"/>
  <c r="BG17" i="18"/>
  <c r="AW10" i="12"/>
  <c r="BK10" i="12" s="1"/>
  <c r="BG11" i="18"/>
  <c r="AW42" i="12"/>
  <c r="BK42" i="12" s="1"/>
  <c r="BG43" i="18"/>
  <c r="AW30" i="12"/>
  <c r="BK30" i="12" s="1"/>
  <c r="BG31" i="18"/>
  <c r="AW12" i="12"/>
  <c r="BK12" i="12" s="1"/>
  <c r="BG13" i="18"/>
  <c r="AW47" i="12"/>
  <c r="BK47" i="12" s="1"/>
  <c r="BG48" i="18"/>
  <c r="AW23" i="12"/>
  <c r="BK23" i="12" s="1"/>
  <c r="BG24" i="18"/>
  <c r="AW51" i="12"/>
  <c r="BK51" i="12" s="1"/>
  <c r="BG52" i="18"/>
  <c r="AW45" i="12"/>
  <c r="BK45" i="12" s="1"/>
  <c r="BG46" i="18"/>
  <c r="AW39" i="12"/>
  <c r="BK39" i="12" s="1"/>
  <c r="BG40" i="18"/>
  <c r="AW33" i="12"/>
  <c r="BK33" i="12" s="1"/>
  <c r="BG34" i="18"/>
  <c r="AW27" i="12"/>
  <c r="BK27" i="12" s="1"/>
  <c r="BG28" i="18"/>
  <c r="AW21" i="12"/>
  <c r="BK21" i="12" s="1"/>
  <c r="BG22" i="18"/>
  <c r="AW15" i="12"/>
  <c r="BK15" i="12" s="1"/>
  <c r="BG16" i="18"/>
  <c r="AW9" i="12"/>
  <c r="BK9" i="12" s="1"/>
  <c r="BG10" i="18"/>
  <c r="AW50" i="12"/>
  <c r="BK50" i="12" s="1"/>
  <c r="BG51" i="18"/>
  <c r="AW44" i="12"/>
  <c r="BK44" i="12" s="1"/>
  <c r="BG45" i="18"/>
  <c r="AW38" i="12"/>
  <c r="BK38" i="12" s="1"/>
  <c r="BG39" i="18"/>
  <c r="AW32" i="12"/>
  <c r="BK32" i="12" s="1"/>
  <c r="BG33" i="18"/>
  <c r="AW26" i="12"/>
  <c r="BK26" i="12" s="1"/>
  <c r="BG27" i="18"/>
  <c r="AW20" i="12"/>
  <c r="BK20" i="12" s="1"/>
  <c r="BG21" i="18"/>
  <c r="AW14" i="12"/>
  <c r="BK14" i="12" s="1"/>
  <c r="BG15" i="18"/>
  <c r="AW8" i="12"/>
  <c r="BK8" i="12" s="1"/>
  <c r="BG9" i="18"/>
  <c r="AW48" i="12"/>
  <c r="BK48" i="12" s="1"/>
  <c r="BG49" i="18"/>
  <c r="AW24" i="12"/>
  <c r="BK24" i="12" s="1"/>
  <c r="BG25" i="18"/>
  <c r="AW6" i="12"/>
  <c r="BK6" i="12" s="1"/>
  <c r="BG7" i="18"/>
  <c r="AW53" i="12"/>
  <c r="BK53" i="12" s="1"/>
  <c r="BG54" i="18"/>
  <c r="AW29" i="12"/>
  <c r="BK29" i="12" s="1"/>
  <c r="BG30" i="18"/>
  <c r="AW11" i="12"/>
  <c r="BK11" i="12" s="1"/>
  <c r="BG12" i="18"/>
  <c r="AW5" i="12"/>
  <c r="BK5" i="12" s="1"/>
  <c r="BG6" i="18"/>
  <c r="AW49" i="12"/>
  <c r="BK49" i="12" s="1"/>
  <c r="BG50" i="18"/>
  <c r="AW43" i="12"/>
  <c r="BK43" i="12" s="1"/>
  <c r="BG44" i="18"/>
  <c r="AW37" i="12"/>
  <c r="BK37" i="12" s="1"/>
  <c r="BG38" i="18"/>
  <c r="AW31" i="12"/>
  <c r="BK31" i="12" s="1"/>
  <c r="BG32" i="18"/>
  <c r="AW25" i="12"/>
  <c r="BK25" i="12" s="1"/>
  <c r="BG26" i="18"/>
  <c r="AW19" i="12"/>
  <c r="BK19" i="12" s="1"/>
  <c r="BG20" i="18"/>
  <c r="AW13" i="12"/>
  <c r="BK13" i="12" s="1"/>
  <c r="BG14" i="18"/>
  <c r="AW7" i="12"/>
  <c r="BK7" i="12" s="1"/>
  <c r="BG8" i="18"/>
  <c r="S10" i="18"/>
  <c r="S14" i="18"/>
  <c r="Y22" i="18"/>
  <c r="S29" i="18"/>
  <c r="S18" i="18"/>
  <c r="Y45" i="18"/>
  <c r="Y52" i="18"/>
  <c r="Y30" i="18"/>
  <c r="S34" i="18"/>
  <c r="AS6" i="18"/>
  <c r="AW6" i="18"/>
  <c r="AQ6" i="18"/>
  <c r="AO6" i="18"/>
  <c r="AU6" i="18"/>
  <c r="AW7" i="18"/>
  <c r="AQ7" i="18"/>
  <c r="AU7" i="18"/>
  <c r="AO7" i="18"/>
  <c r="AS7" i="18"/>
  <c r="AK7" i="18"/>
  <c r="AE7" i="18"/>
  <c r="AI7" i="18"/>
  <c r="AC7" i="18"/>
  <c r="AG7" i="18"/>
  <c r="AK6" i="18"/>
  <c r="AE6" i="18"/>
  <c r="AG6" i="18"/>
  <c r="AC6" i="18"/>
  <c r="AI6" i="18"/>
  <c r="Y6" i="18"/>
  <c r="Y7" i="18"/>
  <c r="S6" i="18"/>
  <c r="W6" i="18"/>
  <c r="W5" i="18" s="1"/>
  <c r="U6" i="18"/>
  <c r="U5" i="18" s="1"/>
  <c r="S7" i="18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17" i="11"/>
  <c r="V84" i="11"/>
  <c r="V85" i="11"/>
  <c r="V86" i="11"/>
  <c r="V87" i="11"/>
  <c r="V83" i="11"/>
  <c r="AO2647" i="12" l="1"/>
  <c r="AO2650" i="12"/>
  <c r="AO2653" i="12"/>
  <c r="AO2656" i="12"/>
  <c r="AO2659" i="12"/>
  <c r="AO2662" i="12"/>
  <c r="AO2665" i="12"/>
  <c r="AO2668" i="12"/>
  <c r="AO2671" i="12"/>
  <c r="AO2674" i="12"/>
  <c r="AO2677" i="12"/>
  <c r="AO2680" i="12"/>
  <c r="AO2683" i="12"/>
  <c r="AO2686" i="12"/>
  <c r="AO2689" i="12"/>
  <c r="AO2692" i="12"/>
  <c r="AO2695" i="12"/>
  <c r="AO2698" i="12"/>
  <c r="AO2701" i="12"/>
  <c r="AO2704" i="12"/>
  <c r="AO2707" i="12"/>
  <c r="AO2710" i="12"/>
  <c r="AO2713" i="12"/>
  <c r="AO2716" i="12"/>
  <c r="AO2719" i="12"/>
  <c r="AO2722" i="12"/>
  <c r="AO2725" i="12"/>
  <c r="AO2728" i="12"/>
  <c r="AO2731" i="12"/>
  <c r="AO2734" i="12"/>
  <c r="AO2737" i="12"/>
  <c r="AO2740" i="12"/>
  <c r="AO2743" i="12"/>
  <c r="AO2746" i="12"/>
  <c r="AO2749" i="12"/>
  <c r="AO2752" i="12"/>
  <c r="AO2645" i="12"/>
  <c r="AO2648" i="12"/>
  <c r="AO2651" i="12"/>
  <c r="AO2654" i="12"/>
  <c r="AO2657" i="12"/>
  <c r="AO2660" i="12"/>
  <c r="AO2663" i="12"/>
  <c r="AO2666" i="12"/>
  <c r="AO2669" i="12"/>
  <c r="AO2672" i="12"/>
  <c r="AO2675" i="12"/>
  <c r="AO2678" i="12"/>
  <c r="AO2681" i="12"/>
  <c r="AO2684" i="12"/>
  <c r="AO2687" i="12"/>
  <c r="AO2690" i="12"/>
  <c r="AO2693" i="12"/>
  <c r="AO2696" i="12"/>
  <c r="AO2699" i="12"/>
  <c r="AO2702" i="12"/>
  <c r="AO2705" i="12"/>
  <c r="AO2708" i="12"/>
  <c r="AO2711" i="12"/>
  <c r="AO2714" i="12"/>
  <c r="AO2717" i="12"/>
  <c r="AO2720" i="12"/>
  <c r="AO2723" i="12"/>
  <c r="AO2726" i="12"/>
  <c r="AO2729" i="12"/>
  <c r="AO2732" i="12"/>
  <c r="AO2735" i="12"/>
  <c r="AO2738" i="12"/>
  <c r="AO2741" i="12"/>
  <c r="AO2744" i="12"/>
  <c r="AO2747" i="12"/>
  <c r="AO2750" i="12"/>
  <c r="AO2753" i="12"/>
  <c r="AO2646" i="12"/>
  <c r="AO2649" i="12"/>
  <c r="AO2652" i="12"/>
  <c r="AO2655" i="12"/>
  <c r="AO2658" i="12"/>
  <c r="AO2661" i="12"/>
  <c r="AO2664" i="12"/>
  <c r="AO2667" i="12"/>
  <c r="AO2670" i="12"/>
  <c r="AO2673" i="12"/>
  <c r="AO2676" i="12"/>
  <c r="AO2679" i="12"/>
  <c r="AO2682" i="12"/>
  <c r="AO2685" i="12"/>
  <c r="AO2688" i="12"/>
  <c r="AO2691" i="12"/>
  <c r="AO2694" i="12"/>
  <c r="AO2697" i="12"/>
  <c r="AO2700" i="12"/>
  <c r="AO2703" i="12"/>
  <c r="AO2706" i="12"/>
  <c r="AO2709" i="12"/>
  <c r="AO2712" i="12"/>
  <c r="AO2715" i="12"/>
  <c r="AO2718" i="12"/>
  <c r="AO2721" i="12"/>
  <c r="AO2724" i="12"/>
  <c r="AO2727" i="12"/>
  <c r="AO2730" i="12"/>
  <c r="AO2733" i="12"/>
  <c r="AO2736" i="12"/>
  <c r="AO2739" i="12"/>
  <c r="AO2742" i="12"/>
  <c r="AO2745" i="12"/>
  <c r="AO2748" i="12"/>
  <c r="AO2751" i="12"/>
  <c r="AO2754" i="12"/>
  <c r="AK2650" i="12"/>
  <c r="AK2656" i="12"/>
  <c r="AK2662" i="12"/>
  <c r="AK2668" i="12"/>
  <c r="AK2674" i="12"/>
  <c r="AK2680" i="12"/>
  <c r="AK2686" i="12"/>
  <c r="AK2692" i="12"/>
  <c r="AK2698" i="12"/>
  <c r="AK2704" i="12"/>
  <c r="AK2710" i="12"/>
  <c r="AK2716" i="12"/>
  <c r="AK2722" i="12"/>
  <c r="AK2728" i="12"/>
  <c r="AK2734" i="12"/>
  <c r="AK2740" i="12"/>
  <c r="AK2746" i="12"/>
  <c r="AK2752" i="12"/>
  <c r="AK2723" i="12"/>
  <c r="AK2735" i="12"/>
  <c r="AK2741" i="12"/>
  <c r="AK2753" i="12"/>
  <c r="AK2742" i="12"/>
  <c r="AK2649" i="12"/>
  <c r="AK2679" i="12"/>
  <c r="AK2709" i="12"/>
  <c r="AK2739" i="12"/>
  <c r="AK2645" i="12"/>
  <c r="AK2651" i="12"/>
  <c r="AK2657" i="12"/>
  <c r="AK2663" i="12"/>
  <c r="AK2669" i="12"/>
  <c r="AK2675" i="12"/>
  <c r="AK2681" i="12"/>
  <c r="AK2687" i="12"/>
  <c r="AK2693" i="12"/>
  <c r="AK2699" i="12"/>
  <c r="AK2705" i="12"/>
  <c r="AK2711" i="12"/>
  <c r="AK2717" i="12"/>
  <c r="AK2729" i="12"/>
  <c r="AK2747" i="12"/>
  <c r="AK2754" i="12"/>
  <c r="AK2655" i="12"/>
  <c r="AK2685" i="12"/>
  <c r="AK2721" i="12"/>
  <c r="AK2751" i="12"/>
  <c r="AK2646" i="12"/>
  <c r="AK2652" i="12"/>
  <c r="AK2658" i="12"/>
  <c r="AK2664" i="12"/>
  <c r="AK2670" i="12"/>
  <c r="AK2676" i="12"/>
  <c r="AK2682" i="12"/>
  <c r="AK2688" i="12"/>
  <c r="AK2694" i="12"/>
  <c r="AK2700" i="12"/>
  <c r="AK2706" i="12"/>
  <c r="AK2712" i="12"/>
  <c r="AK2718" i="12"/>
  <c r="AK2724" i="12"/>
  <c r="AK2730" i="12"/>
  <c r="AK2736" i="12"/>
  <c r="AK2748" i="12"/>
  <c r="AK2661" i="12"/>
  <c r="AK2691" i="12"/>
  <c r="AK2715" i="12"/>
  <c r="AK2745" i="12"/>
  <c r="AK2647" i="12"/>
  <c r="AK2653" i="12"/>
  <c r="AK2659" i="12"/>
  <c r="AK2665" i="12"/>
  <c r="AK2671" i="12"/>
  <c r="AK2677" i="12"/>
  <c r="AK2683" i="12"/>
  <c r="AK2689" i="12"/>
  <c r="AK2695" i="12"/>
  <c r="AK2701" i="12"/>
  <c r="AK2707" i="12"/>
  <c r="AK2713" i="12"/>
  <c r="AK2719" i="12"/>
  <c r="AK2725" i="12"/>
  <c r="AK2731" i="12"/>
  <c r="AK2737" i="12"/>
  <c r="AK2743" i="12"/>
  <c r="AK2749" i="12"/>
  <c r="AK2667" i="12"/>
  <c r="AK2697" i="12"/>
  <c r="AK2727" i="12"/>
  <c r="AK2648" i="12"/>
  <c r="AK2654" i="12"/>
  <c r="AK2660" i="12"/>
  <c r="AK2666" i="12"/>
  <c r="AK2672" i="12"/>
  <c r="AK2678" i="12"/>
  <c r="AK2684" i="12"/>
  <c r="AK2690" i="12"/>
  <c r="AK2696" i="12"/>
  <c r="AK2702" i="12"/>
  <c r="AK2708" i="12"/>
  <c r="AK2714" i="12"/>
  <c r="AK2720" i="12"/>
  <c r="AK2726" i="12"/>
  <c r="AK2732" i="12"/>
  <c r="AK2738" i="12"/>
  <c r="AK2744" i="12"/>
  <c r="AK2750" i="12"/>
  <c r="AK2673" i="12"/>
  <c r="AK2703" i="12"/>
  <c r="AK2733" i="12"/>
  <c r="AO2095" i="12"/>
  <c r="AO2098" i="12"/>
  <c r="AO2101" i="12"/>
  <c r="AO2104" i="12"/>
  <c r="AO2107" i="12"/>
  <c r="AO2110" i="12"/>
  <c r="AO2113" i="12"/>
  <c r="AO2116" i="12"/>
  <c r="AO2119" i="12"/>
  <c r="AO2122" i="12"/>
  <c r="AO2125" i="12"/>
  <c r="AO2128" i="12"/>
  <c r="AO2131" i="12"/>
  <c r="AO2134" i="12"/>
  <c r="AO2137" i="12"/>
  <c r="AO2140" i="12"/>
  <c r="AO2143" i="12"/>
  <c r="AO2146" i="12"/>
  <c r="AO2149" i="12"/>
  <c r="AO2152" i="12"/>
  <c r="AO2155" i="12"/>
  <c r="AO2158" i="12"/>
  <c r="AO2161" i="12"/>
  <c r="AO2164" i="12"/>
  <c r="AO2167" i="12"/>
  <c r="AO2170" i="12"/>
  <c r="AO2173" i="12"/>
  <c r="AO2176" i="12"/>
  <c r="AO2179" i="12"/>
  <c r="AO2182" i="12"/>
  <c r="AO2185" i="12"/>
  <c r="AO2188" i="12"/>
  <c r="AO2191" i="12"/>
  <c r="AO2194" i="12"/>
  <c r="AO2197" i="12"/>
  <c r="AO2200" i="12"/>
  <c r="AO2203" i="12"/>
  <c r="AO2096" i="12"/>
  <c r="AO2099" i="12"/>
  <c r="AO2102" i="12"/>
  <c r="AO2105" i="12"/>
  <c r="AO2108" i="12"/>
  <c r="AO2111" i="12"/>
  <c r="AO2114" i="12"/>
  <c r="AO2117" i="12"/>
  <c r="AO2120" i="12"/>
  <c r="AO2123" i="12"/>
  <c r="AO2126" i="12"/>
  <c r="AO2129" i="12"/>
  <c r="AO2132" i="12"/>
  <c r="AO2135" i="12"/>
  <c r="AO2138" i="12"/>
  <c r="AO2141" i="12"/>
  <c r="AO2144" i="12"/>
  <c r="AO2147" i="12"/>
  <c r="AO2150" i="12"/>
  <c r="AO2153" i="12"/>
  <c r="AO2156" i="12"/>
  <c r="AO2159" i="12"/>
  <c r="AO2162" i="12"/>
  <c r="AO2165" i="12"/>
  <c r="AO2168" i="12"/>
  <c r="AO2171" i="12"/>
  <c r="AO2174" i="12"/>
  <c r="AO2177" i="12"/>
  <c r="AO2180" i="12"/>
  <c r="AO2183" i="12"/>
  <c r="AO2186" i="12"/>
  <c r="AO2189" i="12"/>
  <c r="AO2192" i="12"/>
  <c r="AO2195" i="12"/>
  <c r="AO2198" i="12"/>
  <c r="AO2201" i="12"/>
  <c r="AO2204" i="12"/>
  <c r="AO2097" i="12"/>
  <c r="AO2100" i="12"/>
  <c r="AO2103" i="12"/>
  <c r="AO2106" i="12"/>
  <c r="AO2109" i="12"/>
  <c r="AO2112" i="12"/>
  <c r="AO2115" i="12"/>
  <c r="AO2118" i="12"/>
  <c r="AO2121" i="12"/>
  <c r="AO2124" i="12"/>
  <c r="AO2127" i="12"/>
  <c r="AO2130" i="12"/>
  <c r="AO2133" i="12"/>
  <c r="AO2136" i="12"/>
  <c r="AO2139" i="12"/>
  <c r="AO2142" i="12"/>
  <c r="AO2145" i="12"/>
  <c r="AO2148" i="12"/>
  <c r="AO2151" i="12"/>
  <c r="AO2154" i="12"/>
  <c r="AO2157" i="12"/>
  <c r="AO2160" i="12"/>
  <c r="AO2163" i="12"/>
  <c r="AO2166" i="12"/>
  <c r="AO2169" i="12"/>
  <c r="AO2172" i="12"/>
  <c r="AO2175" i="12"/>
  <c r="AO2178" i="12"/>
  <c r="AO2181" i="12"/>
  <c r="AO2184" i="12"/>
  <c r="AO2187" i="12"/>
  <c r="AO2190" i="12"/>
  <c r="AO2193" i="12"/>
  <c r="AO2196" i="12"/>
  <c r="AO2199" i="12"/>
  <c r="AO2202" i="12"/>
  <c r="AK2095" i="12"/>
  <c r="AK2101" i="12"/>
  <c r="AK2107" i="12"/>
  <c r="AK2113" i="12"/>
  <c r="AK2119" i="12"/>
  <c r="AK2125" i="12"/>
  <c r="AK2131" i="12"/>
  <c r="AK2137" i="12"/>
  <c r="AK2143" i="12"/>
  <c r="AK2149" i="12"/>
  <c r="AK2155" i="12"/>
  <c r="AK2161" i="12"/>
  <c r="AK2167" i="12"/>
  <c r="AK2173" i="12"/>
  <c r="AK2179" i="12"/>
  <c r="AK2185" i="12"/>
  <c r="AK2191" i="12"/>
  <c r="AK2096" i="12"/>
  <c r="AK2102" i="12"/>
  <c r="AK2108" i="12"/>
  <c r="AK2114" i="12"/>
  <c r="AK2097" i="12"/>
  <c r="AK2103" i="12"/>
  <c r="AK2109" i="12"/>
  <c r="AK2115" i="12"/>
  <c r="AK2121" i="12"/>
  <c r="AK2127" i="12"/>
  <c r="AK2133" i="12"/>
  <c r="AK2098" i="12"/>
  <c r="AK2104" i="12"/>
  <c r="AK2110" i="12"/>
  <c r="AK2116" i="12"/>
  <c r="AK2122" i="12"/>
  <c r="AK2128" i="12"/>
  <c r="AK2134" i="12"/>
  <c r="AK2140" i="12"/>
  <c r="AK2146" i="12"/>
  <c r="AK2152" i="12"/>
  <c r="AK2158" i="12"/>
  <c r="AK2099" i="12"/>
  <c r="AK2105" i="12"/>
  <c r="AK2111" i="12"/>
  <c r="AK2117" i="12"/>
  <c r="AK2123" i="12"/>
  <c r="AK2129" i="12"/>
  <c r="AK2100" i="12"/>
  <c r="AK2126" i="12"/>
  <c r="AK2139" i="12"/>
  <c r="AK2148" i="12"/>
  <c r="AK2157" i="12"/>
  <c r="AK2165" i="12"/>
  <c r="AK2172" i="12"/>
  <c r="AK2180" i="12"/>
  <c r="AK2187" i="12"/>
  <c r="AK2194" i="12"/>
  <c r="AK2200" i="12"/>
  <c r="AK2164" i="12"/>
  <c r="AK2193" i="12"/>
  <c r="AK2106" i="12"/>
  <c r="AK2130" i="12"/>
  <c r="AK2141" i="12"/>
  <c r="AK2150" i="12"/>
  <c r="AK2159" i="12"/>
  <c r="AK2166" i="12"/>
  <c r="AK2174" i="12"/>
  <c r="AK2181" i="12"/>
  <c r="AK2188" i="12"/>
  <c r="AK2195" i="12"/>
  <c r="AK2201" i="12"/>
  <c r="AK2156" i="12"/>
  <c r="AK2199" i="12"/>
  <c r="AK2112" i="12"/>
  <c r="AK2132" i="12"/>
  <c r="AK2142" i="12"/>
  <c r="AK2151" i="12"/>
  <c r="AK2160" i="12"/>
  <c r="AK2168" i="12"/>
  <c r="AK2175" i="12"/>
  <c r="AK2182" i="12"/>
  <c r="AK2189" i="12"/>
  <c r="AK2196" i="12"/>
  <c r="AK2202" i="12"/>
  <c r="AK2124" i="12"/>
  <c r="AK2171" i="12"/>
  <c r="AK2118" i="12"/>
  <c r="AK2135" i="12"/>
  <c r="AK2144" i="12"/>
  <c r="AK2153" i="12"/>
  <c r="AK2162" i="12"/>
  <c r="AK2169" i="12"/>
  <c r="AK2176" i="12"/>
  <c r="AK2183" i="12"/>
  <c r="AK2190" i="12"/>
  <c r="AK2197" i="12"/>
  <c r="AK2203" i="12"/>
  <c r="AK2138" i="12"/>
  <c r="AK2178" i="12"/>
  <c r="AK2120" i="12"/>
  <c r="AK2136" i="12"/>
  <c r="AK2145" i="12"/>
  <c r="AK2154" i="12"/>
  <c r="AK2163" i="12"/>
  <c r="AK2170" i="12"/>
  <c r="AK2177" i="12"/>
  <c r="AK2184" i="12"/>
  <c r="AK2192" i="12"/>
  <c r="AK2198" i="12"/>
  <c r="AK2204" i="12"/>
  <c r="AK2147" i="12"/>
  <c r="AK2186" i="12"/>
  <c r="AO557" i="12"/>
  <c r="AO560" i="12"/>
  <c r="AO563" i="12"/>
  <c r="AO566" i="12"/>
  <c r="AO569" i="12"/>
  <c r="AO572" i="12"/>
  <c r="AO575" i="12"/>
  <c r="AO578" i="12"/>
  <c r="AO581" i="12"/>
  <c r="AO584" i="12"/>
  <c r="AO587" i="12"/>
  <c r="AO590" i="12"/>
  <c r="AO593" i="12"/>
  <c r="AO596" i="12"/>
  <c r="AO599" i="12"/>
  <c r="AO602" i="12"/>
  <c r="AO605" i="12"/>
  <c r="AO608" i="12"/>
  <c r="AO611" i="12"/>
  <c r="AO614" i="12"/>
  <c r="AO617" i="12"/>
  <c r="AO620" i="12"/>
  <c r="AO555" i="12"/>
  <c r="AO558" i="12"/>
  <c r="AO561" i="12"/>
  <c r="AO564" i="12"/>
  <c r="AO567" i="12"/>
  <c r="AO570" i="12"/>
  <c r="AO573" i="12"/>
  <c r="AO576" i="12"/>
  <c r="AO579" i="12"/>
  <c r="AO582" i="12"/>
  <c r="AO585" i="12"/>
  <c r="AO556" i="12"/>
  <c r="AO559" i="12"/>
  <c r="AO562" i="12"/>
  <c r="AO565" i="12"/>
  <c r="AO568" i="12"/>
  <c r="AO571" i="12"/>
  <c r="AO574" i="12"/>
  <c r="AO577" i="12"/>
  <c r="AO580" i="12"/>
  <c r="AO583" i="12"/>
  <c r="AO586" i="12"/>
  <c r="AO589" i="12"/>
  <c r="AO592" i="12"/>
  <c r="AO595" i="12"/>
  <c r="AO598" i="12"/>
  <c r="AO601" i="12"/>
  <c r="AO604" i="12"/>
  <c r="AO607" i="12"/>
  <c r="AO610" i="12"/>
  <c r="AO613" i="12"/>
  <c r="AO616" i="12"/>
  <c r="AO619" i="12"/>
  <c r="AO594" i="12"/>
  <c r="AO603" i="12"/>
  <c r="AO612" i="12"/>
  <c r="AO621" i="12"/>
  <c r="AO624" i="12"/>
  <c r="AO627" i="12"/>
  <c r="AO630" i="12"/>
  <c r="AO633" i="12"/>
  <c r="AO636" i="12"/>
  <c r="AO639" i="12"/>
  <c r="AO642" i="12"/>
  <c r="AO645" i="12"/>
  <c r="AO648" i="12"/>
  <c r="AO651" i="12"/>
  <c r="AO654" i="12"/>
  <c r="AO657" i="12"/>
  <c r="AO660" i="12"/>
  <c r="AO663" i="12"/>
  <c r="AO591" i="12"/>
  <c r="AO600" i="12"/>
  <c r="AO609" i="12"/>
  <c r="AO618" i="12"/>
  <c r="AO622" i="12"/>
  <c r="AO625" i="12"/>
  <c r="AO628" i="12"/>
  <c r="AO631" i="12"/>
  <c r="AO634" i="12"/>
  <c r="AO637" i="12"/>
  <c r="AO640" i="12"/>
  <c r="AO643" i="12"/>
  <c r="AO646" i="12"/>
  <c r="AO649" i="12"/>
  <c r="AO652" i="12"/>
  <c r="AO655" i="12"/>
  <c r="AO658" i="12"/>
  <c r="AO661" i="12"/>
  <c r="AO664" i="12"/>
  <c r="AO588" i="12"/>
  <c r="AO597" i="12"/>
  <c r="AO606" i="12"/>
  <c r="AO615" i="12"/>
  <c r="AO623" i="12"/>
  <c r="AO626" i="12"/>
  <c r="AO629" i="12"/>
  <c r="AO632" i="12"/>
  <c r="AO635" i="12"/>
  <c r="AO638" i="12"/>
  <c r="AO641" i="12"/>
  <c r="AO644" i="12"/>
  <c r="AO647" i="12"/>
  <c r="AO650" i="12"/>
  <c r="AO653" i="12"/>
  <c r="AO656" i="12"/>
  <c r="AO659" i="12"/>
  <c r="AO662" i="12"/>
  <c r="AK559" i="12"/>
  <c r="AK565" i="12"/>
  <c r="AK571" i="12"/>
  <c r="AK577" i="12"/>
  <c r="AK583" i="12"/>
  <c r="AK589" i="12"/>
  <c r="AK595" i="12"/>
  <c r="AK601" i="12"/>
  <c r="AK607" i="12"/>
  <c r="AK613" i="12"/>
  <c r="AK619" i="12"/>
  <c r="AK625" i="12"/>
  <c r="AK631" i="12"/>
  <c r="AK637" i="12"/>
  <c r="AK643" i="12"/>
  <c r="AK649" i="12"/>
  <c r="AK655" i="12"/>
  <c r="AK661" i="12"/>
  <c r="AK560" i="12"/>
  <c r="AK566" i="12"/>
  <c r="AK572" i="12"/>
  <c r="AK578" i="12"/>
  <c r="AK584" i="12"/>
  <c r="AK590" i="12"/>
  <c r="AK596" i="12"/>
  <c r="AK602" i="12"/>
  <c r="AK608" i="12"/>
  <c r="AK614" i="12"/>
  <c r="AK620" i="12"/>
  <c r="AK626" i="12"/>
  <c r="AK632" i="12"/>
  <c r="AK638" i="12"/>
  <c r="AK644" i="12"/>
  <c r="AK650" i="12"/>
  <c r="AK656" i="12"/>
  <c r="AK662" i="12"/>
  <c r="AK555" i="12"/>
  <c r="AK561" i="12"/>
  <c r="AK567" i="12"/>
  <c r="AK573" i="12"/>
  <c r="AK579" i="12"/>
  <c r="AK585" i="12"/>
  <c r="AK591" i="12"/>
  <c r="AK597" i="12"/>
  <c r="AK603" i="12"/>
  <c r="AK609" i="12"/>
  <c r="AK615" i="12"/>
  <c r="AK621" i="12"/>
  <c r="AK627" i="12"/>
  <c r="AK633" i="12"/>
  <c r="AK639" i="12"/>
  <c r="AK645" i="12"/>
  <c r="AK651" i="12"/>
  <c r="AK657" i="12"/>
  <c r="AK663" i="12"/>
  <c r="AK556" i="12"/>
  <c r="AK562" i="12"/>
  <c r="AK568" i="12"/>
  <c r="AK574" i="12"/>
  <c r="AK580" i="12"/>
  <c r="AK586" i="12"/>
  <c r="AK592" i="12"/>
  <c r="AK598" i="12"/>
  <c r="AK604" i="12"/>
  <c r="AK610" i="12"/>
  <c r="AK616" i="12"/>
  <c r="AK622" i="12"/>
  <c r="AK628" i="12"/>
  <c r="AK634" i="12"/>
  <c r="AK640" i="12"/>
  <c r="AK646" i="12"/>
  <c r="AK652" i="12"/>
  <c r="AK658" i="12"/>
  <c r="AK664" i="12"/>
  <c r="AK557" i="12"/>
  <c r="AK563" i="12"/>
  <c r="AK569" i="12"/>
  <c r="AK575" i="12"/>
  <c r="AK581" i="12"/>
  <c r="AK587" i="12"/>
  <c r="AK593" i="12"/>
  <c r="AK599" i="12"/>
  <c r="AK605" i="12"/>
  <c r="AK611" i="12"/>
  <c r="AK617" i="12"/>
  <c r="AK623" i="12"/>
  <c r="AK629" i="12"/>
  <c r="AK635" i="12"/>
  <c r="AK641" i="12"/>
  <c r="AK647" i="12"/>
  <c r="AK653" i="12"/>
  <c r="AK659" i="12"/>
  <c r="AK588" i="12"/>
  <c r="AK624" i="12"/>
  <c r="AK660" i="12"/>
  <c r="AK558" i="12"/>
  <c r="AK594" i="12"/>
  <c r="AK630" i="12"/>
  <c r="AK564" i="12"/>
  <c r="AK600" i="12"/>
  <c r="AK636" i="12"/>
  <c r="AK570" i="12"/>
  <c r="AK606" i="12"/>
  <c r="AK642" i="12"/>
  <c r="AK576" i="12"/>
  <c r="AK612" i="12"/>
  <c r="AK648" i="12"/>
  <c r="AK582" i="12"/>
  <c r="AK618" i="12"/>
  <c r="AK654" i="12"/>
  <c r="AO777" i="12"/>
  <c r="AO780" i="12"/>
  <c r="AO783" i="12"/>
  <c r="AO786" i="12"/>
  <c r="AO789" i="12"/>
  <c r="AO792" i="12"/>
  <c r="AO795" i="12"/>
  <c r="AO798" i="12"/>
  <c r="AO801" i="12"/>
  <c r="AO804" i="12"/>
  <c r="AO807" i="12"/>
  <c r="AO810" i="12"/>
  <c r="AO813" i="12"/>
  <c r="AO816" i="12"/>
  <c r="AO819" i="12"/>
  <c r="AO822" i="12"/>
  <c r="AO825" i="12"/>
  <c r="AO828" i="12"/>
  <c r="AO831" i="12"/>
  <c r="AO834" i="12"/>
  <c r="AO837" i="12"/>
  <c r="AO840" i="12"/>
  <c r="AO843" i="12"/>
  <c r="AO846" i="12"/>
  <c r="AO849" i="12"/>
  <c r="AO852" i="12"/>
  <c r="AO855" i="12"/>
  <c r="AO858" i="12"/>
  <c r="AO861" i="12"/>
  <c r="AO864" i="12"/>
  <c r="AO867" i="12"/>
  <c r="AO870" i="12"/>
  <c r="AO873" i="12"/>
  <c r="AO876" i="12"/>
  <c r="AO879" i="12"/>
  <c r="AO882" i="12"/>
  <c r="AO775" i="12"/>
  <c r="AO778" i="12"/>
  <c r="AO781" i="12"/>
  <c r="AO784" i="12"/>
  <c r="AO787" i="12"/>
  <c r="AO790" i="12"/>
  <c r="AO793" i="12"/>
  <c r="AO796" i="12"/>
  <c r="AO799" i="12"/>
  <c r="AO802" i="12"/>
  <c r="AO805" i="12"/>
  <c r="AO808" i="12"/>
  <c r="AO811" i="12"/>
  <c r="AO814" i="12"/>
  <c r="AO817" i="12"/>
  <c r="AO820" i="12"/>
  <c r="AO823" i="12"/>
  <c r="AO826" i="12"/>
  <c r="AO829" i="12"/>
  <c r="AO832" i="12"/>
  <c r="AO835" i="12"/>
  <c r="AO838" i="12"/>
  <c r="AO841" i="12"/>
  <c r="AO844" i="12"/>
  <c r="AO847" i="12"/>
  <c r="AO850" i="12"/>
  <c r="AO853" i="12"/>
  <c r="AO856" i="12"/>
  <c r="AO859" i="12"/>
  <c r="AO862" i="12"/>
  <c r="AO865" i="12"/>
  <c r="AO868" i="12"/>
  <c r="AO871" i="12"/>
  <c r="AO874" i="12"/>
  <c r="AO877" i="12"/>
  <c r="AO880" i="12"/>
  <c r="AO883" i="12"/>
  <c r="AO776" i="12"/>
  <c r="AO779" i="12"/>
  <c r="AO782" i="12"/>
  <c r="AO785" i="12"/>
  <c r="AO788" i="12"/>
  <c r="AO791" i="12"/>
  <c r="AO794" i="12"/>
  <c r="AO797" i="12"/>
  <c r="AO800" i="12"/>
  <c r="AO803" i="12"/>
  <c r="AO806" i="12"/>
  <c r="AO809" i="12"/>
  <c r="AO812" i="12"/>
  <c r="AO815" i="12"/>
  <c r="AO818" i="12"/>
  <c r="AO821" i="12"/>
  <c r="AO824" i="12"/>
  <c r="AO827" i="12"/>
  <c r="AO830" i="12"/>
  <c r="AO833" i="12"/>
  <c r="AO836" i="12"/>
  <c r="AO839" i="12"/>
  <c r="AO842" i="12"/>
  <c r="AO845" i="12"/>
  <c r="AO848" i="12"/>
  <c r="AO851" i="12"/>
  <c r="AO854" i="12"/>
  <c r="AO857" i="12"/>
  <c r="AO860" i="12"/>
  <c r="AO863" i="12"/>
  <c r="AO866" i="12"/>
  <c r="AO869" i="12"/>
  <c r="AO872" i="12"/>
  <c r="AO875" i="12"/>
  <c r="AO878" i="12"/>
  <c r="AO881" i="12"/>
  <c r="AO884" i="12"/>
  <c r="AK775" i="12"/>
  <c r="AK781" i="12"/>
  <c r="AK787" i="12"/>
  <c r="AK793" i="12"/>
  <c r="AK799" i="12"/>
  <c r="AK805" i="12"/>
  <c r="AK811" i="12"/>
  <c r="AK817" i="12"/>
  <c r="AK823" i="12"/>
  <c r="AK829" i="12"/>
  <c r="AK835" i="12"/>
  <c r="AK841" i="12"/>
  <c r="AK847" i="12"/>
  <c r="AK853" i="12"/>
  <c r="AK859" i="12"/>
  <c r="AK865" i="12"/>
  <c r="AK871" i="12"/>
  <c r="AK877" i="12"/>
  <c r="AK883" i="12"/>
  <c r="AK776" i="12"/>
  <c r="AK782" i="12"/>
  <c r="AK788" i="12"/>
  <c r="AK794" i="12"/>
  <c r="AK800" i="12"/>
  <c r="AK806" i="12"/>
  <c r="AK812" i="12"/>
  <c r="AK818" i="12"/>
  <c r="AK824" i="12"/>
  <c r="AK830" i="12"/>
  <c r="AK836" i="12"/>
  <c r="AK842" i="12"/>
  <c r="AK848" i="12"/>
  <c r="AK854" i="12"/>
  <c r="AK860" i="12"/>
  <c r="AK866" i="12"/>
  <c r="AK872" i="12"/>
  <c r="AK878" i="12"/>
  <c r="AK884" i="12"/>
  <c r="AK777" i="12"/>
  <c r="AK783" i="12"/>
  <c r="AK789" i="12"/>
  <c r="AK795" i="12"/>
  <c r="AK801" i="12"/>
  <c r="AK807" i="12"/>
  <c r="AK813" i="12"/>
  <c r="AK819" i="12"/>
  <c r="AK825" i="12"/>
  <c r="AK831" i="12"/>
  <c r="AK837" i="12"/>
  <c r="AK843" i="12"/>
  <c r="AK849" i="12"/>
  <c r="AK855" i="12"/>
  <c r="AK861" i="12"/>
  <c r="AK867" i="12"/>
  <c r="AK873" i="12"/>
  <c r="AK879" i="12"/>
  <c r="AK778" i="12"/>
  <c r="AK784" i="12"/>
  <c r="AK790" i="12"/>
  <c r="AK796" i="12"/>
  <c r="AK802" i="12"/>
  <c r="AK808" i="12"/>
  <c r="AK814" i="12"/>
  <c r="AK820" i="12"/>
  <c r="AK826" i="12"/>
  <c r="AK832" i="12"/>
  <c r="AK838" i="12"/>
  <c r="AK844" i="12"/>
  <c r="AK850" i="12"/>
  <c r="AK856" i="12"/>
  <c r="AK862" i="12"/>
  <c r="AK868" i="12"/>
  <c r="AK874" i="12"/>
  <c r="AK880" i="12"/>
  <c r="AK779" i="12"/>
  <c r="AK785" i="12"/>
  <c r="AK791" i="12"/>
  <c r="AK797" i="12"/>
  <c r="AK803" i="12"/>
  <c r="AK809" i="12"/>
  <c r="AK815" i="12"/>
  <c r="AK821" i="12"/>
  <c r="AK827" i="12"/>
  <c r="AK833" i="12"/>
  <c r="AK839" i="12"/>
  <c r="AK845" i="12"/>
  <c r="AK851" i="12"/>
  <c r="AK857" i="12"/>
  <c r="AK863" i="12"/>
  <c r="AK869" i="12"/>
  <c r="AK875" i="12"/>
  <c r="AK881" i="12"/>
  <c r="AK804" i="12"/>
  <c r="AK840" i="12"/>
  <c r="AK876" i="12"/>
  <c r="AK798" i="12"/>
  <c r="AK810" i="12"/>
  <c r="AK846" i="12"/>
  <c r="AK882" i="12"/>
  <c r="AK870" i="12"/>
  <c r="AK780" i="12"/>
  <c r="AK816" i="12"/>
  <c r="AK852" i="12"/>
  <c r="AK786" i="12"/>
  <c r="AK822" i="12"/>
  <c r="AK858" i="12"/>
  <c r="AK792" i="12"/>
  <c r="AK828" i="12"/>
  <c r="AK864" i="12"/>
  <c r="AK834" i="12"/>
  <c r="AO1106" i="12"/>
  <c r="AO1109" i="12"/>
  <c r="AO1112" i="12"/>
  <c r="AO1115" i="12"/>
  <c r="AO1118" i="12"/>
  <c r="AO1121" i="12"/>
  <c r="AO1124" i="12"/>
  <c r="AO1127" i="12"/>
  <c r="AO1130" i="12"/>
  <c r="AO1133" i="12"/>
  <c r="AO1136" i="12"/>
  <c r="AO1139" i="12"/>
  <c r="AO1142" i="12"/>
  <c r="AO1145" i="12"/>
  <c r="AO1148" i="12"/>
  <c r="AO1151" i="12"/>
  <c r="AO1154" i="12"/>
  <c r="AO1157" i="12"/>
  <c r="AO1160" i="12"/>
  <c r="AO1163" i="12"/>
  <c r="AO1166" i="12"/>
  <c r="AO1169" i="12"/>
  <c r="AO1172" i="12"/>
  <c r="AO1175" i="12"/>
  <c r="AO1178" i="12"/>
  <c r="AO1181" i="12"/>
  <c r="AO1184" i="12"/>
  <c r="AO1187" i="12"/>
  <c r="AO1190" i="12"/>
  <c r="AO1193" i="12"/>
  <c r="AO1196" i="12"/>
  <c r="AO1199" i="12"/>
  <c r="AO1202" i="12"/>
  <c r="AO1205" i="12"/>
  <c r="AO1208" i="12"/>
  <c r="AO1211" i="12"/>
  <c r="AO1214" i="12"/>
  <c r="AO1107" i="12"/>
  <c r="AO1110" i="12"/>
  <c r="AO1113" i="12"/>
  <c r="AO1116" i="12"/>
  <c r="AO1119" i="12"/>
  <c r="AO1122" i="12"/>
  <c r="AO1125" i="12"/>
  <c r="AO1128" i="12"/>
  <c r="AO1131" i="12"/>
  <c r="AO1134" i="12"/>
  <c r="AO1137" i="12"/>
  <c r="AO1140" i="12"/>
  <c r="AO1143" i="12"/>
  <c r="AO1146" i="12"/>
  <c r="AO1149" i="12"/>
  <c r="AO1152" i="12"/>
  <c r="AO1155" i="12"/>
  <c r="AO1158" i="12"/>
  <c r="AO1161" i="12"/>
  <c r="AO1164" i="12"/>
  <c r="AO1167" i="12"/>
  <c r="AO1170" i="12"/>
  <c r="AO1173" i="12"/>
  <c r="AO1176" i="12"/>
  <c r="AO1179" i="12"/>
  <c r="AO1182" i="12"/>
  <c r="AO1185" i="12"/>
  <c r="AO1188" i="12"/>
  <c r="AO1191" i="12"/>
  <c r="AO1194" i="12"/>
  <c r="AO1197" i="12"/>
  <c r="AO1200" i="12"/>
  <c r="AO1203" i="12"/>
  <c r="AO1206" i="12"/>
  <c r="AO1209" i="12"/>
  <c r="AO1212" i="12"/>
  <c r="AO1105" i="12"/>
  <c r="AO1108" i="12"/>
  <c r="AO1111" i="12"/>
  <c r="AO1114" i="12"/>
  <c r="AO1117" i="12"/>
  <c r="AO1120" i="12"/>
  <c r="AO1123" i="12"/>
  <c r="AO1126" i="12"/>
  <c r="AO1129" i="12"/>
  <c r="AO1132" i="12"/>
  <c r="AO1135" i="12"/>
  <c r="AO1138" i="12"/>
  <c r="AO1141" i="12"/>
  <c r="AO1144" i="12"/>
  <c r="AO1147" i="12"/>
  <c r="AO1150" i="12"/>
  <c r="AO1153" i="12"/>
  <c r="AO1156" i="12"/>
  <c r="AO1159" i="12"/>
  <c r="AO1162" i="12"/>
  <c r="AO1165" i="12"/>
  <c r="AO1168" i="12"/>
  <c r="AO1171" i="12"/>
  <c r="AO1174" i="12"/>
  <c r="AO1177" i="12"/>
  <c r="AO1180" i="12"/>
  <c r="AO1183" i="12"/>
  <c r="AO1186" i="12"/>
  <c r="AO1189" i="12"/>
  <c r="AO1192" i="12"/>
  <c r="AO1195" i="12"/>
  <c r="AO1198" i="12"/>
  <c r="AO1201" i="12"/>
  <c r="AO1204" i="12"/>
  <c r="AO1207" i="12"/>
  <c r="AO1210" i="12"/>
  <c r="AO1213" i="12"/>
  <c r="AK1105" i="12"/>
  <c r="AK1111" i="12"/>
  <c r="AK1117" i="12"/>
  <c r="AK1123" i="12"/>
  <c r="AK1129" i="12"/>
  <c r="AK1135" i="12"/>
  <c r="AK1141" i="12"/>
  <c r="AK1147" i="12"/>
  <c r="AK1153" i="12"/>
  <c r="AK1159" i="12"/>
  <c r="AK1165" i="12"/>
  <c r="AK1171" i="12"/>
  <c r="AK1177" i="12"/>
  <c r="AK1183" i="12"/>
  <c r="AK1189" i="12"/>
  <c r="AK1195" i="12"/>
  <c r="AK1201" i="12"/>
  <c r="AK1207" i="12"/>
  <c r="AK1213" i="12"/>
  <c r="AK1106" i="12"/>
  <c r="AK1112" i="12"/>
  <c r="AK1118" i="12"/>
  <c r="AK1124" i="12"/>
  <c r="AK1130" i="12"/>
  <c r="AK1136" i="12"/>
  <c r="AK1142" i="12"/>
  <c r="AK1148" i="12"/>
  <c r="AK1154" i="12"/>
  <c r="AK1160" i="12"/>
  <c r="AK1166" i="12"/>
  <c r="AK1172" i="12"/>
  <c r="AK1178" i="12"/>
  <c r="AK1184" i="12"/>
  <c r="AK1190" i="12"/>
  <c r="AK1196" i="12"/>
  <c r="AK1202" i="12"/>
  <c r="AK1208" i="12"/>
  <c r="AK1214" i="12"/>
  <c r="AK1107" i="12"/>
  <c r="AK1113" i="12"/>
  <c r="AK1119" i="12"/>
  <c r="AK1125" i="12"/>
  <c r="AK1131" i="12"/>
  <c r="AK1137" i="12"/>
  <c r="AK1143" i="12"/>
  <c r="AK1149" i="12"/>
  <c r="AK1155" i="12"/>
  <c r="AK1161" i="12"/>
  <c r="AK1167" i="12"/>
  <c r="AK1173" i="12"/>
  <c r="AK1179" i="12"/>
  <c r="AK1185" i="12"/>
  <c r="AK1191" i="12"/>
  <c r="AK1197" i="12"/>
  <c r="AK1203" i="12"/>
  <c r="AK1209" i="12"/>
  <c r="AK1108" i="12"/>
  <c r="AK1114" i="12"/>
  <c r="AK1120" i="12"/>
  <c r="AK1126" i="12"/>
  <c r="AK1132" i="12"/>
  <c r="AK1138" i="12"/>
  <c r="AK1144" i="12"/>
  <c r="AK1150" i="12"/>
  <c r="AK1156" i="12"/>
  <c r="AK1162" i="12"/>
  <c r="AK1168" i="12"/>
  <c r="AK1174" i="12"/>
  <c r="AK1180" i="12"/>
  <c r="AK1186" i="12"/>
  <c r="AK1192" i="12"/>
  <c r="AK1198" i="12"/>
  <c r="AK1204" i="12"/>
  <c r="AK1210" i="12"/>
  <c r="AK1109" i="12"/>
  <c r="AK1115" i="12"/>
  <c r="AK1121" i="12"/>
  <c r="AK1127" i="12"/>
  <c r="AK1133" i="12"/>
  <c r="AK1139" i="12"/>
  <c r="AK1145" i="12"/>
  <c r="AK1151" i="12"/>
  <c r="AK1157" i="12"/>
  <c r="AK1163" i="12"/>
  <c r="AK1169" i="12"/>
  <c r="AK1175" i="12"/>
  <c r="AK1181" i="12"/>
  <c r="AK1187" i="12"/>
  <c r="AK1193" i="12"/>
  <c r="AK1199" i="12"/>
  <c r="AK1205" i="12"/>
  <c r="AK1211" i="12"/>
  <c r="AK1128" i="12"/>
  <c r="AK1164" i="12"/>
  <c r="AK1200" i="12"/>
  <c r="AK1134" i="12"/>
  <c r="AK1170" i="12"/>
  <c r="AK1206" i="12"/>
  <c r="AK1158" i="12"/>
  <c r="AK1140" i="12"/>
  <c r="AK1176" i="12"/>
  <c r="AK1212" i="12"/>
  <c r="AK1194" i="12"/>
  <c r="AK1110" i="12"/>
  <c r="AK1146" i="12"/>
  <c r="AK1182" i="12"/>
  <c r="AK1116" i="12"/>
  <c r="AK1152" i="12"/>
  <c r="AK1188" i="12"/>
  <c r="AK1122" i="12"/>
  <c r="AO1767" i="12"/>
  <c r="AO1770" i="12"/>
  <c r="AO1773" i="12"/>
  <c r="AO1776" i="12"/>
  <c r="AO1779" i="12"/>
  <c r="AO1782" i="12"/>
  <c r="AO1785" i="12"/>
  <c r="AO1788" i="12"/>
  <c r="AO1791" i="12"/>
  <c r="AO1794" i="12"/>
  <c r="AO1797" i="12"/>
  <c r="AO1800" i="12"/>
  <c r="AO1803" i="12"/>
  <c r="AO1806" i="12"/>
  <c r="AO1809" i="12"/>
  <c r="AO1812" i="12"/>
  <c r="AO1815" i="12"/>
  <c r="AO1818" i="12"/>
  <c r="AO1821" i="12"/>
  <c r="AO1824" i="12"/>
  <c r="AO1827" i="12"/>
  <c r="AO1830" i="12"/>
  <c r="AO1833" i="12"/>
  <c r="AO1836" i="12"/>
  <c r="AO1839" i="12"/>
  <c r="AO1842" i="12"/>
  <c r="AO1845" i="12"/>
  <c r="AO1848" i="12"/>
  <c r="AO1851" i="12"/>
  <c r="AO1854" i="12"/>
  <c r="AO1857" i="12"/>
  <c r="AO1860" i="12"/>
  <c r="AO1863" i="12"/>
  <c r="AO1866" i="12"/>
  <c r="AO1869" i="12"/>
  <c r="AO1872" i="12"/>
  <c r="AO1765" i="12"/>
  <c r="AO1768" i="12"/>
  <c r="AO1771" i="12"/>
  <c r="AO1774" i="12"/>
  <c r="AO1777" i="12"/>
  <c r="AO1780" i="12"/>
  <c r="AO1783" i="12"/>
  <c r="AO1786" i="12"/>
  <c r="AO1789" i="12"/>
  <c r="AO1792" i="12"/>
  <c r="AO1795" i="12"/>
  <c r="AO1798" i="12"/>
  <c r="AO1801" i="12"/>
  <c r="AO1804" i="12"/>
  <c r="AO1807" i="12"/>
  <c r="AO1810" i="12"/>
  <c r="AO1813" i="12"/>
  <c r="AO1816" i="12"/>
  <c r="AO1819" i="12"/>
  <c r="AO1822" i="12"/>
  <c r="AO1825" i="12"/>
  <c r="AO1828" i="12"/>
  <c r="AO1831" i="12"/>
  <c r="AO1834" i="12"/>
  <c r="AO1837" i="12"/>
  <c r="AO1840" i="12"/>
  <c r="AO1843" i="12"/>
  <c r="AO1846" i="12"/>
  <c r="AO1849" i="12"/>
  <c r="AO1852" i="12"/>
  <c r="AO1855" i="12"/>
  <c r="AO1858" i="12"/>
  <c r="AO1861" i="12"/>
  <c r="AO1864" i="12"/>
  <c r="AO1867" i="12"/>
  <c r="AO1870" i="12"/>
  <c r="AO1873" i="12"/>
  <c r="AO1775" i="12"/>
  <c r="AO1793" i="12"/>
  <c r="AO1811" i="12"/>
  <c r="AO1829" i="12"/>
  <c r="AO1847" i="12"/>
  <c r="AO1865" i="12"/>
  <c r="AO1778" i="12"/>
  <c r="AO1796" i="12"/>
  <c r="AO1814" i="12"/>
  <c r="AO1832" i="12"/>
  <c r="AO1850" i="12"/>
  <c r="AO1868" i="12"/>
  <c r="AO1781" i="12"/>
  <c r="AO1799" i="12"/>
  <c r="AO1817" i="12"/>
  <c r="AO1835" i="12"/>
  <c r="AO1853" i="12"/>
  <c r="AO1871" i="12"/>
  <c r="AO1766" i="12"/>
  <c r="AO1784" i="12"/>
  <c r="AO1802" i="12"/>
  <c r="AO1820" i="12"/>
  <c r="AO1838" i="12"/>
  <c r="AO1856" i="12"/>
  <c r="AO1874" i="12"/>
  <c r="AO1769" i="12"/>
  <c r="AO1787" i="12"/>
  <c r="AO1805" i="12"/>
  <c r="AO1823" i="12"/>
  <c r="AO1841" i="12"/>
  <c r="AO1859" i="12"/>
  <c r="AO1826" i="12"/>
  <c r="AO1844" i="12"/>
  <c r="AO1862" i="12"/>
  <c r="AO1772" i="12"/>
  <c r="AO1790" i="12"/>
  <c r="AO1808" i="12"/>
  <c r="AK1765" i="12"/>
  <c r="AK1771" i="12"/>
  <c r="AK1777" i="12"/>
  <c r="AK1783" i="12"/>
  <c r="AK1789" i="12"/>
  <c r="AK1795" i="12"/>
  <c r="AK1801" i="12"/>
  <c r="AK1807" i="12"/>
  <c r="AK1813" i="12"/>
  <c r="AK1819" i="12"/>
  <c r="AK1825" i="12"/>
  <c r="AK1831" i="12"/>
  <c r="AK1837" i="12"/>
  <c r="AK1843" i="12"/>
  <c r="AK1849" i="12"/>
  <c r="AK1855" i="12"/>
  <c r="AK1861" i="12"/>
  <c r="AK1867" i="12"/>
  <c r="AK1873" i="12"/>
  <c r="AK1766" i="12"/>
  <c r="AK1772" i="12"/>
  <c r="AK1778" i="12"/>
  <c r="AK1784" i="12"/>
  <c r="AK1790" i="12"/>
  <c r="AK1796" i="12"/>
  <c r="AK1802" i="12"/>
  <c r="AK1808" i="12"/>
  <c r="AK1814" i="12"/>
  <c r="AK1820" i="12"/>
  <c r="AK1826" i="12"/>
  <c r="AK1832" i="12"/>
  <c r="AK1838" i="12"/>
  <c r="AK1844" i="12"/>
  <c r="AK1850" i="12"/>
  <c r="AK1856" i="12"/>
  <c r="AK1862" i="12"/>
  <c r="AK1868" i="12"/>
  <c r="AK1874" i="12"/>
  <c r="AK1767" i="12"/>
  <c r="AK1773" i="12"/>
  <c r="AK1779" i="12"/>
  <c r="AK1785" i="12"/>
  <c r="AK1791" i="12"/>
  <c r="AK1797" i="12"/>
  <c r="AK1803" i="12"/>
  <c r="AK1809" i="12"/>
  <c r="AK1815" i="12"/>
  <c r="AK1821" i="12"/>
  <c r="AK1827" i="12"/>
  <c r="AK1833" i="12"/>
  <c r="AK1839" i="12"/>
  <c r="AK1845" i="12"/>
  <c r="AK1851" i="12"/>
  <c r="AK1857" i="12"/>
  <c r="AK1863" i="12"/>
  <c r="AK1869" i="12"/>
  <c r="AK1768" i="12"/>
  <c r="AK1774" i="12"/>
  <c r="AK1780" i="12"/>
  <c r="AK1786" i="12"/>
  <c r="AK1792" i="12"/>
  <c r="AK1798" i="12"/>
  <c r="AK1804" i="12"/>
  <c r="AK1810" i="12"/>
  <c r="AK1816" i="12"/>
  <c r="AK1822" i="12"/>
  <c r="AK1828" i="12"/>
  <c r="AK1834" i="12"/>
  <c r="AK1840" i="12"/>
  <c r="AK1846" i="12"/>
  <c r="AK1852" i="12"/>
  <c r="AK1858" i="12"/>
  <c r="AK1864" i="12"/>
  <c r="AK1870" i="12"/>
  <c r="AK1769" i="12"/>
  <c r="AK1775" i="12"/>
  <c r="AK1781" i="12"/>
  <c r="AK1787" i="12"/>
  <c r="AK1793" i="12"/>
  <c r="AK1799" i="12"/>
  <c r="AK1805" i="12"/>
  <c r="AK1811" i="12"/>
  <c r="AK1817" i="12"/>
  <c r="AK1823" i="12"/>
  <c r="AK1829" i="12"/>
  <c r="AK1835" i="12"/>
  <c r="AK1841" i="12"/>
  <c r="AK1847" i="12"/>
  <c r="AK1853" i="12"/>
  <c r="AK1859" i="12"/>
  <c r="AK1865" i="12"/>
  <c r="AK1871" i="12"/>
  <c r="AK1776" i="12"/>
  <c r="AK1812" i="12"/>
  <c r="AK1848" i="12"/>
  <c r="AK1782" i="12"/>
  <c r="AK1818" i="12"/>
  <c r="AK1854" i="12"/>
  <c r="AK1788" i="12"/>
  <c r="AK1824" i="12"/>
  <c r="AK1860" i="12"/>
  <c r="AK1770" i="12"/>
  <c r="AK1794" i="12"/>
  <c r="AK1830" i="12"/>
  <c r="AK1866" i="12"/>
  <c r="AK1806" i="12"/>
  <c r="AK1800" i="12"/>
  <c r="AK1836" i="12"/>
  <c r="AK1872" i="12"/>
  <c r="AK1842" i="12"/>
  <c r="AO885" i="12"/>
  <c r="AO888" i="12"/>
  <c r="AO891" i="12"/>
  <c r="AO894" i="12"/>
  <c r="AO897" i="12"/>
  <c r="AO900" i="12"/>
  <c r="AO903" i="12"/>
  <c r="AO906" i="12"/>
  <c r="AO909" i="12"/>
  <c r="AO912" i="12"/>
  <c r="AO915" i="12"/>
  <c r="AO918" i="12"/>
  <c r="AO921" i="12"/>
  <c r="AO924" i="12"/>
  <c r="AO927" i="12"/>
  <c r="AO930" i="12"/>
  <c r="AO933" i="12"/>
  <c r="AO936" i="12"/>
  <c r="AO939" i="12"/>
  <c r="AO942" i="12"/>
  <c r="AO945" i="12"/>
  <c r="AO948" i="12"/>
  <c r="AO951" i="12"/>
  <c r="AO954" i="12"/>
  <c r="AO957" i="12"/>
  <c r="AO960" i="12"/>
  <c r="AO963" i="12"/>
  <c r="AO966" i="12"/>
  <c r="AO969" i="12"/>
  <c r="AO972" i="12"/>
  <c r="AO975" i="12"/>
  <c r="AO978" i="12"/>
  <c r="AO981" i="12"/>
  <c r="AO984" i="12"/>
  <c r="AO987" i="12"/>
  <c r="AO990" i="12"/>
  <c r="AO993" i="12"/>
  <c r="AO886" i="12"/>
  <c r="AO889" i="12"/>
  <c r="AO892" i="12"/>
  <c r="AO895" i="12"/>
  <c r="AO898" i="12"/>
  <c r="AO901" i="12"/>
  <c r="AO904" i="12"/>
  <c r="AO907" i="12"/>
  <c r="AO910" i="12"/>
  <c r="AO913" i="12"/>
  <c r="AO916" i="12"/>
  <c r="AO919" i="12"/>
  <c r="AO922" i="12"/>
  <c r="AO925" i="12"/>
  <c r="AO928" i="12"/>
  <c r="AO931" i="12"/>
  <c r="AO934" i="12"/>
  <c r="AO937" i="12"/>
  <c r="AO940" i="12"/>
  <c r="AO943" i="12"/>
  <c r="AO946" i="12"/>
  <c r="AO949" i="12"/>
  <c r="AO952" i="12"/>
  <c r="AO955" i="12"/>
  <c r="AO958" i="12"/>
  <c r="AO961" i="12"/>
  <c r="AO964" i="12"/>
  <c r="AO967" i="12"/>
  <c r="AO970" i="12"/>
  <c r="AO973" i="12"/>
  <c r="AO976" i="12"/>
  <c r="AO979" i="12"/>
  <c r="AO982" i="12"/>
  <c r="AO985" i="12"/>
  <c r="AO988" i="12"/>
  <c r="AO991" i="12"/>
  <c r="AO994" i="12"/>
  <c r="AO887" i="12"/>
  <c r="AO890" i="12"/>
  <c r="AO893" i="12"/>
  <c r="AO896" i="12"/>
  <c r="AO899" i="12"/>
  <c r="AO902" i="12"/>
  <c r="AO905" i="12"/>
  <c r="AO908" i="12"/>
  <c r="AO911" i="12"/>
  <c r="AO914" i="12"/>
  <c r="AO917" i="12"/>
  <c r="AO920" i="12"/>
  <c r="AO923" i="12"/>
  <c r="AO926" i="12"/>
  <c r="AO929" i="12"/>
  <c r="AO932" i="12"/>
  <c r="AO935" i="12"/>
  <c r="AO938" i="12"/>
  <c r="AO941" i="12"/>
  <c r="AO944" i="12"/>
  <c r="AO947" i="12"/>
  <c r="AO950" i="12"/>
  <c r="AO953" i="12"/>
  <c r="AO956" i="12"/>
  <c r="AO959" i="12"/>
  <c r="AO962" i="12"/>
  <c r="AO965" i="12"/>
  <c r="AO968" i="12"/>
  <c r="AO971" i="12"/>
  <c r="AO974" i="12"/>
  <c r="AO977" i="12"/>
  <c r="AO980" i="12"/>
  <c r="AO983" i="12"/>
  <c r="AO986" i="12"/>
  <c r="AO989" i="12"/>
  <c r="AO992" i="12"/>
  <c r="AK889" i="12"/>
  <c r="AK895" i="12"/>
  <c r="AK901" i="12"/>
  <c r="AK907" i="12"/>
  <c r="AK913" i="12"/>
  <c r="AK919" i="12"/>
  <c r="AK925" i="12"/>
  <c r="AK931" i="12"/>
  <c r="AK937" i="12"/>
  <c r="AK943" i="12"/>
  <c r="AK949" i="12"/>
  <c r="AK955" i="12"/>
  <c r="AK961" i="12"/>
  <c r="AK967" i="12"/>
  <c r="AK973" i="12"/>
  <c r="AK979" i="12"/>
  <c r="AK985" i="12"/>
  <c r="AK991" i="12"/>
  <c r="AK890" i="12"/>
  <c r="AK896" i="12"/>
  <c r="AK902" i="12"/>
  <c r="AK908" i="12"/>
  <c r="AK914" i="12"/>
  <c r="AK920" i="12"/>
  <c r="AK926" i="12"/>
  <c r="AK932" i="12"/>
  <c r="AK938" i="12"/>
  <c r="AK944" i="12"/>
  <c r="AK950" i="12"/>
  <c r="AK956" i="12"/>
  <c r="AK962" i="12"/>
  <c r="AK968" i="12"/>
  <c r="AK974" i="12"/>
  <c r="AK980" i="12"/>
  <c r="AK986" i="12"/>
  <c r="AK992" i="12"/>
  <c r="AK885" i="12"/>
  <c r="AK891" i="12"/>
  <c r="AK897" i="12"/>
  <c r="AK903" i="12"/>
  <c r="AK909" i="12"/>
  <c r="AK915" i="12"/>
  <c r="AK921" i="12"/>
  <c r="AK927" i="12"/>
  <c r="AK933" i="12"/>
  <c r="AK939" i="12"/>
  <c r="AK945" i="12"/>
  <c r="AK951" i="12"/>
  <c r="AK957" i="12"/>
  <c r="AK963" i="12"/>
  <c r="AK969" i="12"/>
  <c r="AK975" i="12"/>
  <c r="AK981" i="12"/>
  <c r="AK987" i="12"/>
  <c r="AK993" i="12"/>
  <c r="AK886" i="12"/>
  <c r="AK892" i="12"/>
  <c r="AK898" i="12"/>
  <c r="AK904" i="12"/>
  <c r="AK910" i="12"/>
  <c r="AK916" i="12"/>
  <c r="AK922" i="12"/>
  <c r="AK928" i="12"/>
  <c r="AK934" i="12"/>
  <c r="AK940" i="12"/>
  <c r="AK946" i="12"/>
  <c r="AK952" i="12"/>
  <c r="AK958" i="12"/>
  <c r="AK964" i="12"/>
  <c r="AK970" i="12"/>
  <c r="AK976" i="12"/>
  <c r="AK982" i="12"/>
  <c r="AK988" i="12"/>
  <c r="AK994" i="12"/>
  <c r="AK887" i="12"/>
  <c r="AK893" i="12"/>
  <c r="AK899" i="12"/>
  <c r="AK905" i="12"/>
  <c r="AK911" i="12"/>
  <c r="AK917" i="12"/>
  <c r="AK923" i="12"/>
  <c r="AK929" i="12"/>
  <c r="AK935" i="12"/>
  <c r="AK941" i="12"/>
  <c r="AK947" i="12"/>
  <c r="AK953" i="12"/>
  <c r="AK959" i="12"/>
  <c r="AK965" i="12"/>
  <c r="AK971" i="12"/>
  <c r="AK977" i="12"/>
  <c r="AK983" i="12"/>
  <c r="AK989" i="12"/>
  <c r="AK912" i="12"/>
  <c r="AK948" i="12"/>
  <c r="AK984" i="12"/>
  <c r="AK918" i="12"/>
  <c r="AK954" i="12"/>
  <c r="AK990" i="12"/>
  <c r="AK888" i="12"/>
  <c r="AK924" i="12"/>
  <c r="AK960" i="12"/>
  <c r="AK978" i="12"/>
  <c r="AK894" i="12"/>
  <c r="AK930" i="12"/>
  <c r="AK966" i="12"/>
  <c r="AK906" i="12"/>
  <c r="AK900" i="12"/>
  <c r="AK936" i="12"/>
  <c r="AK972" i="12"/>
  <c r="AK942" i="12"/>
  <c r="AO1656" i="12"/>
  <c r="AO1659" i="12"/>
  <c r="AO1662" i="12"/>
  <c r="AO1665" i="12"/>
  <c r="AO1668" i="12"/>
  <c r="AO1671" i="12"/>
  <c r="AO1674" i="12"/>
  <c r="AO1677" i="12"/>
  <c r="AO1680" i="12"/>
  <c r="AO1683" i="12"/>
  <c r="AO1686" i="12"/>
  <c r="AO1689" i="12"/>
  <c r="AO1692" i="12"/>
  <c r="AO1695" i="12"/>
  <c r="AO1698" i="12"/>
  <c r="AO1701" i="12"/>
  <c r="AO1704" i="12"/>
  <c r="AO1707" i="12"/>
  <c r="AO1710" i="12"/>
  <c r="AO1713" i="12"/>
  <c r="AO1716" i="12"/>
  <c r="AO1719" i="12"/>
  <c r="AO1722" i="12"/>
  <c r="AO1725" i="12"/>
  <c r="AO1728" i="12"/>
  <c r="AO1731" i="12"/>
  <c r="AO1734" i="12"/>
  <c r="AO1737" i="12"/>
  <c r="AO1740" i="12"/>
  <c r="AO1743" i="12"/>
  <c r="AO1746" i="12"/>
  <c r="AO1749" i="12"/>
  <c r="AO1752" i="12"/>
  <c r="AO1755" i="12"/>
  <c r="AO1758" i="12"/>
  <c r="AO1761" i="12"/>
  <c r="AO1764" i="12"/>
  <c r="AO1657" i="12"/>
  <c r="AO1660" i="12"/>
  <c r="AO1663" i="12"/>
  <c r="AO1666" i="12"/>
  <c r="AO1669" i="12"/>
  <c r="AO1672" i="12"/>
  <c r="AO1675" i="12"/>
  <c r="AO1678" i="12"/>
  <c r="AO1681" i="12"/>
  <c r="AO1684" i="12"/>
  <c r="AO1687" i="12"/>
  <c r="AO1690" i="12"/>
  <c r="AO1693" i="12"/>
  <c r="AO1696" i="12"/>
  <c r="AO1699" i="12"/>
  <c r="AO1702" i="12"/>
  <c r="AO1705" i="12"/>
  <c r="AO1708" i="12"/>
  <c r="AO1711" i="12"/>
  <c r="AO1714" i="12"/>
  <c r="AO1717" i="12"/>
  <c r="AO1720" i="12"/>
  <c r="AO1723" i="12"/>
  <c r="AO1726" i="12"/>
  <c r="AO1729" i="12"/>
  <c r="AO1732" i="12"/>
  <c r="AO1735" i="12"/>
  <c r="AO1738" i="12"/>
  <c r="AO1741" i="12"/>
  <c r="AO1744" i="12"/>
  <c r="AO1747" i="12"/>
  <c r="AO1750" i="12"/>
  <c r="AO1753" i="12"/>
  <c r="AO1756" i="12"/>
  <c r="AO1759" i="12"/>
  <c r="AO1762" i="12"/>
  <c r="AO1667" i="12"/>
  <c r="AO1685" i="12"/>
  <c r="AO1703" i="12"/>
  <c r="AO1721" i="12"/>
  <c r="AO1739" i="12"/>
  <c r="AO1757" i="12"/>
  <c r="AO1670" i="12"/>
  <c r="AO1688" i="12"/>
  <c r="AO1706" i="12"/>
  <c r="AO1724" i="12"/>
  <c r="AO1742" i="12"/>
  <c r="AO1760" i="12"/>
  <c r="AO1655" i="12"/>
  <c r="AO1673" i="12"/>
  <c r="AO1691" i="12"/>
  <c r="AO1709" i="12"/>
  <c r="AO1727" i="12"/>
  <c r="AO1745" i="12"/>
  <c r="AO1763" i="12"/>
  <c r="AO1658" i="12"/>
  <c r="AO1676" i="12"/>
  <c r="AO1694" i="12"/>
  <c r="AO1712" i="12"/>
  <c r="AO1730" i="12"/>
  <c r="AO1748" i="12"/>
  <c r="AO1661" i="12"/>
  <c r="AO1679" i="12"/>
  <c r="AO1697" i="12"/>
  <c r="AO1715" i="12"/>
  <c r="AO1733" i="12"/>
  <c r="AO1751" i="12"/>
  <c r="AO1718" i="12"/>
  <c r="AO1736" i="12"/>
  <c r="AO1754" i="12"/>
  <c r="AO1664" i="12"/>
  <c r="AO1682" i="12"/>
  <c r="AO1700" i="12"/>
  <c r="AK1657" i="12"/>
  <c r="AK1663" i="12"/>
  <c r="AK1669" i="12"/>
  <c r="AK1675" i="12"/>
  <c r="AK1681" i="12"/>
  <c r="AK1687" i="12"/>
  <c r="AK1693" i="12"/>
  <c r="AK1699" i="12"/>
  <c r="AK1705" i="12"/>
  <c r="AK1711" i="12"/>
  <c r="AK1717" i="12"/>
  <c r="AK1723" i="12"/>
  <c r="AK1729" i="12"/>
  <c r="AK1735" i="12"/>
  <c r="AK1741" i="12"/>
  <c r="AK1747" i="12"/>
  <c r="AK1753" i="12"/>
  <c r="AK1759" i="12"/>
  <c r="AK1658" i="12"/>
  <c r="AK1664" i="12"/>
  <c r="AK1670" i="12"/>
  <c r="AK1676" i="12"/>
  <c r="AK1682" i="12"/>
  <c r="AK1688" i="12"/>
  <c r="AK1694" i="12"/>
  <c r="AK1700" i="12"/>
  <c r="AK1706" i="12"/>
  <c r="AK1712" i="12"/>
  <c r="AK1718" i="12"/>
  <c r="AK1724" i="12"/>
  <c r="AK1730" i="12"/>
  <c r="AK1736" i="12"/>
  <c r="AK1742" i="12"/>
  <c r="AK1748" i="12"/>
  <c r="AK1754" i="12"/>
  <c r="AK1760" i="12"/>
  <c r="AK1659" i="12"/>
  <c r="AK1665" i="12"/>
  <c r="AK1671" i="12"/>
  <c r="AK1677" i="12"/>
  <c r="AK1683" i="12"/>
  <c r="AK1689" i="12"/>
  <c r="AK1695" i="12"/>
  <c r="AK1701" i="12"/>
  <c r="AK1707" i="12"/>
  <c r="AK1713" i="12"/>
  <c r="AK1719" i="12"/>
  <c r="AK1725" i="12"/>
  <c r="AK1731" i="12"/>
  <c r="AK1737" i="12"/>
  <c r="AK1743" i="12"/>
  <c r="AK1749" i="12"/>
  <c r="AK1755" i="12"/>
  <c r="AK1761" i="12"/>
  <c r="AK1660" i="12"/>
  <c r="AK1666" i="12"/>
  <c r="AK1672" i="12"/>
  <c r="AK1678" i="12"/>
  <c r="AK1684" i="12"/>
  <c r="AK1690" i="12"/>
  <c r="AK1696" i="12"/>
  <c r="AK1702" i="12"/>
  <c r="AK1708" i="12"/>
  <c r="AK1714" i="12"/>
  <c r="AK1720" i="12"/>
  <c r="AK1726" i="12"/>
  <c r="AK1732" i="12"/>
  <c r="AK1738" i="12"/>
  <c r="AK1744" i="12"/>
  <c r="AK1750" i="12"/>
  <c r="AK1756" i="12"/>
  <c r="AK1762" i="12"/>
  <c r="AK1655" i="12"/>
  <c r="AK1661" i="12"/>
  <c r="AK1667" i="12"/>
  <c r="AK1673" i="12"/>
  <c r="AK1679" i="12"/>
  <c r="AK1685" i="12"/>
  <c r="AK1691" i="12"/>
  <c r="AK1697" i="12"/>
  <c r="AK1703" i="12"/>
  <c r="AK1709" i="12"/>
  <c r="AK1715" i="12"/>
  <c r="AK1721" i="12"/>
  <c r="AK1727" i="12"/>
  <c r="AK1733" i="12"/>
  <c r="AK1739" i="12"/>
  <c r="AK1745" i="12"/>
  <c r="AK1751" i="12"/>
  <c r="AK1757" i="12"/>
  <c r="AK1763" i="12"/>
  <c r="AK1668" i="12"/>
  <c r="AK1704" i="12"/>
  <c r="AK1740" i="12"/>
  <c r="AK1734" i="12"/>
  <c r="AK1674" i="12"/>
  <c r="AK1710" i="12"/>
  <c r="AK1746" i="12"/>
  <c r="AK1698" i="12"/>
  <c r="AK1680" i="12"/>
  <c r="AK1716" i="12"/>
  <c r="AK1752" i="12"/>
  <c r="AK1686" i="12"/>
  <c r="AK1722" i="12"/>
  <c r="AK1758" i="12"/>
  <c r="AK1656" i="12"/>
  <c r="AK1692" i="12"/>
  <c r="AK1728" i="12"/>
  <c r="AK1764" i="12"/>
  <c r="AK1662" i="12"/>
  <c r="AO1987" i="12"/>
  <c r="AO1990" i="12"/>
  <c r="AO1993" i="12"/>
  <c r="AO1996" i="12"/>
  <c r="AO1999" i="12"/>
  <c r="AO2002" i="12"/>
  <c r="AO2005" i="12"/>
  <c r="AO2008" i="12"/>
  <c r="AO2011" i="12"/>
  <c r="AO2014" i="12"/>
  <c r="AO2017" i="12"/>
  <c r="AO2020" i="12"/>
  <c r="AO2023" i="12"/>
  <c r="AO2026" i="12"/>
  <c r="AO2029" i="12"/>
  <c r="AO2032" i="12"/>
  <c r="AO2035" i="12"/>
  <c r="AO2038" i="12"/>
  <c r="AO2041" i="12"/>
  <c r="AO2044" i="12"/>
  <c r="AO2047" i="12"/>
  <c r="AO2050" i="12"/>
  <c r="AO2053" i="12"/>
  <c r="AO2056" i="12"/>
  <c r="AO2059" i="12"/>
  <c r="AO2062" i="12"/>
  <c r="AO2065" i="12"/>
  <c r="AO2068" i="12"/>
  <c r="AO2071" i="12"/>
  <c r="AO2074" i="12"/>
  <c r="AO2077" i="12"/>
  <c r="AO2080" i="12"/>
  <c r="AO2083" i="12"/>
  <c r="AO2086" i="12"/>
  <c r="AO2089" i="12"/>
  <c r="AO2092" i="12"/>
  <c r="AO1985" i="12"/>
  <c r="AO1988" i="12"/>
  <c r="AO1991" i="12"/>
  <c r="AO1994" i="12"/>
  <c r="AO1997" i="12"/>
  <c r="AO2000" i="12"/>
  <c r="AO2003" i="12"/>
  <c r="AO2006" i="12"/>
  <c r="AO2009" i="12"/>
  <c r="AO2012" i="12"/>
  <c r="AO2015" i="12"/>
  <c r="AO2018" i="12"/>
  <c r="AO2021" i="12"/>
  <c r="AO2024" i="12"/>
  <c r="AO2027" i="12"/>
  <c r="AO2030" i="12"/>
  <c r="AO2033" i="12"/>
  <c r="AO2036" i="12"/>
  <c r="AO2039" i="12"/>
  <c r="AO2042" i="12"/>
  <c r="AO2045" i="12"/>
  <c r="AO2048" i="12"/>
  <c r="AO2051" i="12"/>
  <c r="AO2054" i="12"/>
  <c r="AO2057" i="12"/>
  <c r="AO2060" i="12"/>
  <c r="AO2063" i="12"/>
  <c r="AO2066" i="12"/>
  <c r="AO2069" i="12"/>
  <c r="AO2072" i="12"/>
  <c r="AO2075" i="12"/>
  <c r="AO2078" i="12"/>
  <c r="AO2081" i="12"/>
  <c r="AO2084" i="12"/>
  <c r="AO2087" i="12"/>
  <c r="AO2090" i="12"/>
  <c r="AO2093" i="12"/>
  <c r="AO1986" i="12"/>
  <c r="AO1989" i="12"/>
  <c r="AO1992" i="12"/>
  <c r="AO1995" i="12"/>
  <c r="AO1998" i="12"/>
  <c r="AO2001" i="12"/>
  <c r="AO2004" i="12"/>
  <c r="AO2007" i="12"/>
  <c r="AO2010" i="12"/>
  <c r="AO2013" i="12"/>
  <c r="AO2016" i="12"/>
  <c r="AO2019" i="12"/>
  <c r="AO2022" i="12"/>
  <c r="AO2025" i="12"/>
  <c r="AO2028" i="12"/>
  <c r="AO2031" i="12"/>
  <c r="AO2034" i="12"/>
  <c r="AO2037" i="12"/>
  <c r="AO2040" i="12"/>
  <c r="AO2043" i="12"/>
  <c r="AO2046" i="12"/>
  <c r="AO2049" i="12"/>
  <c r="AO2052" i="12"/>
  <c r="AO2055" i="12"/>
  <c r="AO2058" i="12"/>
  <c r="AO2061" i="12"/>
  <c r="AO2064" i="12"/>
  <c r="AO2067" i="12"/>
  <c r="AO2070" i="12"/>
  <c r="AO2073" i="12"/>
  <c r="AO2076" i="12"/>
  <c r="AO2079" i="12"/>
  <c r="AO2082" i="12"/>
  <c r="AO2085" i="12"/>
  <c r="AO2088" i="12"/>
  <c r="AO2091" i="12"/>
  <c r="AO2094" i="12"/>
  <c r="AK1987" i="12"/>
  <c r="AK1993" i="12"/>
  <c r="AK1999" i="12"/>
  <c r="AK2005" i="12"/>
  <c r="AK2011" i="12"/>
  <c r="AK2017" i="12"/>
  <c r="AK2023" i="12"/>
  <c r="AK2029" i="12"/>
  <c r="AK2035" i="12"/>
  <c r="AK2041" i="12"/>
  <c r="AK2047" i="12"/>
  <c r="AK2053" i="12"/>
  <c r="AK2059" i="12"/>
  <c r="AK2065" i="12"/>
  <c r="AK2071" i="12"/>
  <c r="AK2077" i="12"/>
  <c r="AK2083" i="12"/>
  <c r="AK2089" i="12"/>
  <c r="AK1988" i="12"/>
  <c r="AK1994" i="12"/>
  <c r="AK2000" i="12"/>
  <c r="AK2006" i="12"/>
  <c r="AK2012" i="12"/>
  <c r="AK2018" i="12"/>
  <c r="AK2024" i="12"/>
  <c r="AK2030" i="12"/>
  <c r="AK2036" i="12"/>
  <c r="AK2042" i="12"/>
  <c r="AK2048" i="12"/>
  <c r="AK2054" i="12"/>
  <c r="AK2060" i="12"/>
  <c r="AK2066" i="12"/>
  <c r="AK2072" i="12"/>
  <c r="AK2078" i="12"/>
  <c r="AK2084" i="12"/>
  <c r="AK2090" i="12"/>
  <c r="AK1989" i="12"/>
  <c r="AK1995" i="12"/>
  <c r="AK2001" i="12"/>
  <c r="AK2007" i="12"/>
  <c r="AK2013" i="12"/>
  <c r="AK2019" i="12"/>
  <c r="AK2025" i="12"/>
  <c r="AK2031" i="12"/>
  <c r="AK2037" i="12"/>
  <c r="AK2043" i="12"/>
  <c r="AK2049" i="12"/>
  <c r="AK2055" i="12"/>
  <c r="AK2061" i="12"/>
  <c r="AK2067" i="12"/>
  <c r="AK2073" i="12"/>
  <c r="AK2079" i="12"/>
  <c r="AK2085" i="12"/>
  <c r="AK2091" i="12"/>
  <c r="AK1990" i="12"/>
  <c r="AK1996" i="12"/>
  <c r="AK2002" i="12"/>
  <c r="AK2008" i="12"/>
  <c r="AK2014" i="12"/>
  <c r="AK2020" i="12"/>
  <c r="AK2026" i="12"/>
  <c r="AK2032" i="12"/>
  <c r="AK2038" i="12"/>
  <c r="AK2044" i="12"/>
  <c r="AK2050" i="12"/>
  <c r="AK2056" i="12"/>
  <c r="AK2062" i="12"/>
  <c r="AK2068" i="12"/>
  <c r="AK2074" i="12"/>
  <c r="AK2080" i="12"/>
  <c r="AK2086" i="12"/>
  <c r="AK2092" i="12"/>
  <c r="AK1985" i="12"/>
  <c r="AK1991" i="12"/>
  <c r="AK1997" i="12"/>
  <c r="AK2003" i="12"/>
  <c r="AK2009" i="12"/>
  <c r="AK2015" i="12"/>
  <c r="AK2021" i="12"/>
  <c r="AK2027" i="12"/>
  <c r="AK2033" i="12"/>
  <c r="AK2039" i="12"/>
  <c r="AK2045" i="12"/>
  <c r="AK2051" i="12"/>
  <c r="AK2057" i="12"/>
  <c r="AK2063" i="12"/>
  <c r="AK2069" i="12"/>
  <c r="AK2075" i="12"/>
  <c r="AK2081" i="12"/>
  <c r="AK2087" i="12"/>
  <c r="AK2093" i="12"/>
  <c r="AK1992" i="12"/>
  <c r="AK2028" i="12"/>
  <c r="AK2064" i="12"/>
  <c r="AK2094" i="12"/>
  <c r="AK1998" i="12"/>
  <c r="AK2034" i="12"/>
  <c r="AK2070" i="12"/>
  <c r="AK2058" i="12"/>
  <c r="AK2004" i="12"/>
  <c r="AK2040" i="12"/>
  <c r="AK2076" i="12"/>
  <c r="AK2010" i="12"/>
  <c r="AK2046" i="12"/>
  <c r="AK2082" i="12"/>
  <c r="AK1986" i="12"/>
  <c r="AK2016" i="12"/>
  <c r="AK2052" i="12"/>
  <c r="AK2088" i="12"/>
  <c r="AK2022" i="12"/>
  <c r="AO227" i="12"/>
  <c r="AO230" i="12"/>
  <c r="AO233" i="12"/>
  <c r="AO236" i="12"/>
  <c r="AO239" i="12"/>
  <c r="AO242" i="12"/>
  <c r="AO245" i="12"/>
  <c r="AO248" i="12"/>
  <c r="AO251" i="12"/>
  <c r="AO254" i="12"/>
  <c r="AO257" i="12"/>
  <c r="AO260" i="12"/>
  <c r="AO263" i="12"/>
  <c r="AO266" i="12"/>
  <c r="AO269" i="12"/>
  <c r="AO272" i="12"/>
  <c r="AO275" i="12"/>
  <c r="AO278" i="12"/>
  <c r="AO281" i="12"/>
  <c r="AO284" i="12"/>
  <c r="AO287" i="12"/>
  <c r="AO290" i="12"/>
  <c r="AO293" i="12"/>
  <c r="AO296" i="12"/>
  <c r="AO299" i="12"/>
  <c r="AO302" i="12"/>
  <c r="AO305" i="12"/>
  <c r="AO308" i="12"/>
  <c r="AO311" i="12"/>
  <c r="AO314" i="12"/>
  <c r="AO317" i="12"/>
  <c r="AO320" i="12"/>
  <c r="AO323" i="12"/>
  <c r="AO326" i="12"/>
  <c r="AO329" i="12"/>
  <c r="AO332" i="12"/>
  <c r="AO225" i="12"/>
  <c r="AO228" i="12"/>
  <c r="AO231" i="12"/>
  <c r="AO234" i="12"/>
  <c r="AO237" i="12"/>
  <c r="AO240" i="12"/>
  <c r="AO243" i="12"/>
  <c r="AO246" i="12"/>
  <c r="AO249" i="12"/>
  <c r="AO252" i="12"/>
  <c r="AO255" i="12"/>
  <c r="AO258" i="12"/>
  <c r="AO261" i="12"/>
  <c r="AO264" i="12"/>
  <c r="AO267" i="12"/>
  <c r="AO270" i="12"/>
  <c r="AO273" i="12"/>
  <c r="AO276" i="12"/>
  <c r="AO279" i="12"/>
  <c r="AO282" i="12"/>
  <c r="AO285" i="12"/>
  <c r="AO288" i="12"/>
  <c r="AO291" i="12"/>
  <c r="AO294" i="12"/>
  <c r="AO297" i="12"/>
  <c r="AO300" i="12"/>
  <c r="AO303" i="12"/>
  <c r="AO306" i="12"/>
  <c r="AO309" i="12"/>
  <c r="AO312" i="12"/>
  <c r="AO315" i="12"/>
  <c r="AO318" i="12"/>
  <c r="AO321" i="12"/>
  <c r="AO324" i="12"/>
  <c r="AO327" i="12"/>
  <c r="AO330" i="12"/>
  <c r="AO333" i="12"/>
  <c r="AO226" i="12"/>
  <c r="AO229" i="12"/>
  <c r="AO232" i="12"/>
  <c r="AO235" i="12"/>
  <c r="AO238" i="12"/>
  <c r="AO241" i="12"/>
  <c r="AO244" i="12"/>
  <c r="AO247" i="12"/>
  <c r="AO250" i="12"/>
  <c r="AO253" i="12"/>
  <c r="AO256" i="12"/>
  <c r="AO259" i="12"/>
  <c r="AO262" i="12"/>
  <c r="AO265" i="12"/>
  <c r="AO268" i="12"/>
  <c r="AO271" i="12"/>
  <c r="AO274" i="12"/>
  <c r="AO277" i="12"/>
  <c r="AO280" i="12"/>
  <c r="AO283" i="12"/>
  <c r="AO286" i="12"/>
  <c r="AO289" i="12"/>
  <c r="AO292" i="12"/>
  <c r="AO295" i="12"/>
  <c r="AO298" i="12"/>
  <c r="AO301" i="12"/>
  <c r="AO304" i="12"/>
  <c r="AO307" i="12"/>
  <c r="AO310" i="12"/>
  <c r="AO313" i="12"/>
  <c r="AO316" i="12"/>
  <c r="AO319" i="12"/>
  <c r="AO322" i="12"/>
  <c r="AO325" i="12"/>
  <c r="AO328" i="12"/>
  <c r="AO331" i="12"/>
  <c r="AO334" i="12"/>
  <c r="AK229" i="12"/>
  <c r="AK235" i="12"/>
  <c r="AK241" i="12"/>
  <c r="AK247" i="12"/>
  <c r="AK253" i="12"/>
  <c r="AK259" i="12"/>
  <c r="AK265" i="12"/>
  <c r="AK271" i="12"/>
  <c r="AK277" i="12"/>
  <c r="AK283" i="12"/>
  <c r="AK289" i="12"/>
  <c r="AK295" i="12"/>
  <c r="AK301" i="12"/>
  <c r="AK307" i="12"/>
  <c r="AK313" i="12"/>
  <c r="AK319" i="12"/>
  <c r="AK325" i="12"/>
  <c r="AK331" i="12"/>
  <c r="AK230" i="12"/>
  <c r="AK236" i="12"/>
  <c r="AK242" i="12"/>
  <c r="AK248" i="12"/>
  <c r="AK254" i="12"/>
  <c r="AK260" i="12"/>
  <c r="AK266" i="12"/>
  <c r="AK272" i="12"/>
  <c r="AK278" i="12"/>
  <c r="AK284" i="12"/>
  <c r="AK290" i="12"/>
  <c r="AK296" i="12"/>
  <c r="AK302" i="12"/>
  <c r="AK308" i="12"/>
  <c r="AK314" i="12"/>
  <c r="AK320" i="12"/>
  <c r="AK326" i="12"/>
  <c r="AK332" i="12"/>
  <c r="AK225" i="12"/>
  <c r="AK231" i="12"/>
  <c r="AK237" i="12"/>
  <c r="AK243" i="12"/>
  <c r="AK249" i="12"/>
  <c r="AK255" i="12"/>
  <c r="AK261" i="12"/>
  <c r="AK267" i="12"/>
  <c r="AK273" i="12"/>
  <c r="AK279" i="12"/>
  <c r="AK285" i="12"/>
  <c r="AK291" i="12"/>
  <c r="AK297" i="12"/>
  <c r="AK303" i="12"/>
  <c r="AK309" i="12"/>
  <c r="AK315" i="12"/>
  <c r="AK321" i="12"/>
  <c r="AK327" i="12"/>
  <c r="AK333" i="12"/>
  <c r="AK226" i="12"/>
  <c r="AK232" i="12"/>
  <c r="AK238" i="12"/>
  <c r="AK244" i="12"/>
  <c r="AK250" i="12"/>
  <c r="AK256" i="12"/>
  <c r="AK262" i="12"/>
  <c r="AK268" i="12"/>
  <c r="AK274" i="12"/>
  <c r="AK280" i="12"/>
  <c r="AK286" i="12"/>
  <c r="AK292" i="12"/>
  <c r="AK298" i="12"/>
  <c r="AK304" i="12"/>
  <c r="AK310" i="12"/>
  <c r="AK316" i="12"/>
  <c r="AK322" i="12"/>
  <c r="AK328" i="12"/>
  <c r="AK334" i="12"/>
  <c r="AK227" i="12"/>
  <c r="AK233" i="12"/>
  <c r="AK239" i="12"/>
  <c r="AK245" i="12"/>
  <c r="AK251" i="12"/>
  <c r="AK257" i="12"/>
  <c r="AK263" i="12"/>
  <c r="AK269" i="12"/>
  <c r="AK275" i="12"/>
  <c r="AK281" i="12"/>
  <c r="AK287" i="12"/>
  <c r="AK293" i="12"/>
  <c r="AK299" i="12"/>
  <c r="AK305" i="12"/>
  <c r="AK311" i="12"/>
  <c r="AK317" i="12"/>
  <c r="AK323" i="12"/>
  <c r="AK329" i="12"/>
  <c r="AK228" i="12"/>
  <c r="AK264" i="12"/>
  <c r="AK300" i="12"/>
  <c r="AK234" i="12"/>
  <c r="AK270" i="12"/>
  <c r="AK306" i="12"/>
  <c r="AK240" i="12"/>
  <c r="AK276" i="12"/>
  <c r="AK312" i="12"/>
  <c r="AK246" i="12"/>
  <c r="AK282" i="12"/>
  <c r="AK318" i="12"/>
  <c r="AK252" i="12"/>
  <c r="AK288" i="12"/>
  <c r="AK324" i="12"/>
  <c r="AK258" i="12"/>
  <c r="AK294" i="12"/>
  <c r="AK330" i="12"/>
  <c r="AO1545" i="12"/>
  <c r="AO1548" i="12"/>
  <c r="AO1551" i="12"/>
  <c r="AO1554" i="12"/>
  <c r="AO1557" i="12"/>
  <c r="AO1560" i="12"/>
  <c r="AO1563" i="12"/>
  <c r="AO1566" i="12"/>
  <c r="AO1569" i="12"/>
  <c r="AO1572" i="12"/>
  <c r="AO1575" i="12"/>
  <c r="AO1578" i="12"/>
  <c r="AO1581" i="12"/>
  <c r="AO1584" i="12"/>
  <c r="AO1587" i="12"/>
  <c r="AO1590" i="12"/>
  <c r="AO1593" i="12"/>
  <c r="AO1596" i="12"/>
  <c r="AO1599" i="12"/>
  <c r="AO1602" i="12"/>
  <c r="AO1605" i="12"/>
  <c r="AO1608" i="12"/>
  <c r="AO1611" i="12"/>
  <c r="AO1614" i="12"/>
  <c r="AO1617" i="12"/>
  <c r="AO1620" i="12"/>
  <c r="AO1623" i="12"/>
  <c r="AO1626" i="12"/>
  <c r="AO1629" i="12"/>
  <c r="AO1632" i="12"/>
  <c r="AO1635" i="12"/>
  <c r="AO1638" i="12"/>
  <c r="AO1641" i="12"/>
  <c r="AO1644" i="12"/>
  <c r="AO1647" i="12"/>
  <c r="AO1650" i="12"/>
  <c r="AO1653" i="12"/>
  <c r="AO1546" i="12"/>
  <c r="AO1549" i="12"/>
  <c r="AO1552" i="12"/>
  <c r="AO1555" i="12"/>
  <c r="AO1558" i="12"/>
  <c r="AO1561" i="12"/>
  <c r="AO1564" i="12"/>
  <c r="AO1567" i="12"/>
  <c r="AO1570" i="12"/>
  <c r="AO1573" i="12"/>
  <c r="AO1576" i="12"/>
  <c r="AO1579" i="12"/>
  <c r="AO1582" i="12"/>
  <c r="AO1585" i="12"/>
  <c r="AO1588" i="12"/>
  <c r="AO1591" i="12"/>
  <c r="AO1594" i="12"/>
  <c r="AO1597" i="12"/>
  <c r="AO1600" i="12"/>
  <c r="AO1603" i="12"/>
  <c r="AO1606" i="12"/>
  <c r="AO1609" i="12"/>
  <c r="AO1612" i="12"/>
  <c r="AO1615" i="12"/>
  <c r="AO1618" i="12"/>
  <c r="AO1621" i="12"/>
  <c r="AO1624" i="12"/>
  <c r="AO1627" i="12"/>
  <c r="AO1630" i="12"/>
  <c r="AO1633" i="12"/>
  <c r="AO1636" i="12"/>
  <c r="AO1639" i="12"/>
  <c r="AO1642" i="12"/>
  <c r="AO1645" i="12"/>
  <c r="AO1648" i="12"/>
  <c r="AO1651" i="12"/>
  <c r="AO1654" i="12"/>
  <c r="AO1559" i="12"/>
  <c r="AO1577" i="12"/>
  <c r="AO1595" i="12"/>
  <c r="AO1613" i="12"/>
  <c r="AO1631" i="12"/>
  <c r="AO1649" i="12"/>
  <c r="AO1562" i="12"/>
  <c r="AO1580" i="12"/>
  <c r="AO1598" i="12"/>
  <c r="AO1616" i="12"/>
  <c r="AO1634" i="12"/>
  <c r="AO1652" i="12"/>
  <c r="AO1547" i="12"/>
  <c r="AO1565" i="12"/>
  <c r="AO1583" i="12"/>
  <c r="AO1601" i="12"/>
  <c r="AO1619" i="12"/>
  <c r="AO1637" i="12"/>
  <c r="AO1550" i="12"/>
  <c r="AO1568" i="12"/>
  <c r="AO1586" i="12"/>
  <c r="AO1604" i="12"/>
  <c r="AO1622" i="12"/>
  <c r="AO1640" i="12"/>
  <c r="AO1553" i="12"/>
  <c r="AO1571" i="12"/>
  <c r="AO1589" i="12"/>
  <c r="AO1607" i="12"/>
  <c r="AO1625" i="12"/>
  <c r="AO1643" i="12"/>
  <c r="AO1610" i="12"/>
  <c r="AO1628" i="12"/>
  <c r="AO1646" i="12"/>
  <c r="AO1556" i="12"/>
  <c r="AO1574" i="12"/>
  <c r="AO1592" i="12"/>
  <c r="AK1549" i="12"/>
  <c r="AK1555" i="12"/>
  <c r="AK1561" i="12"/>
  <c r="AK1567" i="12"/>
  <c r="AK1573" i="12"/>
  <c r="AK1579" i="12"/>
  <c r="AK1585" i="12"/>
  <c r="AK1591" i="12"/>
  <c r="AK1597" i="12"/>
  <c r="AK1603" i="12"/>
  <c r="AK1609" i="12"/>
  <c r="AK1615" i="12"/>
  <c r="AK1621" i="12"/>
  <c r="AK1627" i="12"/>
  <c r="AK1633" i="12"/>
  <c r="AK1639" i="12"/>
  <c r="AK1645" i="12"/>
  <c r="AK1651" i="12"/>
  <c r="AK1550" i="12"/>
  <c r="AK1556" i="12"/>
  <c r="AK1562" i="12"/>
  <c r="AK1568" i="12"/>
  <c r="AK1574" i="12"/>
  <c r="AK1580" i="12"/>
  <c r="AK1586" i="12"/>
  <c r="AK1592" i="12"/>
  <c r="AK1598" i="12"/>
  <c r="AK1604" i="12"/>
  <c r="AK1610" i="12"/>
  <c r="AK1616" i="12"/>
  <c r="AK1622" i="12"/>
  <c r="AK1628" i="12"/>
  <c r="AK1634" i="12"/>
  <c r="AK1640" i="12"/>
  <c r="AK1646" i="12"/>
  <c r="AK1652" i="12"/>
  <c r="AK1545" i="12"/>
  <c r="AK1551" i="12"/>
  <c r="AK1557" i="12"/>
  <c r="AK1563" i="12"/>
  <c r="AK1569" i="12"/>
  <c r="AK1575" i="12"/>
  <c r="AK1581" i="12"/>
  <c r="AK1587" i="12"/>
  <c r="AK1593" i="12"/>
  <c r="AK1599" i="12"/>
  <c r="AK1605" i="12"/>
  <c r="AK1611" i="12"/>
  <c r="AK1617" i="12"/>
  <c r="AK1623" i="12"/>
  <c r="AK1629" i="12"/>
  <c r="AK1635" i="12"/>
  <c r="AK1641" i="12"/>
  <c r="AK1647" i="12"/>
  <c r="AK1653" i="12"/>
  <c r="AK1546" i="12"/>
  <c r="AK1552" i="12"/>
  <c r="AK1558" i="12"/>
  <c r="AK1564" i="12"/>
  <c r="AK1570" i="12"/>
  <c r="AK1576" i="12"/>
  <c r="AK1582" i="12"/>
  <c r="AK1588" i="12"/>
  <c r="AK1594" i="12"/>
  <c r="AK1600" i="12"/>
  <c r="AK1606" i="12"/>
  <c r="AK1612" i="12"/>
  <c r="AK1618" i="12"/>
  <c r="AK1624" i="12"/>
  <c r="AK1630" i="12"/>
  <c r="AK1636" i="12"/>
  <c r="AK1642" i="12"/>
  <c r="AK1648" i="12"/>
  <c r="AK1654" i="12"/>
  <c r="AK1547" i="12"/>
  <c r="AK1553" i="12"/>
  <c r="AK1559" i="12"/>
  <c r="AK1565" i="12"/>
  <c r="AK1571" i="12"/>
  <c r="AK1577" i="12"/>
  <c r="AK1583" i="12"/>
  <c r="AK1589" i="12"/>
  <c r="AK1595" i="12"/>
  <c r="AK1601" i="12"/>
  <c r="AK1607" i="12"/>
  <c r="AK1613" i="12"/>
  <c r="AK1619" i="12"/>
  <c r="AK1625" i="12"/>
  <c r="AK1631" i="12"/>
  <c r="AK1637" i="12"/>
  <c r="AK1643" i="12"/>
  <c r="AK1649" i="12"/>
  <c r="AK1560" i="12"/>
  <c r="AK1596" i="12"/>
  <c r="AK1632" i="12"/>
  <c r="AK1554" i="12"/>
  <c r="AK1566" i="12"/>
  <c r="AK1602" i="12"/>
  <c r="AK1638" i="12"/>
  <c r="AK1572" i="12"/>
  <c r="AK1608" i="12"/>
  <c r="AK1644" i="12"/>
  <c r="AK1590" i="12"/>
  <c r="AK1578" i="12"/>
  <c r="AK1614" i="12"/>
  <c r="AK1650" i="12"/>
  <c r="AK1626" i="12"/>
  <c r="AK1548" i="12"/>
  <c r="AK1584" i="12"/>
  <c r="AK1620" i="12"/>
  <c r="AO1217" i="12"/>
  <c r="AO1220" i="12"/>
  <c r="AO1223" i="12"/>
  <c r="AO1226" i="12"/>
  <c r="AO1229" i="12"/>
  <c r="AO1232" i="12"/>
  <c r="AO1235" i="12"/>
  <c r="AO1238" i="12"/>
  <c r="AO1241" i="12"/>
  <c r="AO1244" i="12"/>
  <c r="AO1247" i="12"/>
  <c r="AO1250" i="12"/>
  <c r="AO1253" i="12"/>
  <c r="AO1256" i="12"/>
  <c r="AO1259" i="12"/>
  <c r="AO1262" i="12"/>
  <c r="AO1265" i="12"/>
  <c r="AO1268" i="12"/>
  <c r="AO1271" i="12"/>
  <c r="AO1274" i="12"/>
  <c r="AO1277" i="12"/>
  <c r="AO1280" i="12"/>
  <c r="AO1283" i="12"/>
  <c r="AO1286" i="12"/>
  <c r="AO1289" i="12"/>
  <c r="AO1292" i="12"/>
  <c r="AO1295" i="12"/>
  <c r="AO1298" i="12"/>
  <c r="AO1301" i="12"/>
  <c r="AO1304" i="12"/>
  <c r="AO1307" i="12"/>
  <c r="AO1310" i="12"/>
  <c r="AO1313" i="12"/>
  <c r="AO1316" i="12"/>
  <c r="AO1319" i="12"/>
  <c r="AO1322" i="12"/>
  <c r="AO1215" i="12"/>
  <c r="AO1218" i="12"/>
  <c r="AO1221" i="12"/>
  <c r="AO1224" i="12"/>
  <c r="AO1227" i="12"/>
  <c r="AO1230" i="12"/>
  <c r="AO1233" i="12"/>
  <c r="AO1236" i="12"/>
  <c r="AO1239" i="12"/>
  <c r="AO1242" i="12"/>
  <c r="AO1245" i="12"/>
  <c r="AO1248" i="12"/>
  <c r="AO1251" i="12"/>
  <c r="AO1254" i="12"/>
  <c r="AO1257" i="12"/>
  <c r="AO1260" i="12"/>
  <c r="AO1263" i="12"/>
  <c r="AO1266" i="12"/>
  <c r="AO1269" i="12"/>
  <c r="AO1272" i="12"/>
  <c r="AO1275" i="12"/>
  <c r="AO1278" i="12"/>
  <c r="AO1281" i="12"/>
  <c r="AO1284" i="12"/>
  <c r="AO1287" i="12"/>
  <c r="AO1290" i="12"/>
  <c r="AO1293" i="12"/>
  <c r="AO1296" i="12"/>
  <c r="AO1299" i="12"/>
  <c r="AO1302" i="12"/>
  <c r="AO1305" i="12"/>
  <c r="AO1308" i="12"/>
  <c r="AO1311" i="12"/>
  <c r="AO1314" i="12"/>
  <c r="AO1317" i="12"/>
  <c r="AO1320" i="12"/>
  <c r="AO1323" i="12"/>
  <c r="AO1216" i="12"/>
  <c r="AO1219" i="12"/>
  <c r="AO1222" i="12"/>
  <c r="AO1225" i="12"/>
  <c r="AO1228" i="12"/>
  <c r="AO1231" i="12"/>
  <c r="AO1234" i="12"/>
  <c r="AO1237" i="12"/>
  <c r="AO1240" i="12"/>
  <c r="AO1243" i="12"/>
  <c r="AO1246" i="12"/>
  <c r="AO1249" i="12"/>
  <c r="AO1252" i="12"/>
  <c r="AO1255" i="12"/>
  <c r="AO1258" i="12"/>
  <c r="AO1261" i="12"/>
  <c r="AO1264" i="12"/>
  <c r="AO1267" i="12"/>
  <c r="AO1270" i="12"/>
  <c r="AO1273" i="12"/>
  <c r="AO1276" i="12"/>
  <c r="AO1279" i="12"/>
  <c r="AO1282" i="12"/>
  <c r="AO1285" i="12"/>
  <c r="AO1288" i="12"/>
  <c r="AO1291" i="12"/>
  <c r="AO1294" i="12"/>
  <c r="AO1297" i="12"/>
  <c r="AO1300" i="12"/>
  <c r="AO1303" i="12"/>
  <c r="AO1306" i="12"/>
  <c r="AO1309" i="12"/>
  <c r="AO1312" i="12"/>
  <c r="AO1315" i="12"/>
  <c r="AO1318" i="12"/>
  <c r="AO1321" i="12"/>
  <c r="AO1324" i="12"/>
  <c r="AK1219" i="12"/>
  <c r="AK1225" i="12"/>
  <c r="AK1231" i="12"/>
  <c r="AK1237" i="12"/>
  <c r="AK1243" i="12"/>
  <c r="AK1249" i="12"/>
  <c r="AK1255" i="12"/>
  <c r="AK1261" i="12"/>
  <c r="AK1267" i="12"/>
  <c r="AK1273" i="12"/>
  <c r="AK1279" i="12"/>
  <c r="AK1285" i="12"/>
  <c r="AK1291" i="12"/>
  <c r="AK1297" i="12"/>
  <c r="AK1303" i="12"/>
  <c r="AK1309" i="12"/>
  <c r="AK1315" i="12"/>
  <c r="AK1321" i="12"/>
  <c r="AK1220" i="12"/>
  <c r="AK1226" i="12"/>
  <c r="AK1232" i="12"/>
  <c r="AK1238" i="12"/>
  <c r="AK1244" i="12"/>
  <c r="AK1250" i="12"/>
  <c r="AK1256" i="12"/>
  <c r="AK1262" i="12"/>
  <c r="AK1268" i="12"/>
  <c r="AK1274" i="12"/>
  <c r="AK1280" i="12"/>
  <c r="AK1286" i="12"/>
  <c r="AK1292" i="12"/>
  <c r="AK1298" i="12"/>
  <c r="AK1304" i="12"/>
  <c r="AK1310" i="12"/>
  <c r="AK1316" i="12"/>
  <c r="AK1322" i="12"/>
  <c r="AK1215" i="12"/>
  <c r="AK1221" i="12"/>
  <c r="AK1227" i="12"/>
  <c r="AK1233" i="12"/>
  <c r="AK1239" i="12"/>
  <c r="AK1245" i="12"/>
  <c r="AK1251" i="12"/>
  <c r="AK1257" i="12"/>
  <c r="AK1263" i="12"/>
  <c r="AK1269" i="12"/>
  <c r="AK1275" i="12"/>
  <c r="AK1281" i="12"/>
  <c r="AK1287" i="12"/>
  <c r="AK1293" i="12"/>
  <c r="AK1299" i="12"/>
  <c r="AK1305" i="12"/>
  <c r="AK1311" i="12"/>
  <c r="AK1317" i="12"/>
  <c r="AK1323" i="12"/>
  <c r="AK1216" i="12"/>
  <c r="AK1222" i="12"/>
  <c r="AK1228" i="12"/>
  <c r="AK1234" i="12"/>
  <c r="AK1240" i="12"/>
  <c r="AK1246" i="12"/>
  <c r="AK1252" i="12"/>
  <c r="AK1258" i="12"/>
  <c r="AK1264" i="12"/>
  <c r="AK1270" i="12"/>
  <c r="AK1276" i="12"/>
  <c r="AK1282" i="12"/>
  <c r="AK1288" i="12"/>
  <c r="AK1294" i="12"/>
  <c r="AK1300" i="12"/>
  <c r="AK1306" i="12"/>
  <c r="AK1312" i="12"/>
  <c r="AK1318" i="12"/>
  <c r="AK1324" i="12"/>
  <c r="AK1217" i="12"/>
  <c r="AK1223" i="12"/>
  <c r="AK1229" i="12"/>
  <c r="AK1235" i="12"/>
  <c r="AK1241" i="12"/>
  <c r="AK1247" i="12"/>
  <c r="AK1253" i="12"/>
  <c r="AK1259" i="12"/>
  <c r="AK1265" i="12"/>
  <c r="AK1271" i="12"/>
  <c r="AK1277" i="12"/>
  <c r="AK1283" i="12"/>
  <c r="AK1289" i="12"/>
  <c r="AK1295" i="12"/>
  <c r="AK1301" i="12"/>
  <c r="AK1307" i="12"/>
  <c r="AK1313" i="12"/>
  <c r="AK1319" i="12"/>
  <c r="AK1236" i="12"/>
  <c r="AK1272" i="12"/>
  <c r="AK1308" i="12"/>
  <c r="AK1230" i="12"/>
  <c r="AK1242" i="12"/>
  <c r="AK1278" i="12"/>
  <c r="AK1314" i="12"/>
  <c r="AK1248" i="12"/>
  <c r="AK1284" i="12"/>
  <c r="AK1320" i="12"/>
  <c r="AK1218" i="12"/>
  <c r="AK1254" i="12"/>
  <c r="AK1290" i="12"/>
  <c r="AK1266" i="12"/>
  <c r="AK1224" i="12"/>
  <c r="AK1260" i="12"/>
  <c r="AK1296" i="12"/>
  <c r="AK1302" i="12"/>
  <c r="AO2206" i="12"/>
  <c r="AO2209" i="12"/>
  <c r="AO2212" i="12"/>
  <c r="AO2215" i="12"/>
  <c r="AO2218" i="12"/>
  <c r="AO2221" i="12"/>
  <c r="AO2224" i="12"/>
  <c r="AO2227" i="12"/>
  <c r="AO2230" i="12"/>
  <c r="AO2233" i="12"/>
  <c r="AO2236" i="12"/>
  <c r="AO2239" i="12"/>
  <c r="AO2242" i="12"/>
  <c r="AO2245" i="12"/>
  <c r="AO2248" i="12"/>
  <c r="AO2251" i="12"/>
  <c r="AO2254" i="12"/>
  <c r="AO2257" i="12"/>
  <c r="AO2260" i="12"/>
  <c r="AO2263" i="12"/>
  <c r="AO2266" i="12"/>
  <c r="AO2269" i="12"/>
  <c r="AO2272" i="12"/>
  <c r="AO2275" i="12"/>
  <c r="AO2278" i="12"/>
  <c r="AO2281" i="12"/>
  <c r="AO2284" i="12"/>
  <c r="AO2287" i="12"/>
  <c r="AO2290" i="12"/>
  <c r="AO2293" i="12"/>
  <c r="AO2296" i="12"/>
  <c r="AO2299" i="12"/>
  <c r="AO2302" i="12"/>
  <c r="AO2305" i="12"/>
  <c r="AO2308" i="12"/>
  <c r="AO2311" i="12"/>
  <c r="AO2314" i="12"/>
  <c r="AO2207" i="12"/>
  <c r="AO2210" i="12"/>
  <c r="AO2213" i="12"/>
  <c r="AO2216" i="12"/>
  <c r="AO2219" i="12"/>
  <c r="AO2222" i="12"/>
  <c r="AO2225" i="12"/>
  <c r="AO2228" i="12"/>
  <c r="AO2231" i="12"/>
  <c r="AO2234" i="12"/>
  <c r="AO2237" i="12"/>
  <c r="AO2240" i="12"/>
  <c r="AO2243" i="12"/>
  <c r="AO2246" i="12"/>
  <c r="AO2249" i="12"/>
  <c r="AO2252" i="12"/>
  <c r="AO2255" i="12"/>
  <c r="AO2258" i="12"/>
  <c r="AO2261" i="12"/>
  <c r="AO2264" i="12"/>
  <c r="AO2267" i="12"/>
  <c r="AO2270" i="12"/>
  <c r="AO2273" i="12"/>
  <c r="AO2276" i="12"/>
  <c r="AO2279" i="12"/>
  <c r="AO2282" i="12"/>
  <c r="AO2285" i="12"/>
  <c r="AO2288" i="12"/>
  <c r="AO2291" i="12"/>
  <c r="AO2294" i="12"/>
  <c r="AO2297" i="12"/>
  <c r="AO2300" i="12"/>
  <c r="AO2303" i="12"/>
  <c r="AO2306" i="12"/>
  <c r="AO2309" i="12"/>
  <c r="AO2312" i="12"/>
  <c r="AO2205" i="12"/>
  <c r="AO2208" i="12"/>
  <c r="AO2211" i="12"/>
  <c r="AO2214" i="12"/>
  <c r="AO2217" i="12"/>
  <c r="AO2220" i="12"/>
  <c r="AO2223" i="12"/>
  <c r="AO2226" i="12"/>
  <c r="AO2229" i="12"/>
  <c r="AO2232" i="12"/>
  <c r="AO2235" i="12"/>
  <c r="AO2238" i="12"/>
  <c r="AO2241" i="12"/>
  <c r="AO2244" i="12"/>
  <c r="AO2247" i="12"/>
  <c r="AO2250" i="12"/>
  <c r="AO2253" i="12"/>
  <c r="AO2256" i="12"/>
  <c r="AO2259" i="12"/>
  <c r="AO2262" i="12"/>
  <c r="AO2265" i="12"/>
  <c r="AO2268" i="12"/>
  <c r="AO2271" i="12"/>
  <c r="AO2274" i="12"/>
  <c r="AO2277" i="12"/>
  <c r="AO2280" i="12"/>
  <c r="AO2283" i="12"/>
  <c r="AO2286" i="12"/>
  <c r="AO2289" i="12"/>
  <c r="AO2292" i="12"/>
  <c r="AO2295" i="12"/>
  <c r="AO2298" i="12"/>
  <c r="AO2301" i="12"/>
  <c r="AO2304" i="12"/>
  <c r="AO2307" i="12"/>
  <c r="AO2310" i="12"/>
  <c r="AO2313" i="12"/>
  <c r="AK2206" i="12"/>
  <c r="AK2212" i="12"/>
  <c r="AK2218" i="12"/>
  <c r="AK2224" i="12"/>
  <c r="AK2230" i="12"/>
  <c r="AK2236" i="12"/>
  <c r="AK2242" i="12"/>
  <c r="AK2248" i="12"/>
  <c r="AK2254" i="12"/>
  <c r="AK2260" i="12"/>
  <c r="AK2266" i="12"/>
  <c r="AK2272" i="12"/>
  <c r="AK2278" i="12"/>
  <c r="AK2284" i="12"/>
  <c r="AK2290" i="12"/>
  <c r="AK2296" i="12"/>
  <c r="AK2302" i="12"/>
  <c r="AK2308" i="12"/>
  <c r="AK2314" i="12"/>
  <c r="AK2223" i="12"/>
  <c r="AK2253" i="12"/>
  <c r="AK2283" i="12"/>
  <c r="AK2307" i="12"/>
  <c r="AK2207" i="12"/>
  <c r="AK2213" i="12"/>
  <c r="AK2219" i="12"/>
  <c r="AK2225" i="12"/>
  <c r="AK2231" i="12"/>
  <c r="AK2237" i="12"/>
  <c r="AK2243" i="12"/>
  <c r="AK2249" i="12"/>
  <c r="AK2255" i="12"/>
  <c r="AK2261" i="12"/>
  <c r="AK2267" i="12"/>
  <c r="AK2273" i="12"/>
  <c r="AK2279" i="12"/>
  <c r="AK2285" i="12"/>
  <c r="AK2291" i="12"/>
  <c r="AK2297" i="12"/>
  <c r="AK2303" i="12"/>
  <c r="AK2309" i="12"/>
  <c r="AK2229" i="12"/>
  <c r="AK2259" i="12"/>
  <c r="AK2289" i="12"/>
  <c r="AK2208" i="12"/>
  <c r="AK2214" i="12"/>
  <c r="AK2220" i="12"/>
  <c r="AK2226" i="12"/>
  <c r="AK2232" i="12"/>
  <c r="AK2238" i="12"/>
  <c r="AK2244" i="12"/>
  <c r="AK2250" i="12"/>
  <c r="AK2256" i="12"/>
  <c r="AK2262" i="12"/>
  <c r="AK2268" i="12"/>
  <c r="AK2274" i="12"/>
  <c r="AK2280" i="12"/>
  <c r="AK2286" i="12"/>
  <c r="AK2292" i="12"/>
  <c r="AK2298" i="12"/>
  <c r="AK2304" i="12"/>
  <c r="AK2310" i="12"/>
  <c r="AK2205" i="12"/>
  <c r="AK2235" i="12"/>
  <c r="AK2265" i="12"/>
  <c r="AK2295" i="12"/>
  <c r="AK2209" i="12"/>
  <c r="AK2215" i="12"/>
  <c r="AK2221" i="12"/>
  <c r="AK2227" i="12"/>
  <c r="AK2233" i="12"/>
  <c r="AK2239" i="12"/>
  <c r="AK2245" i="12"/>
  <c r="AK2251" i="12"/>
  <c r="AK2257" i="12"/>
  <c r="AK2263" i="12"/>
  <c r="AK2269" i="12"/>
  <c r="AK2275" i="12"/>
  <c r="AK2281" i="12"/>
  <c r="AK2287" i="12"/>
  <c r="AK2293" i="12"/>
  <c r="AK2299" i="12"/>
  <c r="AK2305" i="12"/>
  <c r="AK2311" i="12"/>
  <c r="AK2211" i="12"/>
  <c r="AK2241" i="12"/>
  <c r="AK2271" i="12"/>
  <c r="AK2301" i="12"/>
  <c r="AK2210" i="12"/>
  <c r="AK2216" i="12"/>
  <c r="AK2222" i="12"/>
  <c r="AK2228" i="12"/>
  <c r="AK2234" i="12"/>
  <c r="AK2240" i="12"/>
  <c r="AK2246" i="12"/>
  <c r="AK2252" i="12"/>
  <c r="AK2258" i="12"/>
  <c r="AK2264" i="12"/>
  <c r="AK2270" i="12"/>
  <c r="AK2276" i="12"/>
  <c r="AK2282" i="12"/>
  <c r="AK2288" i="12"/>
  <c r="AK2294" i="12"/>
  <c r="AK2300" i="12"/>
  <c r="AK2306" i="12"/>
  <c r="AK2312" i="12"/>
  <c r="AK2217" i="12"/>
  <c r="AK2247" i="12"/>
  <c r="AK2277" i="12"/>
  <c r="AK2313" i="12"/>
  <c r="AO335" i="12"/>
  <c r="AO338" i="12"/>
  <c r="AO341" i="12"/>
  <c r="AO344" i="12"/>
  <c r="AO347" i="12"/>
  <c r="AO350" i="12"/>
  <c r="AO353" i="12"/>
  <c r="AO356" i="12"/>
  <c r="AO359" i="12"/>
  <c r="AO362" i="12"/>
  <c r="AO365" i="12"/>
  <c r="AO368" i="12"/>
  <c r="AO371" i="12"/>
  <c r="AO374" i="12"/>
  <c r="AO377" i="12"/>
  <c r="AO380" i="12"/>
  <c r="AO383" i="12"/>
  <c r="AO386" i="12"/>
  <c r="AO389" i="12"/>
  <c r="AO392" i="12"/>
  <c r="AO395" i="12"/>
  <c r="AO398" i="12"/>
  <c r="AO401" i="12"/>
  <c r="AO404" i="12"/>
  <c r="AO407" i="12"/>
  <c r="AO410" i="12"/>
  <c r="AO413" i="12"/>
  <c r="AO416" i="12"/>
  <c r="AO419" i="12"/>
  <c r="AO422" i="12"/>
  <c r="AO425" i="12"/>
  <c r="AO428" i="12"/>
  <c r="AO431" i="12"/>
  <c r="AO434" i="12"/>
  <c r="AO437" i="12"/>
  <c r="AO440" i="12"/>
  <c r="AO443" i="12"/>
  <c r="AO336" i="12"/>
  <c r="AO339" i="12"/>
  <c r="AO342" i="12"/>
  <c r="AO345" i="12"/>
  <c r="AO348" i="12"/>
  <c r="AO351" i="12"/>
  <c r="AO354" i="12"/>
  <c r="AO357" i="12"/>
  <c r="AO360" i="12"/>
  <c r="AO363" i="12"/>
  <c r="AO366" i="12"/>
  <c r="AO369" i="12"/>
  <c r="AO372" i="12"/>
  <c r="AO375" i="12"/>
  <c r="AO378" i="12"/>
  <c r="AO381" i="12"/>
  <c r="AO384" i="12"/>
  <c r="AO387" i="12"/>
  <c r="AO390" i="12"/>
  <c r="AO393" i="12"/>
  <c r="AO396" i="12"/>
  <c r="AO399" i="12"/>
  <c r="AO402" i="12"/>
  <c r="AO405" i="12"/>
  <c r="AO408" i="12"/>
  <c r="AO411" i="12"/>
  <c r="AO414" i="12"/>
  <c r="AO417" i="12"/>
  <c r="AO420" i="12"/>
  <c r="AO423" i="12"/>
  <c r="AO426" i="12"/>
  <c r="AO429" i="12"/>
  <c r="AO432" i="12"/>
  <c r="AO435" i="12"/>
  <c r="AO438" i="12"/>
  <c r="AO441" i="12"/>
  <c r="AO444" i="12"/>
  <c r="AO337" i="12"/>
  <c r="AO340" i="12"/>
  <c r="AO343" i="12"/>
  <c r="AO346" i="12"/>
  <c r="AO349" i="12"/>
  <c r="AO352" i="12"/>
  <c r="AO355" i="12"/>
  <c r="AO358" i="12"/>
  <c r="AO361" i="12"/>
  <c r="AO364" i="12"/>
  <c r="AO367" i="12"/>
  <c r="AO370" i="12"/>
  <c r="AO373" i="12"/>
  <c r="AO376" i="12"/>
  <c r="AO379" i="12"/>
  <c r="AO382" i="12"/>
  <c r="AO385" i="12"/>
  <c r="AO388" i="12"/>
  <c r="AO391" i="12"/>
  <c r="AO394" i="12"/>
  <c r="AO397" i="12"/>
  <c r="AO400" i="12"/>
  <c r="AO403" i="12"/>
  <c r="AO406" i="12"/>
  <c r="AO409" i="12"/>
  <c r="AO412" i="12"/>
  <c r="AO415" i="12"/>
  <c r="AO418" i="12"/>
  <c r="AO421" i="12"/>
  <c r="AO424" i="12"/>
  <c r="AO427" i="12"/>
  <c r="AO430" i="12"/>
  <c r="AO433" i="12"/>
  <c r="AO436" i="12"/>
  <c r="AO439" i="12"/>
  <c r="AO442" i="12"/>
  <c r="AK337" i="12"/>
  <c r="AK343" i="12"/>
  <c r="AK349" i="12"/>
  <c r="AK355" i="12"/>
  <c r="AK361" i="12"/>
  <c r="AK367" i="12"/>
  <c r="AK373" i="12"/>
  <c r="AK379" i="12"/>
  <c r="AK385" i="12"/>
  <c r="AK391" i="12"/>
  <c r="AK397" i="12"/>
  <c r="AK403" i="12"/>
  <c r="AK409" i="12"/>
  <c r="AK415" i="12"/>
  <c r="AK421" i="12"/>
  <c r="AK427" i="12"/>
  <c r="AK433" i="12"/>
  <c r="AK439" i="12"/>
  <c r="AK338" i="12"/>
  <c r="AK344" i="12"/>
  <c r="AK350" i="12"/>
  <c r="AK356" i="12"/>
  <c r="AK362" i="12"/>
  <c r="AK368" i="12"/>
  <c r="AK374" i="12"/>
  <c r="AK380" i="12"/>
  <c r="AK386" i="12"/>
  <c r="AK392" i="12"/>
  <c r="AK398" i="12"/>
  <c r="AK404" i="12"/>
  <c r="AK410" i="12"/>
  <c r="AK416" i="12"/>
  <c r="AK422" i="12"/>
  <c r="AK428" i="12"/>
  <c r="AK434" i="12"/>
  <c r="AK440" i="12"/>
  <c r="AK339" i="12"/>
  <c r="AK345" i="12"/>
  <c r="AK351" i="12"/>
  <c r="AK357" i="12"/>
  <c r="AK363" i="12"/>
  <c r="AK369" i="12"/>
  <c r="AK375" i="12"/>
  <c r="AK381" i="12"/>
  <c r="AK387" i="12"/>
  <c r="AK393" i="12"/>
  <c r="AK399" i="12"/>
  <c r="AK405" i="12"/>
  <c r="AK411" i="12"/>
  <c r="AK417" i="12"/>
  <c r="AK423" i="12"/>
  <c r="AK429" i="12"/>
  <c r="AK435" i="12"/>
  <c r="AK441" i="12"/>
  <c r="AK340" i="12"/>
  <c r="AK346" i="12"/>
  <c r="AK352" i="12"/>
  <c r="AK358" i="12"/>
  <c r="AK364" i="12"/>
  <c r="AK370" i="12"/>
  <c r="AK376" i="12"/>
  <c r="AK382" i="12"/>
  <c r="AK388" i="12"/>
  <c r="AK394" i="12"/>
  <c r="AK400" i="12"/>
  <c r="AK406" i="12"/>
  <c r="AK412" i="12"/>
  <c r="AK418" i="12"/>
  <c r="AK424" i="12"/>
  <c r="AK430" i="12"/>
  <c r="AK436" i="12"/>
  <c r="AK442" i="12"/>
  <c r="AK335" i="12"/>
  <c r="AK341" i="12"/>
  <c r="AK347" i="12"/>
  <c r="AK353" i="12"/>
  <c r="AK359" i="12"/>
  <c r="AK365" i="12"/>
  <c r="AK371" i="12"/>
  <c r="AK377" i="12"/>
  <c r="AK383" i="12"/>
  <c r="AK389" i="12"/>
  <c r="AK395" i="12"/>
  <c r="AK401" i="12"/>
  <c r="AK407" i="12"/>
  <c r="AK413" i="12"/>
  <c r="AK419" i="12"/>
  <c r="AK425" i="12"/>
  <c r="AK431" i="12"/>
  <c r="AK437" i="12"/>
  <c r="AK443" i="12"/>
  <c r="AK336" i="12"/>
  <c r="AK372" i="12"/>
  <c r="AK408" i="12"/>
  <c r="AK444" i="12"/>
  <c r="AK342" i="12"/>
  <c r="AK378" i="12"/>
  <c r="AK414" i="12"/>
  <c r="AK348" i="12"/>
  <c r="AK384" i="12"/>
  <c r="AK420" i="12"/>
  <c r="AK354" i="12"/>
  <c r="AK390" i="12"/>
  <c r="AK426" i="12"/>
  <c r="AK360" i="12"/>
  <c r="AK396" i="12"/>
  <c r="AK432" i="12"/>
  <c r="AK366" i="12"/>
  <c r="AK402" i="12"/>
  <c r="AK438" i="12"/>
  <c r="AO1436" i="12"/>
  <c r="AO1439" i="12"/>
  <c r="AO1442" i="12"/>
  <c r="AO1445" i="12"/>
  <c r="AO1448" i="12"/>
  <c r="AO1451" i="12"/>
  <c r="AO1454" i="12"/>
  <c r="AO1457" i="12"/>
  <c r="AO1460" i="12"/>
  <c r="AO1463" i="12"/>
  <c r="AO1466" i="12"/>
  <c r="AO1469" i="12"/>
  <c r="AO1472" i="12"/>
  <c r="AO1475" i="12"/>
  <c r="AO1478" i="12"/>
  <c r="AO1437" i="12"/>
  <c r="AO1440" i="12"/>
  <c r="AO1443" i="12"/>
  <c r="AO1446" i="12"/>
  <c r="AO1449" i="12"/>
  <c r="AO1452" i="12"/>
  <c r="AO1455" i="12"/>
  <c r="AO1435" i="12"/>
  <c r="AO1438" i="12"/>
  <c r="AO1441" i="12"/>
  <c r="AO1444" i="12"/>
  <c r="AO1447" i="12"/>
  <c r="AO1450" i="12"/>
  <c r="AO1453" i="12"/>
  <c r="AO1456" i="12"/>
  <c r="AO1459" i="12"/>
  <c r="AO1462" i="12"/>
  <c r="AO1465" i="12"/>
  <c r="AO1468" i="12"/>
  <c r="AO1471" i="12"/>
  <c r="AO1474" i="12"/>
  <c r="AO1461" i="12"/>
  <c r="AO1470" i="12"/>
  <c r="AO1479" i="12"/>
  <c r="AO1482" i="12"/>
  <c r="AO1485" i="12"/>
  <c r="AO1488" i="12"/>
  <c r="AO1491" i="12"/>
  <c r="AO1494" i="12"/>
  <c r="AO1497" i="12"/>
  <c r="AO1500" i="12"/>
  <c r="AO1503" i="12"/>
  <c r="AO1506" i="12"/>
  <c r="AO1509" i="12"/>
  <c r="AO1512" i="12"/>
  <c r="AO1515" i="12"/>
  <c r="AO1518" i="12"/>
  <c r="AO1521" i="12"/>
  <c r="AO1524" i="12"/>
  <c r="AO1527" i="12"/>
  <c r="AO1530" i="12"/>
  <c r="AO1533" i="12"/>
  <c r="AO1536" i="12"/>
  <c r="AO1539" i="12"/>
  <c r="AO1542" i="12"/>
  <c r="AO1458" i="12"/>
  <c r="AO1467" i="12"/>
  <c r="AO1476" i="12"/>
  <c r="AO1480" i="12"/>
  <c r="AO1483" i="12"/>
  <c r="AO1486" i="12"/>
  <c r="AO1489" i="12"/>
  <c r="AO1492" i="12"/>
  <c r="AO1495" i="12"/>
  <c r="AO1498" i="12"/>
  <c r="AO1501" i="12"/>
  <c r="AO1504" i="12"/>
  <c r="AO1507" i="12"/>
  <c r="AO1510" i="12"/>
  <c r="AO1513" i="12"/>
  <c r="AO1516" i="12"/>
  <c r="AO1519" i="12"/>
  <c r="AO1522" i="12"/>
  <c r="AO1525" i="12"/>
  <c r="AO1528" i="12"/>
  <c r="AO1531" i="12"/>
  <c r="AO1534" i="12"/>
  <c r="AO1537" i="12"/>
  <c r="AO1540" i="12"/>
  <c r="AO1543" i="12"/>
  <c r="AO1464" i="12"/>
  <c r="AO1473" i="12"/>
  <c r="AO1477" i="12"/>
  <c r="AO1487" i="12"/>
  <c r="AO1505" i="12"/>
  <c r="AO1523" i="12"/>
  <c r="AO1541" i="12"/>
  <c r="AO1490" i="12"/>
  <c r="AO1508" i="12"/>
  <c r="AO1526" i="12"/>
  <c r="AO1544" i="12"/>
  <c r="AO1493" i="12"/>
  <c r="AO1511" i="12"/>
  <c r="AO1529" i="12"/>
  <c r="AO1496" i="12"/>
  <c r="AO1514" i="12"/>
  <c r="AO1532" i="12"/>
  <c r="AO1481" i="12"/>
  <c r="AO1499" i="12"/>
  <c r="AO1517" i="12"/>
  <c r="AO1535" i="12"/>
  <c r="AO1502" i="12"/>
  <c r="AO1520" i="12"/>
  <c r="AO1538" i="12"/>
  <c r="AO1484" i="12"/>
  <c r="AK1435" i="12"/>
  <c r="AK1441" i="12"/>
  <c r="AK1447" i="12"/>
  <c r="AK1453" i="12"/>
  <c r="AK1459" i="12"/>
  <c r="AK1465" i="12"/>
  <c r="AK1471" i="12"/>
  <c r="AK1477" i="12"/>
  <c r="AK1483" i="12"/>
  <c r="AK1489" i="12"/>
  <c r="AK1495" i="12"/>
  <c r="AK1501" i="12"/>
  <c r="AK1507" i="12"/>
  <c r="AK1513" i="12"/>
  <c r="AK1519" i="12"/>
  <c r="AK1525" i="12"/>
  <c r="AK1531" i="12"/>
  <c r="AK1537" i="12"/>
  <c r="AK1543" i="12"/>
  <c r="AK1436" i="12"/>
  <c r="AK1442" i="12"/>
  <c r="AK1448" i="12"/>
  <c r="AK1454" i="12"/>
  <c r="AK1460" i="12"/>
  <c r="AK1466" i="12"/>
  <c r="AK1472" i="12"/>
  <c r="AK1478" i="12"/>
  <c r="AK1484" i="12"/>
  <c r="AK1490" i="12"/>
  <c r="AK1496" i="12"/>
  <c r="AK1502" i="12"/>
  <c r="AK1508" i="12"/>
  <c r="AK1514" i="12"/>
  <c r="AK1520" i="12"/>
  <c r="AK1526" i="12"/>
  <c r="AK1532" i="12"/>
  <c r="AK1538" i="12"/>
  <c r="AK1544" i="12"/>
  <c r="AK1437" i="12"/>
  <c r="AK1443" i="12"/>
  <c r="AK1449" i="12"/>
  <c r="AK1455" i="12"/>
  <c r="AK1461" i="12"/>
  <c r="AK1467" i="12"/>
  <c r="AK1473" i="12"/>
  <c r="AK1479" i="12"/>
  <c r="AK1485" i="12"/>
  <c r="AK1491" i="12"/>
  <c r="AK1497" i="12"/>
  <c r="AK1503" i="12"/>
  <c r="AK1509" i="12"/>
  <c r="AK1515" i="12"/>
  <c r="AK1521" i="12"/>
  <c r="AK1527" i="12"/>
  <c r="AK1533" i="12"/>
  <c r="AK1539" i="12"/>
  <c r="AK1438" i="12"/>
  <c r="AK1444" i="12"/>
  <c r="AK1450" i="12"/>
  <c r="AK1456" i="12"/>
  <c r="AK1462" i="12"/>
  <c r="AK1468" i="12"/>
  <c r="AK1474" i="12"/>
  <c r="AK1480" i="12"/>
  <c r="AK1486" i="12"/>
  <c r="AK1492" i="12"/>
  <c r="AK1498" i="12"/>
  <c r="AK1504" i="12"/>
  <c r="AK1510" i="12"/>
  <c r="AK1516" i="12"/>
  <c r="AK1522" i="12"/>
  <c r="AK1528" i="12"/>
  <c r="AK1534" i="12"/>
  <c r="AK1540" i="12"/>
  <c r="AK1439" i="12"/>
  <c r="AK1445" i="12"/>
  <c r="AK1451" i="12"/>
  <c r="AK1457" i="12"/>
  <c r="AK1463" i="12"/>
  <c r="AK1469" i="12"/>
  <c r="AK1475" i="12"/>
  <c r="AK1481" i="12"/>
  <c r="AK1487" i="12"/>
  <c r="AK1493" i="12"/>
  <c r="AK1499" i="12"/>
  <c r="AK1505" i="12"/>
  <c r="AK1511" i="12"/>
  <c r="AK1517" i="12"/>
  <c r="AK1523" i="12"/>
  <c r="AK1529" i="12"/>
  <c r="AK1535" i="12"/>
  <c r="AK1541" i="12"/>
  <c r="AK1452" i="12"/>
  <c r="AK1488" i="12"/>
  <c r="AK1524" i="12"/>
  <c r="AK1458" i="12"/>
  <c r="AK1494" i="12"/>
  <c r="AK1530" i="12"/>
  <c r="AK1518" i="12"/>
  <c r="AK1464" i="12"/>
  <c r="AK1500" i="12"/>
  <c r="AK1536" i="12"/>
  <c r="AK1470" i="12"/>
  <c r="AK1506" i="12"/>
  <c r="AK1542" i="12"/>
  <c r="AK1446" i="12"/>
  <c r="AK1440" i="12"/>
  <c r="AK1476" i="12"/>
  <c r="AK1512" i="12"/>
  <c r="AK1482" i="12"/>
  <c r="AO115" i="12"/>
  <c r="AO118" i="12"/>
  <c r="AO121" i="12"/>
  <c r="AO124" i="12"/>
  <c r="AO127" i="12"/>
  <c r="AO130" i="12"/>
  <c r="AO133" i="12"/>
  <c r="AO136" i="12"/>
  <c r="AO139" i="12"/>
  <c r="AO142" i="12"/>
  <c r="AO145" i="12"/>
  <c r="AO148" i="12"/>
  <c r="AO151" i="12"/>
  <c r="AO154" i="12"/>
  <c r="AO157" i="12"/>
  <c r="AO160" i="12"/>
  <c r="AO163" i="12"/>
  <c r="AO166" i="12"/>
  <c r="AO169" i="12"/>
  <c r="AO172" i="12"/>
  <c r="AO175" i="12"/>
  <c r="AO178" i="12"/>
  <c r="AO181" i="12"/>
  <c r="AO184" i="12"/>
  <c r="AO187" i="12"/>
  <c r="AO190" i="12"/>
  <c r="AO193" i="12"/>
  <c r="AO196" i="12"/>
  <c r="AO199" i="12"/>
  <c r="AO202" i="12"/>
  <c r="AO205" i="12"/>
  <c r="AO208" i="12"/>
  <c r="AO116" i="12"/>
  <c r="AO119" i="12"/>
  <c r="AO122" i="12"/>
  <c r="AO125" i="12"/>
  <c r="AO128" i="12"/>
  <c r="AO131" i="12"/>
  <c r="AO134" i="12"/>
  <c r="AO137" i="12"/>
  <c r="AO140" i="12"/>
  <c r="AO143" i="12"/>
  <c r="AO146" i="12"/>
  <c r="AO149" i="12"/>
  <c r="AO152" i="12"/>
  <c r="AO155" i="12"/>
  <c r="AO158" i="12"/>
  <c r="AO161" i="12"/>
  <c r="AO164" i="12"/>
  <c r="AO167" i="12"/>
  <c r="AO170" i="12"/>
  <c r="AO173" i="12"/>
  <c r="AO176" i="12"/>
  <c r="AO179" i="12"/>
  <c r="AO182" i="12"/>
  <c r="AO185" i="12"/>
  <c r="AO117" i="12"/>
  <c r="AO120" i="12"/>
  <c r="AO123" i="12"/>
  <c r="AO126" i="12"/>
  <c r="AO129" i="12"/>
  <c r="AO132" i="12"/>
  <c r="AO135" i="12"/>
  <c r="AO138" i="12"/>
  <c r="AO141" i="12"/>
  <c r="AO144" i="12"/>
  <c r="AO147" i="12"/>
  <c r="AO150" i="12"/>
  <c r="AO153" i="12"/>
  <c r="AO156" i="12"/>
  <c r="AO159" i="12"/>
  <c r="AO162" i="12"/>
  <c r="AO165" i="12"/>
  <c r="AO168" i="12"/>
  <c r="AO171" i="12"/>
  <c r="AO174" i="12"/>
  <c r="AO177" i="12"/>
  <c r="AO180" i="12"/>
  <c r="AO183" i="12"/>
  <c r="AO186" i="12"/>
  <c r="AO191" i="12"/>
  <c r="AO198" i="12"/>
  <c r="AO209" i="12"/>
  <c r="AO212" i="12"/>
  <c r="AO215" i="12"/>
  <c r="AO218" i="12"/>
  <c r="AO221" i="12"/>
  <c r="AO224" i="12"/>
  <c r="AO188" i="12"/>
  <c r="AO195" i="12"/>
  <c r="AO206" i="12"/>
  <c r="AO192" i="12"/>
  <c r="AO203" i="12"/>
  <c r="AO210" i="12"/>
  <c r="AO213" i="12"/>
  <c r="AO216" i="12"/>
  <c r="AO219" i="12"/>
  <c r="AO222" i="12"/>
  <c r="AO189" i="12"/>
  <c r="AO200" i="12"/>
  <c r="AO207" i="12"/>
  <c r="AO197" i="12"/>
  <c r="AO204" i="12"/>
  <c r="AO211" i="12"/>
  <c r="AO214" i="12"/>
  <c r="AO217" i="12"/>
  <c r="AO220" i="12"/>
  <c r="AO223" i="12"/>
  <c r="AO201" i="12"/>
  <c r="AO194" i="12"/>
  <c r="AK115" i="12"/>
  <c r="AK121" i="12"/>
  <c r="AK127" i="12"/>
  <c r="AK133" i="12"/>
  <c r="AK139" i="12"/>
  <c r="AK145" i="12"/>
  <c r="AK151" i="12"/>
  <c r="AK157" i="12"/>
  <c r="AK163" i="12"/>
  <c r="AK169" i="12"/>
  <c r="AK175" i="12"/>
  <c r="AK181" i="12"/>
  <c r="AK187" i="12"/>
  <c r="AK193" i="12"/>
  <c r="AK199" i="12"/>
  <c r="AK205" i="12"/>
  <c r="AK211" i="12"/>
  <c r="AK217" i="12"/>
  <c r="AK223" i="12"/>
  <c r="AK116" i="12"/>
  <c r="AK122" i="12"/>
  <c r="AK128" i="12"/>
  <c r="AK134" i="12"/>
  <c r="AK140" i="12"/>
  <c r="AK146" i="12"/>
  <c r="AK152" i="12"/>
  <c r="AK158" i="12"/>
  <c r="AK164" i="12"/>
  <c r="AK170" i="12"/>
  <c r="AK176" i="12"/>
  <c r="AK182" i="12"/>
  <c r="AK188" i="12"/>
  <c r="AK194" i="12"/>
  <c r="AK200" i="12"/>
  <c r="AK206" i="12"/>
  <c r="AK212" i="12"/>
  <c r="AK218" i="12"/>
  <c r="AK224" i="12"/>
  <c r="AK117" i="12"/>
  <c r="AK123" i="12"/>
  <c r="AK129" i="12"/>
  <c r="AK135" i="12"/>
  <c r="AK141" i="12"/>
  <c r="AK147" i="12"/>
  <c r="AK153" i="12"/>
  <c r="AK159" i="12"/>
  <c r="AK165" i="12"/>
  <c r="AK171" i="12"/>
  <c r="AK177" i="12"/>
  <c r="AK183" i="12"/>
  <c r="AK189" i="12"/>
  <c r="AK195" i="12"/>
  <c r="AK201" i="12"/>
  <c r="AK207" i="12"/>
  <c r="AK213" i="12"/>
  <c r="AK219" i="12"/>
  <c r="AK118" i="12"/>
  <c r="AK124" i="12"/>
  <c r="AK130" i="12"/>
  <c r="AK136" i="12"/>
  <c r="AK142" i="12"/>
  <c r="AK148" i="12"/>
  <c r="AK154" i="12"/>
  <c r="AK160" i="12"/>
  <c r="AK166" i="12"/>
  <c r="AK172" i="12"/>
  <c r="AK178" i="12"/>
  <c r="AK184" i="12"/>
  <c r="AK190" i="12"/>
  <c r="AK196" i="12"/>
  <c r="AK202" i="12"/>
  <c r="AK208" i="12"/>
  <c r="AK214" i="12"/>
  <c r="AK220" i="12"/>
  <c r="AK119" i="12"/>
  <c r="AK125" i="12"/>
  <c r="AK131" i="12"/>
  <c r="AK137" i="12"/>
  <c r="AK143" i="12"/>
  <c r="AK149" i="12"/>
  <c r="AK155" i="12"/>
  <c r="AK161" i="12"/>
  <c r="AK167" i="12"/>
  <c r="AK173" i="12"/>
  <c r="AK179" i="12"/>
  <c r="AK185" i="12"/>
  <c r="AK191" i="12"/>
  <c r="AK197" i="12"/>
  <c r="AK203" i="12"/>
  <c r="AK209" i="12"/>
  <c r="AK215" i="12"/>
  <c r="AK221" i="12"/>
  <c r="AK120" i="12"/>
  <c r="AK156" i="12"/>
  <c r="AK192" i="12"/>
  <c r="AK126" i="12"/>
  <c r="AK162" i="12"/>
  <c r="AK198" i="12"/>
  <c r="AK132" i="12"/>
  <c r="AK168" i="12"/>
  <c r="AK204" i="12"/>
  <c r="AK138" i="12"/>
  <c r="AK174" i="12"/>
  <c r="AK210" i="12"/>
  <c r="AK144" i="12"/>
  <c r="AK180" i="12"/>
  <c r="AK216" i="12"/>
  <c r="AK150" i="12"/>
  <c r="AK186" i="12"/>
  <c r="AK222" i="12"/>
  <c r="AO1875" i="12"/>
  <c r="AO1878" i="12"/>
  <c r="AO1881" i="12"/>
  <c r="AO1884" i="12"/>
  <c r="AO1876" i="12"/>
  <c r="AO1879" i="12"/>
  <c r="AO1882" i="12"/>
  <c r="AO1885" i="12"/>
  <c r="AO1883" i="12"/>
  <c r="AO1891" i="12"/>
  <c r="AO1896" i="12"/>
  <c r="AO1900" i="12"/>
  <c r="AO1905" i="12"/>
  <c r="AO1909" i="12"/>
  <c r="AO1914" i="12"/>
  <c r="AO1921" i="12"/>
  <c r="AO1924" i="12"/>
  <c r="AO1927" i="12"/>
  <c r="AO1930" i="12"/>
  <c r="AO1933" i="12"/>
  <c r="AO1936" i="12"/>
  <c r="AO1939" i="12"/>
  <c r="AO1942" i="12"/>
  <c r="AO1945" i="12"/>
  <c r="AO1948" i="12"/>
  <c r="AO1951" i="12"/>
  <c r="AO1954" i="12"/>
  <c r="AO1957" i="12"/>
  <c r="AO1960" i="12"/>
  <c r="AO1963" i="12"/>
  <c r="AO1966" i="12"/>
  <c r="AO1969" i="12"/>
  <c r="AO1972" i="12"/>
  <c r="AO1975" i="12"/>
  <c r="AO1978" i="12"/>
  <c r="AO1981" i="12"/>
  <c r="AO1984" i="12"/>
  <c r="AO1886" i="12"/>
  <c r="AO1892" i="12"/>
  <c r="AO1901" i="12"/>
  <c r="AO1910" i="12"/>
  <c r="AO1918" i="12"/>
  <c r="AO1887" i="12"/>
  <c r="AO1893" i="12"/>
  <c r="AO1897" i="12"/>
  <c r="AO1902" i="12"/>
  <c r="AO1906" i="12"/>
  <c r="AO1911" i="12"/>
  <c r="AO1915" i="12"/>
  <c r="AO1922" i="12"/>
  <c r="AO1925" i="12"/>
  <c r="AO1928" i="12"/>
  <c r="AO1931" i="12"/>
  <c r="AO1934" i="12"/>
  <c r="AO1937" i="12"/>
  <c r="AO1940" i="12"/>
  <c r="AO1943" i="12"/>
  <c r="AO1946" i="12"/>
  <c r="AO1949" i="12"/>
  <c r="AO1952" i="12"/>
  <c r="AO1955" i="12"/>
  <c r="AO1958" i="12"/>
  <c r="AO1961" i="12"/>
  <c r="AO1964" i="12"/>
  <c r="AO1967" i="12"/>
  <c r="AO1970" i="12"/>
  <c r="AO1973" i="12"/>
  <c r="AO1976" i="12"/>
  <c r="AO1979" i="12"/>
  <c r="AO1982" i="12"/>
  <c r="AO1888" i="12"/>
  <c r="AO1898" i="12"/>
  <c r="AO1907" i="12"/>
  <c r="AO1919" i="12"/>
  <c r="AO1877" i="12"/>
  <c r="AO1889" i="12"/>
  <c r="AO1894" i="12"/>
  <c r="AO1899" i="12"/>
  <c r="AO1903" i="12"/>
  <c r="AO1908" i="12"/>
  <c r="AO1912" i="12"/>
  <c r="AO1916" i="12"/>
  <c r="AO1920" i="12"/>
  <c r="AO1923" i="12"/>
  <c r="AO1926" i="12"/>
  <c r="AO1929" i="12"/>
  <c r="AO1932" i="12"/>
  <c r="AO1935" i="12"/>
  <c r="AO1938" i="12"/>
  <c r="AO1941" i="12"/>
  <c r="AO1944" i="12"/>
  <c r="AO1947" i="12"/>
  <c r="AO1950" i="12"/>
  <c r="AO1953" i="12"/>
  <c r="AO1956" i="12"/>
  <c r="AO1959" i="12"/>
  <c r="AO1962" i="12"/>
  <c r="AO1965" i="12"/>
  <c r="AO1968" i="12"/>
  <c r="AO1971" i="12"/>
  <c r="AO1974" i="12"/>
  <c r="AO1977" i="12"/>
  <c r="AO1980" i="12"/>
  <c r="AO1983" i="12"/>
  <c r="AO1904" i="12"/>
  <c r="AO1880" i="12"/>
  <c r="AO1913" i="12"/>
  <c r="AO1890" i="12"/>
  <c r="AO1917" i="12"/>
  <c r="AO1895" i="12"/>
  <c r="AK1879" i="12"/>
  <c r="AK1885" i="12"/>
  <c r="AK1891" i="12"/>
  <c r="AK1897" i="12"/>
  <c r="AK1903" i="12"/>
  <c r="AK1909" i="12"/>
  <c r="AK1915" i="12"/>
  <c r="AK1921" i="12"/>
  <c r="AK1927" i="12"/>
  <c r="AK1933" i="12"/>
  <c r="AK1939" i="12"/>
  <c r="AK1945" i="12"/>
  <c r="AK1951" i="12"/>
  <c r="AK1957" i="12"/>
  <c r="AK1963" i="12"/>
  <c r="AK1969" i="12"/>
  <c r="AK1975" i="12"/>
  <c r="AK1981" i="12"/>
  <c r="AK1880" i="12"/>
  <c r="AK1886" i="12"/>
  <c r="AK1892" i="12"/>
  <c r="AK1898" i="12"/>
  <c r="AK1904" i="12"/>
  <c r="AK1910" i="12"/>
  <c r="AK1916" i="12"/>
  <c r="AK1922" i="12"/>
  <c r="AK1928" i="12"/>
  <c r="AK1934" i="12"/>
  <c r="AK1940" i="12"/>
  <c r="AK1946" i="12"/>
  <c r="AK1952" i="12"/>
  <c r="AK1958" i="12"/>
  <c r="AK1964" i="12"/>
  <c r="AK1970" i="12"/>
  <c r="AK1976" i="12"/>
  <c r="AK1982" i="12"/>
  <c r="AK1875" i="12"/>
  <c r="AK1881" i="12"/>
  <c r="AK1887" i="12"/>
  <c r="AK1893" i="12"/>
  <c r="AK1899" i="12"/>
  <c r="AK1905" i="12"/>
  <c r="AK1911" i="12"/>
  <c r="AK1917" i="12"/>
  <c r="AK1923" i="12"/>
  <c r="AK1929" i="12"/>
  <c r="AK1935" i="12"/>
  <c r="AK1941" i="12"/>
  <c r="AK1947" i="12"/>
  <c r="AK1953" i="12"/>
  <c r="AK1959" i="12"/>
  <c r="AK1965" i="12"/>
  <c r="AK1971" i="12"/>
  <c r="AK1977" i="12"/>
  <c r="AK1983" i="12"/>
  <c r="AK1876" i="12"/>
  <c r="AK1882" i="12"/>
  <c r="AK1888" i="12"/>
  <c r="AK1894" i="12"/>
  <c r="AK1900" i="12"/>
  <c r="AK1906" i="12"/>
  <c r="AK1912" i="12"/>
  <c r="AK1918" i="12"/>
  <c r="AK1924" i="12"/>
  <c r="AK1930" i="12"/>
  <c r="AK1936" i="12"/>
  <c r="AK1942" i="12"/>
  <c r="AK1948" i="12"/>
  <c r="AK1954" i="12"/>
  <c r="AK1960" i="12"/>
  <c r="AK1966" i="12"/>
  <c r="AK1972" i="12"/>
  <c r="AK1978" i="12"/>
  <c r="AK1984" i="12"/>
  <c r="AK1877" i="12"/>
  <c r="AK1883" i="12"/>
  <c r="AK1889" i="12"/>
  <c r="AK1895" i="12"/>
  <c r="AK1901" i="12"/>
  <c r="AK1907" i="12"/>
  <c r="AK1913" i="12"/>
  <c r="AK1919" i="12"/>
  <c r="AK1925" i="12"/>
  <c r="AK1931" i="12"/>
  <c r="AK1937" i="12"/>
  <c r="AK1943" i="12"/>
  <c r="AK1949" i="12"/>
  <c r="AK1955" i="12"/>
  <c r="AK1961" i="12"/>
  <c r="AK1967" i="12"/>
  <c r="AK1973" i="12"/>
  <c r="AK1979" i="12"/>
  <c r="AK1884" i="12"/>
  <c r="AK1920" i="12"/>
  <c r="AK1956" i="12"/>
  <c r="AK1914" i="12"/>
  <c r="AK1890" i="12"/>
  <c r="AK1926" i="12"/>
  <c r="AK1962" i="12"/>
  <c r="AK1878" i="12"/>
  <c r="AK1896" i="12"/>
  <c r="AK1932" i="12"/>
  <c r="AK1968" i="12"/>
  <c r="AK1950" i="12"/>
  <c r="AK1902" i="12"/>
  <c r="AK1938" i="12"/>
  <c r="AK1974" i="12"/>
  <c r="AK1908" i="12"/>
  <c r="AK1944" i="12"/>
  <c r="AK1980" i="12"/>
  <c r="AO2536" i="12"/>
  <c r="AO2539" i="12"/>
  <c r="AO2542" i="12"/>
  <c r="AO2545" i="12"/>
  <c r="AO2548" i="12"/>
  <c r="AO2551" i="12"/>
  <c r="AO2554" i="12"/>
  <c r="AO2557" i="12"/>
  <c r="AO2560" i="12"/>
  <c r="AO2563" i="12"/>
  <c r="AO2566" i="12"/>
  <c r="AO2569" i="12"/>
  <c r="AO2572" i="12"/>
  <c r="AO2575" i="12"/>
  <c r="AO2578" i="12"/>
  <c r="AO2581" i="12"/>
  <c r="AO2584" i="12"/>
  <c r="AO2587" i="12"/>
  <c r="AO2590" i="12"/>
  <c r="AO2593" i="12"/>
  <c r="AO2596" i="12"/>
  <c r="AO2599" i="12"/>
  <c r="AO2602" i="12"/>
  <c r="AO2605" i="12"/>
  <c r="AO2608" i="12"/>
  <c r="AO2611" i="12"/>
  <c r="AO2614" i="12"/>
  <c r="AO2617" i="12"/>
  <c r="AO2620" i="12"/>
  <c r="AO2623" i="12"/>
  <c r="AO2626" i="12"/>
  <c r="AO2629" i="12"/>
  <c r="AO2632" i="12"/>
  <c r="AO2635" i="12"/>
  <c r="AO2638" i="12"/>
  <c r="AO2641" i="12"/>
  <c r="AO2644" i="12"/>
  <c r="AO2537" i="12"/>
  <c r="AO2540" i="12"/>
  <c r="AO2543" i="12"/>
  <c r="AO2546" i="12"/>
  <c r="AO2549" i="12"/>
  <c r="AO2552" i="12"/>
  <c r="AO2555" i="12"/>
  <c r="AO2558" i="12"/>
  <c r="AO2561" i="12"/>
  <c r="AO2564" i="12"/>
  <c r="AO2567" i="12"/>
  <c r="AO2570" i="12"/>
  <c r="AO2573" i="12"/>
  <c r="AO2576" i="12"/>
  <c r="AO2579" i="12"/>
  <c r="AO2582" i="12"/>
  <c r="AO2585" i="12"/>
  <c r="AO2588" i="12"/>
  <c r="AO2591" i="12"/>
  <c r="AO2594" i="12"/>
  <c r="AO2597" i="12"/>
  <c r="AO2600" i="12"/>
  <c r="AO2603" i="12"/>
  <c r="AO2606" i="12"/>
  <c r="AO2609" i="12"/>
  <c r="AO2612" i="12"/>
  <c r="AO2615" i="12"/>
  <c r="AO2618" i="12"/>
  <c r="AO2621" i="12"/>
  <c r="AO2624" i="12"/>
  <c r="AO2627" i="12"/>
  <c r="AO2630" i="12"/>
  <c r="AO2633" i="12"/>
  <c r="AO2636" i="12"/>
  <c r="AO2639" i="12"/>
  <c r="AO2642" i="12"/>
  <c r="AO2535" i="12"/>
  <c r="AO2538" i="12"/>
  <c r="AO2541" i="12"/>
  <c r="AO2544" i="12"/>
  <c r="AO2547" i="12"/>
  <c r="AO2550" i="12"/>
  <c r="AO2553" i="12"/>
  <c r="AO2556" i="12"/>
  <c r="AO2559" i="12"/>
  <c r="AO2562" i="12"/>
  <c r="AO2565" i="12"/>
  <c r="AO2568" i="12"/>
  <c r="AO2571" i="12"/>
  <c r="AO2574" i="12"/>
  <c r="AO2577" i="12"/>
  <c r="AO2580" i="12"/>
  <c r="AO2583" i="12"/>
  <c r="AO2586" i="12"/>
  <c r="AO2589" i="12"/>
  <c r="AO2592" i="12"/>
  <c r="AO2595" i="12"/>
  <c r="AO2598" i="12"/>
  <c r="AO2601" i="12"/>
  <c r="AO2604" i="12"/>
  <c r="AO2607" i="12"/>
  <c r="AO2610" i="12"/>
  <c r="AO2613" i="12"/>
  <c r="AO2616" i="12"/>
  <c r="AO2619" i="12"/>
  <c r="AO2622" i="12"/>
  <c r="AO2625" i="12"/>
  <c r="AO2628" i="12"/>
  <c r="AO2631" i="12"/>
  <c r="AO2634" i="12"/>
  <c r="AO2637" i="12"/>
  <c r="AO2640" i="12"/>
  <c r="AO2643" i="12"/>
  <c r="AK2536" i="12"/>
  <c r="AK2542" i="12"/>
  <c r="AK2548" i="12"/>
  <c r="AK2554" i="12"/>
  <c r="AK2560" i="12"/>
  <c r="AK2566" i="12"/>
  <c r="AK2572" i="12"/>
  <c r="AK2578" i="12"/>
  <c r="AK2584" i="12"/>
  <c r="AK2590" i="12"/>
  <c r="AK2596" i="12"/>
  <c r="AK2602" i="12"/>
  <c r="AK2608" i="12"/>
  <c r="AK2614" i="12"/>
  <c r="AK2620" i="12"/>
  <c r="AK2626" i="12"/>
  <c r="AK2632" i="12"/>
  <c r="AK2638" i="12"/>
  <c r="AK2644" i="12"/>
  <c r="AK2541" i="12"/>
  <c r="AK2571" i="12"/>
  <c r="AK2601" i="12"/>
  <c r="AK2625" i="12"/>
  <c r="AK2537" i="12"/>
  <c r="AK2543" i="12"/>
  <c r="AK2549" i="12"/>
  <c r="AK2555" i="12"/>
  <c r="AK2561" i="12"/>
  <c r="AK2567" i="12"/>
  <c r="AK2573" i="12"/>
  <c r="AK2579" i="12"/>
  <c r="AK2585" i="12"/>
  <c r="AK2591" i="12"/>
  <c r="AK2597" i="12"/>
  <c r="AK2603" i="12"/>
  <c r="AK2609" i="12"/>
  <c r="AK2615" i="12"/>
  <c r="AK2621" i="12"/>
  <c r="AK2627" i="12"/>
  <c r="AK2633" i="12"/>
  <c r="AK2639" i="12"/>
  <c r="AK2559" i="12"/>
  <c r="AK2589" i="12"/>
  <c r="AK2619" i="12"/>
  <c r="AK2538" i="12"/>
  <c r="AK2544" i="12"/>
  <c r="AK2550" i="12"/>
  <c r="AK2556" i="12"/>
  <c r="AK2562" i="12"/>
  <c r="AK2568" i="12"/>
  <c r="AK2574" i="12"/>
  <c r="AK2580" i="12"/>
  <c r="AK2586" i="12"/>
  <c r="AK2592" i="12"/>
  <c r="AK2598" i="12"/>
  <c r="AK2604" i="12"/>
  <c r="AK2610" i="12"/>
  <c r="AK2616" i="12"/>
  <c r="AK2622" i="12"/>
  <c r="AK2628" i="12"/>
  <c r="AK2634" i="12"/>
  <c r="AK2640" i="12"/>
  <c r="AK2535" i="12"/>
  <c r="AK2565" i="12"/>
  <c r="AK2595" i="12"/>
  <c r="AK2631" i="12"/>
  <c r="AK2539" i="12"/>
  <c r="AK2545" i="12"/>
  <c r="AK2551" i="12"/>
  <c r="AK2557" i="12"/>
  <c r="AK2563" i="12"/>
  <c r="AK2569" i="12"/>
  <c r="AK2575" i="12"/>
  <c r="AK2581" i="12"/>
  <c r="AK2587" i="12"/>
  <c r="AK2593" i="12"/>
  <c r="AK2599" i="12"/>
  <c r="AK2605" i="12"/>
  <c r="AK2611" i="12"/>
  <c r="AK2617" i="12"/>
  <c r="AK2623" i="12"/>
  <c r="AK2629" i="12"/>
  <c r="AK2635" i="12"/>
  <c r="AK2641" i="12"/>
  <c r="AK2553" i="12"/>
  <c r="AK2583" i="12"/>
  <c r="AK2613" i="12"/>
  <c r="AK2637" i="12"/>
  <c r="AK2540" i="12"/>
  <c r="AK2546" i="12"/>
  <c r="AK2552" i="12"/>
  <c r="AK2558" i="12"/>
  <c r="AK2564" i="12"/>
  <c r="AK2570" i="12"/>
  <c r="AK2576" i="12"/>
  <c r="AK2582" i="12"/>
  <c r="AK2588" i="12"/>
  <c r="AK2594" i="12"/>
  <c r="AK2600" i="12"/>
  <c r="AK2606" i="12"/>
  <c r="AK2612" i="12"/>
  <c r="AK2618" i="12"/>
  <c r="AK2624" i="12"/>
  <c r="AK2630" i="12"/>
  <c r="AK2636" i="12"/>
  <c r="AK2642" i="12"/>
  <c r="AK2547" i="12"/>
  <c r="AK2577" i="12"/>
  <c r="AK2607" i="12"/>
  <c r="AK2643" i="12"/>
  <c r="AO1325" i="12"/>
  <c r="AO1328" i="12"/>
  <c r="AO1331" i="12"/>
  <c r="AO1334" i="12"/>
  <c r="AO1337" i="12"/>
  <c r="AO1340" i="12"/>
  <c r="AO1343" i="12"/>
  <c r="AO1346" i="12"/>
  <c r="AO1349" i="12"/>
  <c r="AO1352" i="12"/>
  <c r="AO1355" i="12"/>
  <c r="AO1358" i="12"/>
  <c r="AO1361" i="12"/>
  <c r="AO1364" i="12"/>
  <c r="AO1367" i="12"/>
  <c r="AO1370" i="12"/>
  <c r="AO1373" i="12"/>
  <c r="AO1376" i="12"/>
  <c r="AO1379" i="12"/>
  <c r="AO1382" i="12"/>
  <c r="AO1385" i="12"/>
  <c r="AO1388" i="12"/>
  <c r="AO1391" i="12"/>
  <c r="AO1394" i="12"/>
  <c r="AO1397" i="12"/>
  <c r="AO1400" i="12"/>
  <c r="AO1403" i="12"/>
  <c r="AO1406" i="12"/>
  <c r="AO1409" i="12"/>
  <c r="AO1412" i="12"/>
  <c r="AO1415" i="12"/>
  <c r="AO1418" i="12"/>
  <c r="AO1421" i="12"/>
  <c r="AO1424" i="12"/>
  <c r="AO1427" i="12"/>
  <c r="AO1430" i="12"/>
  <c r="AO1433" i="12"/>
  <c r="AO1326" i="12"/>
  <c r="AO1329" i="12"/>
  <c r="AO1332" i="12"/>
  <c r="AO1335" i="12"/>
  <c r="AO1338" i="12"/>
  <c r="AO1341" i="12"/>
  <c r="AO1344" i="12"/>
  <c r="AO1347" i="12"/>
  <c r="AO1350" i="12"/>
  <c r="AO1353" i="12"/>
  <c r="AO1356" i="12"/>
  <c r="AO1359" i="12"/>
  <c r="AO1362" i="12"/>
  <c r="AO1365" i="12"/>
  <c r="AO1368" i="12"/>
  <c r="AO1371" i="12"/>
  <c r="AO1374" i="12"/>
  <c r="AO1377" i="12"/>
  <c r="AO1380" i="12"/>
  <c r="AO1383" i="12"/>
  <c r="AO1386" i="12"/>
  <c r="AO1389" i="12"/>
  <c r="AO1392" i="12"/>
  <c r="AO1395" i="12"/>
  <c r="AO1398" i="12"/>
  <c r="AO1401" i="12"/>
  <c r="AO1404" i="12"/>
  <c r="AO1407" i="12"/>
  <c r="AO1410" i="12"/>
  <c r="AO1413" i="12"/>
  <c r="AO1416" i="12"/>
  <c r="AO1419" i="12"/>
  <c r="AO1422" i="12"/>
  <c r="AO1425" i="12"/>
  <c r="AO1428" i="12"/>
  <c r="AO1431" i="12"/>
  <c r="AO1434" i="12"/>
  <c r="AO1327" i="12"/>
  <c r="AO1330" i="12"/>
  <c r="AO1333" i="12"/>
  <c r="AO1336" i="12"/>
  <c r="AO1339" i="12"/>
  <c r="AO1342" i="12"/>
  <c r="AO1345" i="12"/>
  <c r="AO1348" i="12"/>
  <c r="AO1351" i="12"/>
  <c r="AO1354" i="12"/>
  <c r="AO1357" i="12"/>
  <c r="AO1360" i="12"/>
  <c r="AO1363" i="12"/>
  <c r="AO1366" i="12"/>
  <c r="AO1369" i="12"/>
  <c r="AO1372" i="12"/>
  <c r="AO1375" i="12"/>
  <c r="AO1378" i="12"/>
  <c r="AO1381" i="12"/>
  <c r="AO1384" i="12"/>
  <c r="AO1387" i="12"/>
  <c r="AO1390" i="12"/>
  <c r="AO1393" i="12"/>
  <c r="AO1396" i="12"/>
  <c r="AO1399" i="12"/>
  <c r="AO1402" i="12"/>
  <c r="AO1405" i="12"/>
  <c r="AO1408" i="12"/>
  <c r="AO1411" i="12"/>
  <c r="AO1414" i="12"/>
  <c r="AO1417" i="12"/>
  <c r="AO1420" i="12"/>
  <c r="AO1423" i="12"/>
  <c r="AO1426" i="12"/>
  <c r="AO1429" i="12"/>
  <c r="AO1432" i="12"/>
  <c r="AK1327" i="12"/>
  <c r="AK1333" i="12"/>
  <c r="AK1339" i="12"/>
  <c r="AK1345" i="12"/>
  <c r="AK1351" i="12"/>
  <c r="AK1357" i="12"/>
  <c r="AK1363" i="12"/>
  <c r="AK1369" i="12"/>
  <c r="AK1375" i="12"/>
  <c r="AK1381" i="12"/>
  <c r="AK1387" i="12"/>
  <c r="AK1393" i="12"/>
  <c r="AK1399" i="12"/>
  <c r="AK1405" i="12"/>
  <c r="AK1411" i="12"/>
  <c r="AK1417" i="12"/>
  <c r="AK1423" i="12"/>
  <c r="AK1429" i="12"/>
  <c r="AK1328" i="12"/>
  <c r="AK1334" i="12"/>
  <c r="AK1340" i="12"/>
  <c r="AK1346" i="12"/>
  <c r="AK1352" i="12"/>
  <c r="AK1358" i="12"/>
  <c r="AK1364" i="12"/>
  <c r="AK1370" i="12"/>
  <c r="AK1376" i="12"/>
  <c r="AK1382" i="12"/>
  <c r="AK1388" i="12"/>
  <c r="AK1394" i="12"/>
  <c r="AK1400" i="12"/>
  <c r="AK1406" i="12"/>
  <c r="AK1412" i="12"/>
  <c r="AK1418" i="12"/>
  <c r="AK1424" i="12"/>
  <c r="AK1430" i="12"/>
  <c r="AK1329" i="12"/>
  <c r="AK1335" i="12"/>
  <c r="AK1341" i="12"/>
  <c r="AK1347" i="12"/>
  <c r="AK1353" i="12"/>
  <c r="AK1359" i="12"/>
  <c r="AK1365" i="12"/>
  <c r="AK1371" i="12"/>
  <c r="AK1377" i="12"/>
  <c r="AK1383" i="12"/>
  <c r="AK1389" i="12"/>
  <c r="AK1395" i="12"/>
  <c r="AK1401" i="12"/>
  <c r="AK1407" i="12"/>
  <c r="AK1413" i="12"/>
  <c r="AK1419" i="12"/>
  <c r="AK1425" i="12"/>
  <c r="AK1431" i="12"/>
  <c r="AK1330" i="12"/>
  <c r="AK1336" i="12"/>
  <c r="AK1342" i="12"/>
  <c r="AK1348" i="12"/>
  <c r="AK1354" i="12"/>
  <c r="AK1360" i="12"/>
  <c r="AK1366" i="12"/>
  <c r="AK1372" i="12"/>
  <c r="AK1378" i="12"/>
  <c r="AK1384" i="12"/>
  <c r="AK1390" i="12"/>
  <c r="AK1396" i="12"/>
  <c r="AK1402" i="12"/>
  <c r="AK1408" i="12"/>
  <c r="AK1414" i="12"/>
  <c r="AK1420" i="12"/>
  <c r="AK1426" i="12"/>
  <c r="AK1432" i="12"/>
  <c r="AK1325" i="12"/>
  <c r="AK1331" i="12"/>
  <c r="AK1337" i="12"/>
  <c r="AK1343" i="12"/>
  <c r="AK1349" i="12"/>
  <c r="AK1355" i="12"/>
  <c r="AK1361" i="12"/>
  <c r="AK1367" i="12"/>
  <c r="AK1373" i="12"/>
  <c r="AK1379" i="12"/>
  <c r="AK1385" i="12"/>
  <c r="AK1391" i="12"/>
  <c r="AK1397" i="12"/>
  <c r="AK1403" i="12"/>
  <c r="AK1409" i="12"/>
  <c r="AK1415" i="12"/>
  <c r="AK1421" i="12"/>
  <c r="AK1427" i="12"/>
  <c r="AK1433" i="12"/>
  <c r="AK1344" i="12"/>
  <c r="AK1380" i="12"/>
  <c r="AK1416" i="12"/>
  <c r="AK1410" i="12"/>
  <c r="AK1350" i="12"/>
  <c r="AK1386" i="12"/>
  <c r="AK1422" i="12"/>
  <c r="AK1338" i="12"/>
  <c r="AK1356" i="12"/>
  <c r="AK1392" i="12"/>
  <c r="AK1428" i="12"/>
  <c r="AK1374" i="12"/>
  <c r="AK1326" i="12"/>
  <c r="AK1362" i="12"/>
  <c r="AK1398" i="12"/>
  <c r="AK1434" i="12"/>
  <c r="AK1332" i="12"/>
  <c r="AK1368" i="12"/>
  <c r="AK1404" i="12"/>
  <c r="AO446" i="12"/>
  <c r="AO449" i="12"/>
  <c r="AO452" i="12"/>
  <c r="AO455" i="12"/>
  <c r="AO458" i="12"/>
  <c r="AO461" i="12"/>
  <c r="AO464" i="12"/>
  <c r="AO467" i="12"/>
  <c r="AO470" i="12"/>
  <c r="AO473" i="12"/>
  <c r="AO476" i="12"/>
  <c r="AO479" i="12"/>
  <c r="AO482" i="12"/>
  <c r="AO485" i="12"/>
  <c r="AO488" i="12"/>
  <c r="AO491" i="12"/>
  <c r="AO494" i="12"/>
  <c r="AO497" i="12"/>
  <c r="AO500" i="12"/>
  <c r="AO503" i="12"/>
  <c r="AO506" i="12"/>
  <c r="AO509" i="12"/>
  <c r="AO512" i="12"/>
  <c r="AO515" i="12"/>
  <c r="AO518" i="12"/>
  <c r="AO521" i="12"/>
  <c r="AO524" i="12"/>
  <c r="AO527" i="12"/>
  <c r="AO530" i="12"/>
  <c r="AO533" i="12"/>
  <c r="AO536" i="12"/>
  <c r="AO539" i="12"/>
  <c r="AO542" i="12"/>
  <c r="AO545" i="12"/>
  <c r="AO548" i="12"/>
  <c r="AO551" i="12"/>
  <c r="AO554" i="12"/>
  <c r="AO447" i="12"/>
  <c r="AO450" i="12"/>
  <c r="AO453" i="12"/>
  <c r="AO456" i="12"/>
  <c r="AO459" i="12"/>
  <c r="AO462" i="12"/>
  <c r="AO465" i="12"/>
  <c r="AO468" i="12"/>
  <c r="AO471" i="12"/>
  <c r="AO474" i="12"/>
  <c r="AO477" i="12"/>
  <c r="AO480" i="12"/>
  <c r="AO483" i="12"/>
  <c r="AO486" i="12"/>
  <c r="AO489" i="12"/>
  <c r="AO492" i="12"/>
  <c r="AO495" i="12"/>
  <c r="AO498" i="12"/>
  <c r="AO501" i="12"/>
  <c r="AO504" i="12"/>
  <c r="AO507" i="12"/>
  <c r="AO510" i="12"/>
  <c r="AO513" i="12"/>
  <c r="AO516" i="12"/>
  <c r="AO519" i="12"/>
  <c r="AO522" i="12"/>
  <c r="AO525" i="12"/>
  <c r="AO528" i="12"/>
  <c r="AO531" i="12"/>
  <c r="AO534" i="12"/>
  <c r="AO537" i="12"/>
  <c r="AO540" i="12"/>
  <c r="AO543" i="12"/>
  <c r="AO546" i="12"/>
  <c r="AO549" i="12"/>
  <c r="AO552" i="12"/>
  <c r="AO445" i="12"/>
  <c r="AO448" i="12"/>
  <c r="AO451" i="12"/>
  <c r="AO454" i="12"/>
  <c r="AO457" i="12"/>
  <c r="AO460" i="12"/>
  <c r="AO463" i="12"/>
  <c r="AO466" i="12"/>
  <c r="AO469" i="12"/>
  <c r="AO472" i="12"/>
  <c r="AO475" i="12"/>
  <c r="AO478" i="12"/>
  <c r="AO481" i="12"/>
  <c r="AO484" i="12"/>
  <c r="AO487" i="12"/>
  <c r="AO490" i="12"/>
  <c r="AO493" i="12"/>
  <c r="AO496" i="12"/>
  <c r="AO499" i="12"/>
  <c r="AO502" i="12"/>
  <c r="AO505" i="12"/>
  <c r="AO508" i="12"/>
  <c r="AO511" i="12"/>
  <c r="AO514" i="12"/>
  <c r="AO517" i="12"/>
  <c r="AO520" i="12"/>
  <c r="AO523" i="12"/>
  <c r="AO526" i="12"/>
  <c r="AO529" i="12"/>
  <c r="AO532" i="12"/>
  <c r="AO535" i="12"/>
  <c r="AO538" i="12"/>
  <c r="AO541" i="12"/>
  <c r="AO544" i="12"/>
  <c r="AO547" i="12"/>
  <c r="AO550" i="12"/>
  <c r="AO553" i="12"/>
  <c r="AK445" i="12"/>
  <c r="AK451" i="12"/>
  <c r="AK457" i="12"/>
  <c r="AK463" i="12"/>
  <c r="AK469" i="12"/>
  <c r="AK475" i="12"/>
  <c r="AK481" i="12"/>
  <c r="AK487" i="12"/>
  <c r="AK493" i="12"/>
  <c r="AK499" i="12"/>
  <c r="AK505" i="12"/>
  <c r="AK511" i="12"/>
  <c r="AK517" i="12"/>
  <c r="AK523" i="12"/>
  <c r="AK529" i="12"/>
  <c r="AK535" i="12"/>
  <c r="AK541" i="12"/>
  <c r="AK547" i="12"/>
  <c r="AK553" i="12"/>
  <c r="AK446" i="12"/>
  <c r="AK452" i="12"/>
  <c r="AK458" i="12"/>
  <c r="AK464" i="12"/>
  <c r="AK470" i="12"/>
  <c r="AK476" i="12"/>
  <c r="AK482" i="12"/>
  <c r="AK488" i="12"/>
  <c r="AK494" i="12"/>
  <c r="AK500" i="12"/>
  <c r="AK506" i="12"/>
  <c r="AK512" i="12"/>
  <c r="AK518" i="12"/>
  <c r="AK524" i="12"/>
  <c r="AK530" i="12"/>
  <c r="AK536" i="12"/>
  <c r="AK542" i="12"/>
  <c r="AK548" i="12"/>
  <c r="AK554" i="12"/>
  <c r="AK447" i="12"/>
  <c r="AK453" i="12"/>
  <c r="AK459" i="12"/>
  <c r="AK465" i="12"/>
  <c r="AK471" i="12"/>
  <c r="AK477" i="12"/>
  <c r="AK483" i="12"/>
  <c r="AK489" i="12"/>
  <c r="AK495" i="12"/>
  <c r="AK501" i="12"/>
  <c r="AK507" i="12"/>
  <c r="AK513" i="12"/>
  <c r="AK519" i="12"/>
  <c r="AK525" i="12"/>
  <c r="AK531" i="12"/>
  <c r="AK537" i="12"/>
  <c r="AK543" i="12"/>
  <c r="AK549" i="12"/>
  <c r="AK448" i="12"/>
  <c r="AK454" i="12"/>
  <c r="AK460" i="12"/>
  <c r="AK466" i="12"/>
  <c r="AK472" i="12"/>
  <c r="AK478" i="12"/>
  <c r="AK484" i="12"/>
  <c r="AK490" i="12"/>
  <c r="AK496" i="12"/>
  <c r="AK502" i="12"/>
  <c r="AK508" i="12"/>
  <c r="AK514" i="12"/>
  <c r="AK520" i="12"/>
  <c r="AK526" i="12"/>
  <c r="AK532" i="12"/>
  <c r="AK538" i="12"/>
  <c r="AK544" i="12"/>
  <c r="AK550" i="12"/>
  <c r="AK449" i="12"/>
  <c r="AK455" i="12"/>
  <c r="AK461" i="12"/>
  <c r="AK467" i="12"/>
  <c r="AK473" i="12"/>
  <c r="AK479" i="12"/>
  <c r="AK485" i="12"/>
  <c r="AK491" i="12"/>
  <c r="AK497" i="12"/>
  <c r="AK503" i="12"/>
  <c r="AK509" i="12"/>
  <c r="AK515" i="12"/>
  <c r="AK521" i="12"/>
  <c r="AK527" i="12"/>
  <c r="AK533" i="12"/>
  <c r="AK539" i="12"/>
  <c r="AK545" i="12"/>
  <c r="AK551" i="12"/>
  <c r="AK480" i="12"/>
  <c r="AK516" i="12"/>
  <c r="AK552" i="12"/>
  <c r="AK450" i="12"/>
  <c r="AK486" i="12"/>
  <c r="AK522" i="12"/>
  <c r="AK456" i="12"/>
  <c r="AK492" i="12"/>
  <c r="AK528" i="12"/>
  <c r="AK462" i="12"/>
  <c r="AK498" i="12"/>
  <c r="AK534" i="12"/>
  <c r="AK468" i="12"/>
  <c r="AK504" i="12"/>
  <c r="AK540" i="12"/>
  <c r="AK474" i="12"/>
  <c r="AK510" i="12"/>
  <c r="AK546" i="12"/>
  <c r="AO2425" i="12"/>
  <c r="AO2428" i="12"/>
  <c r="AO2431" i="12"/>
  <c r="AO2434" i="12"/>
  <c r="AO2437" i="12"/>
  <c r="AO2440" i="12"/>
  <c r="AO2443" i="12"/>
  <c r="AO2446" i="12"/>
  <c r="AO2449" i="12"/>
  <c r="AO2452" i="12"/>
  <c r="AO2455" i="12"/>
  <c r="AO2458" i="12"/>
  <c r="AO2461" i="12"/>
  <c r="AO2464" i="12"/>
  <c r="AO2467" i="12"/>
  <c r="AO2470" i="12"/>
  <c r="AO2473" i="12"/>
  <c r="AO2476" i="12"/>
  <c r="AO2479" i="12"/>
  <c r="AO2482" i="12"/>
  <c r="AO2485" i="12"/>
  <c r="AO2488" i="12"/>
  <c r="AO2491" i="12"/>
  <c r="AO2494" i="12"/>
  <c r="AO2497" i="12"/>
  <c r="AO2500" i="12"/>
  <c r="AO2503" i="12"/>
  <c r="AO2506" i="12"/>
  <c r="AO2509" i="12"/>
  <c r="AO2512" i="12"/>
  <c r="AO2515" i="12"/>
  <c r="AO2518" i="12"/>
  <c r="AO2521" i="12"/>
  <c r="AO2524" i="12"/>
  <c r="AO2527" i="12"/>
  <c r="AO2530" i="12"/>
  <c r="AO2533" i="12"/>
  <c r="AO2426" i="12"/>
  <c r="AO2429" i="12"/>
  <c r="AO2432" i="12"/>
  <c r="AO2435" i="12"/>
  <c r="AO2438" i="12"/>
  <c r="AO2441" i="12"/>
  <c r="AO2444" i="12"/>
  <c r="AO2447" i="12"/>
  <c r="AO2450" i="12"/>
  <c r="AO2453" i="12"/>
  <c r="AO2456" i="12"/>
  <c r="AO2459" i="12"/>
  <c r="AO2462" i="12"/>
  <c r="AO2465" i="12"/>
  <c r="AO2468" i="12"/>
  <c r="AO2471" i="12"/>
  <c r="AO2474" i="12"/>
  <c r="AO2477" i="12"/>
  <c r="AO2480" i="12"/>
  <c r="AO2483" i="12"/>
  <c r="AO2486" i="12"/>
  <c r="AO2489" i="12"/>
  <c r="AO2492" i="12"/>
  <c r="AO2495" i="12"/>
  <c r="AO2498" i="12"/>
  <c r="AO2501" i="12"/>
  <c r="AO2504" i="12"/>
  <c r="AO2507" i="12"/>
  <c r="AO2510" i="12"/>
  <c r="AO2513" i="12"/>
  <c r="AO2516" i="12"/>
  <c r="AO2519" i="12"/>
  <c r="AO2522" i="12"/>
  <c r="AO2525" i="12"/>
  <c r="AO2528" i="12"/>
  <c r="AO2531" i="12"/>
  <c r="AO2534" i="12"/>
  <c r="AO2427" i="12"/>
  <c r="AO2430" i="12"/>
  <c r="AO2433" i="12"/>
  <c r="AO2436" i="12"/>
  <c r="AO2439" i="12"/>
  <c r="AO2442" i="12"/>
  <c r="AO2445" i="12"/>
  <c r="AO2448" i="12"/>
  <c r="AO2451" i="12"/>
  <c r="AO2454" i="12"/>
  <c r="AO2457" i="12"/>
  <c r="AO2460" i="12"/>
  <c r="AO2463" i="12"/>
  <c r="AO2466" i="12"/>
  <c r="AO2469" i="12"/>
  <c r="AO2472" i="12"/>
  <c r="AO2475" i="12"/>
  <c r="AO2478" i="12"/>
  <c r="AO2481" i="12"/>
  <c r="AO2484" i="12"/>
  <c r="AO2487" i="12"/>
  <c r="AO2490" i="12"/>
  <c r="AO2493" i="12"/>
  <c r="AO2496" i="12"/>
  <c r="AO2499" i="12"/>
  <c r="AO2502" i="12"/>
  <c r="AO2505" i="12"/>
  <c r="AO2508" i="12"/>
  <c r="AO2511" i="12"/>
  <c r="AO2514" i="12"/>
  <c r="AO2517" i="12"/>
  <c r="AO2520" i="12"/>
  <c r="AO2523" i="12"/>
  <c r="AO2526" i="12"/>
  <c r="AO2529" i="12"/>
  <c r="AO2532" i="12"/>
  <c r="AK2428" i="12"/>
  <c r="AK2434" i="12"/>
  <c r="AK2440" i="12"/>
  <c r="AK2446" i="12"/>
  <c r="AK2452" i="12"/>
  <c r="AK2458" i="12"/>
  <c r="AK2464" i="12"/>
  <c r="AK2470" i="12"/>
  <c r="AK2476" i="12"/>
  <c r="AK2482" i="12"/>
  <c r="AK2488" i="12"/>
  <c r="AK2494" i="12"/>
  <c r="AK2500" i="12"/>
  <c r="AK2506" i="12"/>
  <c r="AK2512" i="12"/>
  <c r="AK2518" i="12"/>
  <c r="AK2524" i="12"/>
  <c r="AK2530" i="12"/>
  <c r="AK2451" i="12"/>
  <c r="AK2481" i="12"/>
  <c r="AK2511" i="12"/>
  <c r="AK2429" i="12"/>
  <c r="AK2435" i="12"/>
  <c r="AK2441" i="12"/>
  <c r="AK2447" i="12"/>
  <c r="AK2453" i="12"/>
  <c r="AK2459" i="12"/>
  <c r="AK2465" i="12"/>
  <c r="AK2471" i="12"/>
  <c r="AK2477" i="12"/>
  <c r="AK2483" i="12"/>
  <c r="AK2489" i="12"/>
  <c r="AK2495" i="12"/>
  <c r="AK2501" i="12"/>
  <c r="AK2507" i="12"/>
  <c r="AK2513" i="12"/>
  <c r="AK2519" i="12"/>
  <c r="AK2525" i="12"/>
  <c r="AK2531" i="12"/>
  <c r="AK2439" i="12"/>
  <c r="AK2469" i="12"/>
  <c r="AK2499" i="12"/>
  <c r="AK2529" i="12"/>
  <c r="AK2430" i="12"/>
  <c r="AK2436" i="12"/>
  <c r="AK2442" i="12"/>
  <c r="AK2448" i="12"/>
  <c r="AK2454" i="12"/>
  <c r="AK2460" i="12"/>
  <c r="AK2466" i="12"/>
  <c r="AK2472" i="12"/>
  <c r="AK2478" i="12"/>
  <c r="AK2484" i="12"/>
  <c r="AK2490" i="12"/>
  <c r="AK2496" i="12"/>
  <c r="AK2502" i="12"/>
  <c r="AK2508" i="12"/>
  <c r="AK2514" i="12"/>
  <c r="AK2520" i="12"/>
  <c r="AK2526" i="12"/>
  <c r="AK2532" i="12"/>
  <c r="AK2445" i="12"/>
  <c r="AK2475" i="12"/>
  <c r="AK2505" i="12"/>
  <c r="AK2425" i="12"/>
  <c r="AK2431" i="12"/>
  <c r="AK2437" i="12"/>
  <c r="AK2443" i="12"/>
  <c r="AK2449" i="12"/>
  <c r="AK2455" i="12"/>
  <c r="AK2461" i="12"/>
  <c r="AK2467" i="12"/>
  <c r="AK2473" i="12"/>
  <c r="AK2479" i="12"/>
  <c r="AK2485" i="12"/>
  <c r="AK2491" i="12"/>
  <c r="AK2497" i="12"/>
  <c r="AK2503" i="12"/>
  <c r="AK2509" i="12"/>
  <c r="AK2515" i="12"/>
  <c r="AK2521" i="12"/>
  <c r="AK2527" i="12"/>
  <c r="AK2533" i="12"/>
  <c r="AK2433" i="12"/>
  <c r="AK2463" i="12"/>
  <c r="AK2493" i="12"/>
  <c r="AK2523" i="12"/>
  <c r="AK2426" i="12"/>
  <c r="AK2432" i="12"/>
  <c r="AK2438" i="12"/>
  <c r="AK2444" i="12"/>
  <c r="AK2450" i="12"/>
  <c r="AK2456" i="12"/>
  <c r="AK2462" i="12"/>
  <c r="AK2468" i="12"/>
  <c r="AK2474" i="12"/>
  <c r="AK2480" i="12"/>
  <c r="AK2486" i="12"/>
  <c r="AK2492" i="12"/>
  <c r="AK2498" i="12"/>
  <c r="AK2504" i="12"/>
  <c r="AK2510" i="12"/>
  <c r="AK2516" i="12"/>
  <c r="AK2522" i="12"/>
  <c r="AK2528" i="12"/>
  <c r="AK2534" i="12"/>
  <c r="AK2427" i="12"/>
  <c r="AK2457" i="12"/>
  <c r="AK2487" i="12"/>
  <c r="AK2517" i="12"/>
  <c r="AO666" i="12"/>
  <c r="AO669" i="12"/>
  <c r="AO672" i="12"/>
  <c r="AO675" i="12"/>
  <c r="AO678" i="12"/>
  <c r="AO681" i="12"/>
  <c r="AO684" i="12"/>
  <c r="AO687" i="12"/>
  <c r="AO690" i="12"/>
  <c r="AO693" i="12"/>
  <c r="AO696" i="12"/>
  <c r="AO699" i="12"/>
  <c r="AO702" i="12"/>
  <c r="AO705" i="12"/>
  <c r="AO708" i="12"/>
  <c r="AO711" i="12"/>
  <c r="AO714" i="12"/>
  <c r="AO717" i="12"/>
  <c r="AO720" i="12"/>
  <c r="AO723" i="12"/>
  <c r="AO726" i="12"/>
  <c r="AO729" i="12"/>
  <c r="AO732" i="12"/>
  <c r="AO735" i="12"/>
  <c r="AO738" i="12"/>
  <c r="AO741" i="12"/>
  <c r="AO744" i="12"/>
  <c r="AO747" i="12"/>
  <c r="AO750" i="12"/>
  <c r="AO753" i="12"/>
  <c r="AO756" i="12"/>
  <c r="AO759" i="12"/>
  <c r="AO762" i="12"/>
  <c r="AO765" i="12"/>
  <c r="AO768" i="12"/>
  <c r="AO771" i="12"/>
  <c r="AO774" i="12"/>
  <c r="AO667" i="12"/>
  <c r="AO670" i="12"/>
  <c r="AO673" i="12"/>
  <c r="AO676" i="12"/>
  <c r="AO679" i="12"/>
  <c r="AO682" i="12"/>
  <c r="AO685" i="12"/>
  <c r="AO688" i="12"/>
  <c r="AO691" i="12"/>
  <c r="AO694" i="12"/>
  <c r="AO697" i="12"/>
  <c r="AO700" i="12"/>
  <c r="AO703" i="12"/>
  <c r="AO706" i="12"/>
  <c r="AO709" i="12"/>
  <c r="AO712" i="12"/>
  <c r="AO715" i="12"/>
  <c r="AO718" i="12"/>
  <c r="AO721" i="12"/>
  <c r="AO724" i="12"/>
  <c r="AO727" i="12"/>
  <c r="AO730" i="12"/>
  <c r="AO733" i="12"/>
  <c r="AO736" i="12"/>
  <c r="AO739" i="12"/>
  <c r="AO742" i="12"/>
  <c r="AO745" i="12"/>
  <c r="AO748" i="12"/>
  <c r="AO751" i="12"/>
  <c r="AO754" i="12"/>
  <c r="AO757" i="12"/>
  <c r="AO760" i="12"/>
  <c r="AO763" i="12"/>
  <c r="AO766" i="12"/>
  <c r="AO769" i="12"/>
  <c r="AO772" i="12"/>
  <c r="AO665" i="12"/>
  <c r="AO668" i="12"/>
  <c r="AO671" i="12"/>
  <c r="AO674" i="12"/>
  <c r="AO677" i="12"/>
  <c r="AO680" i="12"/>
  <c r="AO683" i="12"/>
  <c r="AO686" i="12"/>
  <c r="AO689" i="12"/>
  <c r="AO692" i="12"/>
  <c r="AO695" i="12"/>
  <c r="AO698" i="12"/>
  <c r="AO701" i="12"/>
  <c r="AO704" i="12"/>
  <c r="AO707" i="12"/>
  <c r="AO710" i="12"/>
  <c r="AO713" i="12"/>
  <c r="AO716" i="12"/>
  <c r="AO719" i="12"/>
  <c r="AO722" i="12"/>
  <c r="AO725" i="12"/>
  <c r="AO728" i="12"/>
  <c r="AO731" i="12"/>
  <c r="AO734" i="12"/>
  <c r="AO737" i="12"/>
  <c r="AO740" i="12"/>
  <c r="AO743" i="12"/>
  <c r="AO746" i="12"/>
  <c r="AO749" i="12"/>
  <c r="AO752" i="12"/>
  <c r="AO755" i="12"/>
  <c r="AO758" i="12"/>
  <c r="AO761" i="12"/>
  <c r="AO764" i="12"/>
  <c r="AO767" i="12"/>
  <c r="AO770" i="12"/>
  <c r="AO773" i="12"/>
  <c r="AK667" i="12"/>
  <c r="AK673" i="12"/>
  <c r="AK679" i="12"/>
  <c r="AK685" i="12"/>
  <c r="AK691" i="12"/>
  <c r="AK697" i="12"/>
  <c r="AK703" i="12"/>
  <c r="AK709" i="12"/>
  <c r="AK715" i="12"/>
  <c r="AK721" i="12"/>
  <c r="AK727" i="12"/>
  <c r="AK733" i="12"/>
  <c r="AK739" i="12"/>
  <c r="AK745" i="12"/>
  <c r="AK751" i="12"/>
  <c r="AK757" i="12"/>
  <c r="AK763" i="12"/>
  <c r="AK769" i="12"/>
  <c r="AK668" i="12"/>
  <c r="AK674" i="12"/>
  <c r="AK680" i="12"/>
  <c r="AK686" i="12"/>
  <c r="AK692" i="12"/>
  <c r="AK698" i="12"/>
  <c r="AK704" i="12"/>
  <c r="AK710" i="12"/>
  <c r="AK716" i="12"/>
  <c r="AK722" i="12"/>
  <c r="AK728" i="12"/>
  <c r="AK734" i="12"/>
  <c r="AK740" i="12"/>
  <c r="AK746" i="12"/>
  <c r="AK752" i="12"/>
  <c r="AK758" i="12"/>
  <c r="AK764" i="12"/>
  <c r="AK770" i="12"/>
  <c r="AK669" i="12"/>
  <c r="AK675" i="12"/>
  <c r="AK681" i="12"/>
  <c r="AK687" i="12"/>
  <c r="AK693" i="12"/>
  <c r="AK699" i="12"/>
  <c r="AK705" i="12"/>
  <c r="AK711" i="12"/>
  <c r="AK717" i="12"/>
  <c r="AK723" i="12"/>
  <c r="AK729" i="12"/>
  <c r="AK735" i="12"/>
  <c r="AK741" i="12"/>
  <c r="AK747" i="12"/>
  <c r="AK753" i="12"/>
  <c r="AK759" i="12"/>
  <c r="AK765" i="12"/>
  <c r="AK771" i="12"/>
  <c r="AK670" i="12"/>
  <c r="AK676" i="12"/>
  <c r="AK682" i="12"/>
  <c r="AK688" i="12"/>
  <c r="AK694" i="12"/>
  <c r="AK700" i="12"/>
  <c r="AK706" i="12"/>
  <c r="AK712" i="12"/>
  <c r="AK718" i="12"/>
  <c r="AK724" i="12"/>
  <c r="AK730" i="12"/>
  <c r="AK736" i="12"/>
  <c r="AK742" i="12"/>
  <c r="AK748" i="12"/>
  <c r="AK754" i="12"/>
  <c r="AK760" i="12"/>
  <c r="AK766" i="12"/>
  <c r="AK772" i="12"/>
  <c r="AK665" i="12"/>
  <c r="AK671" i="12"/>
  <c r="AK677" i="12"/>
  <c r="AK683" i="12"/>
  <c r="AK689" i="12"/>
  <c r="AK695" i="12"/>
  <c r="AK701" i="12"/>
  <c r="AK707" i="12"/>
  <c r="AK713" i="12"/>
  <c r="AK719" i="12"/>
  <c r="AK725" i="12"/>
  <c r="AK731" i="12"/>
  <c r="AK737" i="12"/>
  <c r="AK743" i="12"/>
  <c r="AK749" i="12"/>
  <c r="AK755" i="12"/>
  <c r="AK761" i="12"/>
  <c r="AK767" i="12"/>
  <c r="AK773" i="12"/>
  <c r="AK696" i="12"/>
  <c r="AK732" i="12"/>
  <c r="AK768" i="12"/>
  <c r="AK666" i="12"/>
  <c r="AK702" i="12"/>
  <c r="AK738" i="12"/>
  <c r="AK774" i="12"/>
  <c r="AK672" i="12"/>
  <c r="AK708" i="12"/>
  <c r="AK744" i="12"/>
  <c r="AK678" i="12"/>
  <c r="AK714" i="12"/>
  <c r="AK750" i="12"/>
  <c r="AK684" i="12"/>
  <c r="AK720" i="12"/>
  <c r="AK756" i="12"/>
  <c r="AK690" i="12"/>
  <c r="AK726" i="12"/>
  <c r="AK762" i="12"/>
  <c r="AO8" i="12"/>
  <c r="AO11" i="12"/>
  <c r="AO14" i="12"/>
  <c r="AO17" i="12"/>
  <c r="AO20" i="12"/>
  <c r="AO23" i="12"/>
  <c r="AO26" i="12"/>
  <c r="AO29" i="12"/>
  <c r="AO32" i="12"/>
  <c r="AO35" i="12"/>
  <c r="AO38" i="12"/>
  <c r="AO41" i="12"/>
  <c r="AO44" i="12"/>
  <c r="AO47" i="12"/>
  <c r="AO50" i="12"/>
  <c r="AO53" i="12"/>
  <c r="AO56" i="12"/>
  <c r="AO59" i="12"/>
  <c r="AO62" i="12"/>
  <c r="AO65" i="12"/>
  <c r="AO68" i="12"/>
  <c r="AO71" i="12"/>
  <c r="AO74" i="12"/>
  <c r="AO77" i="12"/>
  <c r="AO80" i="12"/>
  <c r="AO83" i="12"/>
  <c r="AO86" i="12"/>
  <c r="AO89" i="12"/>
  <c r="AO92" i="12"/>
  <c r="AO95" i="12"/>
  <c r="AO98" i="12"/>
  <c r="AO101" i="12"/>
  <c r="AO104" i="12"/>
  <c r="AO107" i="12"/>
  <c r="AO110" i="12"/>
  <c r="AO113" i="12"/>
  <c r="AO6" i="12"/>
  <c r="AO9" i="12"/>
  <c r="AO12" i="12"/>
  <c r="AO15" i="12"/>
  <c r="AO18" i="12"/>
  <c r="AO21" i="12"/>
  <c r="AO24" i="12"/>
  <c r="AO27" i="12"/>
  <c r="AO30" i="12"/>
  <c r="AO33" i="12"/>
  <c r="AO36" i="12"/>
  <c r="AO39" i="12"/>
  <c r="AO42" i="12"/>
  <c r="AO45" i="12"/>
  <c r="AO48" i="12"/>
  <c r="AO51" i="12"/>
  <c r="AO54" i="12"/>
  <c r="AO57" i="12"/>
  <c r="AO60" i="12"/>
  <c r="AO63" i="12"/>
  <c r="AO66" i="12"/>
  <c r="AO69" i="12"/>
  <c r="AO72" i="12"/>
  <c r="AO75" i="12"/>
  <c r="AO78" i="12"/>
  <c r="AO81" i="12"/>
  <c r="AO84" i="12"/>
  <c r="AO87" i="12"/>
  <c r="AO90" i="12"/>
  <c r="AO93" i="12"/>
  <c r="AO96" i="12"/>
  <c r="AO99" i="12"/>
  <c r="AO102" i="12"/>
  <c r="AO105" i="12"/>
  <c r="AO108" i="12"/>
  <c r="AO111" i="12"/>
  <c r="AO114" i="12"/>
  <c r="AO7" i="12"/>
  <c r="AO10" i="12"/>
  <c r="AO13" i="12"/>
  <c r="AO16" i="12"/>
  <c r="AO19" i="12"/>
  <c r="AO22" i="12"/>
  <c r="AO25" i="12"/>
  <c r="AO28" i="12"/>
  <c r="AO31" i="12"/>
  <c r="AO34" i="12"/>
  <c r="AO37" i="12"/>
  <c r="AO40" i="12"/>
  <c r="AO43" i="12"/>
  <c r="AO46" i="12"/>
  <c r="AO49" i="12"/>
  <c r="AO52" i="12"/>
  <c r="AO55" i="12"/>
  <c r="AO58" i="12"/>
  <c r="AO61" i="12"/>
  <c r="AO64" i="12"/>
  <c r="AO67" i="12"/>
  <c r="AO70" i="12"/>
  <c r="AO73" i="12"/>
  <c r="AO76" i="12"/>
  <c r="AO79" i="12"/>
  <c r="AO82" i="12"/>
  <c r="AO85" i="12"/>
  <c r="AO88" i="12"/>
  <c r="AO91" i="12"/>
  <c r="AO94" i="12"/>
  <c r="AO97" i="12"/>
  <c r="AO100" i="12"/>
  <c r="AO103" i="12"/>
  <c r="AO106" i="12"/>
  <c r="AO109" i="12"/>
  <c r="AO112" i="12"/>
  <c r="AO5" i="12"/>
  <c r="S8" i="13"/>
  <c r="AK6" i="12"/>
  <c r="AK12" i="12"/>
  <c r="AK18" i="12"/>
  <c r="AK24" i="12"/>
  <c r="AK30" i="12"/>
  <c r="AK36" i="12"/>
  <c r="AK42" i="12"/>
  <c r="AK48" i="12"/>
  <c r="AK54" i="12"/>
  <c r="AK60" i="12"/>
  <c r="AK66" i="12"/>
  <c r="AK72" i="12"/>
  <c r="AK78" i="12"/>
  <c r="AK84" i="12"/>
  <c r="AK90" i="12"/>
  <c r="AK96" i="12"/>
  <c r="AK102" i="12"/>
  <c r="AK108" i="12"/>
  <c r="AK114" i="12"/>
  <c r="AK5" i="12"/>
  <c r="AK7" i="12"/>
  <c r="AK13" i="12"/>
  <c r="AK19" i="12"/>
  <c r="AK25" i="12"/>
  <c r="AK31" i="12"/>
  <c r="AK37" i="12"/>
  <c r="AK43" i="12"/>
  <c r="AK49" i="12"/>
  <c r="AK55" i="12"/>
  <c r="AK61" i="12"/>
  <c r="AK67" i="12"/>
  <c r="AK73" i="12"/>
  <c r="AK79" i="12"/>
  <c r="AK85" i="12"/>
  <c r="AK91" i="12"/>
  <c r="AK97" i="12"/>
  <c r="AK103" i="12"/>
  <c r="AK109" i="12"/>
  <c r="AK8" i="12"/>
  <c r="AK14" i="12"/>
  <c r="AK20" i="12"/>
  <c r="AK26" i="12"/>
  <c r="AK32" i="12"/>
  <c r="AK38" i="12"/>
  <c r="AK44" i="12"/>
  <c r="AK50" i="12"/>
  <c r="AK56" i="12"/>
  <c r="AK62" i="12"/>
  <c r="AK68" i="12"/>
  <c r="AK74" i="12"/>
  <c r="AK80" i="12"/>
  <c r="AK86" i="12"/>
  <c r="AK92" i="12"/>
  <c r="AK98" i="12"/>
  <c r="AK104" i="12"/>
  <c r="AK110" i="12"/>
  <c r="AK9" i="12"/>
  <c r="AK15" i="12"/>
  <c r="AK21" i="12"/>
  <c r="AK27" i="12"/>
  <c r="AK33" i="12"/>
  <c r="AK39" i="12"/>
  <c r="AK45" i="12"/>
  <c r="AK51" i="12"/>
  <c r="AK57" i="12"/>
  <c r="AK63" i="12"/>
  <c r="AK69" i="12"/>
  <c r="AK75" i="12"/>
  <c r="AK81" i="12"/>
  <c r="AK87" i="12"/>
  <c r="AK93" i="12"/>
  <c r="AK99" i="12"/>
  <c r="AK105" i="12"/>
  <c r="AK111" i="12"/>
  <c r="AK10" i="12"/>
  <c r="AK16" i="12"/>
  <c r="AK22" i="12"/>
  <c r="AK28" i="12"/>
  <c r="AK34" i="12"/>
  <c r="AK40" i="12"/>
  <c r="AK46" i="12"/>
  <c r="AK52" i="12"/>
  <c r="AK58" i="12"/>
  <c r="AK64" i="12"/>
  <c r="AK70" i="12"/>
  <c r="AK76" i="12"/>
  <c r="AK82" i="12"/>
  <c r="AK88" i="12"/>
  <c r="AK94" i="12"/>
  <c r="AK100" i="12"/>
  <c r="AK106" i="12"/>
  <c r="AK112" i="12"/>
  <c r="AK11" i="12"/>
  <c r="AK17" i="12"/>
  <c r="AK23" i="12"/>
  <c r="AK29" i="12"/>
  <c r="AK35" i="12"/>
  <c r="AK41" i="12"/>
  <c r="AK47" i="12"/>
  <c r="AK53" i="12"/>
  <c r="AK59" i="12"/>
  <c r="AK65" i="12"/>
  <c r="AK71" i="12"/>
  <c r="AK77" i="12"/>
  <c r="AK83" i="12"/>
  <c r="AK89" i="12"/>
  <c r="AK95" i="12"/>
  <c r="AK101" i="12"/>
  <c r="AK107" i="12"/>
  <c r="AK113" i="12"/>
  <c r="AK5" i="18"/>
  <c r="AW5" i="18"/>
  <c r="AC5" i="18"/>
  <c r="AQ5" i="18"/>
  <c r="AG5" i="18"/>
  <c r="AE5" i="18"/>
  <c r="AS5" i="18"/>
  <c r="AO5" i="18"/>
  <c r="AI5" i="18"/>
  <c r="AU5" i="18"/>
  <c r="Y8" i="18"/>
  <c r="S52" i="18"/>
  <c r="S38" i="18"/>
  <c r="Y34" i="18"/>
  <c r="S45" i="18"/>
  <c r="S30" i="18"/>
  <c r="Y47" i="18"/>
  <c r="Y38" i="18"/>
  <c r="S9" i="18"/>
  <c r="Y55" i="18"/>
  <c r="S8" i="18"/>
  <c r="S43" i="18"/>
  <c r="S47" i="18"/>
  <c r="S22" i="18"/>
  <c r="Y14" i="18"/>
  <c r="Y43" i="18"/>
  <c r="Y20" i="18"/>
  <c r="Y26" i="18"/>
  <c r="S44" i="18"/>
  <c r="S15" i="18"/>
  <c r="S42" i="18"/>
  <c r="Y18" i="18"/>
  <c r="Y31" i="18"/>
  <c r="Y10" i="18"/>
  <c r="Y40" i="18"/>
  <c r="Y46" i="18"/>
  <c r="Y16" i="18"/>
  <c r="S31" i="18"/>
  <c r="S20" i="18"/>
  <c r="S26" i="18"/>
  <c r="S19" i="18"/>
  <c r="S46" i="18"/>
  <c r="Y28" i="18"/>
  <c r="S51" i="18"/>
  <c r="Y29" i="18"/>
  <c r="S55" i="18"/>
  <c r="Y15" i="18"/>
  <c r="Y11" i="18"/>
  <c r="S53" i="18"/>
  <c r="S21" i="18"/>
  <c r="Y19" i="18"/>
  <c r="S39" i="18"/>
  <c r="Y54" i="18"/>
  <c r="S23" i="18"/>
  <c r="Y9" i="18"/>
  <c r="Y51" i="18"/>
  <c r="S50" i="18"/>
  <c r="S33" i="18"/>
  <c r="Y33" i="18"/>
  <c r="S11" i="18"/>
  <c r="S35" i="18"/>
  <c r="S17" i="18"/>
  <c r="S54" i="18"/>
  <c r="Y32" i="18"/>
  <c r="Y37" i="18"/>
  <c r="Y50" i="18"/>
  <c r="S32" i="18"/>
  <c r="S16" i="18"/>
  <c r="S27" i="18"/>
  <c r="S28" i="18"/>
  <c r="Y53" i="18"/>
  <c r="Y27" i="18"/>
  <c r="Y44" i="18"/>
  <c r="Y39" i="18"/>
  <c r="S41" i="18"/>
  <c r="S40" i="18"/>
  <c r="Y42" i="18"/>
  <c r="Y35" i="18"/>
  <c r="Y17" i="18"/>
  <c r="Y21" i="18"/>
  <c r="Y23" i="18"/>
  <c r="Y41" i="18"/>
  <c r="Q21" i="5"/>
  <c r="Q22" i="5"/>
  <c r="Q23" i="5"/>
  <c r="Q24" i="5"/>
  <c r="Q25" i="5"/>
  <c r="Q26" i="5"/>
  <c r="Q27" i="5"/>
  <c r="Q20" i="5"/>
  <c r="Y49" i="18" l="1"/>
  <c r="Y24" i="18"/>
  <c r="Y25" i="18"/>
  <c r="Y12" i="18"/>
  <c r="Q5" i="18"/>
  <c r="S49" i="18"/>
  <c r="Y13" i="18"/>
  <c r="Y36" i="18"/>
  <c r="S13" i="18"/>
  <c r="S12" i="18"/>
  <c r="S25" i="18"/>
  <c r="S37" i="18"/>
  <c r="S48" i="18"/>
  <c r="Y48" i="18"/>
  <c r="S24" i="18"/>
  <c r="S36" i="18"/>
  <c r="I83" i="11"/>
  <c r="W84" i="11"/>
  <c r="Y85" i="11"/>
  <c r="AA86" i="11"/>
  <c r="W87" i="11"/>
  <c r="W83" i="11"/>
  <c r="Y5" i="18" l="1"/>
  <c r="S5" i="18"/>
  <c r="AE86" i="11"/>
  <c r="X83" i="11"/>
  <c r="Y86" i="11"/>
  <c r="W85" i="11"/>
  <c r="AC85" i="11"/>
  <c r="AD83" i="11"/>
  <c r="AA84" i="11"/>
  <c r="AE83" i="11"/>
  <c r="Y83" i="11"/>
  <c r="AB87" i="11"/>
  <c r="AF86" i="11"/>
  <c r="Z86" i="11"/>
  <c r="AD85" i="11"/>
  <c r="X85" i="11"/>
  <c r="AB84" i="11"/>
  <c r="AC83" i="11"/>
  <c r="AF87" i="11"/>
  <c r="Z87" i="11"/>
  <c r="AD86" i="11"/>
  <c r="X86" i="11"/>
  <c r="AB85" i="11"/>
  <c r="AF84" i="11"/>
  <c r="Z84" i="11"/>
  <c r="AB83" i="11"/>
  <c r="AE87" i="11"/>
  <c r="Y87" i="11"/>
  <c r="AC86" i="11"/>
  <c r="W86" i="11"/>
  <c r="AA85" i="11"/>
  <c r="AE84" i="11"/>
  <c r="Y84" i="11"/>
  <c r="AA87" i="11"/>
  <c r="AA83" i="11"/>
  <c r="AD87" i="11"/>
  <c r="X87" i="11"/>
  <c r="AB86" i="11"/>
  <c r="AF85" i="11"/>
  <c r="Z85" i="11"/>
  <c r="AD84" i="11"/>
  <c r="X84" i="11"/>
  <c r="AF83" i="11"/>
  <c r="Z83" i="11"/>
  <c r="AC87" i="11"/>
  <c r="AE85" i="11"/>
  <c r="AC84" i="11"/>
  <c r="H73" i="11"/>
  <c r="M31" i="5"/>
  <c r="I73" i="11" l="1"/>
  <c r="J73" i="11"/>
  <c r="K73" i="11"/>
  <c r="L73" i="11"/>
  <c r="M73" i="11"/>
  <c r="N73" i="11"/>
  <c r="O73" i="11"/>
  <c r="P73" i="11"/>
  <c r="Q73" i="11"/>
  <c r="R73" i="11"/>
  <c r="I74" i="11"/>
  <c r="J74" i="11"/>
  <c r="K74" i="11"/>
  <c r="L74" i="11"/>
  <c r="M74" i="11"/>
  <c r="N74" i="11"/>
  <c r="O74" i="11"/>
  <c r="P74" i="11"/>
  <c r="Q74" i="11"/>
  <c r="R74" i="11"/>
  <c r="I75" i="11"/>
  <c r="J75" i="11"/>
  <c r="K75" i="11"/>
  <c r="L75" i="11"/>
  <c r="M75" i="11"/>
  <c r="N75" i="11"/>
  <c r="O75" i="11"/>
  <c r="P75" i="11"/>
  <c r="Q75" i="11"/>
  <c r="R75" i="11"/>
  <c r="I76" i="11"/>
  <c r="J76" i="11"/>
  <c r="K76" i="11"/>
  <c r="L76" i="11"/>
  <c r="M76" i="11"/>
  <c r="N76" i="11"/>
  <c r="O76" i="11"/>
  <c r="P76" i="11"/>
  <c r="Q76" i="11"/>
  <c r="R76" i="11"/>
  <c r="I77" i="11"/>
  <c r="J77" i="11"/>
  <c r="K77" i="11"/>
  <c r="L77" i="11"/>
  <c r="M77" i="11"/>
  <c r="N77" i="11"/>
  <c r="O77" i="11"/>
  <c r="P77" i="11"/>
  <c r="Q77" i="11"/>
  <c r="R77" i="11"/>
  <c r="H74" i="11"/>
  <c r="H75" i="11"/>
  <c r="H76" i="11"/>
  <c r="H77" i="11"/>
  <c r="H24" i="11" l="1"/>
  <c r="H36" i="11"/>
  <c r="H38" i="11"/>
  <c r="H62" i="11"/>
  <c r="B50" i="20" s="1"/>
  <c r="B24" i="20" l="1"/>
  <c r="AC24" i="16"/>
  <c r="B26" i="20"/>
  <c r="C26" i="20" s="1"/>
  <c r="AC26" i="16"/>
  <c r="B12" i="20"/>
  <c r="C12" i="20" s="1"/>
  <c r="AC12" i="16"/>
  <c r="K50" i="20"/>
  <c r="C50" i="20"/>
  <c r="K26" i="20"/>
  <c r="C24" i="20"/>
  <c r="K24" i="20"/>
  <c r="Z42" i="11"/>
  <c r="AG30" i="16" s="1"/>
  <c r="AL44" i="11"/>
  <c r="AH42" i="11"/>
  <c r="AH20" i="11"/>
  <c r="AL46" i="11"/>
  <c r="AL34" i="11"/>
  <c r="AL32" i="11"/>
  <c r="AL28" i="11"/>
  <c r="AL26" i="11"/>
  <c r="AL20" i="11"/>
  <c r="P18" i="11"/>
  <c r="AE6" i="16" s="1"/>
  <c r="V24" i="11"/>
  <c r="AF12" i="16" s="1"/>
  <c r="V20" i="11"/>
  <c r="AF8" i="16" s="1"/>
  <c r="P27" i="11"/>
  <c r="AE15" i="16" s="1"/>
  <c r="Z62" i="11"/>
  <c r="AH62" i="11"/>
  <c r="AV50" i="12" s="1"/>
  <c r="BL50" i="12" s="1"/>
  <c r="AH60" i="11"/>
  <c r="AH54" i="11"/>
  <c r="AH46" i="11"/>
  <c r="AH34" i="11"/>
  <c r="AH30" i="11"/>
  <c r="AH22" i="11"/>
  <c r="AH18" i="11"/>
  <c r="AH56" i="11"/>
  <c r="AH40" i="11"/>
  <c r="AH32" i="11"/>
  <c r="AH28" i="11"/>
  <c r="AH26" i="11"/>
  <c r="AL58" i="11"/>
  <c r="AL56" i="11"/>
  <c r="AL54" i="11"/>
  <c r="AL52" i="11"/>
  <c r="AL50" i="11"/>
  <c r="AL48" i="11"/>
  <c r="AL42" i="11"/>
  <c r="AL40" i="11"/>
  <c r="AL38" i="11"/>
  <c r="AL36" i="11"/>
  <c r="AL30" i="11"/>
  <c r="AL24" i="11"/>
  <c r="AL22" i="11"/>
  <c r="AL18" i="11"/>
  <c r="P44" i="11"/>
  <c r="AE32" i="16" s="1"/>
  <c r="L37" i="11"/>
  <c r="AD25" i="16" s="1"/>
  <c r="L29" i="11"/>
  <c r="AD17" i="16" s="1"/>
  <c r="H60" i="11"/>
  <c r="H56" i="11"/>
  <c r="H50" i="11"/>
  <c r="H48" i="11"/>
  <c r="H44" i="11"/>
  <c r="H32" i="11"/>
  <c r="H26" i="11"/>
  <c r="H20" i="11"/>
  <c r="AL65" i="11"/>
  <c r="AX53" i="12" s="1"/>
  <c r="BI53" i="12" s="1"/>
  <c r="AL63" i="11"/>
  <c r="AX51" i="12" s="1"/>
  <c r="BI51" i="12" s="1"/>
  <c r="AL61" i="11"/>
  <c r="AL59" i="11"/>
  <c r="AL57" i="11"/>
  <c r="AL55" i="11"/>
  <c r="AL53" i="11"/>
  <c r="AL51" i="11"/>
  <c r="AL49" i="11"/>
  <c r="AL47" i="11"/>
  <c r="AL45" i="11"/>
  <c r="AL43" i="11"/>
  <c r="AL41" i="11"/>
  <c r="AL39" i="11"/>
  <c r="AL37" i="11"/>
  <c r="AL35" i="11"/>
  <c r="AL33" i="11"/>
  <c r="AL31" i="11"/>
  <c r="AL29" i="11"/>
  <c r="AL27" i="11"/>
  <c r="AL25" i="11"/>
  <c r="AL23" i="11"/>
  <c r="AL21" i="11"/>
  <c r="P24" i="11"/>
  <c r="AE12" i="16" s="1"/>
  <c r="AH58" i="11"/>
  <c r="AH52" i="11"/>
  <c r="AH48" i="11"/>
  <c r="AH44" i="11"/>
  <c r="AH36" i="11"/>
  <c r="AH24" i="11"/>
  <c r="P62" i="11"/>
  <c r="P26" i="11"/>
  <c r="AE14" i="16" s="1"/>
  <c r="L49" i="11"/>
  <c r="AD37" i="16" s="1"/>
  <c r="P48" i="11"/>
  <c r="AE36" i="16" s="1"/>
  <c r="P38" i="11"/>
  <c r="AE26" i="16" s="1"/>
  <c r="P20" i="11"/>
  <c r="AE8" i="16" s="1"/>
  <c r="AL62" i="11"/>
  <c r="AX50" i="12" s="1"/>
  <c r="BI50" i="12" s="1"/>
  <c r="P54" i="11"/>
  <c r="AE42" i="16" s="1"/>
  <c r="V60" i="11"/>
  <c r="AF48" i="16" s="1"/>
  <c r="V54" i="11"/>
  <c r="AF42" i="16" s="1"/>
  <c r="V52" i="11"/>
  <c r="AF40" i="16" s="1"/>
  <c r="V46" i="11"/>
  <c r="AF34" i="16" s="1"/>
  <c r="V34" i="11"/>
  <c r="AF22" i="16" s="1"/>
  <c r="V32" i="11"/>
  <c r="AF20" i="16" s="1"/>
  <c r="AD66" i="11"/>
  <c r="AT54" i="12" s="1"/>
  <c r="BF54" i="12" s="1"/>
  <c r="AD64" i="11"/>
  <c r="AT52" i="12" s="1"/>
  <c r="BF52" i="12" s="1"/>
  <c r="AD62" i="11"/>
  <c r="AT50" i="12" s="1"/>
  <c r="BF50" i="12" s="1"/>
  <c r="AD60" i="11"/>
  <c r="AD58" i="11"/>
  <c r="AD56" i="11"/>
  <c r="AD54" i="11"/>
  <c r="AD52" i="11"/>
  <c r="AD50" i="11"/>
  <c r="AD48" i="11"/>
  <c r="AD46" i="11"/>
  <c r="AD44" i="11"/>
  <c r="AD42" i="11"/>
  <c r="AD40" i="11"/>
  <c r="AD38" i="11"/>
  <c r="AD36" i="11"/>
  <c r="AD34" i="11"/>
  <c r="AD32" i="11"/>
  <c r="AD30" i="11"/>
  <c r="AD28" i="11"/>
  <c r="AD26" i="11"/>
  <c r="AD24" i="11"/>
  <c r="AD22" i="11"/>
  <c r="AD20" i="11"/>
  <c r="AD18" i="11"/>
  <c r="V66" i="11"/>
  <c r="V28" i="11"/>
  <c r="AF16" i="16" s="1"/>
  <c r="V26" i="11"/>
  <c r="AF14" i="16" s="1"/>
  <c r="AL19" i="11"/>
  <c r="AD17" i="11"/>
  <c r="AH64" i="11"/>
  <c r="AV52" i="12" s="1"/>
  <c r="BL52" i="12" s="1"/>
  <c r="AH50" i="11"/>
  <c r="AH38" i="11"/>
  <c r="Z31" i="11"/>
  <c r="AG19" i="16" s="1"/>
  <c r="D31" i="16" s="1"/>
  <c r="E31" i="16" s="1"/>
  <c r="H31" i="16" s="1"/>
  <c r="AD65" i="11"/>
  <c r="AT53" i="12" s="1"/>
  <c r="BF53" i="12" s="1"/>
  <c r="AD63" i="11"/>
  <c r="AT51" i="12" s="1"/>
  <c r="BF51" i="12" s="1"/>
  <c r="AD61" i="11"/>
  <c r="AD59" i="11"/>
  <c r="AD57" i="11"/>
  <c r="AD55" i="11"/>
  <c r="AD53" i="11"/>
  <c r="AD51" i="11"/>
  <c r="AD49" i="11"/>
  <c r="AD47" i="11"/>
  <c r="AD45" i="11"/>
  <c r="AD43" i="11"/>
  <c r="AD41" i="11"/>
  <c r="AD39" i="11"/>
  <c r="AD37" i="11"/>
  <c r="AD35" i="11"/>
  <c r="AD33" i="11"/>
  <c r="AD31" i="11"/>
  <c r="AD29" i="11"/>
  <c r="AD27" i="11"/>
  <c r="AD25" i="11"/>
  <c r="AD23" i="11"/>
  <c r="AD21" i="11"/>
  <c r="AD19" i="11"/>
  <c r="AL64" i="11"/>
  <c r="AX52" i="12" s="1"/>
  <c r="BI52" i="12" s="1"/>
  <c r="P60" i="11"/>
  <c r="AE48" i="16" s="1"/>
  <c r="P56" i="11"/>
  <c r="AE44" i="16" s="1"/>
  <c r="P50" i="11"/>
  <c r="AE38" i="16" s="1"/>
  <c r="P42" i="11"/>
  <c r="AE30" i="16" s="1"/>
  <c r="P36" i="11"/>
  <c r="AE24" i="16" s="1"/>
  <c r="P30" i="11"/>
  <c r="AE18" i="16" s="1"/>
  <c r="L63" i="11"/>
  <c r="V58" i="11"/>
  <c r="AF46" i="16" s="1"/>
  <c r="V56" i="11"/>
  <c r="AF44" i="16" s="1"/>
  <c r="V50" i="11"/>
  <c r="AF38" i="16" s="1"/>
  <c r="V48" i="11"/>
  <c r="AF36" i="16" s="1"/>
  <c r="V44" i="11"/>
  <c r="AF32" i="16" s="1"/>
  <c r="V42" i="11"/>
  <c r="AF30" i="16" s="1"/>
  <c r="V40" i="11"/>
  <c r="AF28" i="16" s="1"/>
  <c r="V38" i="11"/>
  <c r="AF26" i="16" s="1"/>
  <c r="V36" i="11"/>
  <c r="AF24" i="16" s="1"/>
  <c r="V30" i="11"/>
  <c r="AF18" i="16" s="1"/>
  <c r="V22" i="11"/>
  <c r="AF10" i="16" s="1"/>
  <c r="V18" i="11"/>
  <c r="AF6" i="16" s="1"/>
  <c r="Z66" i="11"/>
  <c r="Z60" i="11"/>
  <c r="AG48" i="16" s="1"/>
  <c r="Z56" i="11"/>
  <c r="AG44" i="16" s="1"/>
  <c r="Z54" i="11"/>
  <c r="AG42" i="16" s="1"/>
  <c r="Z50" i="11"/>
  <c r="AG38" i="16" s="1"/>
  <c r="Z48" i="11"/>
  <c r="AG36" i="16" s="1"/>
  <c r="Z44" i="11"/>
  <c r="AG32" i="16" s="1"/>
  <c r="Z38" i="11"/>
  <c r="AG26" i="16" s="1"/>
  <c r="AH65" i="11"/>
  <c r="AV53" i="12" s="1"/>
  <c r="BL53" i="12" s="1"/>
  <c r="AH63" i="11"/>
  <c r="AV51" i="12" s="1"/>
  <c r="BL51" i="12" s="1"/>
  <c r="AH61" i="11"/>
  <c r="AH59" i="11"/>
  <c r="AH57" i="11"/>
  <c r="AH55" i="11"/>
  <c r="AH53" i="11"/>
  <c r="AH51" i="11"/>
  <c r="AH49" i="11"/>
  <c r="AH47" i="11"/>
  <c r="AH45" i="11"/>
  <c r="AH43" i="11"/>
  <c r="AH41" i="11"/>
  <c r="AH39" i="11"/>
  <c r="AH37" i="11"/>
  <c r="AH35" i="11"/>
  <c r="AH33" i="11"/>
  <c r="AH31" i="11"/>
  <c r="AH29" i="11"/>
  <c r="AH27" i="11"/>
  <c r="AH25" i="11"/>
  <c r="AH23" i="11"/>
  <c r="AH21" i="11"/>
  <c r="AH19" i="11"/>
  <c r="P51" i="11"/>
  <c r="AE39" i="16" s="1"/>
  <c r="D28" i="16" s="1"/>
  <c r="E28" i="16" s="1"/>
  <c r="H28" i="16" s="1"/>
  <c r="H17" i="11"/>
  <c r="P19" i="11"/>
  <c r="AE7" i="16" s="1"/>
  <c r="L62" i="11"/>
  <c r="L56" i="11"/>
  <c r="L54" i="11"/>
  <c r="AD42" i="16" s="1"/>
  <c r="L44" i="11"/>
  <c r="AD32" i="16" s="1"/>
  <c r="L42" i="11"/>
  <c r="AD30" i="16" s="1"/>
  <c r="L36" i="11"/>
  <c r="AD24" i="16" s="1"/>
  <c r="L26" i="11"/>
  <c r="L18" i="11"/>
  <c r="AD6" i="16" s="1"/>
  <c r="H49" i="11"/>
  <c r="H31" i="11"/>
  <c r="Z36" i="11"/>
  <c r="AG24" i="16" s="1"/>
  <c r="Z32" i="11"/>
  <c r="AG20" i="16" s="1"/>
  <c r="Z30" i="11"/>
  <c r="AG18" i="16" s="1"/>
  <c r="Z26" i="11"/>
  <c r="AG14" i="16" s="1"/>
  <c r="Z24" i="11"/>
  <c r="AG12" i="16" s="1"/>
  <c r="Z20" i="11"/>
  <c r="AG8" i="16" s="1"/>
  <c r="Z18" i="11"/>
  <c r="AG6" i="16" s="1"/>
  <c r="AH66" i="11"/>
  <c r="AV54" i="12" s="1"/>
  <c r="BL54" i="12" s="1"/>
  <c r="AL66" i="11"/>
  <c r="AX54" i="12" s="1"/>
  <c r="BI54" i="12" s="1"/>
  <c r="AL60" i="11"/>
  <c r="P66" i="11"/>
  <c r="P32" i="11"/>
  <c r="AE20" i="16" s="1"/>
  <c r="Z59" i="11"/>
  <c r="AG47" i="16" s="1"/>
  <c r="Z45" i="11"/>
  <c r="AG33" i="16" s="1"/>
  <c r="AL17" i="11"/>
  <c r="AH17" i="11"/>
  <c r="Z63" i="11"/>
  <c r="Z65" i="11"/>
  <c r="Z61" i="11"/>
  <c r="AG49" i="16" s="1"/>
  <c r="D34" i="16" s="1"/>
  <c r="E34" i="16" s="1"/>
  <c r="H34" i="16" s="1"/>
  <c r="Z57" i="11"/>
  <c r="AG45" i="16" s="1"/>
  <c r="Z55" i="11"/>
  <c r="AG43" i="16" s="1"/>
  <c r="Z53" i="11"/>
  <c r="AG41" i="16" s="1"/>
  <c r="Z51" i="11"/>
  <c r="AG39" i="16" s="1"/>
  <c r="D33" i="16" s="1"/>
  <c r="E33" i="16" s="1"/>
  <c r="H33" i="16" s="1"/>
  <c r="Z49" i="11"/>
  <c r="AG37" i="16" s="1"/>
  <c r="Z47" i="11"/>
  <c r="AG35" i="16" s="1"/>
  <c r="Z43" i="11"/>
  <c r="AG31" i="16" s="1"/>
  <c r="Z41" i="11"/>
  <c r="AG29" i="16" s="1"/>
  <c r="D32" i="16" s="1"/>
  <c r="E32" i="16" s="1"/>
  <c r="H32" i="16" s="1"/>
  <c r="Z39" i="11"/>
  <c r="AG27" i="16" s="1"/>
  <c r="Z37" i="11"/>
  <c r="AG25" i="16" s="1"/>
  <c r="Z35" i="11"/>
  <c r="AG23" i="16" s="1"/>
  <c r="Z33" i="11"/>
  <c r="AG21" i="16" s="1"/>
  <c r="Z29" i="11"/>
  <c r="AG17" i="16" s="1"/>
  <c r="Z27" i="11"/>
  <c r="AG15" i="16" s="1"/>
  <c r="Z25" i="11"/>
  <c r="AG13" i="16" s="1"/>
  <c r="Z23" i="11"/>
  <c r="AG11" i="16" s="1"/>
  <c r="Z21" i="11"/>
  <c r="AG9" i="16" s="1"/>
  <c r="D30" i="16" s="1"/>
  <c r="E30" i="16" s="1"/>
  <c r="H30" i="16" s="1"/>
  <c r="Z19" i="11"/>
  <c r="AG7" i="16" s="1"/>
  <c r="Z17" i="11"/>
  <c r="AG5" i="16" s="1"/>
  <c r="Z64" i="11"/>
  <c r="Z58" i="11"/>
  <c r="AG46" i="16" s="1"/>
  <c r="Z52" i="11"/>
  <c r="AG40" i="16" s="1"/>
  <c r="Z46" i="11"/>
  <c r="AG34" i="16" s="1"/>
  <c r="Z40" i="11"/>
  <c r="AG28" i="16" s="1"/>
  <c r="Z34" i="11"/>
  <c r="AG22" i="16" s="1"/>
  <c r="Z28" i="11"/>
  <c r="AG16" i="16" s="1"/>
  <c r="Z22" i="11"/>
  <c r="AG10" i="16" s="1"/>
  <c r="V17" i="11"/>
  <c r="AF5" i="16" s="1"/>
  <c r="V64" i="11"/>
  <c r="P61" i="11"/>
  <c r="AE49" i="16" s="1"/>
  <c r="D29" i="16" s="1"/>
  <c r="E29" i="16" s="1"/>
  <c r="H29" i="16" s="1"/>
  <c r="P55" i="11"/>
  <c r="AE43" i="16" s="1"/>
  <c r="P53" i="11"/>
  <c r="AE41" i="16" s="1"/>
  <c r="P47" i="11"/>
  <c r="AE35" i="16" s="1"/>
  <c r="P45" i="11"/>
  <c r="AE33" i="16" s="1"/>
  <c r="P37" i="11"/>
  <c r="AE25" i="16" s="1"/>
  <c r="P29" i="11"/>
  <c r="AE17" i="16" s="1"/>
  <c r="L61" i="11"/>
  <c r="AD49" i="16" s="1"/>
  <c r="D24" i="16" s="1"/>
  <c r="E24" i="16" s="1"/>
  <c r="H24" i="16" s="1"/>
  <c r="L57" i="11"/>
  <c r="AD45" i="16" s="1"/>
  <c r="L55" i="11"/>
  <c r="AD43" i="16" s="1"/>
  <c r="L53" i="11"/>
  <c r="AD41" i="16" s="1"/>
  <c r="L51" i="11"/>
  <c r="L47" i="11"/>
  <c r="AD35" i="16" s="1"/>
  <c r="L45" i="11"/>
  <c r="AD33" i="16" s="1"/>
  <c r="L43" i="11"/>
  <c r="AD31" i="16" s="1"/>
  <c r="L41" i="11"/>
  <c r="AD29" i="16" s="1"/>
  <c r="D22" i="16" s="1"/>
  <c r="E22" i="16" s="1"/>
  <c r="H22" i="16" s="1"/>
  <c r="L39" i="11"/>
  <c r="AD27" i="16" s="1"/>
  <c r="L35" i="11"/>
  <c r="AD23" i="16" s="1"/>
  <c r="L33" i="11"/>
  <c r="AD21" i="16" s="1"/>
  <c r="L31" i="11"/>
  <c r="AD19" i="16" s="1"/>
  <c r="D21" i="16" s="1"/>
  <c r="E21" i="16" s="1"/>
  <c r="H21" i="16" s="1"/>
  <c r="L27" i="11"/>
  <c r="L25" i="11"/>
  <c r="AD13" i="16" s="1"/>
  <c r="L23" i="11"/>
  <c r="AD11" i="16" s="1"/>
  <c r="L21" i="11"/>
  <c r="AD9" i="16" s="1"/>
  <c r="D20" i="16" s="1"/>
  <c r="E20" i="16" s="1"/>
  <c r="H20" i="16" s="1"/>
  <c r="L19" i="11"/>
  <c r="AD7" i="16" s="1"/>
  <c r="L65" i="11"/>
  <c r="V61" i="11"/>
  <c r="AF49" i="16" s="1"/>
  <c r="P57" i="11"/>
  <c r="AE45" i="16" s="1"/>
  <c r="P43" i="11"/>
  <c r="AE31" i="16" s="1"/>
  <c r="P35" i="11"/>
  <c r="AE23" i="16" s="1"/>
  <c r="V25" i="11"/>
  <c r="AF13" i="16" s="1"/>
  <c r="V33" i="11"/>
  <c r="AF21" i="16" s="1"/>
  <c r="V35" i="11"/>
  <c r="AF23" i="16" s="1"/>
  <c r="V43" i="11"/>
  <c r="AF31" i="16" s="1"/>
  <c r="V45" i="11"/>
  <c r="AF33" i="16" s="1"/>
  <c r="V51" i="11"/>
  <c r="AF39" i="16" s="1"/>
  <c r="P49" i="11"/>
  <c r="AE37" i="16" s="1"/>
  <c r="P41" i="11"/>
  <c r="AE29" i="16" s="1"/>
  <c r="D27" i="16" s="1"/>
  <c r="E27" i="16" s="1"/>
  <c r="H27" i="16" s="1"/>
  <c r="P33" i="11"/>
  <c r="AE21" i="16" s="1"/>
  <c r="P25" i="11"/>
  <c r="AE13" i="16" s="1"/>
  <c r="V37" i="11"/>
  <c r="AF25" i="16" s="1"/>
  <c r="P63" i="11"/>
  <c r="P39" i="11"/>
  <c r="AE27" i="16" s="1"/>
  <c r="P23" i="11"/>
  <c r="AE11" i="16" s="1"/>
  <c r="V21" i="11"/>
  <c r="AF9" i="16" s="1"/>
  <c r="V57" i="11"/>
  <c r="AF45" i="16" s="1"/>
  <c r="P21" i="11"/>
  <c r="AE9" i="16" s="1"/>
  <c r="D25" i="16" s="1"/>
  <c r="E25" i="16" s="1"/>
  <c r="H25" i="16" s="1"/>
  <c r="V23" i="11"/>
  <c r="AF11" i="16" s="1"/>
  <c r="V31" i="11"/>
  <c r="AF19" i="16" s="1"/>
  <c r="V41" i="11"/>
  <c r="AF29" i="16" s="1"/>
  <c r="V49" i="11"/>
  <c r="AF37" i="16" s="1"/>
  <c r="V59" i="11"/>
  <c r="AF47" i="16" s="1"/>
  <c r="V62" i="11"/>
  <c r="P59" i="11"/>
  <c r="AE47" i="16" s="1"/>
  <c r="P31" i="11"/>
  <c r="AE19" i="16" s="1"/>
  <c r="D26" i="16" s="1"/>
  <c r="E26" i="16" s="1"/>
  <c r="H26" i="16" s="1"/>
  <c r="L66" i="11"/>
  <c r="L50" i="11"/>
  <c r="AD38" i="16" s="1"/>
  <c r="L38" i="11"/>
  <c r="AD26" i="16" s="1"/>
  <c r="L32" i="11"/>
  <c r="AD20" i="16" s="1"/>
  <c r="L30" i="11"/>
  <c r="AD18" i="16" s="1"/>
  <c r="L24" i="11"/>
  <c r="L20" i="11"/>
  <c r="AD8" i="16" s="1"/>
  <c r="H66" i="11"/>
  <c r="B54" i="20" s="1"/>
  <c r="H63" i="11"/>
  <c r="B51" i="20" s="1"/>
  <c r="H54" i="11"/>
  <c r="H42" i="11"/>
  <c r="H30" i="11"/>
  <c r="H18" i="11"/>
  <c r="P46" i="11"/>
  <c r="AE34" i="16" s="1"/>
  <c r="P64" i="11"/>
  <c r="P58" i="11"/>
  <c r="AE46" i="16" s="1"/>
  <c r="P52" i="11"/>
  <c r="AE40" i="16" s="1"/>
  <c r="P40" i="11"/>
  <c r="AE28" i="16" s="1"/>
  <c r="P34" i="11"/>
  <c r="AE22" i="16" s="1"/>
  <c r="P28" i="11"/>
  <c r="AE16" i="16" s="1"/>
  <c r="P22" i="11"/>
  <c r="AE10" i="16" s="1"/>
  <c r="H64" i="11"/>
  <c r="B52" i="20" s="1"/>
  <c r="H58" i="11"/>
  <c r="H52" i="11"/>
  <c r="H40" i="11"/>
  <c r="H34" i="11"/>
  <c r="H28" i="11"/>
  <c r="H22" i="11"/>
  <c r="H46" i="11"/>
  <c r="H65" i="11"/>
  <c r="B53" i="20" s="1"/>
  <c r="H61" i="11"/>
  <c r="H59" i="11"/>
  <c r="H57" i="11"/>
  <c r="H55" i="11"/>
  <c r="H53" i="11"/>
  <c r="H51" i="11"/>
  <c r="H47" i="11"/>
  <c r="H45" i="11"/>
  <c r="H43" i="11"/>
  <c r="H41" i="11"/>
  <c r="H39" i="11"/>
  <c r="H37" i="11"/>
  <c r="H35" i="11"/>
  <c r="H33" i="11"/>
  <c r="H29" i="11"/>
  <c r="H27" i="11"/>
  <c r="H25" i="11"/>
  <c r="H23" i="11"/>
  <c r="H21" i="11"/>
  <c r="H19" i="11"/>
  <c r="P65" i="11"/>
  <c r="L59" i="11"/>
  <c r="AD47" i="16" s="1"/>
  <c r="L60" i="11"/>
  <c r="AD48" i="16" s="1"/>
  <c r="L48" i="11"/>
  <c r="AD36" i="16" s="1"/>
  <c r="L58" i="11"/>
  <c r="AD46" i="16" s="1"/>
  <c r="L46" i="11"/>
  <c r="AD34" i="16" s="1"/>
  <c r="L34" i="11"/>
  <c r="AD22" i="16" s="1"/>
  <c r="L22" i="11"/>
  <c r="AD10" i="16" s="1"/>
  <c r="L64" i="11"/>
  <c r="L52" i="11"/>
  <c r="AD40" i="16" s="1"/>
  <c r="L40" i="11"/>
  <c r="AD28" i="16" s="1"/>
  <c r="L28" i="11"/>
  <c r="AD16" i="16" s="1"/>
  <c r="P17" i="11"/>
  <c r="AE5" i="16" s="1"/>
  <c r="L17" i="11"/>
  <c r="AD5" i="16" s="1"/>
  <c r="J28" i="5"/>
  <c r="K28" i="5"/>
  <c r="L28" i="5"/>
  <c r="M28" i="5"/>
  <c r="N28" i="5"/>
  <c r="O28" i="5"/>
  <c r="P28" i="5"/>
  <c r="I28" i="5"/>
  <c r="J25" i="16" l="1"/>
  <c r="I25" i="16"/>
  <c r="B37" i="20"/>
  <c r="AC37" i="16"/>
  <c r="AV31" i="12"/>
  <c r="BL31" i="12" s="1"/>
  <c r="AI31" i="16"/>
  <c r="AT35" i="12"/>
  <c r="BF35" i="12" s="1"/>
  <c r="AH35" i="16"/>
  <c r="AT40" i="12"/>
  <c r="BF40" i="12" s="1"/>
  <c r="AH40" i="16"/>
  <c r="AV32" i="12"/>
  <c r="BL32" i="12" s="1"/>
  <c r="AI32" i="16"/>
  <c r="AX47" i="12"/>
  <c r="BI47" i="12" s="1"/>
  <c r="AJ47" i="16"/>
  <c r="B13" i="20"/>
  <c r="AC13" i="16"/>
  <c r="B27" i="20"/>
  <c r="K27" i="20" s="1"/>
  <c r="AC27" i="16"/>
  <c r="B41" i="20"/>
  <c r="AC41" i="16"/>
  <c r="B34" i="20"/>
  <c r="AC34" i="16"/>
  <c r="B46" i="20"/>
  <c r="K46" i="20" s="1"/>
  <c r="AC46" i="16"/>
  <c r="B30" i="20"/>
  <c r="AC30" i="16"/>
  <c r="D18" i="16"/>
  <c r="E18" i="16" s="1"/>
  <c r="F53" i="16"/>
  <c r="G53" i="16" s="1"/>
  <c r="J20" i="16"/>
  <c r="I20" i="16"/>
  <c r="T51" i="11"/>
  <c r="AD39" i="16"/>
  <c r="D23" i="16" s="1"/>
  <c r="E23" i="16" s="1"/>
  <c r="H23" i="16" s="1"/>
  <c r="J30" i="16"/>
  <c r="I30" i="16"/>
  <c r="B19" i="20"/>
  <c r="C19" i="20" s="1"/>
  <c r="AC19" i="16"/>
  <c r="J28" i="16"/>
  <c r="I28" i="16"/>
  <c r="AV17" i="12"/>
  <c r="BL17" i="12" s="1"/>
  <c r="AI17" i="16"/>
  <c r="AV29" i="12"/>
  <c r="BL29" i="12" s="1"/>
  <c r="AI29" i="16"/>
  <c r="D37" i="16" s="1"/>
  <c r="E37" i="16" s="1"/>
  <c r="H37" i="16" s="1"/>
  <c r="AV41" i="12"/>
  <c r="BL41" i="12" s="1"/>
  <c r="AI41" i="16"/>
  <c r="AT9" i="12"/>
  <c r="BF9" i="12" s="1"/>
  <c r="AH9" i="16"/>
  <c r="D40" i="16" s="1"/>
  <c r="E40" i="16" s="1"/>
  <c r="H40" i="16" s="1"/>
  <c r="AT21" i="12"/>
  <c r="BF21" i="12" s="1"/>
  <c r="AH21" i="16"/>
  <c r="AT33" i="12"/>
  <c r="BF33" i="12" s="1"/>
  <c r="AH33" i="16"/>
  <c r="AT45" i="12"/>
  <c r="BF45" i="12" s="1"/>
  <c r="AH45" i="16"/>
  <c r="AV26" i="12"/>
  <c r="BL26" i="12" s="1"/>
  <c r="AI26" i="16"/>
  <c r="AT14" i="12"/>
  <c r="BF14" i="12" s="1"/>
  <c r="AH14" i="16"/>
  <c r="AT26" i="12"/>
  <c r="BF26" i="12" s="1"/>
  <c r="AH26" i="16"/>
  <c r="AT38" i="12"/>
  <c r="BF38" i="12" s="1"/>
  <c r="AH38" i="16"/>
  <c r="AV24" i="12"/>
  <c r="BL24" i="12" s="1"/>
  <c r="AI24" i="16"/>
  <c r="AX9" i="12"/>
  <c r="BI9" i="12" s="1"/>
  <c r="AJ9" i="16"/>
  <c r="D45" i="16" s="1"/>
  <c r="E45" i="16" s="1"/>
  <c r="H45" i="16" s="1"/>
  <c r="AX21" i="12"/>
  <c r="BI21" i="12" s="1"/>
  <c r="AJ21" i="16"/>
  <c r="AX33" i="12"/>
  <c r="BI33" i="12" s="1"/>
  <c r="AJ33" i="16"/>
  <c r="AX45" i="12"/>
  <c r="BI45" i="12" s="1"/>
  <c r="AJ45" i="16"/>
  <c r="B14" i="20"/>
  <c r="K14" i="20" s="1"/>
  <c r="AC14" i="16"/>
  <c r="B48" i="20"/>
  <c r="AC48" i="16"/>
  <c r="AX12" i="12"/>
  <c r="BI12" i="12" s="1"/>
  <c r="AJ12" i="16"/>
  <c r="AX36" i="12"/>
  <c r="BI36" i="12" s="1"/>
  <c r="AJ36" i="16"/>
  <c r="AV14" i="12"/>
  <c r="BL14" i="12" s="1"/>
  <c r="AI14" i="16"/>
  <c r="AV10" i="12"/>
  <c r="BL10" i="12" s="1"/>
  <c r="AI10" i="16"/>
  <c r="AX8" i="12"/>
  <c r="BI8" i="12" s="1"/>
  <c r="AJ8" i="16"/>
  <c r="AV8" i="12"/>
  <c r="BL8" i="12" s="1"/>
  <c r="AI8" i="16"/>
  <c r="J33" i="16"/>
  <c r="I33" i="16"/>
  <c r="AV43" i="12"/>
  <c r="BL43" i="12" s="1"/>
  <c r="AI43" i="16"/>
  <c r="AT47" i="12"/>
  <c r="BF47" i="12" s="1"/>
  <c r="AH47" i="16"/>
  <c r="AT16" i="12"/>
  <c r="BF16" i="12" s="1"/>
  <c r="AH16" i="16"/>
  <c r="AX23" i="12"/>
  <c r="BI23" i="12" s="1"/>
  <c r="AJ23" i="16"/>
  <c r="B20" i="20"/>
  <c r="AC20" i="16"/>
  <c r="AX18" i="12"/>
  <c r="BI18" i="12" s="1"/>
  <c r="AJ18" i="16"/>
  <c r="B17" i="20"/>
  <c r="C17" i="20" s="1"/>
  <c r="AC17" i="16"/>
  <c r="B31" i="20"/>
  <c r="AC31" i="16"/>
  <c r="B45" i="20"/>
  <c r="AC45" i="16"/>
  <c r="B16" i="20"/>
  <c r="K16" i="20" s="1"/>
  <c r="AC16" i="16"/>
  <c r="J22" i="16"/>
  <c r="I22" i="16"/>
  <c r="AV5" i="12"/>
  <c r="BL5" i="12" s="1"/>
  <c r="AI5" i="16"/>
  <c r="AX48" i="12"/>
  <c r="BI48" i="12" s="1"/>
  <c r="AJ48" i="16"/>
  <c r="T56" i="11"/>
  <c r="AD44" i="16"/>
  <c r="AV9" i="12"/>
  <c r="BL9" i="12" s="1"/>
  <c r="AI9" i="16"/>
  <c r="D35" i="16" s="1"/>
  <c r="E35" i="16" s="1"/>
  <c r="H35" i="16" s="1"/>
  <c r="AV21" i="12"/>
  <c r="BL21" i="12" s="1"/>
  <c r="AI21" i="16"/>
  <c r="AV33" i="12"/>
  <c r="BL33" i="12" s="1"/>
  <c r="AI33" i="16"/>
  <c r="AV45" i="12"/>
  <c r="BL45" i="12" s="1"/>
  <c r="AI45" i="16"/>
  <c r="AT13" i="12"/>
  <c r="BF13" i="12" s="1"/>
  <c r="AH13" i="16"/>
  <c r="AT25" i="12"/>
  <c r="BF25" i="12" s="1"/>
  <c r="AH25" i="16"/>
  <c r="AT37" i="12"/>
  <c r="BF37" i="12" s="1"/>
  <c r="AH37" i="16"/>
  <c r="AT49" i="12"/>
  <c r="BF49" i="12" s="1"/>
  <c r="AH49" i="16"/>
  <c r="D44" i="16" s="1"/>
  <c r="E44" i="16" s="1"/>
  <c r="H44" i="16" s="1"/>
  <c r="AT6" i="12"/>
  <c r="BF6" i="12" s="1"/>
  <c r="AH6" i="16"/>
  <c r="AT18" i="12"/>
  <c r="BF18" i="12" s="1"/>
  <c r="AH18" i="16"/>
  <c r="AT30" i="12"/>
  <c r="BF30" i="12" s="1"/>
  <c r="AH30" i="16"/>
  <c r="AT42" i="12"/>
  <c r="BF42" i="12" s="1"/>
  <c r="AH42" i="16"/>
  <c r="AV36" i="12"/>
  <c r="BL36" i="12" s="1"/>
  <c r="AI36" i="16"/>
  <c r="AX13" i="12"/>
  <c r="BI13" i="12" s="1"/>
  <c r="AJ13" i="16"/>
  <c r="AX25" i="12"/>
  <c r="BI25" i="12" s="1"/>
  <c r="AJ25" i="16"/>
  <c r="AX37" i="12"/>
  <c r="BI37" i="12" s="1"/>
  <c r="AJ37" i="16"/>
  <c r="AX49" i="12"/>
  <c r="BI49" i="12" s="1"/>
  <c r="AJ49" i="16"/>
  <c r="D49" i="16" s="1"/>
  <c r="E49" i="16" s="1"/>
  <c r="H49" i="16" s="1"/>
  <c r="B32" i="20"/>
  <c r="AC32" i="16"/>
  <c r="AX24" i="12"/>
  <c r="BI24" i="12" s="1"/>
  <c r="AJ24" i="16"/>
  <c r="AX40" i="12"/>
  <c r="BI40" i="12" s="1"/>
  <c r="AJ40" i="16"/>
  <c r="AV20" i="12"/>
  <c r="BL20" i="12" s="1"/>
  <c r="AI20" i="16"/>
  <c r="AV22" i="12"/>
  <c r="BL22" i="12" s="1"/>
  <c r="AI22" i="16"/>
  <c r="AX16" i="12"/>
  <c r="BI16" i="12" s="1"/>
  <c r="AJ16" i="16"/>
  <c r="AX32" i="12"/>
  <c r="BI32" i="12" s="1"/>
  <c r="AJ32" i="16"/>
  <c r="B29" i="20"/>
  <c r="AC29" i="16"/>
  <c r="B10" i="20"/>
  <c r="K10" i="20" s="1"/>
  <c r="AC10" i="16"/>
  <c r="B42" i="20"/>
  <c r="AC42" i="16"/>
  <c r="AV19" i="12"/>
  <c r="BL19" i="12" s="1"/>
  <c r="AI19" i="16"/>
  <c r="D36" i="16" s="1"/>
  <c r="E36" i="16" s="1"/>
  <c r="H36" i="16" s="1"/>
  <c r="AT23" i="12"/>
  <c r="BF23" i="12" s="1"/>
  <c r="AH23" i="16"/>
  <c r="AV38" i="12"/>
  <c r="BL38" i="12" s="1"/>
  <c r="AI38" i="16"/>
  <c r="AT28" i="12"/>
  <c r="BF28" i="12" s="1"/>
  <c r="AH28" i="16"/>
  <c r="AX11" i="12"/>
  <c r="BI11" i="12" s="1"/>
  <c r="AJ11" i="16"/>
  <c r="AX35" i="12"/>
  <c r="BI35" i="12" s="1"/>
  <c r="AJ35" i="16"/>
  <c r="AX38" i="12"/>
  <c r="BI38" i="12" s="1"/>
  <c r="AJ38" i="16"/>
  <c r="AV16" i="12"/>
  <c r="BL16" i="12" s="1"/>
  <c r="AI16" i="16"/>
  <c r="AV18" i="12"/>
  <c r="BL18" i="12" s="1"/>
  <c r="AI18" i="16"/>
  <c r="AV30" i="12"/>
  <c r="BL30" i="12" s="1"/>
  <c r="AI30" i="16"/>
  <c r="B7" i="20"/>
  <c r="C7" i="20" s="1"/>
  <c r="AC7" i="16"/>
  <c r="B21" i="20"/>
  <c r="AC21" i="16"/>
  <c r="B33" i="20"/>
  <c r="AC33" i="16"/>
  <c r="B47" i="20"/>
  <c r="C47" i="20" s="1"/>
  <c r="AC47" i="16"/>
  <c r="B22" i="20"/>
  <c r="AC22" i="16"/>
  <c r="D15" i="16"/>
  <c r="E15" i="16" s="1"/>
  <c r="F50" i="16"/>
  <c r="G50" i="16" s="1"/>
  <c r="D19" i="16"/>
  <c r="E19" i="16" s="1"/>
  <c r="F54" i="16"/>
  <c r="G54" i="16" s="1"/>
  <c r="T27" i="11"/>
  <c r="AD15" i="16"/>
  <c r="J32" i="16"/>
  <c r="I32" i="16"/>
  <c r="AX5" i="12"/>
  <c r="BI5" i="12" s="1"/>
  <c r="AJ5" i="16"/>
  <c r="T26" i="11"/>
  <c r="AD14" i="16"/>
  <c r="AV11" i="12"/>
  <c r="BL11" i="12" s="1"/>
  <c r="AI11" i="16"/>
  <c r="AV23" i="12"/>
  <c r="BL23" i="12" s="1"/>
  <c r="AI23" i="16"/>
  <c r="AV35" i="12"/>
  <c r="BL35" i="12" s="1"/>
  <c r="AI35" i="16"/>
  <c r="AV47" i="12"/>
  <c r="BL47" i="12" s="1"/>
  <c r="AI47" i="16"/>
  <c r="AT15" i="12"/>
  <c r="BF15" i="12" s="1"/>
  <c r="AH15" i="16"/>
  <c r="AT27" i="12"/>
  <c r="BF27" i="12" s="1"/>
  <c r="AH27" i="16"/>
  <c r="AT39" i="12"/>
  <c r="BF39" i="12" s="1"/>
  <c r="AH39" i="16"/>
  <c r="D43" i="16" s="1"/>
  <c r="E43" i="16" s="1"/>
  <c r="H43" i="16" s="1"/>
  <c r="AT5" i="12"/>
  <c r="BF5" i="12" s="1"/>
  <c r="AH5" i="16"/>
  <c r="AT8" i="12"/>
  <c r="BF8" i="12" s="1"/>
  <c r="AH8" i="16"/>
  <c r="AT20" i="12"/>
  <c r="BF20" i="12" s="1"/>
  <c r="AH20" i="16"/>
  <c r="AT32" i="12"/>
  <c r="BF32" i="12" s="1"/>
  <c r="AH32" i="16"/>
  <c r="AT44" i="12"/>
  <c r="BF44" i="12" s="1"/>
  <c r="AH44" i="16"/>
  <c r="AV40" i="12"/>
  <c r="BL40" i="12" s="1"/>
  <c r="AI40" i="16"/>
  <c r="AX15" i="12"/>
  <c r="BI15" i="12" s="1"/>
  <c r="AJ15" i="16"/>
  <c r="AX27" i="12"/>
  <c r="BI27" i="12" s="1"/>
  <c r="AJ27" i="16"/>
  <c r="AX39" i="12"/>
  <c r="BI39" i="12" s="1"/>
  <c r="AJ39" i="16"/>
  <c r="D48" i="16" s="1"/>
  <c r="E48" i="16" s="1"/>
  <c r="H48" i="16" s="1"/>
  <c r="B36" i="20"/>
  <c r="C36" i="20" s="1"/>
  <c r="AC36" i="16"/>
  <c r="AX26" i="12"/>
  <c r="BI26" i="12" s="1"/>
  <c r="AJ26" i="16"/>
  <c r="AX42" i="12"/>
  <c r="BI42" i="12" s="1"/>
  <c r="AJ42" i="16"/>
  <c r="AV28" i="12"/>
  <c r="BL28" i="12" s="1"/>
  <c r="AI28" i="16"/>
  <c r="AV34" i="12"/>
  <c r="BL34" i="12" s="1"/>
  <c r="AI34" i="16"/>
  <c r="AX20" i="12"/>
  <c r="BI20" i="12" s="1"/>
  <c r="AJ20" i="16"/>
  <c r="B43" i="20"/>
  <c r="K43" i="20" s="1"/>
  <c r="AC43" i="16"/>
  <c r="AV7" i="12"/>
  <c r="BL7" i="12" s="1"/>
  <c r="AI7" i="16"/>
  <c r="AT11" i="12"/>
  <c r="BF11" i="12" s="1"/>
  <c r="AH11" i="16"/>
  <c r="AX14" i="12"/>
  <c r="BI14" i="12" s="1"/>
  <c r="AJ14" i="16"/>
  <c r="B49" i="20"/>
  <c r="AC49" i="16"/>
  <c r="B6" i="20"/>
  <c r="AC6" i="16"/>
  <c r="J27" i="16"/>
  <c r="I27" i="16"/>
  <c r="J21" i="16"/>
  <c r="I21" i="16"/>
  <c r="J24" i="16"/>
  <c r="I24" i="16"/>
  <c r="AV13" i="12"/>
  <c r="BL13" i="12" s="1"/>
  <c r="AI13" i="16"/>
  <c r="AV25" i="12"/>
  <c r="BL25" i="12" s="1"/>
  <c r="AI25" i="16"/>
  <c r="AV37" i="12"/>
  <c r="BL37" i="12" s="1"/>
  <c r="AI37" i="16"/>
  <c r="AV49" i="12"/>
  <c r="BL49" i="12" s="1"/>
  <c r="AI49" i="16"/>
  <c r="D39" i="16" s="1"/>
  <c r="E39" i="16" s="1"/>
  <c r="H39" i="16" s="1"/>
  <c r="AT17" i="12"/>
  <c r="BF17" i="12" s="1"/>
  <c r="AH17" i="16"/>
  <c r="AT29" i="12"/>
  <c r="BF29" i="12" s="1"/>
  <c r="AH29" i="16"/>
  <c r="D42" i="16" s="1"/>
  <c r="E42" i="16" s="1"/>
  <c r="H42" i="16" s="1"/>
  <c r="AT41" i="12"/>
  <c r="BF41" i="12" s="1"/>
  <c r="AH41" i="16"/>
  <c r="AX7" i="12"/>
  <c r="BI7" i="12" s="1"/>
  <c r="AJ7" i="16"/>
  <c r="AT10" i="12"/>
  <c r="BF10" i="12" s="1"/>
  <c r="AH10" i="16"/>
  <c r="AT22" i="12"/>
  <c r="BF22" i="12" s="1"/>
  <c r="AH22" i="16"/>
  <c r="AT34" i="12"/>
  <c r="BF34" i="12" s="1"/>
  <c r="AH34" i="16"/>
  <c r="AT46" i="12"/>
  <c r="BF46" i="12" s="1"/>
  <c r="AH46" i="16"/>
  <c r="AV46" i="12"/>
  <c r="BL46" i="12" s="1"/>
  <c r="AI46" i="16"/>
  <c r="AX17" i="12"/>
  <c r="BI17" i="12" s="1"/>
  <c r="AJ17" i="16"/>
  <c r="AX29" i="12"/>
  <c r="BI29" i="12" s="1"/>
  <c r="AJ29" i="16"/>
  <c r="D47" i="16" s="1"/>
  <c r="E47" i="16" s="1"/>
  <c r="H47" i="16" s="1"/>
  <c r="AX41" i="12"/>
  <c r="BI41" i="12" s="1"/>
  <c r="AJ41" i="16"/>
  <c r="B38" i="20"/>
  <c r="AC38" i="16"/>
  <c r="AX6" i="12"/>
  <c r="BI6" i="12" s="1"/>
  <c r="AJ6" i="16"/>
  <c r="AX28" i="12"/>
  <c r="BI28" i="12" s="1"/>
  <c r="AJ28" i="16"/>
  <c r="AX44" i="12"/>
  <c r="BI44" i="12" s="1"/>
  <c r="AJ44" i="16"/>
  <c r="AV44" i="12"/>
  <c r="BL44" i="12" s="1"/>
  <c r="AI44" i="16"/>
  <c r="AV42" i="12"/>
  <c r="BL42" i="12" s="1"/>
  <c r="AI42" i="16"/>
  <c r="AX22" i="12"/>
  <c r="BI22" i="12" s="1"/>
  <c r="AJ22" i="16"/>
  <c r="K12" i="20"/>
  <c r="B15" i="20"/>
  <c r="C15" i="20" s="1"/>
  <c r="AC15" i="16"/>
  <c r="B9" i="20"/>
  <c r="C9" i="20" s="1"/>
  <c r="AC9" i="16"/>
  <c r="B23" i="20"/>
  <c r="AC23" i="16"/>
  <c r="B35" i="20"/>
  <c r="C35" i="20" s="1"/>
  <c r="AC35" i="16"/>
  <c r="B28" i="20"/>
  <c r="C28" i="20" s="1"/>
  <c r="AC28" i="16"/>
  <c r="D17" i="16"/>
  <c r="E17" i="16" s="1"/>
  <c r="F52" i="16"/>
  <c r="G52" i="16" s="1"/>
  <c r="B11" i="20"/>
  <c r="K11" i="20" s="1"/>
  <c r="AC11" i="16"/>
  <c r="B25" i="20"/>
  <c r="K25" i="20" s="1"/>
  <c r="AC25" i="16"/>
  <c r="B39" i="20"/>
  <c r="AC39" i="16"/>
  <c r="B40" i="20"/>
  <c r="K40" i="20" s="1"/>
  <c r="AC40" i="16"/>
  <c r="B18" i="20"/>
  <c r="K18" i="20" s="1"/>
  <c r="AC18" i="16"/>
  <c r="T24" i="11"/>
  <c r="U24" i="11" s="1"/>
  <c r="AD12" i="16"/>
  <c r="J26" i="16"/>
  <c r="I26" i="16"/>
  <c r="D16" i="16"/>
  <c r="E16" i="16" s="1"/>
  <c r="F51" i="16"/>
  <c r="G51" i="16" s="1"/>
  <c r="J29" i="16"/>
  <c r="I29" i="16"/>
  <c r="J34" i="16"/>
  <c r="I34" i="16"/>
  <c r="B5" i="20"/>
  <c r="C5" i="20" s="1"/>
  <c r="AC5" i="16"/>
  <c r="AV15" i="12"/>
  <c r="BL15" i="12" s="1"/>
  <c r="AI15" i="16"/>
  <c r="AV27" i="12"/>
  <c r="BL27" i="12" s="1"/>
  <c r="AI27" i="16"/>
  <c r="AV39" i="12"/>
  <c r="BL39" i="12" s="1"/>
  <c r="AI39" i="16"/>
  <c r="D38" i="16" s="1"/>
  <c r="E38" i="16" s="1"/>
  <c r="H38" i="16" s="1"/>
  <c r="AT7" i="12"/>
  <c r="BF7" i="12" s="1"/>
  <c r="AH7" i="16"/>
  <c r="AT19" i="12"/>
  <c r="BF19" i="12" s="1"/>
  <c r="AH19" i="16"/>
  <c r="D41" i="16" s="1"/>
  <c r="E41" i="16" s="1"/>
  <c r="H41" i="16" s="1"/>
  <c r="AT31" i="12"/>
  <c r="BF31" i="12" s="1"/>
  <c r="AH31" i="16"/>
  <c r="AT43" i="12"/>
  <c r="BF43" i="12" s="1"/>
  <c r="AH43" i="16"/>
  <c r="J31" i="16"/>
  <c r="I31" i="16"/>
  <c r="AT12" i="12"/>
  <c r="BF12" i="12" s="1"/>
  <c r="AH12" i="16"/>
  <c r="AT24" i="12"/>
  <c r="BF24" i="12" s="1"/>
  <c r="AH24" i="16"/>
  <c r="AT36" i="12"/>
  <c r="BF36" i="12" s="1"/>
  <c r="AH36" i="16"/>
  <c r="AT48" i="12"/>
  <c r="BF48" i="12" s="1"/>
  <c r="AH48" i="16"/>
  <c r="AV12" i="12"/>
  <c r="BL12" i="12" s="1"/>
  <c r="AI12" i="16"/>
  <c r="AX19" i="12"/>
  <c r="BI19" i="12" s="1"/>
  <c r="AJ19" i="16"/>
  <c r="D46" i="16" s="1"/>
  <c r="E46" i="16" s="1"/>
  <c r="H46" i="16" s="1"/>
  <c r="AX31" i="12"/>
  <c r="BI31" i="12" s="1"/>
  <c r="AJ31" i="16"/>
  <c r="AX43" i="12"/>
  <c r="BI43" i="12" s="1"/>
  <c r="AJ43" i="16"/>
  <c r="B8" i="20"/>
  <c r="K8" i="20" s="1"/>
  <c r="AC8" i="16"/>
  <c r="B44" i="20"/>
  <c r="K44" i="20" s="1"/>
  <c r="AC44" i="16"/>
  <c r="AX10" i="12"/>
  <c r="BI10" i="12" s="1"/>
  <c r="AJ10" i="16"/>
  <c r="AX30" i="12"/>
  <c r="BI30" i="12" s="1"/>
  <c r="AJ30" i="16"/>
  <c r="AX46" i="12"/>
  <c r="BI46" i="12" s="1"/>
  <c r="AJ46" i="16"/>
  <c r="AV6" i="12"/>
  <c r="BL6" i="12" s="1"/>
  <c r="AI6" i="16"/>
  <c r="AV48" i="12"/>
  <c r="BL48" i="12" s="1"/>
  <c r="AI48" i="16"/>
  <c r="AX34" i="12"/>
  <c r="BI34" i="12" s="1"/>
  <c r="AJ34" i="16"/>
  <c r="K37" i="20"/>
  <c r="C37" i="20"/>
  <c r="K13" i="20"/>
  <c r="C13" i="20"/>
  <c r="C41" i="20"/>
  <c r="K41" i="20"/>
  <c r="K34" i="20"/>
  <c r="C34" i="20"/>
  <c r="C30" i="20"/>
  <c r="K30" i="20"/>
  <c r="C48" i="20"/>
  <c r="K48" i="20"/>
  <c r="C42" i="20"/>
  <c r="K42" i="20"/>
  <c r="K31" i="20"/>
  <c r="C31" i="20"/>
  <c r="K45" i="20"/>
  <c r="C45" i="20"/>
  <c r="K51" i="20"/>
  <c r="C51" i="20"/>
  <c r="K32" i="20"/>
  <c r="C32" i="20"/>
  <c r="K52" i="20"/>
  <c r="C52" i="20"/>
  <c r="K20" i="20"/>
  <c r="C20" i="20"/>
  <c r="K33" i="20"/>
  <c r="C33" i="20"/>
  <c r="K22" i="20"/>
  <c r="C22" i="20"/>
  <c r="C54" i="20"/>
  <c r="K54" i="20"/>
  <c r="C23" i="20"/>
  <c r="K23" i="20"/>
  <c r="K49" i="20"/>
  <c r="C49" i="20"/>
  <c r="C6" i="20"/>
  <c r="K6" i="20"/>
  <c r="K38" i="20"/>
  <c r="C38" i="20"/>
  <c r="C29" i="20"/>
  <c r="K29" i="20"/>
  <c r="K21" i="20"/>
  <c r="C21" i="20"/>
  <c r="K39" i="20"/>
  <c r="C39" i="20"/>
  <c r="C53" i="20"/>
  <c r="K53" i="20"/>
  <c r="T42" i="11"/>
  <c r="U42" i="11" s="1"/>
  <c r="T19" i="11"/>
  <c r="U19" i="11" s="1"/>
  <c r="T32" i="11"/>
  <c r="U32" i="11" s="1"/>
  <c r="T38" i="11"/>
  <c r="U38" i="11" s="1"/>
  <c r="T62" i="11"/>
  <c r="U62" i="11" s="1"/>
  <c r="T65" i="11"/>
  <c r="T60" i="11"/>
  <c r="U60" i="11" s="1"/>
  <c r="T23" i="11"/>
  <c r="U23" i="11" s="1"/>
  <c r="T45" i="11"/>
  <c r="U45" i="11" s="1"/>
  <c r="T54" i="11"/>
  <c r="U54" i="11" s="1"/>
  <c r="T18" i="11"/>
  <c r="U18" i="11" s="1"/>
  <c r="U56" i="11"/>
  <c r="T55" i="11"/>
  <c r="U55" i="11" s="1"/>
  <c r="T30" i="11"/>
  <c r="U30" i="11" s="1"/>
  <c r="T50" i="11"/>
  <c r="U50" i="11" s="1"/>
  <c r="T53" i="11"/>
  <c r="U53" i="11" s="1"/>
  <c r="T44" i="11"/>
  <c r="T57" i="11"/>
  <c r="U57" i="11" s="1"/>
  <c r="T63" i="11"/>
  <c r="U63" i="11" s="1"/>
  <c r="U26" i="11"/>
  <c r="T58" i="11"/>
  <c r="U58" i="11" s="1"/>
  <c r="T48" i="11"/>
  <c r="U48" i="11" s="1"/>
  <c r="T49" i="11"/>
  <c r="U49" i="11" s="1"/>
  <c r="T47" i="11"/>
  <c r="U47" i="11" s="1"/>
  <c r="T29" i="11"/>
  <c r="U29" i="11" s="1"/>
  <c r="T61" i="11"/>
  <c r="U61" i="11" s="1"/>
  <c r="T36" i="11"/>
  <c r="U36" i="11" s="1"/>
  <c r="T25" i="11"/>
  <c r="U25" i="11" s="1"/>
  <c r="T31" i="11"/>
  <c r="U31" i="11" s="1"/>
  <c r="T39" i="11"/>
  <c r="U39" i="11" s="1"/>
  <c r="T28" i="11"/>
  <c r="U28" i="11" s="1"/>
  <c r="T46" i="11"/>
  <c r="U46" i="11" s="1"/>
  <c r="T21" i="11"/>
  <c r="U21" i="11" s="1"/>
  <c r="T37" i="11"/>
  <c r="U37" i="11" s="1"/>
  <c r="U44" i="11"/>
  <c r="U65" i="11"/>
  <c r="T43" i="11"/>
  <c r="U43" i="11" s="1"/>
  <c r="T20" i="11"/>
  <c r="U20" i="11" s="1"/>
  <c r="T66" i="11"/>
  <c r="U66" i="11" s="1"/>
  <c r="T41" i="11"/>
  <c r="U41" i="11" s="1"/>
  <c r="T33" i="11"/>
  <c r="U33" i="11" s="1"/>
  <c r="T64" i="11"/>
  <c r="U64" i="11" s="1"/>
  <c r="T22" i="11"/>
  <c r="U22" i="11" s="1"/>
  <c r="T35" i="11"/>
  <c r="U35" i="11" s="1"/>
  <c r="T59" i="11"/>
  <c r="U59" i="11" s="1"/>
  <c r="U27" i="11"/>
  <c r="U51" i="11"/>
  <c r="V29" i="11"/>
  <c r="AF17" i="16" s="1"/>
  <c r="V47" i="11"/>
  <c r="AF35" i="16" s="1"/>
  <c r="V55" i="11"/>
  <c r="AF43" i="16" s="1"/>
  <c r="V63" i="11"/>
  <c r="V39" i="11"/>
  <c r="AF27" i="16" s="1"/>
  <c r="V19" i="11"/>
  <c r="AF7" i="16" s="1"/>
  <c r="V65" i="11"/>
  <c r="V53" i="11"/>
  <c r="AF41" i="16" s="1"/>
  <c r="V27" i="11"/>
  <c r="AF15" i="16" s="1"/>
  <c r="T52" i="11"/>
  <c r="U52" i="11" s="1"/>
  <c r="T40" i="11"/>
  <c r="U40" i="11" s="1"/>
  <c r="T34" i="11"/>
  <c r="U34" i="11" s="1"/>
  <c r="T17" i="11"/>
  <c r="U17" i="11" s="1"/>
  <c r="Q31" i="5"/>
  <c r="R31" i="5" s="1"/>
  <c r="Q32" i="5"/>
  <c r="R32" i="5" s="1"/>
  <c r="Q33" i="5"/>
  <c r="R33" i="5" s="1"/>
  <c r="Q34" i="5"/>
  <c r="R34" i="5" s="1"/>
  <c r="Q35" i="5"/>
  <c r="R35" i="5" s="1"/>
  <c r="Q36" i="5"/>
  <c r="R36" i="5" s="1"/>
  <c r="Q37" i="5"/>
  <c r="R37" i="5" s="1"/>
  <c r="Q38" i="5"/>
  <c r="R38" i="5" s="1"/>
  <c r="Q39" i="5"/>
  <c r="R39" i="5" s="1"/>
  <c r="Q40" i="5"/>
  <c r="R40" i="5" s="1"/>
  <c r="Q41" i="5"/>
  <c r="R41" i="5" s="1"/>
  <c r="N31" i="5"/>
  <c r="M32" i="5"/>
  <c r="N32" i="5" s="1"/>
  <c r="M33" i="5"/>
  <c r="N33" i="5" s="1"/>
  <c r="M34" i="5"/>
  <c r="N34" i="5" s="1"/>
  <c r="M35" i="5"/>
  <c r="N35" i="5" s="1"/>
  <c r="M36" i="5"/>
  <c r="N36" i="5" s="1"/>
  <c r="M37" i="5"/>
  <c r="N37" i="5" s="1"/>
  <c r="M38" i="5"/>
  <c r="N38" i="5" s="1"/>
  <c r="M39" i="5"/>
  <c r="N39" i="5" s="1"/>
  <c r="M40" i="5"/>
  <c r="N40" i="5" s="1"/>
  <c r="M41" i="5"/>
  <c r="N41" i="5" s="1"/>
  <c r="J40" i="5"/>
  <c r="K9" i="20" l="1"/>
  <c r="K28" i="20"/>
  <c r="C25" i="20"/>
  <c r="K5" i="20"/>
  <c r="C18" i="20"/>
  <c r="C11" i="20"/>
  <c r="K17" i="20"/>
  <c r="C16" i="20"/>
  <c r="C40" i="20"/>
  <c r="C44" i="20"/>
  <c r="K15" i="20"/>
  <c r="C10" i="20"/>
  <c r="K7" i="20"/>
  <c r="K19" i="20"/>
  <c r="J39" i="16"/>
  <c r="I39" i="16"/>
  <c r="J49" i="16"/>
  <c r="I49" i="16"/>
  <c r="J44" i="16"/>
  <c r="I44" i="16"/>
  <c r="J37" i="16"/>
  <c r="I37" i="16"/>
  <c r="D6" i="16"/>
  <c r="E6" i="16" s="1"/>
  <c r="H6" i="16" s="1"/>
  <c r="D51" i="16"/>
  <c r="E51" i="16" s="1"/>
  <c r="L27" i="16"/>
  <c r="O27" i="16"/>
  <c r="R27" i="16"/>
  <c r="O20" i="16"/>
  <c r="L20" i="16"/>
  <c r="R20" i="16"/>
  <c r="L31" i="16"/>
  <c r="O31" i="16"/>
  <c r="R31" i="16"/>
  <c r="L34" i="16"/>
  <c r="R34" i="16"/>
  <c r="O34" i="16"/>
  <c r="O26" i="16"/>
  <c r="L26" i="16"/>
  <c r="R26" i="16"/>
  <c r="J47" i="16"/>
  <c r="I47" i="16"/>
  <c r="J42" i="16"/>
  <c r="I42" i="16"/>
  <c r="J48" i="16"/>
  <c r="I48" i="16"/>
  <c r="J43" i="16"/>
  <c r="I43" i="16"/>
  <c r="J36" i="16"/>
  <c r="I36" i="16"/>
  <c r="D7" i="16"/>
  <c r="E7" i="16" s="1"/>
  <c r="H7" i="16" s="1"/>
  <c r="D52" i="16"/>
  <c r="E52" i="16" s="1"/>
  <c r="J35" i="16"/>
  <c r="I35" i="16"/>
  <c r="J45" i="16"/>
  <c r="I45" i="16"/>
  <c r="J40" i="16"/>
  <c r="I40" i="16"/>
  <c r="J46" i="16"/>
  <c r="I46" i="16"/>
  <c r="K35" i="20"/>
  <c r="K47" i="20"/>
  <c r="K36" i="20"/>
  <c r="C14" i="20"/>
  <c r="C46" i="20"/>
  <c r="C27" i="20"/>
  <c r="C43" i="20"/>
  <c r="D8" i="16"/>
  <c r="E8" i="16" s="1"/>
  <c r="H8" i="16" s="1"/>
  <c r="D53" i="16"/>
  <c r="E53" i="16" s="1"/>
  <c r="R24" i="16"/>
  <c r="L24" i="16"/>
  <c r="O24" i="16"/>
  <c r="R32" i="16"/>
  <c r="L32" i="16"/>
  <c r="O32" i="16"/>
  <c r="O33" i="16"/>
  <c r="R33" i="16"/>
  <c r="L33" i="16"/>
  <c r="R30" i="16"/>
  <c r="O30" i="16"/>
  <c r="L30" i="16"/>
  <c r="C8" i="20"/>
  <c r="R29" i="16"/>
  <c r="L29" i="16"/>
  <c r="O29" i="16"/>
  <c r="D9" i="16"/>
  <c r="E9" i="16" s="1"/>
  <c r="H9" i="16" s="1"/>
  <c r="D54" i="16"/>
  <c r="E54" i="16" s="1"/>
  <c r="J23" i="16"/>
  <c r="I23" i="16"/>
  <c r="J41" i="16"/>
  <c r="I41" i="16"/>
  <c r="J38" i="16"/>
  <c r="I38" i="16"/>
  <c r="D5" i="16"/>
  <c r="E5" i="16" s="1"/>
  <c r="H5" i="16" s="1"/>
  <c r="D50" i="16"/>
  <c r="E50" i="16" s="1"/>
  <c r="O21" i="16"/>
  <c r="L21" i="16"/>
  <c r="R21" i="16"/>
  <c r="L22" i="16"/>
  <c r="O22" i="16"/>
  <c r="R22" i="16"/>
  <c r="L28" i="16"/>
  <c r="O28" i="16"/>
  <c r="R28" i="16"/>
  <c r="R25" i="16"/>
  <c r="L25" i="16"/>
  <c r="O25" i="16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L45" i="16" l="1"/>
  <c r="R45" i="16"/>
  <c r="O45" i="16"/>
  <c r="O36" i="16"/>
  <c r="L36" i="16"/>
  <c r="R36" i="16"/>
  <c r="O42" i="16"/>
  <c r="L42" i="16"/>
  <c r="R42" i="16"/>
  <c r="H51" i="16"/>
  <c r="H11" i="16"/>
  <c r="J6" i="16"/>
  <c r="H16" i="16"/>
  <c r="I6" i="16"/>
  <c r="H50" i="16"/>
  <c r="H10" i="16"/>
  <c r="R46" i="16"/>
  <c r="O46" i="16"/>
  <c r="L46" i="16"/>
  <c r="L35" i="16"/>
  <c r="O35" i="16"/>
  <c r="R35" i="16"/>
  <c r="L43" i="16"/>
  <c r="R43" i="16"/>
  <c r="O43" i="16"/>
  <c r="R47" i="16"/>
  <c r="O47" i="16"/>
  <c r="L47" i="16"/>
  <c r="L41" i="16"/>
  <c r="R41" i="16"/>
  <c r="O41" i="16"/>
  <c r="R49" i="16"/>
  <c r="O49" i="16"/>
  <c r="L49" i="16"/>
  <c r="J5" i="16"/>
  <c r="I5" i="16"/>
  <c r="H15" i="16"/>
  <c r="L23" i="16"/>
  <c r="R23" i="16"/>
  <c r="O23" i="16"/>
  <c r="H52" i="16"/>
  <c r="H12" i="16"/>
  <c r="R37" i="16"/>
  <c r="O37" i="16"/>
  <c r="L37" i="16"/>
  <c r="L39" i="16"/>
  <c r="O39" i="16"/>
  <c r="R39" i="16"/>
  <c r="H14" i="16"/>
  <c r="H54" i="16"/>
  <c r="H13" i="16"/>
  <c r="H53" i="16"/>
  <c r="O40" i="16"/>
  <c r="R40" i="16"/>
  <c r="L40" i="16"/>
  <c r="J7" i="16"/>
  <c r="H17" i="16"/>
  <c r="I7" i="16"/>
  <c r="R48" i="16"/>
  <c r="L48" i="16"/>
  <c r="O48" i="16"/>
  <c r="L38" i="16"/>
  <c r="R38" i="16"/>
  <c r="O38" i="16"/>
  <c r="J9" i="16"/>
  <c r="I9" i="16"/>
  <c r="H19" i="16"/>
  <c r="J8" i="16"/>
  <c r="H18" i="16"/>
  <c r="I8" i="16"/>
  <c r="O44" i="16"/>
  <c r="R44" i="16"/>
  <c r="L44" i="16"/>
  <c r="F63" i="17"/>
  <c r="F66" i="17"/>
  <c r="F65" i="17"/>
  <c r="Y73" i="17"/>
  <c r="S73" i="17"/>
  <c r="M73" i="17"/>
  <c r="G73" i="17"/>
  <c r="G79" i="17" s="1"/>
  <c r="Y72" i="17"/>
  <c r="Y78" i="17" s="1"/>
  <c r="S72" i="17"/>
  <c r="S78" i="17" s="1"/>
  <c r="M72" i="17"/>
  <c r="G72" i="17"/>
  <c r="G78" i="17" s="1"/>
  <c r="Y71" i="17"/>
  <c r="S71" i="17"/>
  <c r="S77" i="17" s="1"/>
  <c r="M71" i="17"/>
  <c r="M77" i="17" s="1"/>
  <c r="G71" i="17"/>
  <c r="Y70" i="17"/>
  <c r="S70" i="17"/>
  <c r="M70" i="17"/>
  <c r="M76" i="17" s="1"/>
  <c r="G70" i="17"/>
  <c r="G76" i="17" s="1"/>
  <c r="V73" i="17"/>
  <c r="P73" i="17"/>
  <c r="J73" i="17"/>
  <c r="V72" i="17"/>
  <c r="P72" i="17"/>
  <c r="J72" i="17"/>
  <c r="V71" i="17"/>
  <c r="V77" i="17" s="1"/>
  <c r="P71" i="17"/>
  <c r="J71" i="17"/>
  <c r="J77" i="17" s="1"/>
  <c r="V70" i="17"/>
  <c r="P70" i="17"/>
  <c r="J70" i="17"/>
  <c r="E65" i="17"/>
  <c r="E66" i="17"/>
  <c r="F64" i="17"/>
  <c r="E64" i="17"/>
  <c r="E63" i="17"/>
  <c r="J12" i="16" l="1"/>
  <c r="I12" i="16"/>
  <c r="O6" i="16"/>
  <c r="L6" i="16"/>
  <c r="R6" i="16"/>
  <c r="J53" i="16"/>
  <c r="I53" i="16"/>
  <c r="J10" i="16"/>
  <c r="I10" i="16"/>
  <c r="J51" i="16"/>
  <c r="I51" i="16"/>
  <c r="L9" i="16"/>
  <c r="R9" i="16"/>
  <c r="O9" i="16"/>
  <c r="O5" i="16"/>
  <c r="R5" i="16"/>
  <c r="L5" i="16"/>
  <c r="V35" i="16" s="1"/>
  <c r="J18" i="16"/>
  <c r="I18" i="16"/>
  <c r="J17" i="16"/>
  <c r="I17" i="16"/>
  <c r="J13" i="16"/>
  <c r="I13" i="16"/>
  <c r="J50" i="16"/>
  <c r="I50" i="16"/>
  <c r="J11" i="16"/>
  <c r="I11" i="16"/>
  <c r="L8" i="16"/>
  <c r="O8" i="16"/>
  <c r="R8" i="16"/>
  <c r="L7" i="16"/>
  <c r="O7" i="16"/>
  <c r="R7" i="16"/>
  <c r="J54" i="16"/>
  <c r="I54" i="16"/>
  <c r="J52" i="16"/>
  <c r="I52" i="16"/>
  <c r="J19" i="16"/>
  <c r="I19" i="16"/>
  <c r="J14" i="16"/>
  <c r="I14" i="16"/>
  <c r="J15" i="16"/>
  <c r="I15" i="16"/>
  <c r="J16" i="16"/>
  <c r="I16" i="16"/>
  <c r="U83" i="17"/>
  <c r="V79" i="17"/>
  <c r="V86" i="17" s="1"/>
  <c r="S79" i="17"/>
  <c r="J76" i="17"/>
  <c r="P79" i="17"/>
  <c r="P86" i="17" s="1"/>
  <c r="I86" i="17"/>
  <c r="V76" i="17"/>
  <c r="H86" i="17"/>
  <c r="P78" i="17"/>
  <c r="P85" i="17" s="1"/>
  <c r="S76" i="17"/>
  <c r="V78" i="17"/>
  <c r="W84" i="17"/>
  <c r="O85" i="17"/>
  <c r="Y77" i="17"/>
  <c r="Y84" i="17" s="1"/>
  <c r="Z86" i="17"/>
  <c r="J79" i="17"/>
  <c r="J86" i="17" s="1"/>
  <c r="O83" i="17"/>
  <c r="X86" i="17"/>
  <c r="Q85" i="17"/>
  <c r="P76" i="17"/>
  <c r="P83" i="17" s="1"/>
  <c r="J78" i="17"/>
  <c r="J85" i="17" s="1"/>
  <c r="M78" i="17"/>
  <c r="Y76" i="17"/>
  <c r="Y83" i="17" s="1"/>
  <c r="Z83" i="17"/>
  <c r="U85" i="17"/>
  <c r="Y79" i="17"/>
  <c r="G77" i="17"/>
  <c r="P77" i="17"/>
  <c r="P84" i="17" s="1"/>
  <c r="L84" i="17"/>
  <c r="Q84" i="17"/>
  <c r="L86" i="17"/>
  <c r="H84" i="17"/>
  <c r="M79" i="17"/>
  <c r="M86" i="17" s="1"/>
  <c r="L83" i="17"/>
  <c r="Q86" i="17"/>
  <c r="S86" i="17"/>
  <c r="I85" i="17"/>
  <c r="Q83" i="17"/>
  <c r="M83" i="17"/>
  <c r="J83" i="17"/>
  <c r="L85" i="17"/>
  <c r="X83" i="17"/>
  <c r="W86" i="17"/>
  <c r="S83" i="17"/>
  <c r="AA83" i="17"/>
  <c r="G84" i="17"/>
  <c r="H83" i="17"/>
  <c r="R84" i="17"/>
  <c r="M85" i="17"/>
  <c r="K83" i="17"/>
  <c r="K85" i="17"/>
  <c r="R85" i="17"/>
  <c r="I84" i="17"/>
  <c r="S84" i="17"/>
  <c r="AA85" i="17"/>
  <c r="AA84" i="17"/>
  <c r="X85" i="17"/>
  <c r="W83" i="17"/>
  <c r="W85" i="17"/>
  <c r="S85" i="17"/>
  <c r="O84" i="17"/>
  <c r="O86" i="17"/>
  <c r="I83" i="17"/>
  <c r="V84" i="17"/>
  <c r="R86" i="17"/>
  <c r="K84" i="17"/>
  <c r="K86" i="17"/>
  <c r="R83" i="17"/>
  <c r="M84" i="17"/>
  <c r="G83" i="17"/>
  <c r="G86" i="17"/>
  <c r="N84" i="17"/>
  <c r="Z85" i="17"/>
  <c r="U84" i="17"/>
  <c r="U86" i="17"/>
  <c r="AA86" i="17"/>
  <c r="Z84" i="17"/>
  <c r="T85" i="17"/>
  <c r="Y86" i="17"/>
  <c r="X84" i="17"/>
  <c r="N83" i="17"/>
  <c r="N86" i="17"/>
  <c r="H85" i="17"/>
  <c r="V85" i="17"/>
  <c r="T84" i="17"/>
  <c r="G85" i="17"/>
  <c r="Y85" i="17"/>
  <c r="V83" i="17"/>
  <c r="J84" i="17"/>
  <c r="N85" i="17"/>
  <c r="T83" i="17"/>
  <c r="T86" i="17"/>
  <c r="D65" i="17"/>
  <c r="D63" i="17"/>
  <c r="D66" i="17"/>
  <c r="D64" i="17"/>
  <c r="R15" i="16" l="1"/>
  <c r="L15" i="16"/>
  <c r="O15" i="16"/>
  <c r="O52" i="16"/>
  <c r="L52" i="16"/>
  <c r="R52" i="16"/>
  <c r="R50" i="16"/>
  <c r="O50" i="16"/>
  <c r="L50" i="16"/>
  <c r="O18" i="16"/>
  <c r="R18" i="16"/>
  <c r="L18" i="16"/>
  <c r="L53" i="16"/>
  <c r="O53" i="16"/>
  <c r="R53" i="16"/>
  <c r="O14" i="16"/>
  <c r="L14" i="16"/>
  <c r="R14" i="16"/>
  <c r="O54" i="16"/>
  <c r="R54" i="16"/>
  <c r="L54" i="16"/>
  <c r="L13" i="16"/>
  <c r="R13" i="16"/>
  <c r="O13" i="16"/>
  <c r="L51" i="16"/>
  <c r="R51" i="16"/>
  <c r="O51" i="16"/>
  <c r="O16" i="16"/>
  <c r="R16" i="16"/>
  <c r="L16" i="16"/>
  <c r="L19" i="16"/>
  <c r="R19" i="16"/>
  <c r="O19" i="16"/>
  <c r="R11" i="16"/>
  <c r="O11" i="16"/>
  <c r="L11" i="16"/>
  <c r="L17" i="16"/>
  <c r="R17" i="16"/>
  <c r="O17" i="16"/>
  <c r="R10" i="16"/>
  <c r="O10" i="16"/>
  <c r="L10" i="16"/>
  <c r="L12" i="16"/>
  <c r="R12" i="16"/>
  <c r="O12" i="16"/>
  <c r="D73" i="17"/>
  <c r="D71" i="17"/>
  <c r="D70" i="17"/>
  <c r="D76" i="17" s="1"/>
  <c r="D72" i="17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5" i="12"/>
  <c r="E86" i="17" l="1"/>
  <c r="F84" i="17"/>
  <c r="E84" i="17"/>
  <c r="D77" i="17"/>
  <c r="D79" i="17"/>
  <c r="F85" i="17"/>
  <c r="F83" i="17"/>
  <c r="E83" i="17"/>
  <c r="D78" i="17"/>
  <c r="E85" i="17"/>
  <c r="C76" i="17"/>
  <c r="F86" i="17"/>
  <c r="J91" i="17" l="1"/>
  <c r="G91" i="17"/>
  <c r="M91" i="17"/>
  <c r="P91" i="17"/>
  <c r="S91" i="17"/>
  <c r="Y91" i="17"/>
  <c r="V91" i="17"/>
  <c r="D91" i="17"/>
  <c r="J94" i="17"/>
  <c r="M94" i="17"/>
  <c r="P94" i="17"/>
  <c r="D94" i="17"/>
  <c r="S94" i="17"/>
  <c r="G94" i="17"/>
  <c r="V94" i="17"/>
  <c r="Y94" i="17"/>
  <c r="D83" i="17"/>
  <c r="D86" i="17"/>
  <c r="D85" i="17"/>
  <c r="D84" i="17"/>
  <c r="J93" i="17" l="1"/>
  <c r="M93" i="17"/>
  <c r="D93" i="17"/>
  <c r="P93" i="17"/>
  <c r="G93" i="17"/>
  <c r="S93" i="17"/>
  <c r="V93" i="17"/>
  <c r="Y93" i="17"/>
  <c r="J92" i="17"/>
  <c r="D92" i="17"/>
  <c r="M92" i="17"/>
  <c r="G92" i="17"/>
  <c r="P92" i="17"/>
  <c r="S92" i="17"/>
  <c r="V92" i="17"/>
  <c r="Y92" i="17"/>
  <c r="X31" i="16" l="1"/>
  <c r="W11" i="16"/>
  <c r="V51" i="16"/>
  <c r="V54" i="16"/>
  <c r="W14" i="16"/>
  <c r="X34" i="16"/>
  <c r="W12" i="16"/>
  <c r="X32" i="16"/>
  <c r="V52" i="16"/>
  <c r="V53" i="16"/>
  <c r="W13" i="16"/>
  <c r="X33" i="16"/>
  <c r="C10" i="17" l="1"/>
  <c r="C11" i="17"/>
  <c r="C12" i="17"/>
  <c r="C13" i="17"/>
  <c r="C14" i="17"/>
  <c r="C15" i="17"/>
  <c r="C16" i="17"/>
  <c r="C17" i="17"/>
  <c r="C8" i="17"/>
  <c r="K8" i="17" s="1"/>
  <c r="C9" i="17"/>
  <c r="Y15" i="17" l="1"/>
  <c r="V15" i="17"/>
  <c r="S15" i="17"/>
  <c r="P15" i="17"/>
  <c r="M15" i="17"/>
  <c r="J15" i="17"/>
  <c r="G15" i="17"/>
  <c r="E15" i="17"/>
  <c r="Z15" i="17"/>
  <c r="W15" i="17"/>
  <c r="T15" i="17"/>
  <c r="Q15" i="17"/>
  <c r="N15" i="17"/>
  <c r="K15" i="17"/>
  <c r="H15" i="17"/>
  <c r="F15" i="17"/>
  <c r="AA15" i="17"/>
  <c r="X15" i="17"/>
  <c r="U15" i="17"/>
  <c r="R15" i="17"/>
  <c r="O15" i="17"/>
  <c r="L15" i="17"/>
  <c r="I15" i="17"/>
  <c r="D15" i="17"/>
  <c r="Y14" i="17"/>
  <c r="V14" i="17"/>
  <c r="S14" i="17"/>
  <c r="P14" i="17"/>
  <c r="M14" i="17"/>
  <c r="J14" i="17"/>
  <c r="G14" i="17"/>
  <c r="Z14" i="17"/>
  <c r="W14" i="17"/>
  <c r="T14" i="17"/>
  <c r="Q14" i="17"/>
  <c r="N14" i="17"/>
  <c r="K14" i="17"/>
  <c r="H14" i="17"/>
  <c r="E14" i="17"/>
  <c r="D14" i="17"/>
  <c r="AA14" i="17"/>
  <c r="X14" i="17"/>
  <c r="U14" i="17"/>
  <c r="R14" i="17"/>
  <c r="O14" i="17"/>
  <c r="L14" i="17"/>
  <c r="I14" i="17"/>
  <c r="F14" i="17"/>
  <c r="Y13" i="17"/>
  <c r="V13" i="17"/>
  <c r="S13" i="17"/>
  <c r="P13" i="17"/>
  <c r="M13" i="17"/>
  <c r="J13" i="17"/>
  <c r="G13" i="17"/>
  <c r="Z13" i="17"/>
  <c r="W13" i="17"/>
  <c r="T13" i="17"/>
  <c r="Q13" i="17"/>
  <c r="N13" i="17"/>
  <c r="K13" i="17"/>
  <c r="H13" i="17"/>
  <c r="AA13" i="17"/>
  <c r="X13" i="17"/>
  <c r="U13" i="17"/>
  <c r="R13" i="17"/>
  <c r="O13" i="17"/>
  <c r="L13" i="17"/>
  <c r="I13" i="17"/>
  <c r="E13" i="17"/>
  <c r="F13" i="17"/>
  <c r="D13" i="17"/>
  <c r="E12" i="17"/>
  <c r="F12" i="17"/>
  <c r="D12" i="17"/>
  <c r="Y12" i="17"/>
  <c r="V12" i="17"/>
  <c r="V62" i="17" s="1"/>
  <c r="S12" i="17"/>
  <c r="S62" i="17" s="1"/>
  <c r="P12" i="17"/>
  <c r="M12" i="17"/>
  <c r="J12" i="17"/>
  <c r="J62" i="17" s="1"/>
  <c r="G12" i="17"/>
  <c r="G62" i="17" s="1"/>
  <c r="Z12" i="17"/>
  <c r="Z62" i="17" s="1"/>
  <c r="W12" i="17"/>
  <c r="W62" i="17" s="1"/>
  <c r="T12" i="17"/>
  <c r="Q12" i="17"/>
  <c r="Q62" i="17" s="1"/>
  <c r="N12" i="17"/>
  <c r="N62" i="17" s="1"/>
  <c r="K12" i="17"/>
  <c r="H12" i="17"/>
  <c r="H62" i="17" s="1"/>
  <c r="AA12" i="17"/>
  <c r="AA62" i="17" s="1"/>
  <c r="X12" i="17"/>
  <c r="U12" i="17"/>
  <c r="U62" i="17" s="1"/>
  <c r="R12" i="17"/>
  <c r="R62" i="17" s="1"/>
  <c r="O12" i="17"/>
  <c r="L12" i="17"/>
  <c r="L62" i="17" s="1"/>
  <c r="I12" i="17"/>
  <c r="I62" i="17" s="1"/>
  <c r="F8" i="17"/>
  <c r="AA8" i="17"/>
  <c r="X8" i="17"/>
  <c r="U8" i="17"/>
  <c r="R8" i="17"/>
  <c r="O8" i="17"/>
  <c r="L8" i="17"/>
  <c r="I8" i="17"/>
  <c r="E8" i="17"/>
  <c r="Z8" i="17"/>
  <c r="W8" i="17"/>
  <c r="T8" i="17"/>
  <c r="Q8" i="17"/>
  <c r="N8" i="17"/>
  <c r="H8" i="17"/>
  <c r="D8" i="17"/>
  <c r="Y8" i="17"/>
  <c r="V8" i="17"/>
  <c r="S8" i="17"/>
  <c r="P8" i="17"/>
  <c r="M8" i="17"/>
  <c r="J8" i="17"/>
  <c r="G8" i="17"/>
  <c r="Y17" i="17"/>
  <c r="V17" i="17"/>
  <c r="S17" i="17"/>
  <c r="P17" i="17"/>
  <c r="M17" i="17"/>
  <c r="J17" i="17"/>
  <c r="G17" i="17"/>
  <c r="D17" i="17"/>
  <c r="Z17" i="17"/>
  <c r="W17" i="17"/>
  <c r="T17" i="17"/>
  <c r="Q17" i="17"/>
  <c r="N17" i="17"/>
  <c r="K17" i="17"/>
  <c r="H17" i="17"/>
  <c r="AA17" i="17"/>
  <c r="X17" i="17"/>
  <c r="U17" i="17"/>
  <c r="R17" i="17"/>
  <c r="O17" i="17"/>
  <c r="L17" i="17"/>
  <c r="I17" i="17"/>
  <c r="E17" i="17"/>
  <c r="F17" i="17"/>
  <c r="Y11" i="17"/>
  <c r="V11" i="17"/>
  <c r="S11" i="17"/>
  <c r="P11" i="17"/>
  <c r="M11" i="17"/>
  <c r="J11" i="17"/>
  <c r="G11" i="17"/>
  <c r="Z11" i="17"/>
  <c r="W11" i="17"/>
  <c r="T11" i="17"/>
  <c r="Q11" i="17"/>
  <c r="N11" i="17"/>
  <c r="K11" i="17"/>
  <c r="H11" i="17"/>
  <c r="D11" i="17"/>
  <c r="AA11" i="17"/>
  <c r="X11" i="17"/>
  <c r="U11" i="17"/>
  <c r="R11" i="17"/>
  <c r="O11" i="17"/>
  <c r="L11" i="17"/>
  <c r="I11" i="17"/>
  <c r="E11" i="17"/>
  <c r="F11" i="17"/>
  <c r="Y9" i="17"/>
  <c r="V9" i="17"/>
  <c r="S9" i="17"/>
  <c r="P9" i="17"/>
  <c r="M9" i="17"/>
  <c r="J9" i="17"/>
  <c r="G9" i="17"/>
  <c r="E9" i="17"/>
  <c r="Z9" i="17"/>
  <c r="W9" i="17"/>
  <c r="T9" i="17"/>
  <c r="Q9" i="17"/>
  <c r="N9" i="17"/>
  <c r="K9" i="17"/>
  <c r="H9" i="17"/>
  <c r="F9" i="17"/>
  <c r="AA9" i="17"/>
  <c r="X9" i="17"/>
  <c r="U9" i="17"/>
  <c r="R9" i="17"/>
  <c r="O9" i="17"/>
  <c r="L9" i="17"/>
  <c r="I9" i="17"/>
  <c r="D9" i="17"/>
  <c r="D16" i="17"/>
  <c r="E16" i="17"/>
  <c r="Y16" i="17"/>
  <c r="V16" i="17"/>
  <c r="S16" i="17"/>
  <c r="P16" i="17"/>
  <c r="M16" i="17"/>
  <c r="J16" i="17"/>
  <c r="G16" i="17"/>
  <c r="F16" i="17"/>
  <c r="Z16" i="17"/>
  <c r="W16" i="17"/>
  <c r="T16" i="17"/>
  <c r="Q16" i="17"/>
  <c r="N16" i="17"/>
  <c r="K16" i="17"/>
  <c r="H16" i="17"/>
  <c r="AA16" i="17"/>
  <c r="X16" i="17"/>
  <c r="U16" i="17"/>
  <c r="R16" i="17"/>
  <c r="O16" i="17"/>
  <c r="L16" i="17"/>
  <c r="I16" i="17"/>
  <c r="D10" i="17"/>
  <c r="E10" i="17"/>
  <c r="Y10" i="17"/>
  <c r="V10" i="17"/>
  <c r="S10" i="17"/>
  <c r="P10" i="17"/>
  <c r="M10" i="17"/>
  <c r="J10" i="17"/>
  <c r="G10" i="17"/>
  <c r="F10" i="17"/>
  <c r="Z10" i="17"/>
  <c r="W10" i="17"/>
  <c r="T10" i="17"/>
  <c r="Q10" i="17"/>
  <c r="N10" i="17"/>
  <c r="K10" i="17"/>
  <c r="H10" i="17"/>
  <c r="AA10" i="17"/>
  <c r="X10" i="17"/>
  <c r="U10" i="17"/>
  <c r="R10" i="17"/>
  <c r="O10" i="17"/>
  <c r="L10" i="17"/>
  <c r="I10" i="17"/>
  <c r="F62" i="17"/>
  <c r="X62" i="17"/>
  <c r="M62" i="17"/>
  <c r="Y62" i="17"/>
  <c r="T62" i="17"/>
  <c r="O62" i="17"/>
  <c r="P62" i="17"/>
  <c r="E62" i="17"/>
  <c r="K62" i="17"/>
  <c r="G69" i="17" l="1"/>
  <c r="G75" i="17" s="1"/>
  <c r="P69" i="17"/>
  <c r="J69" i="17"/>
  <c r="M69" i="17"/>
  <c r="M75" i="17" s="1"/>
  <c r="V69" i="17"/>
  <c r="V75" i="17" s="1"/>
  <c r="Y69" i="17"/>
  <c r="S69" i="17"/>
  <c r="D62" i="17"/>
  <c r="Y4" i="19"/>
  <c r="Y5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3" i="19"/>
  <c r="Q82" i="17" l="1"/>
  <c r="J75" i="17"/>
  <c r="S75" i="17"/>
  <c r="S82" i="17" s="1"/>
  <c r="Z82" i="17"/>
  <c r="U82" i="17"/>
  <c r="W82" i="17"/>
  <c r="Y75" i="17"/>
  <c r="Y82" i="17" s="1"/>
  <c r="P75" i="17"/>
  <c r="P82" i="17" s="1"/>
  <c r="O82" i="17"/>
  <c r="I82" i="17"/>
  <c r="H82" i="17"/>
  <c r="L82" i="17"/>
  <c r="AA82" i="17"/>
  <c r="V82" i="17"/>
  <c r="M82" i="17"/>
  <c r="G82" i="17"/>
  <c r="J82" i="17"/>
  <c r="X82" i="17"/>
  <c r="T82" i="17"/>
  <c r="R82" i="17"/>
  <c r="N82" i="17"/>
  <c r="K82" i="17"/>
  <c r="D69" i="17"/>
  <c r="E82" i="17" l="1"/>
  <c r="F82" i="17"/>
  <c r="N28" i="13" l="1"/>
  <c r="AQ10" i="7" l="1"/>
  <c r="AQ11" i="7"/>
  <c r="AQ12" i="7"/>
  <c r="AQ13" i="7"/>
  <c r="AQ14" i="7"/>
  <c r="AQ15" i="7"/>
  <c r="AQ16" i="7"/>
  <c r="AQ17" i="7"/>
  <c r="AQ18" i="7"/>
  <c r="AQ19" i="7"/>
  <c r="AQ20" i="7"/>
  <c r="AQ21" i="7"/>
  <c r="AQ22" i="7"/>
  <c r="AQ23" i="7"/>
  <c r="AQ24" i="7"/>
  <c r="AQ25" i="7"/>
  <c r="AQ26" i="7"/>
  <c r="AQ27" i="7"/>
  <c r="AQ28" i="7"/>
  <c r="AQ29" i="7"/>
  <c r="AQ30" i="7"/>
  <c r="AQ31" i="7"/>
  <c r="AQ32" i="7"/>
  <c r="AQ33" i="7"/>
  <c r="AQ34" i="7"/>
  <c r="AQ35" i="7"/>
  <c r="AQ36" i="7"/>
  <c r="AQ37" i="7"/>
  <c r="AQ38" i="7"/>
  <c r="AQ39" i="7"/>
  <c r="AQ40" i="7"/>
  <c r="AQ41" i="7"/>
  <c r="AQ42" i="7"/>
  <c r="AQ43" i="7"/>
  <c r="AQ44" i="7"/>
  <c r="AQ45" i="7"/>
  <c r="AQ46" i="7"/>
  <c r="AQ47" i="7"/>
  <c r="AQ48" i="7"/>
  <c r="AQ49" i="7"/>
  <c r="AQ50" i="7"/>
  <c r="AQ51" i="7"/>
  <c r="AQ52" i="7"/>
  <c r="AQ53" i="7"/>
  <c r="AQ54" i="7"/>
  <c r="AQ55" i="7"/>
  <c r="AQ56" i="7"/>
  <c r="AQ57" i="7"/>
  <c r="AQ58" i="7"/>
  <c r="A326" i="21" l="1"/>
  <c r="A315" i="21"/>
  <c r="A304" i="21"/>
  <c r="A293" i="21"/>
  <c r="A282" i="21"/>
  <c r="A403" i="21"/>
  <c r="A392" i="21"/>
  <c r="A436" i="21"/>
  <c r="A425" i="21"/>
  <c r="A414" i="21"/>
  <c r="A73" i="21"/>
  <c r="A62" i="21"/>
  <c r="A106" i="21"/>
  <c r="A95" i="21"/>
  <c r="A84" i="21"/>
  <c r="A469" i="21"/>
  <c r="A458" i="21"/>
  <c r="A447" i="21"/>
  <c r="A491" i="21"/>
  <c r="A480" i="21"/>
  <c r="A139" i="21"/>
  <c r="A128" i="21"/>
  <c r="A117" i="21"/>
  <c r="A161" i="21"/>
  <c r="A150" i="21"/>
  <c r="A337" i="21"/>
  <c r="A381" i="21"/>
  <c r="A370" i="21"/>
  <c r="A359" i="21"/>
  <c r="A348" i="21"/>
  <c r="A535" i="21"/>
  <c r="A524" i="21"/>
  <c r="A502" i="21"/>
  <c r="A546" i="21"/>
  <c r="A513" i="21"/>
  <c r="A205" i="21"/>
  <c r="A194" i="21"/>
  <c r="A183" i="21"/>
  <c r="A172" i="21"/>
  <c r="A216" i="21"/>
  <c r="A557" i="21"/>
  <c r="A601" i="21"/>
  <c r="A590" i="21"/>
  <c r="A579" i="21"/>
  <c r="A568" i="21"/>
  <c r="A271" i="21"/>
  <c r="A260" i="21"/>
  <c r="A249" i="21"/>
  <c r="A238" i="21"/>
  <c r="A227" i="21"/>
  <c r="AR54" i="7"/>
  <c r="AR48" i="7"/>
  <c r="AR45" i="7"/>
  <c r="AS45" i="7" s="1"/>
  <c r="AT45" i="7" s="1"/>
  <c r="AU45" i="7" s="1"/>
  <c r="AV45" i="7" s="1"/>
  <c r="AW45" i="7" s="1"/>
  <c r="AX45" i="7" s="1"/>
  <c r="AY45" i="7" s="1"/>
  <c r="AZ45" i="7" s="1"/>
  <c r="AR39" i="7"/>
  <c r="AR36" i="7"/>
  <c r="AS36" i="7" s="1"/>
  <c r="AT36" i="7" s="1"/>
  <c r="AU36" i="7" s="1"/>
  <c r="AV36" i="7" s="1"/>
  <c r="AW36" i="7" s="1"/>
  <c r="AX36" i="7" s="1"/>
  <c r="AY36" i="7" s="1"/>
  <c r="AZ36" i="7" s="1"/>
  <c r="AR27" i="7"/>
  <c r="AS27" i="7" s="1"/>
  <c r="AT27" i="7" s="1"/>
  <c r="AU27" i="7" s="1"/>
  <c r="AV27" i="7" s="1"/>
  <c r="AW27" i="7" s="1"/>
  <c r="AX27" i="7" s="1"/>
  <c r="AY27" i="7" s="1"/>
  <c r="AZ27" i="7" s="1"/>
  <c r="AR21" i="7"/>
  <c r="AS21" i="7" s="1"/>
  <c r="AT21" i="7" s="1"/>
  <c r="AU21" i="7" s="1"/>
  <c r="AV21" i="7" s="1"/>
  <c r="AW21" i="7" s="1"/>
  <c r="AX21" i="7" s="1"/>
  <c r="AR18" i="7"/>
  <c r="AR57" i="7"/>
  <c r="AS57" i="7" s="1"/>
  <c r="AT57" i="7" s="1"/>
  <c r="AU57" i="7" s="1"/>
  <c r="AV57" i="7" s="1"/>
  <c r="AW57" i="7" s="1"/>
  <c r="AR30" i="7"/>
  <c r="AS30" i="7" s="1"/>
  <c r="AT30" i="7" s="1"/>
  <c r="AU30" i="7" s="1"/>
  <c r="AV30" i="7" s="1"/>
  <c r="AW30" i="7" s="1"/>
  <c r="AR33" i="7"/>
  <c r="AR15" i="7"/>
  <c r="AS15" i="7" s="1"/>
  <c r="AT15" i="7" s="1"/>
  <c r="AU15" i="7" s="1"/>
  <c r="AV15" i="7" s="1"/>
  <c r="AW15" i="7" s="1"/>
  <c r="AX15" i="7" s="1"/>
  <c r="AY15" i="7" s="1"/>
  <c r="AZ15" i="7" s="1"/>
  <c r="AR10" i="7"/>
  <c r="AS10" i="7" s="1"/>
  <c r="AT10" i="7" s="1"/>
  <c r="AU10" i="7" s="1"/>
  <c r="AV10" i="7" s="1"/>
  <c r="AW10" i="7" s="1"/>
  <c r="AX10" i="7" s="1"/>
  <c r="AY10" i="7" s="1"/>
  <c r="AZ10" i="7" s="1"/>
  <c r="AR52" i="7"/>
  <c r="AS52" i="7" s="1"/>
  <c r="AT52" i="7" s="1"/>
  <c r="AU52" i="7" s="1"/>
  <c r="AV52" i="7" s="1"/>
  <c r="AW52" i="7" s="1"/>
  <c r="AX52" i="7" s="1"/>
  <c r="AY52" i="7" s="1"/>
  <c r="AZ52" i="7" s="1"/>
  <c r="BB52" i="7" s="1"/>
  <c r="AR40" i="7"/>
  <c r="AS40" i="7" s="1"/>
  <c r="AT40" i="7" s="1"/>
  <c r="AU40" i="7" s="1"/>
  <c r="AV40" i="7" s="1"/>
  <c r="AW40" i="7" s="1"/>
  <c r="AX40" i="7" s="1"/>
  <c r="AY40" i="7" s="1"/>
  <c r="AZ40" i="7" s="1"/>
  <c r="AR34" i="7"/>
  <c r="AS34" i="7" s="1"/>
  <c r="AT34" i="7" s="1"/>
  <c r="AU34" i="7" s="1"/>
  <c r="AV34" i="7" s="1"/>
  <c r="AW34" i="7" s="1"/>
  <c r="AX34" i="7" s="1"/>
  <c r="AY34" i="7" s="1"/>
  <c r="AZ34" i="7" s="1"/>
  <c r="AR25" i="7"/>
  <c r="AS25" i="7" s="1"/>
  <c r="AT25" i="7" s="1"/>
  <c r="AU25" i="7" s="1"/>
  <c r="AV25" i="7" s="1"/>
  <c r="AW25" i="7" s="1"/>
  <c r="AX25" i="7" s="1"/>
  <c r="AY25" i="7" s="1"/>
  <c r="AZ25" i="7" s="1"/>
  <c r="AR22" i="7"/>
  <c r="AR19" i="7"/>
  <c r="AS19" i="7" s="1"/>
  <c r="AT19" i="7" s="1"/>
  <c r="AU19" i="7" s="1"/>
  <c r="AV19" i="7" s="1"/>
  <c r="AW19" i="7" s="1"/>
  <c r="AX19" i="7" s="1"/>
  <c r="AY19" i="7" s="1"/>
  <c r="AZ19" i="7" s="1"/>
  <c r="AR16" i="7"/>
  <c r="AS16" i="7" s="1"/>
  <c r="AT16" i="7" s="1"/>
  <c r="AU16" i="7" s="1"/>
  <c r="AV16" i="7" s="1"/>
  <c r="AW16" i="7" s="1"/>
  <c r="AX16" i="7" s="1"/>
  <c r="AY16" i="7" s="1"/>
  <c r="AZ16" i="7" s="1"/>
  <c r="AR13" i="7"/>
  <c r="AR42" i="7"/>
  <c r="AS42" i="7" s="1"/>
  <c r="AT42" i="7" s="1"/>
  <c r="AU42" i="7" s="1"/>
  <c r="AV42" i="7" s="1"/>
  <c r="AW42" i="7" s="1"/>
  <c r="AX42" i="7" s="1"/>
  <c r="AY42" i="7" s="1"/>
  <c r="AZ42" i="7" s="1"/>
  <c r="AR58" i="7"/>
  <c r="AR49" i="7"/>
  <c r="AS49" i="7" s="1"/>
  <c r="AT49" i="7" s="1"/>
  <c r="AR46" i="7"/>
  <c r="AR43" i="7"/>
  <c r="AR37" i="7"/>
  <c r="AS37" i="7" s="1"/>
  <c r="AR31" i="7"/>
  <c r="AS31" i="7" s="1"/>
  <c r="AT31" i="7" s="1"/>
  <c r="AU31" i="7" s="1"/>
  <c r="AV31" i="7" s="1"/>
  <c r="AW31" i="7" s="1"/>
  <c r="AX31" i="7" s="1"/>
  <c r="AY31" i="7" s="1"/>
  <c r="AZ31" i="7" s="1"/>
  <c r="AR56" i="7"/>
  <c r="AS56" i="7" s="1"/>
  <c r="AT56" i="7" s="1"/>
  <c r="AU56" i="7" s="1"/>
  <c r="AV56" i="7" s="1"/>
  <c r="AW56" i="7" s="1"/>
  <c r="AX56" i="7" s="1"/>
  <c r="AY56" i="7" s="1"/>
  <c r="AZ56" i="7" s="1"/>
  <c r="AS54" i="7"/>
  <c r="AT54" i="7" s="1"/>
  <c r="AU54" i="7" s="1"/>
  <c r="AV54" i="7" s="1"/>
  <c r="AW54" i="7" s="1"/>
  <c r="AX54" i="7" s="1"/>
  <c r="AY54" i="7" s="1"/>
  <c r="AZ54" i="7" s="1"/>
  <c r="AR53" i="7"/>
  <c r="AR50" i="7"/>
  <c r="AS50" i="7" s="1"/>
  <c r="AT50" i="7" s="1"/>
  <c r="AU50" i="7" s="1"/>
  <c r="AV50" i="7" s="1"/>
  <c r="AW50" i="7" s="1"/>
  <c r="AX50" i="7" s="1"/>
  <c r="AY50" i="7" s="1"/>
  <c r="AZ50" i="7" s="1"/>
  <c r="AR47" i="7"/>
  <c r="AS47" i="7" s="1"/>
  <c r="AT47" i="7" s="1"/>
  <c r="AU47" i="7" s="1"/>
  <c r="AS39" i="7"/>
  <c r="AT39" i="7" s="1"/>
  <c r="AU39" i="7" s="1"/>
  <c r="AV39" i="7" s="1"/>
  <c r="AW39" i="7" s="1"/>
  <c r="AX39" i="7" s="1"/>
  <c r="AY39" i="7" s="1"/>
  <c r="AZ39" i="7" s="1"/>
  <c r="AR38" i="7"/>
  <c r="AR35" i="7"/>
  <c r="AS35" i="7" s="1"/>
  <c r="AT35" i="7" s="1"/>
  <c r="AU35" i="7" s="1"/>
  <c r="AV35" i="7" s="1"/>
  <c r="AW35" i="7" s="1"/>
  <c r="AX35" i="7" s="1"/>
  <c r="AY35" i="7" s="1"/>
  <c r="AZ35" i="7" s="1"/>
  <c r="AR32" i="7"/>
  <c r="AS32" i="7" s="1"/>
  <c r="AT32" i="7" s="1"/>
  <c r="AU32" i="7" s="1"/>
  <c r="AR29" i="7"/>
  <c r="AS29" i="7" s="1"/>
  <c r="AT29" i="7" s="1"/>
  <c r="AU29" i="7" s="1"/>
  <c r="AV29" i="7" s="1"/>
  <c r="AW29" i="7" s="1"/>
  <c r="AX29" i="7" s="1"/>
  <c r="AY29" i="7" s="1"/>
  <c r="AZ29" i="7" s="1"/>
  <c r="AR26" i="7"/>
  <c r="AS26" i="7" s="1"/>
  <c r="AT26" i="7" s="1"/>
  <c r="AU26" i="7" s="1"/>
  <c r="AV26" i="7" s="1"/>
  <c r="AW26" i="7" s="1"/>
  <c r="AX26" i="7" s="1"/>
  <c r="AY26" i="7" s="1"/>
  <c r="AZ26" i="7" s="1"/>
  <c r="AR23" i="7"/>
  <c r="AR20" i="7"/>
  <c r="AS20" i="7" s="1"/>
  <c r="AT20" i="7" s="1"/>
  <c r="AU20" i="7" s="1"/>
  <c r="AV20" i="7" s="1"/>
  <c r="AR12" i="7"/>
  <c r="AR51" i="7"/>
  <c r="AS51" i="7" s="1"/>
  <c r="AT51" i="7" s="1"/>
  <c r="AU51" i="7" s="1"/>
  <c r="AV51" i="7" s="1"/>
  <c r="AW51" i="7" s="1"/>
  <c r="AX51" i="7" s="1"/>
  <c r="AY51" i="7" s="1"/>
  <c r="AZ51" i="7" s="1"/>
  <c r="AR24" i="7"/>
  <c r="AS24" i="7" s="1"/>
  <c r="AT24" i="7" s="1"/>
  <c r="AU24" i="7" s="1"/>
  <c r="AV24" i="7" s="1"/>
  <c r="AW24" i="7" s="1"/>
  <c r="AX24" i="7" s="1"/>
  <c r="AY24" i="7" s="1"/>
  <c r="AZ24" i="7" s="1"/>
  <c r="AR55" i="7"/>
  <c r="AS55" i="7" s="1"/>
  <c r="AR17" i="7"/>
  <c r="AS17" i="7" s="1"/>
  <c r="AT17" i="7" s="1"/>
  <c r="AU17" i="7" s="1"/>
  <c r="AV17" i="7" s="1"/>
  <c r="AW17" i="7" s="1"/>
  <c r="AX17" i="7" s="1"/>
  <c r="AY17" i="7" s="1"/>
  <c r="AZ17" i="7" s="1"/>
  <c r="AR14" i="7"/>
  <c r="AS14" i="7" s="1"/>
  <c r="AT14" i="7" s="1"/>
  <c r="AU14" i="7" s="1"/>
  <c r="AR44" i="7"/>
  <c r="AS44" i="7" s="1"/>
  <c r="AT44" i="7" s="1"/>
  <c r="AU44" i="7" s="1"/>
  <c r="AV44" i="7" s="1"/>
  <c r="AW44" i="7" s="1"/>
  <c r="AX44" i="7" s="1"/>
  <c r="AY44" i="7" s="1"/>
  <c r="AZ44" i="7" s="1"/>
  <c r="AR41" i="7"/>
  <c r="AS41" i="7" s="1"/>
  <c r="AT41" i="7" s="1"/>
  <c r="AU41" i="7" s="1"/>
  <c r="AR28" i="7"/>
  <c r="AR11" i="7"/>
  <c r="AS11" i="7" s="1"/>
  <c r="AT11" i="7" s="1"/>
  <c r="AU11" i="7" s="1"/>
  <c r="AV11" i="7" s="1"/>
  <c r="AW11" i="7" s="1"/>
  <c r="AX11" i="7" s="1"/>
  <c r="AY11" i="7" s="1"/>
  <c r="AZ11" i="7" s="1"/>
  <c r="AS23" i="7" l="1"/>
  <c r="A217" i="21"/>
  <c r="A206" i="21"/>
  <c r="A195" i="21"/>
  <c r="A184" i="21"/>
  <c r="A173" i="21"/>
  <c r="AS43" i="7"/>
  <c r="A415" i="21"/>
  <c r="A404" i="21"/>
  <c r="A393" i="21"/>
  <c r="A437" i="21"/>
  <c r="A426" i="21"/>
  <c r="AS18" i="7"/>
  <c r="A151" i="21"/>
  <c r="A140" i="21"/>
  <c r="A129" i="21"/>
  <c r="A118" i="21"/>
  <c r="A162" i="21"/>
  <c r="AS48" i="7"/>
  <c r="A481" i="21"/>
  <c r="A470" i="21"/>
  <c r="A459" i="21"/>
  <c r="A448" i="21"/>
  <c r="A492" i="21"/>
  <c r="AS28" i="7"/>
  <c r="A272" i="21"/>
  <c r="A261" i="21"/>
  <c r="A250" i="21"/>
  <c r="A239" i="21"/>
  <c r="A228" i="21"/>
  <c r="AS53" i="7"/>
  <c r="A547" i="21"/>
  <c r="A536" i="21"/>
  <c r="A514" i="21"/>
  <c r="A503" i="21"/>
  <c r="A525" i="21"/>
  <c r="AS13" i="7"/>
  <c r="A85" i="21"/>
  <c r="A74" i="21"/>
  <c r="A63" i="21"/>
  <c r="A107" i="21"/>
  <c r="A96" i="21"/>
  <c r="AS38" i="7"/>
  <c r="A349" i="21"/>
  <c r="A338" i="21"/>
  <c r="A382" i="21"/>
  <c r="A371" i="21"/>
  <c r="A360" i="21"/>
  <c r="AS58" i="7"/>
  <c r="A569" i="21"/>
  <c r="A558" i="21"/>
  <c r="A602" i="21"/>
  <c r="A591" i="21"/>
  <c r="A580" i="21"/>
  <c r="AS33" i="7"/>
  <c r="A283" i="21"/>
  <c r="A327" i="21"/>
  <c r="A316" i="21"/>
  <c r="A305" i="21"/>
  <c r="A294" i="21"/>
  <c r="BB25" i="7"/>
  <c r="BB44" i="7"/>
  <c r="BB16" i="7"/>
  <c r="BB35" i="7"/>
  <c r="BB27" i="7"/>
  <c r="BB24" i="7"/>
  <c r="AS12" i="7"/>
  <c r="AT12" i="7" s="1"/>
  <c r="AU12" i="7" s="1"/>
  <c r="AV12" i="7" s="1"/>
  <c r="AW12" i="7" s="1"/>
  <c r="AX12" i="7" s="1"/>
  <c r="AY12" i="7" s="1"/>
  <c r="AZ12" i="7" s="1"/>
  <c r="AY21" i="7"/>
  <c r="AZ21" i="7" s="1"/>
  <c r="BB21" i="7" s="1"/>
  <c r="AT37" i="7"/>
  <c r="AU37" i="7" s="1"/>
  <c r="AV37" i="7" s="1"/>
  <c r="AW37" i="7" s="1"/>
  <c r="AX37" i="7" s="1"/>
  <c r="AY37" i="7" s="1"/>
  <c r="AZ37" i="7" s="1"/>
  <c r="AV47" i="7"/>
  <c r="AW47" i="7" s="1"/>
  <c r="AX47" i="7" s="1"/>
  <c r="AY47" i="7" s="1"/>
  <c r="AZ47" i="7" s="1"/>
  <c r="AT28" i="7"/>
  <c r="AV41" i="7"/>
  <c r="AW41" i="7" s="1"/>
  <c r="AX41" i="7" s="1"/>
  <c r="AY41" i="7" s="1"/>
  <c r="AZ41" i="7" s="1"/>
  <c r="AX30" i="7"/>
  <c r="AY30" i="7" s="1"/>
  <c r="AZ30" i="7" s="1"/>
  <c r="AV32" i="7"/>
  <c r="AW32" i="7" s="1"/>
  <c r="AX32" i="7" s="1"/>
  <c r="AY32" i="7" s="1"/>
  <c r="AZ32" i="7" s="1"/>
  <c r="AV14" i="7"/>
  <c r="AW14" i="7" s="1"/>
  <c r="AX14" i="7" s="1"/>
  <c r="AY14" i="7" s="1"/>
  <c r="AZ14" i="7" s="1"/>
  <c r="AW20" i="7"/>
  <c r="AX20" i="7" s="1"/>
  <c r="AY20" i="7" s="1"/>
  <c r="AZ20" i="7" s="1"/>
  <c r="AT55" i="7"/>
  <c r="AU55" i="7" s="1"/>
  <c r="AV55" i="7" s="1"/>
  <c r="AW55" i="7" s="1"/>
  <c r="AX55" i="7" s="1"/>
  <c r="AY55" i="7" s="1"/>
  <c r="AZ55" i="7" s="1"/>
  <c r="AX57" i="7"/>
  <c r="AY57" i="7" s="1"/>
  <c r="AZ57" i="7" s="1"/>
  <c r="BB40" i="7"/>
  <c r="AU49" i="7"/>
  <c r="AV49" i="7" s="1"/>
  <c r="AW49" i="7" s="1"/>
  <c r="AX49" i="7" s="1"/>
  <c r="AY49" i="7" s="1"/>
  <c r="AZ49" i="7" s="1"/>
  <c r="BB54" i="7"/>
  <c r="BB36" i="7"/>
  <c r="BB29" i="7"/>
  <c r="BB50" i="7"/>
  <c r="BB56" i="7"/>
  <c r="BB19" i="7"/>
  <c r="BB34" i="7"/>
  <c r="AS46" i="7"/>
  <c r="AT46" i="7" s="1"/>
  <c r="AU46" i="7" s="1"/>
  <c r="AV46" i="7" s="1"/>
  <c r="AW46" i="7" s="1"/>
  <c r="AX46" i="7" s="1"/>
  <c r="AY46" i="7" s="1"/>
  <c r="AZ46" i="7" s="1"/>
  <c r="BB15" i="7"/>
  <c r="AS22" i="7"/>
  <c r="AT22" i="7" s="1"/>
  <c r="AU22" i="7" s="1"/>
  <c r="AV22" i="7" s="1"/>
  <c r="AW22" i="7" s="1"/>
  <c r="AX22" i="7" s="1"/>
  <c r="AY22" i="7" s="1"/>
  <c r="AZ22" i="7" s="1"/>
  <c r="BB39" i="7"/>
  <c r="BB17" i="7"/>
  <c r="BB31" i="7"/>
  <c r="BB42" i="7"/>
  <c r="BB11" i="7"/>
  <c r="BB51" i="7"/>
  <c r="BB26" i="7"/>
  <c r="BB10" i="7"/>
  <c r="BB45" i="7"/>
  <c r="AU28" i="7" l="1"/>
  <c r="A241" i="21"/>
  <c r="A230" i="21"/>
  <c r="A274" i="21"/>
  <c r="A263" i="21"/>
  <c r="A252" i="21"/>
  <c r="AT33" i="7"/>
  <c r="A295" i="21"/>
  <c r="A284" i="21"/>
  <c r="A328" i="21"/>
  <c r="A317" i="21"/>
  <c r="A306" i="21"/>
  <c r="AT58" i="7"/>
  <c r="A559" i="21"/>
  <c r="A570" i="21"/>
  <c r="A592" i="21"/>
  <c r="A603" i="21"/>
  <c r="A581" i="21"/>
  <c r="AT38" i="7"/>
  <c r="A361" i="21"/>
  <c r="A350" i="21"/>
  <c r="A339" i="21"/>
  <c r="A383" i="21"/>
  <c r="A372" i="21"/>
  <c r="AT13" i="7"/>
  <c r="A97" i="21"/>
  <c r="A86" i="21"/>
  <c r="A75" i="21"/>
  <c r="A64" i="21"/>
  <c r="A108" i="21"/>
  <c r="AT53" i="7"/>
  <c r="A548" i="21"/>
  <c r="A526" i="21"/>
  <c r="A515" i="21"/>
  <c r="A504" i="21"/>
  <c r="A537" i="21"/>
  <c r="A229" i="21"/>
  <c r="A273" i="21"/>
  <c r="A262" i="21"/>
  <c r="A251" i="21"/>
  <c r="A240" i="21"/>
  <c r="AT48" i="7"/>
  <c r="A493" i="21"/>
  <c r="A482" i="21"/>
  <c r="A471" i="21"/>
  <c r="A460" i="21"/>
  <c r="A449" i="21"/>
  <c r="AT18" i="7"/>
  <c r="A163" i="21"/>
  <c r="A152" i="21"/>
  <c r="A141" i="21"/>
  <c r="A130" i="21"/>
  <c r="A119" i="21"/>
  <c r="AT43" i="7"/>
  <c r="A427" i="21"/>
  <c r="A416" i="21"/>
  <c r="A405" i="21"/>
  <c r="A394" i="21"/>
  <c r="A438" i="21"/>
  <c r="AT23" i="7"/>
  <c r="A218" i="21"/>
  <c r="A207" i="21"/>
  <c r="A196" i="21"/>
  <c r="A185" i="21"/>
  <c r="A174" i="21"/>
  <c r="BB49" i="7"/>
  <c r="BB55" i="7"/>
  <c r="BB22" i="7"/>
  <c r="BB46" i="7"/>
  <c r="BB32" i="7"/>
  <c r="BB30" i="7"/>
  <c r="BB12" i="7"/>
  <c r="BB41" i="7"/>
  <c r="BB57" i="7"/>
  <c r="BB20" i="7"/>
  <c r="BB37" i="7"/>
  <c r="BB14" i="7"/>
  <c r="BB47" i="7"/>
  <c r="AU23" i="7" l="1"/>
  <c r="A175" i="21"/>
  <c r="A219" i="21"/>
  <c r="A208" i="21"/>
  <c r="A197" i="21"/>
  <c r="A186" i="21"/>
  <c r="AU43" i="7"/>
  <c r="A439" i="21"/>
  <c r="A428" i="21"/>
  <c r="A417" i="21"/>
  <c r="A406" i="21"/>
  <c r="A395" i="21"/>
  <c r="AU18" i="7"/>
  <c r="A164" i="21"/>
  <c r="A153" i="21"/>
  <c r="A142" i="21"/>
  <c r="A131" i="21"/>
  <c r="A120" i="21"/>
  <c r="AU48" i="7"/>
  <c r="A494" i="21"/>
  <c r="A483" i="21"/>
  <c r="A472" i="21"/>
  <c r="A461" i="21"/>
  <c r="A450" i="21"/>
  <c r="AU53" i="7"/>
  <c r="A505" i="21"/>
  <c r="A538" i="21"/>
  <c r="A527" i="21"/>
  <c r="A516" i="21"/>
  <c r="A549" i="21"/>
  <c r="AU13" i="7"/>
  <c r="A109" i="21"/>
  <c r="A98" i="21"/>
  <c r="A87" i="21"/>
  <c r="A76" i="21"/>
  <c r="A65" i="21"/>
  <c r="AU38" i="7"/>
  <c r="A373" i="21"/>
  <c r="A362" i="21"/>
  <c r="A351" i="21"/>
  <c r="A340" i="21"/>
  <c r="A384" i="21"/>
  <c r="AU58" i="7"/>
  <c r="A560" i="21"/>
  <c r="A582" i="21"/>
  <c r="A571" i="21"/>
  <c r="A604" i="21"/>
  <c r="A593" i="21"/>
  <c r="AU33" i="7"/>
  <c r="A307" i="21"/>
  <c r="A296" i="21"/>
  <c r="A285" i="21"/>
  <c r="A329" i="21"/>
  <c r="A318" i="21"/>
  <c r="AV28" i="7"/>
  <c r="A253" i="21"/>
  <c r="A242" i="21"/>
  <c r="A231" i="21"/>
  <c r="A275" i="21"/>
  <c r="A264" i="21"/>
  <c r="N68" i="19"/>
  <c r="S16" i="13"/>
  <c r="R16" i="13" s="1"/>
  <c r="U68" i="19"/>
  <c r="O68" i="19"/>
  <c r="L68" i="19"/>
  <c r="T68" i="19"/>
  <c r="Q68" i="19"/>
  <c r="M68" i="19"/>
  <c r="AV58" i="7" l="1"/>
  <c r="A594" i="21"/>
  <c r="A561" i="21"/>
  <c r="A583" i="21"/>
  <c r="A572" i="21"/>
  <c r="A605" i="21"/>
  <c r="AV38" i="7"/>
  <c r="A385" i="21"/>
  <c r="A374" i="21"/>
  <c r="A363" i="21"/>
  <c r="A352" i="21"/>
  <c r="A341" i="21"/>
  <c r="AV53" i="7"/>
  <c r="A517" i="21"/>
  <c r="A506" i="21"/>
  <c r="A550" i="21"/>
  <c r="A539" i="21"/>
  <c r="A528" i="21"/>
  <c r="AV48" i="7"/>
  <c r="A451" i="21"/>
  <c r="A495" i="21"/>
  <c r="A484" i="21"/>
  <c r="A473" i="21"/>
  <c r="A462" i="21"/>
  <c r="AV18" i="7"/>
  <c r="A121" i="21"/>
  <c r="A165" i="21"/>
  <c r="A154" i="21"/>
  <c r="A143" i="21"/>
  <c r="A132" i="21"/>
  <c r="AW28" i="7"/>
  <c r="A265" i="21"/>
  <c r="A254" i="21"/>
  <c r="A243" i="21"/>
  <c r="A232" i="21"/>
  <c r="A276" i="21"/>
  <c r="AV43" i="7"/>
  <c r="A440" i="21"/>
  <c r="A429" i="21"/>
  <c r="A418" i="21"/>
  <c r="A407" i="21"/>
  <c r="A396" i="21"/>
  <c r="AV13" i="7"/>
  <c r="A110" i="21"/>
  <c r="A99" i="21"/>
  <c r="A88" i="21"/>
  <c r="A77" i="21"/>
  <c r="A66" i="21"/>
  <c r="C27" i="13"/>
  <c r="C23" i="13"/>
  <c r="C15" i="13"/>
  <c r="C35" i="13"/>
  <c r="C19" i="13"/>
  <c r="C31" i="13"/>
  <c r="C39" i="13"/>
  <c r="AV33" i="7"/>
  <c r="A319" i="21"/>
  <c r="A308" i="21"/>
  <c r="A297" i="21"/>
  <c r="A286" i="21"/>
  <c r="A330" i="21"/>
  <c r="AV23" i="7"/>
  <c r="A187" i="21"/>
  <c r="A176" i="21"/>
  <c r="A220" i="21"/>
  <c r="A209" i="21"/>
  <c r="A198" i="21"/>
  <c r="R68" i="19"/>
  <c r="S68" i="19"/>
  <c r="P68" i="19"/>
  <c r="S18" i="13"/>
  <c r="Q16" i="13" s="1"/>
  <c r="O33" i="13" s="1"/>
  <c r="F18" i="11"/>
  <c r="G18" i="11" s="1"/>
  <c r="F19" i="11"/>
  <c r="G19" i="11" s="1"/>
  <c r="F20" i="11"/>
  <c r="G20" i="11" s="1"/>
  <c r="F21" i="11"/>
  <c r="G21" i="11" s="1"/>
  <c r="F22" i="11"/>
  <c r="G22" i="11" s="1"/>
  <c r="F23" i="11"/>
  <c r="G23" i="11" s="1"/>
  <c r="F24" i="11"/>
  <c r="G24" i="11" s="1"/>
  <c r="F25" i="11"/>
  <c r="G25" i="11" s="1"/>
  <c r="F26" i="11"/>
  <c r="G26" i="11" s="1"/>
  <c r="F27" i="11"/>
  <c r="G27" i="11" s="1"/>
  <c r="F28" i="11"/>
  <c r="G28" i="11" s="1"/>
  <c r="F29" i="11"/>
  <c r="G29" i="11" s="1"/>
  <c r="F30" i="11"/>
  <c r="G30" i="11" s="1"/>
  <c r="F31" i="11"/>
  <c r="G31" i="11" s="1"/>
  <c r="F32" i="11"/>
  <c r="G32" i="11" s="1"/>
  <c r="F33" i="11"/>
  <c r="G33" i="11" s="1"/>
  <c r="F34" i="11"/>
  <c r="G34" i="11" s="1"/>
  <c r="F35" i="11"/>
  <c r="G35" i="11" s="1"/>
  <c r="F36" i="11"/>
  <c r="G36" i="11" s="1"/>
  <c r="F37" i="11"/>
  <c r="G37" i="11" s="1"/>
  <c r="F38" i="11"/>
  <c r="G38" i="11" s="1"/>
  <c r="F39" i="11"/>
  <c r="G39" i="11" s="1"/>
  <c r="F40" i="11"/>
  <c r="G40" i="11" s="1"/>
  <c r="F41" i="11"/>
  <c r="G41" i="11" s="1"/>
  <c r="F42" i="11"/>
  <c r="G42" i="11" s="1"/>
  <c r="F43" i="11"/>
  <c r="G43" i="11" s="1"/>
  <c r="F44" i="11"/>
  <c r="G44" i="11" s="1"/>
  <c r="F45" i="11"/>
  <c r="G45" i="11" s="1"/>
  <c r="F46" i="11"/>
  <c r="G46" i="11" s="1"/>
  <c r="F47" i="11"/>
  <c r="G47" i="11" s="1"/>
  <c r="F48" i="11"/>
  <c r="G48" i="11" s="1"/>
  <c r="F49" i="11"/>
  <c r="G49" i="11" s="1"/>
  <c r="F50" i="11"/>
  <c r="G50" i="11" s="1"/>
  <c r="F51" i="11"/>
  <c r="G51" i="11" s="1"/>
  <c r="F52" i="11"/>
  <c r="G52" i="11" s="1"/>
  <c r="F53" i="11"/>
  <c r="G53" i="11" s="1"/>
  <c r="F54" i="11"/>
  <c r="G54" i="11" s="1"/>
  <c r="F55" i="11"/>
  <c r="G55" i="11" s="1"/>
  <c r="F56" i="11"/>
  <c r="G56" i="11" s="1"/>
  <c r="F57" i="11"/>
  <c r="G57" i="11" s="1"/>
  <c r="F58" i="11"/>
  <c r="G58" i="11" s="1"/>
  <c r="F59" i="11"/>
  <c r="G59" i="11" s="1"/>
  <c r="F60" i="11"/>
  <c r="G60" i="11" s="1"/>
  <c r="F61" i="11"/>
  <c r="G61" i="11" s="1"/>
  <c r="F62" i="11"/>
  <c r="G62" i="11" s="1"/>
  <c r="F63" i="11"/>
  <c r="G63" i="11" s="1"/>
  <c r="F64" i="11"/>
  <c r="G64" i="11" s="1"/>
  <c r="F65" i="11"/>
  <c r="G65" i="11" s="1"/>
  <c r="F66" i="11"/>
  <c r="G66" i="11" s="1"/>
  <c r="F17" i="11"/>
  <c r="D52" i="11"/>
  <c r="D41" i="11"/>
  <c r="D22" i="11"/>
  <c r="D37" i="11"/>
  <c r="D31" i="11"/>
  <c r="D64" i="11"/>
  <c r="D58" i="11"/>
  <c r="D24" i="11"/>
  <c r="D61" i="11"/>
  <c r="D46" i="11"/>
  <c r="D35" i="11"/>
  <c r="D18" i="11"/>
  <c r="D40" i="11"/>
  <c r="D50" i="11"/>
  <c r="D54" i="11"/>
  <c r="D33" i="11"/>
  <c r="D57" i="11"/>
  <c r="D48" i="11"/>
  <c r="D29" i="11"/>
  <c r="D59" i="11"/>
  <c r="D21" i="11"/>
  <c r="D62" i="11"/>
  <c r="D27" i="11"/>
  <c r="D60" i="11"/>
  <c r="D38" i="11"/>
  <c r="D65" i="11"/>
  <c r="D26" i="11"/>
  <c r="D28" i="11"/>
  <c r="D17" i="11"/>
  <c r="D49" i="11"/>
  <c r="D30" i="11"/>
  <c r="D66" i="11"/>
  <c r="D45" i="11"/>
  <c r="D44" i="11"/>
  <c r="D19" i="11"/>
  <c r="D47" i="11"/>
  <c r="D25" i="11"/>
  <c r="D32" i="11"/>
  <c r="D36" i="11"/>
  <c r="D23" i="11"/>
  <c r="D42" i="11"/>
  <c r="D34" i="11"/>
  <c r="D56" i="11"/>
  <c r="D39" i="11"/>
  <c r="D53" i="11"/>
  <c r="D63" i="11"/>
  <c r="D20" i="11"/>
  <c r="D51" i="11"/>
  <c r="D43" i="11"/>
  <c r="D55" i="11"/>
  <c r="AW23" i="7" l="1"/>
  <c r="A199" i="21"/>
  <c r="A188" i="21"/>
  <c r="A177" i="21"/>
  <c r="A221" i="21"/>
  <c r="A210" i="21"/>
  <c r="AW33" i="7"/>
  <c r="A331" i="21"/>
  <c r="A320" i="21"/>
  <c r="A309" i="21"/>
  <c r="A298" i="21"/>
  <c r="A287" i="21"/>
  <c r="AX28" i="7"/>
  <c r="A277" i="21"/>
  <c r="A266" i="21"/>
  <c r="A255" i="21"/>
  <c r="A244" i="21"/>
  <c r="A233" i="21"/>
  <c r="AW18" i="7"/>
  <c r="A133" i="21"/>
  <c r="A122" i="21"/>
  <c r="A166" i="21"/>
  <c r="A155" i="21"/>
  <c r="A144" i="21"/>
  <c r="AW43" i="7"/>
  <c r="A397" i="21"/>
  <c r="A441" i="21"/>
  <c r="A430" i="21"/>
  <c r="A419" i="21"/>
  <c r="A408" i="21"/>
  <c r="AW48" i="7"/>
  <c r="A463" i="21"/>
  <c r="A452" i="21"/>
  <c r="A496" i="21"/>
  <c r="A485" i="21"/>
  <c r="A474" i="21"/>
  <c r="AW53" i="7"/>
  <c r="A529" i="21"/>
  <c r="A518" i="21"/>
  <c r="A551" i="21"/>
  <c r="A540" i="21"/>
  <c r="A507" i="21"/>
  <c r="A386" i="21"/>
  <c r="A375" i="21"/>
  <c r="A364" i="21"/>
  <c r="A353" i="21"/>
  <c r="A342" i="21"/>
  <c r="AW38" i="7"/>
  <c r="AW58" i="7"/>
  <c r="A562" i="21"/>
  <c r="A606" i="21"/>
  <c r="A595" i="21"/>
  <c r="A584" i="21"/>
  <c r="A573" i="21"/>
  <c r="AW13" i="7"/>
  <c r="A67" i="21"/>
  <c r="A111" i="21"/>
  <c r="A100" i="21"/>
  <c r="A89" i="21"/>
  <c r="A78" i="21"/>
  <c r="C19" i="11"/>
  <c r="B19" i="11" s="1"/>
  <c r="A19" i="11" s="1"/>
  <c r="C25" i="11"/>
  <c r="B25" i="11" s="1"/>
  <c r="A25" i="11" s="1"/>
  <c r="C31" i="11"/>
  <c r="B31" i="11" s="1"/>
  <c r="A31" i="11" s="1"/>
  <c r="C37" i="11"/>
  <c r="B37" i="11" s="1"/>
  <c r="A37" i="11" s="1"/>
  <c r="C43" i="11"/>
  <c r="B43" i="11" s="1"/>
  <c r="A43" i="11" s="1"/>
  <c r="C49" i="11"/>
  <c r="B49" i="11" s="1"/>
  <c r="A49" i="11" s="1"/>
  <c r="C55" i="11"/>
  <c r="B55" i="11" s="1"/>
  <c r="A55" i="11" s="1"/>
  <c r="C61" i="11"/>
  <c r="B61" i="11" s="1"/>
  <c r="A61" i="11" s="1"/>
  <c r="C58" i="11"/>
  <c r="B58" i="11" s="1"/>
  <c r="A58" i="11" s="1"/>
  <c r="C20" i="11"/>
  <c r="B20" i="11" s="1"/>
  <c r="A20" i="11" s="1"/>
  <c r="C26" i="11"/>
  <c r="B26" i="11" s="1"/>
  <c r="A26" i="11" s="1"/>
  <c r="C32" i="11"/>
  <c r="B32" i="11" s="1"/>
  <c r="A32" i="11" s="1"/>
  <c r="C38" i="11"/>
  <c r="B38" i="11" s="1"/>
  <c r="A38" i="11" s="1"/>
  <c r="C44" i="11"/>
  <c r="B44" i="11" s="1"/>
  <c r="A44" i="11" s="1"/>
  <c r="C50" i="11"/>
  <c r="B50" i="11" s="1"/>
  <c r="A50" i="11" s="1"/>
  <c r="C56" i="11"/>
  <c r="B56" i="11" s="1"/>
  <c r="A56" i="11" s="1"/>
  <c r="C62" i="11"/>
  <c r="B62" i="11" s="1"/>
  <c r="A62" i="11" s="1"/>
  <c r="C21" i="11"/>
  <c r="B21" i="11" s="1"/>
  <c r="A21" i="11" s="1"/>
  <c r="C27" i="11"/>
  <c r="B27" i="11" s="1"/>
  <c r="A27" i="11" s="1"/>
  <c r="C33" i="11"/>
  <c r="B33" i="11" s="1"/>
  <c r="A33" i="11" s="1"/>
  <c r="C39" i="11"/>
  <c r="B39" i="11" s="1"/>
  <c r="A39" i="11" s="1"/>
  <c r="C45" i="11"/>
  <c r="B45" i="11" s="1"/>
  <c r="A45" i="11" s="1"/>
  <c r="C51" i="11"/>
  <c r="B51" i="11" s="1"/>
  <c r="A51" i="11" s="1"/>
  <c r="C57" i="11"/>
  <c r="B57" i="11" s="1"/>
  <c r="A57" i="11" s="1"/>
  <c r="C63" i="11"/>
  <c r="B63" i="11" s="1"/>
  <c r="A63" i="11" s="1"/>
  <c r="C22" i="11"/>
  <c r="B22" i="11" s="1"/>
  <c r="A22" i="11" s="1"/>
  <c r="C28" i="11"/>
  <c r="B28" i="11" s="1"/>
  <c r="A28" i="11" s="1"/>
  <c r="C34" i="11"/>
  <c r="B34" i="11" s="1"/>
  <c r="A34" i="11" s="1"/>
  <c r="C40" i="11"/>
  <c r="B40" i="11" s="1"/>
  <c r="A40" i="11" s="1"/>
  <c r="C46" i="11"/>
  <c r="B46" i="11" s="1"/>
  <c r="A46" i="11" s="1"/>
  <c r="C52" i="11"/>
  <c r="B52" i="11" s="1"/>
  <c r="A52" i="11" s="1"/>
  <c r="C64" i="11"/>
  <c r="B64" i="11" s="1"/>
  <c r="A64" i="11" s="1"/>
  <c r="C23" i="11"/>
  <c r="B23" i="11" s="1"/>
  <c r="A23" i="11" s="1"/>
  <c r="C29" i="11"/>
  <c r="B29" i="11" s="1"/>
  <c r="A29" i="11" s="1"/>
  <c r="C35" i="11"/>
  <c r="B35" i="11" s="1"/>
  <c r="A35" i="11" s="1"/>
  <c r="C41" i="11"/>
  <c r="B41" i="11" s="1"/>
  <c r="A41" i="11" s="1"/>
  <c r="C47" i="11"/>
  <c r="B47" i="11" s="1"/>
  <c r="A47" i="11" s="1"/>
  <c r="C53" i="11"/>
  <c r="B53" i="11" s="1"/>
  <c r="A53" i="11" s="1"/>
  <c r="C59" i="11"/>
  <c r="B59" i="11" s="1"/>
  <c r="A59" i="11" s="1"/>
  <c r="C65" i="11"/>
  <c r="B65" i="11" s="1"/>
  <c r="A65" i="11" s="1"/>
  <c r="C24" i="11"/>
  <c r="B24" i="11" s="1"/>
  <c r="A24" i="11" s="1"/>
  <c r="C30" i="11"/>
  <c r="B30" i="11" s="1"/>
  <c r="A30" i="11" s="1"/>
  <c r="C36" i="11"/>
  <c r="B36" i="11" s="1"/>
  <c r="A36" i="11" s="1"/>
  <c r="C42" i="11"/>
  <c r="B42" i="11" s="1"/>
  <c r="A42" i="11" s="1"/>
  <c r="C48" i="11"/>
  <c r="B48" i="11" s="1"/>
  <c r="A48" i="11" s="1"/>
  <c r="C54" i="11"/>
  <c r="B54" i="11" s="1"/>
  <c r="A54" i="11" s="1"/>
  <c r="C60" i="11"/>
  <c r="B60" i="11" s="1"/>
  <c r="A60" i="11" s="1"/>
  <c r="C66" i="11"/>
  <c r="B66" i="11" s="1"/>
  <c r="A66" i="11" s="1"/>
  <c r="C18" i="11"/>
  <c r="B18" i="11" s="1"/>
  <c r="A18" i="11" s="1"/>
  <c r="C17" i="11"/>
  <c r="B17" i="11" s="1"/>
  <c r="A17" i="11" s="1"/>
  <c r="G17" i="11"/>
  <c r="AK5" i="16" s="1"/>
  <c r="N31" i="12"/>
  <c r="AK31" i="16"/>
  <c r="N44" i="12"/>
  <c r="AK44" i="16"/>
  <c r="N38" i="12"/>
  <c r="AK38" i="16"/>
  <c r="N32" i="12"/>
  <c r="AK32" i="16"/>
  <c r="N26" i="12"/>
  <c r="AK26" i="16"/>
  <c r="N20" i="12"/>
  <c r="AK20" i="16"/>
  <c r="N14" i="12"/>
  <c r="AK14" i="16"/>
  <c r="N8" i="12"/>
  <c r="AK8" i="16"/>
  <c r="N25" i="12"/>
  <c r="AK25" i="16"/>
  <c r="N48" i="12"/>
  <c r="AK48" i="16"/>
  <c r="N42" i="12"/>
  <c r="AK42" i="16"/>
  <c r="N36" i="12"/>
  <c r="AK36" i="16"/>
  <c r="N30" i="12"/>
  <c r="AK30" i="16"/>
  <c r="N24" i="12"/>
  <c r="AK24" i="16"/>
  <c r="N18" i="12"/>
  <c r="AK18" i="16"/>
  <c r="N12" i="12"/>
  <c r="AK12" i="16"/>
  <c r="N6" i="12"/>
  <c r="AK6" i="16"/>
  <c r="N49" i="12"/>
  <c r="AK49" i="16"/>
  <c r="D14" i="16" s="1"/>
  <c r="E14" i="16" s="1"/>
  <c r="N19" i="12"/>
  <c r="AK19" i="16"/>
  <c r="D11" i="16" s="1"/>
  <c r="E11" i="16" s="1"/>
  <c r="N47" i="12"/>
  <c r="AK47" i="16"/>
  <c r="N41" i="12"/>
  <c r="AK41" i="16"/>
  <c r="N35" i="12"/>
  <c r="AK35" i="16"/>
  <c r="N29" i="12"/>
  <c r="AK29" i="16"/>
  <c r="D12" i="16" s="1"/>
  <c r="E12" i="16" s="1"/>
  <c r="N23" i="12"/>
  <c r="AK23" i="16"/>
  <c r="N17" i="12"/>
  <c r="AK17" i="16"/>
  <c r="N11" i="12"/>
  <c r="AK11" i="16"/>
  <c r="N43" i="12"/>
  <c r="AK43" i="16"/>
  <c r="N13" i="12"/>
  <c r="AK13" i="16"/>
  <c r="N46" i="12"/>
  <c r="AK46" i="16"/>
  <c r="N40" i="12"/>
  <c r="AK40" i="16"/>
  <c r="N34" i="12"/>
  <c r="AK34" i="16"/>
  <c r="N28" i="12"/>
  <c r="AK28" i="16"/>
  <c r="N22" i="12"/>
  <c r="AK22" i="16"/>
  <c r="N16" i="12"/>
  <c r="AK16" i="16"/>
  <c r="N10" i="12"/>
  <c r="AK10" i="16"/>
  <c r="N37" i="12"/>
  <c r="AK37" i="16"/>
  <c r="N7" i="12"/>
  <c r="AK7" i="16"/>
  <c r="N45" i="12"/>
  <c r="AK45" i="16"/>
  <c r="N39" i="12"/>
  <c r="AK39" i="16"/>
  <c r="D13" i="16" s="1"/>
  <c r="E13" i="16" s="1"/>
  <c r="N33" i="12"/>
  <c r="AK33" i="16"/>
  <c r="N27" i="12"/>
  <c r="AK27" i="16"/>
  <c r="N21" i="12"/>
  <c r="AK21" i="16"/>
  <c r="N15" i="12"/>
  <c r="AK15" i="16"/>
  <c r="N9" i="12"/>
  <c r="AK9" i="16"/>
  <c r="D10" i="16" s="1"/>
  <c r="E10" i="16" s="1"/>
  <c r="S22" i="13"/>
  <c r="Q20" i="13" s="1"/>
  <c r="G2" i="11"/>
  <c r="H2" i="11" s="1"/>
  <c r="I2" i="11" s="1"/>
  <c r="J2" i="11" s="1"/>
  <c r="AX53" i="7" l="1"/>
  <c r="A541" i="21"/>
  <c r="A530" i="21"/>
  <c r="A508" i="21"/>
  <c r="A552" i="21"/>
  <c r="A519" i="21"/>
  <c r="AX58" i="7"/>
  <c r="A563" i="21"/>
  <c r="A607" i="21"/>
  <c r="A574" i="21"/>
  <c r="A596" i="21"/>
  <c r="A585" i="21"/>
  <c r="AX43" i="7"/>
  <c r="A409" i="21"/>
  <c r="A398" i="21"/>
  <c r="A442" i="21"/>
  <c r="A431" i="21"/>
  <c r="A420" i="21"/>
  <c r="AX18" i="7"/>
  <c r="A145" i="21"/>
  <c r="A134" i="21"/>
  <c r="A123" i="21"/>
  <c r="A167" i="21"/>
  <c r="A156" i="21"/>
  <c r="AY28" i="7"/>
  <c r="A278" i="21"/>
  <c r="A267" i="21"/>
  <c r="A256" i="21"/>
  <c r="A245" i="21"/>
  <c r="A234" i="21"/>
  <c r="AX33" i="7"/>
  <c r="A332" i="21"/>
  <c r="A321" i="21"/>
  <c r="A310" i="21"/>
  <c r="A299" i="21"/>
  <c r="A288" i="21"/>
  <c r="AX38" i="7"/>
  <c r="A343" i="21"/>
  <c r="A387" i="21"/>
  <c r="A376" i="21"/>
  <c r="A365" i="21"/>
  <c r="A354" i="21"/>
  <c r="AX48" i="7"/>
  <c r="A475" i="21"/>
  <c r="A464" i="21"/>
  <c r="A453" i="21"/>
  <c r="A497" i="21"/>
  <c r="A486" i="21"/>
  <c r="AX13" i="7"/>
  <c r="A79" i="21"/>
  <c r="A68" i="21"/>
  <c r="A112" i="21"/>
  <c r="A101" i="21"/>
  <c r="A90" i="21"/>
  <c r="AX23" i="7"/>
  <c r="A211" i="21"/>
  <c r="A200" i="21"/>
  <c r="A189" i="21"/>
  <c r="A178" i="21"/>
  <c r="A222" i="21"/>
  <c r="N54" i="12"/>
  <c r="N52" i="12"/>
  <c r="N50" i="12"/>
  <c r="N51" i="12"/>
  <c r="N53" i="12"/>
  <c r="N5" i="12"/>
  <c r="N30" i="13"/>
  <c r="AY13" i="7" l="1"/>
  <c r="A91" i="21"/>
  <c r="A80" i="21"/>
  <c r="A69" i="21"/>
  <c r="A113" i="21"/>
  <c r="A102" i="21"/>
  <c r="A487" i="21"/>
  <c r="A476" i="21"/>
  <c r="A465" i="21"/>
  <c r="A454" i="21"/>
  <c r="A498" i="21"/>
  <c r="AY48" i="7"/>
  <c r="AY23" i="7"/>
  <c r="A223" i="21"/>
  <c r="A212" i="21"/>
  <c r="A201" i="21"/>
  <c r="A190" i="21"/>
  <c r="A179" i="21"/>
  <c r="AY38" i="7"/>
  <c r="A355" i="21"/>
  <c r="A344" i="21"/>
  <c r="A388" i="21"/>
  <c r="A377" i="21"/>
  <c r="A366" i="21"/>
  <c r="AY33" i="7"/>
  <c r="A289" i="21"/>
  <c r="A333" i="21"/>
  <c r="A322" i="21"/>
  <c r="A311" i="21"/>
  <c r="A300" i="21"/>
  <c r="AZ28" i="7"/>
  <c r="A235" i="21"/>
  <c r="A279" i="21"/>
  <c r="A268" i="21"/>
  <c r="A257" i="21"/>
  <c r="A246" i="21"/>
  <c r="AY18" i="7"/>
  <c r="A157" i="21"/>
  <c r="A146" i="21"/>
  <c r="A135" i="21"/>
  <c r="A124" i="21"/>
  <c r="A168" i="21"/>
  <c r="AY43" i="7"/>
  <c r="A421" i="21"/>
  <c r="A410" i="21"/>
  <c r="A399" i="21"/>
  <c r="A443" i="21"/>
  <c r="A432" i="21"/>
  <c r="AY58" i="7"/>
  <c r="A564" i="21"/>
  <c r="A608" i="21"/>
  <c r="A586" i="21"/>
  <c r="A597" i="21"/>
  <c r="A575" i="21"/>
  <c r="AY53" i="7"/>
  <c r="A542" i="21"/>
  <c r="A520" i="21"/>
  <c r="A509" i="21"/>
  <c r="A531" i="21"/>
  <c r="A553" i="21"/>
  <c r="W8" i="16"/>
  <c r="X73" i="16"/>
  <c r="V38" i="16"/>
  <c r="V24" i="16"/>
  <c r="X14" i="16"/>
  <c r="W17" i="16"/>
  <c r="V27" i="16"/>
  <c r="X47" i="16"/>
  <c r="W7" i="16"/>
  <c r="X72" i="16"/>
  <c r="V37" i="16"/>
  <c r="V75" i="16"/>
  <c r="W60" i="16"/>
  <c r="X15" i="16"/>
  <c r="X64" i="16"/>
  <c r="W94" i="16"/>
  <c r="V69" i="16"/>
  <c r="V77" i="16"/>
  <c r="W62" i="16"/>
  <c r="X17" i="16"/>
  <c r="W16" i="16"/>
  <c r="V26" i="16"/>
  <c r="X46" i="16"/>
  <c r="V55" i="16"/>
  <c r="X40" i="16"/>
  <c r="W30" i="16"/>
  <c r="V57" i="16"/>
  <c r="W32" i="16"/>
  <c r="X42" i="16"/>
  <c r="X11" i="16"/>
  <c r="V21" i="16"/>
  <c r="X71" i="16"/>
  <c r="V36" i="16"/>
  <c r="W6" i="16"/>
  <c r="W63" i="16"/>
  <c r="V78" i="16"/>
  <c r="X18" i="16"/>
  <c r="W90" i="16"/>
  <c r="X60" i="16"/>
  <c r="V65" i="16"/>
  <c r="V66" i="16"/>
  <c r="W91" i="16"/>
  <c r="X61" i="16"/>
  <c r="V18" i="16"/>
  <c r="W43" i="16"/>
  <c r="X83" i="16"/>
  <c r="V56" i="16"/>
  <c r="X41" i="16"/>
  <c r="W31" i="16"/>
  <c r="W5" i="16"/>
  <c r="X70" i="16"/>
  <c r="V68" i="16"/>
  <c r="W93" i="16"/>
  <c r="X63" i="16"/>
  <c r="X43" i="16"/>
  <c r="W33" i="16"/>
  <c r="V58" i="16"/>
  <c r="V22" i="16"/>
  <c r="X12" i="16"/>
  <c r="W10" i="16"/>
  <c r="X30" i="16"/>
  <c r="V50" i="16"/>
  <c r="W34" i="16"/>
  <c r="X44" i="16"/>
  <c r="V59" i="16"/>
  <c r="V28" i="16"/>
  <c r="X48" i="16"/>
  <c r="W18" i="16"/>
  <c r="V17" i="16"/>
  <c r="W42" i="16"/>
  <c r="X82" i="16"/>
  <c r="V20" i="16"/>
  <c r="X10" i="16"/>
  <c r="W41" i="16"/>
  <c r="X81" i="16"/>
  <c r="V16" i="16"/>
  <c r="W61" i="16"/>
  <c r="X16" i="16"/>
  <c r="V76" i="16"/>
  <c r="V79" i="16"/>
  <c r="W64" i="16"/>
  <c r="X19" i="16"/>
  <c r="W92" i="16"/>
  <c r="V67" i="16"/>
  <c r="X62" i="16"/>
  <c r="V39" i="16"/>
  <c r="X74" i="16"/>
  <c r="W9" i="16"/>
  <c r="X13" i="16"/>
  <c r="V23" i="16"/>
  <c r="V15" i="16"/>
  <c r="W40" i="16"/>
  <c r="X80" i="16"/>
  <c r="W44" i="16"/>
  <c r="X84" i="16"/>
  <c r="V19" i="16"/>
  <c r="W15" i="16"/>
  <c r="X45" i="16"/>
  <c r="V25" i="16"/>
  <c r="X49" i="16"/>
  <c r="V29" i="16"/>
  <c r="W19" i="16"/>
  <c r="I32" i="5"/>
  <c r="J32" i="5" s="1"/>
  <c r="I33" i="5"/>
  <c r="J33" i="5" s="1"/>
  <c r="I34" i="5"/>
  <c r="J34" i="5" s="1"/>
  <c r="I35" i="5"/>
  <c r="J35" i="5" s="1"/>
  <c r="I36" i="5"/>
  <c r="J36" i="5" s="1"/>
  <c r="I37" i="5"/>
  <c r="J37" i="5" s="1"/>
  <c r="I38" i="5"/>
  <c r="J38" i="5" s="1"/>
  <c r="I39" i="5"/>
  <c r="J39" i="5" s="1"/>
  <c r="I41" i="5"/>
  <c r="J41" i="5" s="1"/>
  <c r="I31" i="5"/>
  <c r="J31" i="5" s="1"/>
  <c r="O31" i="5"/>
  <c r="AZ53" i="7" l="1"/>
  <c r="A554" i="21"/>
  <c r="A532" i="21"/>
  <c r="A521" i="21"/>
  <c r="A510" i="21"/>
  <c r="A543" i="21"/>
  <c r="BB53" i="7"/>
  <c r="AZ58" i="7"/>
  <c r="A576" i="21"/>
  <c r="A565" i="21"/>
  <c r="A609" i="21"/>
  <c r="A587" i="21"/>
  <c r="A598" i="21"/>
  <c r="AZ43" i="7"/>
  <c r="A433" i="21"/>
  <c r="A422" i="21"/>
  <c r="A411" i="21"/>
  <c r="A400" i="21"/>
  <c r="A444" i="21"/>
  <c r="AZ18" i="7"/>
  <c r="A169" i="21"/>
  <c r="A158" i="21"/>
  <c r="A147" i="21"/>
  <c r="A136" i="21"/>
  <c r="A125" i="21"/>
  <c r="A247" i="21"/>
  <c r="A236" i="21"/>
  <c r="A280" i="21"/>
  <c r="A269" i="21"/>
  <c r="A258" i="21"/>
  <c r="BB28" i="7"/>
  <c r="AZ33" i="7"/>
  <c r="A301" i="21"/>
  <c r="A290" i="21"/>
  <c r="A334" i="21"/>
  <c r="A323" i="21"/>
  <c r="A312" i="21"/>
  <c r="AZ38" i="7"/>
  <c r="A367" i="21"/>
  <c r="A356" i="21"/>
  <c r="A345" i="21"/>
  <c r="A389" i="21"/>
  <c r="A378" i="21"/>
  <c r="BB38" i="7"/>
  <c r="AZ23" i="7"/>
  <c r="A224" i="21"/>
  <c r="A213" i="21"/>
  <c r="A202" i="21"/>
  <c r="A191" i="21"/>
  <c r="A180" i="21"/>
  <c r="AZ48" i="7"/>
  <c r="A499" i="21"/>
  <c r="A488" i="21"/>
  <c r="A477" i="21"/>
  <c r="A466" i="21"/>
  <c r="A455" i="21"/>
  <c r="BB48" i="7"/>
  <c r="AZ13" i="7"/>
  <c r="A103" i="21"/>
  <c r="A92" i="21"/>
  <c r="A81" i="21"/>
  <c r="A70" i="21"/>
  <c r="A114" i="21"/>
  <c r="W48" i="16"/>
  <c r="V83" i="16"/>
  <c r="X53" i="16"/>
  <c r="V82" i="16"/>
  <c r="W47" i="16"/>
  <c r="X52" i="16"/>
  <c r="W46" i="16"/>
  <c r="V81" i="16"/>
  <c r="X51" i="16"/>
  <c r="X54" i="16"/>
  <c r="V84" i="16"/>
  <c r="W49" i="16"/>
  <c r="V80" i="16"/>
  <c r="W45" i="16"/>
  <c r="X50" i="16"/>
  <c r="O35" i="5"/>
  <c r="O34" i="5"/>
  <c r="O39" i="5"/>
  <c r="O36" i="5"/>
  <c r="O33" i="5"/>
  <c r="O32" i="5"/>
  <c r="O40" i="5"/>
  <c r="O38" i="5"/>
  <c r="O37" i="5"/>
  <c r="O41" i="5"/>
  <c r="S32" i="5"/>
  <c r="S37" i="5"/>
  <c r="S36" i="5"/>
  <c r="S38" i="5"/>
  <c r="S41" i="5"/>
  <c r="S35" i="5"/>
  <c r="S40" i="5"/>
  <c r="S34" i="5"/>
  <c r="S39" i="5"/>
  <c r="S33" i="5"/>
  <c r="S31" i="5"/>
  <c r="A313" i="21" l="1"/>
  <c r="A302" i="21"/>
  <c r="A291" i="21"/>
  <c r="A335" i="21"/>
  <c r="A324" i="21"/>
  <c r="BB33" i="7"/>
  <c r="A445" i="21"/>
  <c r="A434" i="21"/>
  <c r="A423" i="21"/>
  <c r="A412" i="21"/>
  <c r="A401" i="21"/>
  <c r="A115" i="21"/>
  <c r="A104" i="21"/>
  <c r="A93" i="21"/>
  <c r="A82" i="21"/>
  <c r="A71" i="21"/>
  <c r="BB13" i="7"/>
  <c r="A500" i="21"/>
  <c r="A489" i="21"/>
  <c r="A478" i="21"/>
  <c r="A467" i="21"/>
  <c r="A456" i="21"/>
  <c r="A181" i="21"/>
  <c r="A225" i="21"/>
  <c r="A214" i="21"/>
  <c r="A203" i="21"/>
  <c r="A192" i="21"/>
  <c r="BB23" i="7"/>
  <c r="A170" i="21"/>
  <c r="A159" i="21"/>
  <c r="A148" i="21"/>
  <c r="A137" i="21"/>
  <c r="A126" i="21"/>
  <c r="BB18" i="7"/>
  <c r="A511" i="21"/>
  <c r="A544" i="21"/>
  <c r="A533" i="21"/>
  <c r="A522" i="21"/>
  <c r="A555" i="21"/>
  <c r="A379" i="21"/>
  <c r="A368" i="21"/>
  <c r="A357" i="21"/>
  <c r="A346" i="21"/>
  <c r="A390" i="21"/>
  <c r="A588" i="21"/>
  <c r="A577" i="21"/>
  <c r="A566" i="21"/>
  <c r="A610" i="21"/>
  <c r="A599" i="21"/>
  <c r="BB58" i="7"/>
  <c r="BB43" i="7"/>
  <c r="Y54" i="16"/>
  <c r="Z54" i="16" s="1"/>
  <c r="Y18" i="16"/>
  <c r="Z18" i="16" s="1"/>
  <c r="Y38" i="16"/>
  <c r="Z38" i="16" s="1"/>
  <c r="Y12" i="16"/>
  <c r="Z12" i="16" s="1"/>
  <c r="Y37" i="16"/>
  <c r="Z37" i="16" s="1"/>
  <c r="Y56" i="16"/>
  <c r="Z56" i="16" s="1"/>
  <c r="Y51" i="16"/>
  <c r="Z51" i="16" s="1"/>
  <c r="Y50" i="16"/>
  <c r="Z50" i="16" s="1"/>
  <c r="Y32" i="16"/>
  <c r="Z32" i="16" s="1"/>
  <c r="Y36" i="16"/>
  <c r="Z36" i="16" s="1"/>
  <c r="Y17" i="16"/>
  <c r="Z17" i="16" s="1"/>
  <c r="Y11" i="16"/>
  <c r="Z11" i="16" s="1"/>
  <c r="Y6" i="16"/>
  <c r="Z6" i="16" s="1"/>
  <c r="Y55" i="16"/>
  <c r="Z55" i="16" s="1"/>
  <c r="Y53" i="16"/>
  <c r="Z53" i="16" s="1"/>
  <c r="V85" i="16"/>
  <c r="X90" i="16"/>
  <c r="X92" i="16"/>
  <c r="V87" i="16"/>
  <c r="W72" i="16"/>
  <c r="X91" i="16"/>
  <c r="W71" i="16"/>
  <c r="V89" i="16"/>
  <c r="X94" i="16"/>
  <c r="X93" i="16"/>
  <c r="V88" i="16"/>
  <c r="W73" i="16"/>
  <c r="AQ9" i="7"/>
  <c r="A7" i="21" l="1"/>
  <c r="A51" i="21"/>
  <c r="A40" i="21"/>
  <c r="A29" i="21"/>
  <c r="A18" i="21"/>
  <c r="V86" i="16"/>
  <c r="Y86" i="16" s="1"/>
  <c r="Z86" i="16" s="1"/>
  <c r="W70" i="16"/>
  <c r="Y70" i="16" s="1"/>
  <c r="Z70" i="16" s="1"/>
  <c r="W74" i="16"/>
  <c r="Y74" i="16" s="1"/>
  <c r="Z74" i="16" s="1"/>
  <c r="Y88" i="16"/>
  <c r="Z88" i="16" s="1"/>
  <c r="Y69" i="16"/>
  <c r="Z69" i="16" s="1"/>
  <c r="Y89" i="16"/>
  <c r="Z89" i="16" s="1"/>
  <c r="Y76" i="16"/>
  <c r="Z76" i="16" s="1"/>
  <c r="Y80" i="16"/>
  <c r="Z80" i="16" s="1"/>
  <c r="Y20" i="16"/>
  <c r="Z20" i="16" s="1"/>
  <c r="Y85" i="16"/>
  <c r="Z85" i="16" s="1"/>
  <c r="Y47" i="16"/>
  <c r="Z47" i="16" s="1"/>
  <c r="Y92" i="16"/>
  <c r="Z92" i="16" s="1"/>
  <c r="Y71" i="16"/>
  <c r="Z71" i="16" s="1"/>
  <c r="Y34" i="16"/>
  <c r="Z34" i="16" s="1"/>
  <c r="Y84" i="16"/>
  <c r="Z84" i="16" s="1"/>
  <c r="Y49" i="16"/>
  <c r="Z49" i="16" s="1"/>
  <c r="Y75" i="16"/>
  <c r="Z75" i="16" s="1"/>
  <c r="Y83" i="16"/>
  <c r="Z83" i="16" s="1"/>
  <c r="Y48" i="16"/>
  <c r="Z48" i="16" s="1"/>
  <c r="Y16" i="16"/>
  <c r="Z16" i="16" s="1"/>
  <c r="Y65" i="16"/>
  <c r="Z65" i="16" s="1"/>
  <c r="Y73" i="16"/>
  <c r="Z73" i="16" s="1"/>
  <c r="Y93" i="16"/>
  <c r="Z93" i="16" s="1"/>
  <c r="Y27" i="16"/>
  <c r="Z27" i="16" s="1"/>
  <c r="Y35" i="16"/>
  <c r="Z35" i="16" s="1"/>
  <c r="Y24" i="16"/>
  <c r="Z24" i="16" s="1"/>
  <c r="Y7" i="16"/>
  <c r="Z7" i="16" s="1"/>
  <c r="Y15" i="16"/>
  <c r="Z15" i="16" s="1"/>
  <c r="Y45" i="16"/>
  <c r="Z45" i="16" s="1"/>
  <c r="Y28" i="16"/>
  <c r="Z28" i="16" s="1"/>
  <c r="Y25" i="16"/>
  <c r="Z25" i="16" s="1"/>
  <c r="Y46" i="16"/>
  <c r="Z46" i="16" s="1"/>
  <c r="Y82" i="16"/>
  <c r="Z82" i="16" s="1"/>
  <c r="Y30" i="16"/>
  <c r="Z30" i="16" s="1"/>
  <c r="Y13" i="16"/>
  <c r="Z13" i="16" s="1"/>
  <c r="Y33" i="16"/>
  <c r="Z33" i="16" s="1"/>
  <c r="Y78" i="16"/>
  <c r="Z78" i="16" s="1"/>
  <c r="Y77" i="16"/>
  <c r="Z77" i="16" s="1"/>
  <c r="Y66" i="16"/>
  <c r="Z66" i="16" s="1"/>
  <c r="Y52" i="16"/>
  <c r="Z52" i="16" s="1"/>
  <c r="Y21" i="16"/>
  <c r="Z21" i="16" s="1"/>
  <c r="Y79" i="16"/>
  <c r="Z79" i="16" s="1"/>
  <c r="Y26" i="16"/>
  <c r="Z26" i="16" s="1"/>
  <c r="Y81" i="16"/>
  <c r="Z81" i="16" s="1"/>
  <c r="Y67" i="16"/>
  <c r="Z67" i="16" s="1"/>
  <c r="Y90" i="16"/>
  <c r="Z90" i="16" s="1"/>
  <c r="Y94" i="16"/>
  <c r="Z94" i="16" s="1"/>
  <c r="Y72" i="16"/>
  <c r="Z72" i="16" s="1"/>
  <c r="Y87" i="16"/>
  <c r="Z87" i="16" s="1"/>
  <c r="Y14" i="16"/>
  <c r="Z14" i="16" s="1"/>
  <c r="Y10" i="16"/>
  <c r="Z10" i="16" s="1"/>
  <c r="Y41" i="16"/>
  <c r="Z41" i="16" s="1"/>
  <c r="Y42" i="16"/>
  <c r="Z42" i="16" s="1"/>
  <c r="Y63" i="16"/>
  <c r="Z63" i="16" s="1"/>
  <c r="Y31" i="16"/>
  <c r="Z31" i="16" s="1"/>
  <c r="Y44" i="16"/>
  <c r="Z44" i="16" s="1"/>
  <c r="Y68" i="16"/>
  <c r="Z68" i="16" s="1"/>
  <c r="Y29" i="16"/>
  <c r="Z29" i="16" s="1"/>
  <c r="Y39" i="16"/>
  <c r="Z39" i="16" s="1"/>
  <c r="Y22" i="16"/>
  <c r="Z22" i="16" s="1"/>
  <c r="Y5" i="16"/>
  <c r="Z5" i="16" s="1"/>
  <c r="Y60" i="16"/>
  <c r="Z60" i="16" s="1"/>
  <c r="Y43" i="16"/>
  <c r="Z43" i="16" s="1"/>
  <c r="Y64" i="16"/>
  <c r="Z64" i="16" s="1"/>
  <c r="Y91" i="16"/>
  <c r="Z91" i="16" s="1"/>
  <c r="Y57" i="16"/>
  <c r="Z57" i="16" s="1"/>
  <c r="Y40" i="16"/>
  <c r="Z40" i="16" s="1"/>
  <c r="Y61" i="16"/>
  <c r="Z61" i="16" s="1"/>
  <c r="Y62" i="16"/>
  <c r="Z62" i="16" s="1"/>
  <c r="Y23" i="16"/>
  <c r="Z23" i="16" s="1"/>
  <c r="Y59" i="16"/>
  <c r="Z59" i="16" s="1"/>
  <c r="Y58" i="16"/>
  <c r="Z58" i="16" s="1"/>
  <c r="Y8" i="16"/>
  <c r="Z8" i="16" s="1"/>
  <c r="Y9" i="16"/>
  <c r="Z9" i="16" s="1"/>
  <c r="Y19" i="16"/>
  <c r="Z19" i="16" s="1"/>
  <c r="AL21" i="6"/>
  <c r="AL18" i="6"/>
  <c r="AL15" i="6"/>
  <c r="AL12" i="6"/>
  <c r="AL9" i="6"/>
  <c r="AR55" i="6"/>
  <c r="AR46" i="6"/>
  <c r="AL22" i="6"/>
  <c r="AL19" i="6"/>
  <c r="AK19" i="6" s="1"/>
  <c r="AJ19" i="6" s="1"/>
  <c r="AL16" i="6"/>
  <c r="AL13" i="6"/>
  <c r="AL10" i="6"/>
  <c r="AL7" i="6"/>
  <c r="AR47" i="6"/>
  <c r="AR41" i="6"/>
  <c r="AR35" i="6"/>
  <c r="AL20" i="6"/>
  <c r="AL17" i="6"/>
  <c r="AL14" i="6"/>
  <c r="AL11" i="6"/>
  <c r="AL8" i="6"/>
  <c r="AR9" i="7"/>
  <c r="AB54" i="6"/>
  <c r="AB48" i="6"/>
  <c r="AB12" i="6"/>
  <c r="AB42" i="6"/>
  <c r="AB30" i="6"/>
  <c r="AB18" i="6"/>
  <c r="AB55" i="6"/>
  <c r="AB49" i="6"/>
  <c r="AB43" i="6"/>
  <c r="AB37" i="6"/>
  <c r="AB31" i="6"/>
  <c r="AB25" i="6"/>
  <c r="AB19" i="6"/>
  <c r="AB13" i="6"/>
  <c r="AB36" i="6"/>
  <c r="AB24" i="6"/>
  <c r="N26" i="6"/>
  <c r="AB46" i="6"/>
  <c r="AB40" i="6"/>
  <c r="AB34" i="6"/>
  <c r="AB28" i="6"/>
  <c r="AB22" i="6"/>
  <c r="AB16" i="6"/>
  <c r="AB10" i="6"/>
  <c r="N25" i="6"/>
  <c r="N7" i="6"/>
  <c r="AB7" i="6"/>
  <c r="AB53" i="6"/>
  <c r="AB47" i="6"/>
  <c r="AB41" i="6"/>
  <c r="AB35" i="6"/>
  <c r="AB29" i="6"/>
  <c r="AB23" i="6"/>
  <c r="AB17" i="6"/>
  <c r="AB11" i="6"/>
  <c r="N29" i="6"/>
  <c r="N8" i="6"/>
  <c r="AB52" i="6"/>
  <c r="N51" i="6"/>
  <c r="N42" i="6"/>
  <c r="N24" i="6"/>
  <c r="AB56" i="6"/>
  <c r="AB50" i="6"/>
  <c r="AB38" i="6"/>
  <c r="AB26" i="6"/>
  <c r="AB20" i="6"/>
  <c r="AB14" i="6"/>
  <c r="AB8" i="6"/>
  <c r="N11" i="6"/>
  <c r="N54" i="6"/>
  <c r="N48" i="6"/>
  <c r="AB44" i="6"/>
  <c r="AB32" i="6"/>
  <c r="AB51" i="6"/>
  <c r="AB45" i="6"/>
  <c r="AB39" i="6"/>
  <c r="AB33" i="6"/>
  <c r="AB27" i="6"/>
  <c r="AB21" i="6"/>
  <c r="AB15" i="6"/>
  <c r="AB9" i="6"/>
  <c r="N43" i="6"/>
  <c r="N36" i="6"/>
  <c r="N33" i="6"/>
  <c r="N30" i="6"/>
  <c r="N49" i="6"/>
  <c r="N18" i="6"/>
  <c r="N15" i="6"/>
  <c r="N12" i="6"/>
  <c r="N55" i="6"/>
  <c r="N40" i="6"/>
  <c r="N37" i="6"/>
  <c r="N31" i="6"/>
  <c r="N47" i="6"/>
  <c r="N44" i="6"/>
  <c r="N22" i="6"/>
  <c r="N19" i="6"/>
  <c r="N13" i="6"/>
  <c r="N52" i="6"/>
  <c r="N34" i="6"/>
  <c r="N16" i="6"/>
  <c r="N56" i="6"/>
  <c r="N38" i="6"/>
  <c r="N27" i="6"/>
  <c r="N23" i="6"/>
  <c r="N20" i="6"/>
  <c r="N53" i="6"/>
  <c r="N50" i="6"/>
  <c r="N46" i="6"/>
  <c r="N39" i="6"/>
  <c r="N35" i="6"/>
  <c r="N32" i="6"/>
  <c r="N28" i="6"/>
  <c r="N21" i="6"/>
  <c r="N17" i="6"/>
  <c r="N14" i="6"/>
  <c r="N10" i="6"/>
  <c r="N45" i="6"/>
  <c r="N41" i="6"/>
  <c r="N9" i="6"/>
  <c r="A19" i="21" l="1"/>
  <c r="A8" i="21"/>
  <c r="A52" i="21"/>
  <c r="A41" i="21"/>
  <c r="A30" i="21"/>
  <c r="AM15" i="6"/>
  <c r="AN15" i="6" s="1"/>
  <c r="AO15" i="6" s="1"/>
  <c r="AK15" i="6"/>
  <c r="AJ15" i="6" s="1"/>
  <c r="AM8" i="6"/>
  <c r="AN8" i="6" s="1"/>
  <c r="AO8" i="6" s="1"/>
  <c r="AK8" i="6"/>
  <c r="AJ8" i="6" s="1"/>
  <c r="AM11" i="6"/>
  <c r="AN11" i="6" s="1"/>
  <c r="AO11" i="6" s="1"/>
  <c r="AK11" i="6"/>
  <c r="AJ11" i="6" s="1"/>
  <c r="AM22" i="6"/>
  <c r="AN22" i="6" s="1"/>
  <c r="AO22" i="6" s="1"/>
  <c r="AK22" i="6"/>
  <c r="AJ22" i="6" s="1"/>
  <c r="AM18" i="6"/>
  <c r="AN18" i="6" s="1"/>
  <c r="AO18" i="6" s="1"/>
  <c r="AK18" i="6"/>
  <c r="AJ18" i="6" s="1"/>
  <c r="AM21" i="6"/>
  <c r="AN21" i="6" s="1"/>
  <c r="AO21" i="6" s="1"/>
  <c r="AK21" i="6"/>
  <c r="AJ21" i="6" s="1"/>
  <c r="AM17" i="6"/>
  <c r="AN17" i="6" s="1"/>
  <c r="AO17" i="6" s="1"/>
  <c r="AR17" i="6" s="1"/>
  <c r="AK17" i="6"/>
  <c r="AJ17" i="6" s="1"/>
  <c r="AM14" i="6"/>
  <c r="AN14" i="6" s="1"/>
  <c r="AO14" i="6" s="1"/>
  <c r="AK14" i="6"/>
  <c r="AJ14" i="6" s="1"/>
  <c r="AM7" i="6"/>
  <c r="AN7" i="6" s="1"/>
  <c r="AO7" i="6" s="1"/>
  <c r="AK7" i="6"/>
  <c r="AJ7" i="6" s="1"/>
  <c r="AM10" i="6"/>
  <c r="AN10" i="6" s="1"/>
  <c r="AO10" i="6" s="1"/>
  <c r="AK10" i="6"/>
  <c r="AJ10" i="6" s="1"/>
  <c r="AM20" i="6"/>
  <c r="AN20" i="6" s="1"/>
  <c r="AO20" i="6" s="1"/>
  <c r="AK20" i="6"/>
  <c r="AJ20" i="6" s="1"/>
  <c r="AM13" i="6"/>
  <c r="AN13" i="6" s="1"/>
  <c r="AO13" i="6" s="1"/>
  <c r="AK13" i="6"/>
  <c r="AJ13" i="6" s="1"/>
  <c r="AM9" i="6"/>
  <c r="AN9" i="6" s="1"/>
  <c r="AO9" i="6" s="1"/>
  <c r="AK9" i="6"/>
  <c r="AJ9" i="6" s="1"/>
  <c r="AM16" i="6"/>
  <c r="AK16" i="6"/>
  <c r="AJ16" i="6" s="1"/>
  <c r="AM12" i="6"/>
  <c r="AN12" i="6" s="1"/>
  <c r="AO12" i="6" s="1"/>
  <c r="AK12" i="6"/>
  <c r="AJ12" i="6" s="1"/>
  <c r="AR51" i="6"/>
  <c r="AM19" i="6"/>
  <c r="AN19" i="6" s="1"/>
  <c r="AO19" i="6" s="1"/>
  <c r="AR24" i="6"/>
  <c r="AR53" i="6"/>
  <c r="AR30" i="6"/>
  <c r="AR48" i="6"/>
  <c r="AR31" i="6"/>
  <c r="AR42" i="6"/>
  <c r="AR43" i="6"/>
  <c r="AR28" i="6"/>
  <c r="AR29" i="6"/>
  <c r="AR25" i="6"/>
  <c r="AR44" i="6"/>
  <c r="AR40" i="6"/>
  <c r="AR8" i="6"/>
  <c r="AR27" i="6"/>
  <c r="AR22" i="6"/>
  <c r="AR23" i="6"/>
  <c r="AR37" i="6"/>
  <c r="AR33" i="6"/>
  <c r="AR26" i="6"/>
  <c r="AR49" i="6"/>
  <c r="AR20" i="6"/>
  <c r="AR38" i="6"/>
  <c r="AR56" i="6"/>
  <c r="AR39" i="6"/>
  <c r="AR15" i="6"/>
  <c r="AN16" i="6"/>
  <c r="AO16" i="6" s="1"/>
  <c r="AR36" i="6"/>
  <c r="AR14" i="6"/>
  <c r="AR32" i="6"/>
  <c r="AR50" i="6"/>
  <c r="AR34" i="6"/>
  <c r="AR52" i="6"/>
  <c r="AR18" i="6"/>
  <c r="AR45" i="6"/>
  <c r="AR54" i="6"/>
  <c r="AS9" i="7"/>
  <c r="A31" i="21" l="1"/>
  <c r="A20" i="21"/>
  <c r="A9" i="21"/>
  <c r="A53" i="21"/>
  <c r="A42" i="21"/>
  <c r="AR11" i="6"/>
  <c r="AR9" i="6"/>
  <c r="AR10" i="6"/>
  <c r="AR13" i="6"/>
  <c r="AR12" i="6"/>
  <c r="AR21" i="6"/>
  <c r="AR7" i="6"/>
  <c r="AR19" i="6"/>
  <c r="AR16" i="6"/>
  <c r="AT9" i="7"/>
  <c r="A43" i="21" l="1"/>
  <c r="A32" i="21"/>
  <c r="A21" i="21"/>
  <c r="A10" i="21"/>
  <c r="A54" i="21"/>
  <c r="AU9" i="7"/>
  <c r="A55" i="21" l="1"/>
  <c r="A44" i="21"/>
  <c r="A33" i="21"/>
  <c r="A22" i="21"/>
  <c r="A11" i="21"/>
  <c r="AV9" i="7"/>
  <c r="A56" i="21" l="1"/>
  <c r="A45" i="21"/>
  <c r="A34" i="21"/>
  <c r="A23" i="21"/>
  <c r="A12" i="21"/>
  <c r="AW9" i="7"/>
  <c r="A13" i="21" l="1"/>
  <c r="A57" i="21"/>
  <c r="A46" i="21"/>
  <c r="A35" i="21"/>
  <c r="A24" i="21"/>
  <c r="AX9" i="7"/>
  <c r="A25" i="21" l="1"/>
  <c r="A14" i="21"/>
  <c r="A58" i="21"/>
  <c r="A47" i="21"/>
  <c r="A36" i="21"/>
  <c r="AY9" i="7"/>
  <c r="A37" i="21" l="1"/>
  <c r="A26" i="21"/>
  <c r="A15" i="21"/>
  <c r="A59" i="21"/>
  <c r="A48" i="21"/>
  <c r="AZ9" i="7"/>
  <c r="C11" i="13" l="1"/>
  <c r="C7" i="13" s="1"/>
  <c r="A49" i="21"/>
  <c r="A38" i="21"/>
  <c r="A27" i="21"/>
  <c r="A16" i="21"/>
  <c r="A60" i="21"/>
  <c r="BB9" i="7"/>
  <c r="D82" i="17"/>
  <c r="C75" i="17"/>
  <c r="C82" i="17" s="1"/>
  <c r="V90" i="17" l="1"/>
  <c r="D90" i="17"/>
  <c r="Y90" i="17"/>
  <c r="P90" i="17"/>
  <c r="J90" i="17"/>
  <c r="M90" i="17"/>
  <c r="G90" i="17"/>
  <c r="S90" i="17"/>
  <c r="O34" i="13"/>
  <c r="M35" i="13" s="1"/>
  <c r="O39" i="13" l="1"/>
  <c r="M37" i="13"/>
  <c r="O37" i="13" s="1"/>
  <c r="M36" i="13"/>
  <c r="M41" i="13" l="1"/>
</calcChain>
</file>

<file path=xl/sharedStrings.xml><?xml version="1.0" encoding="utf-8"?>
<sst xmlns="http://schemas.openxmlformats.org/spreadsheetml/2006/main" count="2363" uniqueCount="830">
  <si>
    <t>攻击</t>
  </si>
  <si>
    <t>防御</t>
  </si>
  <si>
    <t>生命</t>
  </si>
  <si>
    <t>暴击</t>
  </si>
  <si>
    <t>抗暴</t>
  </si>
  <si>
    <t>命中</t>
  </si>
  <si>
    <t>说明</t>
    <phoneticPr fontId="1" type="noConversion"/>
  </si>
  <si>
    <t>角色拥有</t>
    <phoneticPr fontId="1" type="noConversion"/>
  </si>
  <si>
    <t>怪物拥有</t>
    <phoneticPr fontId="1" type="noConversion"/>
  </si>
  <si>
    <t>生命恢复</t>
  </si>
  <si>
    <t>伤害减免</t>
  </si>
  <si>
    <t>伤害追加</t>
  </si>
  <si>
    <t>额外金钱</t>
  </si>
  <si>
    <t>额外经验</t>
  </si>
  <si>
    <t>降低攻击承受的伤害</t>
  </si>
  <si>
    <t>命中几率+n%</t>
  </si>
  <si>
    <t>闪避几率+n%</t>
  </si>
  <si>
    <t>生命恢复+n</t>
  </si>
  <si>
    <t>生命上限+n</t>
  </si>
  <si>
    <t>伤害减免+n</t>
  </si>
  <si>
    <t>伤害追加+n</t>
  </si>
  <si>
    <t>额外金钱+n</t>
  </si>
  <si>
    <t>额外经验+n</t>
  </si>
  <si>
    <t>降低被暴击的几率</t>
    <phoneticPr fontId="1" type="noConversion"/>
  </si>
  <si>
    <t>值类型</t>
    <phoneticPr fontId="1" type="noConversion"/>
  </si>
  <si>
    <t>具体值</t>
    <phoneticPr fontId="1" type="noConversion"/>
  </si>
  <si>
    <t>闪避</t>
    <phoneticPr fontId="1" type="noConversion"/>
  </si>
  <si>
    <t>玩家躲避攻击的几率</t>
    <phoneticPr fontId="1" type="noConversion"/>
  </si>
  <si>
    <t>玩家攻击成功的几率</t>
    <phoneticPr fontId="1" type="noConversion"/>
  </si>
  <si>
    <t>百分比</t>
    <phoneticPr fontId="1" type="noConversion"/>
  </si>
  <si>
    <t>额外增加的金钱收益</t>
    <phoneticPr fontId="1" type="noConversion"/>
  </si>
  <si>
    <t>额外增加的经验收益</t>
    <phoneticPr fontId="1" type="noConversion"/>
  </si>
  <si>
    <t>属性类型</t>
    <phoneticPr fontId="1" type="noConversion"/>
  </si>
  <si>
    <t>√</t>
  </si>
  <si>
    <t>玩家每移动1格生命恢复增加量</t>
    <phoneticPr fontId="1" type="noConversion"/>
  </si>
  <si>
    <t>增加基础属性“生命”的上限</t>
    <phoneticPr fontId="1" type="noConversion"/>
  </si>
  <si>
    <t>玩家存活标准的上限值</t>
    <phoneticPr fontId="1" type="noConversion"/>
  </si>
  <si>
    <t>玩家释放技能标准的上限值</t>
    <phoneticPr fontId="1" type="noConversion"/>
  </si>
  <si>
    <t>计算玩家伤害的重要参数</t>
    <phoneticPr fontId="1" type="noConversion"/>
  </si>
  <si>
    <t>攻击增加+n</t>
    <phoneticPr fontId="1" type="noConversion"/>
  </si>
  <si>
    <t>增加攻击力</t>
    <phoneticPr fontId="1" type="noConversion"/>
  </si>
  <si>
    <t>装备等级</t>
    <phoneticPr fontId="1" type="noConversion"/>
  </si>
  <si>
    <t>强化0-1</t>
    <phoneticPr fontId="1" type="noConversion"/>
  </si>
  <si>
    <t>强化1-2</t>
    <phoneticPr fontId="1" type="noConversion"/>
  </si>
  <si>
    <t>强化2-3</t>
    <phoneticPr fontId="1" type="noConversion"/>
  </si>
  <si>
    <t>强化3-4</t>
    <phoneticPr fontId="1" type="noConversion"/>
  </si>
  <si>
    <t>强化4-5</t>
    <phoneticPr fontId="1" type="noConversion"/>
  </si>
  <si>
    <t>强化5-6</t>
    <phoneticPr fontId="1" type="noConversion"/>
  </si>
  <si>
    <t>强化6-7</t>
    <phoneticPr fontId="1" type="noConversion"/>
  </si>
  <si>
    <t>强化7-8</t>
    <phoneticPr fontId="1" type="noConversion"/>
  </si>
  <si>
    <t>强化8-9</t>
    <phoneticPr fontId="1" type="noConversion"/>
  </si>
  <si>
    <t>强化9-10</t>
    <phoneticPr fontId="1" type="noConversion"/>
  </si>
  <si>
    <t>系数1</t>
    <phoneticPr fontId="1" type="noConversion"/>
  </si>
  <si>
    <t>系数2</t>
  </si>
  <si>
    <t>系数3</t>
  </si>
  <si>
    <t>系数4</t>
  </si>
  <si>
    <t>系数5</t>
  </si>
  <si>
    <t>系数1</t>
    <phoneticPr fontId="1" type="noConversion"/>
  </si>
  <si>
    <t>品质1-2</t>
    <phoneticPr fontId="1" type="noConversion"/>
  </si>
  <si>
    <t>品质3-4</t>
    <phoneticPr fontId="1" type="noConversion"/>
  </si>
  <si>
    <t>装备等级</t>
    <phoneticPr fontId="1" type="noConversion"/>
  </si>
  <si>
    <t>品质2-3</t>
    <phoneticPr fontId="1" type="noConversion"/>
  </si>
  <si>
    <t>品质4-5</t>
    <phoneticPr fontId="1" type="noConversion"/>
  </si>
  <si>
    <t>装备等级</t>
    <phoneticPr fontId="1" type="noConversion"/>
  </si>
  <si>
    <t>品质1</t>
    <phoneticPr fontId="1" type="noConversion"/>
  </si>
  <si>
    <t>品质2</t>
    <phoneticPr fontId="1" type="noConversion"/>
  </si>
  <si>
    <t>品质3</t>
    <phoneticPr fontId="1" type="noConversion"/>
  </si>
  <si>
    <t>品质4</t>
    <phoneticPr fontId="1" type="noConversion"/>
  </si>
  <si>
    <t>品质5</t>
    <phoneticPr fontId="1" type="noConversion"/>
  </si>
  <si>
    <t>系数1</t>
    <phoneticPr fontId="1" type="noConversion"/>
  </si>
  <si>
    <t>总消耗(理论)</t>
    <phoneticPr fontId="1" type="noConversion"/>
  </si>
  <si>
    <t>攻击</t>
    <phoneticPr fontId="1" type="noConversion"/>
  </si>
  <si>
    <t>防御</t>
    <phoneticPr fontId="1" type="noConversion"/>
  </si>
  <si>
    <t>闪避</t>
    <phoneticPr fontId="1" type="noConversion"/>
  </si>
  <si>
    <t>装备类型</t>
  </si>
  <si>
    <t>武器</t>
  </si>
  <si>
    <t>头盔</t>
  </si>
  <si>
    <t>衣服</t>
  </si>
  <si>
    <t>护手</t>
  </si>
  <si>
    <t>裤子</t>
  </si>
  <si>
    <t>靴子</t>
  </si>
  <si>
    <t>生命</t>
    <phoneticPr fontId="1" type="noConversion"/>
  </si>
  <si>
    <t>体力</t>
    <phoneticPr fontId="1" type="noConversion"/>
  </si>
  <si>
    <t>攻击</t>
    <phoneticPr fontId="1" type="noConversion"/>
  </si>
  <si>
    <t>防御</t>
    <phoneticPr fontId="1" type="noConversion"/>
  </si>
  <si>
    <t>命中</t>
    <phoneticPr fontId="1" type="noConversion"/>
  </si>
  <si>
    <t>暴击</t>
    <phoneticPr fontId="1" type="noConversion"/>
  </si>
  <si>
    <t>抗暴</t>
    <phoneticPr fontId="1" type="noConversion"/>
  </si>
  <si>
    <t>属性数量</t>
    <phoneticPr fontId="1" type="noConversion"/>
  </si>
  <si>
    <t>暴击</t>
    <phoneticPr fontId="1" type="noConversion"/>
  </si>
  <si>
    <t>抗暴</t>
    <phoneticPr fontId="1" type="noConversion"/>
  </si>
  <si>
    <t>命中</t>
    <phoneticPr fontId="1" type="noConversion"/>
  </si>
  <si>
    <t>闪避</t>
    <phoneticPr fontId="1" type="noConversion"/>
  </si>
  <si>
    <t>结果</t>
    <phoneticPr fontId="1" type="noConversion"/>
  </si>
  <si>
    <t>强化等级</t>
    <phoneticPr fontId="1" type="noConversion"/>
  </si>
  <si>
    <t>等级</t>
    <phoneticPr fontId="1" type="noConversion"/>
  </si>
  <si>
    <t>经验</t>
    <phoneticPr fontId="1" type="noConversion"/>
  </si>
  <si>
    <t>攻击</t>
    <phoneticPr fontId="1" type="noConversion"/>
  </si>
  <si>
    <t>防御</t>
    <phoneticPr fontId="1" type="noConversion"/>
  </si>
  <si>
    <t>满级时间</t>
    <phoneticPr fontId="1" type="noConversion"/>
  </si>
  <si>
    <t>秒</t>
    <phoneticPr fontId="1" type="noConversion"/>
  </si>
  <si>
    <t>分</t>
    <phoneticPr fontId="1" type="noConversion"/>
  </si>
  <si>
    <t>时</t>
    <phoneticPr fontId="1" type="noConversion"/>
  </si>
  <si>
    <t>天</t>
    <phoneticPr fontId="1" type="noConversion"/>
  </si>
  <si>
    <t>等级</t>
    <phoneticPr fontId="1" type="noConversion"/>
  </si>
  <si>
    <t>单怪时间</t>
    <phoneticPr fontId="1" type="noConversion"/>
  </si>
  <si>
    <t>玩家攻击</t>
    <phoneticPr fontId="1" type="noConversion"/>
  </si>
  <si>
    <t>玩家防御</t>
    <phoneticPr fontId="1" type="noConversion"/>
  </si>
  <si>
    <t>生命</t>
    <phoneticPr fontId="1" type="noConversion"/>
  </si>
  <si>
    <t>体力</t>
  </si>
  <si>
    <t>玩家生命</t>
    <phoneticPr fontId="1" type="noConversion"/>
  </si>
  <si>
    <t>金钱掉落</t>
    <phoneticPr fontId="1" type="noConversion"/>
  </si>
  <si>
    <t>附加属性：随机出现在装备上</t>
    <phoneticPr fontId="1" type="noConversion"/>
  </si>
  <si>
    <t>基础属性：由玩家自身和装备基本属性提供，通过相关公式进行战斗计算</t>
    <phoneticPr fontId="1" type="noConversion"/>
  </si>
  <si>
    <t>提高伤害量（战斗计算追加）</t>
    <phoneticPr fontId="1" type="noConversion"/>
  </si>
  <si>
    <t>减少伤害量（战斗计算追加）</t>
    <phoneticPr fontId="1" type="noConversion"/>
  </si>
  <si>
    <t>防御增加+n</t>
    <phoneticPr fontId="1" type="noConversion"/>
  </si>
  <si>
    <t>增加防御力</t>
    <phoneticPr fontId="1" type="noConversion"/>
  </si>
  <si>
    <t>攻击时，增加攻击成功几率</t>
    <phoneticPr fontId="1" type="noConversion"/>
  </si>
  <si>
    <t>被攻击时，增加躲避攻击几率</t>
    <phoneticPr fontId="1" type="noConversion"/>
  </si>
  <si>
    <t>被攻击时，减少伤害量（公式计算伤害后）</t>
    <phoneticPr fontId="1" type="noConversion"/>
  </si>
  <si>
    <t>攻击时，提高伤害量（公式计算伤害后）</t>
    <phoneticPr fontId="1" type="noConversion"/>
  </si>
  <si>
    <t>额外增加的金钱收益（战斗结束后结算）</t>
    <phoneticPr fontId="1" type="noConversion"/>
  </si>
  <si>
    <t>额外增加的经验收益（战斗结束后结算）</t>
    <phoneticPr fontId="1" type="noConversion"/>
  </si>
  <si>
    <t>玩家每移动1格生命恢复量（非战斗状态生效）</t>
    <phoneticPr fontId="1" type="noConversion"/>
  </si>
  <si>
    <t>等级</t>
    <phoneticPr fontId="1" type="noConversion"/>
  </si>
  <si>
    <t>体力恢复</t>
  </si>
  <si>
    <t>玩家每移动1格体力恢复量（非战斗状态生效）</t>
  </si>
  <si>
    <t>体力上限+n</t>
  </si>
  <si>
    <t>增加基础属性“体力”的上限</t>
  </si>
  <si>
    <t>体力恢复+n</t>
  </si>
  <si>
    <t>玩家每移动1格体力恢复增加量</t>
  </si>
  <si>
    <t>金币消耗统筹</t>
    <phoneticPr fontId="1" type="noConversion"/>
  </si>
  <si>
    <t>总经验</t>
    <phoneticPr fontId="1" type="noConversion"/>
  </si>
  <si>
    <t>金币消耗统筹
(以最大消耗为核心)</t>
    <phoneticPr fontId="1" type="noConversion"/>
  </si>
  <si>
    <t>杀怪数量</t>
    <phoneticPr fontId="1" type="noConversion"/>
  </si>
  <si>
    <t>角色等级</t>
  </si>
  <si>
    <t>等级</t>
  </si>
  <si>
    <t>品质</t>
    <phoneticPr fontId="1" type="noConversion"/>
  </si>
  <si>
    <t>强化</t>
    <phoneticPr fontId="1" type="noConversion"/>
  </si>
  <si>
    <t>靴子</t>
    <phoneticPr fontId="1" type="noConversion"/>
  </si>
  <si>
    <t>怪物等级</t>
    <phoneticPr fontId="1" type="noConversion"/>
  </si>
  <si>
    <t>闪避</t>
  </si>
  <si>
    <t>角色装备</t>
    <phoneticPr fontId="1" type="noConversion"/>
  </si>
  <si>
    <t>——</t>
    <phoneticPr fontId="1" type="noConversion"/>
  </si>
  <si>
    <t>攻击</t>
    <phoneticPr fontId="1" type="noConversion"/>
  </si>
  <si>
    <t>生命</t>
    <phoneticPr fontId="1" type="noConversion"/>
  </si>
  <si>
    <t>防御</t>
    <phoneticPr fontId="1" type="noConversion"/>
  </si>
  <si>
    <t>防御</t>
    <phoneticPr fontId="1" type="noConversion"/>
  </si>
  <si>
    <t>打造费用</t>
    <phoneticPr fontId="1" type="noConversion"/>
  </si>
  <si>
    <t>总费用</t>
    <phoneticPr fontId="1" type="noConversion"/>
  </si>
  <si>
    <t>经验</t>
    <phoneticPr fontId="1" type="noConversion"/>
  </si>
  <si>
    <t>金钱</t>
    <phoneticPr fontId="1" type="noConversion"/>
  </si>
  <si>
    <t>攻速ms</t>
    <phoneticPr fontId="1" type="noConversion"/>
  </si>
  <si>
    <t>对怪物伤害</t>
    <phoneticPr fontId="1" type="noConversion"/>
  </si>
  <si>
    <t>攻击次数</t>
    <phoneticPr fontId="1" type="noConversion"/>
  </si>
  <si>
    <t>被怪物伤害</t>
    <phoneticPr fontId="1" type="noConversion"/>
  </si>
  <si>
    <t>被攻击次数</t>
    <phoneticPr fontId="1" type="noConversion"/>
  </si>
  <si>
    <t>可杀怪数量</t>
    <phoneticPr fontId="1" type="noConversion"/>
  </si>
  <si>
    <t>金钱收益</t>
    <phoneticPr fontId="1" type="noConversion"/>
  </si>
  <si>
    <t>经验收益</t>
    <phoneticPr fontId="1" type="noConversion"/>
  </si>
  <si>
    <t>升级经验</t>
    <phoneticPr fontId="1" type="noConversion"/>
  </si>
  <si>
    <t>需满血次数</t>
    <phoneticPr fontId="1" type="noConversion"/>
  </si>
  <si>
    <t>怪物数量</t>
    <phoneticPr fontId="1" type="noConversion"/>
  </si>
  <si>
    <t>地图经验</t>
    <phoneticPr fontId="1" type="noConversion"/>
  </si>
  <si>
    <t>怪物生命</t>
    <phoneticPr fontId="1" type="noConversion"/>
  </si>
  <si>
    <t>累积金钱</t>
    <phoneticPr fontId="1" type="noConversion"/>
  </si>
  <si>
    <t>经验值</t>
    <phoneticPr fontId="1" type="noConversion"/>
  </si>
  <si>
    <t>武器材料(攻击)</t>
    <phoneticPr fontId="1" type="noConversion"/>
  </si>
  <si>
    <t>衣服材料(生命+防御)</t>
    <phoneticPr fontId="1" type="noConversion"/>
  </si>
  <si>
    <t>暴击伤害</t>
    <phoneticPr fontId="1" type="noConversion"/>
  </si>
  <si>
    <t>统一等级</t>
    <phoneticPr fontId="1" type="noConversion"/>
  </si>
  <si>
    <t>统一品质</t>
    <phoneticPr fontId="1" type="noConversion"/>
  </si>
  <si>
    <t>统一强化</t>
    <phoneticPr fontId="1" type="noConversion"/>
  </si>
  <si>
    <t>持续回合</t>
    <phoneticPr fontId="1" type="noConversion"/>
  </si>
  <si>
    <t>攻击降低</t>
    <phoneticPr fontId="1" type="noConversion"/>
  </si>
  <si>
    <t>一击之力</t>
    <phoneticPr fontId="1" type="noConversion"/>
  </si>
  <si>
    <t>等级1</t>
    <phoneticPr fontId="1" type="noConversion"/>
  </si>
  <si>
    <t>等级2</t>
  </si>
  <si>
    <t>等级3</t>
  </si>
  <si>
    <t>等级4</t>
  </si>
  <si>
    <t>等级5</t>
  </si>
  <si>
    <t>等级6</t>
  </si>
  <si>
    <t>等级7</t>
  </si>
  <si>
    <t>等级8</t>
  </si>
  <si>
    <t>等级9</t>
  </si>
  <si>
    <t>等级10</t>
  </si>
  <si>
    <t>致命一击</t>
    <phoneticPr fontId="1" type="noConversion"/>
  </si>
  <si>
    <t>绝处逢生</t>
    <phoneticPr fontId="1" type="noConversion"/>
  </si>
  <si>
    <t>立即恢复x点生命值</t>
    <phoneticPr fontId="1" type="noConversion"/>
  </si>
  <si>
    <t>主动</t>
    <phoneticPr fontId="1" type="noConversion"/>
  </si>
  <si>
    <t>被动</t>
    <phoneticPr fontId="1" type="noConversion"/>
  </si>
  <si>
    <t>战斗中有x%几率在3回合内使用技能体力消耗减少50%</t>
    <phoneticPr fontId="1" type="noConversion"/>
  </si>
  <si>
    <t>受到的陷阱伤害降低x%</t>
    <phoneticPr fontId="1" type="noConversion"/>
  </si>
  <si>
    <t>勇者无畏</t>
    <phoneticPr fontId="1" type="noConversion"/>
  </si>
  <si>
    <t>几率</t>
    <phoneticPr fontId="1" type="noConversion"/>
  </si>
  <si>
    <t>回合</t>
    <phoneticPr fontId="1" type="noConversion"/>
  </si>
  <si>
    <t>效果2</t>
    <phoneticPr fontId="1" type="noConversion"/>
  </si>
  <si>
    <t>反伤效果</t>
    <phoneticPr fontId="1" type="noConversion"/>
  </si>
  <si>
    <t>伤害降低</t>
    <phoneticPr fontId="1" type="noConversion"/>
  </si>
  <si>
    <t>体力消耗</t>
    <phoneticPr fontId="1" type="noConversion"/>
  </si>
  <si>
    <t>效果2</t>
    <phoneticPr fontId="1" type="noConversion"/>
  </si>
  <si>
    <t>冷却回合</t>
    <phoneticPr fontId="1" type="noConversion"/>
  </si>
  <si>
    <t>吸收伤害</t>
    <phoneticPr fontId="1" type="noConversion"/>
  </si>
  <si>
    <t>离子护盾</t>
    <phoneticPr fontId="1" type="noConversion"/>
  </si>
  <si>
    <t>吸收x%伤害，持续3回合</t>
    <phoneticPr fontId="1" type="noConversion"/>
  </si>
  <si>
    <t>自我恢复</t>
    <phoneticPr fontId="1" type="noConversion"/>
  </si>
  <si>
    <t>治疗粒子</t>
    <phoneticPr fontId="1" type="noConversion"/>
  </si>
  <si>
    <t>转移装甲</t>
    <phoneticPr fontId="1" type="noConversion"/>
  </si>
  <si>
    <t>迎头痛击</t>
    <phoneticPr fontId="1" type="noConversion"/>
  </si>
  <si>
    <t>陷阱克星</t>
    <phoneticPr fontId="1" type="noConversion"/>
  </si>
  <si>
    <t>当自身生命值低于20%时，暴击率提高x%，暴击伤害增加x%</t>
    <phoneticPr fontId="1" type="noConversion"/>
  </si>
  <si>
    <t>——</t>
    <phoneticPr fontId="1" type="noConversion"/>
  </si>
  <si>
    <t>学习等级</t>
    <phoneticPr fontId="1" type="noConversion"/>
  </si>
  <si>
    <t>等级</t>
    <phoneticPr fontId="1" type="noConversion"/>
  </si>
  <si>
    <t>技能数量</t>
    <phoneticPr fontId="1" type="noConversion"/>
  </si>
  <si>
    <t>玩家等级</t>
    <phoneticPr fontId="1" type="noConversion"/>
  </si>
  <si>
    <t>可用技能点</t>
    <phoneticPr fontId="1" type="noConversion"/>
  </si>
  <si>
    <t>给目标造成70%伤害，若目标血量低于30%时，则有x%几率将其直接杀死。对BOSS无效。</t>
    <phoneticPr fontId="1" type="noConversion"/>
  </si>
  <si>
    <t>额外伤害</t>
    <phoneticPr fontId="1" type="noConversion"/>
  </si>
  <si>
    <t>给目标造成120%点伤害，并使对手在3回合内承受x点伤害</t>
    <phoneticPr fontId="1" type="noConversion"/>
  </si>
  <si>
    <t>恢复生命</t>
    <phoneticPr fontId="1" type="noConversion"/>
  </si>
  <si>
    <t>造成伤害</t>
    <phoneticPr fontId="1" type="noConversion"/>
  </si>
  <si>
    <t>秒杀几率</t>
    <phoneticPr fontId="1" type="noConversion"/>
  </si>
  <si>
    <t>恢复量</t>
    <phoneticPr fontId="1" type="noConversion"/>
  </si>
  <si>
    <t>几率</t>
    <phoneticPr fontId="1" type="noConversion"/>
  </si>
  <si>
    <t>暴击率</t>
    <phoneticPr fontId="1" type="noConversion"/>
  </si>
  <si>
    <t>伤害</t>
    <phoneticPr fontId="1" type="noConversion"/>
  </si>
  <si>
    <t>——</t>
  </si>
  <si>
    <t>——</t>
    <phoneticPr fontId="1" type="noConversion"/>
  </si>
  <si>
    <t>给目标造成x%伤害</t>
    <phoneticPr fontId="1" type="noConversion"/>
  </si>
  <si>
    <t>损失生命</t>
    <phoneticPr fontId="1" type="noConversion"/>
  </si>
  <si>
    <t>战斗结束后立即恢复x点生命</t>
    <phoneticPr fontId="1" type="noConversion"/>
  </si>
  <si>
    <t>闪避成功有x%几率可使敌人在5回合内攻击降低x%，最多叠加3次</t>
    <phoneticPr fontId="1" type="noConversion"/>
  </si>
  <si>
    <t>给目标造成x%伤害，但会损失x点生命</t>
    <phoneticPr fontId="1" type="noConversion"/>
  </si>
  <si>
    <t>基础数</t>
    <phoneticPr fontId="1" type="noConversion"/>
  </si>
  <si>
    <t>灵活机能</t>
  </si>
  <si>
    <t>灵活机能</t>
    <phoneticPr fontId="1" type="noConversion"/>
  </si>
  <si>
    <t>战意高昂</t>
  </si>
  <si>
    <t>系数1</t>
    <phoneticPr fontId="1" type="noConversion"/>
  </si>
  <si>
    <t>生命</t>
    <phoneticPr fontId="1" type="noConversion"/>
  </si>
  <si>
    <t>防御</t>
    <phoneticPr fontId="1" type="noConversion"/>
  </si>
  <si>
    <t>攻击</t>
    <phoneticPr fontId="1" type="noConversion"/>
  </si>
  <si>
    <t>逃跑成功率</t>
    <phoneticPr fontId="1" type="noConversion"/>
  </si>
  <si>
    <t>能源</t>
  </si>
  <si>
    <t>能源数据</t>
  </si>
  <si>
    <t>饰品</t>
  </si>
  <si>
    <t>饰品数据</t>
  </si>
  <si>
    <t>宇宙合金</t>
  </si>
  <si>
    <t>反核金属</t>
  </si>
  <si>
    <t xml:space="preserve">核子重组器 </t>
  </si>
  <si>
    <t xml:space="preserve">电磁核金属 </t>
    <phoneticPr fontId="1" type="noConversion"/>
  </si>
  <si>
    <t xml:space="preserve">太阳能模组 </t>
  </si>
  <si>
    <t>重核金属</t>
    <phoneticPr fontId="1" type="noConversion"/>
  </si>
  <si>
    <t>生命检测仪</t>
  </si>
  <si>
    <t xml:space="preserve">脉冲核金属 </t>
  </si>
  <si>
    <t>分子转化器</t>
  </si>
  <si>
    <t xml:space="preserve">光核金属 </t>
  </si>
  <si>
    <t xml:space="preserve">伽马发射器 </t>
  </si>
  <si>
    <t>轻水核金属</t>
  </si>
  <si>
    <t xml:space="preserve">引力控制仪 </t>
  </si>
  <si>
    <t xml:space="preserve">泰坦之核 </t>
  </si>
  <si>
    <t xml:space="preserve">能源稳定仪 </t>
  </si>
  <si>
    <t xml:space="preserve">超核心元件 </t>
  </si>
  <si>
    <t xml:space="preserve">量子核心板 </t>
  </si>
  <si>
    <t>装备品质</t>
    <phoneticPr fontId="1" type="noConversion"/>
  </si>
  <si>
    <t>基础金额</t>
    <phoneticPr fontId="1" type="noConversion"/>
  </si>
  <si>
    <t>等级</t>
    <phoneticPr fontId="1" type="noConversion"/>
  </si>
  <si>
    <t>卖价</t>
    <phoneticPr fontId="1" type="noConversion"/>
  </si>
  <si>
    <t>宇宙合金价格</t>
    <phoneticPr fontId="1" type="noConversion"/>
  </si>
  <si>
    <t>反弹x%伤害给敌人，有x%几率将敌人震晕1回合</t>
    <phoneticPr fontId="1" type="noConversion"/>
  </si>
  <si>
    <t>生命药水Ⅰ</t>
  </si>
  <si>
    <t>胶原蛋白Ⅰ</t>
  </si>
  <si>
    <t>氨基酸Ⅰ</t>
  </si>
  <si>
    <t>纤维素Ⅰ</t>
  </si>
  <si>
    <t>生命药水Ⅱ</t>
  </si>
  <si>
    <t>胶原蛋白Ⅱ</t>
  </si>
  <si>
    <t>氨基酸Ⅱ</t>
  </si>
  <si>
    <t>纤维素Ⅱ</t>
  </si>
  <si>
    <t>生命药水Ⅲ</t>
  </si>
  <si>
    <t>胶原蛋白Ⅲ</t>
  </si>
  <si>
    <t>氨基酸Ⅲ</t>
  </si>
  <si>
    <t>纤维素Ⅲ</t>
  </si>
  <si>
    <t>生命药水Ⅳ</t>
  </si>
  <si>
    <t>胶原蛋白Ⅳ</t>
  </si>
  <si>
    <t>氨基酸Ⅳ</t>
  </si>
  <si>
    <t>纤维素Ⅳ</t>
  </si>
  <si>
    <t>生命药水Ⅴ</t>
  </si>
  <si>
    <t>胶原蛋白Ⅴ</t>
  </si>
  <si>
    <t>氨基酸Ⅴ</t>
  </si>
  <si>
    <t>纤维素Ⅴ</t>
  </si>
  <si>
    <t>依达霉素Ⅰ</t>
  </si>
  <si>
    <t>酯钠盐Ⅰ</t>
  </si>
  <si>
    <t>经验药水Ⅱ</t>
  </si>
  <si>
    <t>依达霉素Ⅱ</t>
  </si>
  <si>
    <t>酯钠盐Ⅱ</t>
  </si>
  <si>
    <t>经验药水Ⅲ</t>
  </si>
  <si>
    <t>依达霉素Ⅲ</t>
  </si>
  <si>
    <t>酯钠盐Ⅲ</t>
  </si>
  <si>
    <t>经验药水Ⅳ</t>
  </si>
  <si>
    <t>依达霉素Ⅳ</t>
  </si>
  <si>
    <t>酯钠盐Ⅳ</t>
  </si>
  <si>
    <t>经验药水Ⅴ</t>
  </si>
  <si>
    <t>依达霉素Ⅴ</t>
  </si>
  <si>
    <t>酯钠盐Ⅴ</t>
  </si>
  <si>
    <t>体力药水Ⅰ</t>
  </si>
  <si>
    <t>托瑞米芬Ⅰ</t>
  </si>
  <si>
    <t>受体兴奋剂Ⅰ</t>
  </si>
  <si>
    <t>体力药水Ⅱ</t>
  </si>
  <si>
    <t>托瑞米芬Ⅱ</t>
  </si>
  <si>
    <t>受体兴奋剂Ⅱ</t>
  </si>
  <si>
    <t>体力药水Ⅲ</t>
  </si>
  <si>
    <t>托瑞米芬Ⅲ</t>
  </si>
  <si>
    <t>受体兴奋剂Ⅲ</t>
  </si>
  <si>
    <t>体力药水Ⅳ</t>
  </si>
  <si>
    <t>托瑞米芬Ⅳ</t>
  </si>
  <si>
    <t>受体兴奋剂Ⅳ</t>
  </si>
  <si>
    <t>体力药水Ⅴ</t>
  </si>
  <si>
    <t>托瑞米芬Ⅴ</t>
  </si>
  <si>
    <t>受体兴奋剂Ⅴ</t>
  </si>
  <si>
    <t>攻击药水Ⅰ</t>
  </si>
  <si>
    <t>亚丙基1Ⅰ</t>
  </si>
  <si>
    <t>苯氧基Ⅰ</t>
  </si>
  <si>
    <t>攻击药水Ⅱ</t>
  </si>
  <si>
    <t>亚丙基1Ⅱ</t>
  </si>
  <si>
    <t>苯氧基Ⅱ</t>
  </si>
  <si>
    <t>攻击药水Ⅲ</t>
  </si>
  <si>
    <t>亚丙基1Ⅲ</t>
  </si>
  <si>
    <t>苯氧基Ⅲ</t>
  </si>
  <si>
    <t>攻击药水Ⅳ</t>
  </si>
  <si>
    <t>亚丙基1Ⅳ</t>
  </si>
  <si>
    <t>苯氧基Ⅳ</t>
  </si>
  <si>
    <t>攻击药水Ⅴ</t>
  </si>
  <si>
    <t>亚丙基1Ⅴ</t>
  </si>
  <si>
    <t>苯氧基Ⅴ</t>
  </si>
  <si>
    <t>防御药水Ⅰ</t>
  </si>
  <si>
    <t>弗拉盐Ⅰ</t>
  </si>
  <si>
    <t>卡因盐Ⅰ</t>
  </si>
  <si>
    <t>防御药水Ⅱ</t>
  </si>
  <si>
    <t>弗拉盐Ⅱ</t>
  </si>
  <si>
    <t>卡因盐Ⅱ</t>
  </si>
  <si>
    <t>防御药水Ⅲ</t>
  </si>
  <si>
    <t>弗拉盐Ⅲ</t>
  </si>
  <si>
    <t>卡因盐Ⅲ</t>
  </si>
  <si>
    <t>防御药水Ⅳ</t>
  </si>
  <si>
    <t>弗拉盐Ⅳ</t>
  </si>
  <si>
    <t>卡因盐Ⅳ</t>
  </si>
  <si>
    <t>防御药水Ⅴ</t>
  </si>
  <si>
    <t>弗拉盐Ⅴ</t>
  </si>
  <si>
    <t>卡因盐Ⅴ</t>
  </si>
  <si>
    <t>暴击药水Ⅰ</t>
  </si>
  <si>
    <t>二钠氨基Ⅰ</t>
  </si>
  <si>
    <t>苯甲酸Ⅰ</t>
  </si>
  <si>
    <t>暴击药水Ⅱ</t>
  </si>
  <si>
    <t>二钠氨基Ⅱ</t>
  </si>
  <si>
    <t>苯甲酸Ⅱ</t>
  </si>
  <si>
    <t>暴击药水Ⅲ</t>
  </si>
  <si>
    <t>二钠氨基Ⅲ</t>
  </si>
  <si>
    <t>苯甲酸Ⅲ</t>
  </si>
  <si>
    <t>暴击药水Ⅳ</t>
  </si>
  <si>
    <t>二钠氨基Ⅳ</t>
  </si>
  <si>
    <t>苯甲酸Ⅳ</t>
  </si>
  <si>
    <t>暴击药水Ⅴ</t>
  </si>
  <si>
    <t>二钠氨基Ⅴ</t>
  </si>
  <si>
    <t>苯甲酸Ⅴ</t>
  </si>
  <si>
    <t>洛尔粉Ⅰ</t>
  </si>
  <si>
    <t>格列齐特Ⅰ</t>
  </si>
  <si>
    <t>命中药水Ⅱ</t>
  </si>
  <si>
    <t>洛尔粉Ⅱ</t>
  </si>
  <si>
    <t>格列齐特Ⅱ</t>
  </si>
  <si>
    <t>命中药水Ⅲ</t>
  </si>
  <si>
    <t>洛尔粉Ⅲ</t>
  </si>
  <si>
    <t>格列齐特Ⅲ</t>
  </si>
  <si>
    <t>命中药水Ⅳ</t>
  </si>
  <si>
    <t>洛尔粉Ⅳ</t>
  </si>
  <si>
    <t>格列齐特Ⅳ</t>
  </si>
  <si>
    <t>命中药水Ⅴ</t>
  </si>
  <si>
    <t>洛尔粉Ⅴ</t>
  </si>
  <si>
    <t>格列齐特Ⅴ</t>
  </si>
  <si>
    <t>洛拉霉素Ⅰ</t>
  </si>
  <si>
    <t>卡替洛尔Ⅰ</t>
  </si>
  <si>
    <t>抗暴药水Ⅱ</t>
  </si>
  <si>
    <t>洛拉霉素Ⅱ</t>
  </si>
  <si>
    <t>卡替洛尔Ⅱ</t>
  </si>
  <si>
    <t>抗暴药水Ⅲ</t>
  </si>
  <si>
    <t>洛拉霉素Ⅲ</t>
  </si>
  <si>
    <t>卡替洛尔Ⅲ</t>
  </si>
  <si>
    <t>抗暴药水Ⅳ</t>
  </si>
  <si>
    <t>洛拉霉素Ⅳ</t>
  </si>
  <si>
    <t>卡替洛尔Ⅳ</t>
  </si>
  <si>
    <t>抗暴药水Ⅴ</t>
  </si>
  <si>
    <t>洛拉霉素Ⅴ</t>
  </si>
  <si>
    <t>卡替洛尔Ⅴ</t>
  </si>
  <si>
    <t>伊达吡星Ⅰ</t>
  </si>
  <si>
    <t>闪避药水Ⅱ</t>
  </si>
  <si>
    <t>伊达吡星Ⅱ</t>
  </si>
  <si>
    <t>闪避药水Ⅲ</t>
  </si>
  <si>
    <t>伊达吡星Ⅲ</t>
  </si>
  <si>
    <t>闪避药水Ⅳ</t>
  </si>
  <si>
    <t>伊达吡星Ⅳ</t>
  </si>
  <si>
    <t>闪避药水Ⅴ</t>
  </si>
  <si>
    <t>伊达吡星Ⅴ</t>
  </si>
  <si>
    <t>全能药水Ⅱ</t>
  </si>
  <si>
    <t>全能药水Ⅲ</t>
  </si>
  <si>
    <t>全能药水Ⅳ</t>
  </si>
  <si>
    <t>全能药水Ⅴ</t>
  </si>
  <si>
    <t>价格</t>
    <phoneticPr fontId="1" type="noConversion"/>
  </si>
  <si>
    <t>材料1</t>
    <phoneticPr fontId="1" type="noConversion"/>
  </si>
  <si>
    <t>材料2</t>
  </si>
  <si>
    <t>材料3</t>
  </si>
  <si>
    <t>制造价格</t>
    <phoneticPr fontId="1" type="noConversion"/>
  </si>
  <si>
    <t>数量</t>
    <phoneticPr fontId="1" type="noConversion"/>
  </si>
  <si>
    <t>系数1</t>
    <phoneticPr fontId="1" type="noConversion"/>
  </si>
  <si>
    <t>抗暴药水Ⅰ</t>
    <phoneticPr fontId="1" type="noConversion"/>
  </si>
  <si>
    <t>材料1价格</t>
    <phoneticPr fontId="1" type="noConversion"/>
  </si>
  <si>
    <t>材料2价格</t>
    <phoneticPr fontId="1" type="noConversion"/>
  </si>
  <si>
    <t>材料3价格</t>
    <phoneticPr fontId="1" type="noConversion"/>
  </si>
  <si>
    <t>平均价</t>
    <phoneticPr fontId="1" type="noConversion"/>
  </si>
  <si>
    <t>AP地雷</t>
  </si>
  <si>
    <t>持续回合</t>
    <phoneticPr fontId="1" type="noConversion"/>
  </si>
  <si>
    <t>毒水</t>
  </si>
  <si>
    <t>黄色针剂</t>
  </si>
  <si>
    <t>生命损失x点</t>
    <phoneticPr fontId="1" type="noConversion"/>
  </si>
  <si>
    <t>生命损失x%</t>
    <phoneticPr fontId="1" type="noConversion"/>
  </si>
  <si>
    <t>攻击降低x%</t>
    <phoneticPr fontId="1" type="noConversion"/>
  </si>
  <si>
    <t>夜视镜</t>
  </si>
  <si>
    <t>视野范围减小</t>
    <phoneticPr fontId="1" type="noConversion"/>
  </si>
  <si>
    <t>视野范围增大</t>
    <phoneticPr fontId="1" type="noConversion"/>
  </si>
  <si>
    <t>红色针剂</t>
  </si>
  <si>
    <t>生命恢复x%</t>
    <phoneticPr fontId="1" type="noConversion"/>
  </si>
  <si>
    <t>粉色针剂-可叠加</t>
    <phoneticPr fontId="1" type="noConversion"/>
  </si>
  <si>
    <t>毒虫群-可叠加</t>
    <phoneticPr fontId="1" type="noConversion"/>
  </si>
  <si>
    <t>蓝色针剂</t>
    <phoneticPr fontId="1" type="noConversion"/>
  </si>
  <si>
    <t>体力恢复x%</t>
    <phoneticPr fontId="1" type="noConversion"/>
  </si>
  <si>
    <t>绿色针剂</t>
  </si>
  <si>
    <t>等级</t>
    <phoneticPr fontId="1" type="noConversion"/>
  </si>
  <si>
    <t>迷雾-离开恢复</t>
    <phoneticPr fontId="1" type="noConversion"/>
  </si>
  <si>
    <t>毒雾-离开恢复</t>
    <phoneticPr fontId="1" type="noConversion"/>
  </si>
  <si>
    <t>暴击伤害-n%%</t>
    <phoneticPr fontId="1" type="noConversion"/>
  </si>
  <si>
    <t>闪避几率+n‰</t>
    <phoneticPr fontId="1" type="noConversion"/>
  </si>
  <si>
    <t>命中几率+n‰</t>
    <phoneticPr fontId="1" type="noConversion"/>
  </si>
  <si>
    <t>暴击伤害+n‰</t>
    <phoneticPr fontId="1" type="noConversion"/>
  </si>
  <si>
    <t>抗暴几率+n‰</t>
    <phoneticPr fontId="1" type="noConversion"/>
  </si>
  <si>
    <t>暴击几率+n‰</t>
    <phoneticPr fontId="1" type="noConversion"/>
  </si>
  <si>
    <t>攻击增加x%</t>
    <phoneticPr fontId="1" type="noConversion"/>
  </si>
  <si>
    <t>体力损失%</t>
    <phoneticPr fontId="1" type="noConversion"/>
  </si>
  <si>
    <t>买价</t>
    <phoneticPr fontId="1" type="noConversion"/>
  </si>
  <si>
    <t>总数</t>
  </si>
  <si>
    <t>总数</t>
    <phoneticPr fontId="1" type="noConversion"/>
  </si>
  <si>
    <t>单次价格</t>
    <phoneticPr fontId="1" type="noConversion"/>
  </si>
  <si>
    <t>价格</t>
    <phoneticPr fontId="1" type="noConversion"/>
  </si>
  <si>
    <t>价格</t>
    <phoneticPr fontId="1" type="noConversion"/>
  </si>
  <si>
    <t>宇宙合金Ⅰ</t>
  </si>
  <si>
    <t>宇宙合金Ⅱ</t>
  </si>
  <si>
    <t>宇宙合金Ⅲ</t>
  </si>
  <si>
    <t>宇宙合金Ⅳ</t>
  </si>
  <si>
    <t>宇宙合金Ⅴ</t>
  </si>
  <si>
    <t>反核金属Ⅰ</t>
  </si>
  <si>
    <t>反核金属Ⅱ</t>
  </si>
  <si>
    <t>反核金属Ⅲ</t>
  </si>
  <si>
    <t>反核金属Ⅳ</t>
  </si>
  <si>
    <t>反核金属Ⅴ</t>
  </si>
  <si>
    <t>核子重组器Ⅰ</t>
  </si>
  <si>
    <t>核子重组器Ⅱ</t>
  </si>
  <si>
    <t>核子重组器Ⅲ</t>
  </si>
  <si>
    <t>核子重组器Ⅳ</t>
  </si>
  <si>
    <t>核子重组器Ⅴ</t>
  </si>
  <si>
    <t>电磁核金属Ⅰ</t>
  </si>
  <si>
    <t>电磁核金属Ⅱ</t>
  </si>
  <si>
    <t>电磁核金属Ⅲ</t>
  </si>
  <si>
    <t>电磁核金属Ⅳ</t>
  </si>
  <si>
    <t>电磁核金属Ⅴ</t>
  </si>
  <si>
    <t>太阳能模组Ⅰ</t>
  </si>
  <si>
    <t>太阳能模组Ⅱ</t>
  </si>
  <si>
    <t>太阳能模组Ⅲ</t>
  </si>
  <si>
    <t>太阳能模组Ⅳ</t>
  </si>
  <si>
    <t>太阳能模组Ⅴ</t>
  </si>
  <si>
    <t>重核金属Ⅰ</t>
  </si>
  <si>
    <t>重核金属Ⅱ</t>
  </si>
  <si>
    <t>重核金属Ⅲ</t>
  </si>
  <si>
    <t>重核金属Ⅳ</t>
  </si>
  <si>
    <t>重核金属Ⅴ</t>
  </si>
  <si>
    <t>生命检测仪Ⅰ</t>
  </si>
  <si>
    <t>生命检测仪Ⅱ</t>
  </si>
  <si>
    <t>生命检测仪Ⅲ</t>
  </si>
  <si>
    <t>生命检测仪Ⅳ</t>
  </si>
  <si>
    <t>生命检测仪Ⅴ</t>
  </si>
  <si>
    <t>脉冲核金属Ⅰ</t>
  </si>
  <si>
    <t>脉冲核金属Ⅱ</t>
  </si>
  <si>
    <t>脉冲核金属Ⅲ</t>
  </si>
  <si>
    <t>脉冲核金属Ⅳ</t>
  </si>
  <si>
    <t>脉冲核金属Ⅴ</t>
  </si>
  <si>
    <t>分子转化器Ⅰ</t>
  </si>
  <si>
    <t>分子转化器Ⅱ</t>
  </si>
  <si>
    <t>分子转化器Ⅲ</t>
  </si>
  <si>
    <t>分子转化器Ⅳ</t>
  </si>
  <si>
    <t>分子转化器Ⅴ</t>
  </si>
  <si>
    <t>光核金属Ⅰ</t>
  </si>
  <si>
    <t>光核金属Ⅱ</t>
  </si>
  <si>
    <t>光核金属Ⅲ</t>
  </si>
  <si>
    <t>光核金属Ⅳ</t>
  </si>
  <si>
    <t>光核金属Ⅴ</t>
  </si>
  <si>
    <t>伽马发射器Ⅰ</t>
  </si>
  <si>
    <t>伽马发射器Ⅱ</t>
  </si>
  <si>
    <t>伽马发射器Ⅲ</t>
  </si>
  <si>
    <t>伽马发射器Ⅳ</t>
  </si>
  <si>
    <t>伽马发射器Ⅴ</t>
  </si>
  <si>
    <t>轻水核金属Ⅰ</t>
  </si>
  <si>
    <t>轻水核金属Ⅱ</t>
  </si>
  <si>
    <t>轻水核金属Ⅲ</t>
  </si>
  <si>
    <t>轻水核金属Ⅳ</t>
  </si>
  <si>
    <t>轻水核金属Ⅴ</t>
  </si>
  <si>
    <t>引力控制仪Ⅰ</t>
  </si>
  <si>
    <t>引力控制仪Ⅱ</t>
  </si>
  <si>
    <t>引力控制仪Ⅲ</t>
  </si>
  <si>
    <t>引力控制仪Ⅳ</t>
  </si>
  <si>
    <t>引力控制仪Ⅴ</t>
  </si>
  <si>
    <t>泰坦之核Ⅰ</t>
  </si>
  <si>
    <t>泰坦之核Ⅱ</t>
  </si>
  <si>
    <t>泰坦之核Ⅲ</t>
  </si>
  <si>
    <t>泰坦之核Ⅳ</t>
  </si>
  <si>
    <t>泰坦之核Ⅴ</t>
  </si>
  <si>
    <t>能源稳定仪Ⅰ</t>
  </si>
  <si>
    <t>能源稳定仪Ⅱ</t>
  </si>
  <si>
    <t>能源稳定仪Ⅲ</t>
  </si>
  <si>
    <t>能源稳定仪Ⅳ</t>
  </si>
  <si>
    <t>能源稳定仪Ⅴ</t>
  </si>
  <si>
    <t>超核心元件Ⅰ</t>
  </si>
  <si>
    <t>超核心元件Ⅱ</t>
  </si>
  <si>
    <t>超核心元件Ⅲ</t>
  </si>
  <si>
    <t>超核心元件Ⅳ</t>
  </si>
  <si>
    <t>超核心元件Ⅴ</t>
  </si>
  <si>
    <t>量子核心板Ⅰ</t>
  </si>
  <si>
    <t>量子核心板Ⅱ</t>
  </si>
  <si>
    <t>量子核心板Ⅲ</t>
  </si>
  <si>
    <t>量子核心板Ⅳ</t>
  </si>
  <si>
    <t>量子核心板Ⅴ</t>
  </si>
  <si>
    <t>间隔</t>
    <phoneticPr fontId="1" type="noConversion"/>
  </si>
  <si>
    <t>总时长</t>
    <phoneticPr fontId="1" type="noConversion"/>
  </si>
  <si>
    <t>攻击次数</t>
    <phoneticPr fontId="1" type="noConversion"/>
  </si>
  <si>
    <t>总生命</t>
    <phoneticPr fontId="1" type="noConversion"/>
  </si>
  <si>
    <t>自身提供</t>
    <phoneticPr fontId="1" type="noConversion"/>
  </si>
  <si>
    <t>装备提供</t>
    <phoneticPr fontId="1" type="noConversion"/>
  </si>
  <si>
    <t>附加提供</t>
    <phoneticPr fontId="1" type="noConversion"/>
  </si>
  <si>
    <t>总攻击</t>
    <phoneticPr fontId="1" type="noConversion"/>
  </si>
  <si>
    <t>总防御</t>
    <phoneticPr fontId="1" type="noConversion"/>
  </si>
  <si>
    <t>伤害</t>
    <phoneticPr fontId="1" type="noConversion"/>
  </si>
  <si>
    <t>攻击次数</t>
    <phoneticPr fontId="1" type="noConversion"/>
  </si>
  <si>
    <t>总体力</t>
    <phoneticPr fontId="1" type="noConversion"/>
  </si>
  <si>
    <t>总暴击</t>
    <phoneticPr fontId="1" type="noConversion"/>
  </si>
  <si>
    <t>总抗暴</t>
    <phoneticPr fontId="1" type="noConversion"/>
  </si>
  <si>
    <t>总命中</t>
    <phoneticPr fontId="1" type="noConversion"/>
  </si>
  <si>
    <t>总闪避</t>
    <phoneticPr fontId="1" type="noConversion"/>
  </si>
  <si>
    <t>起始</t>
    <phoneticPr fontId="1" type="noConversion"/>
  </si>
  <si>
    <t>区间公差</t>
    <phoneticPr fontId="1" type="noConversion"/>
  </si>
  <si>
    <t>品质公差</t>
    <phoneticPr fontId="1" type="noConversion"/>
  </si>
  <si>
    <t>品质/强化</t>
    <phoneticPr fontId="1" type="noConversion"/>
  </si>
  <si>
    <t>等级</t>
    <phoneticPr fontId="1" type="noConversion"/>
  </si>
  <si>
    <t>品质等级</t>
    <phoneticPr fontId="1" type="noConversion"/>
  </si>
  <si>
    <t>强化等级</t>
    <phoneticPr fontId="1" type="noConversion"/>
  </si>
  <si>
    <t>体力</t>
    <phoneticPr fontId="1" type="noConversion"/>
  </si>
  <si>
    <t>攻防血参数</t>
    <phoneticPr fontId="1" type="noConversion"/>
  </si>
  <si>
    <t>公式演变基础</t>
    <phoneticPr fontId="1" type="noConversion"/>
  </si>
  <si>
    <t>百分比</t>
    <phoneticPr fontId="1" type="noConversion"/>
  </si>
  <si>
    <t>暴击几率+n%</t>
    <phoneticPr fontId="1" type="noConversion"/>
  </si>
  <si>
    <t>暴击伤害</t>
    <phoneticPr fontId="1" type="noConversion"/>
  </si>
  <si>
    <t>暴击免伤</t>
    <phoneticPr fontId="1" type="noConversion"/>
  </si>
  <si>
    <t>增加暴击带来的伤害</t>
    <phoneticPr fontId="1" type="noConversion"/>
  </si>
  <si>
    <t>减少暴击带来的伤害</t>
    <phoneticPr fontId="1" type="noConversion"/>
  </si>
  <si>
    <t>暴击伤害+n%</t>
    <phoneticPr fontId="1" type="noConversion"/>
  </si>
  <si>
    <t>暴击几率</t>
    <phoneticPr fontId="1" type="noConversion"/>
  </si>
  <si>
    <t>抗暴几率</t>
    <phoneticPr fontId="1" type="noConversion"/>
  </si>
  <si>
    <t>命中几率</t>
    <phoneticPr fontId="1" type="noConversion"/>
  </si>
  <si>
    <t>闪避几率</t>
    <phoneticPr fontId="1" type="noConversion"/>
  </si>
  <si>
    <t>体力</t>
    <phoneticPr fontId="1" type="noConversion"/>
  </si>
  <si>
    <t>生命</t>
    <phoneticPr fontId="1" type="noConversion"/>
  </si>
  <si>
    <t>减少暴击带来的伤害</t>
    <phoneticPr fontId="1" type="noConversion"/>
  </si>
  <si>
    <t>抗暴几率+n%</t>
    <phoneticPr fontId="1" type="noConversion"/>
  </si>
  <si>
    <t>暴击免伤+n%</t>
    <phoneticPr fontId="1" type="noConversion"/>
  </si>
  <si>
    <t>玩家攻击时产生暴击伤害的几率</t>
    <phoneticPr fontId="1" type="noConversion"/>
  </si>
  <si>
    <t>攻击时,产生暴击伤害的几率</t>
    <phoneticPr fontId="1" type="noConversion"/>
  </si>
  <si>
    <t>被攻击时,降低暴击伤害的几率</t>
    <phoneticPr fontId="1" type="noConversion"/>
  </si>
  <si>
    <t>强化公差</t>
    <phoneticPr fontId="1" type="noConversion"/>
  </si>
  <si>
    <t>——</t>
    <phoneticPr fontId="1" type="noConversion"/>
  </si>
  <si>
    <t>攻击（装备提供）</t>
    <phoneticPr fontId="1" type="noConversion"/>
  </si>
  <si>
    <t>攻防血</t>
    <phoneticPr fontId="1" type="noConversion"/>
  </si>
  <si>
    <t>角色等级</t>
    <phoneticPr fontId="1" type="noConversion"/>
  </si>
  <si>
    <t>装备等级</t>
    <phoneticPr fontId="1" type="noConversion"/>
  </si>
  <si>
    <t>装备品质</t>
    <phoneticPr fontId="1" type="noConversion"/>
  </si>
  <si>
    <t>强化等级</t>
    <phoneticPr fontId="1" type="noConversion"/>
  </si>
  <si>
    <t>玩家生命</t>
    <phoneticPr fontId="1" type="noConversion"/>
  </si>
  <si>
    <t>玩家攻击</t>
    <phoneticPr fontId="1" type="noConversion"/>
  </si>
  <si>
    <t>玩家防御</t>
    <phoneticPr fontId="1" type="noConversion"/>
  </si>
  <si>
    <t>玩家v怪物</t>
    <phoneticPr fontId="1" type="noConversion"/>
  </si>
  <si>
    <t>怪物v玩家</t>
    <phoneticPr fontId="1" type="noConversion"/>
  </si>
  <si>
    <t>地图</t>
    <phoneticPr fontId="1" type="noConversion"/>
  </si>
  <si>
    <t>装备等级</t>
    <phoneticPr fontId="1" type="noConversion"/>
  </si>
  <si>
    <t>怪物生命</t>
    <phoneticPr fontId="1" type="noConversion"/>
  </si>
  <si>
    <t>怪物攻击</t>
    <phoneticPr fontId="1" type="noConversion"/>
  </si>
  <si>
    <t>怪物防御</t>
    <phoneticPr fontId="1" type="noConversion"/>
  </si>
  <si>
    <t>体力标准</t>
    <phoneticPr fontId="1" type="noConversion"/>
  </si>
  <si>
    <t>等级</t>
    <phoneticPr fontId="1" type="noConversion"/>
  </si>
  <si>
    <t>体力</t>
    <phoneticPr fontId="1" type="noConversion"/>
  </si>
  <si>
    <t>标准生命</t>
    <phoneticPr fontId="1" type="noConversion"/>
  </si>
  <si>
    <t>标准伤害</t>
    <phoneticPr fontId="1" type="noConversion"/>
  </si>
  <si>
    <t>生命</t>
    <phoneticPr fontId="1" type="noConversion"/>
  </si>
  <si>
    <t>伤害</t>
    <phoneticPr fontId="1" type="noConversion"/>
  </si>
  <si>
    <t>玩家等级</t>
    <phoneticPr fontId="1" type="noConversion"/>
  </si>
  <si>
    <t>总生命</t>
    <phoneticPr fontId="1" type="noConversion"/>
  </si>
  <si>
    <t>装备等级</t>
    <phoneticPr fontId="1" type="noConversion"/>
  </si>
  <si>
    <t>装备品质</t>
    <phoneticPr fontId="1" type="noConversion"/>
  </si>
  <si>
    <t>强化等级</t>
    <phoneticPr fontId="1" type="noConversion"/>
  </si>
  <si>
    <t>玩家生命</t>
    <phoneticPr fontId="1" type="noConversion"/>
  </si>
  <si>
    <t>玩家防御</t>
    <phoneticPr fontId="1" type="noConversion"/>
  </si>
  <si>
    <t>生命（装备提供）</t>
    <phoneticPr fontId="1" type="noConversion"/>
  </si>
  <si>
    <t>玩家攻击</t>
    <phoneticPr fontId="1" type="noConversion"/>
  </si>
  <si>
    <t>标准攻击回合</t>
    <phoneticPr fontId="1" type="noConversion"/>
  </si>
  <si>
    <t>标准生存回合</t>
    <phoneticPr fontId="1" type="noConversion"/>
  </si>
  <si>
    <t>标准生存回合</t>
    <phoneticPr fontId="1" type="noConversion"/>
  </si>
  <si>
    <t>对手等级</t>
    <phoneticPr fontId="1" type="noConversion"/>
  </si>
  <si>
    <t>对手生命</t>
    <phoneticPr fontId="1" type="noConversion"/>
  </si>
  <si>
    <t>对手攻击</t>
    <phoneticPr fontId="1" type="noConversion"/>
  </si>
  <si>
    <t>对手防御</t>
    <phoneticPr fontId="1" type="noConversion"/>
  </si>
  <si>
    <t>头盔材料(防御)</t>
    <phoneticPr fontId="1" type="noConversion"/>
  </si>
  <si>
    <t>护手材料(攻击)</t>
    <phoneticPr fontId="1" type="noConversion"/>
  </si>
  <si>
    <t>裤子材料(生命+防御)</t>
    <phoneticPr fontId="1" type="noConversion"/>
  </si>
  <si>
    <t>靴子材料(防御)</t>
    <phoneticPr fontId="1" type="noConversion"/>
  </si>
  <si>
    <t>能源材料(攻击)</t>
    <phoneticPr fontId="1" type="noConversion"/>
  </si>
  <si>
    <t>饰品材料(攻击)</t>
    <phoneticPr fontId="1" type="noConversion"/>
  </si>
  <si>
    <t>防御</t>
    <phoneticPr fontId="1" type="noConversion"/>
  </si>
  <si>
    <t>武器(攻击)</t>
    <phoneticPr fontId="1" type="noConversion"/>
  </si>
  <si>
    <t>头盔(防御)</t>
    <phoneticPr fontId="1" type="noConversion"/>
  </si>
  <si>
    <t>衣服(生命+防御)</t>
    <phoneticPr fontId="1" type="noConversion"/>
  </si>
  <si>
    <t>护手(攻击)</t>
    <phoneticPr fontId="1" type="noConversion"/>
  </si>
  <si>
    <t>裤子(生命+防御)</t>
    <phoneticPr fontId="1" type="noConversion"/>
  </si>
  <si>
    <t>靴子(防御)</t>
    <phoneticPr fontId="1" type="noConversion"/>
  </si>
  <si>
    <t>能源(攻击)</t>
    <phoneticPr fontId="1" type="noConversion"/>
  </si>
  <si>
    <t>饰品(攻击)</t>
    <phoneticPr fontId="1" type="noConversion"/>
  </si>
  <si>
    <t>金钱消耗
单次强化所需金钱 = (99 + 装备等级^2 + int(当前强化等级^2*1.7*装备等级))*部位系数</t>
    <phoneticPr fontId="1" type="noConversion"/>
  </si>
  <si>
    <t>防御（装备提供）</t>
    <phoneticPr fontId="1" type="noConversion"/>
  </si>
  <si>
    <t>——</t>
    <phoneticPr fontId="1" type="noConversion"/>
  </si>
  <si>
    <t>金钱消耗
单次改造 = INT( 装备等级*49/2 + 品质分数^2.5*装备等级/7 )*装备系数*10</t>
    <phoneticPr fontId="1" type="noConversion"/>
  </si>
  <si>
    <t>对应等级</t>
    <phoneticPr fontId="1" type="noConversion"/>
  </si>
  <si>
    <t>买入</t>
    <phoneticPr fontId="1" type="noConversion"/>
  </si>
  <si>
    <t>卖出</t>
    <phoneticPr fontId="1" type="noConversion"/>
  </si>
  <si>
    <t>药品</t>
    <phoneticPr fontId="1" type="noConversion"/>
  </si>
  <si>
    <t>角色等级</t>
    <phoneticPr fontId="1" type="noConversion"/>
  </si>
  <si>
    <t>标准生命</t>
  </si>
  <si>
    <t>标准攻击</t>
  </si>
  <si>
    <t>标准防御</t>
  </si>
  <si>
    <t>标准体力</t>
  </si>
  <si>
    <t>标准暴击</t>
  </si>
  <si>
    <t>标准抗暴</t>
  </si>
  <si>
    <t>标准命中</t>
  </si>
  <si>
    <t>标准闪避</t>
  </si>
  <si>
    <t>材料汇总</t>
    <phoneticPr fontId="1" type="noConversion"/>
  </si>
  <si>
    <t>升级经验</t>
    <phoneticPr fontId="1" type="noConversion"/>
  </si>
  <si>
    <t>标准值1</t>
    <phoneticPr fontId="1" type="noConversion"/>
  </si>
  <si>
    <t>恢复值1</t>
    <phoneticPr fontId="1" type="noConversion"/>
  </si>
  <si>
    <t>恢复值2</t>
  </si>
  <si>
    <t>标准值2</t>
    <phoneticPr fontId="1" type="noConversion"/>
  </si>
  <si>
    <t>——</t>
    <phoneticPr fontId="1" type="noConversion"/>
  </si>
  <si>
    <t>强化消耗</t>
    <phoneticPr fontId="1" type="noConversion"/>
  </si>
  <si>
    <t>升级消耗</t>
    <phoneticPr fontId="1" type="noConversion"/>
  </si>
  <si>
    <t>武器</t>
    <phoneticPr fontId="1" type="noConversion"/>
  </si>
  <si>
    <t>总消耗</t>
    <phoneticPr fontId="1" type="noConversion"/>
  </si>
  <si>
    <t>头盔</t>
    <phoneticPr fontId="1" type="noConversion"/>
  </si>
  <si>
    <t>衣服</t>
    <phoneticPr fontId="1" type="noConversion"/>
  </si>
  <si>
    <t>护手</t>
    <phoneticPr fontId="1" type="noConversion"/>
  </si>
  <si>
    <t>裤子</t>
    <phoneticPr fontId="1" type="noConversion"/>
  </si>
  <si>
    <t>能源</t>
    <phoneticPr fontId="1" type="noConversion"/>
  </si>
  <si>
    <t>饰品</t>
    <phoneticPr fontId="1" type="noConversion"/>
  </si>
  <si>
    <t>取靴子</t>
    <phoneticPr fontId="1" type="noConversion"/>
  </si>
  <si>
    <t>取武器</t>
    <phoneticPr fontId="1" type="noConversion"/>
  </si>
  <si>
    <t>裤子与衣服</t>
    <phoneticPr fontId="1" type="noConversion"/>
  </si>
  <si>
    <t>经验</t>
    <phoneticPr fontId="1" type="noConversion"/>
  </si>
  <si>
    <t>——</t>
    <phoneticPr fontId="1" type="noConversion"/>
  </si>
  <si>
    <t>总量价值=生命</t>
    <phoneticPr fontId="1" type="noConversion"/>
  </si>
  <si>
    <t>标准伤害</t>
    <phoneticPr fontId="1" type="noConversion"/>
  </si>
  <si>
    <t>暴伤增加</t>
    <phoneticPr fontId="1" type="noConversion"/>
  </si>
  <si>
    <t>总暴伤</t>
    <phoneticPr fontId="1" type="noConversion"/>
  </si>
  <si>
    <t>总抗伤</t>
    <phoneticPr fontId="1" type="noConversion"/>
  </si>
  <si>
    <t>暴伤增加</t>
    <phoneticPr fontId="1" type="noConversion"/>
  </si>
  <si>
    <t>暴伤减免</t>
    <phoneticPr fontId="1" type="noConversion"/>
  </si>
  <si>
    <t>角色等级</t>
    <phoneticPr fontId="1" type="noConversion"/>
  </si>
  <si>
    <t>怪物等级</t>
    <phoneticPr fontId="1" type="noConversion"/>
  </si>
  <si>
    <t>角色总抗暴</t>
    <phoneticPr fontId="1" type="noConversion"/>
  </si>
  <si>
    <t>自抗暴</t>
    <phoneticPr fontId="1" type="noConversion"/>
  </si>
  <si>
    <t>角色总命中</t>
    <phoneticPr fontId="1" type="noConversion"/>
  </si>
  <si>
    <t>自命中</t>
    <phoneticPr fontId="1" type="noConversion"/>
  </si>
  <si>
    <t>角色总闪避</t>
    <phoneticPr fontId="1" type="noConversion"/>
  </si>
  <si>
    <t>自闪避</t>
    <phoneticPr fontId="1" type="noConversion"/>
  </si>
  <si>
    <t>角色总抗伤</t>
    <phoneticPr fontId="1" type="noConversion"/>
  </si>
  <si>
    <t>自抗伤</t>
    <phoneticPr fontId="1" type="noConversion"/>
  </si>
  <si>
    <t>怪物暴击</t>
    <phoneticPr fontId="1" type="noConversion"/>
  </si>
  <si>
    <t>无装备</t>
    <phoneticPr fontId="1" type="noConversion"/>
  </si>
  <si>
    <t>有装备</t>
    <phoneticPr fontId="1" type="noConversion"/>
  </si>
  <si>
    <t>怪物命中</t>
    <phoneticPr fontId="1" type="noConversion"/>
  </si>
  <si>
    <t>怪物闪避</t>
    <phoneticPr fontId="1" type="noConversion"/>
  </si>
  <si>
    <t>怪物暴伤</t>
    <phoneticPr fontId="1" type="noConversion"/>
  </si>
  <si>
    <t>总消耗</t>
    <phoneticPr fontId="1" type="noConversion"/>
  </si>
  <si>
    <t>——</t>
    <phoneticPr fontId="1" type="noConversion"/>
  </si>
  <si>
    <t>——</t>
    <phoneticPr fontId="1" type="noConversion"/>
  </si>
  <si>
    <t>——</t>
    <phoneticPr fontId="1" type="noConversion"/>
  </si>
  <si>
    <t>命中药水Ⅰ</t>
    <phoneticPr fontId="1" type="noConversion"/>
  </si>
  <si>
    <t>闪避药水Ⅰ</t>
    <phoneticPr fontId="1" type="noConversion"/>
  </si>
  <si>
    <t>经验药水Ⅰ</t>
    <phoneticPr fontId="1" type="noConversion"/>
  </si>
  <si>
    <t>全能药水Ⅰ</t>
    <phoneticPr fontId="1" type="noConversion"/>
  </si>
  <si>
    <t>武器(攻击)</t>
  </si>
  <si>
    <t>装备经验值
经验值 =99+INT( (品质分数+1)^4*装备等级*10.11 )</t>
    <phoneticPr fontId="1" type="noConversion"/>
  </si>
  <si>
    <t>装备升品值
升品值 = 99+INT(品质^3.5*等级*1.11)</t>
    <phoneticPr fontId="1" type="noConversion"/>
  </si>
  <si>
    <t>金钱消耗
单次升品 = 199+INT(等级^0.8+品质^2.1*等级*0.9)</t>
    <phoneticPr fontId="1" type="noConversion"/>
  </si>
  <si>
    <t>成功率
成功率 = ((100-装备等级)/100) ^ (2.7+当前强化等级/5) *100 +2.68</t>
    <phoneticPr fontId="1" type="noConversion"/>
  </si>
  <si>
    <t>商店购买</t>
    <phoneticPr fontId="1" type="noConversion"/>
  </si>
  <si>
    <t>商店出售</t>
    <phoneticPr fontId="1" type="noConversion"/>
  </si>
  <si>
    <t>每级时间</t>
    <phoneticPr fontId="1" type="noConversion"/>
  </si>
  <si>
    <t>每级经验</t>
    <phoneticPr fontId="1" type="noConversion"/>
  </si>
  <si>
    <t>总秒</t>
    <phoneticPr fontId="1" type="noConversion"/>
  </si>
  <si>
    <t>总分</t>
    <phoneticPr fontId="1" type="noConversion"/>
  </si>
  <si>
    <t>总小时</t>
    <phoneticPr fontId="1" type="noConversion"/>
  </si>
  <si>
    <t>总天</t>
    <phoneticPr fontId="1" type="noConversion"/>
  </si>
  <si>
    <t>材料</t>
    <phoneticPr fontId="1" type="noConversion"/>
  </si>
  <si>
    <t>卖价</t>
    <phoneticPr fontId="1" type="noConversion"/>
  </si>
  <si>
    <t>买价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</si>
  <si>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</si>
  <si>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</si>
  <si>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</si>
  <si>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</si>
  <si>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</si>
  <si>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K</t>
    <phoneticPr fontId="1" type="noConversion"/>
  </si>
  <si>
    <t>L</t>
    <phoneticPr fontId="1" type="noConversion"/>
  </si>
  <si>
    <t>N</t>
    <phoneticPr fontId="1" type="noConversion"/>
  </si>
  <si>
    <t>O</t>
    <phoneticPr fontId="1" type="noConversion"/>
  </si>
  <si>
    <t>Q</t>
    <phoneticPr fontId="1" type="noConversion"/>
  </si>
  <si>
    <t>R</t>
    <phoneticPr fontId="1" type="noConversion"/>
  </si>
  <si>
    <t>T</t>
    <phoneticPr fontId="1" type="noConversion"/>
  </si>
  <si>
    <t>U</t>
    <phoneticPr fontId="1" type="noConversion"/>
  </si>
  <si>
    <t>W</t>
    <phoneticPr fontId="1" type="noConversion"/>
  </si>
  <si>
    <t>X</t>
    <phoneticPr fontId="1" type="noConversion"/>
  </si>
  <si>
    <t>Z</t>
    <phoneticPr fontId="1" type="noConversion"/>
  </si>
  <si>
    <t>AA</t>
    <phoneticPr fontId="1" type="noConversion"/>
  </si>
  <si>
    <t>卖价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</si>
  <si>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</si>
  <si>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</si>
  <si>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</si>
  <si>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伤害</t>
    <phoneticPr fontId="1" type="noConversion"/>
  </si>
  <si>
    <t>体力</t>
    <phoneticPr fontId="1" type="noConversion"/>
  </si>
  <si>
    <t>暴击</t>
    <phoneticPr fontId="1" type="noConversion"/>
  </si>
  <si>
    <t>抗暴</t>
    <phoneticPr fontId="1" type="noConversion"/>
  </si>
  <si>
    <t>命中</t>
    <phoneticPr fontId="1" type="noConversion"/>
  </si>
  <si>
    <t>闪避</t>
    <phoneticPr fontId="1" type="noConversion"/>
  </si>
  <si>
    <t>暴击增伤</t>
    <phoneticPr fontId="1" type="noConversion"/>
  </si>
  <si>
    <t>暴击减伤</t>
    <phoneticPr fontId="1" type="noConversion"/>
  </si>
  <si>
    <t>最大条数</t>
    <phoneticPr fontId="1" type="noConversion"/>
  </si>
  <si>
    <t>属性下限</t>
    <phoneticPr fontId="1" type="noConversion"/>
  </si>
  <si>
    <t>金钱</t>
    <phoneticPr fontId="1" type="noConversion"/>
  </si>
  <si>
    <t>经验</t>
    <phoneticPr fontId="1" type="noConversion"/>
  </si>
  <si>
    <t>等级</t>
    <phoneticPr fontId="1" type="noConversion"/>
  </si>
  <si>
    <t>生命</t>
    <phoneticPr fontId="1" type="noConversion"/>
  </si>
  <si>
    <t>生命</t>
    <phoneticPr fontId="1" type="noConversion"/>
  </si>
  <si>
    <t>防御</t>
    <phoneticPr fontId="1" type="noConversion"/>
  </si>
  <si>
    <t>暴击增伤</t>
    <phoneticPr fontId="1" type="noConversion"/>
  </si>
  <si>
    <t>暴击减伤</t>
    <phoneticPr fontId="1" type="noConversion"/>
  </si>
  <si>
    <t>战斗回合</t>
    <phoneticPr fontId="1" type="noConversion"/>
  </si>
  <si>
    <t>攻击次数</t>
    <phoneticPr fontId="1" type="noConversion"/>
  </si>
  <si>
    <t>总伤害</t>
    <phoneticPr fontId="1" type="noConversion"/>
  </si>
  <si>
    <t>剩余血量</t>
    <phoneticPr fontId="1" type="noConversion"/>
  </si>
  <si>
    <t>命中次数</t>
    <phoneticPr fontId="1" type="noConversion"/>
  </si>
  <si>
    <t>闪避次数</t>
    <phoneticPr fontId="1" type="noConversion"/>
  </si>
  <si>
    <t>暴击次数</t>
    <phoneticPr fontId="1" type="noConversion"/>
  </si>
  <si>
    <t>抗暴次数</t>
    <phoneticPr fontId="1" type="noConversion"/>
  </si>
  <si>
    <t>怪物等级</t>
    <phoneticPr fontId="1" type="noConversion"/>
  </si>
  <si>
    <t>角色等级</t>
    <phoneticPr fontId="1" type="noConversion"/>
  </si>
  <si>
    <t>武器数据</t>
    <phoneticPr fontId="1" type="noConversion"/>
  </si>
  <si>
    <t>头盔数据</t>
    <phoneticPr fontId="1" type="noConversion"/>
  </si>
  <si>
    <t>衣服数据</t>
    <phoneticPr fontId="1" type="noConversion"/>
  </si>
  <si>
    <t>护手数据</t>
    <phoneticPr fontId="1" type="noConversion"/>
  </si>
  <si>
    <t>裤子数据</t>
    <phoneticPr fontId="1" type="noConversion"/>
  </si>
  <si>
    <t>靴子数据</t>
    <phoneticPr fontId="1" type="noConversion"/>
  </si>
  <si>
    <t>满血次数</t>
    <phoneticPr fontId="1" type="noConversion"/>
  </si>
  <si>
    <t>总杀怪</t>
    <phoneticPr fontId="1" type="noConversion"/>
  </si>
  <si>
    <t>统计数</t>
    <phoneticPr fontId="1" type="noConversion"/>
  </si>
  <si>
    <t>玩家生命</t>
    <phoneticPr fontId="1" type="noConversion"/>
  </si>
  <si>
    <t>装备品质</t>
  </si>
  <si>
    <t>强化等级</t>
  </si>
  <si>
    <t>攻击次数</t>
    <phoneticPr fontId="1" type="noConversion"/>
  </si>
  <si>
    <t>杀怪数量</t>
    <phoneticPr fontId="1" type="noConversion"/>
  </si>
  <si>
    <t>地图1</t>
    <phoneticPr fontId="1" type="noConversion"/>
  </si>
  <si>
    <t>地图2</t>
  </si>
  <si>
    <t>地图3</t>
  </si>
  <si>
    <t>地图4</t>
  </si>
  <si>
    <t>地图5</t>
  </si>
  <si>
    <t>地图6</t>
  </si>
  <si>
    <t>地图7</t>
  </si>
  <si>
    <t>地图8</t>
  </si>
  <si>
    <t>地图9</t>
  </si>
  <si>
    <t>地图10</t>
  </si>
  <si>
    <t>地图11</t>
  </si>
  <si>
    <t>地图12</t>
  </si>
  <si>
    <t>地图13</t>
  </si>
  <si>
    <t>地图14</t>
  </si>
  <si>
    <t>地图15</t>
  </si>
  <si>
    <t>地图16</t>
  </si>
  <si>
    <t>地图17</t>
  </si>
  <si>
    <t>地图18</t>
  </si>
  <si>
    <t>地图19</t>
  </si>
  <si>
    <t>地图20</t>
  </si>
  <si>
    <t>地图21</t>
  </si>
  <si>
    <t>地图22</t>
  </si>
  <si>
    <t>地图23</t>
  </si>
  <si>
    <t>地图24</t>
  </si>
  <si>
    <t>地图25</t>
  </si>
  <si>
    <t>装备/角色等级</t>
    <phoneticPr fontId="1" type="noConversion"/>
  </si>
  <si>
    <t>角色等级</t>
    <phoneticPr fontId="1" type="noConversion"/>
  </si>
  <si>
    <t>怪物等级</t>
    <phoneticPr fontId="1" type="noConversion"/>
  </si>
  <si>
    <t>1,5</t>
  </si>
  <si>
    <t>1,5,10</t>
  </si>
  <si>
    <t>5,10,15</t>
  </si>
  <si>
    <t>10,15,20</t>
  </si>
  <si>
    <t>15,20,25</t>
  </si>
  <si>
    <t>20,25,30</t>
  </si>
  <si>
    <t>25,30,35</t>
  </si>
  <si>
    <t>30,35,40</t>
  </si>
  <si>
    <t>35,40,45</t>
  </si>
  <si>
    <t>40,45,50</t>
  </si>
  <si>
    <t>装备掉落</t>
    <phoneticPr fontId="1" type="noConversion"/>
  </si>
  <si>
    <t>Lv.1-0</t>
  </si>
  <si>
    <t>2.【怪物】对【玩家】造成普通伤害——141点！ (x1.05)</t>
  </si>
  <si>
    <t>1.【玩家】对【怪物】造成普通伤害——2226点！ (x1.01)</t>
  </si>
  <si>
    <t>3.【玩家】被【怪物】击杀！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</si>
</sst>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b/>
      <sz val="10"/>
      <color rgb="FFFFFFFF"/>
      <name val="宋体"/>
      <family val="3"/>
      <charset val="134"/>
    </font>
    <font>
      <b/>
      <sz val="10"/>
      <color rgb="FF355B84"/>
      <name val="宋体"/>
      <family val="3"/>
      <charset val="134"/>
    </font>
    <font>
      <sz val="10"/>
      <color rgb="FF355B84"/>
      <name val="宋体"/>
      <family val="3"/>
      <charset val="134"/>
    </font>
    <font>
      <sz val="11"/>
      <color rgb="FF9C6500"/>
      <name val="宋体"/>
      <family val="2"/>
      <charset val="134"/>
      <scheme val="minor"/>
    </font>
    <font>
      <b/>
      <sz val="10"/>
      <color rgb="FFFF0000"/>
      <name val="宋体"/>
      <family val="3"/>
      <charset val="134"/>
    </font>
    <font>
      <b/>
      <sz val="10"/>
      <color rgb="FFFF0000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0"/>
      <color rgb="FF9C0006"/>
      <name val="宋体"/>
      <family val="3"/>
      <charset val="134"/>
      <scheme val="minor"/>
    </font>
    <font>
      <sz val="10"/>
      <color rgb="FF006100"/>
      <name val="宋体"/>
      <family val="3"/>
      <charset val="134"/>
      <scheme val="minor"/>
    </font>
    <font>
      <sz val="10"/>
      <color rgb="FF9C6500"/>
      <name val="宋体"/>
      <family val="3"/>
      <charset val="134"/>
      <scheme val="minor"/>
    </font>
    <font>
      <sz val="10"/>
      <color rgb="FF006100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0"/>
      <color indexed="1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color indexed="12"/>
      <name val="宋体"/>
      <family val="3"/>
      <charset val="134"/>
      <scheme val="minor"/>
    </font>
    <font>
      <sz val="10"/>
      <color indexed="23"/>
      <name val="宋体"/>
      <family val="3"/>
      <charset val="134"/>
      <scheme val="minor"/>
    </font>
    <font>
      <sz val="10"/>
      <color indexed="8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10"/>
      <color indexed="11"/>
      <name val="宋体"/>
      <family val="3"/>
      <charset val="134"/>
      <scheme val="minor"/>
    </font>
    <font>
      <sz val="10"/>
      <color indexed="14"/>
      <name val="宋体"/>
      <family val="3"/>
      <charset val="134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0DDE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8" fillId="22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</cellStyleXfs>
  <cellXfs count="236">
    <xf numFmtId="0" fontId="0" fillId="0" borderId="0" xfId="0"/>
    <xf numFmtId="0" fontId="2" fillId="0" borderId="0" xfId="0" applyFont="1" applyAlignment="1">
      <alignment vertical="center"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 wrapText="1"/>
    </xf>
    <xf numFmtId="0" fontId="3" fillId="2" borderId="0" xfId="0" applyFont="1" applyFill="1" applyAlignment="1">
      <alignment wrapText="1"/>
    </xf>
    <xf numFmtId="0" fontId="3" fillId="2" borderId="0" xfId="0" applyFont="1" applyFill="1"/>
    <xf numFmtId="0" fontId="3" fillId="5" borderId="0" xfId="0" applyFont="1" applyFill="1" applyAlignment="1">
      <alignment vertical="center" wrapText="1"/>
    </xf>
    <xf numFmtId="176" fontId="3" fillId="5" borderId="0" xfId="0" applyNumberFormat="1" applyFont="1" applyFill="1" applyAlignment="1">
      <alignment wrapText="1"/>
    </xf>
    <xf numFmtId="176" fontId="3" fillId="0" borderId="0" xfId="0" applyNumberFormat="1" applyFont="1" applyAlignment="1">
      <alignment wrapText="1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8" borderId="0" xfId="0" applyFont="1" applyFill="1"/>
    <xf numFmtId="0" fontId="3" fillId="5" borderId="0" xfId="0" applyFont="1" applyFill="1" applyAlignment="1">
      <alignment vertical="center"/>
    </xf>
    <xf numFmtId="176" fontId="3" fillId="5" borderId="0" xfId="0" applyNumberFormat="1" applyFont="1" applyFill="1"/>
    <xf numFmtId="176" fontId="3" fillId="0" borderId="0" xfId="0" applyNumberFormat="1" applyFont="1"/>
    <xf numFmtId="176" fontId="3" fillId="7" borderId="0" xfId="0" applyNumberFormat="1" applyFont="1" applyFill="1"/>
    <xf numFmtId="0" fontId="3" fillId="0" borderId="0" xfId="0" applyFont="1"/>
    <xf numFmtId="0" fontId="3" fillId="0" borderId="1" xfId="0" applyFont="1" applyBorder="1"/>
    <xf numFmtId="0" fontId="2" fillId="2" borderId="1" xfId="0" applyFont="1" applyFill="1" applyBorder="1"/>
    <xf numFmtId="0" fontId="3" fillId="4" borderId="1" xfId="0" applyFont="1" applyFill="1" applyBorder="1"/>
    <xf numFmtId="0" fontId="3" fillId="3" borderId="1" xfId="0" applyFont="1" applyFill="1" applyBorder="1"/>
    <xf numFmtId="0" fontId="3" fillId="3" borderId="0" xfId="0" applyFont="1" applyFill="1"/>
    <xf numFmtId="0" fontId="5" fillId="9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3" fillId="11" borderId="0" xfId="0" applyFont="1" applyFill="1"/>
    <xf numFmtId="10" fontId="3" fillId="0" borderId="0" xfId="0" applyNumberFormat="1" applyFont="1"/>
    <xf numFmtId="0" fontId="2" fillId="0" borderId="0" xfId="0" applyFont="1"/>
    <xf numFmtId="0" fontId="2" fillId="4" borderId="1" xfId="0" applyFont="1" applyFill="1" applyBorder="1"/>
    <xf numFmtId="0" fontId="2" fillId="0" borderId="1" xfId="0" applyFont="1" applyBorder="1"/>
    <xf numFmtId="0" fontId="2" fillId="4" borderId="0" xfId="0" applyFont="1" applyFill="1"/>
    <xf numFmtId="0" fontId="2" fillId="8" borderId="0" xfId="0" applyFont="1" applyFill="1"/>
    <xf numFmtId="0" fontId="3" fillId="18" borderId="0" xfId="0" applyFont="1" applyFill="1"/>
    <xf numFmtId="0" fontId="3" fillId="4" borderId="0" xfId="0" applyFont="1" applyFill="1"/>
    <xf numFmtId="0" fontId="3" fillId="12" borderId="0" xfId="0" applyFont="1" applyFill="1"/>
    <xf numFmtId="0" fontId="3" fillId="15" borderId="0" xfId="0" applyFont="1" applyFill="1"/>
    <xf numFmtId="0" fontId="3" fillId="19" borderId="0" xfId="0" applyFont="1" applyFill="1"/>
    <xf numFmtId="0" fontId="3" fillId="20" borderId="0" xfId="0" applyFont="1" applyFill="1"/>
    <xf numFmtId="0" fontId="3" fillId="21" borderId="0" xfId="0" applyFont="1" applyFill="1"/>
    <xf numFmtId="0" fontId="2" fillId="11" borderId="1" xfId="0" applyFont="1" applyFill="1" applyBorder="1"/>
    <xf numFmtId="0" fontId="2" fillId="7" borderId="1" xfId="0" applyFont="1" applyFill="1" applyBorder="1"/>
    <xf numFmtId="0" fontId="2" fillId="26" borderId="1" xfId="0" applyFont="1" applyFill="1" applyBorder="1"/>
    <xf numFmtId="9" fontId="2" fillId="0" borderId="1" xfId="0" applyNumberFormat="1" applyFont="1" applyBorder="1"/>
    <xf numFmtId="0" fontId="2" fillId="0" borderId="0" xfId="0" applyFont="1" applyBorder="1"/>
    <xf numFmtId="0" fontId="2" fillId="11" borderId="13" xfId="0" applyFont="1" applyFill="1" applyBorder="1"/>
    <xf numFmtId="0" fontId="2" fillId="26" borderId="13" xfId="0" applyFont="1" applyFill="1" applyBorder="1"/>
    <xf numFmtId="0" fontId="4" fillId="15" borderId="1" xfId="0" applyFont="1" applyFill="1" applyBorder="1"/>
    <xf numFmtId="0" fontId="4" fillId="27" borderId="1" xfId="0" applyFont="1" applyFill="1" applyBorder="1"/>
    <xf numFmtId="0" fontId="2" fillId="28" borderId="1" xfId="0" applyFont="1" applyFill="1" applyBorder="1"/>
    <xf numFmtId="0" fontId="2" fillId="29" borderId="1" xfId="0" applyFont="1" applyFill="1" applyBorder="1"/>
    <xf numFmtId="0" fontId="2" fillId="30" borderId="1" xfId="0" applyFont="1" applyFill="1" applyBorder="1"/>
    <xf numFmtId="0" fontId="2" fillId="3" borderId="1" xfId="0" applyFont="1" applyFill="1" applyBorder="1"/>
    <xf numFmtId="0" fontId="2" fillId="12" borderId="1" xfId="0" applyFont="1" applyFill="1" applyBorder="1"/>
    <xf numFmtId="0" fontId="2" fillId="31" borderId="1" xfId="0" applyFont="1" applyFill="1" applyBorder="1"/>
    <xf numFmtId="0" fontId="2" fillId="15" borderId="1" xfId="0" applyFont="1" applyFill="1" applyBorder="1"/>
    <xf numFmtId="0" fontId="2" fillId="21" borderId="1" xfId="0" applyFont="1" applyFill="1" applyBorder="1"/>
    <xf numFmtId="0" fontId="3" fillId="13" borderId="0" xfId="0" applyFont="1" applyFill="1"/>
    <xf numFmtId="0" fontId="2" fillId="13" borderId="0" xfId="0" applyFont="1" applyFill="1"/>
    <xf numFmtId="0" fontId="2" fillId="14" borderId="1" xfId="0" applyFont="1" applyFill="1" applyBorder="1"/>
    <xf numFmtId="0" fontId="2" fillId="14" borderId="0" xfId="0" applyFont="1" applyFill="1"/>
    <xf numFmtId="0" fontId="2" fillId="32" borderId="0" xfId="0" applyFont="1" applyFill="1"/>
    <xf numFmtId="49" fontId="2" fillId="0" borderId="0" xfId="0" applyNumberFormat="1" applyFont="1"/>
    <xf numFmtId="0" fontId="2" fillId="34" borderId="0" xfId="0" applyFont="1" applyFill="1"/>
    <xf numFmtId="0" fontId="2" fillId="11" borderId="0" xfId="0" applyFont="1" applyFill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10" fillId="0" borderId="14" xfId="0" applyFont="1" applyBorder="1"/>
    <xf numFmtId="0" fontId="3" fillId="4" borderId="1" xfId="0" applyFont="1" applyFill="1" applyBorder="1" applyAlignment="1">
      <alignment horizontal="left"/>
    </xf>
    <xf numFmtId="0" fontId="2" fillId="7" borderId="0" xfId="0" applyFont="1" applyFill="1"/>
    <xf numFmtId="0" fontId="13" fillId="39" borderId="0" xfId="3" applyFont="1" applyAlignment="1"/>
    <xf numFmtId="0" fontId="14" fillId="38" borderId="0" xfId="2" applyFont="1" applyAlignment="1"/>
    <xf numFmtId="0" fontId="15" fillId="22" borderId="0" xfId="1" applyFont="1" applyAlignment="1"/>
    <xf numFmtId="0" fontId="16" fillId="38" borderId="0" xfId="2" applyFont="1" applyAlignment="1"/>
    <xf numFmtId="0" fontId="17" fillId="0" borderId="0" xfId="0" applyFont="1"/>
    <xf numFmtId="0" fontId="3" fillId="20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3" fillId="18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12" borderId="0" xfId="0" applyFont="1" applyFill="1" applyAlignment="1">
      <alignment vertical="center"/>
    </xf>
    <xf numFmtId="0" fontId="3" fillId="15" borderId="0" xfId="0" applyFont="1" applyFill="1" applyAlignment="1">
      <alignment vertical="center"/>
    </xf>
    <xf numFmtId="0" fontId="3" fillId="19" borderId="0" xfId="0" applyFont="1" applyFill="1" applyAlignment="1">
      <alignment vertical="center"/>
    </xf>
    <xf numFmtId="0" fontId="3" fillId="21" borderId="0" xfId="0" applyFont="1" applyFill="1" applyAlignment="1">
      <alignment vertical="center"/>
    </xf>
    <xf numFmtId="0" fontId="3" fillId="33" borderId="0" xfId="0" applyFont="1" applyFill="1"/>
    <xf numFmtId="0" fontId="3" fillId="33" borderId="0" xfId="0" applyFont="1" applyFill="1" applyAlignment="1">
      <alignment horizontal="center"/>
    </xf>
    <xf numFmtId="0" fontId="2" fillId="41" borderId="0" xfId="0" applyFont="1" applyFill="1"/>
    <xf numFmtId="0" fontId="2" fillId="42" borderId="0" xfId="0" applyFont="1" applyFill="1"/>
    <xf numFmtId="0" fontId="3" fillId="40" borderId="0" xfId="0" applyFont="1" applyFill="1"/>
    <xf numFmtId="0" fontId="2" fillId="18" borderId="0" xfId="0" applyFont="1" applyFill="1"/>
    <xf numFmtId="0" fontId="2" fillId="43" borderId="0" xfId="0" applyFont="1" applyFill="1"/>
    <xf numFmtId="0" fontId="2" fillId="26" borderId="0" xfId="0" applyFont="1" applyFill="1"/>
    <xf numFmtId="0" fontId="3" fillId="43" borderId="0" xfId="0" applyFont="1" applyFill="1"/>
    <xf numFmtId="0" fontId="3" fillId="26" borderId="0" xfId="0" applyFont="1" applyFill="1"/>
    <xf numFmtId="0" fontId="3" fillId="31" borderId="0" xfId="0" applyFont="1" applyFill="1"/>
    <xf numFmtId="0" fontId="3" fillId="7" borderId="0" xfId="0" applyFont="1" applyFill="1"/>
    <xf numFmtId="0" fontId="3" fillId="0" borderId="0" xfId="0" applyFont="1" applyAlignment="1">
      <alignment horizontal="center" vertical="center"/>
    </xf>
    <xf numFmtId="0" fontId="2" fillId="3" borderId="0" xfId="0" applyFont="1" applyFill="1"/>
    <xf numFmtId="0" fontId="3" fillId="8" borderId="1" xfId="0" applyFont="1" applyFill="1" applyBorder="1"/>
    <xf numFmtId="0" fontId="3" fillId="7" borderId="1" xfId="0" applyFont="1" applyFill="1" applyBorder="1"/>
    <xf numFmtId="0" fontId="3" fillId="0" borderId="0" xfId="0" applyFont="1" applyBorder="1"/>
    <xf numFmtId="0" fontId="3" fillId="14" borderId="0" xfId="0" applyFont="1" applyFill="1"/>
    <xf numFmtId="0" fontId="3" fillId="14" borderId="0" xfId="0" applyFont="1" applyFill="1" applyBorder="1"/>
    <xf numFmtId="0" fontId="3" fillId="14" borderId="15" xfId="0" applyFont="1" applyFill="1" applyBorder="1"/>
    <xf numFmtId="0" fontId="3" fillId="0" borderId="16" xfId="0" applyFont="1" applyBorder="1"/>
    <xf numFmtId="0" fontId="3" fillId="14" borderId="18" xfId="0" applyFont="1" applyFill="1" applyBorder="1"/>
    <xf numFmtId="0" fontId="3" fillId="0" borderId="19" xfId="0" applyFont="1" applyBorder="1"/>
    <xf numFmtId="0" fontId="3" fillId="0" borderId="20" xfId="0" applyFont="1" applyBorder="1"/>
    <xf numFmtId="0" fontId="3" fillId="0" borderId="17" xfId="0" applyFont="1" applyBorder="1"/>
    <xf numFmtId="0" fontId="2" fillId="35" borderId="0" xfId="0" applyFont="1" applyFill="1"/>
    <xf numFmtId="49" fontId="2" fillId="0" borderId="0" xfId="0" applyNumberFormat="1" applyFont="1" applyBorder="1"/>
    <xf numFmtId="0" fontId="2" fillId="31" borderId="0" xfId="0" applyFont="1" applyFill="1"/>
    <xf numFmtId="0" fontId="2" fillId="8" borderId="0" xfId="0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7" borderId="0" xfId="0" applyFont="1" applyFill="1" applyProtection="1">
      <protection locked="0"/>
    </xf>
    <xf numFmtId="0" fontId="3" fillId="16" borderId="8" xfId="0" applyFont="1" applyFill="1" applyBorder="1" applyProtection="1"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15" fillId="22" borderId="1" xfId="1" applyFont="1" applyBorder="1" applyAlignment="1" applyProtection="1">
      <protection locked="0"/>
    </xf>
    <xf numFmtId="0" fontId="3" fillId="25" borderId="1" xfId="0" applyFont="1" applyFill="1" applyBorder="1" applyProtection="1">
      <protection locked="0"/>
    </xf>
    <xf numFmtId="0" fontId="3" fillId="23" borderId="1" xfId="0" applyFont="1" applyFill="1" applyBorder="1" applyProtection="1">
      <protection locked="0"/>
    </xf>
    <xf numFmtId="0" fontId="3" fillId="24" borderId="1" xfId="0" applyFont="1" applyFill="1" applyBorder="1" applyProtection="1">
      <protection locked="0"/>
    </xf>
    <xf numFmtId="0" fontId="3" fillId="7" borderId="8" xfId="0" applyFont="1" applyFill="1" applyBorder="1" applyProtection="1">
      <protection locked="0"/>
    </xf>
    <xf numFmtId="0" fontId="18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21" fillId="0" borderId="0" xfId="0" applyFont="1" applyProtection="1"/>
    <xf numFmtId="0" fontId="19" fillId="0" borderId="0" xfId="0" applyFont="1"/>
    <xf numFmtId="0" fontId="22" fillId="0" borderId="0" xfId="0" applyFont="1" applyProtection="1"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left" vertical="center"/>
      <protection locked="0"/>
    </xf>
    <xf numFmtId="0" fontId="3" fillId="0" borderId="4" xfId="0" applyFont="1" applyBorder="1" applyProtection="1"/>
    <xf numFmtId="0" fontId="3" fillId="0" borderId="6" xfId="0" applyFont="1" applyBorder="1" applyProtection="1"/>
    <xf numFmtId="0" fontId="3" fillId="7" borderId="9" xfId="0" applyFont="1" applyFill="1" applyBorder="1" applyProtection="1"/>
    <xf numFmtId="0" fontId="2" fillId="0" borderId="0" xfId="0" applyFont="1" applyProtection="1"/>
    <xf numFmtId="10" fontId="3" fillId="0" borderId="0" xfId="0" applyNumberFormat="1" applyFont="1" applyProtection="1"/>
    <xf numFmtId="0" fontId="24" fillId="0" borderId="0" xfId="0" applyFont="1" applyProtection="1">
      <protection locked="0"/>
    </xf>
    <xf numFmtId="0" fontId="25" fillId="11" borderId="0" xfId="0" applyFont="1" applyFill="1" applyProtection="1">
      <protection locked="0"/>
    </xf>
    <xf numFmtId="0" fontId="25" fillId="8" borderId="0" xfId="0" applyFont="1" applyFill="1" applyProtection="1">
      <protection locked="0"/>
    </xf>
    <xf numFmtId="0" fontId="26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3" fillId="15" borderId="0" xfId="0" applyFont="1" applyFill="1" applyProtection="1">
      <protection locked="0"/>
    </xf>
    <xf numFmtId="0" fontId="3" fillId="27" borderId="0" xfId="0" applyFont="1" applyFill="1" applyProtection="1">
      <protection locked="0"/>
    </xf>
    <xf numFmtId="0" fontId="3" fillId="3" borderId="0" xfId="0" applyFont="1" applyFill="1" applyProtection="1">
      <protection locked="0"/>
    </xf>
    <xf numFmtId="0" fontId="3" fillId="0" borderId="21" xfId="0" applyFont="1" applyBorder="1" applyProtection="1">
      <protection locked="0"/>
    </xf>
    <xf numFmtId="0" fontId="3" fillId="0" borderId="22" xfId="0" applyFont="1" applyBorder="1" applyProtection="1">
      <protection locked="0"/>
    </xf>
    <xf numFmtId="0" fontId="3" fillId="0" borderId="23" xfId="0" applyFont="1" applyBorder="1" applyProtection="1">
      <protection locked="0"/>
    </xf>
    <xf numFmtId="0" fontId="3" fillId="0" borderId="24" xfId="0" applyFont="1" applyBorder="1" applyProtection="1">
      <protection locked="0"/>
    </xf>
    <xf numFmtId="0" fontId="3" fillId="0" borderId="25" xfId="0" applyFont="1" applyBorder="1" applyProtection="1">
      <protection locked="0"/>
    </xf>
    <xf numFmtId="0" fontId="3" fillId="0" borderId="26" xfId="0" applyFont="1" applyBorder="1" applyProtection="1">
      <protection locked="0"/>
    </xf>
    <xf numFmtId="0" fontId="3" fillId="19" borderId="0" xfId="0" applyFont="1" applyFill="1" applyAlignment="1" applyProtection="1">
      <alignment horizontal="center"/>
      <protection locked="0"/>
    </xf>
    <xf numFmtId="0" fontId="19" fillId="0" borderId="0" xfId="0" applyFont="1" applyProtection="1">
      <protection locked="0"/>
    </xf>
    <xf numFmtId="0" fontId="28" fillId="0" borderId="0" xfId="0" applyFont="1" applyProtection="1">
      <protection locked="0"/>
    </xf>
    <xf numFmtId="0" fontId="3" fillId="4" borderId="1" xfId="0" applyFont="1" applyFill="1" applyBorder="1" applyAlignment="1">
      <alignment horizontal="left"/>
    </xf>
    <xf numFmtId="0" fontId="2" fillId="0" borderId="0" xfId="0" applyFont="1" applyAlignment="1" applyProtection="1">
      <alignment horizontal="center"/>
      <protection locked="0"/>
    </xf>
    <xf numFmtId="0" fontId="3" fillId="11" borderId="10" xfId="0" applyFont="1" applyFill="1" applyBorder="1" applyAlignment="1" applyProtection="1">
      <alignment horizontal="center" vertical="center"/>
      <protection locked="0"/>
    </xf>
    <xf numFmtId="0" fontId="3" fillId="11" borderId="11" xfId="0" applyFont="1" applyFill="1" applyBorder="1" applyAlignment="1" applyProtection="1">
      <alignment horizontal="center" vertical="center"/>
      <protection locked="0"/>
    </xf>
    <xf numFmtId="0" fontId="3" fillId="11" borderId="12" xfId="0" applyFont="1" applyFill="1" applyBorder="1" applyAlignment="1" applyProtection="1">
      <alignment horizontal="center" vertical="center"/>
      <protection locked="0"/>
    </xf>
    <xf numFmtId="0" fontId="3" fillId="11" borderId="0" xfId="0" applyFont="1" applyFill="1" applyBorder="1" applyAlignment="1" applyProtection="1">
      <alignment horizontal="center" vertical="center"/>
      <protection locked="0"/>
    </xf>
    <xf numFmtId="0" fontId="3" fillId="11" borderId="6" xfId="0" applyFont="1" applyFill="1" applyBorder="1" applyAlignment="1" applyProtection="1">
      <alignment horizontal="center" vertical="center"/>
      <protection locked="0"/>
    </xf>
    <xf numFmtId="0" fontId="3" fillId="11" borderId="8" xfId="0" applyFont="1" applyFill="1" applyBorder="1" applyAlignment="1" applyProtection="1">
      <alignment horizontal="center" vertical="center"/>
      <protection locked="0"/>
    </xf>
    <xf numFmtId="0" fontId="3" fillId="11" borderId="9" xfId="0" applyFont="1" applyFill="1" applyBorder="1" applyAlignment="1" applyProtection="1">
      <alignment horizontal="center" vertical="center"/>
      <protection locked="0"/>
    </xf>
    <xf numFmtId="0" fontId="3" fillId="11" borderId="3" xfId="0" applyFont="1" applyFill="1" applyBorder="1" applyAlignment="1" applyProtection="1">
      <alignment horizontal="center" vertical="center"/>
      <protection locked="0"/>
    </xf>
    <xf numFmtId="0" fontId="3" fillId="11" borderId="4" xfId="0" applyFont="1" applyFill="1" applyBorder="1" applyAlignment="1" applyProtection="1">
      <alignment horizontal="center" vertical="center"/>
      <protection locked="0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1" xfId="0" applyFont="1" applyFill="1" applyBorder="1" applyAlignment="1" applyProtection="1">
      <alignment horizontal="center" vertical="center"/>
      <protection locked="0"/>
    </xf>
    <xf numFmtId="0" fontId="3" fillId="4" borderId="12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8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</xf>
    <xf numFmtId="0" fontId="3" fillId="0" borderId="8" xfId="0" applyFont="1" applyBorder="1" applyAlignment="1" applyProtection="1">
      <alignment horizontal="center" vertical="center"/>
    </xf>
    <xf numFmtId="0" fontId="2" fillId="11" borderId="2" xfId="0" applyFont="1" applyFill="1" applyBorder="1" applyAlignment="1" applyProtection="1">
      <alignment horizontal="center" vertical="center"/>
      <protection locked="0"/>
    </xf>
    <xf numFmtId="0" fontId="3" fillId="11" borderId="5" xfId="0" applyFont="1" applyFill="1" applyBorder="1" applyAlignment="1" applyProtection="1">
      <alignment horizontal="center" vertical="center"/>
      <protection locked="0"/>
    </xf>
    <xf numFmtId="0" fontId="3" fillId="11" borderId="7" xfId="0" applyFont="1" applyFill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left" vertical="center"/>
      <protection locked="0"/>
    </xf>
    <xf numFmtId="0" fontId="3" fillId="0" borderId="6" xfId="0" applyFont="1" applyFill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left" vertical="center"/>
      <protection locked="0"/>
    </xf>
    <xf numFmtId="0" fontId="20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horizontal="left" vertical="center"/>
      <protection locked="0"/>
    </xf>
    <xf numFmtId="0" fontId="3" fillId="0" borderId="9" xfId="0" applyFont="1" applyBorder="1" applyAlignment="1" applyProtection="1">
      <alignment horizontal="left" vertical="center"/>
      <protection locked="0"/>
    </xf>
    <xf numFmtId="0" fontId="19" fillId="0" borderId="5" xfId="0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3" fillId="0" borderId="6" xfId="0" applyFont="1" applyBorder="1" applyAlignment="1" applyProtection="1">
      <alignment horizontal="left" vertical="center"/>
      <protection locked="0"/>
    </xf>
    <xf numFmtId="0" fontId="19" fillId="0" borderId="0" xfId="0" applyFont="1" applyBorder="1" applyAlignment="1" applyProtection="1">
      <alignment horizontal="left" vertical="center"/>
      <protection locked="0"/>
    </xf>
    <xf numFmtId="0" fontId="23" fillId="0" borderId="5" xfId="0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center" vertical="center"/>
    </xf>
    <xf numFmtId="0" fontId="3" fillId="4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9" fillId="0" borderId="5" xfId="0" applyFont="1" applyBorder="1" applyAlignment="1" applyProtection="1">
      <alignment horizontal="left" vertical="center"/>
      <protection locked="0"/>
    </xf>
    <xf numFmtId="0" fontId="20" fillId="0" borderId="5" xfId="0" applyFont="1" applyBorder="1" applyAlignment="1" applyProtection="1">
      <alignment horizontal="left" vertical="center"/>
      <protection locked="0"/>
    </xf>
  </cellXfs>
  <cellStyles count="4">
    <cellStyle name="差" xfId="3" builtinId="27"/>
    <cellStyle name="常规" xfId="0" builtinId="0"/>
    <cellStyle name="好" xfId="2" builtinId="26"/>
    <cellStyle name="适中" xfId="1" builtinId="28"/>
  </cellStyles>
  <dxfs count="85"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装备强化!$C$9:$L$9</c:f>
              <c:numCache>
                <c:formatCode>0.00_ </c:formatCode>
                <c:ptCount val="10"/>
                <c:pt idx="0">
                  <c:v>100.00289640973268</c:v>
                </c:pt>
                <c:pt idx="1">
                  <c:v>99.807467329291896</c:v>
                </c:pt>
                <c:pt idx="2">
                  <c:v>99.612430679891389</c:v>
                </c:pt>
                <c:pt idx="3">
                  <c:v>99.417785673510664</c:v>
                </c:pt>
                <c:pt idx="4">
                  <c:v>99.223531523711628</c:v>
                </c:pt>
                <c:pt idx="5">
                  <c:v>99.029667445635354</c:v>
                </c:pt>
                <c:pt idx="6">
                  <c:v>98.836192655998971</c:v>
                </c:pt>
                <c:pt idx="7">
                  <c:v>98.643106373092479</c:v>
                </c:pt>
                <c:pt idx="8">
                  <c:v>98.450407816775552</c:v>
                </c:pt>
                <c:pt idx="9">
                  <c:v>98.258096208474512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装备强化!$C$18:$L$18</c:f>
              <c:numCache>
                <c:formatCode>0.00_ </c:formatCode>
                <c:ptCount val="10"/>
                <c:pt idx="0">
                  <c:v>77.921037512515056</c:v>
                </c:pt>
                <c:pt idx="1">
                  <c:v>76.352138662719938</c:v>
                </c:pt>
                <c:pt idx="2">
                  <c:v>74.815953923233039</c:v>
                </c:pt>
                <c:pt idx="3">
                  <c:v>73.311801151280505</c:v>
                </c:pt>
                <c:pt idx="4">
                  <c:v>71.839012427882466</c:v>
                </c:pt>
                <c:pt idx="5">
                  <c:v>70.396933761263554</c:v>
                </c:pt>
                <c:pt idx="6">
                  <c:v>68.984924796447956</c:v>
                </c:pt>
                <c:pt idx="7">
                  <c:v>67.60235853090974</c:v>
                </c:pt>
                <c:pt idx="8">
                  <c:v>66.248621036152457</c:v>
                </c:pt>
                <c:pt idx="9">
                  <c:v>64.923111185094214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装备强化!$C$28:$L$28</c:f>
              <c:numCache>
                <c:formatCode>0.00_ </c:formatCode>
                <c:ptCount val="10"/>
                <c:pt idx="0">
                  <c:v>57.424811519548832</c:v>
                </c:pt>
                <c:pt idx="1">
                  <c:v>55.035337347254938</c:v>
                </c:pt>
                <c:pt idx="2">
                  <c:v>52.75015774939795</c:v>
                </c:pt>
                <c:pt idx="3">
                  <c:v>50.564720528518215</c:v>
                </c:pt>
                <c:pt idx="4">
                  <c:v>48.4746721791957</c:v>
                </c:pt>
                <c:pt idx="5">
                  <c:v>46.475849215639066</c:v>
                </c:pt>
                <c:pt idx="6">
                  <c:v>44.564269877803952</c:v>
                </c:pt>
                <c:pt idx="7">
                  <c:v>42.73612619951836</c:v>
                </c:pt>
                <c:pt idx="8">
                  <c:v>40.987776422814569</c:v>
                </c:pt>
                <c:pt idx="9">
                  <c:v>39.315737743356564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装备强化!$C$38:$L$38</c:f>
              <c:numCache>
                <c:formatCode>0.00_ </c:formatCode>
                <c:ptCount val="10"/>
                <c:pt idx="0">
                  <c:v>40.853739720851998</c:v>
                </c:pt>
                <c:pt idx="1">
                  <c:v>38.225474499923763</c:v>
                </c:pt>
                <c:pt idx="2">
                  <c:v>35.778165562609736</c:v>
                </c:pt>
                <c:pt idx="3">
                  <c:v>33.499354053418934</c:v>
                </c:pt>
                <c:pt idx="4">
                  <c:v>31.377438910118784</c:v>
                </c:pt>
                <c:pt idx="5">
                  <c:v>29.401617804596391</c:v>
                </c:pt>
                <c:pt idx="6">
                  <c:v>27.561832149946632</c:v>
                </c:pt>
                <c:pt idx="7">
                  <c:v>25.848715893826817</c:v>
                </c:pt>
                <c:pt idx="8">
                  <c:v>24.253547837393249</c:v>
                </c:pt>
                <c:pt idx="9">
                  <c:v>22.768207237083146</c:v>
                </c:pt>
              </c:numCache>
            </c:numRef>
          </c:val>
          <c:smooth val="0"/>
        </c:ser>
        <c:ser>
          <c:idx val="4"/>
          <c:order val="4"/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装备强化!$C$48:$L$48</c:f>
              <c:numCache>
                <c:formatCode>0.00_ </c:formatCode>
                <c:ptCount val="10"/>
                <c:pt idx="0">
                  <c:v>27.857254854919457</c:v>
                </c:pt>
                <c:pt idx="1">
                  <c:v>25.412051229616782</c:v>
                </c:pt>
                <c:pt idx="2">
                  <c:v>23.204324676522607</c:v>
                </c:pt>
                <c:pt idx="3">
                  <c:v>21.211011529592444</c:v>
                </c:pt>
                <c:pt idx="4">
                  <c:v>19.411288055616037</c:v>
                </c:pt>
                <c:pt idx="5">
                  <c:v>17.786352912951674</c:v>
                </c:pt>
                <c:pt idx="6">
                  <c:v>16.31923073777007</c:v>
                </c:pt>
                <c:pt idx="7">
                  <c:v>14.994594805913568</c:v>
                </c:pt>
                <c:pt idx="8">
                  <c:v>13.798606917755466</c:v>
                </c:pt>
                <c:pt idx="9">
                  <c:v>12.718772833369623</c:v>
                </c:pt>
              </c:numCache>
            </c:numRef>
          </c:val>
          <c:smooth val="0"/>
        </c:ser>
        <c:ser>
          <c:idx val="5"/>
          <c:order val="5"/>
          <c:spPr>
            <a:ln w="349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装备强化!$C$53:$L$53</c:f>
              <c:numCache>
                <c:formatCode>0.00_ </c:formatCode>
                <c:ptCount val="10"/>
                <c:pt idx="0">
                  <c:v>22.585782829193885</c:v>
                </c:pt>
                <c:pt idx="1">
                  <c:v>20.342484735829402</c:v>
                </c:pt>
                <c:pt idx="2">
                  <c:v>18.351996912670035</c:v>
                </c:pt>
                <c:pt idx="3">
                  <c:v>16.585828704412211</c:v>
                </c:pt>
                <c:pt idx="4">
                  <c:v>15.018700232905413</c:v>
                </c:pt>
                <c:pt idx="5">
                  <c:v>13.628180556056638</c:v>
                </c:pt>
                <c:pt idx="6">
                  <c:v>12.394366604706171</c:v>
                </c:pt>
                <c:pt idx="7">
                  <c:v>11.299598301968521</c:v>
                </c:pt>
                <c:pt idx="8">
                  <c:v>10.328205787426715</c:v>
                </c:pt>
                <c:pt idx="9">
                  <c:v>9.4662851280979758</c:v>
                </c:pt>
              </c:numCache>
            </c:numRef>
          </c:val>
          <c:smooth val="0"/>
        </c:ser>
        <c:ser>
          <c:idx val="6"/>
          <c:order val="6"/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装备强化!$C$53:$L$53</c:f>
              <c:numCache>
                <c:formatCode>0.00_ </c:formatCode>
                <c:ptCount val="10"/>
                <c:pt idx="0">
                  <c:v>22.585782829193885</c:v>
                </c:pt>
                <c:pt idx="1">
                  <c:v>20.342484735829402</c:v>
                </c:pt>
                <c:pt idx="2">
                  <c:v>18.351996912670035</c:v>
                </c:pt>
                <c:pt idx="3">
                  <c:v>16.585828704412211</c:v>
                </c:pt>
                <c:pt idx="4">
                  <c:v>15.018700232905413</c:v>
                </c:pt>
                <c:pt idx="5">
                  <c:v>13.628180556056638</c:v>
                </c:pt>
                <c:pt idx="6">
                  <c:v>12.394366604706171</c:v>
                </c:pt>
                <c:pt idx="7">
                  <c:v>11.299598301968521</c:v>
                </c:pt>
                <c:pt idx="8">
                  <c:v>10.328205787426715</c:v>
                </c:pt>
                <c:pt idx="9">
                  <c:v>9.4662851280979758</c:v>
                </c:pt>
              </c:numCache>
            </c:numRef>
          </c:val>
          <c:smooth val="0"/>
        </c:ser>
        <c:ser>
          <c:idx val="7"/>
          <c:order val="7"/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装备强化!$C$58:$L$58</c:f>
              <c:numCache>
                <c:formatCode>0.00_ </c:formatCode>
                <c:ptCount val="10"/>
                <c:pt idx="0">
                  <c:v>18.069305166811453</c:v>
                </c:pt>
                <c:pt idx="1">
                  <c:v>16.077168281703663</c:v>
                </c:pt>
                <c:pt idx="2">
                  <c:v>14.342912394210094</c:v>
                </c:pt>
                <c:pt idx="3">
                  <c:v>12.83315495445294</c:v>
                </c:pt>
                <c:pt idx="4">
                  <c:v>11.518834764831844</c:v>
                </c:pt>
                <c:pt idx="5">
                  <c:v>10.374652583405728</c:v>
                </c:pt>
                <c:pt idx="6">
                  <c:v>9.3785841408518298</c:v>
                </c:pt>
                <c:pt idx="7">
                  <c:v>8.5114561971050495</c:v>
                </c:pt>
                <c:pt idx="8">
                  <c:v>7.75657747722647</c:v>
                </c:pt>
                <c:pt idx="9">
                  <c:v>7.0994173824159219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624400"/>
        <c:axId val="253623840"/>
      </c:lineChart>
      <c:catAx>
        <c:axId val="253624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623840"/>
        <c:crosses val="autoZero"/>
        <c:auto val="1"/>
        <c:lblAlgn val="ctr"/>
        <c:lblOffset val="100"/>
        <c:noMultiLvlLbl val="0"/>
      </c:catAx>
      <c:valAx>
        <c:axId val="25362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62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装备强化!$W$9:$AF$9</c:f>
              <c:numCache>
                <c:formatCode>0.00_ 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21</c:v>
                </c:pt>
                <c:pt idx="3">
                  <c:v>23</c:v>
                </c:pt>
                <c:pt idx="4">
                  <c:v>25</c:v>
                </c:pt>
                <c:pt idx="5">
                  <c:v>28</c:v>
                </c:pt>
                <c:pt idx="6">
                  <c:v>31</c:v>
                </c:pt>
                <c:pt idx="7">
                  <c:v>36</c:v>
                </c:pt>
                <c:pt idx="8">
                  <c:v>40</c:v>
                </c:pt>
                <c:pt idx="9">
                  <c:v>46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装备强化!$W$18:$AF$18</c:f>
              <c:numCache>
                <c:formatCode>0.00_ </c:formatCode>
                <c:ptCount val="10"/>
                <c:pt idx="0">
                  <c:v>39</c:v>
                </c:pt>
                <c:pt idx="1">
                  <c:v>42</c:v>
                </c:pt>
                <c:pt idx="2">
                  <c:v>52</c:v>
                </c:pt>
                <c:pt idx="3">
                  <c:v>68</c:v>
                </c:pt>
                <c:pt idx="4">
                  <c:v>91</c:v>
                </c:pt>
                <c:pt idx="5">
                  <c:v>120</c:v>
                </c:pt>
                <c:pt idx="6">
                  <c:v>156</c:v>
                </c:pt>
                <c:pt idx="7">
                  <c:v>199</c:v>
                </c:pt>
                <c:pt idx="8">
                  <c:v>248</c:v>
                </c:pt>
                <c:pt idx="9">
                  <c:v>303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装备强化!$W$28:$AF$28</c:f>
              <c:numCache>
                <c:formatCode>0.00_ </c:formatCode>
                <c:ptCount val="10"/>
                <c:pt idx="0">
                  <c:v>96</c:v>
                </c:pt>
                <c:pt idx="1">
                  <c:v>103</c:v>
                </c:pt>
                <c:pt idx="2">
                  <c:v>122</c:v>
                </c:pt>
                <c:pt idx="3">
                  <c:v>155</c:v>
                </c:pt>
                <c:pt idx="4">
                  <c:v>201</c:v>
                </c:pt>
                <c:pt idx="5">
                  <c:v>260</c:v>
                </c:pt>
                <c:pt idx="6">
                  <c:v>331</c:v>
                </c:pt>
                <c:pt idx="7">
                  <c:v>416</c:v>
                </c:pt>
                <c:pt idx="8">
                  <c:v>514</c:v>
                </c:pt>
                <c:pt idx="9">
                  <c:v>625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装备强化!$W$38:$AF$38</c:f>
              <c:numCache>
                <c:formatCode>0.00_ </c:formatCode>
                <c:ptCount val="10"/>
                <c:pt idx="0">
                  <c:v>192</c:v>
                </c:pt>
                <c:pt idx="1">
                  <c:v>202</c:v>
                </c:pt>
                <c:pt idx="2">
                  <c:v>231</c:v>
                </c:pt>
                <c:pt idx="3">
                  <c:v>280</c:v>
                </c:pt>
                <c:pt idx="4">
                  <c:v>349</c:v>
                </c:pt>
                <c:pt idx="5">
                  <c:v>437</c:v>
                </c:pt>
                <c:pt idx="6">
                  <c:v>545</c:v>
                </c:pt>
                <c:pt idx="7">
                  <c:v>672</c:v>
                </c:pt>
                <c:pt idx="8">
                  <c:v>819</c:v>
                </c:pt>
                <c:pt idx="9">
                  <c:v>985</c:v>
                </c:pt>
              </c:numCache>
            </c:numRef>
          </c:val>
          <c:smooth val="0"/>
        </c:ser>
        <c:ser>
          <c:idx val="4"/>
          <c:order val="4"/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装备强化!$W$48:$AF$48</c:f>
              <c:numCache>
                <c:formatCode>0.00_ </c:formatCode>
                <c:ptCount val="10"/>
                <c:pt idx="0">
                  <c:v>327</c:v>
                </c:pt>
                <c:pt idx="1">
                  <c:v>340</c:v>
                </c:pt>
                <c:pt idx="2">
                  <c:v>379</c:v>
                </c:pt>
                <c:pt idx="3">
                  <c:v>444</c:v>
                </c:pt>
                <c:pt idx="4">
                  <c:v>536</c:v>
                </c:pt>
                <c:pt idx="5">
                  <c:v>653</c:v>
                </c:pt>
                <c:pt idx="6">
                  <c:v>797</c:v>
                </c:pt>
                <c:pt idx="7">
                  <c:v>966</c:v>
                </c:pt>
                <c:pt idx="8">
                  <c:v>1162</c:v>
                </c:pt>
                <c:pt idx="9">
                  <c:v>1384</c:v>
                </c:pt>
              </c:numCache>
            </c:numRef>
          </c:val>
          <c:smooth val="0"/>
        </c:ser>
        <c:ser>
          <c:idx val="5"/>
          <c:order val="5"/>
          <c:spPr>
            <a:ln w="349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装备强化!$W$58:$AF$58</c:f>
              <c:numCache>
                <c:formatCode>0.00_ </c:formatCode>
                <c:ptCount val="10"/>
                <c:pt idx="0">
                  <c:v>500</c:v>
                </c:pt>
                <c:pt idx="1">
                  <c:v>516</c:v>
                </c:pt>
                <c:pt idx="2">
                  <c:v>565</c:v>
                </c:pt>
                <c:pt idx="3">
                  <c:v>646</c:v>
                </c:pt>
                <c:pt idx="4">
                  <c:v>761</c:v>
                </c:pt>
                <c:pt idx="5">
                  <c:v>908</c:v>
                </c:pt>
                <c:pt idx="6">
                  <c:v>1087</c:v>
                </c:pt>
                <c:pt idx="7">
                  <c:v>1299</c:v>
                </c:pt>
                <c:pt idx="8">
                  <c:v>1544</c:v>
                </c:pt>
                <c:pt idx="9">
                  <c:v>1821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019424"/>
        <c:axId val="316019984"/>
      </c:lineChart>
      <c:catAx>
        <c:axId val="3160194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019984"/>
        <c:crosses val="autoZero"/>
        <c:auto val="1"/>
        <c:lblAlgn val="ctr"/>
        <c:lblOffset val="100"/>
        <c:noMultiLvlLbl val="0"/>
      </c:catAx>
      <c:valAx>
        <c:axId val="31601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01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 altLang="en-US"/>
              <a:t>经验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(装备升级!$J$7,装备升级!$J$16,装备升级!$J$26,装备升级!$J$36,装备升级!$J$46,装备升级!$J$56)</c:f>
              <c:numCache>
                <c:formatCode>0.00_ </c:formatCode>
                <c:ptCount val="6"/>
                <c:pt idx="0">
                  <c:v>199</c:v>
                </c:pt>
                <c:pt idx="1">
                  <c:v>1812</c:v>
                </c:pt>
                <c:pt idx="2">
                  <c:v>3605</c:v>
                </c:pt>
                <c:pt idx="3">
                  <c:v>5397</c:v>
                </c:pt>
                <c:pt idx="4">
                  <c:v>7190</c:v>
                </c:pt>
                <c:pt idx="5">
                  <c:v>8983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(装备升级!$K$7,装备升级!$K$16,装备升级!$K$26,装备升级!$K$36,装备升级!$K$46,装备升级!$K$56)</c:f>
              <c:numCache>
                <c:formatCode>0.00_ </c:formatCode>
                <c:ptCount val="6"/>
                <c:pt idx="0">
                  <c:v>568</c:v>
                </c:pt>
                <c:pt idx="1">
                  <c:v>5505</c:v>
                </c:pt>
                <c:pt idx="2">
                  <c:v>10990</c:v>
                </c:pt>
                <c:pt idx="3">
                  <c:v>16475</c:v>
                </c:pt>
                <c:pt idx="4">
                  <c:v>21960</c:v>
                </c:pt>
                <c:pt idx="5">
                  <c:v>27445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(装备升级!$L$7,装备升级!$L$16,装备升级!$L$26,装备升级!$L$36,装备升级!$L$46,装备升级!$L$56)</c:f>
              <c:numCache>
                <c:formatCode>0.00_ </c:formatCode>
                <c:ptCount val="6"/>
                <c:pt idx="0">
                  <c:v>1333</c:v>
                </c:pt>
                <c:pt idx="1">
                  <c:v>13152</c:v>
                </c:pt>
                <c:pt idx="2">
                  <c:v>26284</c:v>
                </c:pt>
                <c:pt idx="3">
                  <c:v>39416</c:v>
                </c:pt>
                <c:pt idx="4">
                  <c:v>52548</c:v>
                </c:pt>
                <c:pt idx="5">
                  <c:v>65680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(装备升级!$M$7,装备升级!$M$16,装备升级!$M$26,装备升级!$M$36,装备升级!$M$46,装备升级!$M$56)</c:f>
              <c:numCache>
                <c:formatCode>0.00_ </c:formatCode>
                <c:ptCount val="6"/>
                <c:pt idx="0">
                  <c:v>2707</c:v>
                </c:pt>
                <c:pt idx="1">
                  <c:v>26896</c:v>
                </c:pt>
                <c:pt idx="2">
                  <c:v>53772</c:v>
                </c:pt>
                <c:pt idx="3">
                  <c:v>80649</c:v>
                </c:pt>
                <c:pt idx="4">
                  <c:v>107525</c:v>
                </c:pt>
                <c:pt idx="5">
                  <c:v>134402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025024"/>
        <c:axId val="316025584"/>
      </c:lineChart>
      <c:catAx>
        <c:axId val="316025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025584"/>
        <c:crosses val="autoZero"/>
        <c:auto val="1"/>
        <c:lblAlgn val="ctr"/>
        <c:lblOffset val="100"/>
        <c:noMultiLvlLbl val="0"/>
      </c:catAx>
      <c:valAx>
        <c:axId val="31602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02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 altLang="en-US"/>
              <a:t>升品值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(装备升级!$Q$7,装备升级!$Q$16,装备升级!$Q$26,装备升级!$Q$36,装备升级!$Q$46,装备升级!$Q$56)</c:f>
              <c:numCache>
                <c:formatCode>0.00_ </c:formatCode>
                <c:ptCount val="6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(装备升级!$R$7,装备升级!$R$16,装备升级!$R$26,装备升级!$R$36,装备升级!$R$46,装备升级!$R$56)</c:f>
              <c:numCache>
                <c:formatCode>0.00_ </c:formatCode>
                <c:ptCount val="6"/>
                <c:pt idx="0">
                  <c:v>22</c:v>
                </c:pt>
                <c:pt idx="1">
                  <c:v>44</c:v>
                </c:pt>
                <c:pt idx="2">
                  <c:v>68</c:v>
                </c:pt>
                <c:pt idx="3">
                  <c:v>92</c:v>
                </c:pt>
                <c:pt idx="4">
                  <c:v>116</c:v>
                </c:pt>
                <c:pt idx="5">
                  <c:v>140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(装备升级!$S$7,装备升级!$S$16,装备升级!$S$26,装备升级!$S$36,装备升级!$S$46,装备升级!$S$56)</c:f>
              <c:numCache>
                <c:formatCode>0.00_ </c:formatCode>
                <c:ptCount val="6"/>
                <c:pt idx="0">
                  <c:v>29</c:v>
                </c:pt>
                <c:pt idx="1">
                  <c:v>119</c:v>
                </c:pt>
                <c:pt idx="2">
                  <c:v>219</c:v>
                </c:pt>
                <c:pt idx="3">
                  <c:v>318</c:v>
                </c:pt>
                <c:pt idx="4">
                  <c:v>418</c:v>
                </c:pt>
                <c:pt idx="5">
                  <c:v>518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(装备升级!$T$7,装备升级!$T$16,装备升级!$T$26,装备升级!$T$36,装备升级!$T$46,装备升级!$T$56)</c:f>
              <c:numCache>
                <c:formatCode>0.00_ </c:formatCode>
                <c:ptCount val="6"/>
                <c:pt idx="0">
                  <c:v>47</c:v>
                </c:pt>
                <c:pt idx="1">
                  <c:v>292</c:v>
                </c:pt>
                <c:pt idx="2">
                  <c:v>565</c:v>
                </c:pt>
                <c:pt idx="3">
                  <c:v>838</c:v>
                </c:pt>
                <c:pt idx="4">
                  <c:v>1111</c:v>
                </c:pt>
                <c:pt idx="5">
                  <c:v>1383</c:v>
                </c:pt>
              </c:numCache>
            </c:numRef>
          </c:val>
          <c:smooth val="0"/>
        </c:ser>
        <c:ser>
          <c:idx val="4"/>
          <c:order val="4"/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(装备升级!$U$7,装备升级!$U$16,装备升级!$U$26,装备升级!$U$36,装备升级!$U$46,装备升级!$U$56)</c:f>
              <c:numCache>
                <c:formatCode>0.00_ </c:formatCode>
                <c:ptCount val="6"/>
                <c:pt idx="0">
                  <c:v>79</c:v>
                </c:pt>
                <c:pt idx="1">
                  <c:v>615</c:v>
                </c:pt>
                <c:pt idx="2">
                  <c:v>1211</c:v>
                </c:pt>
                <c:pt idx="3">
                  <c:v>1806</c:v>
                </c:pt>
                <c:pt idx="4">
                  <c:v>2402</c:v>
                </c:pt>
                <c:pt idx="5">
                  <c:v>2998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440544"/>
        <c:axId val="302441104"/>
      </c:lineChart>
      <c:catAx>
        <c:axId val="302440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441104"/>
        <c:crosses val="autoZero"/>
        <c:auto val="1"/>
        <c:lblAlgn val="ctr"/>
        <c:lblOffset val="100"/>
        <c:noMultiLvlLbl val="0"/>
      </c:catAx>
      <c:valAx>
        <c:axId val="3024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44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zh-CN" altLang="en-US"/>
              <a:t>金钱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(装备升级!$X$7,装备升级!$X$16,装备升级!$X$26,装备升级!$X$36,装备升级!$X$46,装备升级!$X$56)</c:f>
              <c:numCache>
                <c:formatCode>0.00_ </c:formatCode>
                <c:ptCount val="6"/>
                <c:pt idx="0">
                  <c:v>39</c:v>
                </c:pt>
                <c:pt idx="1">
                  <c:v>47</c:v>
                </c:pt>
                <c:pt idx="2">
                  <c:v>56</c:v>
                </c:pt>
                <c:pt idx="3">
                  <c:v>64</c:v>
                </c:pt>
                <c:pt idx="4">
                  <c:v>72</c:v>
                </c:pt>
                <c:pt idx="5">
                  <c:v>80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(装备升级!$Y$7,装备升级!$Y$16,装备升级!$Y$26,装备升级!$Y$36,装备升级!$Y$46,装备升级!$Y$56)</c:f>
              <c:numCache>
                <c:formatCode>0.00_ </c:formatCode>
                <c:ptCount val="6"/>
                <c:pt idx="0">
                  <c:v>41</c:v>
                </c:pt>
                <c:pt idx="1">
                  <c:v>57</c:v>
                </c:pt>
                <c:pt idx="2">
                  <c:v>75</c:v>
                </c:pt>
                <c:pt idx="3">
                  <c:v>94</c:v>
                </c:pt>
                <c:pt idx="4">
                  <c:v>112</c:v>
                </c:pt>
                <c:pt idx="5">
                  <c:v>130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(装备升级!$Z$7,装备升级!$Z$16,装备升级!$Z$26,装备升级!$Z$36,装备升级!$Z$46,装备升级!$Z$56)</c:f>
              <c:numCache>
                <c:formatCode>0.00_ </c:formatCode>
                <c:ptCount val="6"/>
                <c:pt idx="0">
                  <c:v>42</c:v>
                </c:pt>
                <c:pt idx="1">
                  <c:v>72</c:v>
                </c:pt>
                <c:pt idx="2">
                  <c:v>104</c:v>
                </c:pt>
                <c:pt idx="3">
                  <c:v>137</c:v>
                </c:pt>
                <c:pt idx="4">
                  <c:v>169</c:v>
                </c:pt>
                <c:pt idx="5">
                  <c:v>202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(装备升级!$AA$7,装备升级!$AA$16,装备升级!$AA$26,装备升级!$AA$36,装备升级!$AA$46,装备升级!$AA$56)</c:f>
              <c:numCache>
                <c:formatCode>0.00_ </c:formatCode>
                <c:ptCount val="6"/>
                <c:pt idx="0">
                  <c:v>44</c:v>
                </c:pt>
                <c:pt idx="1">
                  <c:v>91</c:v>
                </c:pt>
                <c:pt idx="2">
                  <c:v>142</c:v>
                </c:pt>
                <c:pt idx="3">
                  <c:v>194</c:v>
                </c:pt>
                <c:pt idx="4">
                  <c:v>245</c:v>
                </c:pt>
                <c:pt idx="5">
                  <c:v>297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790256"/>
        <c:axId val="316790816"/>
      </c:lineChart>
      <c:catAx>
        <c:axId val="316790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790816"/>
        <c:crosses val="autoZero"/>
        <c:auto val="1"/>
        <c:lblAlgn val="ctr"/>
        <c:lblOffset val="100"/>
        <c:noMultiLvlLbl val="0"/>
      </c:catAx>
      <c:valAx>
        <c:axId val="31679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79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(装备改造!$J$7,装备改造!$J$16,装备改造!$J$26,装备改造!$J$36,装备改造!$J$46,装备改造!$J$56)</c:f>
              <c:numCache>
                <c:formatCode>0.00_ </c:formatCode>
                <c:ptCount val="6"/>
                <c:pt idx="0">
                  <c:v>24</c:v>
                </c:pt>
                <c:pt idx="1">
                  <c:v>237</c:v>
                </c:pt>
                <c:pt idx="2">
                  <c:v>473</c:v>
                </c:pt>
                <c:pt idx="3">
                  <c:v>710</c:v>
                </c:pt>
                <c:pt idx="4">
                  <c:v>946</c:v>
                </c:pt>
                <c:pt idx="5">
                  <c:v>1183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(装备改造!$K$7,装备改造!$K$16,装备改造!$K$26,装备改造!$K$36,装备改造!$K$46,装备改造!$K$56)</c:f>
              <c:numCache>
                <c:formatCode>0.00_ </c:formatCode>
                <c:ptCount val="6"/>
                <c:pt idx="0">
                  <c:v>24</c:v>
                </c:pt>
                <c:pt idx="1">
                  <c:v>243</c:v>
                </c:pt>
                <c:pt idx="2">
                  <c:v>486</c:v>
                </c:pt>
                <c:pt idx="3">
                  <c:v>729</c:v>
                </c:pt>
                <c:pt idx="4">
                  <c:v>972</c:v>
                </c:pt>
                <c:pt idx="5">
                  <c:v>1215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(装备改造!$L$7,装备改造!$L$16,装备改造!$L$26,装备改造!$L$36,装备改造!$L$46,装备改造!$L$56)</c:f>
              <c:numCache>
                <c:formatCode>0.00_ </c:formatCode>
                <c:ptCount val="6"/>
                <c:pt idx="0">
                  <c:v>25</c:v>
                </c:pt>
                <c:pt idx="1">
                  <c:v>257</c:v>
                </c:pt>
                <c:pt idx="2">
                  <c:v>513</c:v>
                </c:pt>
                <c:pt idx="3">
                  <c:v>769</c:v>
                </c:pt>
                <c:pt idx="4">
                  <c:v>1027</c:v>
                </c:pt>
                <c:pt idx="5">
                  <c:v>1283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(装备改造!$M$7,装备改造!$M$16,装备改造!$M$26,装备改造!$M$36,装备改造!$M$46,装备改造!$M$56)</c:f>
              <c:numCache>
                <c:formatCode>0.00_ </c:formatCode>
                <c:ptCount val="6"/>
                <c:pt idx="0">
                  <c:v>28</c:v>
                </c:pt>
                <c:pt idx="1">
                  <c:v>279</c:v>
                </c:pt>
                <c:pt idx="2">
                  <c:v>558</c:v>
                </c:pt>
                <c:pt idx="3">
                  <c:v>838</c:v>
                </c:pt>
                <c:pt idx="4">
                  <c:v>1116</c:v>
                </c:pt>
                <c:pt idx="5">
                  <c:v>1395</c:v>
                </c:pt>
              </c:numCache>
            </c:numRef>
          </c:val>
          <c:smooth val="0"/>
        </c:ser>
        <c:ser>
          <c:idx val="4"/>
          <c:order val="4"/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(装备改造!$N$7,装备改造!$N$16,装备改造!$N$26,装备改造!$N$36,装备改造!$N$46,装备改造!$N$56)</c:f>
              <c:numCache>
                <c:formatCode>0.00_ </c:formatCode>
                <c:ptCount val="6"/>
                <c:pt idx="0">
                  <c:v>31</c:v>
                </c:pt>
                <c:pt idx="1">
                  <c:v>312</c:v>
                </c:pt>
                <c:pt idx="2">
                  <c:v>624</c:v>
                </c:pt>
                <c:pt idx="3">
                  <c:v>936</c:v>
                </c:pt>
                <c:pt idx="4">
                  <c:v>1248</c:v>
                </c:pt>
                <c:pt idx="5">
                  <c:v>1560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795296"/>
        <c:axId val="316795856"/>
      </c:lineChart>
      <c:catAx>
        <c:axId val="316795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795856"/>
        <c:crosses val="autoZero"/>
        <c:auto val="1"/>
        <c:lblAlgn val="ctr"/>
        <c:lblOffset val="100"/>
        <c:noMultiLvlLbl val="0"/>
      </c:catAx>
      <c:valAx>
        <c:axId val="31679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679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2" fmlaLink="$E$10" horiz="1" max="50" min="1" page="10"/>
</file>

<file path=xl/ctrlProps/ctrlProp2.xml><?xml version="1.0" encoding="utf-8"?>
<formControlPr xmlns="http://schemas.microsoft.com/office/spreadsheetml/2009/9/main" objectType="Scroll" dx="22" fmlaLink="$E$14" horiz="1" max="50" min="1" page="10"/>
</file>

<file path=xl/ctrlProps/ctrlProp3.xml><?xml version="1.0" encoding="utf-8"?>
<formControlPr xmlns="http://schemas.microsoft.com/office/spreadsheetml/2009/9/main" objectType="Scroll" dx="22" fmlaLink="$E$18" horiz="1" max="50" min="1" page="10"/>
</file>

<file path=xl/ctrlProps/ctrlProp4.xml><?xml version="1.0" encoding="utf-8"?>
<formControlPr xmlns="http://schemas.microsoft.com/office/spreadsheetml/2009/9/main" objectType="Scroll" dx="22" fmlaLink="$E$22" horiz="1" max="50" min="1" page="10"/>
</file>

<file path=xl/ctrlProps/ctrlProp5.xml><?xml version="1.0" encoding="utf-8"?>
<formControlPr xmlns="http://schemas.microsoft.com/office/spreadsheetml/2009/9/main" objectType="Scroll" dx="22" fmlaLink="$E$26" horiz="1" max="50" min="1" page="10"/>
</file>

<file path=xl/ctrlProps/ctrlProp6.xml><?xml version="1.0" encoding="utf-8"?>
<formControlPr xmlns="http://schemas.microsoft.com/office/spreadsheetml/2009/9/main" objectType="Scroll" dx="22" fmlaLink="$E$30" horiz="1" max="50" min="1" page="10"/>
</file>

<file path=xl/ctrlProps/ctrlProp7.xml><?xml version="1.0" encoding="utf-8"?>
<formControlPr xmlns="http://schemas.microsoft.com/office/spreadsheetml/2009/9/main" objectType="Scroll" dx="22" fmlaLink="$E$34" horiz="1" max="50" min="1" page="10"/>
</file>

<file path=xl/ctrlProps/ctrlProp8.xml><?xml version="1.0" encoding="utf-8"?>
<formControlPr xmlns="http://schemas.microsoft.com/office/spreadsheetml/2009/9/main" objectType="Scroll" dx="22" fmlaLink="$E$38" horiz="1" max="50" min="1" page="10"/>
</file>

<file path=xl/ctrlProps/ctrlProp9.xml><?xml version="1.0" encoding="utf-8"?>
<formControlPr xmlns="http://schemas.microsoft.com/office/spreadsheetml/2009/9/main" objectType="Scroll" dx="22" fmlaLink="$G$10" horiz="1" max="5" min="1" page="10"/>
</file>

<file path=xl/ctrlProps/ctrlProp10.xml><?xml version="1.0" encoding="utf-8"?>
<formControlPr xmlns="http://schemas.microsoft.com/office/spreadsheetml/2009/9/main" objectType="Scroll" dx="22" fmlaLink="$G$14" horiz="1" max="5" min="1" page="10"/>
</file>

<file path=xl/ctrlProps/ctrlProp11.xml><?xml version="1.0" encoding="utf-8"?>
<formControlPr xmlns="http://schemas.microsoft.com/office/spreadsheetml/2009/9/main" objectType="Scroll" dx="22" fmlaLink="$G$18" horiz="1" max="5" min="1" page="10"/>
</file>

<file path=xl/ctrlProps/ctrlProp12.xml><?xml version="1.0" encoding="utf-8"?>
<formControlPr xmlns="http://schemas.microsoft.com/office/spreadsheetml/2009/9/main" objectType="Scroll" dx="22" fmlaLink="$G$22" horiz="1" max="5" min="1" page="10"/>
</file>

<file path=xl/ctrlProps/ctrlProp13.xml><?xml version="1.0" encoding="utf-8"?>
<formControlPr xmlns="http://schemas.microsoft.com/office/spreadsheetml/2009/9/main" objectType="Scroll" dx="22" fmlaLink="$G$26" horiz="1" max="5" min="1" page="10"/>
</file>

<file path=xl/ctrlProps/ctrlProp14.xml><?xml version="1.0" encoding="utf-8"?>
<formControlPr xmlns="http://schemas.microsoft.com/office/spreadsheetml/2009/9/main" objectType="Scroll" dx="22" fmlaLink="$G$30" horiz="1" max="5" min="1" page="10"/>
</file>

<file path=xl/ctrlProps/ctrlProp15.xml><?xml version="1.0" encoding="utf-8"?>
<formControlPr xmlns="http://schemas.microsoft.com/office/spreadsheetml/2009/9/main" objectType="Scroll" dx="22" fmlaLink="$G$10" horiz="1" max="5" min="1" page="10"/>
</file>

<file path=xl/ctrlProps/ctrlProp16.xml><?xml version="1.0" encoding="utf-8"?>
<formControlPr xmlns="http://schemas.microsoft.com/office/spreadsheetml/2009/9/main" objectType="Scroll" dx="22" fmlaLink="$G$38" horiz="1" max="5" min="1" page="10"/>
</file>

<file path=xl/ctrlProps/ctrlProp17.xml><?xml version="1.0" encoding="utf-8"?>
<formControlPr xmlns="http://schemas.microsoft.com/office/spreadsheetml/2009/9/main" objectType="Scroll" dx="22" fmlaLink="$G$34" horiz="1" max="5" min="1" page="10"/>
</file>

<file path=xl/ctrlProps/ctrlProp18.xml><?xml version="1.0" encoding="utf-8"?>
<formControlPr xmlns="http://schemas.microsoft.com/office/spreadsheetml/2009/9/main" objectType="Scroll" dx="22" fmlaLink="$I$10" horiz="1" max="10" page="10" val="0"/>
</file>

<file path=xl/ctrlProps/ctrlProp19.xml><?xml version="1.0" encoding="utf-8"?>
<formControlPr xmlns="http://schemas.microsoft.com/office/spreadsheetml/2009/9/main" objectType="Scroll" dx="22" fmlaLink="$I$14" horiz="1" max="10" page="10" val="0"/>
</file>

<file path=xl/ctrlProps/ctrlProp20.xml><?xml version="1.0" encoding="utf-8"?>
<formControlPr xmlns="http://schemas.microsoft.com/office/spreadsheetml/2009/9/main" objectType="Scroll" dx="22" fmlaLink="$I$18" horiz="1" max="10" page="10" val="0"/>
</file>

<file path=xl/ctrlProps/ctrlProp21.xml><?xml version="1.0" encoding="utf-8"?>
<formControlPr xmlns="http://schemas.microsoft.com/office/spreadsheetml/2009/9/main" objectType="Scroll" dx="22" fmlaLink="$I$22" horiz="1" max="10" page="10" val="0"/>
</file>

<file path=xl/ctrlProps/ctrlProp22.xml><?xml version="1.0" encoding="utf-8"?>
<formControlPr xmlns="http://schemas.microsoft.com/office/spreadsheetml/2009/9/main" objectType="Scroll" dx="22" fmlaLink="$I$26" horiz="1" max="10" page="10" val="0"/>
</file>

<file path=xl/ctrlProps/ctrlProp23.xml><?xml version="1.0" encoding="utf-8"?>
<formControlPr xmlns="http://schemas.microsoft.com/office/spreadsheetml/2009/9/main" objectType="Scroll" dx="22" fmlaLink="$I$30" horiz="1" max="10" page="10" val="0"/>
</file>

<file path=xl/ctrlProps/ctrlProp24.xml><?xml version="1.0" encoding="utf-8"?>
<formControlPr xmlns="http://schemas.microsoft.com/office/spreadsheetml/2009/9/main" objectType="Scroll" dx="22" fmlaLink="$I$34" horiz="1" max="10" page="10" val="0"/>
</file>

<file path=xl/ctrlProps/ctrlProp25.xml><?xml version="1.0" encoding="utf-8"?>
<formControlPr xmlns="http://schemas.microsoft.com/office/spreadsheetml/2009/9/main" objectType="Scroll" dx="22" fmlaLink="$I$38" horiz="1" max="10" page="10" val="0"/>
</file>

<file path=xl/ctrlProps/ctrlProp26.xml><?xml version="1.0" encoding="utf-8"?>
<formControlPr xmlns="http://schemas.microsoft.com/office/spreadsheetml/2009/9/main" objectType="Scroll" dx="22" fmlaLink="$O$5" horiz="1" max="50" min="1" page="10"/>
</file>

<file path=xl/ctrlProps/ctrlProp27.xml><?xml version="1.0" encoding="utf-8"?>
<formControlPr xmlns="http://schemas.microsoft.com/office/spreadsheetml/2009/9/main" objectType="Scroll" dx="22" fmlaLink="$T$5" horiz="1" max="25" min="1" page="10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</xdr:row>
      <xdr:rowOff>28575</xdr:rowOff>
    </xdr:from>
    <xdr:to>
      <xdr:col>13</xdr:col>
      <xdr:colOff>495300</xdr:colOff>
      <xdr:row>16</xdr:row>
      <xdr:rowOff>19050</xdr:rowOff>
    </xdr:to>
    <xdr:sp macro="" textlink="">
      <xdr:nvSpPr>
        <xdr:cNvPr id="3" name="矩形 2"/>
        <xdr:cNvSpPr/>
      </xdr:nvSpPr>
      <xdr:spPr>
        <a:xfrm>
          <a:off x="8886825" y="180975"/>
          <a:ext cx="4991100" cy="2276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伤害  </a:t>
          </a:r>
          <a:r>
            <a:rPr lang="en-US" altLang="zh-CN" sz="1000"/>
            <a:t>=  (</a:t>
          </a:r>
          <a:r>
            <a:rPr lang="zh-CN" altLang="en-US" sz="1000"/>
            <a:t>自身攻击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*rnd(1.0,1.05))</a:t>
          </a:r>
          <a:r>
            <a:rPr lang="en-US" altLang="zh-CN" sz="1000"/>
            <a:t>  - </a:t>
          </a:r>
          <a:r>
            <a:rPr lang="zh-CN" altLang="en-US" sz="1000"/>
            <a:t>对方防御</a:t>
          </a:r>
          <a:r>
            <a:rPr lang="en-US" altLang="zh-CN" sz="1000"/>
            <a:t>      【</a:t>
          </a:r>
          <a:r>
            <a:rPr lang="zh-CN" altLang="en-US" sz="1000"/>
            <a:t>结果四舍五入</a:t>
          </a:r>
          <a:r>
            <a:rPr lang="en-US" altLang="zh-CN" sz="1000"/>
            <a:t>】</a:t>
          </a:r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rnd(1.0,1.05)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取小数点后两位</a:t>
          </a:r>
          <a:endParaRPr lang="en-US" altLang="zh-CN" sz="1000"/>
        </a:p>
        <a:p>
          <a:pPr algn="l"/>
          <a:endParaRPr lang="en-US" altLang="zh-CN" sz="1000"/>
        </a:p>
        <a:p>
          <a:pPr algn="l"/>
          <a:r>
            <a:rPr lang="zh-CN" altLang="en-US" sz="1000"/>
            <a:t>暴击率  </a:t>
          </a:r>
          <a:r>
            <a:rPr lang="en-US" altLang="zh-CN" sz="1000"/>
            <a:t>=  </a:t>
          </a:r>
          <a:r>
            <a:rPr lang="zh-CN" altLang="en-US" sz="1000"/>
            <a:t>自身暴击 </a:t>
          </a:r>
          <a:r>
            <a:rPr lang="en-US" altLang="zh-CN" sz="1000"/>
            <a:t>- </a:t>
          </a:r>
          <a:r>
            <a:rPr lang="zh-CN" altLang="en-US" sz="1000"/>
            <a:t>对方抗暴 </a:t>
          </a:r>
          <a:r>
            <a:rPr lang="en-US" altLang="zh-CN" sz="1000"/>
            <a:t>+ </a:t>
          </a:r>
          <a:r>
            <a:rPr lang="zh-CN" altLang="en-US" sz="1000"/>
            <a:t>自身附加暴击率 </a:t>
          </a:r>
          <a:r>
            <a:rPr lang="en-US" altLang="zh-CN" sz="1000"/>
            <a:t>- </a:t>
          </a:r>
          <a:r>
            <a:rPr lang="zh-CN" altLang="en-US" sz="1000"/>
            <a:t>对方附加抗暴率</a:t>
          </a:r>
          <a:endParaRPr lang="en-US" altLang="zh-CN" sz="1000"/>
        </a:p>
        <a:p>
          <a:pPr algn="l"/>
          <a:r>
            <a:rPr lang="zh-CN" altLang="en-US" sz="1000"/>
            <a:t>暴击伤害  </a:t>
          </a:r>
          <a:r>
            <a:rPr lang="en-US" altLang="zh-CN" sz="1000"/>
            <a:t>=  </a:t>
          </a:r>
          <a:r>
            <a:rPr lang="zh-CN" altLang="en-US" sz="1000"/>
            <a:t>伤害  *  </a:t>
          </a:r>
          <a:r>
            <a:rPr lang="en-US" altLang="zh-CN" sz="1000"/>
            <a:t>(1+</a:t>
          </a:r>
          <a:r>
            <a:rPr lang="zh-CN" altLang="en-US" sz="1000"/>
            <a:t>自身暴击伤害</a:t>
          </a:r>
          <a:r>
            <a:rPr lang="en-US" altLang="zh-CN" sz="1000"/>
            <a:t>-</a:t>
          </a:r>
          <a:r>
            <a:rPr lang="zh-CN" altLang="en-US" sz="1000"/>
            <a:t>对方暴击抵抗）</a:t>
          </a:r>
          <a:endParaRPr lang="en-US" altLang="zh-CN" sz="1000"/>
        </a:p>
        <a:p>
          <a:pPr algn="l"/>
          <a:endParaRPr lang="en-US" altLang="zh-CN" sz="10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000"/>
            <a:t>命中率  </a:t>
          </a:r>
          <a:r>
            <a:rPr lang="en-US" altLang="zh-CN" sz="1000"/>
            <a:t>=  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自身命中 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对方闪避 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 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自身附加命中率 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对方附加闪避率</a:t>
          </a:r>
          <a:endParaRPr lang="zh-CN" altLang="zh-CN" sz="1000">
            <a:effectLst/>
          </a:endParaRPr>
        </a:p>
        <a:p>
          <a:pPr algn="l"/>
          <a:endParaRPr lang="en-US" altLang="zh-CN" sz="1000"/>
        </a:p>
        <a:p>
          <a:pPr algn="l"/>
          <a:r>
            <a:rPr lang="zh-CN" altLang="en-US" sz="1000"/>
            <a:t>生命剩余  </a:t>
          </a:r>
          <a:r>
            <a:rPr lang="en-US" altLang="zh-CN" sz="1000"/>
            <a:t>=  </a:t>
          </a:r>
          <a:r>
            <a:rPr lang="zh-CN" altLang="en-US" sz="1000"/>
            <a:t>当前生命  </a:t>
          </a:r>
          <a:r>
            <a:rPr lang="en-US" altLang="zh-CN" sz="1000"/>
            <a:t>-  </a:t>
          </a:r>
          <a:r>
            <a:rPr lang="zh-CN" altLang="en-US" sz="1000"/>
            <a:t>伤害</a:t>
          </a:r>
          <a:endParaRPr lang="en-US" altLang="zh-CN" sz="1000"/>
        </a:p>
        <a:p>
          <a:pPr algn="l"/>
          <a:r>
            <a:rPr lang="zh-CN" altLang="en-US" sz="1000"/>
            <a:t>能量剩余  </a:t>
          </a:r>
          <a:r>
            <a:rPr lang="en-US" altLang="zh-CN" sz="1000"/>
            <a:t>=  </a:t>
          </a:r>
          <a:r>
            <a:rPr lang="zh-CN" altLang="en-US" sz="1000"/>
            <a:t>当前能量  </a:t>
          </a:r>
          <a:r>
            <a:rPr lang="en-US" altLang="zh-CN" sz="1000"/>
            <a:t>-  </a:t>
          </a:r>
          <a:r>
            <a:rPr lang="zh-CN" altLang="en-US" sz="1000"/>
            <a:t>消耗量</a:t>
          </a:r>
        </a:p>
      </xdr:txBody>
    </xdr:sp>
    <xdr:clientData/>
  </xdr:twoCellAnchor>
  <xdr:twoCellAnchor>
    <xdr:from>
      <xdr:col>13</xdr:col>
      <xdr:colOff>561976</xdr:colOff>
      <xdr:row>2</xdr:row>
      <xdr:rowOff>38100</xdr:rowOff>
    </xdr:from>
    <xdr:to>
      <xdr:col>19</xdr:col>
      <xdr:colOff>352425</xdr:colOff>
      <xdr:row>13</xdr:row>
      <xdr:rowOff>57150</xdr:rowOff>
    </xdr:to>
    <xdr:sp macro="" textlink="">
      <xdr:nvSpPr>
        <xdr:cNvPr id="7" name="矩形 6"/>
        <xdr:cNvSpPr/>
      </xdr:nvSpPr>
      <xdr:spPr>
        <a:xfrm>
          <a:off x="13944601" y="342900"/>
          <a:ext cx="3914774" cy="1695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/>
            <a:t>【</a:t>
          </a:r>
          <a:r>
            <a:rPr lang="zh-CN" altLang="en-US" sz="1000"/>
            <a:t>总属性比例</a:t>
          </a:r>
          <a:r>
            <a:rPr lang="en-US" altLang="zh-CN" sz="1000"/>
            <a:t>】</a:t>
          </a:r>
        </a:p>
        <a:p>
          <a:pPr algn="l"/>
          <a:r>
            <a:rPr lang="zh-CN" altLang="en-US" sz="1000"/>
            <a:t>自身基础属性 ：装备自身属性 </a:t>
          </a:r>
          <a:r>
            <a:rPr lang="zh-CN" altLang="en-US" sz="1000" baseline="0"/>
            <a:t>：装备附加属性 </a:t>
          </a:r>
          <a:r>
            <a:rPr lang="en-US" altLang="zh-CN" sz="1000" baseline="0"/>
            <a:t>= 10%</a:t>
          </a:r>
          <a:r>
            <a:rPr lang="zh-CN" altLang="en-US" sz="1000" baseline="0"/>
            <a:t>：</a:t>
          </a:r>
          <a:r>
            <a:rPr lang="en-US" altLang="zh-CN" sz="1000" baseline="0"/>
            <a:t>70%</a:t>
          </a:r>
          <a:r>
            <a:rPr lang="zh-CN" altLang="en-US" sz="1000" baseline="0"/>
            <a:t>：</a:t>
          </a:r>
          <a:r>
            <a:rPr lang="en-US" altLang="zh-CN" sz="1000" baseline="0"/>
            <a:t>20%</a:t>
          </a:r>
        </a:p>
        <a:p>
          <a:pPr algn="l"/>
          <a:endParaRPr lang="en-US" altLang="zh-CN" sz="1000" baseline="0"/>
        </a:p>
        <a:p>
          <a:pPr algn="l"/>
          <a:r>
            <a:rPr lang="en-US" altLang="zh-CN" sz="1000" baseline="0"/>
            <a:t>【</a:t>
          </a:r>
          <a:r>
            <a:rPr lang="zh-CN" altLang="en-US" sz="1000" baseline="0"/>
            <a:t>核心属性比例</a:t>
          </a:r>
          <a:r>
            <a:rPr lang="en-US" altLang="zh-CN" sz="1000" baseline="0"/>
            <a:t>】</a:t>
          </a:r>
        </a:p>
        <a:p>
          <a:pPr algn="l"/>
          <a:r>
            <a:rPr lang="zh-CN" altLang="en-US" sz="1000" baseline="0"/>
            <a:t>攻：防：血 </a:t>
          </a:r>
          <a:r>
            <a:rPr lang="en-US" altLang="zh-CN" sz="1000" baseline="0"/>
            <a:t>= 2</a:t>
          </a:r>
          <a:r>
            <a:rPr lang="zh-CN" altLang="en-US" sz="1000" baseline="0"/>
            <a:t>：</a:t>
          </a:r>
          <a:r>
            <a:rPr lang="en-US" altLang="zh-CN" sz="1000" baseline="0"/>
            <a:t>1</a:t>
          </a:r>
          <a:r>
            <a:rPr lang="zh-CN" altLang="en-US" sz="1000" baseline="0"/>
            <a:t>：</a:t>
          </a:r>
          <a:r>
            <a:rPr lang="en-US" altLang="zh-CN" sz="1000" baseline="0"/>
            <a:t>3</a:t>
          </a:r>
        </a:p>
        <a:p>
          <a:pPr algn="l"/>
          <a:endParaRPr lang="en-US" altLang="zh-CN" sz="1000" baseline="0"/>
        </a:p>
        <a:p>
          <a:pPr algn="l"/>
          <a:r>
            <a:rPr lang="en-US" altLang="zh-CN" sz="1000" baseline="0"/>
            <a:t>【</a:t>
          </a:r>
          <a:r>
            <a:rPr lang="zh-CN" altLang="en-US" sz="1000" baseline="0"/>
            <a:t>辅助属性比例</a:t>
          </a:r>
          <a:r>
            <a:rPr lang="en-US" altLang="zh-CN" sz="1000" baseline="0"/>
            <a:t>】</a:t>
          </a:r>
        </a:p>
        <a:p>
          <a:pPr algn="l"/>
          <a:r>
            <a:rPr lang="zh-CN" altLang="en-US" sz="1000" baseline="0"/>
            <a:t>暴击：抗暴 </a:t>
          </a:r>
          <a:r>
            <a:rPr lang="en-US" altLang="zh-CN" sz="1000" baseline="0"/>
            <a:t>= 5</a:t>
          </a:r>
          <a:r>
            <a:rPr lang="zh-CN" altLang="en-US" sz="1000" baseline="0"/>
            <a:t>：</a:t>
          </a:r>
          <a:r>
            <a:rPr lang="en-US" altLang="zh-CN" sz="1000" baseline="0"/>
            <a:t>1</a:t>
          </a:r>
        </a:p>
        <a:p>
          <a:pPr algn="l"/>
          <a:r>
            <a:rPr lang="zh-CN" altLang="en-US" sz="1000" baseline="0"/>
            <a:t>命中：闪避 </a:t>
          </a:r>
          <a:r>
            <a:rPr lang="en-US" altLang="zh-CN" sz="1000" baseline="0"/>
            <a:t>= 3</a:t>
          </a:r>
          <a:r>
            <a:rPr lang="zh-CN" altLang="en-US" sz="1000" baseline="0"/>
            <a:t>：</a:t>
          </a:r>
          <a:r>
            <a:rPr lang="en-US" altLang="zh-CN" sz="1000" baseline="0"/>
            <a:t>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47625</xdr:rowOff>
        </xdr:from>
        <xdr:to>
          <xdr:col>5</xdr:col>
          <xdr:colOff>638175</xdr:colOff>
          <xdr:row>8</xdr:row>
          <xdr:rowOff>114300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11</xdr:row>
          <xdr:rowOff>47625</xdr:rowOff>
        </xdr:from>
        <xdr:to>
          <xdr:col>5</xdr:col>
          <xdr:colOff>638175</xdr:colOff>
          <xdr:row>12</xdr:row>
          <xdr:rowOff>114300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15</xdr:row>
          <xdr:rowOff>47625</xdr:rowOff>
        </xdr:from>
        <xdr:to>
          <xdr:col>5</xdr:col>
          <xdr:colOff>638175</xdr:colOff>
          <xdr:row>16</xdr:row>
          <xdr:rowOff>114300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19</xdr:row>
          <xdr:rowOff>47625</xdr:rowOff>
        </xdr:from>
        <xdr:to>
          <xdr:col>5</xdr:col>
          <xdr:colOff>638175</xdr:colOff>
          <xdr:row>20</xdr:row>
          <xdr:rowOff>114300</xdr:rowOff>
        </xdr:to>
        <xdr:sp macro="" textlink="">
          <xdr:nvSpPr>
            <xdr:cNvPr id="2054" name="Scroll Ba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47625</xdr:rowOff>
        </xdr:from>
        <xdr:to>
          <xdr:col>5</xdr:col>
          <xdr:colOff>638175</xdr:colOff>
          <xdr:row>24</xdr:row>
          <xdr:rowOff>114300</xdr:rowOff>
        </xdr:to>
        <xdr:sp macro="" textlink="">
          <xdr:nvSpPr>
            <xdr:cNvPr id="2055" name="Scroll Ba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27</xdr:row>
          <xdr:rowOff>47625</xdr:rowOff>
        </xdr:from>
        <xdr:to>
          <xdr:col>5</xdr:col>
          <xdr:colOff>638175</xdr:colOff>
          <xdr:row>28</xdr:row>
          <xdr:rowOff>114300</xdr:rowOff>
        </xdr:to>
        <xdr:sp macro="" textlink="">
          <xdr:nvSpPr>
            <xdr:cNvPr id="2056" name="Scroll Bar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31</xdr:row>
          <xdr:rowOff>47625</xdr:rowOff>
        </xdr:from>
        <xdr:to>
          <xdr:col>5</xdr:col>
          <xdr:colOff>638175</xdr:colOff>
          <xdr:row>32</xdr:row>
          <xdr:rowOff>114300</xdr:rowOff>
        </xdr:to>
        <xdr:sp macro="" textlink="">
          <xdr:nvSpPr>
            <xdr:cNvPr id="2057" name="Scroll Bar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47625</xdr:rowOff>
        </xdr:from>
        <xdr:to>
          <xdr:col>5</xdr:col>
          <xdr:colOff>638175</xdr:colOff>
          <xdr:row>36</xdr:row>
          <xdr:rowOff>114300</xdr:rowOff>
        </xdr:to>
        <xdr:sp macro="" textlink="">
          <xdr:nvSpPr>
            <xdr:cNvPr id="2058" name="Scroll Bar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47625</xdr:rowOff>
        </xdr:from>
        <xdr:to>
          <xdr:col>7</xdr:col>
          <xdr:colOff>638175</xdr:colOff>
          <xdr:row>8</xdr:row>
          <xdr:rowOff>114300</xdr:rowOff>
        </xdr:to>
        <xdr:sp macro="" textlink="">
          <xdr:nvSpPr>
            <xdr:cNvPr id="2059" name="Scroll Bar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11</xdr:row>
          <xdr:rowOff>47625</xdr:rowOff>
        </xdr:from>
        <xdr:to>
          <xdr:col>7</xdr:col>
          <xdr:colOff>638175</xdr:colOff>
          <xdr:row>12</xdr:row>
          <xdr:rowOff>114300</xdr:rowOff>
        </xdr:to>
        <xdr:sp macro="" textlink="">
          <xdr:nvSpPr>
            <xdr:cNvPr id="2060" name="Scroll Bar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15</xdr:row>
          <xdr:rowOff>47625</xdr:rowOff>
        </xdr:from>
        <xdr:to>
          <xdr:col>7</xdr:col>
          <xdr:colOff>638175</xdr:colOff>
          <xdr:row>16</xdr:row>
          <xdr:rowOff>114300</xdr:rowOff>
        </xdr:to>
        <xdr:sp macro="" textlink="">
          <xdr:nvSpPr>
            <xdr:cNvPr id="2061" name="Scroll Bar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19</xdr:row>
          <xdr:rowOff>47625</xdr:rowOff>
        </xdr:from>
        <xdr:to>
          <xdr:col>7</xdr:col>
          <xdr:colOff>638175</xdr:colOff>
          <xdr:row>20</xdr:row>
          <xdr:rowOff>114300</xdr:rowOff>
        </xdr:to>
        <xdr:sp macro="" textlink="">
          <xdr:nvSpPr>
            <xdr:cNvPr id="2062" name="Scroll Bar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23</xdr:row>
          <xdr:rowOff>47625</xdr:rowOff>
        </xdr:from>
        <xdr:to>
          <xdr:col>7</xdr:col>
          <xdr:colOff>638175</xdr:colOff>
          <xdr:row>24</xdr:row>
          <xdr:rowOff>114300</xdr:rowOff>
        </xdr:to>
        <xdr:sp macro="" textlink="">
          <xdr:nvSpPr>
            <xdr:cNvPr id="2063" name="Scroll Bar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27</xdr:row>
          <xdr:rowOff>47625</xdr:rowOff>
        </xdr:from>
        <xdr:to>
          <xdr:col>7</xdr:col>
          <xdr:colOff>638175</xdr:colOff>
          <xdr:row>28</xdr:row>
          <xdr:rowOff>114300</xdr:rowOff>
        </xdr:to>
        <xdr:sp macro="" textlink="">
          <xdr:nvSpPr>
            <xdr:cNvPr id="2064" name="Scroll Bar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31</xdr:row>
          <xdr:rowOff>47625</xdr:rowOff>
        </xdr:from>
        <xdr:to>
          <xdr:col>7</xdr:col>
          <xdr:colOff>638175</xdr:colOff>
          <xdr:row>32</xdr:row>
          <xdr:rowOff>114300</xdr:rowOff>
        </xdr:to>
        <xdr:sp macro="" textlink="">
          <xdr:nvSpPr>
            <xdr:cNvPr id="2065" name="Scroll Bar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35</xdr:row>
          <xdr:rowOff>47625</xdr:rowOff>
        </xdr:from>
        <xdr:to>
          <xdr:col>7</xdr:col>
          <xdr:colOff>638175</xdr:colOff>
          <xdr:row>36</xdr:row>
          <xdr:rowOff>114300</xdr:rowOff>
        </xdr:to>
        <xdr:sp macro="" textlink="">
          <xdr:nvSpPr>
            <xdr:cNvPr id="2066" name="Scroll Bar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31</xdr:row>
          <xdr:rowOff>47625</xdr:rowOff>
        </xdr:from>
        <xdr:to>
          <xdr:col>7</xdr:col>
          <xdr:colOff>638175</xdr:colOff>
          <xdr:row>32</xdr:row>
          <xdr:rowOff>114300</xdr:rowOff>
        </xdr:to>
        <xdr:sp macro="" textlink="">
          <xdr:nvSpPr>
            <xdr:cNvPr id="2067" name="Scroll Bar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</xdr:row>
          <xdr:rowOff>47625</xdr:rowOff>
        </xdr:from>
        <xdr:to>
          <xdr:col>9</xdr:col>
          <xdr:colOff>638175</xdr:colOff>
          <xdr:row>8</xdr:row>
          <xdr:rowOff>114300</xdr:rowOff>
        </xdr:to>
        <xdr:sp macro="" textlink="">
          <xdr:nvSpPr>
            <xdr:cNvPr id="2068" name="Scroll Bar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11</xdr:row>
          <xdr:rowOff>47625</xdr:rowOff>
        </xdr:from>
        <xdr:to>
          <xdr:col>9</xdr:col>
          <xdr:colOff>638175</xdr:colOff>
          <xdr:row>12</xdr:row>
          <xdr:rowOff>114300</xdr:rowOff>
        </xdr:to>
        <xdr:sp macro="" textlink="">
          <xdr:nvSpPr>
            <xdr:cNvPr id="2069" name="Scroll Bar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15</xdr:row>
          <xdr:rowOff>47625</xdr:rowOff>
        </xdr:from>
        <xdr:to>
          <xdr:col>9</xdr:col>
          <xdr:colOff>638175</xdr:colOff>
          <xdr:row>16</xdr:row>
          <xdr:rowOff>114300</xdr:rowOff>
        </xdr:to>
        <xdr:sp macro="" textlink="">
          <xdr:nvSpPr>
            <xdr:cNvPr id="2070" name="Scroll Bar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47625</xdr:rowOff>
        </xdr:from>
        <xdr:to>
          <xdr:col>9</xdr:col>
          <xdr:colOff>638175</xdr:colOff>
          <xdr:row>20</xdr:row>
          <xdr:rowOff>114300</xdr:rowOff>
        </xdr:to>
        <xdr:sp macro="" textlink="">
          <xdr:nvSpPr>
            <xdr:cNvPr id="2071" name="Scroll Bar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47625</xdr:rowOff>
        </xdr:from>
        <xdr:to>
          <xdr:col>9</xdr:col>
          <xdr:colOff>638175</xdr:colOff>
          <xdr:row>24</xdr:row>
          <xdr:rowOff>114300</xdr:rowOff>
        </xdr:to>
        <xdr:sp macro="" textlink="">
          <xdr:nvSpPr>
            <xdr:cNvPr id="2072" name="Scroll Bar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27</xdr:row>
          <xdr:rowOff>47625</xdr:rowOff>
        </xdr:from>
        <xdr:to>
          <xdr:col>9</xdr:col>
          <xdr:colOff>638175</xdr:colOff>
          <xdr:row>28</xdr:row>
          <xdr:rowOff>114300</xdr:rowOff>
        </xdr:to>
        <xdr:sp macro="" textlink="">
          <xdr:nvSpPr>
            <xdr:cNvPr id="2073" name="Scroll Bar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31</xdr:row>
          <xdr:rowOff>47625</xdr:rowOff>
        </xdr:from>
        <xdr:to>
          <xdr:col>9</xdr:col>
          <xdr:colOff>638175</xdr:colOff>
          <xdr:row>32</xdr:row>
          <xdr:rowOff>114300</xdr:rowOff>
        </xdr:to>
        <xdr:sp macro="" textlink="">
          <xdr:nvSpPr>
            <xdr:cNvPr id="2074" name="Scroll Bar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35</xdr:row>
          <xdr:rowOff>47625</xdr:rowOff>
        </xdr:from>
        <xdr:to>
          <xdr:col>9</xdr:col>
          <xdr:colOff>638175</xdr:colOff>
          <xdr:row>36</xdr:row>
          <xdr:rowOff>114300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</xdr:row>
          <xdr:rowOff>47625</xdr:rowOff>
        </xdr:from>
        <xdr:to>
          <xdr:col>15</xdr:col>
          <xdr:colOff>638175</xdr:colOff>
          <xdr:row>3</xdr:row>
          <xdr:rowOff>114300</xdr:rowOff>
        </xdr:to>
        <xdr:sp macro="" textlink="">
          <xdr:nvSpPr>
            <xdr:cNvPr id="2076" name="Scroll Bar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2</xdr:row>
          <xdr:rowOff>47625</xdr:rowOff>
        </xdr:from>
        <xdr:to>
          <xdr:col>20</xdr:col>
          <xdr:colOff>638175</xdr:colOff>
          <xdr:row>3</xdr:row>
          <xdr:rowOff>114300</xdr:rowOff>
        </xdr:to>
        <xdr:sp macro="" textlink="">
          <xdr:nvSpPr>
            <xdr:cNvPr id="2077" name="Scroll Bar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485775</xdr:colOff>
          <xdr:row>42</xdr:row>
          <xdr:rowOff>76200</xdr:rowOff>
        </xdr:from>
        <xdr:to>
          <xdr:col>13</xdr:col>
          <xdr:colOff>161925</xdr:colOff>
          <xdr:row>45</xdr:row>
          <xdr:rowOff>38100</xdr:rowOff>
        </xdr:to>
        <xdr:sp macro="" textlink="">
          <xdr:nvSpPr>
            <xdr:cNvPr id="2078" name="SingleFigh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19050</xdr:rowOff>
        </xdr:from>
        <xdr:to>
          <xdr:col>2</xdr:col>
          <xdr:colOff>628650</xdr:colOff>
          <xdr:row>4</xdr:row>
          <xdr:rowOff>104775</xdr:rowOff>
        </xdr:to>
        <xdr:sp macro="" textlink="">
          <xdr:nvSpPr>
            <xdr:cNvPr id="2079" name="Rese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45</xdr:row>
          <xdr:rowOff>104775</xdr:rowOff>
        </xdr:from>
        <xdr:to>
          <xdr:col>4</xdr:col>
          <xdr:colOff>533400</xdr:colOff>
          <xdr:row>47</xdr:row>
          <xdr:rowOff>85725</xdr:rowOff>
        </xdr:to>
        <xdr:sp macro="" textlink="">
          <xdr:nvSpPr>
            <xdr:cNvPr id="2080" name="Clear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42</xdr:row>
          <xdr:rowOff>76200</xdr:rowOff>
        </xdr:from>
        <xdr:to>
          <xdr:col>15</xdr:col>
          <xdr:colOff>38100</xdr:colOff>
          <xdr:row>45</xdr:row>
          <xdr:rowOff>38100</xdr:rowOff>
        </xdr:to>
        <xdr:sp macro="" textlink="">
          <xdr:nvSpPr>
            <xdr:cNvPr id="2081" name="SustainFight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66674</xdr:rowOff>
    </xdr:from>
    <xdr:to>
      <xdr:col>3</xdr:col>
      <xdr:colOff>0</xdr:colOff>
      <xdr:row>2</xdr:row>
      <xdr:rowOff>49874</xdr:rowOff>
    </xdr:to>
    <xdr:sp macro="" textlink="">
      <xdr:nvSpPr>
        <xdr:cNvPr id="2" name="矩形 1"/>
        <xdr:cNvSpPr/>
      </xdr:nvSpPr>
      <xdr:spPr>
        <a:xfrm>
          <a:off x="276225" y="66674"/>
          <a:ext cx="2457450" cy="28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经验公式</a:t>
          </a:r>
          <a:r>
            <a:rPr lang="en-US" altLang="zh-CN" sz="1000" baseline="0"/>
            <a:t> = </a:t>
          </a:r>
          <a:r>
            <a:rPr lang="en-US" altLang="zh-CN" sz="1000"/>
            <a:t>INT( ( (</a:t>
          </a:r>
          <a:r>
            <a:rPr lang="zh-CN" altLang="en-US" sz="1000"/>
            <a:t>等级</a:t>
          </a:r>
          <a:r>
            <a:rPr lang="en-US" altLang="zh-CN" sz="1000"/>
            <a:t>-1)^1.7+50 )*1.12 )</a:t>
          </a:r>
          <a:endParaRPr lang="zh-CN" altLang="en-US" sz="1000"/>
        </a:p>
      </xdr:txBody>
    </xdr:sp>
    <xdr:clientData/>
  </xdr:twoCellAnchor>
  <xdr:twoCellAnchor>
    <xdr:from>
      <xdr:col>3</xdr:col>
      <xdr:colOff>95250</xdr:colOff>
      <xdr:row>0</xdr:row>
      <xdr:rowOff>66675</xdr:rowOff>
    </xdr:from>
    <xdr:to>
      <xdr:col>7</xdr:col>
      <xdr:colOff>17850</xdr:colOff>
      <xdr:row>2</xdr:row>
      <xdr:rowOff>49875</xdr:rowOff>
    </xdr:to>
    <xdr:sp macro="" textlink="">
      <xdr:nvSpPr>
        <xdr:cNvPr id="3" name="矩形 2"/>
        <xdr:cNvSpPr/>
      </xdr:nvSpPr>
      <xdr:spPr>
        <a:xfrm>
          <a:off x="2838450" y="66675"/>
          <a:ext cx="1980000" cy="28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000">
              <a:effectLst/>
            </a:rPr>
            <a:t>暴击 </a:t>
          </a:r>
          <a:r>
            <a:rPr lang="en-US" altLang="zh-CN" sz="1000">
              <a:effectLst/>
            </a:rPr>
            <a:t>=</a:t>
          </a:r>
          <a:r>
            <a:rPr lang="en-US" altLang="zh-CN" sz="1000" baseline="0">
              <a:effectLst/>
            </a:rPr>
            <a:t> 2000+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40</a:t>
          </a:r>
          <a:r>
            <a:rPr lang="en-US" altLang="zh-CN" sz="1000" baseline="0">
              <a:effectLst/>
            </a:rPr>
            <a:t>*</a:t>
          </a:r>
          <a:r>
            <a:rPr lang="zh-CN" altLang="en-US" sz="1000" baseline="0">
              <a:effectLst/>
            </a:rPr>
            <a:t>等级</a:t>
          </a:r>
          <a:endParaRPr lang="zh-CN" altLang="zh-CN" sz="1000">
            <a:effectLst/>
          </a:endParaRPr>
        </a:p>
      </xdr:txBody>
    </xdr:sp>
    <xdr:clientData/>
  </xdr:twoCellAnchor>
  <xdr:twoCellAnchor>
    <xdr:from>
      <xdr:col>7</xdr:col>
      <xdr:colOff>104775</xdr:colOff>
      <xdr:row>0</xdr:row>
      <xdr:rowOff>66675</xdr:rowOff>
    </xdr:from>
    <xdr:to>
      <xdr:col>12</xdr:col>
      <xdr:colOff>27375</xdr:colOff>
      <xdr:row>2</xdr:row>
      <xdr:rowOff>49875</xdr:rowOff>
    </xdr:to>
    <xdr:sp macro="" textlink="">
      <xdr:nvSpPr>
        <xdr:cNvPr id="4" name="矩形 3"/>
        <xdr:cNvSpPr/>
      </xdr:nvSpPr>
      <xdr:spPr>
        <a:xfrm>
          <a:off x="4905375" y="66675"/>
          <a:ext cx="1980000" cy="28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zh-CN" altLang="en-US" sz="1000">
              <a:effectLst/>
            </a:rPr>
            <a:t>闪避 </a:t>
          </a:r>
          <a:r>
            <a:rPr lang="en-US" altLang="zh-CN" sz="1000">
              <a:effectLst/>
            </a:rPr>
            <a:t>= (</a:t>
          </a:r>
          <a:r>
            <a:rPr lang="zh-CN" altLang="en-US" sz="1000">
              <a:effectLst/>
            </a:rPr>
            <a:t>等级</a:t>
          </a:r>
          <a:r>
            <a:rPr lang="en-US" altLang="zh-CN" sz="1000">
              <a:effectLst/>
            </a:rPr>
            <a:t>-1)*123</a:t>
          </a:r>
          <a:endParaRPr lang="zh-CN" altLang="zh-CN" sz="1000">
            <a:effectLst/>
          </a:endParaRPr>
        </a:p>
      </xdr:txBody>
    </xdr:sp>
    <xdr:clientData/>
  </xdr:twoCellAnchor>
  <xdr:twoCellAnchor>
    <xdr:from>
      <xdr:col>12</xdr:col>
      <xdr:colOff>142875</xdr:colOff>
      <xdr:row>0</xdr:row>
      <xdr:rowOff>66675</xdr:rowOff>
    </xdr:from>
    <xdr:to>
      <xdr:col>15</xdr:col>
      <xdr:colOff>0</xdr:colOff>
      <xdr:row>2</xdr:row>
      <xdr:rowOff>49875</xdr:rowOff>
    </xdr:to>
    <xdr:sp macro="" textlink="">
      <xdr:nvSpPr>
        <xdr:cNvPr id="5" name="矩形 4"/>
        <xdr:cNvSpPr/>
      </xdr:nvSpPr>
      <xdr:spPr>
        <a:xfrm>
          <a:off x="7000875" y="66675"/>
          <a:ext cx="1980000" cy="28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zh-CN" altLang="en-US" sz="1000">
              <a:effectLst/>
            </a:rPr>
            <a:t>命中 </a:t>
          </a:r>
          <a:r>
            <a:rPr lang="en-US" altLang="zh-CN" sz="1000">
              <a:effectLst/>
            </a:rPr>
            <a:t>= 7960+70*</a:t>
          </a:r>
          <a:r>
            <a:rPr lang="zh-CN" altLang="en-US" sz="1000">
              <a:effectLst/>
            </a:rPr>
            <a:t>等级</a:t>
          </a:r>
          <a:endParaRPr lang="zh-CN" altLang="zh-CN" sz="10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66675</xdr:colOff>
          <xdr:row>0</xdr:row>
          <xdr:rowOff>85725</xdr:rowOff>
        </xdr:from>
        <xdr:to>
          <xdr:col>29</xdr:col>
          <xdr:colOff>466725</xdr:colOff>
          <xdr:row>2</xdr:row>
          <xdr:rowOff>104775</xdr:rowOff>
        </xdr:to>
        <xdr:sp macro="" textlink="">
          <xdr:nvSpPr>
            <xdr:cNvPr id="14337" name="addData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28574</xdr:colOff>
      <xdr:row>1</xdr:row>
      <xdr:rowOff>0</xdr:rowOff>
    </xdr:from>
    <xdr:to>
      <xdr:col>27</xdr:col>
      <xdr:colOff>0</xdr:colOff>
      <xdr:row>2</xdr:row>
      <xdr:rowOff>135600</xdr:rowOff>
    </xdr:to>
    <xdr:sp macro="" textlink="">
      <xdr:nvSpPr>
        <xdr:cNvPr id="8" name="矩形 7"/>
        <xdr:cNvSpPr/>
      </xdr:nvSpPr>
      <xdr:spPr>
        <a:xfrm>
          <a:off x="10363199" y="152400"/>
          <a:ext cx="7515226" cy="28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>
              <a:effectLst/>
            </a:rPr>
            <a:t>理想数据</a:t>
          </a:r>
          <a:endParaRPr lang="zh-CN" altLang="zh-CN" sz="10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3</xdr:row>
      <xdr:rowOff>9525</xdr:rowOff>
    </xdr:from>
    <xdr:to>
      <xdr:col>9</xdr:col>
      <xdr:colOff>636975</xdr:colOff>
      <xdr:row>14</xdr:row>
      <xdr:rowOff>97125</xdr:rowOff>
    </xdr:to>
    <xdr:sp macro="" textlink="">
      <xdr:nvSpPr>
        <xdr:cNvPr id="2" name="矩形 1"/>
        <xdr:cNvSpPr/>
      </xdr:nvSpPr>
      <xdr:spPr>
        <a:xfrm>
          <a:off x="2771775" y="466725"/>
          <a:ext cx="1980000" cy="176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每级角色基础生命</a:t>
          </a:r>
          <a:endParaRPr lang="en-US" altLang="zh-CN" sz="1000"/>
        </a:p>
        <a:p>
          <a:pPr algn="l"/>
          <a:r>
            <a:rPr lang="en-US" altLang="zh-CN" sz="1000"/>
            <a:t>1020+180*</a:t>
          </a:r>
          <a:r>
            <a:rPr lang="zh-CN" altLang="en-US" sz="1000"/>
            <a:t>等级</a:t>
          </a:r>
          <a:endParaRPr lang="en-US" altLang="zh-CN" sz="1000"/>
        </a:p>
        <a:p>
          <a:pPr algn="l"/>
          <a:endParaRPr lang="en-US" altLang="zh-CN" sz="1000"/>
        </a:p>
        <a:p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每级装备基础生命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7050+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品质*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等级*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420-120)</a:t>
          </a: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装备强化升级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生命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基础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强化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品质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*30</a:t>
          </a:r>
          <a:endParaRPr lang="zh-CN" altLang="zh-CN" sz="1000">
            <a:effectLst/>
          </a:endParaRPr>
        </a:p>
        <a:p>
          <a:endParaRPr lang="zh-CN" altLang="zh-CN" sz="1000">
            <a:effectLst/>
          </a:endParaRPr>
        </a:p>
        <a:p>
          <a:pPr algn="l"/>
          <a:endParaRPr lang="zh-CN" altLang="en-US" sz="1000"/>
        </a:p>
      </xdr:txBody>
    </xdr:sp>
    <xdr:clientData/>
  </xdr:twoCellAnchor>
  <xdr:twoCellAnchor>
    <xdr:from>
      <xdr:col>11</xdr:col>
      <xdr:colOff>19050</xdr:colOff>
      <xdr:row>3</xdr:row>
      <xdr:rowOff>0</xdr:rowOff>
    </xdr:from>
    <xdr:to>
      <xdr:col>13</xdr:col>
      <xdr:colOff>627450</xdr:colOff>
      <xdr:row>14</xdr:row>
      <xdr:rowOff>87600</xdr:rowOff>
    </xdr:to>
    <xdr:sp macro="" textlink="">
      <xdr:nvSpPr>
        <xdr:cNvPr id="3" name="矩形 2"/>
        <xdr:cNvSpPr/>
      </xdr:nvSpPr>
      <xdr:spPr>
        <a:xfrm>
          <a:off x="5505450" y="457200"/>
          <a:ext cx="1980000" cy="176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每级角色基础攻击</a:t>
          </a:r>
          <a:endParaRPr lang="en-US" altLang="zh-CN" sz="1000"/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340+60*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每级装备基础攻击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2350+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品质*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等级*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140-40)</a:t>
          </a: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000">
              <a:effectLst/>
            </a:rPr>
            <a:t>装备强化升级攻击</a:t>
          </a:r>
          <a:endParaRPr lang="en-US" altLang="zh-CN" sz="1000">
            <a:effectLst/>
          </a:endParaRPr>
        </a:p>
        <a:p>
          <a:r>
            <a:rPr lang="zh-CN" altLang="en-US" sz="1000">
              <a:effectLst/>
            </a:rPr>
            <a:t>基础</a:t>
          </a:r>
          <a:r>
            <a:rPr lang="en-US" altLang="zh-CN" sz="1000">
              <a:effectLst/>
            </a:rPr>
            <a:t>+</a:t>
          </a:r>
          <a:r>
            <a:rPr lang="zh-CN" altLang="en-US" sz="1000">
              <a:effectLst/>
            </a:rPr>
            <a:t>强化</a:t>
          </a:r>
          <a:r>
            <a:rPr lang="en-US" altLang="zh-CN" sz="1000">
              <a:effectLst/>
            </a:rPr>
            <a:t>*</a:t>
          </a:r>
          <a:r>
            <a:rPr lang="zh-CN" altLang="en-US" sz="1000">
              <a:effectLst/>
            </a:rPr>
            <a:t>品质</a:t>
          </a:r>
          <a:r>
            <a:rPr lang="en-US" altLang="zh-CN" sz="1000">
              <a:effectLst/>
            </a:rPr>
            <a:t>*10</a:t>
          </a:r>
          <a:endParaRPr lang="zh-CN" altLang="zh-CN" sz="1000">
            <a:effectLst/>
          </a:endParaRPr>
        </a:p>
        <a:p>
          <a:endParaRPr lang="zh-CN" altLang="zh-CN" sz="1000">
            <a:effectLst/>
          </a:endParaRPr>
        </a:p>
      </xdr:txBody>
    </xdr:sp>
    <xdr:clientData/>
  </xdr:twoCellAnchor>
  <xdr:twoCellAnchor>
    <xdr:from>
      <xdr:col>15</xdr:col>
      <xdr:colOff>28575</xdr:colOff>
      <xdr:row>2</xdr:row>
      <xdr:rowOff>142875</xdr:rowOff>
    </xdr:from>
    <xdr:to>
      <xdr:col>17</xdr:col>
      <xdr:colOff>636975</xdr:colOff>
      <xdr:row>14</xdr:row>
      <xdr:rowOff>78075</xdr:rowOff>
    </xdr:to>
    <xdr:sp macro="" textlink="">
      <xdr:nvSpPr>
        <xdr:cNvPr id="4" name="矩形 3"/>
        <xdr:cNvSpPr/>
      </xdr:nvSpPr>
      <xdr:spPr>
        <a:xfrm>
          <a:off x="8258175" y="447675"/>
          <a:ext cx="1980000" cy="176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每级角色基础防御</a:t>
          </a:r>
          <a:endParaRPr lang="en-US" altLang="zh-CN" sz="1000"/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170+30*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每级装备基础防御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1175+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品质*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等级*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70-20)</a:t>
          </a:r>
          <a:endParaRPr lang="zh-CN" altLang="zh-CN" sz="1000">
            <a:effectLst/>
          </a:endParaRPr>
        </a:p>
        <a:p>
          <a:endParaRPr lang="en-US" altLang="zh-CN" sz="1000">
            <a:effectLst/>
          </a:endParaRPr>
        </a:p>
        <a:p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装备强化升级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防御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基础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强化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品质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*5</a:t>
          </a:r>
          <a:endParaRPr lang="zh-CN" altLang="zh-CN" sz="1000">
            <a:effectLst/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608400</xdr:colOff>
      <xdr:row>14</xdr:row>
      <xdr:rowOff>87600</xdr:rowOff>
    </xdr:to>
    <xdr:sp macro="" textlink="">
      <xdr:nvSpPr>
        <xdr:cNvPr id="14" name="矩形 13"/>
        <xdr:cNvSpPr/>
      </xdr:nvSpPr>
      <xdr:spPr>
        <a:xfrm>
          <a:off x="12344400" y="457200"/>
          <a:ext cx="1980000" cy="176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每级角色基础体力</a:t>
          </a:r>
          <a:endParaRPr lang="en-US" altLang="zh-CN" sz="1000"/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16+3*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每级装备基础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体力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46+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品质*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等级*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7-3)</a:t>
          </a:r>
          <a:endParaRPr lang="zh-CN" altLang="zh-CN" sz="1000">
            <a:effectLst/>
          </a:endParaRPr>
        </a:p>
        <a:p>
          <a:endParaRPr lang="en-US" altLang="zh-CN" sz="1000">
            <a:effectLst/>
          </a:endParaRPr>
        </a:p>
        <a:p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装备强化升级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体力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基础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强化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品质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*5</a:t>
          </a:r>
          <a:endParaRPr lang="zh-CN" altLang="zh-CN" sz="1000">
            <a:effectLst/>
          </a:endParaRPr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27</xdr:col>
      <xdr:colOff>608400</xdr:colOff>
      <xdr:row>14</xdr:row>
      <xdr:rowOff>87600</xdr:rowOff>
    </xdr:to>
    <xdr:sp macro="" textlink="">
      <xdr:nvSpPr>
        <xdr:cNvPr id="10" name="矩形 9"/>
        <xdr:cNvSpPr/>
      </xdr:nvSpPr>
      <xdr:spPr>
        <a:xfrm>
          <a:off x="15087600" y="457200"/>
          <a:ext cx="1980000" cy="176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每级角色基础暴击</a:t>
          </a:r>
          <a:endParaRPr lang="en-US" altLang="zh-CN" sz="1000"/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500+20*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000">
              <a:effectLst/>
            </a:rPr>
            <a:t>怪物暴击 </a:t>
          </a:r>
          <a:r>
            <a:rPr lang="en-US" altLang="zh-CN" sz="1000">
              <a:effectLst/>
            </a:rPr>
            <a:t>=</a:t>
          </a:r>
          <a:r>
            <a:rPr lang="en-US" altLang="zh-CN" sz="1000" baseline="0">
              <a:effectLst/>
            </a:rPr>
            <a:t> 2000+</a:t>
          </a:r>
          <a:r>
            <a:rPr lang="zh-CN" altLang="en-US" sz="1000" baseline="0">
              <a:effectLst/>
            </a:rPr>
            <a:t>等级</a:t>
          </a:r>
          <a:r>
            <a:rPr lang="en-US" altLang="zh-CN" sz="1000" baseline="0">
              <a:effectLst/>
            </a:rPr>
            <a:t>*40</a:t>
          </a:r>
          <a:endParaRPr lang="zh-CN" altLang="zh-CN" sz="1000">
            <a:effectLst/>
          </a:endParaRPr>
        </a:p>
      </xdr:txBody>
    </xdr:sp>
    <xdr:clientData/>
  </xdr:twoCellAnchor>
  <xdr:twoCellAnchor>
    <xdr:from>
      <xdr:col>29</xdr:col>
      <xdr:colOff>0</xdr:colOff>
      <xdr:row>3</xdr:row>
      <xdr:rowOff>0</xdr:rowOff>
    </xdr:from>
    <xdr:to>
      <xdr:col>31</xdr:col>
      <xdr:colOff>608400</xdr:colOff>
      <xdr:row>14</xdr:row>
      <xdr:rowOff>87600</xdr:rowOff>
    </xdr:to>
    <xdr:sp macro="" textlink="">
      <xdr:nvSpPr>
        <xdr:cNvPr id="11" name="矩形 10"/>
        <xdr:cNvSpPr/>
      </xdr:nvSpPr>
      <xdr:spPr>
        <a:xfrm>
          <a:off x="17830800" y="457200"/>
          <a:ext cx="1980000" cy="176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每级角色基础抗暴</a:t>
          </a:r>
          <a:endParaRPr lang="en-US" altLang="zh-CN" sz="1000"/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500+60*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000">
              <a:effectLst/>
            </a:rPr>
            <a:t>怪物抗暴 </a:t>
          </a:r>
          <a:r>
            <a:rPr lang="en-US" altLang="zh-CN" sz="1000">
              <a:effectLst/>
            </a:rPr>
            <a:t>= 0</a:t>
          </a:r>
          <a:endParaRPr lang="zh-CN" altLang="zh-CN" sz="1000">
            <a:effectLst/>
          </a:endParaRPr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35</xdr:col>
      <xdr:colOff>608400</xdr:colOff>
      <xdr:row>14</xdr:row>
      <xdr:rowOff>87600</xdr:rowOff>
    </xdr:to>
    <xdr:sp macro="" textlink="">
      <xdr:nvSpPr>
        <xdr:cNvPr id="12" name="矩形 11"/>
        <xdr:cNvSpPr/>
      </xdr:nvSpPr>
      <xdr:spPr>
        <a:xfrm>
          <a:off x="20574000" y="457200"/>
          <a:ext cx="1980000" cy="176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每级角色基础命中</a:t>
          </a:r>
          <a:endParaRPr lang="en-US" altLang="zh-CN" sz="1000"/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8000+40*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000">
              <a:effectLst/>
            </a:rPr>
            <a:t>怪物闪避 </a:t>
          </a:r>
          <a:r>
            <a:rPr lang="en-US" altLang="zh-CN" sz="1000">
              <a:effectLst/>
            </a:rPr>
            <a:t>= (</a:t>
          </a:r>
          <a:r>
            <a:rPr lang="zh-CN" altLang="en-US" sz="1000">
              <a:effectLst/>
            </a:rPr>
            <a:t>怪物等级</a:t>
          </a:r>
          <a:r>
            <a:rPr lang="en-US" altLang="zh-CN" sz="1000">
              <a:effectLst/>
            </a:rPr>
            <a:t>-1)*123</a:t>
          </a:r>
          <a:endParaRPr lang="zh-CN" altLang="zh-CN" sz="1000">
            <a:effectLst/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608400</xdr:colOff>
      <xdr:row>14</xdr:row>
      <xdr:rowOff>87600</xdr:rowOff>
    </xdr:to>
    <xdr:sp macro="" textlink="">
      <xdr:nvSpPr>
        <xdr:cNvPr id="13" name="矩形 12"/>
        <xdr:cNvSpPr/>
      </xdr:nvSpPr>
      <xdr:spPr>
        <a:xfrm>
          <a:off x="23317200" y="457200"/>
          <a:ext cx="1980000" cy="176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每级角色基础闪避</a:t>
          </a:r>
          <a:endParaRPr lang="en-US" altLang="zh-CN" sz="1000"/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500+40*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000">
              <a:effectLst/>
            </a:rPr>
            <a:t>怪物命中 </a:t>
          </a:r>
          <a:r>
            <a:rPr lang="en-US" altLang="zh-CN" sz="1000">
              <a:effectLst/>
            </a:rPr>
            <a:t>= 7960+70*</a:t>
          </a:r>
          <a:r>
            <a:rPr lang="zh-CN" altLang="en-US" sz="1000">
              <a:effectLst/>
            </a:rPr>
            <a:t>等级</a:t>
          </a:r>
          <a:endParaRPr lang="zh-CN" altLang="zh-CN" sz="1000">
            <a:effectLst/>
          </a:endParaRPr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43</xdr:col>
      <xdr:colOff>608400</xdr:colOff>
      <xdr:row>14</xdr:row>
      <xdr:rowOff>87600</xdr:rowOff>
    </xdr:to>
    <xdr:sp macro="" textlink="">
      <xdr:nvSpPr>
        <xdr:cNvPr id="15" name="矩形 14"/>
        <xdr:cNvSpPr/>
      </xdr:nvSpPr>
      <xdr:spPr>
        <a:xfrm>
          <a:off x="26060400" y="457200"/>
          <a:ext cx="1980000" cy="176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每级角色基础暴伤追加</a:t>
          </a:r>
          <a:endParaRPr lang="en-US" altLang="zh-CN" sz="1000"/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1000+20*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000">
              <a:effectLst/>
            </a:rPr>
            <a:t>怪物抗伤 </a:t>
          </a:r>
          <a:r>
            <a:rPr lang="en-US" altLang="zh-CN" sz="1000">
              <a:effectLst/>
            </a:rPr>
            <a:t>= (</a:t>
          </a:r>
          <a:r>
            <a:rPr lang="zh-CN" altLang="en-US" sz="1000">
              <a:effectLst/>
            </a:rPr>
            <a:t>怪物等级</a:t>
          </a:r>
          <a:r>
            <a:rPr lang="en-US" altLang="zh-CN" sz="1000">
              <a:effectLst/>
            </a:rPr>
            <a:t>-1)*123</a:t>
          </a:r>
          <a:endParaRPr lang="zh-CN" altLang="zh-CN" sz="1000">
            <a:effectLst/>
          </a:endParaRPr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47</xdr:col>
      <xdr:colOff>608400</xdr:colOff>
      <xdr:row>14</xdr:row>
      <xdr:rowOff>87600</xdr:rowOff>
    </xdr:to>
    <xdr:sp macro="" textlink="">
      <xdr:nvSpPr>
        <xdr:cNvPr id="16" name="矩形 15"/>
        <xdr:cNvSpPr/>
      </xdr:nvSpPr>
      <xdr:spPr>
        <a:xfrm>
          <a:off x="28803600" y="457200"/>
          <a:ext cx="1980000" cy="176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每级角色基础暴伤减免</a:t>
          </a:r>
          <a:endParaRPr lang="en-US" altLang="zh-CN" sz="1000"/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1000+40*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000">
              <a:effectLst/>
            </a:rPr>
            <a:t>怪物命中 </a:t>
          </a:r>
          <a:r>
            <a:rPr lang="en-US" altLang="zh-CN" sz="1000">
              <a:effectLst/>
            </a:rPr>
            <a:t>= 7960+70*</a:t>
          </a:r>
          <a:r>
            <a:rPr lang="zh-CN" altLang="en-US" sz="1000">
              <a:effectLst/>
            </a:rPr>
            <a:t>等级</a:t>
          </a:r>
          <a:endParaRPr lang="zh-CN" altLang="zh-CN" sz="10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685799</xdr:colOff>
      <xdr:row>0</xdr:row>
      <xdr:rowOff>38100</xdr:rowOff>
    </xdr:from>
    <xdr:to>
      <xdr:col>65</xdr:col>
      <xdr:colOff>657224</xdr:colOff>
      <xdr:row>2</xdr:row>
      <xdr:rowOff>76200</xdr:rowOff>
    </xdr:to>
    <xdr:sp macro="" textlink="">
      <xdr:nvSpPr>
        <xdr:cNvPr id="2" name="矩形 1"/>
        <xdr:cNvSpPr/>
      </xdr:nvSpPr>
      <xdr:spPr>
        <a:xfrm>
          <a:off x="46281974" y="38100"/>
          <a:ext cx="54578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 baseline="0"/>
            <a:t>通过装备强化和升级消耗，计算出每点属性对应金钱价值</a:t>
          </a:r>
          <a:endParaRPr lang="en-US" altLang="zh-CN" sz="10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95250</xdr:colOff>
          <xdr:row>3</xdr:row>
          <xdr:rowOff>57150</xdr:rowOff>
        </xdr:from>
        <xdr:to>
          <xdr:col>53</xdr:col>
          <xdr:colOff>619125</xdr:colOff>
          <xdr:row>6</xdr:row>
          <xdr:rowOff>0</xdr:rowOff>
        </xdr:to>
        <xdr:sp macro="" textlink="">
          <xdr:nvSpPr>
            <xdr:cNvPr id="12290" name="Rese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404812</xdr:colOff>
      <xdr:row>20</xdr:row>
      <xdr:rowOff>61912</xdr:rowOff>
    </xdr:from>
    <xdr:to>
      <xdr:col>19</xdr:col>
      <xdr:colOff>176212</xdr:colOff>
      <xdr:row>36</xdr:row>
      <xdr:rowOff>61912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600075</xdr:colOff>
      <xdr:row>30</xdr:row>
      <xdr:rowOff>80962</xdr:rowOff>
    </xdr:from>
    <xdr:to>
      <xdr:col>39</xdr:col>
      <xdr:colOff>371475</xdr:colOff>
      <xdr:row>46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22</xdr:row>
      <xdr:rowOff>38100</xdr:rowOff>
    </xdr:from>
    <xdr:to>
      <xdr:col>6</xdr:col>
      <xdr:colOff>133350</xdr:colOff>
      <xdr:row>38</xdr:row>
      <xdr:rowOff>4762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619125</xdr:colOff>
      <xdr:row>38</xdr:row>
      <xdr:rowOff>147637</xdr:rowOff>
    </xdr:from>
    <xdr:to>
      <xdr:col>6</xdr:col>
      <xdr:colOff>190500</xdr:colOff>
      <xdr:row>50</xdr:row>
      <xdr:rowOff>123825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52</xdr:row>
      <xdr:rowOff>0</xdr:rowOff>
    </xdr:from>
    <xdr:to>
      <xdr:col>5</xdr:col>
      <xdr:colOff>333375</xdr:colOff>
      <xdr:row>68</xdr:row>
      <xdr:rowOff>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600075</xdr:colOff>
      <xdr:row>9</xdr:row>
      <xdr:rowOff>71437</xdr:rowOff>
    </xdr:from>
    <xdr:to>
      <xdr:col>21</xdr:col>
      <xdr:colOff>371475</xdr:colOff>
      <xdr:row>27</xdr:row>
      <xdr:rowOff>71437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S45"/>
  <sheetViews>
    <sheetView workbookViewId="0">
      <selection activeCell="O15" sqref="O15"/>
    </sheetView>
  </sheetViews>
  <sheetFormatPr defaultRowHeight="12" x14ac:dyDescent="0.15"/>
  <cols>
    <col min="1" max="3" width="9" style="17"/>
    <col min="4" max="5" width="14.375" style="17" customWidth="1"/>
    <col min="6" max="6" width="56.875" style="17" bestFit="1" customWidth="1"/>
    <col min="7" max="15" width="9" style="17"/>
    <col min="16" max="16" width="8.5" style="17" bestFit="1" customWidth="1"/>
    <col min="17" max="17" width="9.625" style="17" bestFit="1" customWidth="1"/>
    <col min="18" max="16384" width="9" style="17"/>
  </cols>
  <sheetData>
    <row r="2" spans="2:6" x14ac:dyDescent="0.15">
      <c r="B2" s="19" t="s">
        <v>7</v>
      </c>
      <c r="C2" s="19" t="s">
        <v>8</v>
      </c>
      <c r="D2" s="19" t="s">
        <v>32</v>
      </c>
      <c r="E2" s="19" t="s">
        <v>24</v>
      </c>
      <c r="F2" s="19" t="s">
        <v>6</v>
      </c>
    </row>
    <row r="3" spans="2:6" x14ac:dyDescent="0.15">
      <c r="B3" s="20"/>
      <c r="C3" s="20"/>
      <c r="D3" s="159" t="s">
        <v>113</v>
      </c>
      <c r="E3" s="159"/>
      <c r="F3" s="159"/>
    </row>
    <row r="4" spans="2:6" x14ac:dyDescent="0.15">
      <c r="B4" s="18" t="s">
        <v>33</v>
      </c>
      <c r="C4" s="18" t="s">
        <v>33</v>
      </c>
      <c r="D4" s="18" t="s">
        <v>0</v>
      </c>
      <c r="E4" s="18" t="s">
        <v>25</v>
      </c>
      <c r="F4" s="18" t="s">
        <v>38</v>
      </c>
    </row>
    <row r="5" spans="2:6" x14ac:dyDescent="0.15">
      <c r="B5" s="21" t="s">
        <v>33</v>
      </c>
      <c r="C5" s="21" t="s">
        <v>33</v>
      </c>
      <c r="D5" s="21" t="s">
        <v>1</v>
      </c>
      <c r="E5" s="21" t="s">
        <v>25</v>
      </c>
      <c r="F5" s="21" t="s">
        <v>14</v>
      </c>
    </row>
    <row r="6" spans="2:6" x14ac:dyDescent="0.15">
      <c r="B6" s="18" t="s">
        <v>33</v>
      </c>
      <c r="C6" s="18" t="s">
        <v>33</v>
      </c>
      <c r="D6" s="18" t="s">
        <v>575</v>
      </c>
      <c r="E6" s="18" t="s">
        <v>25</v>
      </c>
      <c r="F6" s="18" t="s">
        <v>36</v>
      </c>
    </row>
    <row r="7" spans="2:6" x14ac:dyDescent="0.15">
      <c r="B7" s="21" t="s">
        <v>33</v>
      </c>
      <c r="C7" s="21" t="s">
        <v>33</v>
      </c>
      <c r="D7" s="21" t="s">
        <v>574</v>
      </c>
      <c r="E7" s="21" t="s">
        <v>25</v>
      </c>
      <c r="F7" s="21" t="s">
        <v>37</v>
      </c>
    </row>
    <row r="8" spans="2:6" x14ac:dyDescent="0.15">
      <c r="B8" s="18" t="s">
        <v>33</v>
      </c>
      <c r="C8" s="18" t="s">
        <v>33</v>
      </c>
      <c r="D8" s="18" t="s">
        <v>570</v>
      </c>
      <c r="E8" s="18" t="s">
        <v>563</v>
      </c>
      <c r="F8" s="18" t="s">
        <v>579</v>
      </c>
    </row>
    <row r="9" spans="2:6" x14ac:dyDescent="0.15">
      <c r="B9" s="21" t="s">
        <v>33</v>
      </c>
      <c r="C9" s="21" t="s">
        <v>33</v>
      </c>
      <c r="D9" s="21" t="s">
        <v>571</v>
      </c>
      <c r="E9" s="21" t="s">
        <v>563</v>
      </c>
      <c r="F9" s="21" t="s">
        <v>23</v>
      </c>
    </row>
    <row r="10" spans="2:6" x14ac:dyDescent="0.15">
      <c r="B10" s="18" t="s">
        <v>33</v>
      </c>
      <c r="C10" s="18" t="s">
        <v>33</v>
      </c>
      <c r="D10" s="18" t="s">
        <v>572</v>
      </c>
      <c r="E10" s="18" t="s">
        <v>563</v>
      </c>
      <c r="F10" s="18" t="s">
        <v>28</v>
      </c>
    </row>
    <row r="11" spans="2:6" x14ac:dyDescent="0.15">
      <c r="B11" s="21" t="s">
        <v>33</v>
      </c>
      <c r="C11" s="21" t="s">
        <v>33</v>
      </c>
      <c r="D11" s="21" t="s">
        <v>573</v>
      </c>
      <c r="E11" s="21" t="s">
        <v>563</v>
      </c>
      <c r="F11" s="21" t="s">
        <v>27</v>
      </c>
    </row>
    <row r="12" spans="2:6" x14ac:dyDescent="0.15">
      <c r="B12" s="18" t="s">
        <v>33</v>
      </c>
      <c r="C12" s="18"/>
      <c r="D12" s="18" t="s">
        <v>10</v>
      </c>
      <c r="E12" s="18" t="s">
        <v>25</v>
      </c>
      <c r="F12" s="18" t="s">
        <v>114</v>
      </c>
    </row>
    <row r="13" spans="2:6" x14ac:dyDescent="0.15">
      <c r="B13" s="21" t="s">
        <v>33</v>
      </c>
      <c r="C13" s="21"/>
      <c r="D13" s="21" t="s">
        <v>11</v>
      </c>
      <c r="E13" s="21" t="s">
        <v>25</v>
      </c>
      <c r="F13" s="21" t="s">
        <v>115</v>
      </c>
    </row>
    <row r="14" spans="2:6" x14ac:dyDescent="0.15">
      <c r="B14" s="18" t="s">
        <v>33</v>
      </c>
      <c r="C14" s="18"/>
      <c r="D14" s="18" t="s">
        <v>565</v>
      </c>
      <c r="E14" s="18" t="s">
        <v>563</v>
      </c>
      <c r="F14" s="18" t="s">
        <v>567</v>
      </c>
    </row>
    <row r="15" spans="2:6" x14ac:dyDescent="0.15">
      <c r="B15" s="21" t="s">
        <v>33</v>
      </c>
      <c r="C15" s="21"/>
      <c r="D15" s="21" t="s">
        <v>566</v>
      </c>
      <c r="E15" s="21" t="s">
        <v>563</v>
      </c>
      <c r="F15" s="21" t="s">
        <v>568</v>
      </c>
    </row>
    <row r="16" spans="2:6" x14ac:dyDescent="0.15">
      <c r="B16" s="18" t="s">
        <v>33</v>
      </c>
      <c r="C16" s="18"/>
      <c r="D16" s="18" t="s">
        <v>9</v>
      </c>
      <c r="E16" s="18" t="s">
        <v>25</v>
      </c>
      <c r="F16" s="18" t="s">
        <v>124</v>
      </c>
    </row>
    <row r="17" spans="2:19" x14ac:dyDescent="0.15">
      <c r="B17" s="21" t="s">
        <v>33</v>
      </c>
      <c r="C17" s="21"/>
      <c r="D17" s="21" t="s">
        <v>126</v>
      </c>
      <c r="E17" s="21" t="s">
        <v>25</v>
      </c>
      <c r="F17" s="21" t="s">
        <v>127</v>
      </c>
    </row>
    <row r="18" spans="2:19" x14ac:dyDescent="0.15">
      <c r="B18" s="18" t="s">
        <v>33</v>
      </c>
      <c r="C18" s="18"/>
      <c r="D18" s="18" t="s">
        <v>12</v>
      </c>
      <c r="E18" s="18" t="s">
        <v>25</v>
      </c>
      <c r="F18" s="18" t="s">
        <v>122</v>
      </c>
    </row>
    <row r="19" spans="2:19" x14ac:dyDescent="0.15">
      <c r="B19" s="21" t="s">
        <v>33</v>
      </c>
      <c r="C19" s="21"/>
      <c r="D19" s="21" t="s">
        <v>13</v>
      </c>
      <c r="E19" s="21" t="s">
        <v>25</v>
      </c>
      <c r="F19" s="21" t="s">
        <v>123</v>
      </c>
      <c r="H19" s="23" t="s">
        <v>74</v>
      </c>
      <c r="I19" s="23" t="s">
        <v>81</v>
      </c>
      <c r="J19" s="23" t="s">
        <v>82</v>
      </c>
      <c r="K19" s="23" t="s">
        <v>83</v>
      </c>
      <c r="L19" s="23" t="s">
        <v>84</v>
      </c>
      <c r="M19" s="23" t="s">
        <v>85</v>
      </c>
      <c r="N19" s="23" t="s">
        <v>73</v>
      </c>
      <c r="O19" s="23" t="s">
        <v>86</v>
      </c>
      <c r="P19" s="23" t="s">
        <v>87</v>
      </c>
      <c r="Q19" s="23" t="s">
        <v>88</v>
      </c>
    </row>
    <row r="20" spans="2:19" x14ac:dyDescent="0.15">
      <c r="B20" s="20"/>
      <c r="C20" s="20"/>
      <c r="D20" s="73" t="s">
        <v>112</v>
      </c>
      <c r="E20" s="73"/>
      <c r="F20" s="73"/>
      <c r="H20" s="71" t="s">
        <v>75</v>
      </c>
      <c r="I20" s="24"/>
      <c r="J20" s="24" t="s">
        <v>583</v>
      </c>
      <c r="K20" s="71">
        <v>60</v>
      </c>
      <c r="L20" s="24"/>
      <c r="M20" s="24" t="s">
        <v>583</v>
      </c>
      <c r="N20" s="24" t="s">
        <v>228</v>
      </c>
      <c r="O20" s="24" t="s">
        <v>228</v>
      </c>
      <c r="P20" s="24" t="s">
        <v>228</v>
      </c>
      <c r="Q20" s="25">
        <f>COUNT(I20:P20)</f>
        <v>1</v>
      </c>
    </row>
    <row r="21" spans="2:19" x14ac:dyDescent="0.15">
      <c r="B21" s="18"/>
      <c r="C21" s="18"/>
      <c r="D21" s="18" t="s">
        <v>564</v>
      </c>
      <c r="E21" s="18" t="s">
        <v>29</v>
      </c>
      <c r="F21" s="18" t="s">
        <v>580</v>
      </c>
      <c r="H21" s="26" t="s">
        <v>76</v>
      </c>
      <c r="I21" s="26"/>
      <c r="J21" s="26" t="s">
        <v>228</v>
      </c>
      <c r="K21" s="26"/>
      <c r="L21" s="26">
        <v>10</v>
      </c>
      <c r="M21" s="26" t="s">
        <v>228</v>
      </c>
      <c r="N21" s="26" t="s">
        <v>228</v>
      </c>
      <c r="O21" s="26" t="s">
        <v>228</v>
      </c>
      <c r="P21" s="26" t="s">
        <v>228</v>
      </c>
      <c r="Q21" s="27">
        <f t="shared" ref="Q21:Q27" si="0">COUNT(I21:P21)</f>
        <v>1</v>
      </c>
    </row>
    <row r="22" spans="2:19" x14ac:dyDescent="0.15">
      <c r="B22" s="18"/>
      <c r="C22" s="18"/>
      <c r="D22" s="18" t="s">
        <v>577</v>
      </c>
      <c r="E22" s="18" t="s">
        <v>29</v>
      </c>
      <c r="F22" s="18" t="s">
        <v>581</v>
      </c>
      <c r="H22" s="71" t="s">
        <v>77</v>
      </c>
      <c r="I22" s="71">
        <v>70</v>
      </c>
      <c r="J22" s="24" t="s">
        <v>228</v>
      </c>
      <c r="K22" s="24"/>
      <c r="L22" s="24">
        <v>20</v>
      </c>
      <c r="M22" s="24" t="s">
        <v>228</v>
      </c>
      <c r="N22" s="24" t="s">
        <v>228</v>
      </c>
      <c r="O22" s="24" t="s">
        <v>228</v>
      </c>
      <c r="P22" s="24" t="s">
        <v>228</v>
      </c>
      <c r="Q22" s="25">
        <f t="shared" si="0"/>
        <v>2</v>
      </c>
    </row>
    <row r="23" spans="2:19" x14ac:dyDescent="0.15">
      <c r="B23" s="18"/>
      <c r="C23" s="18"/>
      <c r="D23" s="18" t="s">
        <v>569</v>
      </c>
      <c r="E23" s="18" t="s">
        <v>29</v>
      </c>
      <c r="F23" s="18" t="s">
        <v>567</v>
      </c>
      <c r="H23" s="26" t="s">
        <v>78</v>
      </c>
      <c r="I23" s="26"/>
      <c r="J23" s="26" t="s">
        <v>228</v>
      </c>
      <c r="K23" s="26">
        <v>10</v>
      </c>
      <c r="L23" s="26"/>
      <c r="M23" s="26" t="s">
        <v>228</v>
      </c>
      <c r="N23" s="26" t="s">
        <v>228</v>
      </c>
      <c r="O23" s="26" t="s">
        <v>228</v>
      </c>
      <c r="P23" s="26" t="s">
        <v>228</v>
      </c>
      <c r="Q23" s="27">
        <f t="shared" si="0"/>
        <v>1</v>
      </c>
    </row>
    <row r="24" spans="2:19" x14ac:dyDescent="0.15">
      <c r="B24" s="18"/>
      <c r="C24" s="18"/>
      <c r="D24" s="18" t="s">
        <v>578</v>
      </c>
      <c r="E24" s="18" t="s">
        <v>29</v>
      </c>
      <c r="F24" s="18" t="s">
        <v>576</v>
      </c>
      <c r="H24" s="71" t="s">
        <v>79</v>
      </c>
      <c r="I24" s="24">
        <v>30</v>
      </c>
      <c r="J24" s="24" t="s">
        <v>228</v>
      </c>
      <c r="K24" s="24"/>
      <c r="L24" s="71">
        <v>60</v>
      </c>
      <c r="M24" s="24" t="s">
        <v>228</v>
      </c>
      <c r="N24" s="24" t="s">
        <v>228</v>
      </c>
      <c r="O24" s="24" t="s">
        <v>228</v>
      </c>
      <c r="P24" s="24" t="s">
        <v>228</v>
      </c>
      <c r="Q24" s="25">
        <f t="shared" si="0"/>
        <v>2</v>
      </c>
    </row>
    <row r="25" spans="2:19" x14ac:dyDescent="0.15">
      <c r="B25" s="18"/>
      <c r="C25" s="18"/>
      <c r="D25" s="18" t="s">
        <v>15</v>
      </c>
      <c r="E25" s="18" t="s">
        <v>29</v>
      </c>
      <c r="F25" s="18" t="s">
        <v>118</v>
      </c>
      <c r="H25" s="26" t="s">
        <v>80</v>
      </c>
      <c r="I25" s="26"/>
      <c r="J25" s="26" t="s">
        <v>228</v>
      </c>
      <c r="K25" s="26"/>
      <c r="L25" s="26">
        <v>10</v>
      </c>
      <c r="M25" s="26" t="s">
        <v>228</v>
      </c>
      <c r="N25" s="26" t="s">
        <v>228</v>
      </c>
      <c r="O25" s="26" t="s">
        <v>228</v>
      </c>
      <c r="P25" s="26" t="s">
        <v>228</v>
      </c>
      <c r="Q25" s="27">
        <f t="shared" si="0"/>
        <v>1</v>
      </c>
    </row>
    <row r="26" spans="2:19" x14ac:dyDescent="0.15">
      <c r="B26" s="18"/>
      <c r="C26" s="18"/>
      <c r="D26" s="18" t="s">
        <v>16</v>
      </c>
      <c r="E26" s="18" t="s">
        <v>29</v>
      </c>
      <c r="F26" s="18" t="s">
        <v>119</v>
      </c>
      <c r="H26" s="24" t="s">
        <v>244</v>
      </c>
      <c r="I26" s="24"/>
      <c r="J26" s="24" t="s">
        <v>228</v>
      </c>
      <c r="K26" s="24">
        <v>15</v>
      </c>
      <c r="L26" s="24"/>
      <c r="M26" s="24" t="s">
        <v>228</v>
      </c>
      <c r="N26" s="24" t="s">
        <v>228</v>
      </c>
      <c r="O26" s="24" t="s">
        <v>228</v>
      </c>
      <c r="P26" s="24" t="s">
        <v>228</v>
      </c>
      <c r="Q26" s="25">
        <f t="shared" si="0"/>
        <v>1</v>
      </c>
    </row>
    <row r="27" spans="2:19" x14ac:dyDescent="0.15">
      <c r="B27" s="18"/>
      <c r="C27" s="18"/>
      <c r="D27" s="18" t="s">
        <v>19</v>
      </c>
      <c r="E27" s="18" t="s">
        <v>25</v>
      </c>
      <c r="F27" s="18" t="s">
        <v>121</v>
      </c>
      <c r="H27" s="26" t="s">
        <v>246</v>
      </c>
      <c r="I27" s="26"/>
      <c r="J27" s="26" t="s">
        <v>228</v>
      </c>
      <c r="K27" s="26">
        <v>15</v>
      </c>
      <c r="L27" s="26"/>
      <c r="M27" s="26" t="s">
        <v>228</v>
      </c>
      <c r="N27" s="26" t="s">
        <v>228</v>
      </c>
      <c r="O27" s="26" t="s">
        <v>228</v>
      </c>
      <c r="P27" s="26" t="s">
        <v>228</v>
      </c>
      <c r="Q27" s="27">
        <f t="shared" si="0"/>
        <v>1</v>
      </c>
    </row>
    <row r="28" spans="2:19" x14ac:dyDescent="0.15">
      <c r="B28" s="18"/>
      <c r="C28" s="18"/>
      <c r="D28" s="18" t="s">
        <v>20</v>
      </c>
      <c r="E28" s="18" t="s">
        <v>25</v>
      </c>
      <c r="F28" s="18" t="s">
        <v>120</v>
      </c>
      <c r="H28" s="69"/>
      <c r="I28" s="69">
        <f>SUM(I20:I27)</f>
        <v>100</v>
      </c>
      <c r="J28" s="69">
        <f>SUM(J20:J27)</f>
        <v>0</v>
      </c>
      <c r="K28" s="69">
        <f t="shared" ref="K28:P28" si="1">SUM(K20:K27)</f>
        <v>100</v>
      </c>
      <c r="L28" s="69">
        <f t="shared" si="1"/>
        <v>100</v>
      </c>
      <c r="M28" s="69">
        <f t="shared" si="1"/>
        <v>0</v>
      </c>
      <c r="N28" s="69">
        <f t="shared" si="1"/>
        <v>0</v>
      </c>
      <c r="O28" s="69">
        <f t="shared" si="1"/>
        <v>0</v>
      </c>
      <c r="P28" s="69">
        <f t="shared" si="1"/>
        <v>0</v>
      </c>
      <c r="Q28" s="70"/>
    </row>
    <row r="30" spans="2:19" x14ac:dyDescent="0.15">
      <c r="B30" s="18"/>
      <c r="C30" s="18"/>
      <c r="D30" s="18" t="s">
        <v>39</v>
      </c>
      <c r="E30" s="18" t="s">
        <v>25</v>
      </c>
      <c r="F30" s="18" t="s">
        <v>40</v>
      </c>
      <c r="H30" s="28" t="s">
        <v>71</v>
      </c>
      <c r="I30" s="28" t="s">
        <v>72</v>
      </c>
      <c r="J30" s="28" t="s">
        <v>93</v>
      </c>
      <c r="L30" s="28" t="s">
        <v>89</v>
      </c>
      <c r="M30" s="28" t="s">
        <v>90</v>
      </c>
      <c r="N30" s="28" t="s">
        <v>93</v>
      </c>
      <c r="P30" s="28" t="s">
        <v>91</v>
      </c>
      <c r="Q30" s="28" t="s">
        <v>92</v>
      </c>
      <c r="R30" s="28" t="s">
        <v>93</v>
      </c>
    </row>
    <row r="31" spans="2:19" x14ac:dyDescent="0.15">
      <c r="B31" s="18"/>
      <c r="C31" s="18"/>
      <c r="D31" s="18" t="s">
        <v>116</v>
      </c>
      <c r="E31" s="18" t="s">
        <v>25</v>
      </c>
      <c r="F31" s="18" t="s">
        <v>117</v>
      </c>
      <c r="H31" s="17">
        <v>100</v>
      </c>
      <c r="I31" s="17">
        <f ca="1">RANDBETWEEN(H31/4,H31*3/4)</f>
        <v>55</v>
      </c>
      <c r="J31" s="22">
        <f ca="1">INT(H31*RANDBETWEEN(90,110)/100)-I31</f>
        <v>55</v>
      </c>
      <c r="L31" s="17">
        <v>100</v>
      </c>
      <c r="M31" s="17">
        <f t="shared" ref="M31:M41" ca="1" si="2">RANDBETWEEN(L31/10,L31/2)</f>
        <v>30</v>
      </c>
      <c r="N31" s="22">
        <f ca="1">L31/(L31+M31*15)</f>
        <v>0.18181818181818182</v>
      </c>
      <c r="O31" s="29">
        <f ca="1">N31</f>
        <v>0.18181818181818182</v>
      </c>
      <c r="P31" s="17">
        <v>100</v>
      </c>
      <c r="Q31" s="17">
        <f t="shared" ref="Q31:Q41" ca="1" si="3">RANDBETWEEN(P31/10,P31/2)</f>
        <v>18</v>
      </c>
      <c r="R31" s="22">
        <f ca="1">P31/((P31+Q31)*0.99)</f>
        <v>0.85601780517034765</v>
      </c>
      <c r="S31" s="29">
        <f ca="1">R31</f>
        <v>0.85601780517034765</v>
      </c>
    </row>
    <row r="32" spans="2:19" x14ac:dyDescent="0.15">
      <c r="B32" s="18"/>
      <c r="C32" s="18"/>
      <c r="D32" s="18" t="s">
        <v>18</v>
      </c>
      <c r="E32" s="18" t="s">
        <v>25</v>
      </c>
      <c r="F32" s="18" t="s">
        <v>35</v>
      </c>
      <c r="H32" s="17">
        <v>200</v>
      </c>
      <c r="I32" s="17">
        <f t="shared" ref="I32:I41" ca="1" si="4">RANDBETWEEN(H32/4,H32*3/4)</f>
        <v>96</v>
      </c>
      <c r="J32" s="22">
        <f t="shared" ref="J32:J41" ca="1" si="5">INT(H32*RANDBETWEEN(90,110)/100)-I32</f>
        <v>116</v>
      </c>
      <c r="L32" s="17">
        <v>200</v>
      </c>
      <c r="M32" s="17">
        <f t="shared" ca="1" si="2"/>
        <v>96</v>
      </c>
      <c r="N32" s="22">
        <f t="shared" ref="N32:N41" ca="1" si="6">L32/(L32+M32*15)</f>
        <v>0.12195121951219512</v>
      </c>
      <c r="O32" s="29">
        <f t="shared" ref="O32:O41" ca="1" si="7">N32</f>
        <v>0.12195121951219512</v>
      </c>
      <c r="P32" s="17">
        <v>200</v>
      </c>
      <c r="Q32" s="17">
        <f t="shared" ca="1" si="3"/>
        <v>48</v>
      </c>
      <c r="R32" s="22">
        <f t="shared" ref="R32:R41" ca="1" si="8">P32/((P32+Q32)*0.99)</f>
        <v>0.81459758879113719</v>
      </c>
      <c r="S32" s="29">
        <f t="shared" ref="S32:S41" ca="1" si="9">R32</f>
        <v>0.81459758879113719</v>
      </c>
    </row>
    <row r="33" spans="2:19" x14ac:dyDescent="0.15">
      <c r="B33" s="18"/>
      <c r="C33" s="18"/>
      <c r="D33" s="18" t="s">
        <v>128</v>
      </c>
      <c r="E33" s="18" t="s">
        <v>25</v>
      </c>
      <c r="F33" s="18" t="s">
        <v>129</v>
      </c>
      <c r="H33" s="17">
        <v>300</v>
      </c>
      <c r="I33" s="17">
        <f t="shared" ca="1" si="4"/>
        <v>97</v>
      </c>
      <c r="J33" s="22">
        <f t="shared" ca="1" si="5"/>
        <v>215</v>
      </c>
      <c r="L33" s="17">
        <v>300</v>
      </c>
      <c r="M33" s="17">
        <f t="shared" ca="1" si="2"/>
        <v>46</v>
      </c>
      <c r="N33" s="22">
        <f t="shared" ca="1" si="6"/>
        <v>0.30303030303030304</v>
      </c>
      <c r="O33" s="29">
        <f t="shared" ca="1" si="7"/>
        <v>0.30303030303030304</v>
      </c>
      <c r="P33" s="17">
        <v>300</v>
      </c>
      <c r="Q33" s="17">
        <f t="shared" ca="1" si="3"/>
        <v>107</v>
      </c>
      <c r="R33" s="22">
        <f t="shared" ca="1" si="8"/>
        <v>0.74454619909165365</v>
      </c>
      <c r="S33" s="29">
        <f t="shared" ca="1" si="9"/>
        <v>0.74454619909165365</v>
      </c>
    </row>
    <row r="34" spans="2:19" x14ac:dyDescent="0.15">
      <c r="H34" s="17">
        <v>400</v>
      </c>
      <c r="I34" s="17">
        <f t="shared" ca="1" si="4"/>
        <v>168</v>
      </c>
      <c r="J34" s="22">
        <f t="shared" ca="1" si="5"/>
        <v>240</v>
      </c>
      <c r="L34" s="17">
        <v>400</v>
      </c>
      <c r="M34" s="17">
        <f t="shared" ca="1" si="2"/>
        <v>53</v>
      </c>
      <c r="N34" s="22">
        <f t="shared" ca="1" si="6"/>
        <v>0.33472803347280333</v>
      </c>
      <c r="O34" s="29">
        <f t="shared" ca="1" si="7"/>
        <v>0.33472803347280333</v>
      </c>
      <c r="P34" s="17">
        <v>400</v>
      </c>
      <c r="Q34" s="17">
        <f t="shared" ca="1" si="3"/>
        <v>98</v>
      </c>
      <c r="R34" s="22">
        <f t="shared" ca="1" si="8"/>
        <v>0.81132611253093179</v>
      </c>
      <c r="S34" s="29">
        <f t="shared" ca="1" si="9"/>
        <v>0.81132611253093179</v>
      </c>
    </row>
    <row r="35" spans="2:19" x14ac:dyDescent="0.15">
      <c r="B35" s="18"/>
      <c r="C35" s="18"/>
      <c r="D35" s="18" t="s">
        <v>21</v>
      </c>
      <c r="E35" s="18" t="s">
        <v>25</v>
      </c>
      <c r="F35" s="18" t="s">
        <v>30</v>
      </c>
      <c r="H35" s="17">
        <v>500</v>
      </c>
      <c r="I35" s="17">
        <f t="shared" ca="1" si="4"/>
        <v>236</v>
      </c>
      <c r="J35" s="22">
        <f t="shared" ca="1" si="5"/>
        <v>279</v>
      </c>
      <c r="L35" s="17">
        <v>500</v>
      </c>
      <c r="M35" s="17">
        <f t="shared" ca="1" si="2"/>
        <v>99</v>
      </c>
      <c r="N35" s="22">
        <f t="shared" ca="1" si="6"/>
        <v>0.25188916876574308</v>
      </c>
      <c r="O35" s="29">
        <f t="shared" ca="1" si="7"/>
        <v>0.25188916876574308</v>
      </c>
      <c r="P35" s="17">
        <v>500</v>
      </c>
      <c r="Q35" s="17">
        <f t="shared" ca="1" si="3"/>
        <v>230</v>
      </c>
      <c r="R35" s="22">
        <f t="shared" ca="1" si="8"/>
        <v>0.69185000691850007</v>
      </c>
      <c r="S35" s="29">
        <f t="shared" ca="1" si="9"/>
        <v>0.69185000691850007</v>
      </c>
    </row>
    <row r="36" spans="2:19" x14ac:dyDescent="0.15">
      <c r="B36" s="18"/>
      <c r="C36" s="18"/>
      <c r="D36" s="18" t="s">
        <v>22</v>
      </c>
      <c r="E36" s="18" t="s">
        <v>25</v>
      </c>
      <c r="F36" s="18" t="s">
        <v>31</v>
      </c>
      <c r="H36" s="17">
        <v>600</v>
      </c>
      <c r="I36" s="17">
        <f t="shared" ca="1" si="4"/>
        <v>158</v>
      </c>
      <c r="J36" s="22">
        <f t="shared" ca="1" si="5"/>
        <v>502</v>
      </c>
      <c r="L36" s="17">
        <v>600</v>
      </c>
      <c r="M36" s="17">
        <f t="shared" ca="1" si="2"/>
        <v>137</v>
      </c>
      <c r="N36" s="22">
        <f t="shared" ca="1" si="6"/>
        <v>0.22598870056497175</v>
      </c>
      <c r="O36" s="29">
        <f t="shared" ca="1" si="7"/>
        <v>0.22598870056497175</v>
      </c>
      <c r="P36" s="17">
        <v>600</v>
      </c>
      <c r="Q36" s="17">
        <f t="shared" ca="1" si="3"/>
        <v>295</v>
      </c>
      <c r="R36" s="22">
        <f t="shared" ca="1" si="8"/>
        <v>0.67716268833587268</v>
      </c>
      <c r="S36" s="29">
        <f t="shared" ca="1" si="9"/>
        <v>0.67716268833587268</v>
      </c>
    </row>
    <row r="37" spans="2:19" x14ac:dyDescent="0.15">
      <c r="B37" s="18"/>
      <c r="C37" s="18"/>
      <c r="D37" s="18" t="s">
        <v>17</v>
      </c>
      <c r="E37" s="18" t="s">
        <v>25</v>
      </c>
      <c r="F37" s="18" t="s">
        <v>34</v>
      </c>
      <c r="H37" s="17">
        <v>700</v>
      </c>
      <c r="I37" s="17">
        <f t="shared" ca="1" si="4"/>
        <v>260</v>
      </c>
      <c r="J37" s="22">
        <f t="shared" ca="1" si="5"/>
        <v>510</v>
      </c>
      <c r="L37" s="17">
        <v>700</v>
      </c>
      <c r="M37" s="17">
        <f t="shared" ca="1" si="2"/>
        <v>329</v>
      </c>
      <c r="N37" s="22">
        <f t="shared" ca="1" si="6"/>
        <v>0.12422360248447205</v>
      </c>
      <c r="O37" s="29">
        <f t="shared" ca="1" si="7"/>
        <v>0.12422360248447205</v>
      </c>
      <c r="P37" s="17">
        <v>700</v>
      </c>
      <c r="Q37" s="17">
        <f t="shared" ca="1" si="3"/>
        <v>246</v>
      </c>
      <c r="R37" s="22">
        <f t="shared" ca="1" si="8"/>
        <v>0.74743203707262906</v>
      </c>
      <c r="S37" s="29">
        <f t="shared" ca="1" si="9"/>
        <v>0.74743203707262906</v>
      </c>
    </row>
    <row r="38" spans="2:19" x14ac:dyDescent="0.15">
      <c r="B38" s="18"/>
      <c r="C38" s="18"/>
      <c r="D38" s="18" t="s">
        <v>130</v>
      </c>
      <c r="E38" s="18" t="s">
        <v>25</v>
      </c>
      <c r="F38" s="18" t="s">
        <v>131</v>
      </c>
      <c r="H38" s="17">
        <v>800</v>
      </c>
      <c r="I38" s="17">
        <f t="shared" ca="1" si="4"/>
        <v>538</v>
      </c>
      <c r="J38" s="22">
        <f t="shared" ca="1" si="5"/>
        <v>326</v>
      </c>
      <c r="L38" s="17">
        <v>800</v>
      </c>
      <c r="M38" s="17">
        <f t="shared" ca="1" si="2"/>
        <v>151</v>
      </c>
      <c r="N38" s="22">
        <f t="shared" ca="1" si="6"/>
        <v>0.26101141924959215</v>
      </c>
      <c r="O38" s="29">
        <f t="shared" ca="1" si="7"/>
        <v>0.26101141924959215</v>
      </c>
      <c r="P38" s="17">
        <v>800</v>
      </c>
      <c r="Q38" s="17">
        <f t="shared" ca="1" si="3"/>
        <v>85</v>
      </c>
      <c r="R38" s="22">
        <f t="shared" ca="1" si="8"/>
        <v>0.91308565884837078</v>
      </c>
      <c r="S38" s="29">
        <f t="shared" ca="1" si="9"/>
        <v>0.91308565884837078</v>
      </c>
    </row>
    <row r="39" spans="2:19" x14ac:dyDescent="0.15">
      <c r="H39" s="17">
        <v>900</v>
      </c>
      <c r="I39" s="17">
        <f t="shared" ca="1" si="4"/>
        <v>547</v>
      </c>
      <c r="J39" s="22">
        <f t="shared" ca="1" si="5"/>
        <v>434</v>
      </c>
      <c r="L39" s="17">
        <v>900</v>
      </c>
      <c r="M39" s="17">
        <f t="shared" ca="1" si="2"/>
        <v>290</v>
      </c>
      <c r="N39" s="22">
        <f t="shared" ca="1" si="6"/>
        <v>0.17142857142857143</v>
      </c>
      <c r="O39" s="29">
        <f t="shared" ca="1" si="7"/>
        <v>0.17142857142857143</v>
      </c>
      <c r="P39" s="17">
        <v>900</v>
      </c>
      <c r="Q39" s="17">
        <f t="shared" ca="1" si="3"/>
        <v>422</v>
      </c>
      <c r="R39" s="22">
        <f t="shared" ca="1" si="8"/>
        <v>0.68766332003850916</v>
      </c>
      <c r="S39" s="29">
        <f t="shared" ca="1" si="9"/>
        <v>0.68766332003850916</v>
      </c>
    </row>
    <row r="40" spans="2:19" x14ac:dyDescent="0.15">
      <c r="H40" s="17">
        <v>1000</v>
      </c>
      <c r="I40" s="17">
        <v>750</v>
      </c>
      <c r="J40" s="22">
        <f t="shared" ca="1" si="5"/>
        <v>280</v>
      </c>
      <c r="L40" s="17">
        <v>1000</v>
      </c>
      <c r="M40" s="17">
        <f t="shared" ca="1" si="2"/>
        <v>393</v>
      </c>
      <c r="N40" s="22">
        <f t="shared" ca="1" si="6"/>
        <v>0.14503263234227701</v>
      </c>
      <c r="O40" s="29">
        <f t="shared" ca="1" si="7"/>
        <v>0.14503263234227701</v>
      </c>
      <c r="P40" s="17">
        <v>1000</v>
      </c>
      <c r="Q40" s="17">
        <f t="shared" ca="1" si="3"/>
        <v>470</v>
      </c>
      <c r="R40" s="22">
        <f t="shared" ca="1" si="8"/>
        <v>0.68714354428640145</v>
      </c>
      <c r="S40" s="29">
        <f t="shared" ca="1" si="9"/>
        <v>0.68714354428640145</v>
      </c>
    </row>
    <row r="41" spans="2:19" x14ac:dyDescent="0.15">
      <c r="H41" s="17">
        <v>1100</v>
      </c>
      <c r="I41" s="17">
        <f t="shared" ca="1" si="4"/>
        <v>821</v>
      </c>
      <c r="J41" s="22">
        <f t="shared" ca="1" si="5"/>
        <v>290</v>
      </c>
      <c r="L41" s="17">
        <v>1100</v>
      </c>
      <c r="M41" s="17">
        <f t="shared" ca="1" si="2"/>
        <v>529</v>
      </c>
      <c r="N41" s="22">
        <f t="shared" ca="1" si="6"/>
        <v>0.12174875484228002</v>
      </c>
      <c r="O41" s="29">
        <f t="shared" ca="1" si="7"/>
        <v>0.12174875484228002</v>
      </c>
      <c r="P41" s="17">
        <v>1100</v>
      </c>
      <c r="Q41" s="17">
        <f t="shared" ca="1" si="3"/>
        <v>259</v>
      </c>
      <c r="R41" s="22">
        <f t="shared" ca="1" si="8"/>
        <v>0.81759463657918396</v>
      </c>
      <c r="S41" s="29">
        <f t="shared" ca="1" si="9"/>
        <v>0.81759463657918396</v>
      </c>
    </row>
    <row r="45" spans="2:19" x14ac:dyDescent="0.15">
      <c r="H45" s="17" t="s">
        <v>585</v>
      </c>
    </row>
  </sheetData>
  <mergeCells count="1">
    <mergeCell ref="D3:F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3:AF270"/>
  <sheetViews>
    <sheetView tabSelected="1" zoomScaleNormal="100" workbookViewId="0">
      <pane ySplit="6" topLeftCell="A7" activePane="bottomLeft" state="frozen"/>
      <selection pane="bottomLeft" activeCell="K16" sqref="K16"/>
    </sheetView>
  </sheetViews>
  <sheetFormatPr defaultRowHeight="12" x14ac:dyDescent="0.15"/>
  <cols>
    <col min="1" max="16" width="9" style="117"/>
    <col min="17" max="17" width="10.25" style="117" bestFit="1" customWidth="1"/>
    <col min="18" max="16384" width="9" style="117"/>
  </cols>
  <sheetData>
    <row r="3" spans="2:32" x14ac:dyDescent="0.15">
      <c r="D3" s="183" t="s">
        <v>143</v>
      </c>
      <c r="E3" s="168"/>
      <c r="F3" s="168"/>
      <c r="G3" s="168"/>
      <c r="H3" s="168"/>
      <c r="I3" s="168"/>
      <c r="J3" s="169"/>
      <c r="N3" s="161" t="s">
        <v>136</v>
      </c>
      <c r="O3" s="168"/>
      <c r="P3" s="169"/>
      <c r="Q3" s="118"/>
      <c r="S3" s="170" t="s">
        <v>141</v>
      </c>
      <c r="T3" s="173"/>
      <c r="U3" s="174"/>
    </row>
    <row r="4" spans="2:32" x14ac:dyDescent="0.15">
      <c r="D4" s="184"/>
      <c r="E4" s="164"/>
      <c r="F4" s="164"/>
      <c r="G4" s="164"/>
      <c r="H4" s="164"/>
      <c r="I4" s="164"/>
      <c r="J4" s="165"/>
      <c r="N4" s="162"/>
      <c r="O4" s="164"/>
      <c r="P4" s="165"/>
      <c r="Q4" s="118"/>
      <c r="S4" s="171"/>
      <c r="T4" s="175"/>
      <c r="U4" s="176"/>
    </row>
    <row r="5" spans="2:32" x14ac:dyDescent="0.15">
      <c r="D5" s="185"/>
      <c r="E5" s="166"/>
      <c r="F5" s="166"/>
      <c r="G5" s="166"/>
      <c r="H5" s="166"/>
      <c r="I5" s="166"/>
      <c r="J5" s="167"/>
      <c r="L5" s="117" t="s">
        <v>167</v>
      </c>
      <c r="M5" s="139">
        <f>ROUNDUP(((O5-1)^2.5+60) * INT(((O5-1)^1.7+50 )*1.12) / 6,0)</f>
        <v>560</v>
      </c>
      <c r="N5" s="162"/>
      <c r="O5" s="164">
        <v>1</v>
      </c>
      <c r="P5" s="165"/>
      <c r="Q5" s="118"/>
      <c r="S5" s="171"/>
      <c r="T5" s="175">
        <v>1</v>
      </c>
      <c r="U5" s="176"/>
      <c r="AC5" s="160"/>
      <c r="AD5" s="160"/>
      <c r="AE5" s="160"/>
      <c r="AF5" s="160"/>
    </row>
    <row r="6" spans="2:32" ht="13.5" customHeight="1" x14ac:dyDescent="0.15">
      <c r="B6" s="119" t="s">
        <v>166</v>
      </c>
      <c r="C6" s="119">
        <v>1699</v>
      </c>
      <c r="L6" s="187">
        <v>231</v>
      </c>
      <c r="M6" s="188"/>
      <c r="N6" s="163"/>
      <c r="O6" s="166"/>
      <c r="P6" s="167"/>
      <c r="Q6" s="118"/>
      <c r="S6" s="172"/>
      <c r="T6" s="177"/>
      <c r="U6" s="178"/>
    </row>
    <row r="7" spans="2:32" x14ac:dyDescent="0.15">
      <c r="B7" s="120" t="s">
        <v>150</v>
      </c>
      <c r="C7" s="120">
        <f>SUMIF(B8:B39,"打造费用",C8:C39)</f>
        <v>0</v>
      </c>
      <c r="D7" s="121"/>
      <c r="E7" s="180" t="s">
        <v>137</v>
      </c>
      <c r="F7" s="180"/>
      <c r="G7" s="180" t="s">
        <v>138</v>
      </c>
      <c r="H7" s="180"/>
      <c r="I7" s="180" t="s">
        <v>139</v>
      </c>
      <c r="J7" s="180"/>
      <c r="K7" s="122"/>
    </row>
    <row r="8" spans="2:32" x14ac:dyDescent="0.15">
      <c r="B8" s="117" t="s">
        <v>145</v>
      </c>
      <c r="C8" s="136">
        <f>ROUNDUP((2350+G10*(E10*140-40)+G10*I10*10)*0.6,0)</f>
        <v>1470</v>
      </c>
      <c r="D8" s="186" t="s">
        <v>75</v>
      </c>
      <c r="E8" s="186"/>
      <c r="F8" s="186"/>
      <c r="G8" s="186"/>
      <c r="H8" s="186"/>
      <c r="I8" s="186"/>
      <c r="J8" s="186"/>
      <c r="K8" s="122"/>
      <c r="L8" s="139">
        <f>1020+180*O5</f>
        <v>1200</v>
      </c>
      <c r="M8" s="179" t="s">
        <v>2</v>
      </c>
      <c r="N8" s="181">
        <f>1020+180*O5+SUMIF($B$8:$B$39,M8,$C$8:$C$39)</f>
        <v>8550</v>
      </c>
      <c r="O8" s="181"/>
      <c r="P8" s="181"/>
      <c r="S8" s="181">
        <f>VLOOKUP($T$5,怪物属性!B:M,5,FALSE)</f>
        <v>10875</v>
      </c>
      <c r="T8" s="181"/>
      <c r="U8" s="181"/>
      <c r="V8" s="179" t="s">
        <v>2</v>
      </c>
    </row>
    <row r="9" spans="2:32" x14ac:dyDescent="0.15">
      <c r="C9" s="137"/>
      <c r="D9" s="179"/>
      <c r="E9" s="179"/>
      <c r="F9" s="179"/>
      <c r="G9" s="179"/>
      <c r="H9" s="179"/>
      <c r="I9" s="179"/>
      <c r="J9" s="179"/>
      <c r="K9" s="122"/>
      <c r="L9" s="139"/>
      <c r="M9" s="180"/>
      <c r="N9" s="182"/>
      <c r="O9" s="182"/>
      <c r="P9" s="182"/>
      <c r="Q9" s="122"/>
      <c r="S9" s="182"/>
      <c r="T9" s="182"/>
      <c r="U9" s="182"/>
      <c r="V9" s="180"/>
      <c r="X9" s="123" t="s">
        <v>171</v>
      </c>
      <c r="Y9" s="123" t="s">
        <v>172</v>
      </c>
      <c r="Z9" s="123" t="s">
        <v>173</v>
      </c>
    </row>
    <row r="10" spans="2:32" x14ac:dyDescent="0.15">
      <c r="C10" s="137"/>
      <c r="D10" s="179"/>
      <c r="E10" s="179">
        <v>1</v>
      </c>
      <c r="F10" s="179"/>
      <c r="G10" s="179">
        <v>1</v>
      </c>
      <c r="H10" s="179"/>
      <c r="I10" s="179">
        <v>0</v>
      </c>
      <c r="J10" s="179"/>
      <c r="K10" s="122"/>
      <c r="L10" s="139">
        <f>47+3*O5</f>
        <v>50</v>
      </c>
      <c r="M10" s="179" t="s">
        <v>109</v>
      </c>
      <c r="N10" s="181">
        <f>47+3*O5+SUMIF($B$8:$B$39,M10,$C$8:$C$39)</f>
        <v>50</v>
      </c>
      <c r="O10" s="181"/>
      <c r="P10" s="181"/>
      <c r="Q10" s="122"/>
      <c r="S10" s="181" t="s">
        <v>144</v>
      </c>
      <c r="T10" s="181"/>
      <c r="U10" s="181"/>
      <c r="V10" s="179" t="s">
        <v>109</v>
      </c>
      <c r="X10" s="124">
        <v>1</v>
      </c>
      <c r="Y10" s="125">
        <v>1</v>
      </c>
      <c r="Z10" s="126">
        <v>0</v>
      </c>
    </row>
    <row r="11" spans="2:32" x14ac:dyDescent="0.15">
      <c r="B11" s="127" t="s">
        <v>149</v>
      </c>
      <c r="C11" s="138">
        <f>IF(I10=0,0,VLOOKUP(E10,装备强化!$AP$9:$AZ$58,I10+1,FALSE))+IF(G10=1,0,VLOOKUP(E10,装备升级!$AI$7:$AO$56,G10,FALSE))</f>
        <v>0</v>
      </c>
      <c r="D11" s="180"/>
      <c r="E11" s="180"/>
      <c r="F11" s="180"/>
      <c r="G11" s="180"/>
      <c r="H11" s="180"/>
      <c r="I11" s="180"/>
      <c r="J11" s="180"/>
      <c r="K11" s="122"/>
      <c r="L11" s="139"/>
      <c r="M11" s="180"/>
      <c r="N11" s="182"/>
      <c r="O11" s="182"/>
      <c r="P11" s="182"/>
      <c r="Q11" s="122"/>
      <c r="S11" s="182"/>
      <c r="T11" s="182"/>
      <c r="U11" s="182"/>
      <c r="V11" s="180"/>
      <c r="X11" s="124">
        <v>5</v>
      </c>
      <c r="Y11" s="125">
        <v>2</v>
      </c>
      <c r="Z11" s="126">
        <v>1</v>
      </c>
    </row>
    <row r="12" spans="2:32" x14ac:dyDescent="0.15">
      <c r="B12" s="117" t="s">
        <v>147</v>
      </c>
      <c r="C12" s="136">
        <f>ROUNDUP((1175+G14*(E14*70-20)+G14*I14*5)*0.1,0)</f>
        <v>123</v>
      </c>
      <c r="D12" s="186" t="s">
        <v>76</v>
      </c>
      <c r="E12" s="186"/>
      <c r="F12" s="186"/>
      <c r="G12" s="186"/>
      <c r="H12" s="186"/>
      <c r="I12" s="186"/>
      <c r="J12" s="186"/>
      <c r="K12" s="122"/>
      <c r="L12" s="139">
        <f>340+60*O5</f>
        <v>400</v>
      </c>
      <c r="M12" s="179" t="s">
        <v>0</v>
      </c>
      <c r="N12" s="181">
        <f>340+60*O5+SUMIF($B$8:$B$39,M12,$C$8:$C$39)</f>
        <v>2851</v>
      </c>
      <c r="O12" s="181"/>
      <c r="P12" s="181"/>
      <c r="Q12" s="122"/>
      <c r="S12" s="181">
        <f>VLOOKUP($T$5,怪物属性!B:M,3,FALSE)</f>
        <v>1549</v>
      </c>
      <c r="T12" s="181"/>
      <c r="U12" s="181"/>
      <c r="V12" s="179" t="s">
        <v>0</v>
      </c>
      <c r="X12" s="124">
        <v>10</v>
      </c>
      <c r="Y12" s="125">
        <v>3</v>
      </c>
      <c r="Z12" s="126">
        <v>2</v>
      </c>
    </row>
    <row r="13" spans="2:32" x14ac:dyDescent="0.15">
      <c r="C13" s="137"/>
      <c r="D13" s="179"/>
      <c r="E13" s="179"/>
      <c r="F13" s="179"/>
      <c r="G13" s="179"/>
      <c r="H13" s="179"/>
      <c r="I13" s="179"/>
      <c r="J13" s="179"/>
      <c r="K13" s="122"/>
      <c r="L13" s="139"/>
      <c r="M13" s="180"/>
      <c r="N13" s="182"/>
      <c r="O13" s="182"/>
      <c r="P13" s="182"/>
      <c r="Q13" s="122"/>
      <c r="S13" s="182"/>
      <c r="T13" s="182"/>
      <c r="U13" s="182"/>
      <c r="V13" s="180"/>
      <c r="X13" s="124">
        <v>15</v>
      </c>
      <c r="Y13" s="125">
        <v>4</v>
      </c>
      <c r="Z13" s="126">
        <v>3</v>
      </c>
    </row>
    <row r="14" spans="2:32" x14ac:dyDescent="0.15">
      <c r="C14" s="137"/>
      <c r="D14" s="179"/>
      <c r="E14" s="179">
        <v>1</v>
      </c>
      <c r="F14" s="179"/>
      <c r="G14" s="179">
        <v>1</v>
      </c>
      <c r="H14" s="179"/>
      <c r="I14" s="179">
        <v>0</v>
      </c>
      <c r="J14" s="179"/>
      <c r="K14" s="122"/>
      <c r="L14" s="139">
        <f>170+30*O5</f>
        <v>200</v>
      </c>
      <c r="M14" s="179" t="s">
        <v>1</v>
      </c>
      <c r="N14" s="181">
        <f>170+30*O5+SUMIF($B$8:$B$39,M14,$C$8:$C$39)</f>
        <v>1426</v>
      </c>
      <c r="O14" s="181"/>
      <c r="P14" s="181"/>
      <c r="Q14" s="122"/>
      <c r="S14" s="181">
        <f>VLOOKUP($T$5,怪物属性!B:M,4,FALSE)</f>
        <v>775</v>
      </c>
      <c r="T14" s="181"/>
      <c r="U14" s="181"/>
      <c r="V14" s="179" t="s">
        <v>1</v>
      </c>
      <c r="X14" s="124">
        <v>20</v>
      </c>
      <c r="Y14" s="125">
        <v>5</v>
      </c>
      <c r="Z14" s="126">
        <v>4</v>
      </c>
    </row>
    <row r="15" spans="2:32" x14ac:dyDescent="0.15">
      <c r="B15" s="127" t="s">
        <v>149</v>
      </c>
      <c r="C15" s="138">
        <f>IF(I14=0,0,VLOOKUP(E14,装备强化!$AP$9:$AZ$58,I14+1,FALSE))+IF(G14=1,0,VLOOKUP(E14,装备升级!$AI$7:$AO$56,G14,FALSE))</f>
        <v>0</v>
      </c>
      <c r="D15" s="180"/>
      <c r="E15" s="180"/>
      <c r="F15" s="180"/>
      <c r="G15" s="180"/>
      <c r="H15" s="180"/>
      <c r="I15" s="180"/>
      <c r="J15" s="180"/>
      <c r="K15" s="122"/>
      <c r="L15" s="139"/>
      <c r="M15" s="180"/>
      <c r="N15" s="182"/>
      <c r="O15" s="182"/>
      <c r="P15" s="182"/>
      <c r="Q15" s="122"/>
      <c r="S15" s="182"/>
      <c r="T15" s="182"/>
      <c r="U15" s="182"/>
      <c r="V15" s="180"/>
      <c r="X15" s="124">
        <v>25</v>
      </c>
      <c r="Z15" s="126">
        <v>5</v>
      </c>
    </row>
    <row r="16" spans="2:32" x14ac:dyDescent="0.15">
      <c r="B16" s="117" t="s">
        <v>758</v>
      </c>
      <c r="C16" s="136">
        <f>ROUNDUP((7050+G18*(E18*420-120)+G18*I18*30)*0.7,0)</f>
        <v>5145</v>
      </c>
      <c r="D16" s="186" t="s">
        <v>77</v>
      </c>
      <c r="E16" s="186"/>
      <c r="F16" s="186"/>
      <c r="G16" s="186"/>
      <c r="H16" s="186"/>
      <c r="I16" s="186"/>
      <c r="J16" s="186"/>
      <c r="K16" s="122"/>
      <c r="L16" s="139">
        <f>8000+40*O5</f>
        <v>8040</v>
      </c>
      <c r="M16" s="179" t="s">
        <v>5</v>
      </c>
      <c r="N16" s="181">
        <f>8000+40*O5+SUMIF($B$8:$B$39,M16,$C$8:$C$39)</f>
        <v>8040</v>
      </c>
      <c r="O16" s="181"/>
      <c r="P16" s="181"/>
      <c r="Q16" s="140">
        <f>(N16-S18)/10000</f>
        <v>0.79400000000000004</v>
      </c>
      <c r="R16" s="140">
        <f>(S16-N18)/10000</f>
        <v>0.80300000000000005</v>
      </c>
      <c r="S16" s="181">
        <f>VLOOKUP($T$5,怪物属性!B:M,8,FALSE)</f>
        <v>8580</v>
      </c>
      <c r="T16" s="181"/>
      <c r="U16" s="181"/>
      <c r="V16" s="179" t="s">
        <v>5</v>
      </c>
      <c r="X16" s="124">
        <v>30</v>
      </c>
      <c r="Z16" s="126">
        <v>6</v>
      </c>
    </row>
    <row r="17" spans="2:26" x14ac:dyDescent="0.15">
      <c r="B17" s="117" t="s">
        <v>147</v>
      </c>
      <c r="C17" s="137">
        <f>ROUNDUP((1175+G18*(E18*70-20)+G18*I18*5)*0.2,0)</f>
        <v>245</v>
      </c>
      <c r="D17" s="179"/>
      <c r="E17" s="179"/>
      <c r="F17" s="179"/>
      <c r="G17" s="179"/>
      <c r="H17" s="179"/>
      <c r="I17" s="179"/>
      <c r="J17" s="179"/>
      <c r="K17" s="122"/>
      <c r="L17" s="139"/>
      <c r="M17" s="180"/>
      <c r="N17" s="182"/>
      <c r="O17" s="182"/>
      <c r="P17" s="182"/>
      <c r="Q17" s="134"/>
      <c r="R17" s="139"/>
      <c r="S17" s="182"/>
      <c r="T17" s="182"/>
      <c r="U17" s="182"/>
      <c r="V17" s="180"/>
      <c r="X17" s="124">
        <v>35</v>
      </c>
      <c r="Z17" s="126">
        <v>7</v>
      </c>
    </row>
    <row r="18" spans="2:26" x14ac:dyDescent="0.15">
      <c r="C18" s="137"/>
      <c r="D18" s="179"/>
      <c r="E18" s="179">
        <v>1</v>
      </c>
      <c r="F18" s="179"/>
      <c r="G18" s="179">
        <v>1</v>
      </c>
      <c r="H18" s="179"/>
      <c r="I18" s="179">
        <v>0</v>
      </c>
      <c r="J18" s="179"/>
      <c r="K18" s="122"/>
      <c r="L18" s="139">
        <f>500+50*O5</f>
        <v>550</v>
      </c>
      <c r="M18" s="179" t="s">
        <v>142</v>
      </c>
      <c r="N18" s="181">
        <f>500+50*O5+SUMIF($B$8:$B$39,M18,$C$8:$C$39)</f>
        <v>550</v>
      </c>
      <c r="O18" s="181"/>
      <c r="P18" s="181"/>
      <c r="Q18" s="134"/>
      <c r="R18" s="139"/>
      <c r="S18" s="181">
        <f>VLOOKUP($T$5,怪物属性!B:M,9,FALSE)</f>
        <v>100</v>
      </c>
      <c r="T18" s="181"/>
      <c r="U18" s="181"/>
      <c r="V18" s="179" t="s">
        <v>142</v>
      </c>
      <c r="X18" s="124">
        <v>40</v>
      </c>
      <c r="Z18" s="126">
        <v>8</v>
      </c>
    </row>
    <row r="19" spans="2:26" x14ac:dyDescent="0.15">
      <c r="B19" s="127" t="s">
        <v>149</v>
      </c>
      <c r="C19" s="138">
        <f>IF(I18=0,0,VLOOKUP(E18,装备强化!$AP$9:$AZ$58,I18+1,FALSE))+IF(G18=1,0,VLOOKUP(E18,装备升级!$AI$7:$AO$56,G18,FALSE))</f>
        <v>0</v>
      </c>
      <c r="D19" s="180"/>
      <c r="E19" s="180"/>
      <c r="F19" s="180"/>
      <c r="G19" s="180"/>
      <c r="H19" s="180"/>
      <c r="I19" s="180"/>
      <c r="J19" s="180"/>
      <c r="K19" s="122"/>
      <c r="L19" s="139"/>
      <c r="M19" s="180"/>
      <c r="N19" s="182"/>
      <c r="O19" s="182"/>
      <c r="P19" s="182"/>
      <c r="Q19" s="134"/>
      <c r="R19" s="139"/>
      <c r="S19" s="182"/>
      <c r="T19" s="182"/>
      <c r="U19" s="182"/>
      <c r="V19" s="180"/>
      <c r="X19" s="124">
        <v>45</v>
      </c>
      <c r="Z19" s="126">
        <v>9</v>
      </c>
    </row>
    <row r="20" spans="2:26" x14ac:dyDescent="0.15">
      <c r="B20" s="117" t="s">
        <v>145</v>
      </c>
      <c r="C20" s="136">
        <f>ROUNDUP((2350+G22*(E22*140-40)+G22*I22*10)*0.1,0)</f>
        <v>245</v>
      </c>
      <c r="D20" s="186" t="s">
        <v>78</v>
      </c>
      <c r="E20" s="186"/>
      <c r="F20" s="186"/>
      <c r="G20" s="186"/>
      <c r="H20" s="186"/>
      <c r="I20" s="186"/>
      <c r="J20" s="186"/>
      <c r="K20" s="122"/>
      <c r="L20" s="139">
        <f>500+20*O5</f>
        <v>520</v>
      </c>
      <c r="M20" s="179" t="s">
        <v>3</v>
      </c>
      <c r="N20" s="181">
        <f>500+20*O5+SUMIF($B$8:$B$39,M20,$C$8:$C$39)</f>
        <v>520</v>
      </c>
      <c r="O20" s="181"/>
      <c r="P20" s="181"/>
      <c r="Q20" s="140">
        <f>(N20-S22)/10000</f>
        <v>5.1999999999999998E-2</v>
      </c>
      <c r="R20" s="140">
        <f>(S20-N22)/10000</f>
        <v>0.25600000000000001</v>
      </c>
      <c r="S20" s="181">
        <f>VLOOKUP($T$5,怪物属性!B:M,6,FALSE)</f>
        <v>3120</v>
      </c>
      <c r="T20" s="181"/>
      <c r="U20" s="181"/>
      <c r="V20" s="179" t="s">
        <v>3</v>
      </c>
      <c r="X20" s="124">
        <v>50</v>
      </c>
      <c r="Z20" s="126">
        <v>10</v>
      </c>
    </row>
    <row r="21" spans="2:26" x14ac:dyDescent="0.15">
      <c r="C21" s="137"/>
      <c r="D21" s="179"/>
      <c r="E21" s="179"/>
      <c r="F21" s="179"/>
      <c r="G21" s="179"/>
      <c r="H21" s="179"/>
      <c r="I21" s="179"/>
      <c r="J21" s="179"/>
      <c r="K21" s="122"/>
      <c r="L21" s="139"/>
      <c r="M21" s="180"/>
      <c r="N21" s="182"/>
      <c r="O21" s="182"/>
      <c r="P21" s="182"/>
      <c r="Q21" s="122"/>
      <c r="S21" s="182"/>
      <c r="T21" s="182"/>
      <c r="U21" s="182"/>
      <c r="V21" s="180"/>
    </row>
    <row r="22" spans="2:26" x14ac:dyDescent="0.15">
      <c r="C22" s="137"/>
      <c r="D22" s="179"/>
      <c r="E22" s="179">
        <v>1</v>
      </c>
      <c r="F22" s="179"/>
      <c r="G22" s="179">
        <v>1</v>
      </c>
      <c r="H22" s="179"/>
      <c r="I22" s="179">
        <v>0</v>
      </c>
      <c r="J22" s="179"/>
      <c r="K22" s="122"/>
      <c r="L22" s="139">
        <f>500+60*O5</f>
        <v>560</v>
      </c>
      <c r="M22" s="179" t="s">
        <v>4</v>
      </c>
      <c r="N22" s="181">
        <f>500+60*O5+SUMIF($B$8:$B$39,M22,$C$8:$C$39)</f>
        <v>560</v>
      </c>
      <c r="O22" s="181"/>
      <c r="P22" s="181"/>
      <c r="Q22" s="122"/>
      <c r="S22" s="181">
        <f>VLOOKUP($T$5,怪物属性!B:M,7,FALSE)</f>
        <v>0</v>
      </c>
      <c r="T22" s="181"/>
      <c r="U22" s="181"/>
      <c r="V22" s="179" t="s">
        <v>4</v>
      </c>
    </row>
    <row r="23" spans="2:26" x14ac:dyDescent="0.15">
      <c r="B23" s="127" t="s">
        <v>149</v>
      </c>
      <c r="C23" s="138">
        <f>IF(I22=0,0,VLOOKUP(E22,装备强化!$AP$9:$AZ$58,I22+1,FALSE))+IF(G22=1,0,VLOOKUP(E22,装备升级!$AI$7:$AO$56,G22,FALSE))</f>
        <v>0</v>
      </c>
      <c r="D23" s="180"/>
      <c r="E23" s="180"/>
      <c r="F23" s="180"/>
      <c r="G23" s="180"/>
      <c r="H23" s="180"/>
      <c r="I23" s="180"/>
      <c r="J23" s="180"/>
      <c r="K23" s="122"/>
      <c r="L23" s="139"/>
      <c r="M23" s="180"/>
      <c r="N23" s="182"/>
      <c r="O23" s="182"/>
      <c r="P23" s="182"/>
      <c r="Q23" s="122"/>
      <c r="S23" s="182"/>
      <c r="T23" s="182"/>
      <c r="U23" s="182"/>
      <c r="V23" s="180"/>
    </row>
    <row r="24" spans="2:26" x14ac:dyDescent="0.15">
      <c r="B24" s="117" t="s">
        <v>759</v>
      </c>
      <c r="C24" s="136">
        <f>ROUNDUP((7050+G26*(E26*420-120)+G26*I26*30)*0.3,0)</f>
        <v>2205</v>
      </c>
      <c r="D24" s="186" t="s">
        <v>79</v>
      </c>
      <c r="E24" s="186"/>
      <c r="F24" s="186"/>
      <c r="G24" s="186"/>
      <c r="H24" s="186"/>
      <c r="I24" s="186"/>
      <c r="J24" s="186"/>
      <c r="K24" s="128"/>
      <c r="L24" s="139">
        <f>1000+20*O5</f>
        <v>1020</v>
      </c>
      <c r="M24" s="179" t="s">
        <v>761</v>
      </c>
      <c r="N24" s="181">
        <f>1000+20*O5+SUMIF($B$8:$B$39,M24,$C$8:$C$39)</f>
        <v>1020</v>
      </c>
      <c r="O24" s="181"/>
      <c r="P24" s="181"/>
      <c r="Q24" s="122"/>
      <c r="S24" s="181">
        <f>VLOOKUP($T$5,怪物属性!B:M,10,FALSE)</f>
        <v>2240</v>
      </c>
      <c r="T24" s="181"/>
      <c r="U24" s="181"/>
      <c r="V24" s="179" t="s">
        <v>761</v>
      </c>
    </row>
    <row r="25" spans="2:26" x14ac:dyDescent="0.15">
      <c r="B25" s="117" t="s">
        <v>760</v>
      </c>
      <c r="C25" s="137">
        <f>ROUNDUP((1175+G26*(E26*70-20)+G26*I26*5)*0.6,0)</f>
        <v>735</v>
      </c>
      <c r="D25" s="179"/>
      <c r="E25" s="179"/>
      <c r="F25" s="179"/>
      <c r="G25" s="179"/>
      <c r="H25" s="179"/>
      <c r="I25" s="179"/>
      <c r="J25" s="179"/>
      <c r="K25" s="122"/>
      <c r="L25" s="139"/>
      <c r="M25" s="180"/>
      <c r="N25" s="182"/>
      <c r="O25" s="182"/>
      <c r="P25" s="182"/>
      <c r="Q25" s="122"/>
      <c r="S25" s="182"/>
      <c r="T25" s="182"/>
      <c r="U25" s="182"/>
      <c r="V25" s="180"/>
    </row>
    <row r="26" spans="2:26" x14ac:dyDescent="0.15">
      <c r="C26" s="137"/>
      <c r="D26" s="179"/>
      <c r="E26" s="179">
        <v>1</v>
      </c>
      <c r="F26" s="179"/>
      <c r="G26" s="179">
        <v>1</v>
      </c>
      <c r="H26" s="179"/>
      <c r="I26" s="179">
        <v>0</v>
      </c>
      <c r="J26" s="179"/>
      <c r="K26" s="122"/>
      <c r="L26" s="139">
        <f>1000+40*O5</f>
        <v>1040</v>
      </c>
      <c r="M26" s="179" t="s">
        <v>762</v>
      </c>
      <c r="N26" s="181">
        <f>1000+40*O5+SUMIF($B$8:$B$39,M26,$C$8:$C$39)</f>
        <v>1040</v>
      </c>
      <c r="O26" s="181"/>
      <c r="P26" s="181"/>
      <c r="Q26" s="122"/>
      <c r="S26" s="181">
        <f>VLOOKUP($T$5,怪物属性!B:M,11,FALSE)</f>
        <v>0</v>
      </c>
      <c r="T26" s="181"/>
      <c r="U26" s="181"/>
      <c r="V26" s="179" t="s">
        <v>762</v>
      </c>
    </row>
    <row r="27" spans="2:26" x14ac:dyDescent="0.15">
      <c r="B27" s="127" t="s">
        <v>149</v>
      </c>
      <c r="C27" s="138">
        <f>IF(I26=0,0,VLOOKUP(E26,装备强化!$AP$9:$AZ$58,I26+1,FALSE))+IF(G26=1,0,VLOOKUP(E26,装备升级!$AI$7:$AO$56,G26,FALSE))</f>
        <v>0</v>
      </c>
      <c r="D27" s="180"/>
      <c r="E27" s="180"/>
      <c r="F27" s="180"/>
      <c r="G27" s="180"/>
      <c r="H27" s="180"/>
      <c r="I27" s="180"/>
      <c r="J27" s="180"/>
      <c r="K27" s="122"/>
      <c r="M27" s="180"/>
      <c r="N27" s="182"/>
      <c r="O27" s="182"/>
      <c r="P27" s="182"/>
      <c r="Q27" s="122"/>
      <c r="S27" s="182"/>
      <c r="T27" s="182"/>
      <c r="U27" s="182"/>
      <c r="V27" s="180"/>
    </row>
    <row r="28" spans="2:26" x14ac:dyDescent="0.15">
      <c r="B28" s="117" t="s">
        <v>148</v>
      </c>
      <c r="C28" s="136">
        <f>ROUNDUP((1175+G30*(E30*70-20)+G30*I30*5)*0.1,0)</f>
        <v>123</v>
      </c>
      <c r="D28" s="186" t="s">
        <v>140</v>
      </c>
      <c r="E28" s="186"/>
      <c r="F28" s="186"/>
      <c r="G28" s="186"/>
      <c r="H28" s="186"/>
      <c r="I28" s="186"/>
      <c r="J28" s="186"/>
      <c r="K28" s="122"/>
      <c r="M28" s="189" t="s">
        <v>153</v>
      </c>
      <c r="N28" s="179">
        <f>VLOOKUP($O$5,角色属性!$E$17:$AO$66,12,FALSE)</f>
        <v>2000</v>
      </c>
      <c r="O28" s="179"/>
      <c r="P28" s="179"/>
      <c r="S28" s="201">
        <f>VLOOKUP($T$5,怪物属性!B:M,2,FALSE)</f>
        <v>56</v>
      </c>
      <c r="T28" s="181"/>
      <c r="U28" s="181"/>
      <c r="V28" s="179" t="s">
        <v>151</v>
      </c>
    </row>
    <row r="29" spans="2:26" x14ac:dyDescent="0.15">
      <c r="C29" s="137"/>
      <c r="D29" s="179"/>
      <c r="E29" s="179"/>
      <c r="F29" s="179"/>
      <c r="G29" s="179"/>
      <c r="H29" s="179"/>
      <c r="I29" s="179"/>
      <c r="J29" s="179"/>
      <c r="K29" s="122"/>
      <c r="M29" s="180"/>
      <c r="N29" s="180"/>
      <c r="O29" s="180"/>
      <c r="P29" s="180"/>
      <c r="S29" s="182"/>
      <c r="T29" s="182"/>
      <c r="U29" s="182"/>
      <c r="V29" s="180"/>
    </row>
    <row r="30" spans="2:26" x14ac:dyDescent="0.15">
      <c r="C30" s="137"/>
      <c r="D30" s="179"/>
      <c r="E30" s="179">
        <v>1</v>
      </c>
      <c r="F30" s="179"/>
      <c r="G30" s="179">
        <v>1</v>
      </c>
      <c r="H30" s="179"/>
      <c r="I30" s="179">
        <v>0</v>
      </c>
      <c r="J30" s="179"/>
      <c r="K30" s="122"/>
      <c r="M30" s="179" t="s">
        <v>161</v>
      </c>
      <c r="N30" s="179">
        <f>VLOOKUP($O$5,角色属性!$E$17:$AO$66,3,FALSE)</f>
        <v>280</v>
      </c>
      <c r="O30" s="179"/>
      <c r="P30" s="179"/>
      <c r="S30" s="181">
        <f>VLOOKUP($T$5,怪物属性!B:M,12,FALSE)</f>
        <v>7</v>
      </c>
      <c r="T30" s="181"/>
      <c r="U30" s="181"/>
      <c r="V30" s="179" t="s">
        <v>152</v>
      </c>
    </row>
    <row r="31" spans="2:26" x14ac:dyDescent="0.15">
      <c r="B31" s="127" t="s">
        <v>149</v>
      </c>
      <c r="C31" s="138">
        <f>IF(I30=0,0,VLOOKUP(E30,装备强化!$AP$9:$AZ$58,I30+1,FALSE))+IF(G30=1,0,VLOOKUP(E30,装备升级!$AI$7:$AO$56,G30,FALSE))</f>
        <v>0</v>
      </c>
      <c r="D31" s="180"/>
      <c r="E31" s="180"/>
      <c r="F31" s="180"/>
      <c r="G31" s="180"/>
      <c r="H31" s="180"/>
      <c r="I31" s="180"/>
      <c r="J31" s="180"/>
      <c r="K31" s="122"/>
      <c r="M31" s="180"/>
      <c r="N31" s="180"/>
      <c r="O31" s="180"/>
      <c r="P31" s="180"/>
      <c r="S31" s="182"/>
      <c r="T31" s="182"/>
      <c r="U31" s="182"/>
      <c r="V31" s="180"/>
    </row>
    <row r="32" spans="2:26" x14ac:dyDescent="0.15">
      <c r="B32" s="117" t="s">
        <v>145</v>
      </c>
      <c r="C32" s="136">
        <f>ROUNDUP((2350+G34*(E34*140-40)+G34*I34*10)*0.15,0)</f>
        <v>368</v>
      </c>
      <c r="D32" s="186" t="s">
        <v>244</v>
      </c>
      <c r="E32" s="186"/>
      <c r="F32" s="186"/>
      <c r="G32" s="186"/>
      <c r="H32" s="186"/>
      <c r="I32" s="186"/>
      <c r="J32" s="186"/>
      <c r="K32" s="122"/>
    </row>
    <row r="33" spans="2:22" x14ac:dyDescent="0.15">
      <c r="C33" s="137"/>
      <c r="D33" s="179"/>
      <c r="E33" s="179"/>
      <c r="F33" s="179"/>
      <c r="G33" s="179"/>
      <c r="H33" s="179"/>
      <c r="I33" s="179"/>
      <c r="J33" s="179"/>
      <c r="K33" s="122"/>
      <c r="L33" s="117" t="s">
        <v>154</v>
      </c>
      <c r="M33" s="117">
        <f>N12-S14</f>
        <v>2076</v>
      </c>
      <c r="N33" s="117" t="s">
        <v>155</v>
      </c>
      <c r="O33" s="117">
        <f>S8/M33*(1/Q16)</f>
        <v>6.5975306125420419</v>
      </c>
      <c r="Q33" s="117" t="s">
        <v>782</v>
      </c>
      <c r="R33" s="194">
        <v>-101</v>
      </c>
      <c r="S33" s="194"/>
      <c r="T33" s="117" t="s">
        <v>165</v>
      </c>
      <c r="U33" s="194">
        <v>8649</v>
      </c>
      <c r="V33" s="194"/>
    </row>
    <row r="34" spans="2:22" x14ac:dyDescent="0.15">
      <c r="C34" s="137"/>
      <c r="D34" s="179"/>
      <c r="E34" s="179">
        <v>1</v>
      </c>
      <c r="F34" s="179"/>
      <c r="G34" s="179">
        <v>1</v>
      </c>
      <c r="H34" s="179"/>
      <c r="I34" s="179">
        <v>0</v>
      </c>
      <c r="J34" s="179"/>
      <c r="K34" s="122"/>
      <c r="L34" s="117" t="s">
        <v>156</v>
      </c>
      <c r="M34" s="117">
        <f>S12-N14</f>
        <v>123</v>
      </c>
      <c r="N34" s="117" t="s">
        <v>157</v>
      </c>
      <c r="O34" s="117">
        <f>ROUNDUP(N8/M34*(1/R16),0)</f>
        <v>87</v>
      </c>
      <c r="Q34" s="190" t="s">
        <v>828</v>
      </c>
      <c r="R34" s="191"/>
      <c r="S34" s="191"/>
      <c r="T34" s="191"/>
      <c r="U34" s="191"/>
      <c r="V34" s="192"/>
    </row>
    <row r="35" spans="2:22" x14ac:dyDescent="0.15">
      <c r="B35" s="127" t="s">
        <v>149</v>
      </c>
      <c r="C35" s="138">
        <f>IF(I34=0,0,VLOOKUP(E34,装备强化!$AP$9:$AZ$58,I34+1,FALSE))+IF(G34=1,0,VLOOKUP(E34,装备升级!$AI$7:$AO$56,G34,FALSE))</f>
        <v>0</v>
      </c>
      <c r="D35" s="180"/>
      <c r="E35" s="180"/>
      <c r="F35" s="180"/>
      <c r="G35" s="180"/>
      <c r="H35" s="180"/>
      <c r="I35" s="180"/>
      <c r="J35" s="180"/>
      <c r="K35" s="122"/>
      <c r="L35" s="117" t="s">
        <v>158</v>
      </c>
      <c r="M35" s="117">
        <f>INT(O34/O33)</f>
        <v>13</v>
      </c>
      <c r="Q35" s="196" t="s">
        <v>827</v>
      </c>
      <c r="R35" s="197"/>
      <c r="S35" s="197"/>
      <c r="T35" s="197"/>
      <c r="U35" s="197"/>
      <c r="V35" s="198"/>
    </row>
    <row r="36" spans="2:22" x14ac:dyDescent="0.15">
      <c r="B36" s="117" t="s">
        <v>145</v>
      </c>
      <c r="C36" s="136">
        <f>ROUNDUP((2350+G38*(E38*140-40)+G38*I38*10)*0.15,0)</f>
        <v>368</v>
      </c>
      <c r="D36" s="186" t="s">
        <v>246</v>
      </c>
      <c r="E36" s="186"/>
      <c r="F36" s="186"/>
      <c r="G36" s="186"/>
      <c r="H36" s="186"/>
      <c r="I36" s="186">
        <v>5</v>
      </c>
      <c r="J36" s="186"/>
      <c r="K36" s="122"/>
      <c r="L36" s="117" t="s">
        <v>159</v>
      </c>
      <c r="M36" s="117">
        <f>M35*S30</f>
        <v>91</v>
      </c>
      <c r="Q36" s="235" t="s">
        <v>829</v>
      </c>
      <c r="R36" s="197"/>
      <c r="S36" s="197"/>
      <c r="T36" s="197"/>
      <c r="U36" s="197"/>
      <c r="V36" s="198"/>
    </row>
    <row r="37" spans="2:22" x14ac:dyDescent="0.15">
      <c r="C37" s="137"/>
      <c r="D37" s="179"/>
      <c r="E37" s="179"/>
      <c r="F37" s="179"/>
      <c r="G37" s="179"/>
      <c r="H37" s="179"/>
      <c r="I37" s="179"/>
      <c r="J37" s="179"/>
      <c r="K37" s="122"/>
      <c r="L37" s="117" t="s">
        <v>160</v>
      </c>
      <c r="M37" s="117">
        <f>M35*S28</f>
        <v>728</v>
      </c>
      <c r="N37" s="117" t="s">
        <v>162</v>
      </c>
      <c r="O37" s="117">
        <f>ROUNDUP(N30/M37,0)</f>
        <v>1</v>
      </c>
      <c r="Q37" s="200"/>
      <c r="R37" s="197"/>
      <c r="S37" s="197"/>
      <c r="T37" s="197"/>
      <c r="U37" s="197"/>
      <c r="V37" s="198"/>
    </row>
    <row r="38" spans="2:22" x14ac:dyDescent="0.15">
      <c r="C38" s="137"/>
      <c r="D38" s="179"/>
      <c r="E38" s="179">
        <v>1</v>
      </c>
      <c r="F38" s="179"/>
      <c r="G38" s="179">
        <v>1</v>
      </c>
      <c r="H38" s="179"/>
      <c r="I38" s="179">
        <v>0</v>
      </c>
      <c r="J38" s="179"/>
      <c r="K38" s="122"/>
      <c r="Q38" s="196"/>
      <c r="R38" s="197"/>
      <c r="S38" s="197"/>
      <c r="T38" s="197"/>
      <c r="U38" s="197"/>
      <c r="V38" s="198"/>
    </row>
    <row r="39" spans="2:22" x14ac:dyDescent="0.15">
      <c r="B39" s="127" t="s">
        <v>149</v>
      </c>
      <c r="C39" s="138">
        <f>IF(I38=0,0,VLOOKUP(E38,装备强化!$AP$9:$AZ$58,I38+1,FALSE))+IF(G38=1,0,VLOOKUP(E38,装备升级!$AI$7:$AO$56,G38,FALSE))</f>
        <v>0</v>
      </c>
      <c r="D39" s="180"/>
      <c r="E39" s="180"/>
      <c r="F39" s="180"/>
      <c r="G39" s="180"/>
      <c r="H39" s="180"/>
      <c r="I39" s="180"/>
      <c r="J39" s="180"/>
      <c r="K39" s="122"/>
      <c r="L39" s="117" t="s">
        <v>163</v>
      </c>
      <c r="M39" s="117">
        <v>60</v>
      </c>
      <c r="N39" s="117" t="s">
        <v>162</v>
      </c>
      <c r="O39" s="117">
        <f>ROUNDUP(M39/M35,0)</f>
        <v>5</v>
      </c>
      <c r="Q39" s="196"/>
      <c r="R39" s="197"/>
      <c r="S39" s="197"/>
      <c r="T39" s="197"/>
      <c r="U39" s="197"/>
      <c r="V39" s="198"/>
    </row>
    <row r="40" spans="2:22" x14ac:dyDescent="0.15">
      <c r="K40" s="122"/>
      <c r="L40" s="141"/>
      <c r="M40" s="141"/>
      <c r="N40" s="141"/>
      <c r="O40" s="141"/>
      <c r="P40" s="141"/>
      <c r="Q40" s="196"/>
      <c r="R40" s="199"/>
      <c r="S40" s="199"/>
      <c r="T40" s="197"/>
      <c r="U40" s="197"/>
      <c r="V40" s="198"/>
    </row>
    <row r="41" spans="2:22" x14ac:dyDescent="0.15">
      <c r="K41" s="122"/>
      <c r="L41" s="117" t="s">
        <v>164</v>
      </c>
      <c r="M41" s="117">
        <f>INT(M39/M35*M37)</f>
        <v>3360</v>
      </c>
      <c r="Q41" s="196"/>
      <c r="R41" s="197"/>
      <c r="S41" s="197"/>
      <c r="T41" s="197"/>
      <c r="U41" s="197"/>
      <c r="V41" s="198"/>
    </row>
    <row r="42" spans="2:22" x14ac:dyDescent="0.15">
      <c r="K42" s="122"/>
      <c r="Q42" s="234"/>
      <c r="R42" s="197"/>
      <c r="S42" s="197"/>
      <c r="T42" s="197"/>
      <c r="U42" s="197"/>
      <c r="V42" s="198"/>
    </row>
    <row r="43" spans="2:22" x14ac:dyDescent="0.15">
      <c r="K43" s="122"/>
      <c r="Q43" s="235"/>
      <c r="R43" s="197"/>
      <c r="S43" s="197"/>
      <c r="T43" s="197"/>
      <c r="U43" s="197"/>
      <c r="V43" s="198"/>
    </row>
    <row r="44" spans="2:22" x14ac:dyDescent="0.15">
      <c r="K44" s="133"/>
      <c r="Q44" s="196"/>
      <c r="R44" s="197"/>
      <c r="S44" s="197"/>
      <c r="T44" s="197"/>
      <c r="U44" s="197"/>
      <c r="V44" s="198"/>
    </row>
    <row r="45" spans="2:22" x14ac:dyDescent="0.15">
      <c r="K45" s="133"/>
      <c r="Q45" s="235"/>
      <c r="R45" s="197"/>
      <c r="S45" s="197"/>
      <c r="T45" s="197"/>
      <c r="U45" s="197"/>
      <c r="V45" s="198"/>
    </row>
    <row r="46" spans="2:22" x14ac:dyDescent="0.15">
      <c r="B46" s="144" t="s">
        <v>779</v>
      </c>
      <c r="C46" s="117">
        <v>2</v>
      </c>
      <c r="K46" s="133"/>
      <c r="Q46" s="193"/>
      <c r="R46" s="194"/>
      <c r="S46" s="194"/>
      <c r="T46" s="194"/>
      <c r="U46" s="194"/>
      <c r="V46" s="195"/>
    </row>
    <row r="47" spans="2:22" x14ac:dyDescent="0.15">
      <c r="B47" s="144" t="s">
        <v>780</v>
      </c>
      <c r="C47" s="117">
        <v>14</v>
      </c>
      <c r="K47" s="133"/>
      <c r="Q47" s="135"/>
      <c r="R47" s="135"/>
      <c r="S47" s="135"/>
      <c r="T47" s="135"/>
      <c r="U47" s="135"/>
      <c r="V47" s="135"/>
    </row>
    <row r="48" spans="2:22" x14ac:dyDescent="0.15">
      <c r="B48" s="145" t="s">
        <v>781</v>
      </c>
      <c r="C48" s="130">
        <v>1</v>
      </c>
      <c r="K48" s="122"/>
      <c r="Q48" s="129"/>
      <c r="R48" s="129"/>
      <c r="S48" s="129"/>
      <c r="T48" s="129"/>
      <c r="U48" s="129"/>
      <c r="V48" s="129"/>
    </row>
    <row r="49" spans="2:19" x14ac:dyDescent="0.15">
      <c r="B49" s="142" t="s">
        <v>763</v>
      </c>
      <c r="C49" s="142" t="s">
        <v>764</v>
      </c>
      <c r="D49" s="142" t="s">
        <v>765</v>
      </c>
      <c r="E49" s="142" t="s">
        <v>766</v>
      </c>
      <c r="F49" s="142" t="s">
        <v>767</v>
      </c>
      <c r="G49" s="142" t="s">
        <v>768</v>
      </c>
      <c r="H49" s="142" t="s">
        <v>769</v>
      </c>
      <c r="I49" s="142" t="s">
        <v>770</v>
      </c>
      <c r="J49" s="143" t="s">
        <v>771</v>
      </c>
      <c r="K49" s="143" t="s">
        <v>772</v>
      </c>
      <c r="L49" s="143" t="s">
        <v>773</v>
      </c>
      <c r="M49" s="143" t="s">
        <v>774</v>
      </c>
      <c r="N49" s="143" t="s">
        <v>775</v>
      </c>
      <c r="O49" s="143" t="s">
        <v>776</v>
      </c>
      <c r="P49" s="143" t="s">
        <v>777</v>
      </c>
      <c r="Q49" s="143" t="s">
        <v>778</v>
      </c>
      <c r="R49" s="143" t="s">
        <v>245</v>
      </c>
      <c r="S49" s="143" t="s">
        <v>247</v>
      </c>
    </row>
    <row r="50" spans="2:19" x14ac:dyDescent="0.15">
      <c r="B50" s="17">
        <v>5</v>
      </c>
      <c r="C50" s="17">
        <v>7</v>
      </c>
      <c r="D50" s="17">
        <v>12888</v>
      </c>
      <c r="E50" s="17">
        <v>7809</v>
      </c>
      <c r="F50" s="17">
        <v>6</v>
      </c>
      <c r="G50" s="17">
        <v>2</v>
      </c>
      <c r="H50" s="17">
        <v>0</v>
      </c>
      <c r="I50" s="17">
        <v>6</v>
      </c>
      <c r="J50" s="17">
        <v>1</v>
      </c>
      <c r="K50" s="17">
        <v>1</v>
      </c>
      <c r="L50" s="131" t="s">
        <v>826</v>
      </c>
      <c r="M50" s="131" t="s">
        <v>826</v>
      </c>
      <c r="N50" s="131" t="s">
        <v>826</v>
      </c>
      <c r="O50" s="131" t="s">
        <v>826</v>
      </c>
      <c r="P50" s="131" t="s">
        <v>826</v>
      </c>
      <c r="Q50" s="131" t="s">
        <v>826</v>
      </c>
      <c r="R50" s="131" t="s">
        <v>826</v>
      </c>
      <c r="S50" s="131" t="s">
        <v>826</v>
      </c>
    </row>
    <row r="51" spans="2:19" x14ac:dyDescent="0.15">
      <c r="B51" s="17">
        <v>6</v>
      </c>
      <c r="C51" s="17">
        <v>7</v>
      </c>
      <c r="D51" s="17">
        <v>12909</v>
      </c>
      <c r="E51" s="17">
        <v>7044</v>
      </c>
      <c r="F51" s="17">
        <v>6</v>
      </c>
      <c r="G51" s="17">
        <v>1</v>
      </c>
      <c r="H51" s="17">
        <v>0</v>
      </c>
      <c r="I51" s="17">
        <v>6</v>
      </c>
      <c r="J51" s="17">
        <v>1</v>
      </c>
      <c r="K51" s="17">
        <v>2</v>
      </c>
      <c r="L51" s="131" t="s">
        <v>826</v>
      </c>
      <c r="M51" s="131" t="s">
        <v>826</v>
      </c>
      <c r="N51" s="131" t="s">
        <v>826</v>
      </c>
      <c r="O51" s="131" t="s">
        <v>826</v>
      </c>
      <c r="P51" s="131" t="s">
        <v>826</v>
      </c>
      <c r="Q51" s="131" t="s">
        <v>826</v>
      </c>
      <c r="R51" s="131" t="s">
        <v>826</v>
      </c>
      <c r="S51" s="131" t="s">
        <v>826</v>
      </c>
    </row>
    <row r="52" spans="2:19" x14ac:dyDescent="0.15">
      <c r="B52" s="17">
        <v>7</v>
      </c>
      <c r="C52" s="17">
        <v>6</v>
      </c>
      <c r="D52" s="17">
        <v>11329</v>
      </c>
      <c r="E52" s="17">
        <v>6322</v>
      </c>
      <c r="F52" s="17">
        <v>5</v>
      </c>
      <c r="G52" s="17">
        <v>0</v>
      </c>
      <c r="H52" s="17">
        <v>1</v>
      </c>
      <c r="I52" s="17">
        <v>4</v>
      </c>
      <c r="J52" s="17">
        <v>1</v>
      </c>
      <c r="K52" s="17">
        <v>2</v>
      </c>
      <c r="L52" s="131" t="s">
        <v>826</v>
      </c>
      <c r="M52" s="131" t="s">
        <v>826</v>
      </c>
      <c r="N52" s="131" t="s">
        <v>826</v>
      </c>
      <c r="O52" s="131" t="s">
        <v>826</v>
      </c>
      <c r="P52" s="131" t="s">
        <v>826</v>
      </c>
      <c r="Q52" s="131" t="s">
        <v>826</v>
      </c>
      <c r="R52" s="131" t="s">
        <v>826</v>
      </c>
      <c r="S52" s="131" t="s">
        <v>826</v>
      </c>
    </row>
    <row r="53" spans="2:19" x14ac:dyDescent="0.15">
      <c r="B53" s="17">
        <v>8</v>
      </c>
      <c r="C53" s="17">
        <v>7</v>
      </c>
      <c r="D53" s="17">
        <v>13112</v>
      </c>
      <c r="E53" s="17">
        <v>5618</v>
      </c>
      <c r="F53" s="17">
        <v>6</v>
      </c>
      <c r="G53" s="17">
        <v>1</v>
      </c>
      <c r="H53" s="17">
        <v>0</v>
      </c>
      <c r="I53" s="17">
        <v>6</v>
      </c>
      <c r="J53" s="17">
        <v>1</v>
      </c>
      <c r="K53" s="17">
        <v>2</v>
      </c>
      <c r="L53" s="131" t="s">
        <v>826</v>
      </c>
      <c r="M53" s="131" t="s">
        <v>826</v>
      </c>
      <c r="N53" s="131" t="s">
        <v>826</v>
      </c>
      <c r="O53" s="131" t="s">
        <v>826</v>
      </c>
      <c r="P53" s="131" t="s">
        <v>826</v>
      </c>
      <c r="Q53" s="131" t="s">
        <v>826</v>
      </c>
      <c r="R53" s="131" t="s">
        <v>826</v>
      </c>
      <c r="S53" s="131" t="s">
        <v>826</v>
      </c>
    </row>
    <row r="54" spans="2:19" x14ac:dyDescent="0.15">
      <c r="B54" s="17">
        <v>9</v>
      </c>
      <c r="C54" s="17">
        <v>9</v>
      </c>
      <c r="D54" s="17">
        <v>11381</v>
      </c>
      <c r="E54" s="17">
        <v>4579</v>
      </c>
      <c r="F54" s="17">
        <v>5</v>
      </c>
      <c r="G54" s="17">
        <v>0</v>
      </c>
      <c r="H54" s="17">
        <v>1</v>
      </c>
      <c r="I54" s="17">
        <v>4</v>
      </c>
      <c r="J54" s="17">
        <v>1</v>
      </c>
      <c r="K54" s="17">
        <v>2</v>
      </c>
      <c r="L54" s="131" t="s">
        <v>826</v>
      </c>
      <c r="M54" s="131" t="s">
        <v>826</v>
      </c>
      <c r="N54" s="131" t="s">
        <v>826</v>
      </c>
      <c r="O54" s="131" t="s">
        <v>826</v>
      </c>
      <c r="P54" s="131" t="s">
        <v>826</v>
      </c>
      <c r="Q54" s="131" t="s">
        <v>826</v>
      </c>
      <c r="R54" s="131" t="s">
        <v>826</v>
      </c>
      <c r="S54" s="131" t="s">
        <v>826</v>
      </c>
    </row>
    <row r="55" spans="2:19" x14ac:dyDescent="0.15">
      <c r="B55" s="17">
        <v>10</v>
      </c>
      <c r="C55" s="17">
        <v>9</v>
      </c>
      <c r="D55" s="17">
        <v>10946</v>
      </c>
      <c r="E55" s="17">
        <v>3631</v>
      </c>
      <c r="F55" s="17">
        <v>5</v>
      </c>
      <c r="G55" s="17">
        <v>1</v>
      </c>
      <c r="H55" s="17">
        <v>0</v>
      </c>
      <c r="I55" s="17">
        <v>5</v>
      </c>
      <c r="J55" s="17">
        <v>1</v>
      </c>
      <c r="K55" s="17">
        <v>2</v>
      </c>
      <c r="L55" s="131" t="s">
        <v>826</v>
      </c>
      <c r="M55" s="131" t="s">
        <v>826</v>
      </c>
      <c r="N55" s="131" t="s">
        <v>826</v>
      </c>
      <c r="O55" s="131" t="s">
        <v>826</v>
      </c>
      <c r="P55" s="131" t="s">
        <v>826</v>
      </c>
      <c r="Q55" s="131" t="s">
        <v>826</v>
      </c>
      <c r="R55" s="131" t="s">
        <v>826</v>
      </c>
      <c r="S55" s="131" t="s">
        <v>826</v>
      </c>
    </row>
    <row r="56" spans="2:19" x14ac:dyDescent="0.15">
      <c r="B56" s="17">
        <v>11</v>
      </c>
      <c r="C56" s="17">
        <v>6</v>
      </c>
      <c r="D56" s="17">
        <v>11320</v>
      </c>
      <c r="E56" s="17">
        <v>3176</v>
      </c>
      <c r="F56" s="17">
        <v>5</v>
      </c>
      <c r="G56" s="17">
        <v>2</v>
      </c>
      <c r="H56" s="17">
        <v>1</v>
      </c>
      <c r="I56" s="17">
        <v>4</v>
      </c>
      <c r="J56" s="17">
        <v>1</v>
      </c>
      <c r="K56" s="17">
        <v>2</v>
      </c>
      <c r="L56" s="131" t="s">
        <v>826</v>
      </c>
      <c r="M56" s="131" t="s">
        <v>826</v>
      </c>
      <c r="N56" s="131" t="s">
        <v>826</v>
      </c>
      <c r="O56" s="131" t="s">
        <v>826</v>
      </c>
      <c r="P56" s="131" t="s">
        <v>826</v>
      </c>
      <c r="Q56" s="131" t="s">
        <v>826</v>
      </c>
      <c r="R56" s="131" t="s">
        <v>826</v>
      </c>
      <c r="S56" s="131" t="s">
        <v>826</v>
      </c>
    </row>
    <row r="57" spans="2:19" x14ac:dyDescent="0.15">
      <c r="B57" s="17">
        <v>12</v>
      </c>
      <c r="C57" s="17">
        <v>8</v>
      </c>
      <c r="D57" s="17">
        <v>11149</v>
      </c>
      <c r="E57" s="17">
        <v>2667</v>
      </c>
      <c r="F57" s="17">
        <v>5</v>
      </c>
      <c r="G57" s="17">
        <v>3</v>
      </c>
      <c r="H57" s="17">
        <v>0</v>
      </c>
      <c r="I57" s="17">
        <v>5</v>
      </c>
      <c r="J57" s="17">
        <v>1</v>
      </c>
      <c r="K57" s="17">
        <v>2</v>
      </c>
      <c r="L57" s="131" t="s">
        <v>826</v>
      </c>
      <c r="M57" s="131" t="s">
        <v>826</v>
      </c>
      <c r="N57" s="131" t="s">
        <v>826</v>
      </c>
      <c r="O57" s="131" t="s">
        <v>826</v>
      </c>
      <c r="P57" s="131" t="s">
        <v>826</v>
      </c>
      <c r="Q57" s="131" t="s">
        <v>826</v>
      </c>
      <c r="R57" s="131" t="s">
        <v>826</v>
      </c>
      <c r="S57" s="131" t="s">
        <v>826</v>
      </c>
    </row>
    <row r="58" spans="2:19" x14ac:dyDescent="0.15">
      <c r="B58" s="17">
        <v>13</v>
      </c>
      <c r="C58" s="17">
        <v>7</v>
      </c>
      <c r="D58" s="17">
        <v>10917</v>
      </c>
      <c r="E58" s="17">
        <v>2156</v>
      </c>
      <c r="F58" s="17">
        <v>5</v>
      </c>
      <c r="G58" s="17">
        <v>2</v>
      </c>
      <c r="H58" s="17">
        <v>0</v>
      </c>
      <c r="I58" s="17">
        <v>5</v>
      </c>
      <c r="J58" s="17">
        <v>1</v>
      </c>
      <c r="K58" s="17">
        <v>2</v>
      </c>
      <c r="L58" s="131" t="s">
        <v>826</v>
      </c>
      <c r="M58" s="131" t="s">
        <v>826</v>
      </c>
      <c r="N58" s="131" t="s">
        <v>826</v>
      </c>
      <c r="O58" s="131" t="s">
        <v>826</v>
      </c>
      <c r="P58" s="131" t="s">
        <v>826</v>
      </c>
      <c r="Q58" s="131" t="s">
        <v>826</v>
      </c>
      <c r="R58" s="131" t="s">
        <v>826</v>
      </c>
      <c r="S58" s="131" t="s">
        <v>826</v>
      </c>
    </row>
    <row r="59" spans="2:19" x14ac:dyDescent="0.15">
      <c r="B59" s="17">
        <v>14</v>
      </c>
      <c r="C59" s="17">
        <v>6</v>
      </c>
      <c r="D59" s="17">
        <v>11149</v>
      </c>
      <c r="E59" s="17">
        <v>1503</v>
      </c>
      <c r="F59" s="17">
        <v>5</v>
      </c>
      <c r="G59" s="17">
        <v>0</v>
      </c>
      <c r="H59" s="17">
        <v>0</v>
      </c>
      <c r="I59" s="17">
        <v>5</v>
      </c>
      <c r="J59" s="17">
        <v>1</v>
      </c>
      <c r="K59" s="17">
        <v>2</v>
      </c>
      <c r="L59" s="131" t="s">
        <v>826</v>
      </c>
      <c r="M59" s="131" t="s">
        <v>826</v>
      </c>
      <c r="N59" s="131" t="s">
        <v>826</v>
      </c>
      <c r="O59" s="131" t="s">
        <v>826</v>
      </c>
      <c r="P59" s="131" t="s">
        <v>826</v>
      </c>
      <c r="Q59" s="131" t="s">
        <v>826</v>
      </c>
      <c r="R59" s="131" t="s">
        <v>826</v>
      </c>
      <c r="S59" s="131" t="s">
        <v>826</v>
      </c>
    </row>
    <row r="60" spans="2:19" x14ac:dyDescent="0.15">
      <c r="B60" s="17">
        <v>15</v>
      </c>
      <c r="C60" s="17">
        <v>6</v>
      </c>
      <c r="D60" s="17">
        <v>11340</v>
      </c>
      <c r="E60" s="17">
        <v>1048</v>
      </c>
      <c r="F60" s="17">
        <v>5</v>
      </c>
      <c r="G60" s="17">
        <v>1</v>
      </c>
      <c r="H60" s="17">
        <v>0</v>
      </c>
      <c r="I60" s="17">
        <v>5</v>
      </c>
      <c r="J60" s="17">
        <v>1</v>
      </c>
      <c r="K60" s="17">
        <v>3</v>
      </c>
      <c r="L60" s="131" t="s">
        <v>826</v>
      </c>
      <c r="M60" s="131" t="s">
        <v>826</v>
      </c>
      <c r="N60" s="131" t="s">
        <v>826</v>
      </c>
      <c r="O60" s="131" t="s">
        <v>826</v>
      </c>
      <c r="P60" s="131" t="s">
        <v>826</v>
      </c>
      <c r="Q60" s="131" t="s">
        <v>826</v>
      </c>
      <c r="R60" s="131" t="s">
        <v>826</v>
      </c>
      <c r="S60" s="131" t="s">
        <v>826</v>
      </c>
    </row>
    <row r="61" spans="2:19" x14ac:dyDescent="0.15">
      <c r="B61" s="17">
        <v>16</v>
      </c>
      <c r="C61" s="17">
        <v>5</v>
      </c>
      <c r="D61" s="17">
        <v>11281</v>
      </c>
      <c r="E61" s="17">
        <v>747</v>
      </c>
      <c r="F61" s="17">
        <v>5</v>
      </c>
      <c r="G61" s="17">
        <v>0</v>
      </c>
      <c r="H61" s="17">
        <v>0</v>
      </c>
      <c r="I61" s="17">
        <v>5</v>
      </c>
      <c r="J61" s="17">
        <v>1</v>
      </c>
      <c r="K61" s="17">
        <v>3</v>
      </c>
      <c r="L61" s="131" t="s">
        <v>826</v>
      </c>
      <c r="M61" s="131" t="s">
        <v>826</v>
      </c>
      <c r="N61" s="131" t="s">
        <v>826</v>
      </c>
      <c r="O61" s="131" t="s">
        <v>826</v>
      </c>
      <c r="P61" s="131" t="s">
        <v>826</v>
      </c>
      <c r="Q61" s="131" t="s">
        <v>826</v>
      </c>
      <c r="R61" s="131" t="s">
        <v>826</v>
      </c>
      <c r="S61" s="131" t="s">
        <v>826</v>
      </c>
    </row>
    <row r="62" spans="2:19" x14ac:dyDescent="0.15">
      <c r="B62" s="17">
        <v>17</v>
      </c>
      <c r="C62" s="17">
        <v>6</v>
      </c>
      <c r="D62" s="17">
        <v>11310</v>
      </c>
      <c r="E62" s="17">
        <v>432</v>
      </c>
      <c r="F62" s="17">
        <v>5</v>
      </c>
      <c r="G62" s="17">
        <v>2</v>
      </c>
      <c r="H62" s="17">
        <v>0</v>
      </c>
      <c r="I62" s="17">
        <v>5</v>
      </c>
      <c r="J62" s="17">
        <v>1</v>
      </c>
      <c r="K62" s="17">
        <v>3</v>
      </c>
      <c r="L62" s="131" t="s">
        <v>826</v>
      </c>
      <c r="M62" s="131" t="s">
        <v>826</v>
      </c>
      <c r="N62" s="131" t="s">
        <v>826</v>
      </c>
      <c r="O62" s="131" t="s">
        <v>826</v>
      </c>
      <c r="P62" s="131" t="s">
        <v>826</v>
      </c>
      <c r="Q62" s="131" t="s">
        <v>826</v>
      </c>
      <c r="R62" s="131" t="s">
        <v>826</v>
      </c>
      <c r="S62" s="131" t="s">
        <v>826</v>
      </c>
    </row>
    <row r="63" spans="2:19" x14ac:dyDescent="0.15">
      <c r="B63" s="17">
        <v>18</v>
      </c>
      <c r="C63" s="17">
        <v>5</v>
      </c>
      <c r="D63" s="17">
        <v>11668</v>
      </c>
      <c r="E63" s="17">
        <v>40</v>
      </c>
      <c r="F63" s="17">
        <v>5</v>
      </c>
      <c r="G63" s="17">
        <v>1</v>
      </c>
      <c r="H63" s="17">
        <v>1</v>
      </c>
      <c r="I63" s="17">
        <v>4</v>
      </c>
      <c r="J63" s="17">
        <v>1</v>
      </c>
      <c r="K63" s="17">
        <v>3</v>
      </c>
      <c r="L63" s="131" t="s">
        <v>826</v>
      </c>
      <c r="M63" s="131" t="s">
        <v>826</v>
      </c>
      <c r="N63" s="131" t="s">
        <v>826</v>
      </c>
      <c r="O63" s="131" t="s">
        <v>826</v>
      </c>
      <c r="P63" s="131" t="s">
        <v>826</v>
      </c>
      <c r="Q63" s="131" t="s">
        <v>826</v>
      </c>
      <c r="R63" s="131" t="s">
        <v>826</v>
      </c>
      <c r="S63" s="131" t="s">
        <v>826</v>
      </c>
    </row>
    <row r="64" spans="2:19" x14ac:dyDescent="0.15">
      <c r="B64" s="17">
        <v>19</v>
      </c>
      <c r="C64" s="17">
        <v>1</v>
      </c>
      <c r="D64" s="17">
        <v>2226</v>
      </c>
      <c r="E64" s="17">
        <v>-101</v>
      </c>
      <c r="F64" s="17">
        <v>1</v>
      </c>
      <c r="G64" s="17">
        <v>0</v>
      </c>
      <c r="H64" s="17">
        <v>0</v>
      </c>
      <c r="I64" s="17">
        <v>1</v>
      </c>
      <c r="J64" s="17">
        <v>1</v>
      </c>
      <c r="K64" s="17">
        <v>3</v>
      </c>
      <c r="L64" s="131" t="s">
        <v>826</v>
      </c>
      <c r="M64" s="131" t="s">
        <v>826</v>
      </c>
      <c r="N64" s="131" t="s">
        <v>826</v>
      </c>
      <c r="O64" s="131" t="s">
        <v>826</v>
      </c>
      <c r="P64" s="131" t="s">
        <v>826</v>
      </c>
      <c r="Q64" s="131" t="s">
        <v>826</v>
      </c>
      <c r="R64" s="131" t="s">
        <v>826</v>
      </c>
      <c r="S64" s="131" t="s">
        <v>826</v>
      </c>
    </row>
    <row r="65" spans="2:19" x14ac:dyDescent="0.15">
      <c r="B65" s="17">
        <v>20</v>
      </c>
      <c r="C65" s="17">
        <v>1</v>
      </c>
      <c r="D65" s="17">
        <v>2226</v>
      </c>
      <c r="E65" s="17">
        <v>-101</v>
      </c>
      <c r="F65" s="17">
        <v>1</v>
      </c>
      <c r="G65" s="17">
        <v>0</v>
      </c>
      <c r="H65" s="17">
        <v>0</v>
      </c>
      <c r="I65" s="17">
        <v>1</v>
      </c>
      <c r="J65" s="17">
        <v>1</v>
      </c>
      <c r="K65" s="17">
        <v>3</v>
      </c>
      <c r="L65" s="131" t="s">
        <v>826</v>
      </c>
      <c r="M65" s="131" t="s">
        <v>826</v>
      </c>
      <c r="N65" s="131" t="s">
        <v>826</v>
      </c>
      <c r="O65" s="131" t="s">
        <v>826</v>
      </c>
      <c r="P65" s="131" t="s">
        <v>826</v>
      </c>
      <c r="Q65" s="131" t="s">
        <v>826</v>
      </c>
      <c r="R65" s="131" t="s">
        <v>826</v>
      </c>
      <c r="S65" s="131" t="s">
        <v>826</v>
      </c>
    </row>
    <row r="66" spans="2:19" x14ac:dyDescent="0.15"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31"/>
      <c r="M66" s="131"/>
      <c r="N66" s="131"/>
      <c r="O66" s="131"/>
      <c r="P66" s="131"/>
      <c r="Q66" s="131"/>
      <c r="R66" s="131"/>
      <c r="S66" s="131"/>
    </row>
    <row r="67" spans="2:19" x14ac:dyDescent="0.15"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31"/>
      <c r="M67" s="131"/>
      <c r="N67" s="131"/>
      <c r="O67" s="131"/>
      <c r="P67" s="131"/>
      <c r="Q67" s="131"/>
      <c r="R67" s="131"/>
      <c r="S67" s="131"/>
    </row>
    <row r="68" spans="2:19" x14ac:dyDescent="0.15"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31"/>
      <c r="M68" s="131"/>
      <c r="N68" s="131"/>
      <c r="O68" s="131"/>
      <c r="P68" s="131"/>
      <c r="Q68" s="131"/>
      <c r="R68" s="131"/>
      <c r="S68" s="131"/>
    </row>
    <row r="69" spans="2:19" x14ac:dyDescent="0.15"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31"/>
      <c r="M69" s="131"/>
      <c r="N69" s="131"/>
      <c r="O69" s="131"/>
      <c r="P69" s="131"/>
      <c r="Q69" s="131"/>
      <c r="R69" s="131"/>
      <c r="S69" s="131"/>
    </row>
    <row r="70" spans="2:19" x14ac:dyDescent="0.15"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31"/>
      <c r="M70" s="131"/>
      <c r="N70" s="131"/>
      <c r="O70" s="131"/>
      <c r="P70" s="131"/>
      <c r="Q70" s="131"/>
      <c r="R70" s="131"/>
      <c r="S70" s="131"/>
    </row>
    <row r="71" spans="2:19" x14ac:dyDescent="0.15"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31"/>
      <c r="M71" s="131"/>
      <c r="N71" s="131"/>
      <c r="O71" s="131"/>
      <c r="P71" s="131"/>
      <c r="Q71" s="131"/>
      <c r="R71" s="131"/>
      <c r="S71" s="131"/>
    </row>
    <row r="72" spans="2:19" x14ac:dyDescent="0.15"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31"/>
      <c r="M72" s="131"/>
      <c r="N72" s="131"/>
      <c r="O72" s="131"/>
      <c r="P72" s="131"/>
      <c r="Q72" s="131"/>
      <c r="R72" s="131"/>
      <c r="S72" s="131"/>
    </row>
    <row r="73" spans="2:19" x14ac:dyDescent="0.15"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31"/>
      <c r="M73" s="131"/>
      <c r="N73" s="131"/>
      <c r="O73" s="131"/>
      <c r="P73" s="131"/>
      <c r="Q73" s="131"/>
      <c r="R73" s="131"/>
      <c r="S73" s="131"/>
    </row>
    <row r="74" spans="2:19" x14ac:dyDescent="0.15"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31"/>
      <c r="M74" s="131"/>
      <c r="N74" s="131"/>
      <c r="O74" s="131"/>
      <c r="P74" s="131"/>
      <c r="Q74" s="131"/>
      <c r="R74" s="131"/>
      <c r="S74" s="131"/>
    </row>
    <row r="75" spans="2:19" x14ac:dyDescent="0.15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31"/>
      <c r="M75" s="131"/>
      <c r="N75" s="131"/>
      <c r="O75" s="131"/>
      <c r="P75" s="131"/>
      <c r="Q75" s="131"/>
      <c r="R75" s="131"/>
      <c r="S75" s="131"/>
    </row>
    <row r="76" spans="2:19" x14ac:dyDescent="0.1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31"/>
      <c r="M76" s="131"/>
      <c r="N76" s="131"/>
      <c r="O76" s="131"/>
      <c r="P76" s="131"/>
      <c r="Q76" s="131"/>
      <c r="R76" s="131"/>
      <c r="S76" s="131"/>
    </row>
    <row r="77" spans="2:19" x14ac:dyDescent="0.1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31"/>
      <c r="M77" s="131"/>
      <c r="N77" s="131"/>
      <c r="O77" s="131"/>
      <c r="P77" s="131"/>
      <c r="Q77" s="131"/>
      <c r="R77" s="131"/>
      <c r="S77" s="131"/>
    </row>
    <row r="78" spans="2:19" x14ac:dyDescent="0.1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31"/>
      <c r="M78" s="131"/>
      <c r="N78" s="131"/>
      <c r="O78" s="131"/>
      <c r="P78" s="131"/>
      <c r="Q78" s="131"/>
      <c r="R78" s="131"/>
      <c r="S78" s="131"/>
    </row>
    <row r="79" spans="2:19" x14ac:dyDescent="0.1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31"/>
      <c r="M79" s="131"/>
      <c r="N79" s="131"/>
      <c r="O79" s="131"/>
      <c r="P79" s="131"/>
      <c r="Q79" s="131"/>
      <c r="R79" s="131"/>
      <c r="S79" s="131"/>
    </row>
    <row r="80" spans="2:19" x14ac:dyDescent="0.1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31"/>
      <c r="M80" s="131"/>
      <c r="N80" s="131"/>
      <c r="O80" s="131"/>
      <c r="P80" s="131"/>
      <c r="Q80" s="131"/>
      <c r="R80" s="131"/>
      <c r="S80" s="131"/>
    </row>
    <row r="81" spans="2:19" x14ac:dyDescent="0.1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31"/>
      <c r="M81" s="131"/>
      <c r="N81" s="131"/>
      <c r="O81" s="131"/>
      <c r="P81" s="131"/>
      <c r="Q81" s="131"/>
      <c r="R81" s="131"/>
      <c r="S81" s="131"/>
    </row>
    <row r="82" spans="2:19" x14ac:dyDescent="0.15"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31"/>
      <c r="M82" s="131"/>
      <c r="N82" s="131"/>
      <c r="O82" s="131"/>
      <c r="P82" s="131"/>
      <c r="Q82" s="131"/>
      <c r="R82" s="131"/>
      <c r="S82" s="131"/>
    </row>
    <row r="83" spans="2:19" x14ac:dyDescent="0.15"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31"/>
      <c r="M83" s="131"/>
      <c r="N83" s="131"/>
      <c r="O83" s="131"/>
      <c r="P83" s="131"/>
      <c r="Q83" s="131"/>
      <c r="R83" s="131"/>
      <c r="S83" s="131"/>
    </row>
    <row r="84" spans="2:19" x14ac:dyDescent="0.15"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31"/>
      <c r="M84" s="131"/>
      <c r="N84" s="131"/>
      <c r="O84" s="131"/>
      <c r="P84" s="131"/>
      <c r="Q84" s="131"/>
      <c r="R84" s="131"/>
      <c r="S84" s="131"/>
    </row>
    <row r="85" spans="2:19" x14ac:dyDescent="0.15"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31"/>
      <c r="M85" s="131"/>
      <c r="N85" s="131"/>
      <c r="O85" s="131"/>
      <c r="P85" s="131"/>
      <c r="Q85" s="131"/>
      <c r="R85" s="131"/>
      <c r="S85" s="131"/>
    </row>
    <row r="86" spans="2:19" x14ac:dyDescent="0.15"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31"/>
      <c r="M86" s="131"/>
      <c r="N86" s="131"/>
      <c r="O86" s="131"/>
      <c r="P86" s="131"/>
      <c r="Q86" s="131"/>
      <c r="R86" s="131"/>
      <c r="S86" s="131"/>
    </row>
    <row r="87" spans="2:19" x14ac:dyDescent="0.15"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31"/>
      <c r="M87" s="131"/>
      <c r="N87" s="131"/>
      <c r="O87" s="131"/>
      <c r="P87" s="131"/>
      <c r="Q87" s="131"/>
      <c r="R87" s="131"/>
      <c r="S87" s="131"/>
    </row>
    <row r="88" spans="2:19" x14ac:dyDescent="0.15"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31"/>
      <c r="M88" s="131"/>
      <c r="N88" s="131"/>
      <c r="O88" s="131"/>
      <c r="P88" s="131"/>
      <c r="Q88" s="131"/>
      <c r="R88" s="131"/>
      <c r="S88" s="131"/>
    </row>
    <row r="89" spans="2:19" x14ac:dyDescent="0.15"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31"/>
      <c r="M89" s="131"/>
      <c r="N89" s="131"/>
      <c r="O89" s="131"/>
      <c r="P89" s="131"/>
      <c r="Q89" s="131"/>
      <c r="R89" s="131"/>
      <c r="S89" s="131"/>
    </row>
    <row r="90" spans="2:19" x14ac:dyDescent="0.15"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31"/>
      <c r="M90" s="131"/>
      <c r="N90" s="131"/>
      <c r="O90" s="131"/>
      <c r="P90" s="131"/>
      <c r="Q90" s="131"/>
      <c r="R90" s="131"/>
      <c r="S90" s="131"/>
    </row>
    <row r="91" spans="2:19" x14ac:dyDescent="0.15"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31"/>
      <c r="M91" s="131"/>
      <c r="N91" s="131"/>
      <c r="O91" s="131"/>
      <c r="P91" s="131"/>
      <c r="Q91" s="131"/>
      <c r="R91" s="131"/>
      <c r="S91" s="131"/>
    </row>
    <row r="92" spans="2:19" x14ac:dyDescent="0.15"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31"/>
      <c r="M92" s="131"/>
      <c r="N92" s="131"/>
      <c r="O92" s="131"/>
      <c r="P92" s="131"/>
      <c r="Q92" s="131"/>
      <c r="R92" s="131"/>
      <c r="S92" s="131"/>
    </row>
    <row r="93" spans="2:19" x14ac:dyDescent="0.15"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31"/>
      <c r="M93" s="131"/>
      <c r="N93" s="131"/>
      <c r="O93" s="131"/>
      <c r="P93" s="131"/>
      <c r="Q93" s="131"/>
      <c r="R93" s="131"/>
      <c r="S93" s="131"/>
    </row>
    <row r="94" spans="2:19" x14ac:dyDescent="0.15"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31"/>
      <c r="M94" s="131"/>
      <c r="N94" s="131"/>
      <c r="O94" s="131"/>
      <c r="P94" s="131"/>
      <c r="Q94" s="131"/>
      <c r="R94" s="131"/>
      <c r="S94" s="131"/>
    </row>
    <row r="95" spans="2:19" x14ac:dyDescent="0.15"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31"/>
      <c r="M95" s="131"/>
      <c r="N95" s="131"/>
      <c r="O95" s="131"/>
      <c r="P95" s="131"/>
      <c r="Q95" s="131"/>
      <c r="R95" s="131"/>
      <c r="S95" s="131"/>
    </row>
    <row r="96" spans="2:19" x14ac:dyDescent="0.15"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31"/>
      <c r="M96" s="131"/>
      <c r="N96" s="131"/>
      <c r="O96" s="131"/>
      <c r="P96" s="131"/>
      <c r="Q96" s="131"/>
      <c r="R96" s="131"/>
      <c r="S96" s="131"/>
    </row>
    <row r="97" spans="2:19" x14ac:dyDescent="0.1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31"/>
      <c r="M97" s="131"/>
      <c r="N97" s="131"/>
      <c r="O97" s="131"/>
      <c r="P97" s="131"/>
      <c r="Q97" s="131"/>
      <c r="R97" s="131"/>
      <c r="S97" s="131"/>
    </row>
    <row r="98" spans="2:19" x14ac:dyDescent="0.15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31"/>
      <c r="M98" s="131"/>
      <c r="N98" s="131"/>
      <c r="O98" s="131"/>
      <c r="P98" s="131"/>
      <c r="Q98" s="131"/>
      <c r="R98" s="131"/>
      <c r="S98" s="131"/>
    </row>
    <row r="99" spans="2:19" x14ac:dyDescent="0.15"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31"/>
      <c r="M99" s="131"/>
      <c r="N99" s="131"/>
      <c r="O99" s="131"/>
      <c r="P99" s="131"/>
      <c r="Q99" s="131"/>
      <c r="R99" s="131"/>
      <c r="S99" s="131"/>
    </row>
    <row r="100" spans="2:19" x14ac:dyDescent="0.15"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31"/>
      <c r="M100" s="131"/>
      <c r="N100" s="131"/>
      <c r="O100" s="131"/>
      <c r="P100" s="131"/>
      <c r="Q100" s="131"/>
      <c r="R100" s="131"/>
      <c r="S100" s="131"/>
    </row>
    <row r="101" spans="2:19" x14ac:dyDescent="0.15"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31"/>
      <c r="M101" s="131"/>
      <c r="N101" s="131"/>
      <c r="O101" s="131"/>
      <c r="P101" s="131"/>
      <c r="Q101" s="131"/>
      <c r="R101" s="131"/>
      <c r="S101" s="131"/>
    </row>
    <row r="102" spans="2:19" x14ac:dyDescent="0.15"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31"/>
      <c r="M102" s="131"/>
      <c r="N102" s="131"/>
      <c r="O102" s="131"/>
      <c r="P102" s="131"/>
      <c r="Q102" s="131"/>
      <c r="R102" s="131"/>
      <c r="S102" s="131"/>
    </row>
    <row r="103" spans="2:19" x14ac:dyDescent="0.15"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31"/>
      <c r="M103" s="131"/>
      <c r="N103" s="131"/>
      <c r="O103" s="131"/>
      <c r="P103" s="131"/>
      <c r="Q103" s="131"/>
      <c r="R103" s="131"/>
      <c r="S103" s="131"/>
    </row>
    <row r="104" spans="2:19" x14ac:dyDescent="0.15"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31"/>
      <c r="M104" s="131"/>
      <c r="N104" s="131"/>
      <c r="O104" s="131"/>
      <c r="P104" s="131"/>
      <c r="Q104" s="131"/>
      <c r="R104" s="131"/>
      <c r="S104" s="131"/>
    </row>
    <row r="105" spans="2:19" x14ac:dyDescent="0.15"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31"/>
      <c r="M105" s="131"/>
      <c r="N105" s="131"/>
      <c r="O105" s="131"/>
      <c r="P105" s="131"/>
      <c r="Q105" s="131"/>
      <c r="R105" s="131"/>
      <c r="S105" s="131"/>
    </row>
    <row r="106" spans="2:19" x14ac:dyDescent="0.15"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31"/>
      <c r="M106" s="131"/>
      <c r="N106" s="131"/>
      <c r="O106" s="131"/>
      <c r="P106" s="131"/>
      <c r="Q106" s="131"/>
      <c r="R106" s="131"/>
      <c r="S106" s="131"/>
    </row>
    <row r="107" spans="2:19" x14ac:dyDescent="0.15"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31"/>
      <c r="M107" s="131"/>
      <c r="N107" s="131"/>
      <c r="O107" s="131"/>
      <c r="P107" s="131"/>
      <c r="Q107" s="131"/>
      <c r="R107" s="131"/>
      <c r="S107" s="131"/>
    </row>
    <row r="108" spans="2:19" x14ac:dyDescent="0.15"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31"/>
      <c r="M108" s="131"/>
      <c r="N108" s="131"/>
      <c r="O108" s="131"/>
      <c r="P108" s="131"/>
      <c r="Q108" s="131"/>
      <c r="R108" s="131"/>
      <c r="S108" s="131"/>
    </row>
    <row r="109" spans="2:19" x14ac:dyDescent="0.15"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31"/>
      <c r="M109" s="131"/>
      <c r="N109" s="131"/>
      <c r="O109" s="131"/>
      <c r="P109" s="131"/>
      <c r="Q109" s="131"/>
      <c r="R109" s="131"/>
      <c r="S109" s="131"/>
    </row>
    <row r="110" spans="2:19" x14ac:dyDescent="0.15"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31"/>
      <c r="M110" s="131"/>
      <c r="N110" s="131"/>
      <c r="O110" s="131"/>
      <c r="P110" s="131"/>
      <c r="Q110" s="131"/>
      <c r="R110" s="131"/>
      <c r="S110" s="131"/>
    </row>
    <row r="111" spans="2:19" x14ac:dyDescent="0.15"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31"/>
      <c r="M111" s="131"/>
      <c r="N111" s="131"/>
      <c r="O111" s="131"/>
      <c r="P111" s="131"/>
      <c r="Q111" s="131"/>
      <c r="R111" s="131"/>
      <c r="S111" s="131"/>
    </row>
    <row r="112" spans="2:19" x14ac:dyDescent="0.15"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31"/>
      <c r="M112" s="131"/>
      <c r="N112" s="131"/>
      <c r="O112" s="131"/>
      <c r="P112" s="131"/>
      <c r="Q112" s="131"/>
      <c r="R112" s="131"/>
      <c r="S112" s="131"/>
    </row>
    <row r="113" spans="2:19" x14ac:dyDescent="0.15"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31"/>
      <c r="M113" s="131"/>
      <c r="N113" s="131"/>
      <c r="O113" s="131"/>
      <c r="P113" s="131"/>
      <c r="Q113" s="131"/>
      <c r="R113" s="131"/>
      <c r="S113" s="131"/>
    </row>
    <row r="114" spans="2:19" x14ac:dyDescent="0.15"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31"/>
      <c r="M114" s="131"/>
      <c r="N114" s="131"/>
      <c r="O114" s="131"/>
      <c r="P114" s="131"/>
      <c r="Q114" s="131"/>
      <c r="R114" s="131"/>
      <c r="S114" s="131"/>
    </row>
    <row r="115" spans="2:19" x14ac:dyDescent="0.15"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31"/>
      <c r="M115" s="131"/>
      <c r="N115" s="131"/>
      <c r="O115" s="131"/>
      <c r="P115" s="131"/>
      <c r="Q115" s="131"/>
      <c r="R115" s="131"/>
      <c r="S115" s="131"/>
    </row>
    <row r="116" spans="2:19" x14ac:dyDescent="0.15">
      <c r="L116" s="157"/>
      <c r="M116" s="157"/>
      <c r="N116" s="157"/>
      <c r="O116" s="157"/>
      <c r="P116" s="157"/>
      <c r="Q116" s="157"/>
      <c r="R116" s="157"/>
      <c r="S116" s="157"/>
    </row>
    <row r="117" spans="2:19" x14ac:dyDescent="0.15">
      <c r="L117" s="157"/>
      <c r="M117" s="157"/>
      <c r="N117" s="157"/>
      <c r="O117" s="157"/>
      <c r="P117" s="157"/>
      <c r="Q117" s="157"/>
      <c r="R117" s="157"/>
      <c r="S117" s="157"/>
    </row>
    <row r="118" spans="2:19" x14ac:dyDescent="0.15">
      <c r="L118" s="157"/>
      <c r="M118" s="157"/>
      <c r="N118" s="157"/>
      <c r="O118" s="157"/>
      <c r="P118" s="157"/>
      <c r="Q118" s="157"/>
      <c r="R118" s="157"/>
      <c r="S118" s="157"/>
    </row>
    <row r="119" spans="2:19" x14ac:dyDescent="0.15">
      <c r="L119" s="157"/>
      <c r="M119" s="157"/>
      <c r="N119" s="157"/>
      <c r="O119" s="157"/>
      <c r="P119" s="157"/>
      <c r="Q119" s="157"/>
      <c r="R119" s="157"/>
      <c r="S119" s="157"/>
    </row>
    <row r="120" spans="2:19" x14ac:dyDescent="0.15">
      <c r="L120" s="157"/>
      <c r="M120" s="157"/>
      <c r="N120" s="157"/>
      <c r="O120" s="157"/>
      <c r="P120" s="157"/>
      <c r="Q120" s="157"/>
      <c r="R120" s="157"/>
      <c r="S120" s="157"/>
    </row>
    <row r="121" spans="2:19" x14ac:dyDescent="0.15">
      <c r="L121" s="157"/>
      <c r="M121" s="157"/>
      <c r="N121" s="157"/>
      <c r="O121" s="157"/>
      <c r="P121" s="157"/>
      <c r="Q121" s="157"/>
      <c r="R121" s="157"/>
      <c r="S121" s="157"/>
    </row>
    <row r="122" spans="2:19" x14ac:dyDescent="0.15">
      <c r="L122" s="157"/>
      <c r="M122" s="157"/>
      <c r="N122" s="157"/>
      <c r="O122" s="157"/>
      <c r="P122" s="157"/>
      <c r="Q122" s="157"/>
      <c r="R122" s="157"/>
      <c r="S122" s="157"/>
    </row>
    <row r="123" spans="2:19" x14ac:dyDescent="0.15">
      <c r="L123" s="157"/>
      <c r="M123" s="157"/>
      <c r="N123" s="157"/>
      <c r="O123" s="157"/>
      <c r="P123" s="157"/>
      <c r="Q123" s="157"/>
      <c r="R123" s="157"/>
      <c r="S123" s="157"/>
    </row>
    <row r="124" spans="2:19" x14ac:dyDescent="0.15">
      <c r="L124" s="157"/>
      <c r="M124" s="157"/>
      <c r="N124" s="157"/>
      <c r="O124" s="157"/>
      <c r="P124" s="157"/>
      <c r="Q124" s="157"/>
      <c r="R124" s="157"/>
      <c r="S124" s="157"/>
    </row>
    <row r="125" spans="2:19" x14ac:dyDescent="0.15">
      <c r="L125" s="157"/>
      <c r="M125" s="157"/>
      <c r="N125" s="157"/>
      <c r="O125" s="157"/>
      <c r="P125" s="157"/>
      <c r="Q125" s="157"/>
      <c r="R125" s="157"/>
      <c r="S125" s="157"/>
    </row>
    <row r="126" spans="2:19" x14ac:dyDescent="0.15">
      <c r="L126" s="157"/>
      <c r="M126" s="157"/>
      <c r="N126" s="157"/>
      <c r="O126" s="157"/>
      <c r="P126" s="157"/>
      <c r="Q126" s="157"/>
      <c r="R126" s="157"/>
      <c r="S126" s="157"/>
    </row>
    <row r="127" spans="2:19" x14ac:dyDescent="0.15">
      <c r="L127" s="157"/>
      <c r="M127" s="157"/>
      <c r="N127" s="157"/>
      <c r="O127" s="157"/>
      <c r="P127" s="157"/>
      <c r="Q127" s="157"/>
      <c r="R127" s="157"/>
      <c r="S127" s="157"/>
    </row>
    <row r="128" spans="2:19" x14ac:dyDescent="0.15">
      <c r="L128" s="157"/>
      <c r="M128" s="157"/>
      <c r="N128" s="157"/>
      <c r="O128" s="157"/>
      <c r="P128" s="157"/>
      <c r="Q128" s="157"/>
      <c r="R128" s="157"/>
      <c r="S128" s="157"/>
    </row>
    <row r="129" spans="12:19" x14ac:dyDescent="0.15">
      <c r="L129" s="157"/>
      <c r="M129" s="157"/>
      <c r="N129" s="157"/>
      <c r="O129" s="157"/>
      <c r="P129" s="157"/>
      <c r="Q129" s="157"/>
      <c r="R129" s="157"/>
      <c r="S129" s="157"/>
    </row>
    <row r="130" spans="12:19" x14ac:dyDescent="0.15">
      <c r="L130" s="157"/>
      <c r="M130" s="157"/>
      <c r="N130" s="157"/>
      <c r="O130" s="157"/>
      <c r="P130" s="157"/>
      <c r="Q130" s="157"/>
      <c r="R130" s="157"/>
      <c r="S130" s="157"/>
    </row>
    <row r="131" spans="12:19" x14ac:dyDescent="0.15">
      <c r="L131" s="157"/>
      <c r="M131" s="157"/>
      <c r="N131" s="157"/>
      <c r="O131" s="157"/>
      <c r="P131" s="157"/>
      <c r="Q131" s="157"/>
      <c r="R131" s="157"/>
      <c r="S131" s="157"/>
    </row>
    <row r="132" spans="12:19" x14ac:dyDescent="0.15">
      <c r="L132" s="157"/>
      <c r="M132" s="157"/>
      <c r="N132" s="157"/>
      <c r="O132" s="157"/>
      <c r="P132" s="157"/>
      <c r="Q132" s="157"/>
      <c r="R132" s="157"/>
      <c r="S132" s="157"/>
    </row>
    <row r="133" spans="12:19" x14ac:dyDescent="0.15">
      <c r="L133" s="157"/>
      <c r="M133" s="157"/>
      <c r="N133" s="157"/>
      <c r="O133" s="157"/>
      <c r="P133" s="157"/>
      <c r="Q133" s="157"/>
      <c r="R133" s="157"/>
      <c r="S133" s="157"/>
    </row>
    <row r="134" spans="12:19" x14ac:dyDescent="0.15">
      <c r="L134" s="157"/>
      <c r="M134" s="157"/>
      <c r="N134" s="157"/>
      <c r="O134" s="157"/>
      <c r="P134" s="157"/>
      <c r="Q134" s="157"/>
      <c r="R134" s="157"/>
      <c r="S134" s="157"/>
    </row>
    <row r="135" spans="12:19" x14ac:dyDescent="0.15">
      <c r="L135" s="157"/>
      <c r="M135" s="157"/>
      <c r="N135" s="157"/>
      <c r="O135" s="157"/>
      <c r="P135" s="157"/>
      <c r="Q135" s="157"/>
      <c r="R135" s="157"/>
      <c r="S135" s="157"/>
    </row>
    <row r="136" spans="12:19" x14ac:dyDescent="0.15">
      <c r="L136" s="157"/>
      <c r="M136" s="157"/>
      <c r="N136" s="157"/>
      <c r="O136" s="157"/>
      <c r="P136" s="157"/>
      <c r="Q136" s="157"/>
      <c r="R136" s="157"/>
      <c r="S136" s="157"/>
    </row>
    <row r="137" spans="12:19" x14ac:dyDescent="0.15">
      <c r="L137" s="157"/>
      <c r="M137" s="157"/>
      <c r="N137" s="157"/>
      <c r="O137" s="157"/>
      <c r="P137" s="157"/>
      <c r="Q137" s="157"/>
      <c r="R137" s="157"/>
      <c r="S137" s="157"/>
    </row>
    <row r="138" spans="12:19" x14ac:dyDescent="0.15">
      <c r="L138" s="157"/>
      <c r="M138" s="157"/>
      <c r="N138" s="157"/>
      <c r="O138" s="157"/>
      <c r="P138" s="157"/>
      <c r="Q138" s="157"/>
      <c r="R138" s="157"/>
      <c r="S138" s="157"/>
    </row>
    <row r="139" spans="12:19" x14ac:dyDescent="0.15">
      <c r="L139" s="157"/>
      <c r="M139" s="157"/>
      <c r="N139" s="157"/>
      <c r="O139" s="157"/>
      <c r="P139" s="157"/>
      <c r="Q139" s="157"/>
      <c r="R139" s="157"/>
      <c r="S139" s="157"/>
    </row>
    <row r="140" spans="12:19" x14ac:dyDescent="0.15">
      <c r="L140" s="157"/>
      <c r="M140" s="157"/>
      <c r="N140" s="157"/>
      <c r="O140" s="157"/>
      <c r="P140" s="157"/>
      <c r="Q140" s="157"/>
      <c r="R140" s="157"/>
      <c r="S140" s="157"/>
    </row>
    <row r="141" spans="12:19" x14ac:dyDescent="0.15">
      <c r="L141" s="157"/>
      <c r="M141" s="157"/>
      <c r="N141" s="157"/>
      <c r="O141" s="157"/>
      <c r="P141" s="157"/>
      <c r="Q141" s="157"/>
      <c r="R141" s="157"/>
      <c r="S141" s="157"/>
    </row>
    <row r="142" spans="12:19" x14ac:dyDescent="0.15">
      <c r="L142" s="157"/>
      <c r="M142" s="157"/>
      <c r="N142" s="157"/>
      <c r="O142" s="157"/>
      <c r="P142" s="157"/>
      <c r="Q142" s="157"/>
      <c r="R142" s="157"/>
      <c r="S142" s="157"/>
    </row>
    <row r="143" spans="12:19" x14ac:dyDescent="0.15">
      <c r="L143" s="157"/>
      <c r="M143" s="157"/>
      <c r="N143" s="157"/>
      <c r="O143" s="157"/>
      <c r="P143" s="157"/>
      <c r="Q143" s="157"/>
      <c r="R143" s="157"/>
      <c r="S143" s="157"/>
    </row>
    <row r="144" spans="12:19" x14ac:dyDescent="0.15">
      <c r="L144" s="157"/>
      <c r="M144" s="157"/>
      <c r="N144" s="157"/>
      <c r="O144" s="157"/>
      <c r="P144" s="157"/>
      <c r="Q144" s="157"/>
      <c r="R144" s="157"/>
      <c r="S144" s="157"/>
    </row>
    <row r="145" spans="12:19" x14ac:dyDescent="0.15">
      <c r="L145" s="157"/>
      <c r="M145" s="157"/>
      <c r="N145" s="157"/>
      <c r="O145" s="157"/>
      <c r="P145" s="157"/>
      <c r="Q145" s="157"/>
      <c r="R145" s="157"/>
      <c r="S145" s="157"/>
    </row>
    <row r="146" spans="12:19" x14ac:dyDescent="0.15">
      <c r="L146" s="157"/>
      <c r="M146" s="157"/>
      <c r="N146" s="157"/>
      <c r="O146" s="157"/>
      <c r="P146" s="157"/>
      <c r="Q146" s="157"/>
      <c r="R146" s="157"/>
      <c r="S146" s="157"/>
    </row>
    <row r="147" spans="12:19" x14ac:dyDescent="0.15">
      <c r="L147" s="157"/>
      <c r="M147" s="157"/>
      <c r="N147" s="157"/>
      <c r="O147" s="157"/>
      <c r="P147" s="157"/>
      <c r="Q147" s="157"/>
      <c r="R147" s="157"/>
      <c r="S147" s="157"/>
    </row>
    <row r="148" spans="12:19" x14ac:dyDescent="0.15">
      <c r="L148" s="157"/>
      <c r="M148" s="157"/>
      <c r="N148" s="157"/>
      <c r="O148" s="157"/>
      <c r="P148" s="157"/>
      <c r="Q148" s="157"/>
      <c r="R148" s="157"/>
      <c r="S148" s="157"/>
    </row>
    <row r="149" spans="12:19" x14ac:dyDescent="0.15">
      <c r="L149" s="157"/>
      <c r="M149" s="157"/>
      <c r="N149" s="157"/>
      <c r="O149" s="157"/>
      <c r="P149" s="157"/>
      <c r="Q149" s="157"/>
      <c r="R149" s="157"/>
      <c r="S149" s="157"/>
    </row>
    <row r="150" spans="12:19" x14ac:dyDescent="0.15">
      <c r="L150" s="157"/>
      <c r="M150" s="157"/>
      <c r="N150" s="157"/>
      <c r="O150" s="157"/>
      <c r="P150" s="157"/>
      <c r="Q150" s="157"/>
      <c r="R150" s="157"/>
      <c r="S150" s="157"/>
    </row>
    <row r="151" spans="12:19" x14ac:dyDescent="0.15">
      <c r="L151" s="157"/>
      <c r="M151" s="157"/>
      <c r="N151" s="157"/>
      <c r="O151" s="157"/>
      <c r="P151" s="157"/>
      <c r="Q151" s="157"/>
      <c r="R151" s="157"/>
      <c r="S151" s="157"/>
    </row>
    <row r="152" spans="12:19" x14ac:dyDescent="0.15">
      <c r="L152" s="157"/>
      <c r="M152" s="157"/>
      <c r="N152" s="157"/>
      <c r="O152" s="157"/>
      <c r="P152" s="157"/>
      <c r="Q152" s="157"/>
      <c r="R152" s="157"/>
      <c r="S152" s="157"/>
    </row>
    <row r="153" spans="12:19" x14ac:dyDescent="0.15">
      <c r="L153" s="157"/>
      <c r="M153" s="157"/>
      <c r="N153" s="157"/>
      <c r="O153" s="157"/>
      <c r="P153" s="157"/>
      <c r="Q153" s="157"/>
      <c r="R153" s="157"/>
      <c r="S153" s="157"/>
    </row>
    <row r="154" spans="12:19" x14ac:dyDescent="0.15">
      <c r="L154" s="157"/>
      <c r="M154" s="157"/>
      <c r="N154" s="157"/>
      <c r="O154" s="157"/>
      <c r="P154" s="157"/>
      <c r="Q154" s="157"/>
      <c r="R154" s="157"/>
      <c r="S154" s="157"/>
    </row>
    <row r="155" spans="12:19" x14ac:dyDescent="0.15">
      <c r="L155" s="157"/>
      <c r="M155" s="157"/>
      <c r="N155" s="157"/>
      <c r="O155" s="157"/>
      <c r="P155" s="157"/>
      <c r="Q155" s="157"/>
      <c r="R155" s="157"/>
      <c r="S155" s="157"/>
    </row>
    <row r="156" spans="12:19" x14ac:dyDescent="0.15">
      <c r="L156" s="157"/>
      <c r="M156" s="157"/>
      <c r="N156" s="157"/>
      <c r="O156" s="157"/>
      <c r="P156" s="157"/>
      <c r="Q156" s="157"/>
      <c r="R156" s="157"/>
      <c r="S156" s="157"/>
    </row>
    <row r="157" spans="12:19" x14ac:dyDescent="0.15">
      <c r="L157" s="157"/>
      <c r="M157" s="157"/>
      <c r="N157" s="157"/>
      <c r="O157" s="157"/>
      <c r="P157" s="157"/>
      <c r="Q157" s="157"/>
      <c r="R157" s="157"/>
      <c r="S157" s="157"/>
    </row>
    <row r="158" spans="12:19" x14ac:dyDescent="0.15">
      <c r="L158" s="157"/>
      <c r="M158" s="157"/>
      <c r="N158" s="157"/>
      <c r="O158" s="157"/>
      <c r="P158" s="157"/>
      <c r="Q158" s="157"/>
      <c r="R158" s="157"/>
      <c r="S158" s="157"/>
    </row>
    <row r="159" spans="12:19" x14ac:dyDescent="0.15">
      <c r="L159" s="157"/>
      <c r="M159" s="157"/>
      <c r="N159" s="157"/>
      <c r="O159" s="157"/>
      <c r="P159" s="157"/>
      <c r="Q159" s="157"/>
      <c r="R159" s="157"/>
      <c r="S159" s="157"/>
    </row>
    <row r="160" spans="12:19" x14ac:dyDescent="0.15">
      <c r="L160" s="157"/>
      <c r="M160" s="157"/>
      <c r="N160" s="157"/>
      <c r="O160" s="157"/>
      <c r="P160" s="157"/>
      <c r="Q160" s="157"/>
      <c r="R160" s="157"/>
      <c r="S160" s="157"/>
    </row>
    <row r="161" spans="12:19" x14ac:dyDescent="0.15">
      <c r="L161" s="157"/>
      <c r="M161" s="157"/>
      <c r="N161" s="157"/>
      <c r="O161" s="157"/>
      <c r="P161" s="157"/>
      <c r="Q161" s="157"/>
      <c r="R161" s="157"/>
      <c r="S161" s="157"/>
    </row>
    <row r="162" spans="12:19" x14ac:dyDescent="0.15">
      <c r="L162" s="157"/>
      <c r="M162" s="157"/>
      <c r="N162" s="157"/>
      <c r="O162" s="157"/>
      <c r="P162" s="157"/>
      <c r="Q162" s="157"/>
      <c r="R162" s="157"/>
      <c r="S162" s="157"/>
    </row>
    <row r="163" spans="12:19" x14ac:dyDescent="0.15">
      <c r="L163" s="157"/>
      <c r="M163" s="157"/>
      <c r="N163" s="157"/>
      <c r="O163" s="157"/>
      <c r="P163" s="157"/>
      <c r="Q163" s="157"/>
      <c r="R163" s="157"/>
      <c r="S163" s="157"/>
    </row>
    <row r="164" spans="12:19" x14ac:dyDescent="0.15">
      <c r="L164" s="157"/>
      <c r="M164" s="157"/>
      <c r="N164" s="157"/>
      <c r="O164" s="157"/>
      <c r="P164" s="157"/>
      <c r="Q164" s="157"/>
      <c r="R164" s="157"/>
      <c r="S164" s="157"/>
    </row>
    <row r="165" spans="12:19" x14ac:dyDescent="0.15">
      <c r="L165" s="157"/>
      <c r="M165" s="157"/>
      <c r="N165" s="157"/>
      <c r="O165" s="157"/>
      <c r="P165" s="157"/>
      <c r="Q165" s="157"/>
      <c r="R165" s="157"/>
      <c r="S165" s="157"/>
    </row>
    <row r="166" spans="12:19" x14ac:dyDescent="0.15">
      <c r="L166" s="157"/>
      <c r="M166" s="157"/>
      <c r="N166" s="157"/>
      <c r="O166" s="157"/>
      <c r="P166" s="157"/>
      <c r="Q166" s="157"/>
      <c r="R166" s="157"/>
      <c r="S166" s="157"/>
    </row>
    <row r="167" spans="12:19" x14ac:dyDescent="0.15">
      <c r="L167" s="157"/>
      <c r="M167" s="157"/>
      <c r="N167" s="157"/>
      <c r="O167" s="157"/>
      <c r="P167" s="157"/>
      <c r="Q167" s="157"/>
      <c r="R167" s="157"/>
      <c r="S167" s="157"/>
    </row>
    <row r="168" spans="12:19" x14ac:dyDescent="0.15">
      <c r="L168" s="157"/>
      <c r="M168" s="157"/>
      <c r="N168" s="157"/>
      <c r="O168" s="157"/>
      <c r="P168" s="157"/>
      <c r="Q168" s="157"/>
      <c r="R168" s="157"/>
      <c r="S168" s="157"/>
    </row>
    <row r="169" spans="12:19" x14ac:dyDescent="0.15">
      <c r="L169" s="157"/>
      <c r="M169" s="157"/>
      <c r="N169" s="157"/>
      <c r="O169" s="157"/>
      <c r="P169" s="157"/>
      <c r="Q169" s="157"/>
      <c r="R169" s="157"/>
      <c r="S169" s="157"/>
    </row>
    <row r="170" spans="12:19" x14ac:dyDescent="0.15">
      <c r="L170" s="157"/>
      <c r="M170" s="157"/>
      <c r="N170" s="157"/>
      <c r="O170" s="157"/>
      <c r="P170" s="157"/>
      <c r="Q170" s="157"/>
      <c r="R170" s="157"/>
      <c r="S170" s="157"/>
    </row>
    <row r="171" spans="12:19" x14ac:dyDescent="0.15">
      <c r="L171" s="157"/>
      <c r="M171" s="157"/>
      <c r="N171" s="157"/>
      <c r="O171" s="157"/>
      <c r="P171" s="157"/>
      <c r="Q171" s="157"/>
      <c r="R171" s="157"/>
      <c r="S171" s="157"/>
    </row>
    <row r="172" spans="12:19" x14ac:dyDescent="0.15">
      <c r="L172" s="157"/>
      <c r="M172" s="157"/>
      <c r="N172" s="157"/>
      <c r="O172" s="157"/>
      <c r="P172" s="157"/>
      <c r="Q172" s="157"/>
      <c r="R172" s="157"/>
      <c r="S172" s="157"/>
    </row>
    <row r="173" spans="12:19" x14ac:dyDescent="0.15">
      <c r="L173" s="157"/>
      <c r="M173" s="157"/>
      <c r="N173" s="157"/>
      <c r="O173" s="157"/>
      <c r="P173" s="157"/>
      <c r="Q173" s="157"/>
      <c r="R173" s="157"/>
      <c r="S173" s="157"/>
    </row>
    <row r="174" spans="12:19" x14ac:dyDescent="0.15">
      <c r="L174" s="157"/>
      <c r="M174" s="157"/>
      <c r="N174" s="157"/>
      <c r="O174" s="157"/>
      <c r="P174" s="157"/>
      <c r="Q174" s="157"/>
      <c r="R174" s="157"/>
      <c r="S174" s="157"/>
    </row>
    <row r="175" spans="12:19" x14ac:dyDescent="0.15">
      <c r="L175" s="157"/>
      <c r="M175" s="157"/>
      <c r="N175" s="157"/>
      <c r="O175" s="157"/>
      <c r="P175" s="157"/>
      <c r="Q175" s="157"/>
      <c r="R175" s="157"/>
      <c r="S175" s="157"/>
    </row>
    <row r="176" spans="12:19" x14ac:dyDescent="0.15">
      <c r="L176" s="157"/>
      <c r="M176" s="157"/>
      <c r="N176" s="157"/>
      <c r="O176" s="157"/>
      <c r="P176" s="157"/>
      <c r="Q176" s="157"/>
      <c r="R176" s="157"/>
      <c r="S176" s="157"/>
    </row>
    <row r="177" spans="12:19" x14ac:dyDescent="0.15">
      <c r="L177" s="157"/>
      <c r="M177" s="157"/>
      <c r="N177" s="157"/>
      <c r="O177" s="157"/>
      <c r="P177" s="157"/>
      <c r="Q177" s="157"/>
      <c r="R177" s="157"/>
      <c r="S177" s="157"/>
    </row>
    <row r="178" spans="12:19" x14ac:dyDescent="0.15">
      <c r="L178" s="157"/>
      <c r="M178" s="157"/>
      <c r="N178" s="157"/>
      <c r="O178" s="157"/>
      <c r="P178" s="157"/>
      <c r="Q178" s="157"/>
      <c r="R178" s="157"/>
      <c r="S178" s="157"/>
    </row>
    <row r="179" spans="12:19" x14ac:dyDescent="0.15">
      <c r="L179" s="157"/>
      <c r="M179" s="157"/>
      <c r="N179" s="157"/>
      <c r="O179" s="157"/>
      <c r="P179" s="157"/>
      <c r="Q179" s="157"/>
      <c r="R179" s="157"/>
      <c r="S179" s="157"/>
    </row>
    <row r="180" spans="12:19" x14ac:dyDescent="0.15">
      <c r="L180" s="157"/>
      <c r="M180" s="157"/>
      <c r="N180" s="157"/>
      <c r="O180" s="157"/>
      <c r="P180" s="157"/>
      <c r="Q180" s="157"/>
      <c r="R180" s="157"/>
      <c r="S180" s="157"/>
    </row>
    <row r="181" spans="12:19" x14ac:dyDescent="0.15">
      <c r="L181" s="157"/>
      <c r="M181" s="157"/>
      <c r="N181" s="157"/>
      <c r="O181" s="157"/>
      <c r="P181" s="157"/>
      <c r="Q181" s="157"/>
      <c r="R181" s="157"/>
      <c r="S181" s="157"/>
    </row>
    <row r="182" spans="12:19" x14ac:dyDescent="0.15">
      <c r="L182" s="157"/>
      <c r="M182" s="157"/>
      <c r="N182" s="157"/>
      <c r="O182" s="157"/>
      <c r="P182" s="157"/>
      <c r="Q182" s="157"/>
      <c r="R182" s="157"/>
      <c r="S182" s="157"/>
    </row>
    <row r="183" spans="12:19" x14ac:dyDescent="0.15">
      <c r="L183" s="157"/>
      <c r="M183" s="157"/>
      <c r="N183" s="157"/>
      <c r="O183" s="157"/>
      <c r="P183" s="157"/>
      <c r="Q183" s="157"/>
      <c r="R183" s="157"/>
      <c r="S183" s="157"/>
    </row>
    <row r="184" spans="12:19" x14ac:dyDescent="0.15">
      <c r="L184" s="157"/>
      <c r="M184" s="157"/>
      <c r="N184" s="157"/>
      <c r="O184" s="157"/>
      <c r="P184" s="157"/>
      <c r="Q184" s="157"/>
      <c r="R184" s="157"/>
      <c r="S184" s="157"/>
    </row>
    <row r="185" spans="12:19" x14ac:dyDescent="0.15">
      <c r="L185" s="157"/>
      <c r="M185" s="157"/>
      <c r="N185" s="157"/>
      <c r="O185" s="157"/>
      <c r="P185" s="157"/>
      <c r="Q185" s="157"/>
      <c r="R185" s="157"/>
      <c r="S185" s="157"/>
    </row>
    <row r="186" spans="12:19" x14ac:dyDescent="0.15">
      <c r="L186" s="157"/>
      <c r="M186" s="157"/>
      <c r="N186" s="157"/>
      <c r="O186" s="157"/>
      <c r="P186" s="157"/>
      <c r="Q186" s="157"/>
      <c r="R186" s="157"/>
      <c r="S186" s="157"/>
    </row>
    <row r="187" spans="12:19" x14ac:dyDescent="0.15">
      <c r="L187" s="157"/>
      <c r="M187" s="157"/>
      <c r="N187" s="157"/>
      <c r="O187" s="157"/>
      <c r="P187" s="157"/>
      <c r="Q187" s="157"/>
      <c r="R187" s="157"/>
      <c r="S187" s="157"/>
    </row>
    <row r="188" spans="12:19" x14ac:dyDescent="0.15">
      <c r="L188" s="157"/>
      <c r="M188" s="157"/>
      <c r="N188" s="157"/>
      <c r="O188" s="157"/>
      <c r="P188" s="157"/>
      <c r="Q188" s="157"/>
      <c r="R188" s="157"/>
      <c r="S188" s="157"/>
    </row>
    <row r="189" spans="12:19" x14ac:dyDescent="0.15">
      <c r="L189" s="157"/>
      <c r="M189" s="157"/>
      <c r="N189" s="157"/>
      <c r="O189" s="157"/>
      <c r="P189" s="157"/>
      <c r="Q189" s="157"/>
      <c r="R189" s="157"/>
      <c r="S189" s="157"/>
    </row>
    <row r="190" spans="12:19" x14ac:dyDescent="0.15">
      <c r="L190" s="157"/>
      <c r="M190" s="157"/>
      <c r="N190" s="157"/>
      <c r="O190" s="157"/>
      <c r="P190" s="157"/>
      <c r="Q190" s="157"/>
      <c r="R190" s="157"/>
      <c r="S190" s="157"/>
    </row>
    <row r="191" spans="12:19" x14ac:dyDescent="0.15">
      <c r="L191" s="157"/>
      <c r="M191" s="157"/>
      <c r="N191" s="157"/>
      <c r="O191" s="157"/>
      <c r="P191" s="157"/>
      <c r="Q191" s="157"/>
      <c r="R191" s="157"/>
      <c r="S191" s="157"/>
    </row>
    <row r="192" spans="12:19" x14ac:dyDescent="0.15">
      <c r="L192" s="158"/>
      <c r="M192" s="158"/>
      <c r="N192" s="158"/>
      <c r="O192" s="158"/>
      <c r="P192" s="158"/>
      <c r="Q192" s="158"/>
      <c r="R192" s="158"/>
      <c r="S192" s="158"/>
    </row>
    <row r="193" spans="12:19" x14ac:dyDescent="0.15">
      <c r="L193" s="157"/>
      <c r="M193" s="157"/>
      <c r="N193" s="157"/>
      <c r="O193" s="157"/>
      <c r="P193" s="157"/>
      <c r="Q193" s="157"/>
      <c r="R193" s="157"/>
      <c r="S193" s="157"/>
    </row>
    <row r="194" spans="12:19" x14ac:dyDescent="0.15">
      <c r="L194" s="157"/>
      <c r="M194" s="157"/>
      <c r="N194" s="157"/>
      <c r="O194" s="157"/>
      <c r="P194" s="157"/>
      <c r="Q194" s="157"/>
      <c r="R194" s="157"/>
      <c r="S194" s="157"/>
    </row>
    <row r="195" spans="12:19" x14ac:dyDescent="0.15">
      <c r="L195" s="157"/>
      <c r="M195" s="157"/>
      <c r="N195" s="157"/>
      <c r="O195" s="157"/>
      <c r="P195" s="157"/>
      <c r="Q195" s="157"/>
      <c r="R195" s="157"/>
      <c r="S195" s="157"/>
    </row>
    <row r="196" spans="12:19" x14ac:dyDescent="0.15">
      <c r="L196" s="157"/>
      <c r="M196" s="157"/>
      <c r="N196" s="157"/>
      <c r="O196" s="157"/>
      <c r="P196" s="157"/>
      <c r="Q196" s="157"/>
      <c r="R196" s="157"/>
      <c r="S196" s="157"/>
    </row>
    <row r="197" spans="12:19" x14ac:dyDescent="0.15">
      <c r="L197" s="157"/>
      <c r="M197" s="157"/>
      <c r="N197" s="157"/>
      <c r="O197" s="157"/>
      <c r="P197" s="157"/>
      <c r="Q197" s="157"/>
      <c r="R197" s="157"/>
      <c r="S197" s="157"/>
    </row>
    <row r="198" spans="12:19" x14ac:dyDescent="0.15">
      <c r="L198" s="157"/>
      <c r="M198" s="157"/>
      <c r="N198" s="157"/>
      <c r="O198" s="157"/>
      <c r="P198" s="157"/>
      <c r="Q198" s="157"/>
      <c r="R198" s="157"/>
      <c r="S198" s="157"/>
    </row>
    <row r="199" spans="12:19" x14ac:dyDescent="0.15">
      <c r="L199" s="157"/>
      <c r="M199" s="157"/>
      <c r="N199" s="157"/>
      <c r="O199" s="157"/>
      <c r="P199" s="157"/>
      <c r="Q199" s="157"/>
      <c r="R199" s="157"/>
      <c r="S199" s="157"/>
    </row>
    <row r="200" spans="12:19" x14ac:dyDescent="0.15">
      <c r="L200" s="157"/>
      <c r="M200" s="157"/>
      <c r="N200" s="157"/>
      <c r="O200" s="157"/>
      <c r="P200" s="157"/>
      <c r="Q200" s="157"/>
      <c r="R200" s="157"/>
      <c r="S200" s="157"/>
    </row>
    <row r="201" spans="12:19" x14ac:dyDescent="0.15">
      <c r="L201" s="157"/>
      <c r="M201" s="157"/>
      <c r="N201" s="157"/>
      <c r="O201" s="157"/>
      <c r="P201" s="157"/>
      <c r="Q201" s="157"/>
      <c r="R201" s="157"/>
      <c r="S201" s="157"/>
    </row>
    <row r="202" spans="12:19" x14ac:dyDescent="0.15">
      <c r="L202" s="157"/>
      <c r="M202" s="157"/>
      <c r="N202" s="157"/>
      <c r="O202" s="157"/>
      <c r="P202" s="157"/>
      <c r="Q202" s="157"/>
      <c r="R202" s="157"/>
      <c r="S202" s="157"/>
    </row>
    <row r="203" spans="12:19" x14ac:dyDescent="0.15">
      <c r="L203" s="157"/>
      <c r="M203" s="157"/>
      <c r="N203" s="157"/>
      <c r="O203" s="157"/>
      <c r="P203" s="157"/>
      <c r="Q203" s="157"/>
      <c r="R203" s="157"/>
      <c r="S203" s="157"/>
    </row>
    <row r="204" spans="12:19" x14ac:dyDescent="0.15">
      <c r="L204" s="157"/>
      <c r="M204" s="157"/>
      <c r="N204" s="157"/>
      <c r="O204" s="157"/>
      <c r="P204" s="157"/>
      <c r="Q204" s="157"/>
      <c r="R204" s="157"/>
      <c r="S204" s="157"/>
    </row>
    <row r="205" spans="12:19" x14ac:dyDescent="0.15">
      <c r="L205" s="157"/>
      <c r="M205" s="157"/>
      <c r="N205" s="157"/>
      <c r="O205" s="157"/>
      <c r="P205" s="157"/>
      <c r="Q205" s="157"/>
      <c r="R205" s="157"/>
      <c r="S205" s="157"/>
    </row>
    <row r="206" spans="12:19" x14ac:dyDescent="0.15">
      <c r="L206" s="157"/>
      <c r="M206" s="157"/>
      <c r="N206" s="157"/>
      <c r="O206" s="157"/>
      <c r="P206" s="157"/>
      <c r="Q206" s="157"/>
      <c r="R206" s="157"/>
      <c r="S206" s="157"/>
    </row>
    <row r="207" spans="12:19" x14ac:dyDescent="0.15">
      <c r="L207" s="132"/>
      <c r="M207" s="132"/>
      <c r="N207" s="132"/>
      <c r="O207" s="132"/>
      <c r="P207" s="132"/>
      <c r="Q207" s="132"/>
      <c r="R207" s="132"/>
      <c r="S207" s="132"/>
    </row>
    <row r="208" spans="12:19" x14ac:dyDescent="0.15">
      <c r="L208" s="132"/>
      <c r="M208" s="132"/>
      <c r="N208" s="132"/>
      <c r="O208" s="132"/>
      <c r="P208" s="132"/>
      <c r="Q208" s="132"/>
      <c r="R208" s="132"/>
      <c r="S208" s="132"/>
    </row>
    <row r="209" spans="12:19" x14ac:dyDescent="0.15">
      <c r="L209" s="132"/>
      <c r="M209" s="132"/>
      <c r="N209" s="132"/>
      <c r="O209" s="132"/>
      <c r="P209" s="132"/>
      <c r="Q209" s="132"/>
      <c r="R209" s="132"/>
      <c r="S209" s="132"/>
    </row>
    <row r="210" spans="12:19" x14ac:dyDescent="0.15">
      <c r="L210" s="132"/>
      <c r="M210" s="132"/>
      <c r="N210" s="132"/>
      <c r="O210" s="132"/>
      <c r="P210" s="132"/>
      <c r="Q210" s="132"/>
      <c r="R210" s="132"/>
      <c r="S210" s="132"/>
    </row>
    <row r="211" spans="12:19" x14ac:dyDescent="0.15">
      <c r="L211" s="132"/>
      <c r="M211" s="132"/>
      <c r="N211" s="132"/>
      <c r="O211" s="132"/>
      <c r="P211" s="132"/>
      <c r="Q211" s="132"/>
      <c r="R211" s="132"/>
      <c r="S211" s="132"/>
    </row>
    <row r="212" spans="12:19" x14ac:dyDescent="0.15">
      <c r="L212" s="132"/>
      <c r="M212" s="132"/>
      <c r="N212" s="132"/>
      <c r="O212" s="132"/>
      <c r="P212" s="132"/>
      <c r="Q212" s="132"/>
      <c r="R212" s="132"/>
      <c r="S212" s="132"/>
    </row>
    <row r="213" spans="12:19" x14ac:dyDescent="0.15">
      <c r="L213" s="132"/>
      <c r="M213" s="132"/>
      <c r="N213" s="132"/>
      <c r="O213" s="132"/>
      <c r="P213" s="132"/>
      <c r="Q213" s="132"/>
      <c r="R213" s="132"/>
      <c r="S213" s="132"/>
    </row>
    <row r="214" spans="12:19" x14ac:dyDescent="0.15">
      <c r="L214" s="132"/>
      <c r="M214" s="132"/>
      <c r="N214" s="132"/>
      <c r="O214" s="132"/>
      <c r="P214" s="132"/>
      <c r="Q214" s="132"/>
      <c r="R214" s="132"/>
      <c r="S214" s="132"/>
    </row>
    <row r="215" spans="12:19" x14ac:dyDescent="0.15">
      <c r="L215" s="132"/>
      <c r="M215" s="132"/>
      <c r="N215" s="132"/>
      <c r="O215" s="132"/>
      <c r="P215" s="132"/>
      <c r="Q215" s="132"/>
      <c r="R215" s="132"/>
      <c r="S215" s="132"/>
    </row>
    <row r="216" spans="12:19" x14ac:dyDescent="0.15">
      <c r="L216" s="132"/>
      <c r="M216" s="132"/>
      <c r="N216" s="132"/>
      <c r="O216" s="132"/>
      <c r="P216" s="132"/>
      <c r="Q216" s="132"/>
      <c r="R216" s="132"/>
      <c r="S216" s="132"/>
    </row>
    <row r="217" spans="12:19" x14ac:dyDescent="0.15">
      <c r="L217" s="132"/>
      <c r="M217" s="132"/>
      <c r="N217" s="132"/>
      <c r="O217" s="132"/>
      <c r="P217" s="132"/>
      <c r="Q217" s="132"/>
      <c r="R217" s="132"/>
      <c r="S217" s="132"/>
    </row>
    <row r="218" spans="12:19" x14ac:dyDescent="0.15">
      <c r="L218" s="132"/>
      <c r="M218" s="132"/>
      <c r="N218" s="132"/>
      <c r="O218" s="132"/>
      <c r="P218" s="132"/>
      <c r="Q218" s="132"/>
      <c r="R218" s="132"/>
      <c r="S218" s="132"/>
    </row>
    <row r="219" spans="12:19" x14ac:dyDescent="0.15">
      <c r="L219" s="132"/>
      <c r="M219" s="132"/>
      <c r="N219" s="132"/>
      <c r="O219" s="132"/>
      <c r="P219" s="132"/>
      <c r="Q219" s="132"/>
      <c r="R219" s="132"/>
      <c r="S219" s="132"/>
    </row>
    <row r="220" spans="12:19" x14ac:dyDescent="0.15">
      <c r="L220" s="132"/>
      <c r="M220" s="132"/>
      <c r="N220" s="132"/>
      <c r="O220" s="132"/>
      <c r="P220" s="132"/>
      <c r="Q220" s="132"/>
      <c r="R220" s="132"/>
      <c r="S220" s="132"/>
    </row>
    <row r="221" spans="12:19" x14ac:dyDescent="0.15">
      <c r="L221" s="132"/>
      <c r="M221" s="132"/>
      <c r="N221" s="132"/>
      <c r="O221" s="132"/>
      <c r="P221" s="132"/>
      <c r="Q221" s="132"/>
      <c r="R221" s="132"/>
      <c r="S221" s="132"/>
    </row>
    <row r="222" spans="12:19" x14ac:dyDescent="0.15">
      <c r="L222" s="132"/>
      <c r="M222" s="132"/>
      <c r="N222" s="132"/>
      <c r="O222" s="132"/>
      <c r="P222" s="132"/>
      <c r="Q222" s="132"/>
      <c r="R222" s="132"/>
      <c r="S222" s="132"/>
    </row>
    <row r="223" spans="12:19" x14ac:dyDescent="0.15">
      <c r="L223" s="132"/>
      <c r="M223" s="132"/>
      <c r="N223" s="132"/>
      <c r="O223" s="132"/>
      <c r="P223" s="132"/>
      <c r="Q223" s="132"/>
      <c r="R223" s="132"/>
      <c r="S223" s="132"/>
    </row>
    <row r="224" spans="12:19" x14ac:dyDescent="0.15">
      <c r="L224" s="132"/>
      <c r="M224" s="132"/>
      <c r="N224" s="132"/>
      <c r="O224" s="132"/>
      <c r="P224" s="132"/>
      <c r="Q224" s="132"/>
      <c r="R224" s="132"/>
      <c r="S224" s="132"/>
    </row>
    <row r="225" spans="12:19" x14ac:dyDescent="0.15">
      <c r="L225" s="132"/>
      <c r="M225" s="132"/>
      <c r="N225" s="132"/>
      <c r="O225" s="132"/>
      <c r="P225" s="132"/>
      <c r="Q225" s="132"/>
      <c r="R225" s="132"/>
      <c r="S225" s="132"/>
    </row>
    <row r="226" spans="12:19" x14ac:dyDescent="0.15">
      <c r="L226" s="132"/>
      <c r="M226" s="132"/>
      <c r="N226" s="132"/>
      <c r="O226" s="132"/>
      <c r="P226" s="132"/>
      <c r="Q226" s="132"/>
      <c r="R226" s="132"/>
      <c r="S226" s="132"/>
    </row>
    <row r="227" spans="12:19" x14ac:dyDescent="0.15">
      <c r="L227" s="132"/>
      <c r="M227" s="132"/>
      <c r="N227" s="132"/>
      <c r="O227" s="132"/>
      <c r="P227" s="132"/>
      <c r="Q227" s="132"/>
      <c r="R227" s="132"/>
      <c r="S227" s="132"/>
    </row>
    <row r="228" spans="12:19" x14ac:dyDescent="0.15">
      <c r="L228" s="132"/>
      <c r="M228" s="132"/>
      <c r="N228" s="132"/>
      <c r="O228" s="132"/>
      <c r="P228" s="132"/>
      <c r="Q228" s="132"/>
      <c r="R228" s="132"/>
      <c r="S228" s="132"/>
    </row>
    <row r="229" spans="12:19" x14ac:dyDescent="0.15">
      <c r="L229" s="132"/>
      <c r="M229" s="132"/>
      <c r="N229" s="132"/>
      <c r="O229" s="132"/>
      <c r="P229" s="132"/>
      <c r="Q229" s="132"/>
      <c r="R229" s="132"/>
      <c r="S229" s="132"/>
    </row>
    <row r="230" spans="12:19" x14ac:dyDescent="0.15">
      <c r="L230" s="132"/>
      <c r="M230" s="132"/>
      <c r="N230" s="132"/>
      <c r="O230" s="132"/>
      <c r="P230" s="132"/>
      <c r="Q230" s="132"/>
      <c r="R230" s="132"/>
      <c r="S230" s="132"/>
    </row>
    <row r="231" spans="12:19" x14ac:dyDescent="0.15">
      <c r="L231" s="132"/>
      <c r="M231" s="132"/>
      <c r="N231" s="132"/>
      <c r="O231" s="132"/>
      <c r="P231" s="132"/>
      <c r="Q231" s="132"/>
      <c r="R231" s="132"/>
      <c r="S231" s="132"/>
    </row>
    <row r="232" spans="12:19" x14ac:dyDescent="0.15">
      <c r="L232" s="132"/>
      <c r="M232" s="132"/>
      <c r="N232" s="132"/>
      <c r="O232" s="132"/>
      <c r="P232" s="132"/>
      <c r="Q232" s="132"/>
      <c r="R232" s="132"/>
      <c r="S232" s="132"/>
    </row>
    <row r="233" spans="12:19" x14ac:dyDescent="0.15">
      <c r="L233" s="132"/>
      <c r="M233" s="132"/>
      <c r="N233" s="132"/>
      <c r="O233" s="132"/>
      <c r="P233" s="132"/>
      <c r="Q233" s="132"/>
      <c r="R233" s="132"/>
      <c r="S233" s="132"/>
    </row>
    <row r="234" spans="12:19" x14ac:dyDescent="0.15">
      <c r="L234" s="132"/>
      <c r="M234" s="132"/>
      <c r="N234" s="132"/>
      <c r="O234" s="132"/>
      <c r="P234" s="132"/>
      <c r="Q234" s="132"/>
      <c r="R234" s="132"/>
      <c r="S234" s="132"/>
    </row>
    <row r="235" spans="12:19" x14ac:dyDescent="0.15">
      <c r="L235" s="132"/>
      <c r="M235" s="132"/>
      <c r="N235" s="132"/>
      <c r="O235" s="132"/>
      <c r="P235" s="132"/>
      <c r="Q235" s="132"/>
      <c r="R235" s="132"/>
      <c r="S235" s="132"/>
    </row>
    <row r="236" spans="12:19" x14ac:dyDescent="0.15">
      <c r="L236" s="132"/>
      <c r="M236" s="132"/>
      <c r="N236" s="132"/>
      <c r="O236" s="132"/>
      <c r="P236" s="132"/>
      <c r="Q236" s="132"/>
      <c r="R236" s="132"/>
      <c r="S236" s="132"/>
    </row>
    <row r="237" spans="12:19" x14ac:dyDescent="0.15">
      <c r="L237" s="132"/>
      <c r="M237" s="132"/>
      <c r="N237" s="132"/>
      <c r="O237" s="132"/>
      <c r="P237" s="132"/>
      <c r="Q237" s="132"/>
      <c r="R237" s="132"/>
      <c r="S237" s="132"/>
    </row>
    <row r="238" spans="12:19" x14ac:dyDescent="0.15">
      <c r="L238" s="132"/>
      <c r="M238" s="132"/>
      <c r="N238" s="132"/>
      <c r="O238" s="132"/>
      <c r="P238" s="132"/>
      <c r="Q238" s="132"/>
      <c r="R238" s="132"/>
      <c r="S238" s="132"/>
    </row>
    <row r="239" spans="12:19" x14ac:dyDescent="0.15">
      <c r="L239" s="132"/>
      <c r="M239" s="132"/>
      <c r="N239" s="132"/>
      <c r="O239" s="132"/>
      <c r="P239" s="132"/>
      <c r="Q239" s="132"/>
      <c r="R239" s="132"/>
      <c r="S239" s="132"/>
    </row>
    <row r="240" spans="12:19" x14ac:dyDescent="0.15">
      <c r="L240" s="132"/>
      <c r="M240" s="132"/>
      <c r="N240" s="132"/>
      <c r="O240" s="132"/>
      <c r="P240" s="132"/>
      <c r="Q240" s="132"/>
      <c r="R240" s="132"/>
      <c r="S240" s="132"/>
    </row>
    <row r="241" spans="12:19" x14ac:dyDescent="0.15">
      <c r="L241" s="132"/>
      <c r="M241" s="132"/>
      <c r="N241" s="132"/>
      <c r="O241" s="132"/>
      <c r="P241" s="132"/>
      <c r="Q241" s="132"/>
      <c r="R241" s="132"/>
      <c r="S241" s="132"/>
    </row>
    <row r="242" spans="12:19" x14ac:dyDescent="0.15">
      <c r="L242" s="132"/>
      <c r="M242" s="132"/>
      <c r="N242" s="132"/>
      <c r="O242" s="132"/>
      <c r="P242" s="132"/>
      <c r="Q242" s="132"/>
      <c r="R242" s="132"/>
      <c r="S242" s="132"/>
    </row>
    <row r="243" spans="12:19" x14ac:dyDescent="0.15">
      <c r="L243" s="132"/>
      <c r="M243" s="132"/>
      <c r="N243" s="132"/>
      <c r="O243" s="132"/>
      <c r="P243" s="132"/>
      <c r="Q243" s="132"/>
      <c r="R243" s="132"/>
      <c r="S243" s="132"/>
    </row>
    <row r="244" spans="12:19" x14ac:dyDescent="0.15">
      <c r="L244" s="132"/>
      <c r="M244" s="132"/>
      <c r="N244" s="132"/>
      <c r="O244" s="132"/>
      <c r="P244" s="132"/>
      <c r="Q244" s="132"/>
      <c r="R244" s="132"/>
      <c r="S244" s="132"/>
    </row>
    <row r="245" spans="12:19" x14ac:dyDescent="0.15">
      <c r="L245" s="132"/>
      <c r="M245" s="132"/>
      <c r="N245" s="132"/>
      <c r="O245" s="132"/>
      <c r="P245" s="132"/>
      <c r="Q245" s="132"/>
      <c r="R245" s="132"/>
      <c r="S245" s="132"/>
    </row>
    <row r="246" spans="12:19" x14ac:dyDescent="0.15">
      <c r="L246" s="132"/>
      <c r="M246" s="132"/>
      <c r="N246" s="132"/>
      <c r="O246" s="132"/>
      <c r="P246" s="132"/>
      <c r="Q246" s="132"/>
      <c r="R246" s="132"/>
      <c r="S246" s="132"/>
    </row>
    <row r="247" spans="12:19" x14ac:dyDescent="0.15">
      <c r="L247" s="132"/>
      <c r="M247" s="132"/>
      <c r="N247" s="132"/>
      <c r="O247" s="132"/>
      <c r="P247" s="132"/>
      <c r="Q247" s="132"/>
      <c r="R247" s="132"/>
      <c r="S247" s="132"/>
    </row>
    <row r="248" spans="12:19" x14ac:dyDescent="0.15">
      <c r="L248" s="132"/>
      <c r="M248" s="132"/>
      <c r="N248" s="132"/>
      <c r="O248" s="132"/>
      <c r="P248" s="132"/>
      <c r="Q248" s="132"/>
      <c r="R248" s="132"/>
      <c r="S248" s="132"/>
    </row>
    <row r="249" spans="12:19" x14ac:dyDescent="0.15">
      <c r="L249" s="132"/>
      <c r="M249" s="132"/>
      <c r="N249" s="132"/>
      <c r="O249" s="132"/>
      <c r="P249" s="132"/>
      <c r="Q249" s="132"/>
      <c r="R249" s="132"/>
      <c r="S249" s="132"/>
    </row>
    <row r="250" spans="12:19" x14ac:dyDescent="0.15">
      <c r="L250" s="132"/>
      <c r="M250" s="132"/>
      <c r="N250" s="132"/>
      <c r="O250" s="132"/>
      <c r="P250" s="132"/>
      <c r="Q250" s="132"/>
      <c r="R250" s="132"/>
      <c r="S250" s="132"/>
    </row>
    <row r="251" spans="12:19" x14ac:dyDescent="0.15">
      <c r="L251" s="132"/>
      <c r="M251" s="132"/>
      <c r="N251" s="132"/>
      <c r="O251" s="132"/>
      <c r="P251" s="132"/>
      <c r="Q251" s="132"/>
      <c r="R251" s="132"/>
      <c r="S251" s="132"/>
    </row>
    <row r="252" spans="12:19" x14ac:dyDescent="0.15">
      <c r="L252" s="132"/>
      <c r="M252" s="132"/>
      <c r="N252" s="132"/>
      <c r="O252" s="132"/>
      <c r="P252" s="132"/>
      <c r="Q252" s="132"/>
      <c r="R252" s="132"/>
      <c r="S252" s="132"/>
    </row>
    <row r="253" spans="12:19" x14ac:dyDescent="0.15">
      <c r="L253" s="132"/>
      <c r="M253" s="132"/>
      <c r="N253" s="132"/>
      <c r="O253" s="132"/>
      <c r="P253" s="132"/>
      <c r="Q253" s="132"/>
      <c r="R253" s="132"/>
      <c r="S253" s="132"/>
    </row>
    <row r="254" spans="12:19" x14ac:dyDescent="0.15">
      <c r="L254" s="132"/>
      <c r="M254" s="132"/>
      <c r="N254" s="132"/>
      <c r="O254" s="132"/>
      <c r="P254" s="132"/>
      <c r="Q254" s="132"/>
      <c r="R254" s="132"/>
      <c r="S254" s="132"/>
    </row>
    <row r="255" spans="12:19" x14ac:dyDescent="0.15">
      <c r="L255" s="132"/>
      <c r="M255" s="132"/>
      <c r="N255" s="132"/>
      <c r="O255" s="132"/>
      <c r="P255" s="132"/>
      <c r="Q255" s="132"/>
      <c r="R255" s="132"/>
      <c r="S255" s="132"/>
    </row>
    <row r="256" spans="12:19" x14ac:dyDescent="0.15">
      <c r="L256" s="132"/>
      <c r="M256" s="132"/>
      <c r="N256" s="132"/>
      <c r="O256" s="132"/>
      <c r="P256" s="132"/>
      <c r="Q256" s="132"/>
      <c r="R256" s="132"/>
      <c r="S256" s="132"/>
    </row>
    <row r="257" spans="12:19" x14ac:dyDescent="0.15">
      <c r="L257" s="132"/>
      <c r="M257" s="132"/>
      <c r="N257" s="132"/>
      <c r="O257" s="132"/>
      <c r="P257" s="132"/>
      <c r="Q257" s="132"/>
      <c r="R257" s="132"/>
      <c r="S257" s="132"/>
    </row>
    <row r="258" spans="12:19" x14ac:dyDescent="0.15">
      <c r="L258" s="132"/>
      <c r="M258" s="132"/>
      <c r="N258" s="132"/>
      <c r="O258" s="132"/>
      <c r="P258" s="132"/>
      <c r="Q258" s="132"/>
      <c r="R258" s="132"/>
      <c r="S258" s="132"/>
    </row>
    <row r="259" spans="12:19" x14ac:dyDescent="0.15">
      <c r="L259" s="132"/>
      <c r="M259" s="132"/>
      <c r="N259" s="132"/>
      <c r="O259" s="132"/>
      <c r="P259" s="132"/>
      <c r="Q259" s="132"/>
      <c r="R259" s="132"/>
      <c r="S259" s="132"/>
    </row>
    <row r="260" spans="12:19" x14ac:dyDescent="0.15">
      <c r="L260" s="132"/>
      <c r="M260" s="132"/>
      <c r="N260" s="132"/>
      <c r="O260" s="132"/>
      <c r="P260" s="132"/>
      <c r="Q260" s="132"/>
      <c r="R260" s="132"/>
      <c r="S260" s="132"/>
    </row>
    <row r="261" spans="12:19" x14ac:dyDescent="0.15">
      <c r="L261" s="132"/>
      <c r="M261" s="132"/>
      <c r="N261" s="132"/>
      <c r="O261" s="132"/>
      <c r="P261" s="132"/>
      <c r="Q261" s="132"/>
      <c r="R261" s="132"/>
      <c r="S261" s="132"/>
    </row>
    <row r="262" spans="12:19" x14ac:dyDescent="0.15">
      <c r="L262" s="132"/>
      <c r="M262" s="132"/>
      <c r="N262" s="132"/>
      <c r="O262" s="132"/>
      <c r="P262" s="132"/>
      <c r="Q262" s="132"/>
      <c r="R262" s="132"/>
      <c r="S262" s="132"/>
    </row>
    <row r="263" spans="12:19" x14ac:dyDescent="0.15">
      <c r="L263" s="132"/>
      <c r="M263" s="132"/>
      <c r="N263" s="132"/>
      <c r="O263" s="132"/>
      <c r="P263" s="132"/>
      <c r="Q263" s="132"/>
      <c r="R263" s="132"/>
      <c r="S263" s="132"/>
    </row>
    <row r="264" spans="12:19" x14ac:dyDescent="0.15">
      <c r="L264" s="132"/>
      <c r="M264" s="132"/>
      <c r="N264" s="132"/>
      <c r="O264" s="132"/>
      <c r="P264" s="132"/>
      <c r="Q264" s="132"/>
      <c r="R264" s="132"/>
      <c r="S264" s="132"/>
    </row>
    <row r="265" spans="12:19" x14ac:dyDescent="0.15">
      <c r="L265" s="132"/>
      <c r="M265" s="132"/>
      <c r="N265" s="132"/>
      <c r="O265" s="132"/>
      <c r="P265" s="132"/>
      <c r="Q265" s="132"/>
      <c r="R265" s="132"/>
      <c r="S265" s="132"/>
    </row>
    <row r="266" spans="12:19" x14ac:dyDescent="0.15">
      <c r="L266" s="132"/>
      <c r="M266" s="132"/>
      <c r="N266" s="132"/>
      <c r="O266" s="132"/>
      <c r="P266" s="132"/>
      <c r="Q266" s="132"/>
      <c r="R266" s="132"/>
      <c r="S266" s="132"/>
    </row>
    <row r="267" spans="12:19" x14ac:dyDescent="0.15">
      <c r="L267" s="132"/>
      <c r="M267" s="132"/>
      <c r="N267" s="132"/>
      <c r="O267" s="132"/>
      <c r="P267" s="132"/>
      <c r="Q267" s="132"/>
      <c r="R267" s="132"/>
      <c r="S267" s="132"/>
    </row>
    <row r="268" spans="12:19" x14ac:dyDescent="0.15">
      <c r="L268" s="132"/>
      <c r="M268" s="132"/>
      <c r="N268" s="132"/>
      <c r="O268" s="132"/>
      <c r="P268" s="132"/>
      <c r="Q268" s="132"/>
      <c r="R268" s="132"/>
      <c r="S268" s="132"/>
    </row>
    <row r="269" spans="12:19" x14ac:dyDescent="0.15">
      <c r="L269" s="132"/>
      <c r="M269" s="132"/>
      <c r="N269" s="132"/>
      <c r="O269" s="132"/>
      <c r="P269" s="132"/>
      <c r="Q269" s="132"/>
      <c r="R269" s="132"/>
      <c r="S269" s="132"/>
    </row>
    <row r="270" spans="12:19" x14ac:dyDescent="0.15">
      <c r="L270" s="132"/>
      <c r="M270" s="132"/>
      <c r="N270" s="132"/>
      <c r="O270" s="132"/>
      <c r="P270" s="132"/>
      <c r="Q270" s="132"/>
      <c r="R270" s="132"/>
      <c r="S270" s="132"/>
    </row>
  </sheetData>
  <mergeCells count="132">
    <mergeCell ref="M30:M31"/>
    <mergeCell ref="N30:P31"/>
    <mergeCell ref="V28:V29"/>
    <mergeCell ref="S30:U31"/>
    <mergeCell ref="V30:V31"/>
    <mergeCell ref="M28:M29"/>
    <mergeCell ref="N28:P29"/>
    <mergeCell ref="Q34:V34"/>
    <mergeCell ref="Q46:V46"/>
    <mergeCell ref="R33:S33"/>
    <mergeCell ref="U33:V33"/>
    <mergeCell ref="Q37:V37"/>
    <mergeCell ref="Q38:V38"/>
    <mergeCell ref="Q39:V39"/>
    <mergeCell ref="Q40:V40"/>
    <mergeCell ref="Q41:V41"/>
    <mergeCell ref="Q42:V42"/>
    <mergeCell ref="Q43:V43"/>
    <mergeCell ref="Q44:V44"/>
    <mergeCell ref="Q45:V45"/>
    <mergeCell ref="Q35:V35"/>
    <mergeCell ref="Q36:V36"/>
    <mergeCell ref="S28:U29"/>
    <mergeCell ref="M22:M23"/>
    <mergeCell ref="N22:P23"/>
    <mergeCell ref="S22:U23"/>
    <mergeCell ref="V22:V23"/>
    <mergeCell ref="M18:M19"/>
    <mergeCell ref="M20:M21"/>
    <mergeCell ref="M24:M25"/>
    <mergeCell ref="N24:P25"/>
    <mergeCell ref="M26:M27"/>
    <mergeCell ref="N26:P27"/>
    <mergeCell ref="S24:U25"/>
    <mergeCell ref="V24:V25"/>
    <mergeCell ref="S26:U27"/>
    <mergeCell ref="V26:V27"/>
    <mergeCell ref="E18:F19"/>
    <mergeCell ref="G16:H17"/>
    <mergeCell ref="G18:H19"/>
    <mergeCell ref="I12:J13"/>
    <mergeCell ref="I14:J15"/>
    <mergeCell ref="I16:J17"/>
    <mergeCell ref="I18:J19"/>
    <mergeCell ref="E12:F13"/>
    <mergeCell ref="E14:F15"/>
    <mergeCell ref="G12:H13"/>
    <mergeCell ref="G14:H15"/>
    <mergeCell ref="E16:F17"/>
    <mergeCell ref="E30:F31"/>
    <mergeCell ref="G30:H31"/>
    <mergeCell ref="I30:J31"/>
    <mergeCell ref="E20:F21"/>
    <mergeCell ref="G20:H21"/>
    <mergeCell ref="I20:J21"/>
    <mergeCell ref="E22:F23"/>
    <mergeCell ref="G22:H23"/>
    <mergeCell ref="I22:J23"/>
    <mergeCell ref="E24:F25"/>
    <mergeCell ref="G24:H25"/>
    <mergeCell ref="I24:J25"/>
    <mergeCell ref="D36:D39"/>
    <mergeCell ref="E32:F33"/>
    <mergeCell ref="G32:H33"/>
    <mergeCell ref="I32:J33"/>
    <mergeCell ref="E34:F35"/>
    <mergeCell ref="G34:H35"/>
    <mergeCell ref="I34:J35"/>
    <mergeCell ref="D16:D19"/>
    <mergeCell ref="D20:D23"/>
    <mergeCell ref="D24:D27"/>
    <mergeCell ref="D28:D31"/>
    <mergeCell ref="D32:D35"/>
    <mergeCell ref="E38:F39"/>
    <mergeCell ref="G38:H39"/>
    <mergeCell ref="I38:J39"/>
    <mergeCell ref="E36:F37"/>
    <mergeCell ref="G36:H37"/>
    <mergeCell ref="I36:J37"/>
    <mergeCell ref="E26:F27"/>
    <mergeCell ref="G26:H27"/>
    <mergeCell ref="I26:J27"/>
    <mergeCell ref="E28:F29"/>
    <mergeCell ref="G28:H29"/>
    <mergeCell ref="I28:J29"/>
    <mergeCell ref="D3:J5"/>
    <mergeCell ref="M8:M9"/>
    <mergeCell ref="M10:M11"/>
    <mergeCell ref="M12:M13"/>
    <mergeCell ref="M14:M15"/>
    <mergeCell ref="D12:D15"/>
    <mergeCell ref="I8:J9"/>
    <mergeCell ref="I10:J11"/>
    <mergeCell ref="E7:F7"/>
    <mergeCell ref="G7:H7"/>
    <mergeCell ref="I7:J7"/>
    <mergeCell ref="E8:F9"/>
    <mergeCell ref="E10:F11"/>
    <mergeCell ref="D8:D11"/>
    <mergeCell ref="G8:H9"/>
    <mergeCell ref="G10:H11"/>
    <mergeCell ref="L6:M6"/>
    <mergeCell ref="N10:P11"/>
    <mergeCell ref="N12:P13"/>
    <mergeCell ref="N14:P15"/>
    <mergeCell ref="N16:P17"/>
    <mergeCell ref="N18:P19"/>
    <mergeCell ref="N20:P21"/>
    <mergeCell ref="M16:M17"/>
    <mergeCell ref="AC5:AD5"/>
    <mergeCell ref="V10:V11"/>
    <mergeCell ref="V12:V13"/>
    <mergeCell ref="V14:V15"/>
    <mergeCell ref="V16:V17"/>
    <mergeCell ref="V18:V19"/>
    <mergeCell ref="V20:V21"/>
    <mergeCell ref="S12:U13"/>
    <mergeCell ref="S14:U15"/>
    <mergeCell ref="S16:U17"/>
    <mergeCell ref="S18:U19"/>
    <mergeCell ref="S20:U21"/>
    <mergeCell ref="S10:U11"/>
    <mergeCell ref="AE5:AF5"/>
    <mergeCell ref="N3:N6"/>
    <mergeCell ref="O5:P6"/>
    <mergeCell ref="O3:P4"/>
    <mergeCell ref="S3:S6"/>
    <mergeCell ref="T3:U4"/>
    <mergeCell ref="T5:U6"/>
    <mergeCell ref="V8:V9"/>
    <mergeCell ref="S8:U9"/>
    <mergeCell ref="N8:P9"/>
  </mergeCells>
  <phoneticPr fontId="1" type="noConversion"/>
  <conditionalFormatting sqref="D8:D11">
    <cfRule type="expression" dxfId="84" priority="120">
      <formula>$G$10=5</formula>
    </cfRule>
    <cfRule type="expression" dxfId="83" priority="121">
      <formula>$G$10=4</formula>
    </cfRule>
    <cfRule type="expression" dxfId="82" priority="122">
      <formula>$G$10=3</formula>
    </cfRule>
    <cfRule type="expression" dxfId="81" priority="123">
      <formula>$G$10=2</formula>
    </cfRule>
    <cfRule type="expression" dxfId="80" priority="124">
      <formula>$G$10=1</formula>
    </cfRule>
  </conditionalFormatting>
  <conditionalFormatting sqref="D12:D15">
    <cfRule type="expression" dxfId="79" priority="80">
      <formula>$G$14=5</formula>
    </cfRule>
    <cfRule type="expression" dxfId="78" priority="81">
      <formula>$G$14=4</formula>
    </cfRule>
    <cfRule type="expression" dxfId="77" priority="82">
      <formula>$G$14=3</formula>
    </cfRule>
    <cfRule type="expression" dxfId="76" priority="83">
      <formula>$G$14=2</formula>
    </cfRule>
    <cfRule type="expression" dxfId="75" priority="84">
      <formula>$G$14=1</formula>
    </cfRule>
  </conditionalFormatting>
  <conditionalFormatting sqref="D16:D19">
    <cfRule type="expression" dxfId="74" priority="75">
      <formula>$G$18=5</formula>
    </cfRule>
    <cfRule type="expression" dxfId="73" priority="76">
      <formula>$G$18=4</formula>
    </cfRule>
    <cfRule type="expression" dxfId="72" priority="77">
      <formula>$G$18=3</formula>
    </cfRule>
    <cfRule type="expression" dxfId="71" priority="78">
      <formula>$G$18=2</formula>
    </cfRule>
    <cfRule type="expression" dxfId="70" priority="79">
      <formula>$G$18=1</formula>
    </cfRule>
  </conditionalFormatting>
  <conditionalFormatting sqref="D20:D23">
    <cfRule type="expression" dxfId="69" priority="70">
      <formula>$G$22=5</formula>
    </cfRule>
    <cfRule type="expression" dxfId="68" priority="71">
      <formula>$G$22=4</formula>
    </cfRule>
    <cfRule type="expression" dxfId="67" priority="72">
      <formula>$G$22=3</formula>
    </cfRule>
    <cfRule type="expression" dxfId="66" priority="73">
      <formula>$G$22=2</formula>
    </cfRule>
    <cfRule type="expression" dxfId="65" priority="74">
      <formula>$G$22=1</formula>
    </cfRule>
  </conditionalFormatting>
  <conditionalFormatting sqref="D24:D27">
    <cfRule type="expression" dxfId="64" priority="65">
      <formula>$G$26=5</formula>
    </cfRule>
    <cfRule type="expression" dxfId="63" priority="66">
      <formula>$G$26=4</formula>
    </cfRule>
    <cfRule type="expression" dxfId="62" priority="67">
      <formula>$G$26=3</formula>
    </cfRule>
    <cfRule type="expression" dxfId="61" priority="68">
      <formula>$G$26=2</formula>
    </cfRule>
    <cfRule type="expression" dxfId="60" priority="69">
      <formula>$G$26=1</formula>
    </cfRule>
  </conditionalFormatting>
  <conditionalFormatting sqref="D28:D31">
    <cfRule type="expression" dxfId="59" priority="60">
      <formula>$G$30=5</formula>
    </cfRule>
    <cfRule type="expression" dxfId="58" priority="61">
      <formula>$G$30=4</formula>
    </cfRule>
    <cfRule type="expression" dxfId="57" priority="62">
      <formula>$G$30=3</formula>
    </cfRule>
    <cfRule type="expression" dxfId="56" priority="63">
      <formula>$G$30=2</formula>
    </cfRule>
    <cfRule type="expression" dxfId="55" priority="64">
      <formula>$G$30=1</formula>
    </cfRule>
  </conditionalFormatting>
  <conditionalFormatting sqref="D32:D35">
    <cfRule type="expression" dxfId="54" priority="55">
      <formula>$G$34=5</formula>
    </cfRule>
    <cfRule type="expression" dxfId="53" priority="56">
      <formula>$G$34=4</formula>
    </cfRule>
    <cfRule type="expression" dxfId="52" priority="57">
      <formula>$G$34=3</formula>
    </cfRule>
    <cfRule type="expression" dxfId="51" priority="58">
      <formula>$G$34=2</formula>
    </cfRule>
    <cfRule type="expression" dxfId="50" priority="59">
      <formula>$G$34=1</formula>
    </cfRule>
  </conditionalFormatting>
  <conditionalFormatting sqref="D36:D39">
    <cfRule type="expression" dxfId="49" priority="50">
      <formula>$G$38=5</formula>
    </cfRule>
    <cfRule type="expression" dxfId="48" priority="51">
      <formula>$G$38=4</formula>
    </cfRule>
    <cfRule type="expression" dxfId="47" priority="52">
      <formula>$G$38=3</formula>
    </cfRule>
    <cfRule type="expression" dxfId="46" priority="53">
      <formula>$G$38=2</formula>
    </cfRule>
    <cfRule type="expression" dxfId="45" priority="54">
      <formula>$G$38=1</formula>
    </cfRule>
  </conditionalFormatting>
  <conditionalFormatting sqref="M35">
    <cfRule type="cellIs" dxfId="44" priority="30" operator="equal">
      <formula>3</formula>
    </cfRule>
    <cfRule type="cellIs" dxfId="43" priority="31" operator="equal">
      <formula>2</formula>
    </cfRule>
  </conditionalFormatting>
  <conditionalFormatting sqref="R33">
    <cfRule type="dataBar" priority="29">
      <dataBar>
        <cfvo type="num" val="0"/>
        <cfvo type="num" val="$N$8"/>
        <color rgb="FF638EC6"/>
      </dataBar>
      <extLst>
        <ext xmlns:x14="http://schemas.microsoft.com/office/spreadsheetml/2009/9/main" uri="{B025F937-C7B1-47D3-B67F-A62EFF666E3E}">
          <x14:id>{E0773599-D5F1-4747-8BF4-B2FFBF6B4382}</x14:id>
        </ext>
      </extLst>
    </cfRule>
  </conditionalFormatting>
  <conditionalFormatting sqref="U33:V33">
    <cfRule type="dataBar" priority="26">
      <dataBar>
        <cfvo type="num" val="0"/>
        <cfvo type="num" val="$S$8"/>
        <color theme="5" tint="0.39997558519241921"/>
      </dataBar>
      <extLst>
        <ext xmlns:x14="http://schemas.microsoft.com/office/spreadsheetml/2009/9/main" uri="{B025F937-C7B1-47D3-B67F-A62EFF666E3E}">
          <x14:id>{6D5E288E-6526-4DE4-9AB7-58A0BE7DCCB1}</x14:id>
        </ext>
      </extLst>
    </cfRule>
  </conditionalFormatting>
  <conditionalFormatting sqref="L6:M6">
    <cfRule type="dataBar" priority="25">
      <dataBar>
        <cfvo type="num" val="0"/>
        <cfvo type="num" val="$M$5"/>
        <color rgb="FFFFC000"/>
      </dataBar>
      <extLst>
        <ext xmlns:x14="http://schemas.microsoft.com/office/spreadsheetml/2009/9/main" uri="{B025F937-C7B1-47D3-B67F-A62EFF666E3E}">
          <x14:id>{1B6B1FE4-988E-4C5F-8271-8A5AD0AA605C}</x14:id>
        </ext>
      </extLst>
    </cfRule>
  </conditionalFormatting>
  <conditionalFormatting sqref="C6">
    <cfRule type="cellIs" dxfId="42" priority="24" operator="lessThan">
      <formula>$C$7</formula>
    </cfRule>
  </conditionalFormatting>
  <dataValidations count="3">
    <dataValidation type="whole" allowBlank="1" showInputMessage="1" showErrorMessage="1" sqref="E8:F39">
      <formula1>1</formula1>
      <formula2>50</formula2>
    </dataValidation>
    <dataValidation type="whole" allowBlank="1" showInputMessage="1" showErrorMessage="1" sqref="G8:H39">
      <formula1>1</formula1>
      <formula2>5</formula2>
    </dataValidation>
    <dataValidation type="whole" allowBlank="1" showInputMessage="1" showErrorMessage="1" sqref="I8:J39 K8:K48">
      <formula1>0</formula1>
      <formula2>10</formula2>
    </dataValidation>
  </dataValidations>
  <pageMargins left="0.7" right="0.7" top="0.75" bottom="0.75" header="0.3" footer="0.3"/>
  <pageSetup paperSize="9" orientation="portrait" r:id="rId1"/>
  <ignoredErrors>
    <ignoredError sqref="C7:K7 M4 C11:K11 C10:D10 F10 C15:K15 C14:D14 F14 C19:K19 C18:D18 F18 C23:K23 C22:D22 F22 C27:K27 C26:D26 F26 C33:K33 C30:D30 F30 C37:K37 C34:D34 F34 C39:K39 C38:D38 F38 H10 H14 H18 H22 H26 H30 H34 H38 J10:K10 J14:K14 J18:K18 J22:K22 J26:K26 J30:K30 J34:K34 J38:K38 C31:K31 D32:K32 C35:K35 D36:K36 D29:K29 C9:K9 D8:K8 O8:R8 D13:K13 D12:K12 O12:R12 O10:V10 O14:R14 D17:K17 D16:K16 O16:P16 O18:V18 D21:K21 D20:K20 O20:P20 O22:V22 D25:K25 D24:K24 D28:L28 M20 M11:V11 M15:V15 M19:V19 M23:V23 Q27:R27 M10 M14 M18 M22 Q26:R26 M9:V9 M8 M13:V13 M12 M17:V17 M16 M21:V21 Q25:R25 Q24:R24 M7:V7 T8:V8 T12:V12 T14:V14 S16:V16 T20:V20 P33 P37 P34 P32 P35 P36 P39 P38 Q28:R28" unlockedFormula="1"/>
  </ignoredErrors>
  <drawing r:id="rId2"/>
  <legacyDrawing r:id="rId3"/>
  <controls>
    <mc:AlternateContent xmlns:mc="http://schemas.openxmlformats.org/markup-compatibility/2006">
      <mc:Choice Requires="x14">
        <control shapeId="2081" r:id="rId4" name="SustainFight">
          <controlPr defaultSize="0" autoLine="0" r:id="rId5">
            <anchor moveWithCells="1">
              <from>
                <xdr:col>13</xdr:col>
                <xdr:colOff>361950</xdr:colOff>
                <xdr:row>42</xdr:row>
                <xdr:rowOff>76200</xdr:rowOff>
              </from>
              <to>
                <xdr:col>15</xdr:col>
                <xdr:colOff>38100</xdr:colOff>
                <xdr:row>45</xdr:row>
                <xdr:rowOff>38100</xdr:rowOff>
              </to>
            </anchor>
          </controlPr>
        </control>
      </mc:Choice>
      <mc:Fallback>
        <control shapeId="2081" r:id="rId4" name="SustainFight"/>
      </mc:Fallback>
    </mc:AlternateContent>
    <mc:AlternateContent xmlns:mc="http://schemas.openxmlformats.org/markup-compatibility/2006">
      <mc:Choice Requires="x14">
        <control shapeId="2079" r:id="rId6" name="Reset">
          <controlPr defaultSize="0" autoLine="0" autoPict="0" r:id="rId7">
            <anchor moveWithCells="1">
              <from>
                <xdr:col>1</xdr:col>
                <xdr:colOff>47625</xdr:colOff>
                <xdr:row>2</xdr:row>
                <xdr:rowOff>19050</xdr:rowOff>
              </from>
              <to>
                <xdr:col>2</xdr:col>
                <xdr:colOff>628650</xdr:colOff>
                <xdr:row>4</xdr:row>
                <xdr:rowOff>104775</xdr:rowOff>
              </to>
            </anchor>
          </controlPr>
        </control>
      </mc:Choice>
      <mc:Fallback>
        <control shapeId="2079" r:id="rId6" name="Reset"/>
      </mc:Fallback>
    </mc:AlternateContent>
    <mc:AlternateContent xmlns:mc="http://schemas.openxmlformats.org/markup-compatibility/2006">
      <mc:Choice Requires="x14">
        <control shapeId="2078" r:id="rId8" name="SingleFight">
          <controlPr defaultSize="0" autoLine="0" r:id="rId9">
            <anchor moveWithCells="1">
              <from>
                <xdr:col>11</xdr:col>
                <xdr:colOff>485775</xdr:colOff>
                <xdr:row>42</xdr:row>
                <xdr:rowOff>76200</xdr:rowOff>
              </from>
              <to>
                <xdr:col>13</xdr:col>
                <xdr:colOff>161925</xdr:colOff>
                <xdr:row>45</xdr:row>
                <xdr:rowOff>38100</xdr:rowOff>
              </to>
            </anchor>
          </controlPr>
        </control>
      </mc:Choice>
      <mc:Fallback>
        <control shapeId="2078" r:id="rId8" name="SingleFight"/>
      </mc:Fallback>
    </mc:AlternateContent>
    <mc:AlternateContent xmlns:mc="http://schemas.openxmlformats.org/markup-compatibility/2006">
      <mc:Choice Requires="x14">
        <control shapeId="2080" r:id="rId10" name="Clear">
          <controlPr defaultSize="0" autoLine="0" r:id="rId11">
            <anchor moveWithCells="1">
              <from>
                <xdr:col>3</xdr:col>
                <xdr:colOff>161925</xdr:colOff>
                <xdr:row>45</xdr:row>
                <xdr:rowOff>104775</xdr:rowOff>
              </from>
              <to>
                <xdr:col>4</xdr:col>
                <xdr:colOff>533400</xdr:colOff>
                <xdr:row>47</xdr:row>
                <xdr:rowOff>85725</xdr:rowOff>
              </to>
            </anchor>
          </controlPr>
        </control>
      </mc:Choice>
      <mc:Fallback>
        <control shapeId="2080" r:id="rId10" name="Clear"/>
      </mc:Fallback>
    </mc:AlternateContent>
    <mc:AlternateContent xmlns:mc="http://schemas.openxmlformats.org/markup-compatibility/2006">
      <mc:Choice Requires="x14">
        <control shapeId="2051" r:id="rId12" name="Scroll Bar 3">
          <controlPr defaultSize="0" autoPict="0">
            <anchor moveWithCells="1">
              <from>
                <xdr:col>4</xdr:col>
                <xdr:colOff>76200</xdr:colOff>
                <xdr:row>7</xdr:row>
                <xdr:rowOff>47625</xdr:rowOff>
              </from>
              <to>
                <xdr:col>5</xdr:col>
                <xdr:colOff>638175</xdr:colOff>
                <xdr:row>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13" name="Scroll Bar 4">
          <controlPr defaultSize="0" autoPict="0">
            <anchor moveWithCells="1">
              <from>
                <xdr:col>4</xdr:col>
                <xdr:colOff>76200</xdr:colOff>
                <xdr:row>11</xdr:row>
                <xdr:rowOff>47625</xdr:rowOff>
              </from>
              <to>
                <xdr:col>5</xdr:col>
                <xdr:colOff>638175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4" name="Scroll Bar 5">
          <controlPr defaultSize="0" autoPict="0">
            <anchor moveWithCells="1">
              <from>
                <xdr:col>4</xdr:col>
                <xdr:colOff>76200</xdr:colOff>
                <xdr:row>15</xdr:row>
                <xdr:rowOff>47625</xdr:rowOff>
              </from>
              <to>
                <xdr:col>5</xdr:col>
                <xdr:colOff>638175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15" name="Scroll Bar 6">
          <controlPr defaultSize="0" autoPict="0">
            <anchor moveWithCells="1">
              <from>
                <xdr:col>4</xdr:col>
                <xdr:colOff>76200</xdr:colOff>
                <xdr:row>19</xdr:row>
                <xdr:rowOff>47625</xdr:rowOff>
              </from>
              <to>
                <xdr:col>5</xdr:col>
                <xdr:colOff>638175</xdr:colOff>
                <xdr:row>20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6" name="Scroll Bar 7">
          <controlPr defaultSize="0" autoPict="0">
            <anchor moveWithCells="1">
              <from>
                <xdr:col>4</xdr:col>
                <xdr:colOff>76200</xdr:colOff>
                <xdr:row>23</xdr:row>
                <xdr:rowOff>47625</xdr:rowOff>
              </from>
              <to>
                <xdr:col>5</xdr:col>
                <xdr:colOff>638175</xdr:colOff>
                <xdr:row>24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7" name="Scroll Bar 8">
          <controlPr defaultSize="0" autoPict="0">
            <anchor moveWithCells="1">
              <from>
                <xdr:col>4</xdr:col>
                <xdr:colOff>76200</xdr:colOff>
                <xdr:row>27</xdr:row>
                <xdr:rowOff>47625</xdr:rowOff>
              </from>
              <to>
                <xdr:col>5</xdr:col>
                <xdr:colOff>638175</xdr:colOff>
                <xdr:row>28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8" name="Scroll Bar 9">
          <controlPr defaultSize="0" autoPict="0">
            <anchor moveWithCells="1">
              <from>
                <xdr:col>4</xdr:col>
                <xdr:colOff>76200</xdr:colOff>
                <xdr:row>31</xdr:row>
                <xdr:rowOff>47625</xdr:rowOff>
              </from>
              <to>
                <xdr:col>5</xdr:col>
                <xdr:colOff>638175</xdr:colOff>
                <xdr:row>32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9" name="Scroll Bar 10">
          <controlPr defaultSize="0" autoPict="0">
            <anchor moveWithCells="1">
              <from>
                <xdr:col>4</xdr:col>
                <xdr:colOff>76200</xdr:colOff>
                <xdr:row>35</xdr:row>
                <xdr:rowOff>47625</xdr:rowOff>
              </from>
              <to>
                <xdr:col>5</xdr:col>
                <xdr:colOff>638175</xdr:colOff>
                <xdr:row>36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20" name="Scroll Bar 11">
          <controlPr defaultSize="0" autoPict="0">
            <anchor moveWithCells="1">
              <from>
                <xdr:col>6</xdr:col>
                <xdr:colOff>76200</xdr:colOff>
                <xdr:row>7</xdr:row>
                <xdr:rowOff>47625</xdr:rowOff>
              </from>
              <to>
                <xdr:col>7</xdr:col>
                <xdr:colOff>638175</xdr:colOff>
                <xdr:row>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21" name="Scroll Bar 12">
          <controlPr defaultSize="0" autoPict="0">
            <anchor moveWithCells="1">
              <from>
                <xdr:col>6</xdr:col>
                <xdr:colOff>76200</xdr:colOff>
                <xdr:row>11</xdr:row>
                <xdr:rowOff>47625</xdr:rowOff>
              </from>
              <to>
                <xdr:col>7</xdr:col>
                <xdr:colOff>638175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22" name="Scroll Bar 13">
          <controlPr defaultSize="0" autoPict="0">
            <anchor moveWithCells="1">
              <from>
                <xdr:col>6</xdr:col>
                <xdr:colOff>76200</xdr:colOff>
                <xdr:row>15</xdr:row>
                <xdr:rowOff>47625</xdr:rowOff>
              </from>
              <to>
                <xdr:col>7</xdr:col>
                <xdr:colOff>638175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3" name="Scroll Bar 14">
          <controlPr defaultSize="0" autoPict="0">
            <anchor moveWithCells="1">
              <from>
                <xdr:col>6</xdr:col>
                <xdr:colOff>76200</xdr:colOff>
                <xdr:row>19</xdr:row>
                <xdr:rowOff>47625</xdr:rowOff>
              </from>
              <to>
                <xdr:col>7</xdr:col>
                <xdr:colOff>638175</xdr:colOff>
                <xdr:row>20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24" name="Scroll Bar 15">
          <controlPr defaultSize="0" autoPict="0">
            <anchor moveWithCells="1">
              <from>
                <xdr:col>6</xdr:col>
                <xdr:colOff>76200</xdr:colOff>
                <xdr:row>23</xdr:row>
                <xdr:rowOff>47625</xdr:rowOff>
              </from>
              <to>
                <xdr:col>7</xdr:col>
                <xdr:colOff>638175</xdr:colOff>
                <xdr:row>24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5" name="Scroll Bar 16">
          <controlPr defaultSize="0" autoPict="0">
            <anchor moveWithCells="1">
              <from>
                <xdr:col>6</xdr:col>
                <xdr:colOff>76200</xdr:colOff>
                <xdr:row>27</xdr:row>
                <xdr:rowOff>47625</xdr:rowOff>
              </from>
              <to>
                <xdr:col>7</xdr:col>
                <xdr:colOff>638175</xdr:colOff>
                <xdr:row>28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6" name="Scroll Bar 17">
          <controlPr defaultSize="0" autoPict="0">
            <anchor moveWithCells="1">
              <from>
                <xdr:col>6</xdr:col>
                <xdr:colOff>76200</xdr:colOff>
                <xdr:row>31</xdr:row>
                <xdr:rowOff>47625</xdr:rowOff>
              </from>
              <to>
                <xdr:col>7</xdr:col>
                <xdr:colOff>638175</xdr:colOff>
                <xdr:row>32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7" name="Scroll Bar 18">
          <controlPr defaultSize="0" autoPict="0">
            <anchor moveWithCells="1">
              <from>
                <xdr:col>6</xdr:col>
                <xdr:colOff>76200</xdr:colOff>
                <xdr:row>35</xdr:row>
                <xdr:rowOff>47625</xdr:rowOff>
              </from>
              <to>
                <xdr:col>7</xdr:col>
                <xdr:colOff>638175</xdr:colOff>
                <xdr:row>36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8" name="Scroll Bar 19">
          <controlPr defaultSize="0" autoPict="0">
            <anchor moveWithCells="1">
              <from>
                <xdr:col>6</xdr:col>
                <xdr:colOff>76200</xdr:colOff>
                <xdr:row>31</xdr:row>
                <xdr:rowOff>47625</xdr:rowOff>
              </from>
              <to>
                <xdr:col>7</xdr:col>
                <xdr:colOff>638175</xdr:colOff>
                <xdr:row>32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9" name="Scroll Bar 20">
          <controlPr defaultSize="0" autoPict="0">
            <anchor moveWithCells="1">
              <from>
                <xdr:col>8</xdr:col>
                <xdr:colOff>76200</xdr:colOff>
                <xdr:row>7</xdr:row>
                <xdr:rowOff>47625</xdr:rowOff>
              </from>
              <to>
                <xdr:col>9</xdr:col>
                <xdr:colOff>638175</xdr:colOff>
                <xdr:row>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30" name="Scroll Bar 21">
          <controlPr defaultSize="0" autoPict="0">
            <anchor moveWithCells="1">
              <from>
                <xdr:col>8</xdr:col>
                <xdr:colOff>76200</xdr:colOff>
                <xdr:row>11</xdr:row>
                <xdr:rowOff>47625</xdr:rowOff>
              </from>
              <to>
                <xdr:col>9</xdr:col>
                <xdr:colOff>638175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31" name="Scroll Bar 22">
          <controlPr defaultSize="0" autoPict="0">
            <anchor moveWithCells="1">
              <from>
                <xdr:col>8</xdr:col>
                <xdr:colOff>76200</xdr:colOff>
                <xdr:row>15</xdr:row>
                <xdr:rowOff>47625</xdr:rowOff>
              </from>
              <to>
                <xdr:col>9</xdr:col>
                <xdr:colOff>638175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32" name="Scroll Bar 23">
          <controlPr defaultSize="0" autoPict="0">
            <anchor moveWithCells="1">
              <from>
                <xdr:col>8</xdr:col>
                <xdr:colOff>76200</xdr:colOff>
                <xdr:row>19</xdr:row>
                <xdr:rowOff>47625</xdr:rowOff>
              </from>
              <to>
                <xdr:col>9</xdr:col>
                <xdr:colOff>638175</xdr:colOff>
                <xdr:row>20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33" name="Scroll Bar 24">
          <controlPr defaultSize="0" autoPict="0">
            <anchor moveWithCells="1">
              <from>
                <xdr:col>8</xdr:col>
                <xdr:colOff>76200</xdr:colOff>
                <xdr:row>23</xdr:row>
                <xdr:rowOff>47625</xdr:rowOff>
              </from>
              <to>
                <xdr:col>9</xdr:col>
                <xdr:colOff>638175</xdr:colOff>
                <xdr:row>24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34" name="Scroll Bar 25">
          <controlPr defaultSize="0" autoPict="0">
            <anchor moveWithCells="1">
              <from>
                <xdr:col>8</xdr:col>
                <xdr:colOff>76200</xdr:colOff>
                <xdr:row>27</xdr:row>
                <xdr:rowOff>47625</xdr:rowOff>
              </from>
              <to>
                <xdr:col>9</xdr:col>
                <xdr:colOff>638175</xdr:colOff>
                <xdr:row>28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35" name="Scroll Bar 26">
          <controlPr defaultSize="0" autoPict="0">
            <anchor moveWithCells="1">
              <from>
                <xdr:col>8</xdr:col>
                <xdr:colOff>76200</xdr:colOff>
                <xdr:row>31</xdr:row>
                <xdr:rowOff>47625</xdr:rowOff>
              </from>
              <to>
                <xdr:col>9</xdr:col>
                <xdr:colOff>638175</xdr:colOff>
                <xdr:row>32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36" name="Scroll Bar 27">
          <controlPr defaultSize="0" autoPict="0">
            <anchor moveWithCells="1">
              <from>
                <xdr:col>8</xdr:col>
                <xdr:colOff>76200</xdr:colOff>
                <xdr:row>35</xdr:row>
                <xdr:rowOff>47625</xdr:rowOff>
              </from>
              <to>
                <xdr:col>9</xdr:col>
                <xdr:colOff>638175</xdr:colOff>
                <xdr:row>36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37" name="Scroll Bar 28">
          <controlPr defaultSize="0" autoPict="0">
            <anchor moveWithCells="1">
              <from>
                <xdr:col>14</xdr:col>
                <xdr:colOff>76200</xdr:colOff>
                <xdr:row>2</xdr:row>
                <xdr:rowOff>47625</xdr:rowOff>
              </from>
              <to>
                <xdr:col>15</xdr:col>
                <xdr:colOff>638175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38" name="Scroll Bar 29">
          <controlPr defaultSize="0" autoPict="0">
            <anchor moveWithCells="1">
              <from>
                <xdr:col>19</xdr:col>
                <xdr:colOff>76200</xdr:colOff>
                <xdr:row>2</xdr:row>
                <xdr:rowOff>47625</xdr:rowOff>
              </from>
              <to>
                <xdr:col>20</xdr:col>
                <xdr:colOff>638175</xdr:colOff>
                <xdr:row>3</xdr:row>
                <xdr:rowOff>114300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773599-D5F1-4747-8BF4-B2FFBF6B4382}">
            <x14:dataBar minLength="0" maxLength="100" gradient="0">
              <x14:cfvo type="num">
                <xm:f>0</xm:f>
              </x14:cfvo>
              <x14:cfvo type="num">
                <xm:f>$N$8</xm:f>
              </x14:cfvo>
              <x14:negativeFillColor rgb="FFFF0000"/>
              <x14:axisColor rgb="FF000000"/>
            </x14:dataBar>
          </x14:cfRule>
          <xm:sqref>R33</xm:sqref>
        </x14:conditionalFormatting>
        <x14:conditionalFormatting xmlns:xm="http://schemas.microsoft.com/office/excel/2006/main">
          <x14:cfRule type="dataBar" id="{6D5E288E-6526-4DE4-9AB7-58A0BE7DCCB1}">
            <x14:dataBar minLength="0" maxLength="100" gradient="0">
              <x14:cfvo type="num">
                <xm:f>0</xm:f>
              </x14:cfvo>
              <x14:cfvo type="num">
                <xm:f>$S$8</xm:f>
              </x14:cfvo>
              <x14:negativeFillColor rgb="FFFF0000"/>
              <x14:axisColor rgb="FF000000"/>
            </x14:dataBar>
          </x14:cfRule>
          <xm:sqref>U33:V33</xm:sqref>
        </x14:conditionalFormatting>
        <x14:conditionalFormatting xmlns:xm="http://schemas.microsoft.com/office/excel/2006/main">
          <x14:cfRule type="dataBar" id="{1B6B1FE4-988E-4C5F-8271-8A5AD0AA605C}">
            <x14:dataBar minLength="0" maxLength="100" gradient="0">
              <x14:cfvo type="num">
                <xm:f>0</xm:f>
              </x14:cfvo>
              <x14:cfvo type="num">
                <xm:f>$M$5</xm:f>
              </x14:cfvo>
              <x14:negativeFillColor rgb="FFFF0000"/>
              <x14:axisColor rgb="FF000000"/>
            </x14:dataBar>
          </x14:cfRule>
          <xm:sqref>L6:M6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610"/>
  <sheetViews>
    <sheetView workbookViewId="0">
      <pane xSplit="4" ySplit="5" topLeftCell="E27" activePane="bottomRight" state="frozen"/>
      <selection pane="topRight" activeCell="E1" sqref="E1"/>
      <selection pane="bottomLeft" activeCell="A5" sqref="A5"/>
      <selection pane="bottomRight" activeCell="AS385" sqref="AS385"/>
    </sheetView>
  </sheetViews>
  <sheetFormatPr defaultRowHeight="12" x14ac:dyDescent="0.15"/>
  <cols>
    <col min="1" max="1" width="9" style="30"/>
    <col min="2" max="2" width="12.375" style="30" bestFit="1" customWidth="1"/>
    <col min="3" max="16384" width="9" style="30"/>
  </cols>
  <sheetData>
    <row r="1" spans="1:57" x14ac:dyDescent="0.15">
      <c r="G1" s="30" t="s">
        <v>813</v>
      </c>
      <c r="H1" s="30">
        <v>1</v>
      </c>
      <c r="I1" s="30">
        <v>2</v>
      </c>
      <c r="J1" s="30">
        <v>3</v>
      </c>
      <c r="K1" s="30">
        <v>4</v>
      </c>
      <c r="L1" s="30">
        <v>5</v>
      </c>
      <c r="M1" s="30">
        <v>6</v>
      </c>
      <c r="N1" s="30">
        <v>7</v>
      </c>
      <c r="O1" s="30">
        <v>8</v>
      </c>
      <c r="P1" s="30">
        <v>9</v>
      </c>
      <c r="Q1" s="30">
        <v>10</v>
      </c>
      <c r="R1" s="30">
        <v>11</v>
      </c>
      <c r="S1" s="30">
        <v>12</v>
      </c>
      <c r="T1" s="30">
        <v>13</v>
      </c>
      <c r="U1" s="30">
        <v>14</v>
      </c>
      <c r="V1" s="30">
        <v>15</v>
      </c>
      <c r="W1" s="30">
        <v>16</v>
      </c>
      <c r="X1" s="30">
        <v>17</v>
      </c>
      <c r="Y1" s="30">
        <v>18</v>
      </c>
      <c r="Z1" s="30">
        <v>19</v>
      </c>
      <c r="AA1" s="30">
        <v>20</v>
      </c>
      <c r="AB1" s="30">
        <v>21</v>
      </c>
      <c r="AC1" s="30">
        <v>22</v>
      </c>
      <c r="AD1" s="30">
        <v>23</v>
      </c>
      <c r="AE1" s="30">
        <v>24</v>
      </c>
      <c r="AF1" s="30">
        <v>25</v>
      </c>
      <c r="AG1" s="30">
        <v>26</v>
      </c>
      <c r="AH1" s="30">
        <v>27</v>
      </c>
      <c r="AI1" s="30">
        <v>28</v>
      </c>
      <c r="AJ1" s="30">
        <v>29</v>
      </c>
      <c r="AK1" s="30">
        <v>30</v>
      </c>
      <c r="AL1" s="30">
        <v>31</v>
      </c>
      <c r="AM1" s="30">
        <v>32</v>
      </c>
      <c r="AN1" s="30">
        <v>33</v>
      </c>
      <c r="AO1" s="30">
        <v>34</v>
      </c>
      <c r="AP1" s="30">
        <v>35</v>
      </c>
      <c r="AQ1" s="30">
        <v>36</v>
      </c>
      <c r="AR1" s="30">
        <v>37</v>
      </c>
      <c r="AS1" s="30">
        <v>38</v>
      </c>
      <c r="AT1" s="30">
        <v>39</v>
      </c>
      <c r="AU1" s="30">
        <v>40</v>
      </c>
      <c r="AV1" s="30">
        <v>41</v>
      </c>
      <c r="AW1" s="30">
        <v>42</v>
      </c>
      <c r="AX1" s="30">
        <v>43</v>
      </c>
      <c r="AY1" s="30">
        <v>44</v>
      </c>
      <c r="AZ1" s="30">
        <v>45</v>
      </c>
      <c r="BA1" s="30">
        <v>46</v>
      </c>
      <c r="BB1" s="30">
        <v>47</v>
      </c>
      <c r="BC1" s="30">
        <v>48</v>
      </c>
      <c r="BD1" s="30">
        <v>49</v>
      </c>
      <c r="BE1" s="30">
        <v>50</v>
      </c>
    </row>
    <row r="2" spans="1:57" x14ac:dyDescent="0.15">
      <c r="B2" s="146"/>
      <c r="C2" s="146"/>
      <c r="D2" s="146"/>
      <c r="E2" s="146"/>
      <c r="F2" s="146"/>
      <c r="G2" s="146" t="s">
        <v>814</v>
      </c>
      <c r="H2" s="146">
        <v>1</v>
      </c>
      <c r="I2" s="146">
        <v>1</v>
      </c>
      <c r="J2" s="146">
        <f>H2+1</f>
        <v>2</v>
      </c>
      <c r="K2" s="146">
        <f>I2+1</f>
        <v>2</v>
      </c>
      <c r="L2" s="146">
        <f t="shared" ref="L2:BE2" si="0">J2+1</f>
        <v>3</v>
      </c>
      <c r="M2" s="146">
        <f t="shared" si="0"/>
        <v>3</v>
      </c>
      <c r="N2" s="146">
        <f t="shared" si="0"/>
        <v>4</v>
      </c>
      <c r="O2" s="146">
        <f t="shared" si="0"/>
        <v>4</v>
      </c>
      <c r="P2" s="146">
        <f t="shared" si="0"/>
        <v>5</v>
      </c>
      <c r="Q2" s="146">
        <f t="shared" si="0"/>
        <v>5</v>
      </c>
      <c r="R2" s="146">
        <f t="shared" si="0"/>
        <v>6</v>
      </c>
      <c r="S2" s="146">
        <f t="shared" si="0"/>
        <v>6</v>
      </c>
      <c r="T2" s="146">
        <f t="shared" si="0"/>
        <v>7</v>
      </c>
      <c r="U2" s="146">
        <f t="shared" si="0"/>
        <v>7</v>
      </c>
      <c r="V2" s="146">
        <f t="shared" si="0"/>
        <v>8</v>
      </c>
      <c r="W2" s="146">
        <f t="shared" si="0"/>
        <v>8</v>
      </c>
      <c r="X2" s="146">
        <f t="shared" si="0"/>
        <v>9</v>
      </c>
      <c r="Y2" s="146">
        <f t="shared" si="0"/>
        <v>9</v>
      </c>
      <c r="Z2" s="146">
        <f t="shared" si="0"/>
        <v>10</v>
      </c>
      <c r="AA2" s="146">
        <f t="shared" si="0"/>
        <v>10</v>
      </c>
      <c r="AB2" s="146">
        <f t="shared" si="0"/>
        <v>11</v>
      </c>
      <c r="AC2" s="146">
        <f t="shared" si="0"/>
        <v>11</v>
      </c>
      <c r="AD2" s="146">
        <f t="shared" si="0"/>
        <v>12</v>
      </c>
      <c r="AE2" s="146">
        <f t="shared" si="0"/>
        <v>12</v>
      </c>
      <c r="AF2" s="146">
        <f t="shared" si="0"/>
        <v>13</v>
      </c>
      <c r="AG2" s="146">
        <f t="shared" si="0"/>
        <v>13</v>
      </c>
      <c r="AH2" s="146">
        <f t="shared" si="0"/>
        <v>14</v>
      </c>
      <c r="AI2" s="146">
        <f t="shared" si="0"/>
        <v>14</v>
      </c>
      <c r="AJ2" s="146">
        <f t="shared" si="0"/>
        <v>15</v>
      </c>
      <c r="AK2" s="146">
        <f t="shared" si="0"/>
        <v>15</v>
      </c>
      <c r="AL2" s="146">
        <f t="shared" si="0"/>
        <v>16</v>
      </c>
      <c r="AM2" s="146">
        <f t="shared" si="0"/>
        <v>16</v>
      </c>
      <c r="AN2" s="146">
        <f t="shared" si="0"/>
        <v>17</v>
      </c>
      <c r="AO2" s="146">
        <f t="shared" si="0"/>
        <v>17</v>
      </c>
      <c r="AP2" s="146">
        <f t="shared" si="0"/>
        <v>18</v>
      </c>
      <c r="AQ2" s="146">
        <f t="shared" si="0"/>
        <v>18</v>
      </c>
      <c r="AR2" s="146">
        <f t="shared" si="0"/>
        <v>19</v>
      </c>
      <c r="AS2" s="146">
        <f t="shared" si="0"/>
        <v>19</v>
      </c>
      <c r="AT2" s="146">
        <f t="shared" si="0"/>
        <v>20</v>
      </c>
      <c r="AU2" s="146">
        <f t="shared" si="0"/>
        <v>20</v>
      </c>
      <c r="AV2" s="146">
        <f t="shared" si="0"/>
        <v>21</v>
      </c>
      <c r="AW2" s="146">
        <f t="shared" si="0"/>
        <v>21</v>
      </c>
      <c r="AX2" s="146">
        <f t="shared" si="0"/>
        <v>22</v>
      </c>
      <c r="AY2" s="146">
        <f t="shared" si="0"/>
        <v>22</v>
      </c>
      <c r="AZ2" s="146">
        <f t="shared" si="0"/>
        <v>23</v>
      </c>
      <c r="BA2" s="146">
        <f t="shared" si="0"/>
        <v>23</v>
      </c>
      <c r="BB2" s="146">
        <f t="shared" si="0"/>
        <v>24</v>
      </c>
      <c r="BC2" s="146">
        <f t="shared" si="0"/>
        <v>24</v>
      </c>
      <c r="BD2" s="146">
        <f t="shared" si="0"/>
        <v>25</v>
      </c>
      <c r="BE2" s="146">
        <f t="shared" si="0"/>
        <v>25</v>
      </c>
    </row>
    <row r="3" spans="1:57" x14ac:dyDescent="0.15">
      <c r="B3" s="146"/>
      <c r="C3" s="146"/>
      <c r="D3" s="146"/>
      <c r="E3" s="146"/>
      <c r="F3" s="146"/>
      <c r="G3" s="146"/>
      <c r="H3" s="202" t="s">
        <v>787</v>
      </c>
      <c r="I3" s="202"/>
      <c r="J3" s="202" t="s">
        <v>788</v>
      </c>
      <c r="K3" s="202"/>
      <c r="L3" s="202" t="s">
        <v>789</v>
      </c>
      <c r="M3" s="202"/>
      <c r="N3" s="202" t="s">
        <v>790</v>
      </c>
      <c r="O3" s="202"/>
      <c r="P3" s="202" t="s">
        <v>791</v>
      </c>
      <c r="Q3" s="202"/>
      <c r="R3" s="202" t="s">
        <v>792</v>
      </c>
      <c r="S3" s="202"/>
      <c r="T3" s="202" t="s">
        <v>793</v>
      </c>
      <c r="U3" s="202"/>
      <c r="V3" s="202" t="s">
        <v>794</v>
      </c>
      <c r="W3" s="202"/>
      <c r="X3" s="202" t="s">
        <v>795</v>
      </c>
      <c r="Y3" s="202"/>
      <c r="Z3" s="202" t="s">
        <v>796</v>
      </c>
      <c r="AA3" s="202"/>
      <c r="AB3" s="202" t="s">
        <v>797</v>
      </c>
      <c r="AC3" s="202"/>
      <c r="AD3" s="202" t="s">
        <v>798</v>
      </c>
      <c r="AE3" s="202"/>
      <c r="AF3" s="202" t="s">
        <v>799</v>
      </c>
      <c r="AG3" s="202"/>
      <c r="AH3" s="202" t="s">
        <v>800</v>
      </c>
      <c r="AI3" s="202"/>
      <c r="AJ3" s="202" t="s">
        <v>801</v>
      </c>
      <c r="AK3" s="202"/>
      <c r="AL3" s="202" t="s">
        <v>802</v>
      </c>
      <c r="AM3" s="202"/>
      <c r="AN3" s="202" t="s">
        <v>803</v>
      </c>
      <c r="AO3" s="202"/>
      <c r="AP3" s="202" t="s">
        <v>804</v>
      </c>
      <c r="AQ3" s="202"/>
      <c r="AR3" s="202" t="s">
        <v>805</v>
      </c>
      <c r="AS3" s="202"/>
      <c r="AT3" s="202" t="s">
        <v>806</v>
      </c>
      <c r="AU3" s="202"/>
      <c r="AV3" s="202" t="s">
        <v>807</v>
      </c>
      <c r="AW3" s="202"/>
      <c r="AX3" s="202" t="s">
        <v>808</v>
      </c>
      <c r="AY3" s="202"/>
      <c r="AZ3" s="202" t="s">
        <v>809</v>
      </c>
      <c r="BA3" s="202"/>
      <c r="BB3" s="202" t="s">
        <v>810</v>
      </c>
      <c r="BC3" s="202"/>
      <c r="BD3" s="202" t="s">
        <v>811</v>
      </c>
      <c r="BE3" s="202"/>
    </row>
    <row r="4" spans="1:57" x14ac:dyDescent="0.15">
      <c r="B4" s="146"/>
      <c r="C4" s="146"/>
      <c r="D4" s="146"/>
      <c r="E4" s="146"/>
      <c r="F4" s="146"/>
      <c r="G4" s="146" t="s">
        <v>825</v>
      </c>
      <c r="H4" s="156" t="s">
        <v>815</v>
      </c>
      <c r="I4" s="156"/>
      <c r="J4" s="156" t="s">
        <v>815</v>
      </c>
      <c r="K4" s="156"/>
      <c r="L4" s="156" t="s">
        <v>816</v>
      </c>
      <c r="M4" s="156"/>
      <c r="N4" s="156" t="s">
        <v>816</v>
      </c>
      <c r="O4" s="156"/>
      <c r="P4" s="156" t="s">
        <v>817</v>
      </c>
      <c r="Q4" s="156"/>
      <c r="R4" s="156" t="s">
        <v>817</v>
      </c>
      <c r="S4" s="156"/>
      <c r="T4" s="156" t="s">
        <v>817</v>
      </c>
      <c r="U4" s="156"/>
      <c r="V4" s="156" t="s">
        <v>818</v>
      </c>
      <c r="W4" s="156"/>
      <c r="X4" s="156" t="s">
        <v>818</v>
      </c>
      <c r="Y4" s="156"/>
      <c r="Z4" s="156" t="s">
        <v>819</v>
      </c>
      <c r="AA4" s="156"/>
      <c r="AB4" s="156" t="s">
        <v>819</v>
      </c>
      <c r="AC4" s="156"/>
      <c r="AD4" s="156" t="s">
        <v>819</v>
      </c>
      <c r="AE4" s="156"/>
      <c r="AF4" s="156" t="s">
        <v>820</v>
      </c>
      <c r="AG4" s="156"/>
      <c r="AH4" s="156" t="s">
        <v>820</v>
      </c>
      <c r="AI4" s="156"/>
      <c r="AJ4" s="156" t="s">
        <v>820</v>
      </c>
      <c r="AK4" s="156"/>
      <c r="AL4" s="156" t="s">
        <v>821</v>
      </c>
      <c r="AM4" s="156"/>
      <c r="AN4" s="156" t="s">
        <v>821</v>
      </c>
      <c r="AO4" s="156"/>
      <c r="AP4" s="156" t="s">
        <v>822</v>
      </c>
      <c r="AQ4" s="156"/>
      <c r="AR4" s="156" t="s">
        <v>822</v>
      </c>
      <c r="AS4" s="156"/>
      <c r="AT4" s="156" t="s">
        <v>823</v>
      </c>
      <c r="AU4" s="156"/>
      <c r="AV4" s="156" t="s">
        <v>823</v>
      </c>
      <c r="AW4" s="156"/>
      <c r="AX4" s="156" t="s">
        <v>823</v>
      </c>
      <c r="AY4" s="156"/>
      <c r="AZ4" s="156" t="s">
        <v>824</v>
      </c>
      <c r="BA4" s="156"/>
      <c r="BB4" s="156" t="s">
        <v>824</v>
      </c>
      <c r="BC4" s="156"/>
      <c r="BD4" s="156" t="s">
        <v>824</v>
      </c>
      <c r="BE4" s="156"/>
    </row>
    <row r="5" spans="1:57" ht="12.75" thickBot="1" x14ac:dyDescent="0.2">
      <c r="B5" s="146" t="s">
        <v>812</v>
      </c>
      <c r="C5" s="146" t="s">
        <v>783</v>
      </c>
      <c r="D5" s="146" t="s">
        <v>784</v>
      </c>
      <c r="E5" s="17" t="s">
        <v>110</v>
      </c>
      <c r="F5" s="17" t="s">
        <v>106</v>
      </c>
      <c r="G5" s="17" t="s">
        <v>107</v>
      </c>
      <c r="H5" s="147" t="s">
        <v>785</v>
      </c>
      <c r="I5" s="148" t="s">
        <v>786</v>
      </c>
      <c r="J5" s="147" t="s">
        <v>785</v>
      </c>
      <c r="K5" s="148" t="s">
        <v>786</v>
      </c>
      <c r="L5" s="147" t="s">
        <v>785</v>
      </c>
      <c r="M5" s="148" t="s">
        <v>786</v>
      </c>
      <c r="N5" s="147" t="s">
        <v>785</v>
      </c>
      <c r="O5" s="148" t="s">
        <v>786</v>
      </c>
      <c r="P5" s="147" t="s">
        <v>785</v>
      </c>
      <c r="Q5" s="148" t="s">
        <v>786</v>
      </c>
      <c r="R5" s="147" t="s">
        <v>785</v>
      </c>
      <c r="S5" s="148" t="s">
        <v>786</v>
      </c>
      <c r="T5" s="147" t="s">
        <v>785</v>
      </c>
      <c r="U5" s="148" t="s">
        <v>786</v>
      </c>
      <c r="V5" s="147" t="s">
        <v>785</v>
      </c>
      <c r="W5" s="148" t="s">
        <v>786</v>
      </c>
      <c r="X5" s="147" t="s">
        <v>785</v>
      </c>
      <c r="Y5" s="148" t="s">
        <v>786</v>
      </c>
      <c r="Z5" s="147" t="s">
        <v>785</v>
      </c>
      <c r="AA5" s="148" t="s">
        <v>786</v>
      </c>
      <c r="AB5" s="147" t="s">
        <v>785</v>
      </c>
      <c r="AC5" s="148" t="s">
        <v>786</v>
      </c>
      <c r="AD5" s="147" t="s">
        <v>785</v>
      </c>
      <c r="AE5" s="148" t="s">
        <v>786</v>
      </c>
      <c r="AF5" s="147" t="s">
        <v>785</v>
      </c>
      <c r="AG5" s="148" t="s">
        <v>786</v>
      </c>
      <c r="AH5" s="147" t="s">
        <v>785</v>
      </c>
      <c r="AI5" s="148" t="s">
        <v>786</v>
      </c>
      <c r="AJ5" s="147" t="s">
        <v>785</v>
      </c>
      <c r="AK5" s="148" t="s">
        <v>786</v>
      </c>
      <c r="AL5" s="147" t="s">
        <v>785</v>
      </c>
      <c r="AM5" s="148" t="s">
        <v>786</v>
      </c>
      <c r="AN5" s="147" t="s">
        <v>785</v>
      </c>
      <c r="AO5" s="148" t="s">
        <v>786</v>
      </c>
      <c r="AP5" s="147" t="s">
        <v>785</v>
      </c>
      <c r="AQ5" s="148" t="s">
        <v>786</v>
      </c>
      <c r="AR5" s="147" t="s">
        <v>785</v>
      </c>
      <c r="AS5" s="148" t="s">
        <v>786</v>
      </c>
      <c r="AT5" s="147" t="s">
        <v>785</v>
      </c>
      <c r="AU5" s="148" t="s">
        <v>786</v>
      </c>
      <c r="AV5" s="147" t="s">
        <v>785</v>
      </c>
      <c r="AW5" s="148" t="s">
        <v>786</v>
      </c>
      <c r="AX5" s="147" t="s">
        <v>785</v>
      </c>
      <c r="AY5" s="148" t="s">
        <v>786</v>
      </c>
      <c r="AZ5" s="147" t="s">
        <v>785</v>
      </c>
      <c r="BA5" s="148" t="s">
        <v>786</v>
      </c>
      <c r="BB5" s="147" t="s">
        <v>785</v>
      </c>
      <c r="BC5" s="148" t="s">
        <v>786</v>
      </c>
      <c r="BD5" s="147" t="s">
        <v>785</v>
      </c>
      <c r="BE5" s="148" t="s">
        <v>786</v>
      </c>
    </row>
    <row r="6" spans="1:57" x14ac:dyDescent="0.15">
      <c r="A6" s="30">
        <f>VLOOKUP(B6,装备升级!W:AB,静态模拟!C6+1,FALSE)+IF(静态模拟!D6=0,0,VLOOKUP(B6,装备强化!AP:AZ,静态模拟!D6+1,FALSE))</f>
        <v>39</v>
      </c>
      <c r="B6" s="149">
        <v>1</v>
      </c>
      <c r="C6" s="149">
        <v>1</v>
      </c>
      <c r="D6" s="149">
        <v>0</v>
      </c>
      <c r="E6" s="149">
        <f>1020+180*B6+7050+C6*(B6*420-120)+C6*D6*30</f>
        <v>8550</v>
      </c>
      <c r="F6" s="22">
        <f>340+60*B6+2350+C6*(B6*140-40)+C6*D6*10</f>
        <v>2850</v>
      </c>
      <c r="G6" s="22">
        <f>170+30*B6+1175+C6*(B6*70-20)+C6*D6*5</f>
        <v>1425</v>
      </c>
      <c r="H6" s="150">
        <f>VLOOKUP(H$2,怪物属性!$B$4:$F$29,5,FALSE)/($F6-VLOOKUP(H$2,怪物属性!$B$4:$F$29,4,FALSE))</f>
        <v>5.2409638554216871</v>
      </c>
      <c r="I6" s="151">
        <f>$E6/(VLOOKUP(I$2,怪物属性!$B$4:$F$29,3,FALSE)-$G6)/IF(H6&lt;0,ABS(H6),H6)</f>
        <v>13.156284760845383</v>
      </c>
      <c r="J6" s="150">
        <f>VLOOKUP(J$2,怪物属性!$B$4:$F$29,5,FALSE)/($F6-VLOOKUP(J$2,怪物属性!$B$4:$F$29,4,FALSE))</f>
        <v>8.4696569920844329</v>
      </c>
      <c r="K6" s="151">
        <f>$E6/(VLOOKUP(K$2,怪物属性!$B$4:$F$29,3,FALSE)-$G6)/IF(J6&lt;0,ABS(J6),J6)</f>
        <v>1.8454953954449929</v>
      </c>
      <c r="L6" s="150">
        <f>VLOOKUP(L$2,怪物属性!$B$4:$F$29,5,FALSE)/($F6-VLOOKUP(L$2,怪物属性!$B$4:$F$29,4,FALSE))</f>
        <v>14.814469078179696</v>
      </c>
      <c r="M6" s="151">
        <f>$E6/(VLOOKUP(M$2,怪物属性!$B$4:$F$29,3,FALSE)-$G6)/IF(L6&lt;0,ABS(L6),L6)</f>
        <v>0.59376385679945853</v>
      </c>
      <c r="N6" s="150">
        <f>VLOOKUP(N$2,怪物属性!$B$4:$F$29,5,FALSE)/($F6-VLOOKUP(N$2,怪物属性!$B$4:$F$29,4,FALSE))</f>
        <v>21.571801566579634</v>
      </c>
      <c r="O6" s="151">
        <f>$E6/(VLOOKUP(O$2,怪物属性!$B$4:$F$29,3,FALSE)-$G6)/IF(N6&lt;0,ABS(N6),N6)</f>
        <v>0.28351270567040998</v>
      </c>
      <c r="P6" s="150">
        <f>VLOOKUP(P$2,怪物属性!$B$4:$F$29,5,FALSE)/($F6-VLOOKUP(P$2,怪物属性!$B$4:$F$29,4,FALSE))</f>
        <v>33.994810971089699</v>
      </c>
      <c r="Q6" s="151">
        <f>$E6/(VLOOKUP(Q$2,怪物属性!$B$4:$F$29,3,FALSE)-$G6)/IF(P6&lt;0,ABS(P6),P6)</f>
        <v>0.1376622732111934</v>
      </c>
      <c r="R6" s="150">
        <f>VLOOKUP(R$2,怪物属性!$B$4:$F$29,5,FALSE)/($F6-VLOOKUP(R$2,怪物属性!$B$4:$F$29,4,FALSE))</f>
        <v>48.843018213356459</v>
      </c>
      <c r="S6" s="151">
        <f>$E6/(VLOOKUP(S$2,怪物属性!$B$4:$F$29,3,FALSE)-$G6)/IF(R6&lt;0,ABS(R6),R6)</f>
        <v>7.6742922966878305E-2</v>
      </c>
      <c r="T6" s="150">
        <f>VLOOKUP(T$2,怪物属性!$B$4:$F$29,5,FALSE)/($F6-VLOOKUP(T$2,怪物属性!$B$4:$F$29,4,FALSE))</f>
        <v>75.033057851239676</v>
      </c>
      <c r="U6" s="151">
        <f>$E6/(VLOOKUP(U$2,怪物属性!$B$4:$F$29,3,FALSE)-$G6)/IF(T6&lt;0,ABS(T6),T6)</f>
        <v>4.1985915329479546E-2</v>
      </c>
      <c r="V6" s="150">
        <f>VLOOKUP(V$2,怪物属性!$B$4:$F$29,5,FALSE)/($F6-VLOOKUP(V$2,怪物属性!$B$4:$F$29,4,FALSE))</f>
        <v>109.23076923076923</v>
      </c>
      <c r="W6" s="151">
        <f>$E6/(VLOOKUP(W$2,怪物属性!$B$4:$F$29,3,FALSE)-$G6)/IF(V6&lt;0,ABS(V6),V6)</f>
        <v>2.4833327375420034E-2</v>
      </c>
      <c r="X6" s="150">
        <f>VLOOKUP(X$2,怪物属性!$B$4:$F$29,5,FALSE)/($F6-VLOOKUP(X$2,怪物属性!$B$4:$F$29,4,FALSE))</f>
        <v>177.50761421319797</v>
      </c>
      <c r="Y6" s="151">
        <f>$E6/(VLOOKUP(Y$2,怪物属性!$B$4:$F$29,3,FALSE)-$G6)/IF(X6&lt;0,ABS(X6),X6)</f>
        <v>1.3409506644797259E-2</v>
      </c>
      <c r="Z6" s="150">
        <f>VLOOKUP(Z$2,怪物属性!$B$4:$F$29,5,FALSE)/($F6-VLOOKUP(Z$2,怪物属性!$B$4:$F$29,4,FALSE))</f>
        <v>300.40601503759399</v>
      </c>
      <c r="AA6" s="151">
        <f>$E6/(VLOOKUP(AA$2,怪物属性!$B$4:$F$29,3,FALSE)-$G6)/IF(Z6&lt;0,ABS(Z6),Z6)</f>
        <v>7.0466651900985963E-3</v>
      </c>
      <c r="AB6" s="150">
        <f>VLOOKUP(AB$2,怪物属性!$B$4:$F$29,5,FALSE)/($F6-VLOOKUP(AB$2,怪物属性!$B$4:$F$29,4,FALSE))</f>
        <v>-309.56810631229234</v>
      </c>
      <c r="AC6" s="151">
        <f>$E6/(VLOOKUP(AC$2,怪物属性!$B$4:$F$29,3,FALSE)-$G6)/IF(AB6&lt;0,ABS(AB6),AB6)</f>
        <v>4.5254996355227955E-3</v>
      </c>
      <c r="AD6" s="150">
        <f>VLOOKUP(AD$2,怪物属性!$B$4:$F$29,5,FALSE)/($F6-VLOOKUP(AD$2,怪物属性!$B$4:$F$29,4,FALSE))</f>
        <v>-239.52451539338654</v>
      </c>
      <c r="AE6" s="151">
        <f>$E6/(VLOOKUP(AE$2,怪物属性!$B$4:$F$29,3,FALSE)-$G6)/IF(AD6&lt;0,ABS(AD6),AD6)</f>
        <v>5.3150267801476969E-3</v>
      </c>
      <c r="AF6" s="150">
        <f>VLOOKUP(AF$2,怪物属性!$B$4:$F$29,5,FALSE)/($F6-VLOOKUP(AF$2,怪物属性!$B$4:$F$29,4,FALSE))</f>
        <v>-211.35456110154905</v>
      </c>
      <c r="AG6" s="151">
        <f>$E6/(VLOOKUP(AG$2,怪物属性!$B$4:$F$29,3,FALSE)-$G6)/IF(AF6&lt;0,ABS(AF6),AF6)</f>
        <v>5.5053551765836617E-3</v>
      </c>
      <c r="AH6" s="150">
        <f>VLOOKUP(AH$2,怪物属性!$B$4:$F$29,5,FALSE)/($F6-VLOOKUP(AH$2,怪物属性!$B$4:$F$29,4,FALSE))</f>
        <v>-188.15469613259668</v>
      </c>
      <c r="AI6" s="151">
        <f>$E6/(VLOOKUP(AI$2,怪物属性!$B$4:$F$29,3,FALSE)-$G6)/IF(AH6&lt;0,ABS(AH6),AH6)</f>
        <v>5.6922625484016106E-3</v>
      </c>
      <c r="AJ6" s="150">
        <f>VLOOKUP(AJ$2,怪物属性!$B$4:$F$29,5,FALSE)/($F6-VLOOKUP(AJ$2,怪物属性!$B$4:$F$29,4,FALSE))</f>
        <v>-178.66819221967964</v>
      </c>
      <c r="AK6" s="151">
        <f>$E6/(VLOOKUP(AK$2,怪物属性!$B$4:$F$29,3,FALSE)-$G6)/IF(AJ6&lt;0,ABS(AJ6),AJ6)</f>
        <v>5.5354620020723151E-3</v>
      </c>
      <c r="AL6" s="150">
        <f>VLOOKUP(AL$2,怪物属性!$B$4:$F$29,5,FALSE)/($F6-VLOOKUP(AL$2,怪物属性!$B$4:$F$29,4,FALSE))</f>
        <v>-165.13288396726048</v>
      </c>
      <c r="AM6" s="151">
        <f>$E6/(VLOOKUP(AM$2,怪物属性!$B$4:$F$29,3,FALSE)-$G6)/IF(AL6&lt;0,ABS(AL6),AL6)</f>
        <v>5.5287221831743279E-3</v>
      </c>
      <c r="AN6" s="150">
        <f>VLOOKUP(AN$2,怪物属性!$B$4:$F$29,5,FALSE)/($F6-VLOOKUP(AN$2,怪物属性!$B$4:$F$29,4,FALSE))</f>
        <v>-161.90757005437055</v>
      </c>
      <c r="AO6" s="151">
        <f>$E6/(VLOOKUP(AO$2,怪物属性!$B$4:$F$29,3,FALSE)-$G6)/IF(AN6&lt;0,ABS(AN6),AN6)</f>
        <v>5.2508608536457908E-3</v>
      </c>
      <c r="AP6" s="150">
        <f>VLOOKUP(AP$2,怪物属性!$B$4:$F$29,5,FALSE)/($F6-VLOOKUP(AP$2,怪物属性!$B$4:$F$29,4,FALSE))</f>
        <v>-153.11403508771929</v>
      </c>
      <c r="AQ6" s="151">
        <f>$E6/(VLOOKUP(AQ$2,怪物属性!$B$4:$F$29,3,FALSE)-$G6)/IF(AP6&lt;0,ABS(AP6),AP6)</f>
        <v>5.1661331588709969E-3</v>
      </c>
      <c r="AR6" s="150">
        <f>VLOOKUP(AR$2,怪物属性!$B$4:$F$29,5,FALSE)/($F6-VLOOKUP(AR$2,怪物属性!$B$4:$F$29,4,FALSE))</f>
        <v>-151.00518134715026</v>
      </c>
      <c r="AS6" s="151">
        <f>$E6/(VLOOKUP(AS$2,怪物属性!$B$4:$F$29,3,FALSE)-$G6)/IF(AR6&lt;0,ABS(AR6),AR6)</f>
        <v>4.8916262378394856E-3</v>
      </c>
      <c r="AT6" s="150">
        <f>VLOOKUP(AT$2,怪物属性!$B$4:$F$29,5,FALSE)/($F6-VLOOKUP(AT$2,怪物属性!$B$4:$F$29,4,FALSE))</f>
        <v>-142.86147681740127</v>
      </c>
      <c r="AU6" s="151">
        <f>$E6/(VLOOKUP(AU$2,怪物属性!$B$4:$F$29,3,FALSE)-$G6)/IF(AT6&lt;0,ABS(AT6),AT6)</f>
        <v>4.8070830797134661E-3</v>
      </c>
      <c r="AV6" s="150">
        <f>VLOOKUP(AV$2,怪物属性!$B$4:$F$29,5,FALSE)/($F6-VLOOKUP(AV$2,怪物属性!$B$4:$F$29,4,FALSE))</f>
        <v>-137.80040221216692</v>
      </c>
      <c r="AW6" s="151">
        <f>$E6/(VLOOKUP(AW$2,怪物属性!$B$4:$F$29,3,FALSE)-$G6)/IF(AV6&lt;0,ABS(AV6),AV6)</f>
        <v>4.6028385030115583E-3</v>
      </c>
      <c r="AX6" s="150">
        <f>VLOOKUP(AX$2,怪物属性!$B$4:$F$29,5,FALSE)/($F6-VLOOKUP(AX$2,怪物属性!$B$4:$F$29,4,FALSE))</f>
        <v>-129.57267247153382</v>
      </c>
      <c r="AY6" s="151">
        <f>$E6/(VLOOKUP(AY$2,怪物属性!$B$4:$F$29,3,FALSE)-$G6)/IF(AX6&lt;0,ABS(AX6),AX6)</f>
        <v>4.5370005566402428E-3</v>
      </c>
      <c r="AZ6" s="150">
        <f>VLOOKUP(AZ$2,怪物属性!$B$4:$F$29,5,FALSE)/($F6-VLOOKUP(AZ$2,怪物属性!$B$4:$F$29,4,FALSE))</f>
        <v>-120.16216216216216</v>
      </c>
      <c r="BA6" s="151">
        <f>$E6/(VLOOKUP(BA$2,怪物属性!$B$4:$F$29,3,FALSE)-$G6)/IF(AZ6&lt;0,ABS(AZ6),AZ6)</f>
        <v>4.4443376735694038E-3</v>
      </c>
      <c r="BB6" s="150">
        <f>VLOOKUP(BB$2,怪物属性!$B$4:$F$29,5,FALSE)/($F6-VLOOKUP(BB$2,怪物属性!$B$4:$F$29,4,FALSE))</f>
        <v>-106.65174129353234</v>
      </c>
      <c r="BC6" s="151">
        <f>$E6/(VLOOKUP(BC$2,怪物属性!$B$4:$F$29,3,FALSE)-$G6)/IF(BB6&lt;0,ABS(BB6),BB6)</f>
        <v>4.5108860827592825E-3</v>
      </c>
      <c r="BD6" s="150">
        <f>VLOOKUP(BD$2,怪物属性!$B$4:$F$29,5,FALSE)/($F6-VLOOKUP(BD$2,怪物属性!$B$4:$F$29,4,FALSE))</f>
        <v>-84.316323873991152</v>
      </c>
      <c r="BE6" s="151">
        <f>$E6/(VLOOKUP(BE$2,怪物属性!$B$4:$F$29,3,FALSE)-$G6)/IF(BD6&lt;0,ABS(BD6),BD6)</f>
        <v>4.797003248790975E-3</v>
      </c>
    </row>
    <row r="7" spans="1:57" x14ac:dyDescent="0.15">
      <c r="A7" s="30">
        <f>VLOOKUP(B7,装备升级!W:AB,静态模拟!C7+1,FALSE)+IF(静态模拟!D7=0,0,VLOOKUP(B7,装备强化!AP:AZ,静态模拟!D7+1,FALSE))</f>
        <v>59</v>
      </c>
      <c r="B7" s="149">
        <v>1</v>
      </c>
      <c r="C7" s="149">
        <v>1</v>
      </c>
      <c r="D7" s="149">
        <v>1</v>
      </c>
      <c r="E7" s="149">
        <f t="shared" ref="E7:E70" si="1">1020+180*B7+7050+C7*(B7*420-120)+C7*D7*30</f>
        <v>8580</v>
      </c>
      <c r="F7" s="22">
        <f t="shared" ref="F7:F70" si="2">340+60*B7+2350+C7*(B7*140-40)+C7*D7*10</f>
        <v>2860</v>
      </c>
      <c r="G7" s="22">
        <f t="shared" ref="G7:G70" si="3">170+30*B7+1175+C7*(B7*70-20)+C7*D7*5</f>
        <v>1430</v>
      </c>
      <c r="H7" s="152">
        <f>VLOOKUP(H$2,怪物属性!$B$4:$F$29,5,FALSE)/($F7-VLOOKUP(H$2,怪物属性!$B$4:$F$29,4,FALSE))</f>
        <v>5.2158273381294968</v>
      </c>
      <c r="I7" s="153">
        <f>$E7/(VLOOKUP(I$2,怪物属性!$B$4:$F$29,3,FALSE)-$G7)/IF(H7&lt;0,ABS(H7),H7)</f>
        <v>13.823471457548536</v>
      </c>
      <c r="J7" s="152">
        <f>VLOOKUP(J$2,怪物属性!$B$4:$F$29,5,FALSE)/($F7-VLOOKUP(J$2,怪物属性!$B$4:$F$29,4,FALSE))</f>
        <v>8.4251968503937</v>
      </c>
      <c r="K7" s="153">
        <f>$E7/(VLOOKUP(K$2,怪物属性!$B$4:$F$29,3,FALSE)-$G7)/IF(J7&lt;0,ABS(J7),J7)</f>
        <v>1.8789185088112565</v>
      </c>
      <c r="L7" s="152">
        <f>VLOOKUP(L$2,怪物属性!$B$4:$F$29,5,FALSE)/($F7-VLOOKUP(L$2,怪物属性!$B$4:$F$29,4,FALSE))</f>
        <v>14.728538283062646</v>
      </c>
      <c r="M7" s="153">
        <f>$E7/(VLOOKUP(M$2,怪物属性!$B$4:$F$29,3,FALSE)-$G7)/IF(L7&lt;0,ABS(L7),L7)</f>
        <v>0.60242247474796828</v>
      </c>
      <c r="N7" s="152">
        <f>VLOOKUP(N$2,怪物属性!$B$4:$F$29,5,FALSE)/($F7-VLOOKUP(N$2,怪物属性!$B$4:$F$29,4,FALSE))</f>
        <v>21.431906614785991</v>
      </c>
      <c r="O7" s="153">
        <f>$E7/(VLOOKUP(O$2,怪物属性!$B$4:$F$29,3,FALSE)-$G7)/IF(N7&lt;0,ABS(N7),N7)</f>
        <v>0.28739245558636634</v>
      </c>
      <c r="P7" s="152">
        <f>VLOOKUP(P$2,怪物属性!$B$4:$F$29,5,FALSE)/($F7-VLOOKUP(P$2,怪物属性!$B$4:$F$29,4,FALSE))</f>
        <v>33.744665194996323</v>
      </c>
      <c r="Q7" s="153">
        <f>$E7/(VLOOKUP(Q$2,怪物属性!$B$4:$F$29,3,FALSE)-$G7)/IF(P7&lt;0,ABS(P7),P7)</f>
        <v>0.13955126951080829</v>
      </c>
      <c r="R7" s="152">
        <f>VLOOKUP(R$2,怪物属性!$B$4:$F$29,5,FALSE)/($F7-VLOOKUP(R$2,怪物属性!$B$4:$F$29,4,FALSE))</f>
        <v>48.423043852106623</v>
      </c>
      <c r="S7" s="153">
        <f>$E7/(VLOOKUP(S$2,怪物属性!$B$4:$F$29,3,FALSE)-$G7)/IF(R7&lt;0,ABS(R7),R7)</f>
        <v>7.7850775769318772E-2</v>
      </c>
      <c r="T7" s="152">
        <f>VLOOKUP(T$2,怪物属性!$B$4:$F$29,5,FALSE)/($F7-VLOOKUP(T$2,怪物属性!$B$4:$F$29,4,FALSE))</f>
        <v>74.26584867075664</v>
      </c>
      <c r="U7" s="153">
        <f>$E7/(VLOOKUP(U$2,怪物属性!$B$4:$F$29,3,FALSE)-$G7)/IF(T7&lt;0,ABS(T7),T7)</f>
        <v>4.2647063666692409E-2</v>
      </c>
      <c r="V7" s="152">
        <f>VLOOKUP(V$2,怪物属性!$B$4:$F$29,5,FALSE)/($F7-VLOOKUP(V$2,怪物属性!$B$4:$F$29,4,FALSE))</f>
        <v>107.84810126582279</v>
      </c>
      <c r="W7" s="153">
        <f>$E7/(VLOOKUP(W$2,怪物属性!$B$4:$F$29,3,FALSE)-$G7)/IF(V7&lt;0,ABS(V7),V7)</f>
        <v>2.5280056570755962E-2</v>
      </c>
      <c r="X7" s="152">
        <f>VLOOKUP(X$2,怪物属性!$B$4:$F$29,5,FALSE)/($F7-VLOOKUP(X$2,怪物属性!$B$4:$F$29,4,FALSE))</f>
        <v>174.55407653910149</v>
      </c>
      <c r="Y7" s="153">
        <f>$E7/(VLOOKUP(Y$2,怪物属性!$B$4:$F$29,3,FALSE)-$G7)/IF(X7&lt;0,ABS(X7),X7)</f>
        <v>1.3703323656702016E-2</v>
      </c>
      <c r="Z7" s="152">
        <f>VLOOKUP(Z$2,怪物属性!$B$4:$F$29,5,FALSE)/($F7-VLOOKUP(Z$2,怪物属性!$B$4:$F$29,4,FALSE))</f>
        <v>293.06112469437653</v>
      </c>
      <c r="AA7" s="153">
        <f>$E7/(VLOOKUP(AA$2,怪物属性!$B$4:$F$29,3,FALSE)-$G7)/IF(Z7&lt;0,ABS(Z7),Z7)</f>
        <v>7.257602564218063E-3</v>
      </c>
      <c r="AB7" s="152">
        <f>VLOOKUP(AB$2,怪物属性!$B$4:$F$29,5,FALSE)/($F7-VLOOKUP(AB$2,怪物属性!$B$4:$F$29,4,FALSE))</f>
        <v>-314.79729729729729</v>
      </c>
      <c r="AC7" s="153">
        <f>$E7/(VLOOKUP(AC$2,怪物属性!$B$4:$F$29,3,FALSE)-$G7)/IF(AB7&lt;0,ABS(AB7),AB7)</f>
        <v>4.46960220667074E-3</v>
      </c>
      <c r="AD7" s="152">
        <f>VLOOKUP(AD$2,怪物属性!$B$4:$F$29,5,FALSE)/($F7-VLOOKUP(AD$2,怪物属性!$B$4:$F$29,4,FALSE))</f>
        <v>-242.28719723183391</v>
      </c>
      <c r="AE7" s="153">
        <f>$E7/(VLOOKUP(AE$2,怪物属性!$B$4:$F$29,3,FALSE)-$G7)/IF(AD7&lt;0,ABS(AD7),AD7)</f>
        <v>5.2767872301314909E-3</v>
      </c>
      <c r="AF7" s="152">
        <f>VLOOKUP(AF$2,怪物属性!$B$4:$F$29,5,FALSE)/($F7-VLOOKUP(AF$2,怪物属性!$B$4:$F$29,4,FALSE))</f>
        <v>-213.18923611111111</v>
      </c>
      <c r="AG7" s="153">
        <f>$E7/(VLOOKUP(AG$2,怪物属性!$B$4:$F$29,3,FALSE)-$G7)/IF(AF7&lt;0,ABS(AF7),AF7)</f>
        <v>5.480857190103541E-3</v>
      </c>
      <c r="AH7" s="152">
        <f>VLOOKUP(AH$2,怪物属性!$B$4:$F$29,5,FALSE)/($F7-VLOOKUP(AH$2,怪物属性!$B$4:$F$29,4,FALSE))</f>
        <v>-189.46314325452016</v>
      </c>
      <c r="AI7" s="153">
        <f>$E7/(VLOOKUP(AI$2,怪物属性!$B$4:$F$29,3,FALSE)-$G7)/IF(AH7&lt;0,ABS(AH7),AH7)</f>
        <v>5.6763415283502504E-3</v>
      </c>
      <c r="AJ7" s="152">
        <f>VLOOKUP(AJ$2,怪物属性!$B$4:$F$29,5,FALSE)/($F7-VLOOKUP(AJ$2,怪物属性!$B$4:$F$29,4,FALSE))</f>
        <v>-179.69620253164558</v>
      </c>
      <c r="AK7" s="153">
        <f>$E7/(VLOOKUP(AK$2,怪物属性!$B$4:$F$29,3,FALSE)-$G7)/IF(AJ7&lt;0,ABS(AJ7),AJ7)</f>
        <v>5.5263024013024013E-3</v>
      </c>
      <c r="AL7" s="152">
        <f>VLOOKUP(AL$2,怪物属性!$B$4:$F$29,5,FALSE)/($F7-VLOOKUP(AL$2,怪物属性!$B$4:$F$29,4,FALSE))</f>
        <v>-165.93178519593613</v>
      </c>
      <c r="AM7" s="153">
        <f>$E7/(VLOOKUP(AM$2,怪物属性!$B$4:$F$29,3,FALSE)-$G7)/IF(AL7&lt;0,ABS(AL7),AL7)</f>
        <v>5.5243584921613733E-3</v>
      </c>
      <c r="AN7" s="152">
        <f>VLOOKUP(AN$2,怪物属性!$B$4:$F$29,5,FALSE)/($F7-VLOOKUP(AN$2,怪物属性!$B$4:$F$29,4,FALSE))</f>
        <v>-162.58756824863502</v>
      </c>
      <c r="AO7" s="153">
        <f>$E7/(VLOOKUP(AO$2,怪物属性!$B$4:$F$29,3,FALSE)-$G7)/IF(AN7&lt;0,ABS(AN7),AN7)</f>
        <v>5.2498569816674364E-3</v>
      </c>
      <c r="AP7" s="152">
        <f>VLOOKUP(AP$2,怪物属性!$B$4:$F$29,5,FALSE)/($F7-VLOOKUP(AP$2,怪物属性!$B$4:$F$29,4,FALSE))</f>
        <v>-153.67571533382244</v>
      </c>
      <c r="AQ7" s="153">
        <f>$E7/(VLOOKUP(AQ$2,怪物属性!$B$4:$F$29,3,FALSE)-$G7)/IF(AP7&lt;0,ABS(AP7),AP7)</f>
        <v>5.1677020860008034E-3</v>
      </c>
      <c r="AR7" s="152">
        <f>VLOOKUP(AR$2,怪物属性!$B$4:$F$29,5,FALSE)/($F7-VLOOKUP(AR$2,怪物属性!$B$4:$F$29,4,FALSE))</f>
        <v>-151.49577647823261</v>
      </c>
      <c r="AS7" s="153">
        <f>$E7/(VLOOKUP(AS$2,怪物属性!$B$4:$F$29,3,FALSE)-$G7)/IF(AR7&lt;0,ABS(AR7),AR7)</f>
        <v>4.8950079728091742E-3</v>
      </c>
      <c r="AT7" s="152">
        <f>VLOOKUP(AT$2,怪物属性!$B$4:$F$29,5,FALSE)/($F7-VLOOKUP(AT$2,怪物属性!$B$4:$F$29,4,FALSE))</f>
        <v>-143.27152698048221</v>
      </c>
      <c r="AU7" s="153">
        <f>$E7/(VLOOKUP(AU$2,怪物属性!$B$4:$F$29,3,FALSE)-$G7)/IF(AT7&lt;0,ABS(AT7),AT7)</f>
        <v>4.8120762161390591E-3</v>
      </c>
      <c r="AV7" s="152">
        <f>VLOOKUP(AV$2,怪物属性!$B$4:$F$29,5,FALSE)/($F7-VLOOKUP(AV$2,怪物属性!$B$4:$F$29,4,FALSE))</f>
        <v>-138.1476814516129</v>
      </c>
      <c r="AW7" s="153">
        <f>$E7/(VLOOKUP(AW$2,怪物属性!$B$4:$F$29,3,FALSE)-$G7)/IF(AV7&lt;0,ABS(AV7),AV7)</f>
        <v>4.609087081208608E-3</v>
      </c>
      <c r="AX7" s="152">
        <f>VLOOKUP(AX$2,怪物属性!$B$4:$F$29,5,FALSE)/($F7-VLOOKUP(AX$2,怪物属性!$B$4:$F$29,4,FALSE))</f>
        <v>-129.86260908480645</v>
      </c>
      <c r="AY7" s="153">
        <f>$E7/(VLOOKUP(AY$2,怪物属性!$B$4:$F$29,3,FALSE)-$G7)/IF(AX7&lt;0,ABS(AX7),AX7)</f>
        <v>4.5443170855447067E-3</v>
      </c>
      <c r="AZ7" s="152">
        <f>VLOOKUP(AZ$2,怪物属性!$B$4:$F$29,5,FALSE)/($F7-VLOOKUP(AZ$2,怪物属性!$B$4:$F$29,4,FALSE))</f>
        <v>-120.39458413926499</v>
      </c>
      <c r="BA7" s="153">
        <f>$E7/(VLOOKUP(BA$2,怪物属性!$B$4:$F$29,3,FALSE)-$G7)/IF(AZ7&lt;0,ABS(AZ7),AZ7)</f>
        <v>4.4527125373571381E-3</v>
      </c>
      <c r="BB7" s="152">
        <f>VLOOKUP(BB$2,怪物属性!$B$4:$F$29,5,FALSE)/($F7-VLOOKUP(BB$2,怪物属性!$B$4:$F$29,4,FALSE))</f>
        <v>-106.82890365448505</v>
      </c>
      <c r="BC7" s="153">
        <f>$E7/(VLOOKUP(BC$2,怪物属性!$B$4:$F$29,3,FALSE)-$G7)/IF(BB7&lt;0,ABS(BB7),BB7)</f>
        <v>4.5204785631731926E-3</v>
      </c>
      <c r="BD7" s="152">
        <f>VLOOKUP(BD$2,怪物属性!$B$4:$F$29,5,FALSE)/($F7-VLOOKUP(BD$2,怪物属性!$B$4:$F$29,4,FALSE))</f>
        <v>-84.426225234619395</v>
      </c>
      <c r="BE7" s="153">
        <f>$E7/(VLOOKUP(BE$2,怪物属性!$B$4:$F$29,3,FALSE)-$G7)/IF(BD7&lt;0,ABS(BD7),BD7)</f>
        <v>4.808705858346426E-3</v>
      </c>
    </row>
    <row r="8" spans="1:57" x14ac:dyDescent="0.15">
      <c r="A8" s="30">
        <f>VLOOKUP(B8,装备升级!W:AB,静态模拟!C8+1,FALSE)+IF(静态模拟!D8=0,0,VLOOKUP(B8,装备强化!AP:AZ,静态模拟!D8+1,FALSE))</f>
        <v>99</v>
      </c>
      <c r="B8" s="149">
        <v>1</v>
      </c>
      <c r="C8" s="149">
        <v>1</v>
      </c>
      <c r="D8" s="149">
        <v>2</v>
      </c>
      <c r="E8" s="149">
        <f t="shared" si="1"/>
        <v>8610</v>
      </c>
      <c r="F8" s="22">
        <f t="shared" si="2"/>
        <v>2870</v>
      </c>
      <c r="G8" s="22">
        <f t="shared" si="3"/>
        <v>1435</v>
      </c>
      <c r="H8" s="152">
        <f>VLOOKUP(H$2,怪物属性!$B$4:$F$29,5,FALSE)/($F8-VLOOKUP(H$2,怪物属性!$B$4:$F$29,4,FALSE))</f>
        <v>5.1909307875894992</v>
      </c>
      <c r="I8" s="153">
        <f>$E8/(VLOOKUP(I$2,怪物属性!$B$4:$F$29,3,FALSE)-$G8)/IF(H8&lt;0,ABS(H8),H8)</f>
        <v>14.549667271627344</v>
      </c>
      <c r="J8" s="152">
        <f>VLOOKUP(J$2,怪物属性!$B$4:$F$29,5,FALSE)/($F8-VLOOKUP(J$2,怪物属性!$B$4:$F$29,4,FALSE))</f>
        <v>8.3812010443864224</v>
      </c>
      <c r="K8" s="153">
        <f>$E8/(VLOOKUP(K$2,怪物属性!$B$4:$F$29,3,FALSE)-$G8)/IF(J8&lt;0,ABS(J8),J8)</f>
        <v>1.9130336413790705</v>
      </c>
      <c r="L8" s="152">
        <f>VLOOKUP(L$2,怪物属性!$B$4:$F$29,5,FALSE)/($F8-VLOOKUP(L$2,怪物属性!$B$4:$F$29,4,FALSE))</f>
        <v>14.643598615916956</v>
      </c>
      <c r="M8" s="153">
        <f>$E8/(VLOOKUP(M$2,怪物属性!$B$4:$F$29,3,FALSE)-$G8)/IF(L8&lt;0,ABS(L8),L8)</f>
        <v>0.61119566199906461</v>
      </c>
      <c r="N8" s="152">
        <f>VLOOKUP(N$2,怪物属性!$B$4:$F$29,5,FALSE)/($F8-VLOOKUP(N$2,怪物属性!$B$4:$F$29,4,FALSE))</f>
        <v>21.293814432989691</v>
      </c>
      <c r="O8" s="153">
        <f>$E8/(VLOOKUP(O$2,怪物属性!$B$4:$F$29,3,FALSE)-$G8)/IF(N8&lt;0,ABS(N8),N8)</f>
        <v>0.2913132378578499</v>
      </c>
      <c r="P8" s="152">
        <f>VLOOKUP(P$2,怪物属性!$B$4:$F$29,5,FALSE)/($F8-VLOOKUP(P$2,怪物属性!$B$4:$F$29,4,FALSE))</f>
        <v>33.498173849525202</v>
      </c>
      <c r="Q8" s="153">
        <f>$E8/(VLOOKUP(Q$2,怪物属性!$B$4:$F$29,3,FALSE)-$G8)/IF(P8&lt;0,ABS(P8),P8)</f>
        <v>0.14145786269830488</v>
      </c>
      <c r="R8" s="152">
        <f>VLOOKUP(R$2,怪物属性!$B$4:$F$29,5,FALSE)/($F8-VLOOKUP(R$2,怪物属性!$B$4:$F$29,4,FALSE))</f>
        <v>48.010230179028135</v>
      </c>
      <c r="S8" s="153">
        <f>$E8/(VLOOKUP(S$2,怪物属性!$B$4:$F$29,3,FALSE)-$G8)/IF(R8&lt;0,ABS(R8),R8)</f>
        <v>7.8968198229972905E-2</v>
      </c>
      <c r="T8" s="152">
        <f>VLOOKUP(T$2,怪物属性!$B$4:$F$29,5,FALSE)/($F8-VLOOKUP(T$2,怪物属性!$B$4:$F$29,4,FALSE))</f>
        <v>73.514170040485837</v>
      </c>
      <c r="U8" s="153">
        <f>$E8/(VLOOKUP(U$2,怪物属性!$B$4:$F$29,3,FALSE)-$G8)/IF(T8&lt;0,ABS(T8),T8)</f>
        <v>4.3313712116719048E-2</v>
      </c>
      <c r="V8" s="152">
        <f>VLOOKUP(V$2,怪物属性!$B$4:$F$29,5,FALSE)/($F8-VLOOKUP(V$2,怪物属性!$B$4:$F$29,4,FALSE))</f>
        <v>106.5</v>
      </c>
      <c r="W8" s="153">
        <f>$E8/(VLOOKUP(W$2,怪物属性!$B$4:$F$29,3,FALSE)-$G8)/IF(V8&lt;0,ABS(V8),V8)</f>
        <v>2.5730448893232085E-2</v>
      </c>
      <c r="X8" s="152">
        <f>VLOOKUP(X$2,怪物属性!$B$4:$F$29,5,FALSE)/($F8-VLOOKUP(X$2,怪物属性!$B$4:$F$29,4,FALSE))</f>
        <v>171.69721767594109</v>
      </c>
      <c r="Y8" s="153">
        <f>$E8/(VLOOKUP(Y$2,怪物属性!$B$4:$F$29,3,FALSE)-$G8)/IF(X8&lt;0,ABS(X8),X8)</f>
        <v>1.3999557620461761E-2</v>
      </c>
      <c r="Z8" s="152">
        <f>VLOOKUP(Z$2,怪物属性!$B$4:$F$29,5,FALSE)/($F8-VLOOKUP(Z$2,怪物属性!$B$4:$F$29,4,FALSE))</f>
        <v>286.0668257756563</v>
      </c>
      <c r="AA8" s="153">
        <f>$E8/(VLOOKUP(AA$2,怪物属性!$B$4:$F$29,3,FALSE)-$G8)/IF(Z8&lt;0,ABS(Z8),Z8)</f>
        <v>7.4703059175783605E-3</v>
      </c>
      <c r="AB8" s="152">
        <f>VLOOKUP(AB$2,怪物属性!$B$4:$F$29,5,FALSE)/($F8-VLOOKUP(AB$2,怪物属性!$B$4:$F$29,4,FALSE))</f>
        <v>-320.20618556701032</v>
      </c>
      <c r="AC8" s="153">
        <f>$E8/(VLOOKUP(AC$2,怪物属性!$B$4:$F$29,3,FALSE)-$G8)/IF(AB8&lt;0,ABS(AB8),AB8)</f>
        <v>4.4130846318635522E-3</v>
      </c>
      <c r="AD8" s="152">
        <f>VLOOKUP(AD$2,怪物属性!$B$4:$F$29,5,FALSE)/($F8-VLOOKUP(AD$2,怪物属性!$B$4:$F$29,4,FALSE))</f>
        <v>-245.11435239206534</v>
      </c>
      <c r="AE8" s="153">
        <f>$E8/(VLOOKUP(AE$2,怪物属性!$B$4:$F$29,3,FALSE)-$G8)/IF(AD8&lt;0,ABS(AD8),AD8)</f>
        <v>5.2380647273160726E-3</v>
      </c>
      <c r="AF8" s="152">
        <f>VLOOKUP(AF$2,怪物属性!$B$4:$F$29,5,FALSE)/($F8-VLOOKUP(AF$2,怪物属性!$B$4:$F$29,4,FALSE))</f>
        <v>-215.05604203152365</v>
      </c>
      <c r="AG8" s="153">
        <f>$E8/(VLOOKUP(AG$2,怪物属性!$B$4:$F$29,3,FALSE)-$G8)/IF(AF8&lt;0,ABS(AF8),AF8)</f>
        <v>5.45599288633107E-3</v>
      </c>
      <c r="AH8" s="152">
        <f>VLOOKUP(AH$2,怪物属性!$B$4:$F$29,5,FALSE)/($F8-VLOOKUP(AH$2,怪物属性!$B$4:$F$29,4,FALSE))</f>
        <v>-190.78991596638656</v>
      </c>
      <c r="AI8" s="153">
        <f>$E8/(VLOOKUP(AI$2,怪物属性!$B$4:$F$29,3,FALSE)-$G8)/IF(AH8&lt;0,ABS(AH8),AH8)</f>
        <v>5.6601243255182858E-3</v>
      </c>
      <c r="AJ8" s="152">
        <f>VLOOKUP(AJ$2,怪物属性!$B$4:$F$29,5,FALSE)/($F8-VLOOKUP(AJ$2,怪物属性!$B$4:$F$29,4,FALSE))</f>
        <v>-180.73611111111111</v>
      </c>
      <c r="AK8" s="153">
        <f>$E8/(VLOOKUP(AK$2,怪物属性!$B$4:$F$29,3,FALSE)-$G8)/IF(AJ8&lt;0,ABS(AJ8),AJ8)</f>
        <v>5.5169097082597594E-3</v>
      </c>
      <c r="AL8" s="152">
        <f>VLOOKUP(AL$2,怪物属性!$B$4:$F$29,5,FALSE)/($F8-VLOOKUP(AL$2,怪物属性!$B$4:$F$29,4,FALSE))</f>
        <v>-166.73845405930967</v>
      </c>
      <c r="AM8" s="153">
        <f>$E8/(VLOOKUP(AM$2,怪物属性!$B$4:$F$29,3,FALSE)-$G8)/IF(AL8&lt;0,ABS(AL8),AL8)</f>
        <v>5.5198031384064697E-3</v>
      </c>
      <c r="AN8" s="152">
        <f>VLOOKUP(AN$2,怪物属性!$B$4:$F$29,5,FALSE)/($F8-VLOOKUP(AN$2,怪物属性!$B$4:$F$29,4,FALSE))</f>
        <v>-163.27330240404893</v>
      </c>
      <c r="AO8" s="153">
        <f>$E8/(VLOOKUP(AO$2,怪物属性!$B$4:$F$29,3,FALSE)-$G8)/IF(AN8&lt;0,ABS(AN8),AN8)</f>
        <v>5.2486978452597312E-3</v>
      </c>
      <c r="AP8" s="152">
        <f>VLOOKUP(AP$2,怪物属性!$B$4:$F$29,5,FALSE)/($F8-VLOOKUP(AP$2,怪物属性!$B$4:$F$29,4,FALSE))</f>
        <v>-154.24153166421209</v>
      </c>
      <c r="AQ8" s="153">
        <f>$E8/(VLOOKUP(AQ$2,怪物属性!$B$4:$F$29,3,FALSE)-$G8)/IF(AP8&lt;0,ABS(AP8),AP8)</f>
        <v>5.169139837549807E-3</v>
      </c>
      <c r="AR8" s="152">
        <f>VLOOKUP(AR$2,怪物属性!$B$4:$F$29,5,FALSE)/($F8-VLOOKUP(AR$2,怪物属性!$B$4:$F$29,4,FALSE))</f>
        <v>-151.98956975228162</v>
      </c>
      <c r="AS8" s="153">
        <f>$E8/(VLOOKUP(AS$2,怪物属性!$B$4:$F$29,3,FALSE)-$G8)/IF(AR8&lt;0,ABS(AR8),AR8)</f>
        <v>4.898281372552161E-3</v>
      </c>
      <c r="AT8" s="152">
        <f>VLOOKUP(AT$2,怪物属性!$B$4:$F$29,5,FALSE)/($F8-VLOOKUP(AT$2,怪物属性!$B$4:$F$29,4,FALSE))</f>
        <v>-143.68393782383419</v>
      </c>
      <c r="AU8" s="153">
        <f>$E8/(VLOOKUP(AU$2,怪物属性!$B$4:$F$29,3,FALSE)-$G8)/IF(AT8&lt;0,ABS(AT8),AT8)</f>
        <v>4.8169767405996594E-3</v>
      </c>
      <c r="AV8" s="152">
        <f>VLOOKUP(AV$2,怪物属性!$B$4:$F$29,5,FALSE)/($F8-VLOOKUP(AV$2,怪物属性!$B$4:$F$29,4,FALSE))</f>
        <v>-138.49671551288529</v>
      </c>
      <c r="AW8" s="153">
        <f>$E8/(VLOOKUP(AW$2,怪物属性!$B$4:$F$29,3,FALSE)-$G8)/IF(AV8&lt;0,ABS(AV8),AV8)</f>
        <v>4.6152590398675355E-3</v>
      </c>
      <c r="AX8" s="152">
        <f>VLOOKUP(AX$2,怪物属性!$B$4:$F$29,5,FALSE)/($F8-VLOOKUP(AX$2,怪物属性!$B$4:$F$29,4,FALSE))</f>
        <v>-130.15384615384616</v>
      </c>
      <c r="AY8" s="153">
        <f>$E8/(VLOOKUP(AY$2,怪物属性!$B$4:$F$29,3,FALSE)-$G8)/IF(AX8&lt;0,ABS(AX8),AX8)</f>
        <v>4.5515675154467836E-3</v>
      </c>
      <c r="AZ8" s="152">
        <f>VLOOKUP(AZ$2,怪物属性!$B$4:$F$29,5,FALSE)/($F8-VLOOKUP(AZ$2,怪物属性!$B$4:$F$29,4,FALSE))</f>
        <v>-120.62790697674419</v>
      </c>
      <c r="BA8" s="153">
        <f>$E8/(VLOOKUP(BA$2,怪物属性!$B$4:$F$29,3,FALSE)-$G8)/IF(AZ8&lt;0,ABS(AZ8),AZ8)</f>
        <v>4.4610323886639675E-3</v>
      </c>
      <c r="BB8" s="152">
        <f>VLOOKUP(BB$2,怪物属性!$B$4:$F$29,5,FALSE)/($F8-VLOOKUP(BB$2,怪物属性!$B$4:$F$29,4,FALSE))</f>
        <v>-107.00665557404326</v>
      </c>
      <c r="BC8" s="153">
        <f>$E8/(VLOOKUP(BC$2,怪物属性!$B$4:$F$29,3,FALSE)-$G8)/IF(BB8&lt;0,ABS(BB8),BB8)</f>
        <v>4.5300239181754144E-3</v>
      </c>
      <c r="BD8" s="152">
        <f>VLOOKUP(BD$2,怪物属性!$B$4:$F$29,5,FALSE)/($F8-VLOOKUP(BD$2,怪物属性!$B$4:$F$29,4,FALSE))</f>
        <v>-84.536413469068123</v>
      </c>
      <c r="BE8" s="153">
        <f>$E8/(VLOOKUP(BE$2,怪物属性!$B$4:$F$29,3,FALSE)-$G8)/IF(BD8&lt;0,ABS(BD8),BD8)</f>
        <v>4.8203701649554504E-3</v>
      </c>
    </row>
    <row r="9" spans="1:57" x14ac:dyDescent="0.15">
      <c r="A9" s="30">
        <f>VLOOKUP(B9,装备升级!W:AB,静态模拟!C9+1,FALSE)+IF(静态模拟!D9=0,0,VLOOKUP(B9,装备强化!AP:AZ,静态模拟!D9+1,FALSE))</f>
        <v>141</v>
      </c>
      <c r="B9" s="149">
        <v>1</v>
      </c>
      <c r="C9" s="149">
        <v>1</v>
      </c>
      <c r="D9" s="149">
        <v>3</v>
      </c>
      <c r="E9" s="149">
        <f t="shared" si="1"/>
        <v>8640</v>
      </c>
      <c r="F9" s="22">
        <f t="shared" si="2"/>
        <v>2880</v>
      </c>
      <c r="G9" s="22">
        <f t="shared" si="3"/>
        <v>1440</v>
      </c>
      <c r="H9" s="152">
        <f>VLOOKUP(H$2,怪物属性!$B$4:$F$29,5,FALSE)/($F9-VLOOKUP(H$2,怪物属性!$B$4:$F$29,4,FALSE))</f>
        <v>5.1662707838479811</v>
      </c>
      <c r="I9" s="153">
        <f>$E9/(VLOOKUP(I$2,怪物属性!$B$4:$F$29,3,FALSE)-$G9)/IF(H9&lt;0,ABS(H9),H9)</f>
        <v>15.342992723821574</v>
      </c>
      <c r="J9" s="152">
        <f>VLOOKUP(J$2,怪物属性!$B$4:$F$29,5,FALSE)/($F9-VLOOKUP(J$2,怪物属性!$B$4:$F$29,4,FALSE))</f>
        <v>8.3376623376623371</v>
      </c>
      <c r="K9" s="153">
        <f>$E9/(VLOOKUP(K$2,怪物属性!$B$4:$F$29,3,FALSE)-$G9)/IF(J9&lt;0,ABS(J9),J9)</f>
        <v>1.9478603049680279</v>
      </c>
      <c r="L9" s="152">
        <f>VLOOKUP(L$2,怪物属性!$B$4:$F$29,5,FALSE)/($F9-VLOOKUP(L$2,怪物属性!$B$4:$F$29,4,FALSE))</f>
        <v>14.559633027522937</v>
      </c>
      <c r="M9" s="153">
        <f>$E9/(VLOOKUP(M$2,怪物属性!$B$4:$F$29,3,FALSE)-$G9)/IF(L9&lt;0,ABS(L9),L9)</f>
        <v>0.62008521430984098</v>
      </c>
      <c r="N9" s="152">
        <f>VLOOKUP(N$2,怪物属性!$B$4:$F$29,5,FALSE)/($F9-VLOOKUP(N$2,怪物属性!$B$4:$F$29,4,FALSE))</f>
        <v>21.157490396927017</v>
      </c>
      <c r="O9" s="153">
        <f>$E9/(VLOOKUP(O$2,怪物属性!$B$4:$F$29,3,FALSE)-$G9)/IF(N9&lt;0,ABS(N9),N9)</f>
        <v>0.29527549752125481</v>
      </c>
      <c r="P9" s="152">
        <f>VLOOKUP(P$2,怪物属性!$B$4:$F$29,5,FALSE)/($F9-VLOOKUP(P$2,怪物属性!$B$4:$F$29,4,FALSE))</f>
        <v>33.255257432922406</v>
      </c>
      <c r="Q9" s="153">
        <f>$E9/(VLOOKUP(Q$2,怪物属性!$B$4:$F$29,3,FALSE)-$G9)/IF(P9&lt;0,ABS(P9),P9)</f>
        <v>0.14338219844328479</v>
      </c>
      <c r="R9" s="152">
        <f>VLOOKUP(R$2,怪物属性!$B$4:$F$29,5,FALSE)/($F9-VLOOKUP(R$2,怪物属性!$B$4:$F$29,4,FALSE))</f>
        <v>47.604395604395606</v>
      </c>
      <c r="S9" s="153">
        <f>$E9/(VLOOKUP(S$2,怪物属性!$B$4:$F$29,3,FALSE)-$G9)/IF(R9&lt;0,ABS(R9),R9)</f>
        <v>8.0095253696092786E-2</v>
      </c>
      <c r="T9" s="152">
        <f>VLOOKUP(T$2,怪物属性!$B$4:$F$29,5,FALSE)/($F9-VLOOKUP(T$2,怪物属性!$B$4:$F$29,4,FALSE))</f>
        <v>72.777555110220447</v>
      </c>
      <c r="U9" s="153">
        <f>$E9/(VLOOKUP(U$2,怪物属性!$B$4:$F$29,3,FALSE)-$G9)/IF(T9&lt;0,ABS(T9),T9)</f>
        <v>4.3985891247063105E-2</v>
      </c>
      <c r="V9" s="152">
        <f>VLOOKUP(V$2,怪物属性!$B$4:$F$29,5,FALSE)/($F9-VLOOKUP(V$2,怪物属性!$B$4:$F$29,4,FALSE))</f>
        <v>105.18518518518519</v>
      </c>
      <c r="W9" s="153">
        <f>$E9/(VLOOKUP(W$2,怪物属性!$B$4:$F$29,3,FALSE)-$G9)/IF(V9&lt;0,ABS(V9),V9)</f>
        <v>2.6184521858598191E-2</v>
      </c>
      <c r="X9" s="152">
        <f>VLOOKUP(X$2,怪物属性!$B$4:$F$29,5,FALSE)/($F9-VLOOKUP(X$2,怪物属性!$B$4:$F$29,4,FALSE))</f>
        <v>168.93236714975845</v>
      </c>
      <c r="Y9" s="153">
        <f>$E9/(VLOOKUP(Y$2,怪物属性!$B$4:$F$29,3,FALSE)-$G9)/IF(X9&lt;0,ABS(X9),X9)</f>
        <v>1.4298218671463098E-2</v>
      </c>
      <c r="Z9" s="152">
        <f>VLOOKUP(Z$2,怪物属性!$B$4:$F$29,5,FALSE)/($F9-VLOOKUP(Z$2,怪物属性!$B$4:$F$29,4,FALSE))</f>
        <v>279.39860139860139</v>
      </c>
      <c r="AA9" s="153">
        <f>$E9/(VLOOKUP(AA$2,怪物属性!$B$4:$F$29,3,FALSE)-$G9)/IF(Z9&lt;0,ABS(Z9),Z9)</f>
        <v>7.6847818331040934E-3</v>
      </c>
      <c r="AB9" s="152">
        <f>VLOOKUP(AB$2,怪物属性!$B$4:$F$29,5,FALSE)/($F9-VLOOKUP(AB$2,怪物属性!$B$4:$F$29,4,FALSE))</f>
        <v>-325.80419580419579</v>
      </c>
      <c r="AC9" s="153">
        <f>$E9/(VLOOKUP(AC$2,怪物属性!$B$4:$F$29,3,FALSE)-$G9)/IF(AB9&lt;0,ABS(AB9),AB9)</f>
        <v>4.3559453831463497E-3</v>
      </c>
      <c r="AD9" s="152">
        <f>VLOOKUP(AD$2,怪物属性!$B$4:$F$29,5,FALSE)/($F9-VLOOKUP(AD$2,怪物属性!$B$4:$F$29,4,FALSE))</f>
        <v>-248.0082644628099</v>
      </c>
      <c r="AE9" s="153">
        <f>$E9/(VLOOKUP(AE$2,怪物属性!$B$4:$F$29,3,FALSE)-$G9)/IF(AD9&lt;0,ABS(AD9),AD9)</f>
        <v>5.1988581906251882E-3</v>
      </c>
      <c r="AF9" s="152">
        <f>VLOOKUP(AF$2,怪物属性!$B$4:$F$29,5,FALSE)/($F9-VLOOKUP(AF$2,怪物属性!$B$4:$F$29,4,FALSE))</f>
        <v>-216.95583038869259</v>
      </c>
      <c r="AG9" s="153">
        <f>$E9/(VLOOKUP(AG$2,怪物属性!$B$4:$F$29,3,FALSE)-$G9)/IF(AF9&lt;0,ABS(AF9),AF9)</f>
        <v>5.4307615159468184E-3</v>
      </c>
      <c r="AH9" s="152">
        <f>VLOOKUP(AH$2,怪物属性!$B$4:$F$29,5,FALSE)/($F9-VLOOKUP(AH$2,怪物属性!$B$4:$F$29,4,FALSE))</f>
        <v>-192.13540197461214</v>
      </c>
      <c r="AI9" s="153">
        <f>$E9/(VLOOKUP(AI$2,怪物属性!$B$4:$F$29,3,FALSE)-$G9)/IF(AH9&lt;0,ABS(AH9),AH9)</f>
        <v>5.6436103823327127E-3</v>
      </c>
      <c r="AJ9" s="152">
        <f>VLOOKUP(AJ$2,怪物属性!$B$4:$F$29,5,FALSE)/($F9-VLOOKUP(AJ$2,怪物属性!$B$4:$F$29,4,FALSE))</f>
        <v>-181.78812572759023</v>
      </c>
      <c r="AK9" s="153">
        <f>$E9/(VLOOKUP(AK$2,怪物属性!$B$4:$F$29,3,FALSE)-$G9)/IF(AJ9&lt;0,ABS(AJ9),AJ9)</f>
        <v>5.5072835178013885E-3</v>
      </c>
      <c r="AL9" s="152">
        <f>VLOOKUP(AL$2,怪物属性!$B$4:$F$29,5,FALSE)/($F9-VLOOKUP(AL$2,怪物属性!$B$4:$F$29,4,FALSE))</f>
        <v>-167.55300439667806</v>
      </c>
      <c r="AM9" s="153">
        <f>$E9/(VLOOKUP(AM$2,怪物属性!$B$4:$F$29,3,FALSE)-$G9)/IF(AL9&lt;0,ABS(AL9),AL9)</f>
        <v>5.5150558144292832E-3</v>
      </c>
      <c r="AN9" s="152">
        <f>VLOOKUP(AN$2,怪物属性!$B$4:$F$29,5,FALSE)/($F9-VLOOKUP(AN$2,怪物属性!$B$4:$F$29,4,FALSE))</f>
        <v>-163.96484540448964</v>
      </c>
      <c r="AO9" s="153">
        <f>$E9/(VLOOKUP(AO$2,怪物属性!$B$4:$F$29,3,FALSE)-$G9)/IF(AN9&lt;0,ABS(AN9),AN9)</f>
        <v>5.2473832125001065E-3</v>
      </c>
      <c r="AP9" s="152">
        <f>VLOOKUP(AP$2,怪物属性!$B$4:$F$29,5,FALSE)/($F9-VLOOKUP(AP$2,怪物属性!$B$4:$F$29,4,FALSE))</f>
        <v>-154.81152993348115</v>
      </c>
      <c r="AQ9" s="153">
        <f>$E9/(VLOOKUP(AQ$2,怪物属性!$B$4:$F$29,3,FALSE)-$G9)/IF(AP9&lt;0,ABS(AP9),AP9)</f>
        <v>5.1704462312284318E-3</v>
      </c>
      <c r="AR9" s="152">
        <f>VLOOKUP(AR$2,怪物属性!$B$4:$F$29,5,FALSE)/($F9-VLOOKUP(AR$2,怪物属性!$B$4:$F$29,4,FALSE))</f>
        <v>-152.4865925441465</v>
      </c>
      <c r="AS9" s="153">
        <f>$E9/(VLOOKUP(AS$2,怪物属性!$B$4:$F$29,3,FALSE)-$G9)/IF(AR9&lt;0,ABS(AR9),AR9)</f>
        <v>4.9014462964950553E-3</v>
      </c>
      <c r="AT9" s="152">
        <f>VLOOKUP(AT$2,怪物属性!$B$4:$F$29,5,FALSE)/($F9-VLOOKUP(AT$2,怪物属性!$B$4:$F$29,4,FALSE))</f>
        <v>-144.09872979214779</v>
      </c>
      <c r="AU9" s="153">
        <f>$E9/(VLOOKUP(AU$2,怪物属性!$B$4:$F$29,3,FALSE)-$G9)/IF(AT9&lt;0,ABS(AT9),AT9)</f>
        <v>4.8217845413799885E-3</v>
      </c>
      <c r="AV9" s="152">
        <f>VLOOKUP(AV$2,怪物属性!$B$4:$F$29,5,FALSE)/($F9-VLOOKUP(AV$2,怪物属性!$B$4:$F$29,4,FALSE))</f>
        <v>-138.84751773049646</v>
      </c>
      <c r="AW9" s="153">
        <f>$E9/(VLOOKUP(AW$2,怪物属性!$B$4:$F$29,3,FALSE)-$G9)/IF(AV9&lt;0,ABS(AV9),AV9)</f>
        <v>4.6213542936342335E-3</v>
      </c>
      <c r="AX9" s="152">
        <f>VLOOKUP(AX$2,怪物属性!$B$4:$F$29,5,FALSE)/($F9-VLOOKUP(AX$2,怪物属性!$B$4:$F$29,4,FALSE))</f>
        <v>-130.44639244774106</v>
      </c>
      <c r="AY9" s="153">
        <f>$E9/(VLOOKUP(AY$2,怪物属性!$B$4:$F$29,3,FALSE)-$G9)/IF(AX9&lt;0,ABS(AX9),AX9)</f>
        <v>4.5587517781046786E-3</v>
      </c>
      <c r="AZ9" s="152">
        <f>VLOOKUP(AZ$2,怪物属性!$B$4:$F$29,5,FALSE)/($F9-VLOOKUP(AZ$2,怪物属性!$B$4:$F$29,4,FALSE))</f>
        <v>-120.8621359223301</v>
      </c>
      <c r="BA9" s="153">
        <f>$E9/(VLOOKUP(BA$2,怪物属性!$B$4:$F$29,3,FALSE)-$G9)/IF(AZ9&lt;0,ABS(AZ9),AZ9)</f>
        <v>4.469297175899568E-3</v>
      </c>
      <c r="BB9" s="152">
        <f>VLOOKUP(BB$2,怪物属性!$B$4:$F$29,5,FALSE)/($F9-VLOOKUP(BB$2,怪物属性!$B$4:$F$29,4,FALSE))</f>
        <v>-107.185</v>
      </c>
      <c r="BC9" s="153">
        <f>$E9/(VLOOKUP(BC$2,怪物属性!$B$4:$F$29,3,FALSE)-$G9)/IF(BB9&lt;0,ABS(BB9),BB9)</f>
        <v>4.5395221079573538E-3</v>
      </c>
      <c r="BD9" s="152">
        <f>VLOOKUP(BD$2,怪物属性!$B$4:$F$29,5,FALSE)/($F9-VLOOKUP(BD$2,怪物属性!$B$4:$F$29,4,FALSE))</f>
        <v>-84.646889702038678</v>
      </c>
      <c r="BE9" s="153">
        <f>$E9/(VLOOKUP(BE$2,怪物属性!$B$4:$F$29,3,FALSE)-$G9)/IF(BD9&lt;0,ABS(BD9),BD9)</f>
        <v>4.8319961414194021E-3</v>
      </c>
    </row>
    <row r="10" spans="1:57" x14ac:dyDescent="0.15">
      <c r="A10" s="30">
        <f>VLOOKUP(B10,装备升级!W:AB,静态模拟!C10+1,FALSE)+IF(静态模拟!D10=0,0,VLOOKUP(B10,装备强化!AP:AZ,静态模拟!D10+1,FALSE))</f>
        <v>187</v>
      </c>
      <c r="B10" s="149">
        <v>1</v>
      </c>
      <c r="C10" s="149">
        <v>1</v>
      </c>
      <c r="D10" s="149">
        <v>4</v>
      </c>
      <c r="E10" s="149">
        <f t="shared" si="1"/>
        <v>8670</v>
      </c>
      <c r="F10" s="22">
        <f t="shared" si="2"/>
        <v>2890</v>
      </c>
      <c r="G10" s="22">
        <f t="shared" si="3"/>
        <v>1445</v>
      </c>
      <c r="H10" s="152">
        <f>VLOOKUP(H$2,怪物属性!$B$4:$F$29,5,FALSE)/($F10-VLOOKUP(H$2,怪物属性!$B$4:$F$29,4,FALSE))</f>
        <v>5.1418439716312054</v>
      </c>
      <c r="I10" s="153">
        <f>$E10/(VLOOKUP(I$2,怪物属性!$B$4:$F$29,3,FALSE)-$G10)/IF(H10&lt;0,ABS(H10),H10)</f>
        <v>16.2131299734748</v>
      </c>
      <c r="J10" s="152">
        <f>VLOOKUP(J$2,怪物属性!$B$4:$F$29,5,FALSE)/($F10-VLOOKUP(J$2,怪物属性!$B$4:$F$29,4,FALSE))</f>
        <v>8.2945736434108532</v>
      </c>
      <c r="K10" s="153">
        <f>$E10/(VLOOKUP(K$2,怪物属性!$B$4:$F$29,3,FALSE)-$G10)/IF(J10&lt;0,ABS(J10),J10)</f>
        <v>1.9834187518842328</v>
      </c>
      <c r="L10" s="152">
        <f>VLOOKUP(L$2,怪物属性!$B$4:$F$29,5,FALSE)/($F10-VLOOKUP(L$2,怪物属性!$B$4:$F$29,4,FALSE))</f>
        <v>14.476624857468643</v>
      </c>
      <c r="M10" s="153">
        <f>$E10/(VLOOKUP(M$2,怪物属性!$B$4:$F$29,3,FALSE)-$G10)/IF(L10&lt;0,ABS(L10),L10)</f>
        <v>0.62909296516338109</v>
      </c>
      <c r="N10" s="152">
        <f>VLOOKUP(N$2,怪物属性!$B$4:$F$29,5,FALSE)/($F10-VLOOKUP(N$2,怪物属性!$B$4:$F$29,4,FALSE))</f>
        <v>21.022900763358777</v>
      </c>
      <c r="O10" s="153">
        <f>$E10/(VLOOKUP(O$2,怪物属性!$B$4:$F$29,3,FALSE)-$G10)/IF(N10&lt;0,ABS(N10),N10)</f>
        <v>0.29927968607213895</v>
      </c>
      <c r="P10" s="152">
        <f>VLOOKUP(P$2,怪物属性!$B$4:$F$29,5,FALSE)/($F10-VLOOKUP(P$2,怪物属性!$B$4:$F$29,4,FALSE))</f>
        <v>33.015838732901365</v>
      </c>
      <c r="Q10" s="153">
        <f>$E10/(VLOOKUP(Q$2,怪物属性!$B$4:$F$29,3,FALSE)-$G10)/IF(P10&lt;0,ABS(P10),P10)</f>
        <v>0.14532442402763082</v>
      </c>
      <c r="R10" s="152">
        <f>VLOOKUP(R$2,怪物属性!$B$4:$F$29,5,FALSE)/($F10-VLOOKUP(R$2,怪物属性!$B$4:$F$29,4,FALSE))</f>
        <v>47.205364626990779</v>
      </c>
      <c r="S10" s="153">
        <f>$E10/(VLOOKUP(S$2,怪物属性!$B$4:$F$29,3,FALSE)-$G10)/IF(R10&lt;0,ABS(R10),R10)</f>
        <v>8.1232006075277696E-2</v>
      </c>
      <c r="T10" s="152">
        <f>VLOOKUP(T$2,怪物属性!$B$4:$F$29,5,FALSE)/($F10-VLOOKUP(T$2,怪物属性!$B$4:$F$29,4,FALSE))</f>
        <v>72.055555555555557</v>
      </c>
      <c r="U10" s="153">
        <f>$E10/(VLOOKUP(U$2,怪物属性!$B$4:$F$29,3,FALSE)-$G10)/IF(T10&lt;0,ABS(T10),T10)</f>
        <v>4.4663631852158402E-2</v>
      </c>
      <c r="V10" s="152">
        <f>VLOOKUP(V$2,怪物属性!$B$4:$F$29,5,FALSE)/($F10-VLOOKUP(V$2,怪物属性!$B$4:$F$29,4,FALSE))</f>
        <v>103.90243902439025</v>
      </c>
      <c r="W10" s="153">
        <f>$E10/(VLOOKUP(W$2,怪物属性!$B$4:$F$29,3,FALSE)-$G10)/IF(V10&lt;0,ABS(V10),V10)</f>
        <v>2.6642293094454338E-2</v>
      </c>
      <c r="X10" s="152">
        <f>VLOOKUP(X$2,怪物属性!$B$4:$F$29,5,FALSE)/($F10-VLOOKUP(X$2,怪物属性!$B$4:$F$29,4,FALSE))</f>
        <v>166.25515055467511</v>
      </c>
      <c r="Y10" s="153">
        <f>$E10/(VLOOKUP(Y$2,怪物属性!$B$4:$F$29,3,FALSE)-$G10)/IF(X10&lt;0,ABS(X10),X10)</f>
        <v>1.4599317001841691E-2</v>
      </c>
      <c r="Z10" s="152">
        <f>VLOOKUP(Z$2,怪物属性!$B$4:$F$29,5,FALSE)/($F10-VLOOKUP(Z$2,怪物属性!$B$4:$F$29,4,FALSE))</f>
        <v>273.03416856492026</v>
      </c>
      <c r="AA10" s="153">
        <f>$E10/(VLOOKUP(AA$2,怪物属性!$B$4:$F$29,3,FALSE)-$G10)/IF(Z10&lt;0,ABS(Z10),Z10)</f>
        <v>7.9010369264788868E-3</v>
      </c>
      <c r="AB10" s="152">
        <f>VLOOKUP(AB$2,怪物属性!$B$4:$F$29,5,FALSE)/($F10-VLOOKUP(AB$2,怪物属性!$B$4:$F$29,4,FALSE))</f>
        <v>-331.60142348754448</v>
      </c>
      <c r="AC10" s="153">
        <f>$E10/(VLOOKUP(AC$2,怪物属性!$B$4:$F$29,3,FALSE)-$G10)/IF(AB10&lt;0,ABS(AB10),AB10)</f>
        <v>4.2981829275405611E-3</v>
      </c>
      <c r="AD10" s="152">
        <f>VLOOKUP(AD$2,怪物属性!$B$4:$F$29,5,FALSE)/($F10-VLOOKUP(AD$2,怪物属性!$B$4:$F$29,4,FALSE))</f>
        <v>-250.97132616487454</v>
      </c>
      <c r="AE10" s="153">
        <f>$E10/(VLOOKUP(AE$2,怪物属性!$B$4:$F$29,3,FALSE)-$G10)/IF(AD10&lt;0,ABS(AD10),AD10)</f>
        <v>5.1591665357535602E-3</v>
      </c>
      <c r="AF10" s="152">
        <f>VLOOKUP(AF$2,怪物属性!$B$4:$F$29,5,FALSE)/($F10-VLOOKUP(AF$2,怪物属性!$B$4:$F$29,4,FALSE))</f>
        <v>-218.88948306595364</v>
      </c>
      <c r="AG10" s="153">
        <f>$E10/(VLOOKUP(AG$2,怪物属性!$B$4:$F$29,3,FALSE)-$G10)/IF(AF10&lt;0,ABS(AF10),AF10)</f>
        <v>5.4051623275862722E-3</v>
      </c>
      <c r="AH10" s="152">
        <f>VLOOKUP(AH$2,怪物属性!$B$4:$F$29,5,FALSE)/($F10-VLOOKUP(AH$2,怪物属性!$B$4:$F$29,4,FALSE))</f>
        <v>-193.5</v>
      </c>
      <c r="AI10" s="153">
        <f>$E10/(VLOOKUP(AI$2,怪物属性!$B$4:$F$29,3,FALSE)-$G10)/IF(AH10&lt;0,ABS(AH10),AH10)</f>
        <v>5.6267991398201182E-3</v>
      </c>
      <c r="AJ10" s="152">
        <f>VLOOKUP(AJ$2,怪物属性!$B$4:$F$29,5,FALSE)/($F10-VLOOKUP(AJ$2,怪物属性!$B$4:$F$29,4,FALSE))</f>
        <v>-182.85245901639345</v>
      </c>
      <c r="AK10" s="153">
        <f>$E10/(VLOOKUP(AK$2,怪物属性!$B$4:$F$29,3,FALSE)-$G10)/IF(AJ10&lt;0,ABS(AJ10),AJ10)</f>
        <v>5.4974234238448286E-3</v>
      </c>
      <c r="AL10" s="152">
        <f>VLOOKUP(AL$2,怪物属性!$B$4:$F$29,5,FALSE)/($F10-VLOOKUP(AL$2,怪物属性!$B$4:$F$29,4,FALSE))</f>
        <v>-168.37555228276878</v>
      </c>
      <c r="AM10" s="153">
        <f>$E10/(VLOOKUP(AM$2,怪物属性!$B$4:$F$29,3,FALSE)-$G10)/IF(AL10&lt;0,ABS(AL10),AL10)</f>
        <v>5.5101162120914154E-3</v>
      </c>
      <c r="AN10" s="152">
        <f>VLOOKUP(AN$2,怪物属性!$B$4:$F$29,5,FALSE)/($F10-VLOOKUP(AN$2,怪物属性!$B$4:$F$29,4,FALSE))</f>
        <v>-164.66227137388344</v>
      </c>
      <c r="AO10" s="153">
        <f>$E10/(VLOOKUP(AO$2,怪物属性!$B$4:$F$29,3,FALSE)-$G10)/IF(AN10&lt;0,ABS(AN10),AN10)</f>
        <v>5.2459128510038578E-3</v>
      </c>
      <c r="AP10" s="152">
        <f>VLOOKUP(AP$2,怪物属性!$B$4:$F$29,5,FALSE)/($F10-VLOOKUP(AP$2,怪物属性!$B$4:$F$29,4,FALSE))</f>
        <v>-155.38575667655786</v>
      </c>
      <c r="AQ10" s="153">
        <f>$E10/(VLOOKUP(AQ$2,怪物属性!$B$4:$F$29,3,FALSE)-$G10)/IF(AP10&lt;0,ABS(AP10),AP10)</f>
        <v>5.1716210844091797E-3</v>
      </c>
      <c r="AR10" s="152">
        <f>VLOOKUP(AR$2,怪物属性!$B$4:$F$29,5,FALSE)/($F10-VLOOKUP(AR$2,怪物属性!$B$4:$F$29,4,FALSE))</f>
        <v>-152.98687664041995</v>
      </c>
      <c r="AS10" s="153">
        <f>$E10/(VLOOKUP(AS$2,怪物属性!$B$4:$F$29,3,FALSE)-$G10)/IF(AR10&lt;0,ABS(AR10),AR10)</f>
        <v>4.9045026038211544E-3</v>
      </c>
      <c r="AT10" s="152">
        <f>VLOOKUP(AT$2,怪物属性!$B$4:$F$29,5,FALSE)/($F10-VLOOKUP(AT$2,怪物属性!$B$4:$F$29,4,FALSE))</f>
        <v>-144.51592356687897</v>
      </c>
      <c r="AU10" s="153">
        <f>$E10/(VLOOKUP(AU$2,怪物属性!$B$4:$F$29,3,FALSE)-$G10)/IF(AT10&lt;0,ABS(AT10),AT10)</f>
        <v>4.8264995065850184E-3</v>
      </c>
      <c r="AV10" s="152">
        <f>VLOOKUP(AV$2,怪物属性!$B$4:$F$29,5,FALSE)/($F10-VLOOKUP(AV$2,怪物属性!$B$4:$F$29,4,FALSE))</f>
        <v>-139.20010157440325</v>
      </c>
      <c r="AW10" s="153">
        <f>$E10/(VLOOKUP(AW$2,怪物属性!$B$4:$F$29,3,FALSE)-$G10)/IF(AV10&lt;0,ABS(AV10),AV10)</f>
        <v>4.6273727570277671E-3</v>
      </c>
      <c r="AX10" s="152">
        <f>VLOOKUP(AX$2,怪物属性!$B$4:$F$29,5,FALSE)/($F10-VLOOKUP(AX$2,怪物属性!$B$4:$F$29,4,FALSE))</f>
        <v>-130.74025681459787</v>
      </c>
      <c r="AY10" s="153">
        <f>$E10/(VLOOKUP(AY$2,怪物属性!$B$4:$F$29,3,FALSE)-$G10)/IF(AX10&lt;0,ABS(AX10),AX10)</f>
        <v>4.5658698051826273E-3</v>
      </c>
      <c r="AZ10" s="152">
        <f>VLOOKUP(AZ$2,怪物属性!$B$4:$F$29,5,FALSE)/($F10-VLOOKUP(AZ$2,怪物属性!$B$4:$F$29,4,FALSE))</f>
        <v>-121.09727626459144</v>
      </c>
      <c r="BA10" s="153">
        <f>$E10/(VLOOKUP(BA$2,怪物属性!$B$4:$F$29,3,FALSE)-$G10)/IF(AZ10&lt;0,ABS(AZ10),AZ10)</f>
        <v>4.4775068474090882E-3</v>
      </c>
      <c r="BB10" s="152">
        <f>VLOOKUP(BB$2,怪物属性!$B$4:$F$29,5,FALSE)/($F10-VLOOKUP(BB$2,怪物属性!$B$4:$F$29,4,FALSE))</f>
        <v>-107.36393989983306</v>
      </c>
      <c r="BC10" s="153">
        <f>$E10/(VLOOKUP(BC$2,怪物属性!$B$4:$F$29,3,FALSE)-$G10)/IF(BB10&lt;0,ABS(BB10),BB10)</f>
        <v>4.5489730926655701E-3</v>
      </c>
      <c r="BD10" s="152">
        <f>VLOOKUP(BD$2,怪物属性!$B$4:$F$29,5,FALSE)/($F10-VLOOKUP(BD$2,怪物属性!$B$4:$F$29,4,FALSE))</f>
        <v>-84.757655064119334</v>
      </c>
      <c r="BE10" s="153">
        <f>$E10/(VLOOKUP(BE$2,怪物属性!$B$4:$F$29,3,FALSE)-$G10)/IF(BD10&lt;0,ABS(BD10),BD10)</f>
        <v>4.8435837605138787E-3</v>
      </c>
    </row>
    <row r="11" spans="1:57" x14ac:dyDescent="0.15">
      <c r="A11" s="30">
        <f>VLOOKUP(B11,装备升级!W:AB,静态模拟!C11+1,FALSE)+IF(静态模拟!D11=0,0,VLOOKUP(B11,装备强化!AP:AZ,静态模拟!D11+1,FALSE))</f>
        <v>237</v>
      </c>
      <c r="B11" s="149">
        <v>1</v>
      </c>
      <c r="C11" s="149">
        <v>1</v>
      </c>
      <c r="D11" s="149">
        <v>5</v>
      </c>
      <c r="E11" s="149">
        <f t="shared" si="1"/>
        <v>8700</v>
      </c>
      <c r="F11" s="22">
        <f t="shared" si="2"/>
        <v>2900</v>
      </c>
      <c r="G11" s="22">
        <f t="shared" si="3"/>
        <v>1450</v>
      </c>
      <c r="H11" s="152">
        <f>VLOOKUP(H$2,怪物属性!$B$4:$F$29,5,FALSE)/($F11-VLOOKUP(H$2,怪物属性!$B$4:$F$29,4,FALSE))</f>
        <v>5.117647058823529</v>
      </c>
      <c r="I11" s="153">
        <f>$E11/(VLOOKUP(I$2,怪物属性!$B$4:$F$29,3,FALSE)-$G11)/IF(H11&lt;0,ABS(H11),H11)</f>
        <v>17.171717171717173</v>
      </c>
      <c r="J11" s="152">
        <f>VLOOKUP(J$2,怪物属性!$B$4:$F$29,5,FALSE)/($F11-VLOOKUP(J$2,怪物属性!$B$4:$F$29,4,FALSE))</f>
        <v>8.2519280205655523</v>
      </c>
      <c r="K11" s="153">
        <f>$E11/(VLOOKUP(K$2,怪物属性!$B$4:$F$29,3,FALSE)-$G11)/IF(J11&lt;0,ABS(J11),J11)</f>
        <v>2.0197300103842162</v>
      </c>
      <c r="L11" s="152">
        <f>VLOOKUP(L$2,怪物属性!$B$4:$F$29,5,FALSE)/($F11-VLOOKUP(L$2,怪物属性!$B$4:$F$29,4,FALSE))</f>
        <v>14.394557823129253</v>
      </c>
      <c r="M11" s="153">
        <f>$E11/(VLOOKUP(M$2,怪物属性!$B$4:$F$29,3,FALSE)-$G11)/IF(L11&lt;0,ABS(L11),L11)</f>
        <v>0.63822078676469118</v>
      </c>
      <c r="N11" s="152">
        <f>VLOOKUP(N$2,怪物属性!$B$4:$F$29,5,FALSE)/($F11-VLOOKUP(N$2,怪物属性!$B$4:$F$29,4,FALSE))</f>
        <v>20.890012642225031</v>
      </c>
      <c r="O11" s="153">
        <f>$E11/(VLOOKUP(O$2,怪物属性!$B$4:$F$29,3,FALSE)-$G11)/IF(N11&lt;0,ABS(N11),N11)</f>
        <v>0.30332626158283443</v>
      </c>
      <c r="P11" s="152">
        <f>VLOOKUP(P$2,怪物属性!$B$4:$F$29,5,FALSE)/($F11-VLOOKUP(P$2,怪物属性!$B$4:$F$29,4,FALSE))</f>
        <v>32.779842744817728</v>
      </c>
      <c r="Q11" s="153">
        <f>$E11/(VLOOKUP(Q$2,怪物属性!$B$4:$F$29,3,FALSE)-$G11)/IF(P11&lt;0,ABS(P11),P11)</f>
        <v>0.14728468836787489</v>
      </c>
      <c r="R11" s="152">
        <f>VLOOKUP(R$2,怪物属性!$B$4:$F$29,5,FALSE)/($F11-VLOOKUP(R$2,怪物属性!$B$4:$F$29,4,FALSE))</f>
        <v>46.812967581047381</v>
      </c>
      <c r="S11" s="153">
        <f>$E11/(VLOOKUP(S$2,怪物属性!$B$4:$F$29,3,FALSE)-$G11)/IF(R11&lt;0,ABS(R11),R11)</f>
        <v>8.2378519841683623E-2</v>
      </c>
      <c r="T11" s="152">
        <f>VLOOKUP(T$2,怪物属性!$B$4:$F$29,5,FALSE)/($F11-VLOOKUP(T$2,怪物属性!$B$4:$F$29,4,FALSE))</f>
        <v>71.347740667976424</v>
      </c>
      <c r="U11" s="153">
        <f>$E11/(VLOOKUP(U$2,怪物属性!$B$4:$F$29,3,FALSE)-$G11)/IF(T11&lt;0,ABS(T11),T11)</f>
        <v>4.5346964955478811E-2</v>
      </c>
      <c r="V11" s="152">
        <f>VLOOKUP(V$2,怪物属性!$B$4:$F$29,5,FALSE)/($F11-VLOOKUP(V$2,怪物属性!$B$4:$F$29,4,FALSE))</f>
        <v>102.65060240963855</v>
      </c>
      <c r="W11" s="153">
        <f>$E11/(VLOOKUP(W$2,怪物属性!$B$4:$F$29,3,FALSE)-$G11)/IF(V11&lt;0,ABS(V11),V11)</f>
        <v>2.7103780341145047E-2</v>
      </c>
      <c r="X11" s="152">
        <f>VLOOKUP(X$2,怪物属性!$B$4:$F$29,5,FALSE)/($F11-VLOOKUP(X$2,怪物属性!$B$4:$F$29,4,FALSE))</f>
        <v>163.66146645865834</v>
      </c>
      <c r="Y11" s="153">
        <f>$E11/(VLOOKUP(Y$2,怪物属性!$B$4:$F$29,3,FALSE)-$G11)/IF(X11&lt;0,ABS(X11),X11)</f>
        <v>1.4902862860880032E-2</v>
      </c>
      <c r="Z11" s="152">
        <f>VLOOKUP(Z$2,怪物属性!$B$4:$F$29,5,FALSE)/($F11-VLOOKUP(Z$2,怪物属性!$B$4:$F$29,4,FALSE))</f>
        <v>266.95322939866372</v>
      </c>
      <c r="AA11" s="153">
        <f>$E11/(VLOOKUP(AA$2,怪物属性!$B$4:$F$29,3,FALSE)-$G11)/IF(Z11&lt;0,ABS(Z11),Z11)</f>
        <v>8.1190778463494095E-3</v>
      </c>
      <c r="AB11" s="152">
        <f>VLOOKUP(AB$2,怪物属性!$B$4:$F$29,5,FALSE)/($F11-VLOOKUP(AB$2,怪物属性!$B$4:$F$29,4,FALSE))</f>
        <v>-337.60869565217394</v>
      </c>
      <c r="AC11" s="153">
        <f>$E11/(VLOOKUP(AC$2,怪物属性!$B$4:$F$29,3,FALSE)-$G11)/IF(AB11&lt;0,ABS(AB11),AB11)</f>
        <v>4.2397957270232621E-3</v>
      </c>
      <c r="AD11" s="152">
        <f>VLOOKUP(AD$2,怪物属性!$B$4:$F$29,5,FALSE)/($F11-VLOOKUP(AD$2,怪物属性!$B$4:$F$29,4,FALSE))</f>
        <v>-254.00604594921401</v>
      </c>
      <c r="AE11" s="153">
        <f>$E11/(VLOOKUP(AE$2,怪物属性!$B$4:$F$29,3,FALSE)-$G11)/IF(AD11&lt;0,ABS(AD11),AD11)</f>
        <v>5.1189886751548249E-3</v>
      </c>
      <c r="AF11" s="152">
        <f>VLOOKUP(AF$2,怪物属性!$B$4:$F$29,5,FALSE)/($F11-VLOOKUP(AF$2,怪物属性!$B$4:$F$29,4,FALSE))</f>
        <v>-220.85791366906474</v>
      </c>
      <c r="AG11" s="153">
        <f>$E11/(VLOOKUP(AG$2,怪物属性!$B$4:$F$29,3,FALSE)-$G11)/IF(AF11&lt;0,ABS(AF11),AF11)</f>
        <v>5.3791945678328436E-3</v>
      </c>
      <c r="AH11" s="152">
        <f>VLOOKUP(AH$2,怪物属性!$B$4:$F$29,5,FALSE)/($F11-VLOOKUP(AH$2,怪物属性!$B$4:$F$29,4,FALSE))</f>
        <v>-194.88412017167383</v>
      </c>
      <c r="AI11" s="153">
        <f>$E11/(VLOOKUP(AI$2,怪物属性!$B$4:$F$29,3,FALSE)-$G11)/IF(AH11&lt;0,ABS(AH11),AH11)</f>
        <v>5.6096900376022742E-3</v>
      </c>
      <c r="AJ11" s="152">
        <f>VLOOKUP(AJ$2,怪物属性!$B$4:$F$29,5,FALSE)/($F11-VLOOKUP(AJ$2,怪物属性!$B$4:$F$29,4,FALSE))</f>
        <v>-183.92932862190813</v>
      </c>
      <c r="AK11" s="153">
        <f>$E11/(VLOOKUP(AK$2,怪物属性!$B$4:$F$29,3,FALSE)-$G11)/IF(AJ11&lt;0,ABS(AJ11),AJ11)</f>
        <v>5.4873290193654285E-3</v>
      </c>
      <c r="AL11" s="152">
        <f>VLOOKUP(AL$2,怪物属性!$B$4:$F$29,5,FALSE)/($F11-VLOOKUP(AL$2,怪物属性!$B$4:$F$29,4,FALSE))</f>
        <v>-169.2062160828811</v>
      </c>
      <c r="AM11" s="153">
        <f>$E11/(VLOOKUP(AM$2,怪物属性!$B$4:$F$29,3,FALSE)-$G11)/IF(AL11&lt;0,ABS(AL11),AL11)</f>
        <v>5.5049840225946433E-3</v>
      </c>
      <c r="AN11" s="152">
        <f>VLOOKUP(AN$2,怪物属性!$B$4:$F$29,5,FALSE)/($F11-VLOOKUP(AN$2,怪物属性!$B$4:$F$29,4,FALSE))</f>
        <v>-165.36565570269116</v>
      </c>
      <c r="AO11" s="153">
        <f>$E11/(VLOOKUP(AO$2,怪物属性!$B$4:$F$29,3,FALSE)-$G11)/IF(AN11&lt;0,ABS(AN11),AN11)</f>
        <v>5.2442865279229917E-3</v>
      </c>
      <c r="AP11" s="152">
        <f>VLOOKUP(AP$2,怪物属性!$B$4:$F$29,5,FALSE)/($F11-VLOOKUP(AP$2,怪物属性!$B$4:$F$29,4,FALSE))</f>
        <v>-155.96425912137008</v>
      </c>
      <c r="AQ11" s="153">
        <f>$E11/(VLOOKUP(AQ$2,怪物属性!$B$4:$F$29,3,FALSE)-$G11)/IF(AP11&lt;0,ABS(AP11),AP11)</f>
        <v>5.1726642141258529E-3</v>
      </c>
      <c r="AR11" s="152">
        <f>VLOOKUP(AR$2,怪物属性!$B$4:$F$29,5,FALSE)/($F11-VLOOKUP(AR$2,怪物属性!$B$4:$F$29,4,FALSE))</f>
        <v>-153.49045424621463</v>
      </c>
      <c r="AS11" s="153">
        <f>$E11/(VLOOKUP(AS$2,怪物属性!$B$4:$F$29,3,FALSE)-$G11)/IF(AR11&lt;0,ABS(AR11),AR11)</f>
        <v>4.9074501534699172E-3</v>
      </c>
      <c r="AT11" s="152">
        <f>VLOOKUP(AT$2,怪物属性!$B$4:$F$29,5,FALSE)/($F11-VLOOKUP(AT$2,怪物属性!$B$4:$F$29,4,FALSE))</f>
        <v>-144.93554006968643</v>
      </c>
      <c r="AU11" s="153">
        <f>$E11/(VLOOKUP(AU$2,怪物属性!$B$4:$F$29,3,FALSE)-$G11)/IF(AT11&lt;0,ABS(AT11),AT11)</f>
        <v>4.8311215241396083E-3</v>
      </c>
      <c r="AV11" s="152">
        <f>VLOOKUP(AV$2,怪物属性!$B$4:$F$29,5,FALSE)/($F11-VLOOKUP(AV$2,怪物属性!$B$4:$F$29,4,FALSE))</f>
        <v>-139.55448065173115</v>
      </c>
      <c r="AW11" s="153">
        <f>$E11/(VLOOKUP(AW$2,怪物属性!$B$4:$F$29,3,FALSE)-$G11)/IF(AV11&lt;0,ABS(AV11),AV11)</f>
        <v>4.6333143444401374E-3</v>
      </c>
      <c r="AX11" s="152">
        <f>VLOOKUP(AX$2,怪物属性!$B$4:$F$29,5,FALSE)/($F11-VLOOKUP(AX$2,怪物属性!$B$4:$F$29,4,FALSE))</f>
        <v>-131.03544818243395</v>
      </c>
      <c r="AY11" s="153">
        <f>$E11/(VLOOKUP(AY$2,怪物属性!$B$4:$F$29,3,FALSE)-$G11)/IF(AX11&lt;0,ABS(AX11),AX11)</f>
        <v>4.5729215282507294E-3</v>
      </c>
      <c r="AZ11" s="152">
        <f>VLOOKUP(AZ$2,怪物属性!$B$4:$F$29,5,FALSE)/($F11-VLOOKUP(AZ$2,怪物属性!$B$4:$F$29,4,FALSE))</f>
        <v>-121.33333333333333</v>
      </c>
      <c r="BA11" s="153">
        <f>$E11/(VLOOKUP(BA$2,怪物属性!$B$4:$F$29,3,FALSE)-$G11)/IF(AZ11&lt;0,ABS(AZ11),AZ11)</f>
        <v>4.4856613514730505E-3</v>
      </c>
      <c r="BB11" s="152">
        <f>VLOOKUP(BB$2,怪物属性!$B$4:$F$29,5,FALSE)/($F11-VLOOKUP(BB$2,怪物属性!$B$4:$F$29,4,FALSE))</f>
        <v>-107.54347826086956</v>
      </c>
      <c r="BC11" s="153">
        <f>$E11/(VLOOKUP(BC$2,怪物属性!$B$4:$F$29,3,FALSE)-$G11)/IF(BB11&lt;0,ABS(BB11),BB11)</f>
        <v>4.5583768324017077E-3</v>
      </c>
      <c r="BD11" s="152">
        <f>VLOOKUP(BD$2,怪物属性!$B$4:$F$29,5,FALSE)/($F11-VLOOKUP(BD$2,怪物属性!$B$4:$F$29,4,FALSE))</f>
        <v>-84.868710691823892</v>
      </c>
      <c r="BE11" s="153">
        <f>$E11/(VLOOKUP(BE$2,怪物属性!$B$4:$F$29,3,FALSE)-$G11)/IF(BD11&lt;0,ABS(BD11),BD11)</f>
        <v>4.8551329949886868E-3</v>
      </c>
    </row>
    <row r="12" spans="1:57" x14ac:dyDescent="0.15">
      <c r="A12" s="30">
        <f>VLOOKUP(B12,装备升级!W:AB,静态模拟!C12+1,FALSE)+IF(静态模拟!D12=0,0,VLOOKUP(B12,装备强化!AP:AZ,静态模拟!D12+1,FALSE))</f>
        <v>293</v>
      </c>
      <c r="B12" s="149">
        <v>1</v>
      </c>
      <c r="C12" s="149">
        <v>1</v>
      </c>
      <c r="D12" s="149">
        <v>6</v>
      </c>
      <c r="E12" s="149">
        <f t="shared" si="1"/>
        <v>8730</v>
      </c>
      <c r="F12" s="22">
        <f t="shared" si="2"/>
        <v>2910</v>
      </c>
      <c r="G12" s="22">
        <f t="shared" si="3"/>
        <v>1455</v>
      </c>
      <c r="H12" s="152">
        <f>VLOOKUP(H$2,怪物属性!$B$4:$F$29,5,FALSE)/($F12-VLOOKUP(H$2,怪物属性!$B$4:$F$29,4,FALSE))</f>
        <v>5.0936768149882905</v>
      </c>
      <c r="I12" s="153">
        <f>$E12/(VLOOKUP(I$2,怪物属性!$B$4:$F$29,3,FALSE)-$G12)/IF(H12&lt;0,ABS(H12),H12)</f>
        <v>18.232868672046955</v>
      </c>
      <c r="J12" s="152">
        <f>VLOOKUP(J$2,怪物属性!$B$4:$F$29,5,FALSE)/($F12-VLOOKUP(J$2,怪物属性!$B$4:$F$29,4,FALSE))</f>
        <v>8.2097186700767271</v>
      </c>
      <c r="K12" s="153">
        <f>$E12/(VLOOKUP(K$2,怪物属性!$B$4:$F$29,3,FALSE)-$G12)/IF(J12&lt;0,ABS(J12),J12)</f>
        <v>2.0568159221967135</v>
      </c>
      <c r="L12" s="152">
        <f>VLOOKUP(L$2,怪物属性!$B$4:$F$29,5,FALSE)/($F12-VLOOKUP(L$2,怪物属性!$B$4:$F$29,4,FALSE))</f>
        <v>14.313416009019166</v>
      </c>
      <c r="M12" s="153">
        <f>$E12/(VLOOKUP(M$2,怪物属性!$B$4:$F$29,3,FALSE)-$G12)/IF(L12&lt;0,ABS(L12),L12)</f>
        <v>0.64747059106835392</v>
      </c>
      <c r="N12" s="152">
        <f>VLOOKUP(N$2,怪物属性!$B$4:$F$29,5,FALSE)/($F12-VLOOKUP(N$2,怪物属性!$B$4:$F$29,4,FALSE))</f>
        <v>20.758793969849247</v>
      </c>
      <c r="O12" s="153">
        <f>$E12/(VLOOKUP(O$2,怪物属性!$B$4:$F$29,3,FALSE)-$G12)/IF(N12&lt;0,ABS(N12),N12)</f>
        <v>0.30741568882263759</v>
      </c>
      <c r="P12" s="152">
        <f>VLOOKUP(P$2,怪物属性!$B$4:$F$29,5,FALSE)/($F12-VLOOKUP(P$2,怪物属性!$B$4:$F$29,4,FALSE))</f>
        <v>32.5471965933286</v>
      </c>
      <c r="Q12" s="153">
        <f>$E12/(VLOOKUP(Q$2,怪物属性!$B$4:$F$29,3,FALSE)-$G12)/IF(P12&lt;0,ABS(P12),P12)</f>
        <v>0.14926314203793942</v>
      </c>
      <c r="R12" s="152">
        <f>VLOOKUP(R$2,怪物属性!$B$4:$F$29,5,FALSE)/($F12-VLOOKUP(R$2,怪物属性!$B$4:$F$29,4,FALSE))</f>
        <v>46.427040395713107</v>
      </c>
      <c r="S12" s="153">
        <f>$E12/(VLOOKUP(S$2,怪物属性!$B$4:$F$29,3,FALSE)-$G12)/IF(R12&lt;0,ABS(R12),R12)</f>
        <v>8.353486004231564E-2</v>
      </c>
      <c r="T12" s="152">
        <f>VLOOKUP(T$2,怪物属性!$B$4:$F$29,5,FALSE)/($F12-VLOOKUP(T$2,怪物属性!$B$4:$F$29,4,FALSE))</f>
        <v>70.653696498054472</v>
      </c>
      <c r="U12" s="153">
        <f>$E12/(VLOOKUP(U$2,怪物属性!$B$4:$F$29,3,FALSE)-$G12)/IF(T12&lt;0,ABS(T12),T12)</f>
        <v>4.6035921811671654E-2</v>
      </c>
      <c r="V12" s="152">
        <f>VLOOKUP(V$2,怪物属性!$B$4:$F$29,5,FALSE)/($F12-VLOOKUP(V$2,怪物属性!$B$4:$F$29,4,FALSE))</f>
        <v>101.42857142857143</v>
      </c>
      <c r="W12" s="153">
        <f>$E12/(VLOOKUP(W$2,怪物属性!$B$4:$F$29,3,FALSE)-$G12)/IF(V12&lt;0,ABS(V12),V12)</f>
        <v>2.756900145266216E-2</v>
      </c>
      <c r="X12" s="152">
        <f>VLOOKUP(X$2,怪物属性!$B$4:$F$29,5,FALSE)/($F12-VLOOKUP(X$2,怪物属性!$B$4:$F$29,4,FALSE))</f>
        <v>161.14746543778801</v>
      </c>
      <c r="Y12" s="153">
        <f>$E12/(VLOOKUP(Y$2,怪物属性!$B$4:$F$29,3,FALSE)-$G12)/IF(X12&lt;0,ABS(X12),X12)</f>
        <v>1.520886655540853E-2</v>
      </c>
      <c r="Z12" s="152">
        <f>VLOOKUP(Z$2,怪物属性!$B$4:$F$29,5,FALSE)/($F12-VLOOKUP(Z$2,怪物属性!$B$4:$F$29,4,FALSE))</f>
        <v>261.13725490196077</v>
      </c>
      <c r="AA12" s="153">
        <f>$E12/(VLOOKUP(AA$2,怪物属性!$B$4:$F$29,3,FALSE)-$G12)/IF(Z12&lt;0,ABS(Z12),Z12)</f>
        <v>8.3389112745309388E-3</v>
      </c>
      <c r="AB12" s="152">
        <f>VLOOKUP(AB$2,怪物属性!$B$4:$F$29,5,FALSE)/($F12-VLOOKUP(AB$2,怪物属性!$B$4:$F$29,4,FALSE))</f>
        <v>-343.83763837638378</v>
      </c>
      <c r="AC12" s="153">
        <f>$E12/(VLOOKUP(AC$2,怪物属性!$B$4:$F$29,3,FALSE)-$G12)/IF(AB12&lt;0,ABS(AB12),AB12)</f>
        <v>4.1807822385064135E-3</v>
      </c>
      <c r="AD12" s="152">
        <f>VLOOKUP(AD$2,怪物属性!$B$4:$F$29,5,FALSE)/($F12-VLOOKUP(AD$2,怪物属性!$B$4:$F$29,4,FALSE))</f>
        <v>-257.11505507955934</v>
      </c>
      <c r="AE12" s="153">
        <f>$E12/(VLOOKUP(AE$2,怪物属性!$B$4:$F$29,3,FALSE)-$G12)/IF(AD12&lt;0,ABS(AD12),AD12)</f>
        <v>5.0783235180294171E-3</v>
      </c>
      <c r="AF12" s="152">
        <f>VLOOKUP(AF$2,怪物属性!$B$4:$F$29,5,FALSE)/($F12-VLOOKUP(AF$2,怪物属性!$B$4:$F$29,4,FALSE))</f>
        <v>-222.86206896551724</v>
      </c>
      <c r="AG12" s="153">
        <f>$E12/(VLOOKUP(AG$2,怪物属性!$B$4:$F$29,3,FALSE)-$G12)/IF(AF12&lt;0,ABS(AF12),AF12)</f>
        <v>5.3528574812108714E-3</v>
      </c>
      <c r="AH12" s="152">
        <f>VLOOKUP(AH$2,怪物属性!$B$4:$F$29,5,FALSE)/($F12-VLOOKUP(AH$2,怪物属性!$B$4:$F$29,4,FALSE))</f>
        <v>-196.28818443804033</v>
      </c>
      <c r="AI12" s="153">
        <f>$E12/(VLOOKUP(AI$2,怪物属性!$B$4:$F$29,3,FALSE)-$G12)/IF(AH12&lt;0,ABS(AH12),AH12)</f>
        <v>5.5922825138917361E-3</v>
      </c>
      <c r="AJ12" s="152">
        <f>VLOOKUP(AJ$2,怪物属性!$B$4:$F$29,5,FALSE)/($F12-VLOOKUP(AJ$2,怪物属性!$B$4:$F$29,4,FALSE))</f>
        <v>-185.01895734597156</v>
      </c>
      <c r="AK12" s="153">
        <f>$E12/(VLOOKUP(AK$2,怪物属性!$B$4:$F$29,3,FALSE)-$G12)/IF(AJ12&lt;0,ABS(AJ12),AJ12)</f>
        <v>5.4769998963936188E-3</v>
      </c>
      <c r="AL12" s="152">
        <f>VLOOKUP(AL$2,怪物属性!$B$4:$F$29,5,FALSE)/($F12-VLOOKUP(AL$2,怪物属性!$B$4:$F$29,4,FALSE))</f>
        <v>-170.04511650966782</v>
      </c>
      <c r="AM12" s="153">
        <f>$E12/(VLOOKUP(AM$2,怪物属性!$B$4:$F$29,3,FALSE)-$G12)/IF(AL12&lt;0,ABS(AL12),AL12)</f>
        <v>5.4996589364791487E-3</v>
      </c>
      <c r="AN12" s="152">
        <f>VLOOKUP(AN$2,怪物属性!$B$4:$F$29,5,FALSE)/($F12-VLOOKUP(AN$2,怪物属性!$B$4:$F$29,4,FALSE))</f>
        <v>-166.07507507507506</v>
      </c>
      <c r="AO12" s="153">
        <f>$E12/(VLOOKUP(AO$2,怪物属性!$B$4:$F$29,3,FALSE)-$G12)/IF(AN12&lt;0,ABS(AN12),AN12)</f>
        <v>5.242504009945078E-3</v>
      </c>
      <c r="AP12" s="152">
        <f>VLOOKUP(AP$2,怪物属性!$B$4:$F$29,5,FALSE)/($F12-VLOOKUP(AP$2,怪物属性!$B$4:$F$29,4,FALSE))</f>
        <v>-156.54708520179372</v>
      </c>
      <c r="AQ12" s="153">
        <f>$E12/(VLOOKUP(AQ$2,怪物属性!$B$4:$F$29,3,FALSE)-$G12)/IF(AP12&lt;0,ABS(AP12),AP12)</f>
        <v>5.17357543707277E-3</v>
      </c>
      <c r="AR12" s="152">
        <f>VLOOKUP(AR$2,怪物属性!$B$4:$F$29,5,FALSE)/($F12-VLOOKUP(AR$2,怪物属性!$B$4:$F$29,4,FALSE))</f>
        <v>-153.99735799207397</v>
      </c>
      <c r="AS12" s="153">
        <f>$E12/(VLOOKUP(AS$2,怪物属性!$B$4:$F$29,3,FALSE)-$G12)/IF(AR12&lt;0,ABS(AR12),AR12)</f>
        <v>4.9102888041364359E-3</v>
      </c>
      <c r="AT12" s="152">
        <f>VLOOKUP(AT$2,怪物属性!$B$4:$F$29,5,FALSE)/($F12-VLOOKUP(AT$2,怪物属性!$B$4:$F$29,4,FALSE))</f>
        <v>-145.35760046592895</v>
      </c>
      <c r="AU12" s="153">
        <f>$E12/(VLOOKUP(AU$2,怪物属性!$B$4:$F$29,3,FALSE)-$G12)/IF(AT12&lt;0,ABS(AT12),AT12)</f>
        <v>4.8356504817881427E-3</v>
      </c>
      <c r="AV12" s="152">
        <f>VLOOKUP(AV$2,怪物属性!$B$4:$F$29,5,FALSE)/($F12-VLOOKUP(AV$2,怪物属性!$B$4:$F$29,4,FALSE))</f>
        <v>-139.91066870852475</v>
      </c>
      <c r="AW12" s="153">
        <f>$E12/(VLOOKUP(AW$2,怪物属性!$B$4:$F$29,3,FALSE)-$G12)/IF(AV12&lt;0,ABS(AV12),AV12)</f>
        <v>4.6391789701360521E-3</v>
      </c>
      <c r="AX12" s="152">
        <f>VLOOKUP(AX$2,怪物属性!$B$4:$F$29,5,FALSE)/($F12-VLOOKUP(AX$2,怪物属性!$B$4:$F$29,4,FALSE))</f>
        <v>-131.33197556008147</v>
      </c>
      <c r="AY12" s="153">
        <f>$E12/(VLOOKUP(AY$2,怪物属性!$B$4:$F$29,3,FALSE)-$G12)/IF(AX12&lt;0,ABS(AX12),AX12)</f>
        <v>4.5799068787847914E-3</v>
      </c>
      <c r="AZ12" s="152">
        <f>VLOOKUP(AZ$2,怪物属性!$B$4:$F$29,5,FALSE)/($F12-VLOOKUP(AZ$2,怪物属性!$B$4:$F$29,4,FALSE))</f>
        <v>-121.5703125</v>
      </c>
      <c r="BA12" s="153">
        <f>$E12/(VLOOKUP(BA$2,怪物属性!$B$4:$F$29,3,FALSE)-$G12)/IF(AZ12&lt;0,ABS(AZ12),AZ12)</f>
        <v>4.4937606363072407E-3</v>
      </c>
      <c r="BB12" s="152">
        <f>VLOOKUP(BB$2,怪物属性!$B$4:$F$29,5,FALSE)/($F12-VLOOKUP(BB$2,怪物属性!$B$4:$F$29,4,FALSE))</f>
        <v>-107.72361809045226</v>
      </c>
      <c r="BC12" s="153">
        <f>$E12/(VLOOKUP(BC$2,怪物属性!$B$4:$F$29,3,FALSE)-$G12)/IF(BB12&lt;0,ABS(BB12),BB12)</f>
        <v>4.5677332872224351E-3</v>
      </c>
      <c r="BD12" s="152">
        <f>VLOOKUP(BD$2,怪物属性!$B$4:$F$29,5,FALSE)/($F12-VLOOKUP(BD$2,怪物属性!$B$4:$F$29,4,FALSE))</f>
        <v>-84.980057727630538</v>
      </c>
      <c r="BE12" s="153">
        <f>$E12/(VLOOKUP(BE$2,怪物属性!$B$4:$F$29,3,FALSE)-$G12)/IF(BD12&lt;0,ABS(BD12),BD12)</f>
        <v>4.8666438175678176E-3</v>
      </c>
    </row>
    <row r="13" spans="1:57" x14ac:dyDescent="0.15">
      <c r="A13" s="30">
        <f>VLOOKUP(B13,装备升级!W:AB,静态模拟!C13+1,FALSE)+IF(静态模拟!D13=0,0,VLOOKUP(B13,装备强化!AP:AZ,静态模拟!D13+1,FALSE))</f>
        <v>355</v>
      </c>
      <c r="B13" s="149">
        <v>1</v>
      </c>
      <c r="C13" s="149">
        <v>1</v>
      </c>
      <c r="D13" s="149">
        <v>7</v>
      </c>
      <c r="E13" s="149">
        <f t="shared" si="1"/>
        <v>8760</v>
      </c>
      <c r="F13" s="22">
        <f t="shared" si="2"/>
        <v>2920</v>
      </c>
      <c r="G13" s="22">
        <f t="shared" si="3"/>
        <v>1460</v>
      </c>
      <c r="H13" s="152">
        <f>VLOOKUP(H$2,怪物属性!$B$4:$F$29,5,FALSE)/($F13-VLOOKUP(H$2,怪物属性!$B$4:$F$29,4,FALSE))</f>
        <v>5.06993006993007</v>
      </c>
      <c r="I13" s="153">
        <f>$E13/(VLOOKUP(I$2,怪物属性!$B$4:$F$29,3,FALSE)-$G13)/IF(H13&lt;0,ABS(H13),H13)</f>
        <v>19.41387059279349</v>
      </c>
      <c r="J13" s="152">
        <f>VLOOKUP(J$2,怪物属性!$B$4:$F$29,5,FALSE)/($F13-VLOOKUP(J$2,怪物属性!$B$4:$F$29,4,FALSE))</f>
        <v>8.1679389312977104</v>
      </c>
      <c r="K13" s="153">
        <f>$E13/(VLOOKUP(K$2,怪物属性!$B$4:$F$29,3,FALSE)-$G13)/IF(J13&lt;0,ABS(J13),J13)</f>
        <v>2.0946991822429903</v>
      </c>
      <c r="L13" s="152">
        <f>VLOOKUP(L$2,怪物属性!$B$4:$F$29,5,FALSE)/($F13-VLOOKUP(L$2,怪物属性!$B$4:$F$29,4,FALSE))</f>
        <v>14.233183856502242</v>
      </c>
      <c r="M13" s="153">
        <f>$E13/(VLOOKUP(M$2,怪物属性!$B$4:$F$29,3,FALSE)-$G13)/IF(L13&lt;0,ABS(L13),L13)</f>
        <v>0.65684433083908134</v>
      </c>
      <c r="N13" s="152">
        <f>VLOOKUP(N$2,怪物属性!$B$4:$F$29,5,FALSE)/($F13-VLOOKUP(N$2,怪物属性!$B$4:$F$29,4,FALSE))</f>
        <v>20.629213483146067</v>
      </c>
      <c r="O13" s="153">
        <f>$E13/(VLOOKUP(O$2,怪物属性!$B$4:$F$29,3,FALSE)-$G13)/IF(N13&lt;0,ABS(N13),N13)</f>
        <v>0.31154843938064342</v>
      </c>
      <c r="P13" s="152">
        <f>VLOOKUP(P$2,怪物属性!$B$4:$F$29,5,FALSE)/($F13-VLOOKUP(P$2,怪物属性!$B$4:$F$29,4,FALSE))</f>
        <v>32.31782945736434</v>
      </c>
      <c r="Q13" s="153">
        <f>$E13/(VLOOKUP(Q$2,怪物属性!$B$4:$F$29,3,FALSE)-$G13)/IF(P13&lt;0,ABS(P13),P13)</f>
        <v>0.15125993729225917</v>
      </c>
      <c r="R13" s="152">
        <f>VLOOKUP(R$2,怪物属性!$B$4:$F$29,5,FALSE)/($F13-VLOOKUP(R$2,怪物属性!$B$4:$F$29,4,FALSE))</f>
        <v>46.047424366312349</v>
      </c>
      <c r="S13" s="153">
        <f>$E13/(VLOOKUP(S$2,怪物属性!$B$4:$F$29,3,FALSE)-$G13)/IF(R13&lt;0,ABS(R13),R13)</f>
        <v>8.4701092303404071E-2</v>
      </c>
      <c r="T13" s="152">
        <f>VLOOKUP(T$2,怪物属性!$B$4:$F$29,5,FALSE)/($F13-VLOOKUP(T$2,怪物属性!$B$4:$F$29,4,FALSE))</f>
        <v>69.973025048169561</v>
      </c>
      <c r="U13" s="153">
        <f>$E13/(VLOOKUP(U$2,怪物属性!$B$4:$F$29,3,FALSE)-$G13)/IF(T13&lt;0,ABS(T13),T13)</f>
        <v>4.6730533908714927E-2</v>
      </c>
      <c r="V13" s="152">
        <f>VLOOKUP(V$2,怪物属性!$B$4:$F$29,5,FALSE)/($F13-VLOOKUP(V$2,怪物属性!$B$4:$F$29,4,FALSE))</f>
        <v>100.23529411764706</v>
      </c>
      <c r="W13" s="153">
        <f>$E13/(VLOOKUP(W$2,怪物属性!$B$4:$F$29,3,FALSE)-$G13)/IF(V13&lt;0,ABS(V13),V13)</f>
        <v>2.8037974397556335E-2</v>
      </c>
      <c r="X13" s="152">
        <f>VLOOKUP(X$2,怪物属性!$B$4:$F$29,5,FALSE)/($F13-VLOOKUP(X$2,怪物属性!$B$4:$F$29,4,FALSE))</f>
        <v>158.70953101361573</v>
      </c>
      <c r="Y13" s="153">
        <f>$E13/(VLOOKUP(Y$2,怪物属性!$B$4:$F$29,3,FALSE)-$G13)/IF(X13&lt;0,ABS(X13),X13)</f>
        <v>1.5517338450209963E-2</v>
      </c>
      <c r="Z13" s="152">
        <f>VLOOKUP(Z$2,怪物属性!$B$4:$F$29,5,FALSE)/($F13-VLOOKUP(Z$2,怪物属性!$B$4:$F$29,4,FALSE))</f>
        <v>255.56929637526653</v>
      </c>
      <c r="AA13" s="153">
        <f>$E13/(VLOOKUP(AA$2,怪物属性!$B$4:$F$29,3,FALSE)-$G13)/IF(Z13&lt;0,ABS(Z13),Z13)</f>
        <v>8.5605439262144457E-3</v>
      </c>
      <c r="AB13" s="152">
        <f>VLOOKUP(AB$2,怪物属性!$B$4:$F$29,5,FALSE)/($F13-VLOOKUP(AB$2,怪物属性!$B$4:$F$29,4,FALSE))</f>
        <v>-350.30075187969925</v>
      </c>
      <c r="AC13" s="153">
        <f>$E13/(VLOOKUP(AC$2,怪物属性!$B$4:$F$29,3,FALSE)-$G13)/IF(AB13&lt;0,ABS(AB13),AB13)</f>
        <v>4.1211409138159879E-3</v>
      </c>
      <c r="AD13" s="152">
        <f>VLOOKUP(AD$2,怪物属性!$B$4:$F$29,5,FALSE)/($F13-VLOOKUP(AD$2,怪物属性!$B$4:$F$29,4,FALSE))</f>
        <v>-260.30111524163567</v>
      </c>
      <c r="AE13" s="153">
        <f>$E13/(VLOOKUP(AE$2,怪物属性!$B$4:$F$29,3,FALSE)-$G13)/IF(AD13&lt;0,ABS(AD13),AD13)</f>
        <v>5.0371699703123897E-3</v>
      </c>
      <c r="AF13" s="152">
        <f>VLOOKUP(AF$2,怪物属性!$B$4:$F$29,5,FALSE)/($F13-VLOOKUP(AF$2,怪物属性!$B$4:$F$29,4,FALSE))</f>
        <v>-224.90293040293039</v>
      </c>
      <c r="AG13" s="153">
        <f>$E13/(VLOOKUP(AG$2,怪物属性!$B$4:$F$29,3,FALSE)-$G13)/IF(AF13&lt;0,ABS(AF13),AF13)</f>
        <v>5.3261503101785799E-3</v>
      </c>
      <c r="AH13" s="152">
        <f>VLOOKUP(AH$2,怪物属性!$B$4:$F$29,5,FALSE)/($F13-VLOOKUP(AH$2,怪物属性!$B$4:$F$29,4,FALSE))</f>
        <v>-197.71262699564588</v>
      </c>
      <c r="AI13" s="153">
        <f>$E13/(VLOOKUP(AI$2,怪物属性!$B$4:$F$29,3,FALSE)-$G13)/IF(AH13&lt;0,ABS(AH13),AH13)</f>
        <v>5.5745760054873939E-3</v>
      </c>
      <c r="AJ13" s="152">
        <f>VLOOKUP(AJ$2,怪物属性!$B$4:$F$29,5,FALSE)/($F13-VLOOKUP(AJ$2,怪物属性!$B$4:$F$29,4,FALSE))</f>
        <v>-186.12157330154946</v>
      </c>
      <c r="AK13" s="153">
        <f>$E13/(VLOOKUP(AK$2,怪物属性!$B$4:$F$29,3,FALSE)-$G13)/IF(AJ13&lt;0,ABS(AJ13),AJ13)</f>
        <v>5.4664356460121678E-3</v>
      </c>
      <c r="AL13" s="152">
        <f>VLOOKUP(AL$2,怪物属性!$B$4:$F$29,5,FALSE)/($F13-VLOOKUP(AL$2,怪物属性!$B$4:$F$29,4,FALSE))</f>
        <v>-170.89237668161434</v>
      </c>
      <c r="AM13" s="153">
        <f>$E13/(VLOOKUP(AM$2,怪物属性!$B$4:$F$29,3,FALSE)-$G13)/IF(AL13&lt;0,ABS(AL13),AL13)</f>
        <v>5.4941406436217529E-3</v>
      </c>
      <c r="AN13" s="152">
        <f>VLOOKUP(AN$2,怪物属性!$B$4:$F$29,5,FALSE)/($F13-VLOOKUP(AN$2,怪物属性!$B$4:$F$29,4,FALSE))</f>
        <v>-166.79060749676864</v>
      </c>
      <c r="AO13" s="153">
        <f>$E13/(VLOOKUP(AO$2,怪物属性!$B$4:$F$29,3,FALSE)-$G13)/IF(AN13&lt;0,ABS(AN13),AN13)</f>
        <v>5.2405650632920799E-3</v>
      </c>
      <c r="AP13" s="152">
        <f>VLOOKUP(AP$2,怪物属性!$B$4:$F$29,5,FALSE)/($F13-VLOOKUP(AP$2,怪物属性!$B$4:$F$29,4,FALSE))</f>
        <v>-157.13428357089273</v>
      </c>
      <c r="AQ13" s="153">
        <f>$E13/(VLOOKUP(AQ$2,怪物属性!$B$4:$F$29,3,FALSE)-$G13)/IF(AP13&lt;0,ABS(AP13),AP13)</f>
        <v>5.1743545696039733E-3</v>
      </c>
      <c r="AR13" s="152">
        <f>VLOOKUP(AR$2,怪物属性!$B$4:$F$29,5,FALSE)/($F13-VLOOKUP(AR$2,怪物属性!$B$4:$F$29,4,FALSE))</f>
        <v>-154.50762094102055</v>
      </c>
      <c r="AS13" s="153">
        <f>$E13/(VLOOKUP(AS$2,怪物属性!$B$4:$F$29,3,FALSE)-$G13)/IF(AR13&lt;0,ABS(AR13),AR13)</f>
        <v>4.9130184142709057E-3</v>
      </c>
      <c r="AT13" s="152">
        <f>VLOOKUP(AT$2,怪物属性!$B$4:$F$29,5,FALSE)/($F13-VLOOKUP(AT$2,怪物属性!$B$4:$F$29,4,FALSE))</f>
        <v>-145.78212616822429</v>
      </c>
      <c r="AU13" s="153">
        <f>$E13/(VLOOKUP(AU$2,怪物属性!$B$4:$F$29,3,FALSE)-$G13)/IF(AT13&lt;0,ABS(AT13),AT13)</f>
        <v>4.8400862670941649E-3</v>
      </c>
      <c r="AV13" s="152">
        <f>VLOOKUP(AV$2,怪物属性!$B$4:$F$29,5,FALSE)/($F13-VLOOKUP(AV$2,怪物属性!$B$4:$F$29,4,FALSE))</f>
        <v>-140.26867963152509</v>
      </c>
      <c r="AW13" s="153">
        <f>$E13/(VLOOKUP(AW$2,怪物属性!$B$4:$F$29,3,FALSE)-$G13)/IF(AV13&lt;0,ABS(AV13),AV13)</f>
        <v>4.6449665482526789E-3</v>
      </c>
      <c r="AX13" s="152">
        <f>VLOOKUP(AX$2,怪物属性!$B$4:$F$29,5,FALSE)/($F13-VLOOKUP(AX$2,怪物属性!$B$4:$F$29,4,FALSE))</f>
        <v>-131.62984803810389</v>
      </c>
      <c r="AY13" s="153">
        <f>$E13/(VLOOKUP(AY$2,怪物属性!$B$4:$F$29,3,FALSE)-$G13)/IF(AX13&lt;0,ABS(AX13),AX13)</f>
        <v>4.5868257881661626E-3</v>
      </c>
      <c r="AZ13" s="152">
        <f>VLOOKUP(AZ$2,怪物属性!$B$4:$F$29,5,FALSE)/($F13-VLOOKUP(AZ$2,怪物属性!$B$4:$F$29,4,FALSE))</f>
        <v>-121.8082191780822</v>
      </c>
      <c r="BA13" s="153">
        <f>$E13/(VLOOKUP(BA$2,怪物属性!$B$4:$F$29,3,FALSE)-$G13)/IF(AZ13&lt;0,ABS(AZ13),AZ13)</f>
        <v>4.5018046500626191E-3</v>
      </c>
      <c r="BB13" s="152">
        <f>VLOOKUP(BB$2,怪物属性!$B$4:$F$29,5,FALSE)/($F13-VLOOKUP(BB$2,怪物属性!$B$4:$F$29,4,FALSE))</f>
        <v>-107.90436241610739</v>
      </c>
      <c r="BC13" s="153">
        <f>$E13/(VLOOKUP(BC$2,怪物属性!$B$4:$F$29,3,FALSE)-$G13)/IF(BB13&lt;0,ABS(BB13),BB13)</f>
        <v>4.577042417139382E-3</v>
      </c>
      <c r="BD13" s="152">
        <f>VLOOKUP(BD$2,怪物属性!$B$4:$F$29,5,FALSE)/($F13-VLOOKUP(BD$2,怪物属性!$B$4:$F$29,4,FALSE))</f>
        <v>-85.091697320021026</v>
      </c>
      <c r="BE13" s="153">
        <f>$E13/(VLOOKUP(BE$2,怪物属性!$B$4:$F$29,3,FALSE)-$G13)/IF(BD13&lt;0,ABS(BD13),BD13)</f>
        <v>4.8781162009494099E-3</v>
      </c>
    </row>
    <row r="14" spans="1:57" x14ac:dyDescent="0.15">
      <c r="A14" s="30">
        <f>VLOOKUP(B14,装备升级!W:AB,静态模拟!C14+1,FALSE)+IF(静态模拟!D14=0,0,VLOOKUP(B14,装备强化!AP:AZ,静态模拟!D14+1,FALSE))</f>
        <v>427</v>
      </c>
      <c r="B14" s="149">
        <v>1</v>
      </c>
      <c r="C14" s="149">
        <v>1</v>
      </c>
      <c r="D14" s="149">
        <v>8</v>
      </c>
      <c r="E14" s="149">
        <f t="shared" si="1"/>
        <v>8790</v>
      </c>
      <c r="F14" s="22">
        <f t="shared" si="2"/>
        <v>2930</v>
      </c>
      <c r="G14" s="22">
        <f t="shared" si="3"/>
        <v>1465</v>
      </c>
      <c r="H14" s="152">
        <f>VLOOKUP(H$2,怪物属性!$B$4:$F$29,5,FALSE)/($F14-VLOOKUP(H$2,怪物属性!$B$4:$F$29,4,FALSE))</f>
        <v>5.0464037122969838</v>
      </c>
      <c r="I14" s="153">
        <f>$E14/(VLOOKUP(I$2,怪物属性!$B$4:$F$29,3,FALSE)-$G14)/IF(H14&lt;0,ABS(H14),H14)</f>
        <v>20.736124794745482</v>
      </c>
      <c r="J14" s="152">
        <f>VLOOKUP(J$2,怪物属性!$B$4:$F$29,5,FALSE)/($F14-VLOOKUP(J$2,怪物属性!$B$4:$F$29,4,FALSE))</f>
        <v>8.1265822784810133</v>
      </c>
      <c r="K14" s="153">
        <f>$E14/(VLOOKUP(K$2,怪物属性!$B$4:$F$29,3,FALSE)-$G14)/IF(J14&lt;0,ABS(J14),J14)</f>
        <v>2.1334033807074784</v>
      </c>
      <c r="L14" s="152">
        <f>VLOOKUP(L$2,怪物属性!$B$4:$F$29,5,FALSE)/($F14-VLOOKUP(L$2,怪物属性!$B$4:$F$29,4,FALSE))</f>
        <v>14.153846153846153</v>
      </c>
      <c r="M14" s="153">
        <f>$E14/(VLOOKUP(M$2,怪物属性!$B$4:$F$29,3,FALSE)-$G14)/IF(L14&lt;0,ABS(L14),L14)</f>
        <v>0.66634400074640798</v>
      </c>
      <c r="N14" s="152">
        <f>VLOOKUP(N$2,怪物属性!$B$4:$F$29,5,FALSE)/($F14-VLOOKUP(N$2,怪物属性!$B$4:$F$29,4,FALSE))</f>
        <v>20.501240694789082</v>
      </c>
      <c r="O14" s="153">
        <f>$E14/(VLOOKUP(O$2,怪物属性!$B$4:$F$29,3,FALSE)-$G14)/IF(N14&lt;0,ABS(N14),N14)</f>
        <v>0.3157249917912946</v>
      </c>
      <c r="P14" s="152">
        <f>VLOOKUP(P$2,怪物属性!$B$4:$F$29,5,FALSE)/($F14-VLOOKUP(P$2,怪物属性!$B$4:$F$29,4,FALSE))</f>
        <v>32.091672498250524</v>
      </c>
      <c r="Q14" s="153">
        <f>$E14/(VLOOKUP(Q$2,怪物属性!$B$4:$F$29,3,FALSE)-$G14)/IF(P14&lt;0,ABS(P14),P14)</f>
        <v>0.15327522808929192</v>
      </c>
      <c r="R14" s="152">
        <f>VLOOKUP(R$2,怪物属性!$B$4:$F$29,5,FALSE)/($F14-VLOOKUP(R$2,怪物属性!$B$4:$F$29,4,FALSE))</f>
        <v>45.673965936739663</v>
      </c>
      <c r="S14" s="153">
        <f>$E14/(VLOOKUP(S$2,怪物属性!$B$4:$F$29,3,FALSE)-$G14)/IF(R14&lt;0,ABS(R14),R14)</f>
        <v>8.5877282836866312E-2</v>
      </c>
      <c r="T14" s="152">
        <f>VLOOKUP(T$2,怪物属性!$B$4:$F$29,5,FALSE)/($F14-VLOOKUP(T$2,怪物属性!$B$4:$F$29,4,FALSE))</f>
        <v>69.305343511450388</v>
      </c>
      <c r="U14" s="153">
        <f>$E14/(VLOOKUP(U$2,怪物属性!$B$4:$F$29,3,FALSE)-$G14)/IF(T14&lt;0,ABS(T14),T14)</f>
        <v>4.7430832970098827E-2</v>
      </c>
      <c r="V14" s="152">
        <f>VLOOKUP(V$2,怪物属性!$B$4:$F$29,5,FALSE)/($F14-VLOOKUP(V$2,怪物属性!$B$4:$F$29,4,FALSE))</f>
        <v>99.069767441860463</v>
      </c>
      <c r="W14" s="153">
        <f>$E14/(VLOOKUP(W$2,怪物属性!$B$4:$F$29,3,FALSE)-$G14)/IF(V14&lt;0,ABS(V14),V14)</f>
        <v>2.8510717259857345E-2</v>
      </c>
      <c r="X14" s="152">
        <f>VLOOKUP(X$2,怪物属性!$B$4:$F$29,5,FALSE)/($F14-VLOOKUP(X$2,怪物属性!$B$4:$F$29,4,FALSE))</f>
        <v>156.34426229508196</v>
      </c>
      <c r="Y14" s="153">
        <f>$E14/(VLOOKUP(Y$2,怪物属性!$B$4:$F$29,3,FALSE)-$G14)/IF(X14&lt;0,ABS(X14),X14)</f>
        <v>1.5828288968427379E-2</v>
      </c>
      <c r="Z14" s="152">
        <f>VLOOKUP(Z$2,怪物属性!$B$4:$F$29,5,FALSE)/($F14-VLOOKUP(Z$2,怪物属性!$B$4:$F$29,4,FALSE))</f>
        <v>250.2338204592902</v>
      </c>
      <c r="AA14" s="153">
        <f>$E14/(VLOOKUP(AA$2,怪物属性!$B$4:$F$29,3,FALSE)-$G14)/IF(Z14&lt;0,ABS(Z14),Z14)</f>
        <v>8.7839825501752605E-3</v>
      </c>
      <c r="AB14" s="152">
        <f>VLOOKUP(AB$2,怪物属性!$B$4:$F$29,5,FALSE)/($F14-VLOOKUP(AB$2,怪物属性!$B$4:$F$29,4,FALSE))</f>
        <v>-357.01149425287355</v>
      </c>
      <c r="AC14" s="153">
        <f>$E14/(VLOOKUP(AC$2,怪物属性!$B$4:$F$29,3,FALSE)-$G14)/IF(AB14&lt;0,ABS(AB14),AB14)</f>
        <v>4.0608701996710014E-3</v>
      </c>
      <c r="AD14" s="152">
        <f>VLOOKUP(AD$2,怪物属性!$B$4:$F$29,5,FALSE)/($F14-VLOOKUP(AD$2,怪物属性!$B$4:$F$29,4,FALSE))</f>
        <v>-263.56712672521957</v>
      </c>
      <c r="AE14" s="153">
        <f>$E14/(VLOOKUP(AE$2,怪物属性!$B$4:$F$29,3,FALSE)-$G14)/IF(AD14&lt;0,ABS(AD14),AD14)</f>
        <v>4.9955269346611923E-3</v>
      </c>
      <c r="AF14" s="152">
        <f>VLOOKUP(AF$2,怪物属性!$B$4:$F$29,5,FALSE)/($F14-VLOOKUP(AF$2,怪物属性!$B$4:$F$29,4,FALSE))</f>
        <v>-226.9815157116451</v>
      </c>
      <c r="AG14" s="153">
        <f>$E14/(VLOOKUP(AG$2,怪物属性!$B$4:$F$29,3,FALSE)-$G14)/IF(AF14&lt;0,ABS(AF14),AF14)</f>
        <v>5.2990722951210024E-3</v>
      </c>
      <c r="AH14" s="152">
        <f>VLOOKUP(AH$2,怪物属性!$B$4:$F$29,5,FALSE)/($F14-VLOOKUP(AH$2,怪物属性!$B$4:$F$29,4,FALSE))</f>
        <v>-199.15789473684211</v>
      </c>
      <c r="AI14" s="153">
        <f>$E14/(VLOOKUP(AI$2,怪物属性!$B$4:$F$29,3,FALSE)-$G14)/IF(AH14&lt;0,ABS(AH14),AH14)</f>
        <v>5.5565699477700386E-3</v>
      </c>
      <c r="AJ14" s="152">
        <f>VLOOKUP(AJ$2,怪物属性!$B$4:$F$29,5,FALSE)/($F14-VLOOKUP(AJ$2,怪物属性!$B$4:$F$29,4,FALSE))</f>
        <v>-187.23741007194243</v>
      </c>
      <c r="AK14" s="153">
        <f>$E14/(VLOOKUP(AK$2,怪物属性!$B$4:$F$29,3,FALSE)-$G14)/IF(AJ14&lt;0,ABS(AJ14),AJ14)</f>
        <v>5.4556358583534199E-3</v>
      </c>
      <c r="AL14" s="152">
        <f>VLOOKUP(AL$2,怪物属性!$B$4:$F$29,5,FALSE)/($F14-VLOOKUP(AL$2,怪物属性!$B$4:$F$29,4,FALSE))</f>
        <v>-171.74812218327492</v>
      </c>
      <c r="AM14" s="153">
        <f>$E14/(VLOOKUP(AM$2,怪物属性!$B$4:$F$29,3,FALSE)-$G14)/IF(AL14&lt;0,ABS(AL14),AL14)</f>
        <v>5.4884288332341285E-3</v>
      </c>
      <c r="AN14" s="152">
        <f>VLOOKUP(AN$2,怪物属性!$B$4:$F$29,5,FALSE)/($F14-VLOOKUP(AN$2,怪物属性!$B$4:$F$29,4,FALSE))</f>
        <v>-167.5123323236694</v>
      </c>
      <c r="AO14" s="153">
        <f>$E14/(VLOOKUP(AO$2,怪物属性!$B$4:$F$29,3,FALSE)-$G14)/IF(AN14&lt;0,ABS(AN14),AN14)</f>
        <v>5.2384694537192028E-3</v>
      </c>
      <c r="AP14" s="152">
        <f>VLOOKUP(AP$2,怪物属性!$B$4:$F$29,5,FALSE)/($F14-VLOOKUP(AP$2,怪物属性!$B$4:$F$29,4,FALSE))</f>
        <v>-157.72590361445782</v>
      </c>
      <c r="AQ14" s="153">
        <f>$E14/(VLOOKUP(AQ$2,怪物属性!$B$4:$F$29,3,FALSE)-$G14)/IF(AP14&lt;0,ABS(AP14),AP14)</f>
        <v>5.17500142773244E-3</v>
      </c>
      <c r="AR14" s="152">
        <f>VLOOKUP(AR$2,怪物属性!$B$4:$F$29,5,FALSE)/($F14-VLOOKUP(AR$2,怪物属性!$B$4:$F$29,4,FALSE))</f>
        <v>-155.02127659574469</v>
      </c>
      <c r="AS14" s="153">
        <f>$E14/(VLOOKUP(AS$2,怪物属性!$B$4:$F$29,3,FALSE)-$G14)/IF(AR14&lt;0,ABS(AR14),AR14)</f>
        <v>4.9156388420780964E-3</v>
      </c>
      <c r="AT14" s="152">
        <f>VLOOKUP(AT$2,怪物属性!$B$4:$F$29,5,FALSE)/($F14-VLOOKUP(AT$2,怪物属性!$B$4:$F$29,4,FALSE))</f>
        <v>-146.2091388400703</v>
      </c>
      <c r="AU14" s="153">
        <f>$E14/(VLOOKUP(AU$2,怪物属性!$B$4:$F$29,3,FALSE)-$G14)/IF(AT14&lt;0,ABS(AT14),AT14)</f>
        <v>4.8444287674400182E-3</v>
      </c>
      <c r="AV14" s="152">
        <f>VLOOKUP(AV$2,怪物属性!$B$4:$F$29,5,FALSE)/($F14-VLOOKUP(AV$2,怪物属性!$B$4:$F$29,4,FALSE))</f>
        <v>-140.62852744997434</v>
      </c>
      <c r="AW14" s="153">
        <f>$E14/(VLOOKUP(AW$2,怪物属性!$B$4:$F$29,3,FALSE)-$G14)/IF(AV14&lt;0,ABS(AV14),AV14)</f>
        <v>4.6506769927994185E-3</v>
      </c>
      <c r="AX14" s="152">
        <f>VLOOKUP(AX$2,怪物属性!$B$4:$F$29,5,FALSE)/($F14-VLOOKUP(AX$2,怪物属性!$B$4:$F$29,4,FALSE))</f>
        <v>-131.92907478972495</v>
      </c>
      <c r="AY14" s="153">
        <f>$E14/(VLOOKUP(AY$2,怪物属性!$B$4:$F$29,3,FALSE)-$G14)/IF(AX14&lt;0,ABS(AX14),AX14)</f>
        <v>4.593678187681572E-3</v>
      </c>
      <c r="AZ14" s="152">
        <f>VLOOKUP(AZ$2,怪物属性!$B$4:$F$29,5,FALSE)/($F14-VLOOKUP(AZ$2,怪物属性!$B$4:$F$29,4,FALSE))</f>
        <v>-122.04705882352941</v>
      </c>
      <c r="BA14" s="153">
        <f>$E14/(VLOOKUP(BA$2,怪物属性!$B$4:$F$29,3,FALSE)-$G14)/IF(AZ14&lt;0,ABS(AZ14),AZ14)</f>
        <v>4.5097933408252099E-3</v>
      </c>
      <c r="BB14" s="152">
        <f>VLOOKUP(BB$2,怪物属性!$B$4:$F$29,5,FALSE)/($F14-VLOOKUP(BB$2,怪物属性!$B$4:$F$29,4,FALSE))</f>
        <v>-108.08571428571429</v>
      </c>
      <c r="BC14" s="153">
        <f>$E14/(VLOOKUP(BC$2,怪物属性!$B$4:$F$29,3,FALSE)-$G14)/IF(BB14&lt;0,ABS(BB14),BB14)</f>
        <v>4.5863041821190753E-3</v>
      </c>
      <c r="BD14" s="152">
        <f>VLOOKUP(BD$2,怪物属性!$B$4:$F$29,5,FALSE)/($F14-VLOOKUP(BD$2,怪物属性!$B$4:$F$29,4,FALSE))</f>
        <v>-85.203630623520127</v>
      </c>
      <c r="BE14" s="153">
        <f>$E14/(VLOOKUP(BE$2,怪物属性!$B$4:$F$29,3,FALSE)-$G14)/IF(BD14&lt;0,ABS(BD14),BD14)</f>
        <v>4.889550117805729E-3</v>
      </c>
    </row>
    <row r="15" spans="1:57" x14ac:dyDescent="0.15">
      <c r="A15" s="30">
        <f>VLOOKUP(B15,装备升级!W:AB,静态模拟!C15+1,FALSE)+IF(静态模拟!D15=0,0,VLOOKUP(B15,装备强化!AP:AZ,静态模拟!D15+1,FALSE))</f>
        <v>507</v>
      </c>
      <c r="B15" s="149">
        <v>1</v>
      </c>
      <c r="C15" s="149">
        <v>1</v>
      </c>
      <c r="D15" s="149">
        <v>9</v>
      </c>
      <c r="E15" s="149">
        <f t="shared" si="1"/>
        <v>8820</v>
      </c>
      <c r="F15" s="22">
        <f t="shared" si="2"/>
        <v>2940</v>
      </c>
      <c r="G15" s="22">
        <f t="shared" si="3"/>
        <v>1470</v>
      </c>
      <c r="H15" s="152">
        <f>VLOOKUP(H$2,怪物属性!$B$4:$F$29,5,FALSE)/($F15-VLOOKUP(H$2,怪物属性!$B$4:$F$29,4,FALSE))</f>
        <v>5.0230946882217093</v>
      </c>
      <c r="I15" s="153">
        <f>$E15/(VLOOKUP(I$2,怪物属性!$B$4:$F$29,3,FALSE)-$G15)/IF(H15&lt;0,ABS(H15),H15)</f>
        <v>22.226451331296378</v>
      </c>
      <c r="J15" s="152">
        <f>VLOOKUP(J$2,怪物属性!$B$4:$F$29,5,FALSE)/($F15-VLOOKUP(J$2,怪物属性!$B$4:$F$29,4,FALSE))</f>
        <v>8.0856423173803531</v>
      </c>
      <c r="K15" s="153">
        <f>$E15/(VLOOKUP(K$2,怪物属性!$B$4:$F$29,3,FALSE)-$G15)/IF(J15&lt;0,ABS(J15),J15)</f>
        <v>2.1729530476225936</v>
      </c>
      <c r="L15" s="152">
        <f>VLOOKUP(L$2,怪物属性!$B$4:$F$29,5,FALSE)/($F15-VLOOKUP(L$2,怪物属性!$B$4:$F$29,4,FALSE))</f>
        <v>14.07538802660754</v>
      </c>
      <c r="M15" s="153">
        <f>$E15/(VLOOKUP(M$2,怪物属性!$B$4:$F$29,3,FALSE)-$G15)/IF(L15&lt;0,ABS(L15),L15)</f>
        <v>0.67597163849480912</v>
      </c>
      <c r="N15" s="152">
        <f>VLOOKUP(N$2,怪物属性!$B$4:$F$29,5,FALSE)/($F15-VLOOKUP(N$2,怪物属性!$B$4:$F$29,4,FALSE))</f>
        <v>20.374845869297165</v>
      </c>
      <c r="O15" s="153">
        <f>$E15/(VLOOKUP(O$2,怪物属性!$B$4:$F$29,3,FALSE)-$G15)/IF(N15&lt;0,ABS(N15),N15)</f>
        <v>0.31994583166271351</v>
      </c>
      <c r="P15" s="152">
        <f>VLOOKUP(P$2,怪物属性!$B$4:$F$29,5,FALSE)/($F15-VLOOKUP(P$2,怪物属性!$B$4:$F$29,4,FALSE))</f>
        <v>31.868658790826963</v>
      </c>
      <c r="Q15" s="153">
        <f>$E15/(VLOOKUP(Q$2,怪物属性!$B$4:$F$29,3,FALSE)-$G15)/IF(P15&lt;0,ABS(P15),P15)</f>
        <v>0.15530917011542408</v>
      </c>
      <c r="R15" s="152">
        <f>VLOOKUP(R$2,怪物属性!$B$4:$F$29,5,FALSE)/($F15-VLOOKUP(R$2,怪物属性!$B$4:$F$29,4,FALSE))</f>
        <v>45.306516492357197</v>
      </c>
      <c r="S15" s="153">
        <f>$E15/(VLOOKUP(S$2,怪物属性!$B$4:$F$29,3,FALSE)-$G15)/IF(R15&lt;0,ABS(R15),R15)</f>
        <v>8.7063498446855153E-2</v>
      </c>
      <c r="T15" s="152">
        <f>VLOOKUP(T$2,怪物属性!$B$4:$F$29,5,FALSE)/($F15-VLOOKUP(T$2,怪物属性!$B$4:$F$29,4,FALSE))</f>
        <v>68.650283553875241</v>
      </c>
      <c r="U15" s="153">
        <f>$E15/(VLOOKUP(U$2,怪物属性!$B$4:$F$29,3,FALSE)-$G15)/IF(T15&lt;0,ABS(T15),T15)</f>
        <v>4.8136850957031713E-2</v>
      </c>
      <c r="V15" s="152">
        <f>VLOOKUP(V$2,怪物属性!$B$4:$F$29,5,FALSE)/($F15-VLOOKUP(V$2,怪物属性!$B$4:$F$29,4,FALSE))</f>
        <v>97.931034482758619</v>
      </c>
      <c r="W15" s="153">
        <f>$E15/(VLOOKUP(W$2,怪物属性!$B$4:$F$29,3,FALSE)-$G15)/IF(V15&lt;0,ABS(V15),V15)</f>
        <v>2.8987248240003264E-2</v>
      </c>
      <c r="X15" s="152">
        <f>VLOOKUP(X$2,怪物属性!$B$4:$F$29,5,FALSE)/($F15-VLOOKUP(X$2,怪物属性!$B$4:$F$29,4,FALSE))</f>
        <v>154.04845814977975</v>
      </c>
      <c r="Y15" s="153">
        <f>$E15/(VLOOKUP(Y$2,怪物属性!$B$4:$F$29,3,FALSE)-$G15)/IF(X15&lt;0,ABS(X15),X15)</f>
        <v>1.6141728591975411E-2</v>
      </c>
      <c r="Z15" s="152">
        <f>VLOOKUP(Z$2,怪物属性!$B$4:$F$29,5,FALSE)/($F15-VLOOKUP(Z$2,怪物属性!$B$4:$F$29,4,FALSE))</f>
        <v>245.11656441717793</v>
      </c>
      <c r="AA15" s="153">
        <f>$E15/(VLOOKUP(AA$2,怪物属性!$B$4:$F$29,3,FALSE)-$G15)/IF(Z15&lt;0,ABS(Z15),Z15)</f>
        <v>9.0092339289832776E-3</v>
      </c>
      <c r="AB15" s="152">
        <f>VLOOKUP(AB$2,怪物属性!$B$4:$F$29,5,FALSE)/($F15-VLOOKUP(AB$2,怪物属性!$B$4:$F$29,4,FALSE))</f>
        <v>-363.984375</v>
      </c>
      <c r="AC15" s="153">
        <f>$E15/(VLOOKUP(AC$2,怪物属性!$B$4:$F$29,3,FALSE)-$G15)/IF(AB15&lt;0,ABS(AB15),AB15)</f>
        <v>3.9999685376624376E-3</v>
      </c>
      <c r="AD15" s="152">
        <f>VLOOKUP(AD$2,怪物属性!$B$4:$F$29,5,FALSE)/($F15-VLOOKUP(AD$2,怪物属性!$B$4:$F$29,4,FALSE))</f>
        <v>-266.91613722998727</v>
      </c>
      <c r="AE15" s="153">
        <f>$E15/(VLOOKUP(AE$2,怪物属性!$B$4:$F$29,3,FALSE)-$G15)/IF(AD15&lt;0,ABS(AD15),AD15)</f>
        <v>4.9533933104433841E-3</v>
      </c>
      <c r="AF15" s="152">
        <f>VLOOKUP(AF$2,怪物属性!$B$4:$F$29,5,FALSE)/($F15-VLOOKUP(AF$2,怪物属性!$B$4:$F$29,4,FALSE))</f>
        <v>-229.09888059701493</v>
      </c>
      <c r="AG15" s="153">
        <f>$E15/(VLOOKUP(AG$2,怪物属性!$B$4:$F$29,3,FALSE)-$G15)/IF(AF15&lt;0,ABS(AF15),AF15)</f>
        <v>5.2716226743428941E-3</v>
      </c>
      <c r="AH15" s="152">
        <f>VLOOKUP(AH$2,怪物属性!$B$4:$F$29,5,FALSE)/($F15-VLOOKUP(AH$2,怪物属性!$B$4:$F$29,4,FALSE))</f>
        <v>-200.62444771723122</v>
      </c>
      <c r="AI15" s="153">
        <f>$E15/(VLOOKUP(AI$2,怪物属性!$B$4:$F$29,3,FALSE)-$G15)/IF(AH15&lt;0,ABS(AH15),AH15)</f>
        <v>5.5382637746978838E-3</v>
      </c>
      <c r="AJ15" s="152">
        <f>VLOOKUP(AJ$2,怪物属性!$B$4:$F$29,5,FALSE)/($F15-VLOOKUP(AJ$2,怪物属性!$B$4:$F$29,4,FALSE))</f>
        <v>-188.36670687575392</v>
      </c>
      <c r="AK15" s="153">
        <f>$E15/(VLOOKUP(AK$2,怪物属性!$B$4:$F$29,3,FALSE)-$G15)/IF(AJ15&lt;0,ABS(AJ15),AJ15)</f>
        <v>5.4446001225965449E-3</v>
      </c>
      <c r="AL15" s="152">
        <f>VLOOKUP(AL$2,怪物属性!$B$4:$F$29,5,FALSE)/($F15-VLOOKUP(AL$2,怪物属性!$B$4:$F$29,4,FALSE))</f>
        <v>-172.61248112732764</v>
      </c>
      <c r="AM15" s="153">
        <f>$E15/(VLOOKUP(AM$2,怪物属性!$B$4:$F$29,3,FALSE)-$G15)/IF(AL15&lt;0,ABS(AL15),AL15)</f>
        <v>5.482523193861024E-3</v>
      </c>
      <c r="AN15" s="152">
        <f>VLOOKUP(AN$2,怪物属性!$B$4:$F$29,5,FALSE)/($F15-VLOOKUP(AN$2,怪物属性!$B$4:$F$29,4,FALSE))</f>
        <v>-168.24033029117774</v>
      </c>
      <c r="AO15" s="153">
        <f>$E15/(VLOOKUP(AO$2,怪物属性!$B$4:$F$29,3,FALSE)-$G15)/IF(AN15&lt;0,ABS(AN15),AN15)</f>
        <v>5.2362169465137217E-3</v>
      </c>
      <c r="AP15" s="152">
        <f>VLOOKUP(AP$2,怪物属性!$B$4:$F$29,5,FALSE)/($F15-VLOOKUP(AP$2,怪物属性!$B$4:$F$29,4,FALSE))</f>
        <v>-158.32199546485262</v>
      </c>
      <c r="AQ15" s="153">
        <f>$E15/(VLOOKUP(AQ$2,怪物属性!$B$4:$F$29,3,FALSE)-$G15)/IF(AP15&lt;0,ABS(AP15),AP15)</f>
        <v>5.1755158271292925E-3</v>
      </c>
      <c r="AR15" s="152">
        <f>VLOOKUP(AR$2,怪物属性!$B$4:$F$29,5,FALSE)/($F15-VLOOKUP(AR$2,怪物属性!$B$4:$F$29,4,FALSE))</f>
        <v>-155.53835890593729</v>
      </c>
      <c r="AS15" s="153">
        <f>$E15/(VLOOKUP(AS$2,怪物属性!$B$4:$F$29,3,FALSE)-$G15)/IF(AR15&lt;0,ABS(AR15),AR15)</f>
        <v>4.9181499455168212E-3</v>
      </c>
      <c r="AT15" s="152">
        <f>VLOOKUP(AT$2,怪物属性!$B$4:$F$29,5,FALSE)/($F15-VLOOKUP(AT$2,怪物属性!$B$4:$F$29,4,FALSE))</f>
        <v>-146.63866039952995</v>
      </c>
      <c r="AU15" s="153">
        <f>$E15/(VLOOKUP(AU$2,怪物属性!$B$4:$F$29,3,FALSE)-$G15)/IF(AT15&lt;0,ABS(AT15),AT15)</f>
        <v>4.8486778700264745E-3</v>
      </c>
      <c r="AV15" s="152">
        <f>VLOOKUP(AV$2,怪物属性!$B$4:$F$29,5,FALSE)/($F15-VLOOKUP(AV$2,怪物属性!$B$4:$F$29,4,FALSE))</f>
        <v>-140.99022633744855</v>
      </c>
      <c r="AW15" s="153">
        <f>$E15/(VLOOKUP(AW$2,怪物属性!$B$4:$F$29,3,FALSE)-$G15)/IF(AV15&lt;0,ABS(AV15),AV15)</f>
        <v>4.6563102176576578E-3</v>
      </c>
      <c r="AX15" s="152">
        <f>VLOOKUP(AX$2,怪物属性!$B$4:$F$29,5,FALSE)/($F15-VLOOKUP(AX$2,怪物属性!$B$4:$F$29,4,FALSE))</f>
        <v>-132.22966507177034</v>
      </c>
      <c r="AY15" s="153">
        <f>$E15/(VLOOKUP(AY$2,怪物属性!$B$4:$F$29,3,FALSE)-$G15)/IF(AX15&lt;0,ABS(AX15),AX15)</f>
        <v>4.6004640085229647E-3</v>
      </c>
      <c r="AZ15" s="152">
        <f>VLOOKUP(AZ$2,怪物属性!$B$4:$F$29,5,FALSE)/($F15-VLOOKUP(AZ$2,怪物属性!$B$4:$F$29,4,FALSE))</f>
        <v>-122.28683693516699</v>
      </c>
      <c r="BA15" s="153">
        <f>$E15/(VLOOKUP(BA$2,怪物属性!$B$4:$F$29,3,FALSE)-$G15)/IF(AZ15&lt;0,ABS(AZ15),AZ15)</f>
        <v>4.5177266566160034E-3</v>
      </c>
      <c r="BB15" s="152">
        <f>VLOOKUP(BB$2,怪物属性!$B$4:$F$29,5,FALSE)/($F15-VLOOKUP(BB$2,怪物属性!$B$4:$F$29,4,FALSE))</f>
        <v>-108.26767676767676</v>
      </c>
      <c r="BC15" s="153">
        <f>$E15/(VLOOKUP(BC$2,怪物属性!$B$4:$F$29,3,FALSE)-$G15)/IF(BB15&lt;0,ABS(BB15),BB15)</f>
        <v>4.5955185420828741E-3</v>
      </c>
      <c r="BD15" s="152">
        <f>VLOOKUP(BD$2,怪物属性!$B$4:$F$29,5,FALSE)/($F15-VLOOKUP(BD$2,怪物属性!$B$4:$F$29,4,FALSE))</f>
        <v>-85.315858798735505</v>
      </c>
      <c r="BE15" s="153">
        <f>$E15/(VLOOKUP(BE$2,怪物属性!$B$4:$F$29,3,FALSE)-$G15)/IF(BD15&lt;0,ABS(BD15),BD15)</f>
        <v>4.9009455407831226E-3</v>
      </c>
    </row>
    <row r="16" spans="1:57" x14ac:dyDescent="0.15">
      <c r="A16" s="30">
        <f>VLOOKUP(B16,装备升级!W:AB,静态模拟!C16+1,FALSE)+IF(静态模拟!D16=0,0,VLOOKUP(B16,装备强化!AP:AZ,静态模拟!D16+1,FALSE))</f>
        <v>599</v>
      </c>
      <c r="B16" s="149">
        <v>1</v>
      </c>
      <c r="C16" s="149">
        <v>1</v>
      </c>
      <c r="D16" s="149">
        <v>10</v>
      </c>
      <c r="E16" s="149">
        <f t="shared" si="1"/>
        <v>8850</v>
      </c>
      <c r="F16" s="22">
        <f t="shared" si="2"/>
        <v>2950</v>
      </c>
      <c r="G16" s="22">
        <f t="shared" si="3"/>
        <v>1475</v>
      </c>
      <c r="H16" s="152">
        <f>VLOOKUP(H$2,怪物属性!$B$4:$F$29,5,FALSE)/($F16-VLOOKUP(H$2,怪物属性!$B$4:$F$29,4,FALSE))</f>
        <v>5</v>
      </c>
      <c r="I16" s="153">
        <f>$E16/(VLOOKUP(I$2,怪物属性!$B$4:$F$29,3,FALSE)-$G16)/IF(H16&lt;0,ABS(H16),H16)</f>
        <v>23.918918918918919</v>
      </c>
      <c r="J16" s="152">
        <f>VLOOKUP(J$2,怪物属性!$B$4:$F$29,5,FALSE)/($F16-VLOOKUP(J$2,怪物属性!$B$4:$F$29,4,FALSE))</f>
        <v>8.045112781954888</v>
      </c>
      <c r="K16" s="153">
        <f>$E16/(VLOOKUP(K$2,怪物属性!$B$4:$F$29,3,FALSE)-$G16)/IF(J16&lt;0,ABS(J16),J16)</f>
        <v>2.2133737001447935</v>
      </c>
      <c r="L16" s="152">
        <f>VLOOKUP(L$2,怪物属性!$B$4:$F$29,5,FALSE)/($F16-VLOOKUP(L$2,怪物属性!$B$4:$F$29,4,FALSE))</f>
        <v>13.997794928335171</v>
      </c>
      <c r="M16" s="153">
        <f>$E16/(VLOOKUP(M$2,怪物属性!$B$4:$F$29,3,FALSE)-$G16)/IF(L16&lt;0,ABS(L16),L16)</f>
        <v>0.68572932599059333</v>
      </c>
      <c r="N16" s="152">
        <f>VLOOKUP(N$2,怪物属性!$B$4:$F$29,5,FALSE)/($F16-VLOOKUP(N$2,怪物属性!$B$4:$F$29,4,FALSE))</f>
        <v>20.25</v>
      </c>
      <c r="O16" s="153">
        <f>$E16/(VLOOKUP(O$2,怪物属性!$B$4:$F$29,3,FALSE)-$G16)/IF(N16&lt;0,ABS(N16),N16)</f>
        <v>0.32421145180789102</v>
      </c>
      <c r="P16" s="152">
        <f>VLOOKUP(P$2,怪物属性!$B$4:$F$29,5,FALSE)/($F16-VLOOKUP(P$2,怪物属性!$B$4:$F$29,4,FALSE))</f>
        <v>31.648723257418908</v>
      </c>
      <c r="Q16" s="153">
        <f>$E16/(VLOOKUP(Q$2,怪物属性!$B$4:$F$29,3,FALSE)-$G16)/IF(P16&lt;0,ABS(P16),P16)</f>
        <v>0.15736192080928055</v>
      </c>
      <c r="R16" s="152">
        <f>VLOOKUP(R$2,怪物属性!$B$4:$F$29,5,FALSE)/($F16-VLOOKUP(R$2,怪物属性!$B$4:$F$29,4,FALSE))</f>
        <v>44.944932162809259</v>
      </c>
      <c r="S16" s="153">
        <f>$E16/(VLOOKUP(S$2,怪物属性!$B$4:$F$29,3,FALSE)-$G16)/IF(R16&lt;0,ABS(R16),R16)</f>
        <v>8.8259806536395174E-2</v>
      </c>
      <c r="T16" s="152">
        <f>VLOOKUP(T$2,怪物属性!$B$4:$F$29,5,FALSE)/($F16-VLOOKUP(T$2,怪物属性!$B$4:$F$29,4,FALSE))</f>
        <v>68.007490636704119</v>
      </c>
      <c r="U16" s="153">
        <f>$E16/(VLOOKUP(U$2,怪物属性!$B$4:$F$29,3,FALSE)-$G16)/IF(T16&lt;0,ABS(T16),T16)</f>
        <v>4.8848620070670958E-2</v>
      </c>
      <c r="V16" s="152">
        <f>VLOOKUP(V$2,怪物属性!$B$4:$F$29,5,FALSE)/($F16-VLOOKUP(V$2,怪物属性!$B$4:$F$29,4,FALSE))</f>
        <v>96.818181818181813</v>
      </c>
      <c r="W16" s="153">
        <f>$E16/(VLOOKUP(W$2,怪物属性!$B$4:$F$29,3,FALSE)-$G16)/IF(V16&lt;0,ABS(V16),V16)</f>
        <v>2.9467585655778644E-2</v>
      </c>
      <c r="X16" s="152">
        <f>VLOOKUP(X$2,怪物属性!$B$4:$F$29,5,FALSE)/($F16-VLOOKUP(X$2,怪物属性!$B$4:$F$29,4,FALSE))</f>
        <v>151.8191027496382</v>
      </c>
      <c r="Y16" s="153">
        <f>$E16/(VLOOKUP(Y$2,怪物属性!$B$4:$F$29,3,FALSE)-$G16)/IF(X16&lt;0,ABS(X16),X16)</f>
        <v>1.6457667861955138E-2</v>
      </c>
      <c r="Z16" s="152">
        <f>VLOOKUP(Z$2,怪物属性!$B$4:$F$29,5,FALSE)/($F16-VLOOKUP(Z$2,怪物属性!$B$4:$F$29,4,FALSE))</f>
        <v>240.20440881763528</v>
      </c>
      <c r="AA16" s="153">
        <f>$E16/(VLOOKUP(AA$2,怪物属性!$B$4:$F$29,3,FALSE)-$G16)/IF(Z16&lt;0,ABS(Z16),Z16)</f>
        <v>9.2363048792147556E-3</v>
      </c>
      <c r="AB16" s="152">
        <f>VLOOKUP(AB$2,怪物属性!$B$4:$F$29,5,FALSE)/($F16-VLOOKUP(AB$2,怪物属性!$B$4:$F$29,4,FALSE))</f>
        <v>-371.23505976095618</v>
      </c>
      <c r="AC16" s="153">
        <f>$E16/(VLOOKUP(AC$2,怪物属性!$B$4:$F$29,3,FALSE)-$G16)/IF(AB16&lt;0,ABS(AB16),AB16)</f>
        <v>3.9384343642320701E-3</v>
      </c>
      <c r="AD16" s="152">
        <f>VLOOKUP(AD$2,怪物属性!$B$4:$F$29,5,FALSE)/($F16-VLOOKUP(AD$2,怪物属性!$B$4:$F$29,4,FALSE))</f>
        <v>-270.35135135135135</v>
      </c>
      <c r="AE16" s="153">
        <f>$E16/(VLOOKUP(AE$2,怪物属性!$B$4:$F$29,3,FALSE)-$G16)/IF(AD16&lt;0,ABS(AD16),AD16)</f>
        <v>4.9107679937242946E-3</v>
      </c>
      <c r="AF16" s="152">
        <f>VLOOKUP(AF$2,怪物属性!$B$4:$F$29,5,FALSE)/($F16-VLOOKUP(AF$2,怪物属性!$B$4:$F$29,4,FALSE))</f>
        <v>-231.25612052730696</v>
      </c>
      <c r="AG16" s="153">
        <f>$E16/(VLOOKUP(AG$2,怪物属性!$B$4:$F$29,3,FALSE)-$G16)/IF(AF16&lt;0,ABS(AF16),AF16)</f>
        <v>5.2438006840616024E-3</v>
      </c>
      <c r="AH16" s="152">
        <f>VLOOKUP(AH$2,怪物属性!$B$4:$F$29,5,FALSE)/($F16-VLOOKUP(AH$2,怪物属性!$B$4:$F$29,4,FALSE))</f>
        <v>-202.11275964391692</v>
      </c>
      <c r="AI16" s="153">
        <f>$E16/(VLOOKUP(AI$2,怪物属性!$B$4:$F$29,3,FALSE)-$G16)/IF(AH16&lt;0,ABS(AH16),AH16)</f>
        <v>5.5196569188020843E-3</v>
      </c>
      <c r="AJ16" s="152">
        <f>VLOOKUP(AJ$2,怪物属性!$B$4:$F$29,5,FALSE)/($F16-VLOOKUP(AJ$2,怪物属性!$B$4:$F$29,4,FALSE))</f>
        <v>-189.50970873786409</v>
      </c>
      <c r="AK16" s="153">
        <f>$E16/(VLOOKUP(AK$2,怪物属性!$B$4:$F$29,3,FALSE)-$G16)/IF(AJ16&lt;0,ABS(AJ16),AJ16)</f>
        <v>5.4333280269647562E-3</v>
      </c>
      <c r="AL16" s="152">
        <f>VLOOKUP(AL$2,怪物属性!$B$4:$F$29,5,FALSE)/($F16-VLOOKUP(AL$2,怪物属性!$B$4:$F$29,4,FALSE))</f>
        <v>-173.48558421851291</v>
      </c>
      <c r="AM16" s="153">
        <f>$E16/(VLOOKUP(AM$2,怪物属性!$B$4:$F$29,3,FALSE)-$G16)/IF(AL16&lt;0,ABS(AL16),AL16)</f>
        <v>5.4764234133784706E-3</v>
      </c>
      <c r="AN16" s="152">
        <f>VLOOKUP(AN$2,怪物属性!$B$4:$F$29,5,FALSE)/($F16-VLOOKUP(AN$2,怪物属性!$B$4:$F$29,4,FALSE))</f>
        <v>-168.97468354430379</v>
      </c>
      <c r="AO16" s="153">
        <f>$E16/(VLOOKUP(AO$2,怪物属性!$B$4:$F$29,3,FALSE)-$G16)/IF(AN16&lt;0,ABS(AN16),AN16)</f>
        <v>5.2338073064938147E-3</v>
      </c>
      <c r="AP16" s="152">
        <f>VLOOKUP(AP$2,怪物属性!$B$4:$F$29,5,FALSE)/($F16-VLOOKUP(AP$2,怪物属性!$B$4:$F$29,4,FALSE))</f>
        <v>-158.92261001517451</v>
      </c>
      <c r="AQ16" s="153">
        <f>$E16/(VLOOKUP(AQ$2,怪物属性!$B$4:$F$29,3,FALSE)-$G16)/IF(AP16&lt;0,ABS(AP16),AP16)</f>
        <v>5.1758975831230035E-3</v>
      </c>
      <c r="AR16" s="152">
        <f>VLOOKUP(AR$2,怪物属性!$B$4:$F$29,5,FALSE)/($F16-VLOOKUP(AR$2,怪物属性!$B$4:$F$29,4,FALSE))</f>
        <v>-156.05890227576975</v>
      </c>
      <c r="AS16" s="153">
        <f>$E16/(VLOOKUP(AS$2,怪物属性!$B$4:$F$29,3,FALSE)-$G16)/IF(AR16&lt;0,ABS(AR16),AR16)</f>
        <v>4.9205515822993966E-3</v>
      </c>
      <c r="AT16" s="152">
        <f>VLOOKUP(AT$2,怪物属性!$B$4:$F$29,5,FALSE)/($F16-VLOOKUP(AT$2,怪物属性!$B$4:$F$29,4,FALSE))</f>
        <v>-147.07071302298172</v>
      </c>
      <c r="AU16" s="153">
        <f>$E16/(VLOOKUP(AU$2,怪物属性!$B$4:$F$29,3,FALSE)-$G16)/IF(AT16&lt;0,ABS(AT16),AT16)</f>
        <v>4.8528334618723745E-3</v>
      </c>
      <c r="AV16" s="152">
        <f>VLOOKUP(AV$2,怪物属性!$B$4:$F$29,5,FALSE)/($F16-VLOOKUP(AV$2,怪物属性!$B$4:$F$29,4,FALSE))</f>
        <v>-141.35379061371842</v>
      </c>
      <c r="AW16" s="153">
        <f>$E16/(VLOOKUP(AW$2,怪物属性!$B$4:$F$29,3,FALSE)-$G16)/IF(AV16&lt;0,ABS(AV16),AV16)</f>
        <v>4.6618661365805348E-3</v>
      </c>
      <c r="AX16" s="152">
        <f>VLOOKUP(AX$2,怪物属性!$B$4:$F$29,5,FALSE)/($F16-VLOOKUP(AX$2,怪物属性!$B$4:$F$29,4,FALSE))</f>
        <v>-132.53162822562228</v>
      </c>
      <c r="AY16" s="153">
        <f>$E16/(VLOOKUP(AY$2,怪物属性!$B$4:$F$29,3,FALSE)-$G16)/IF(AX16&lt;0,ABS(AX16),AX16)</f>
        <v>4.6071831817873377E-3</v>
      </c>
      <c r="AZ16" s="152">
        <f>VLOOKUP(AZ$2,怪物属性!$B$4:$F$29,5,FALSE)/($F16-VLOOKUP(AZ$2,怪物属性!$B$4:$F$29,4,FALSE))</f>
        <v>-122.5275590551181</v>
      </c>
      <c r="BA16" s="153">
        <f>$E16/(VLOOKUP(BA$2,怪物属性!$B$4:$F$29,3,FALSE)-$G16)/IF(AZ16&lt;0,ABS(AZ16),AZ16)</f>
        <v>4.5256045453908539E-3</v>
      </c>
      <c r="BB16" s="152">
        <f>VLOOKUP(BB$2,怪物属性!$B$4:$F$29,5,FALSE)/($F16-VLOOKUP(BB$2,怪物属性!$B$4:$F$29,4,FALSE))</f>
        <v>-108.45025295109612</v>
      </c>
      <c r="BC16" s="153">
        <f>$E16/(VLOOKUP(BC$2,怪物属性!$B$4:$F$29,3,FALSE)-$G16)/IF(BB16&lt;0,ABS(BB16),BB16)</f>
        <v>4.6046854569069063E-3</v>
      </c>
      <c r="BD16" s="152">
        <f>VLOOKUP(BD$2,怪物属性!$B$4:$F$29,5,FALSE)/($F16-VLOOKUP(BD$2,怪物属性!$B$4:$F$29,4,FALSE))</f>
        <v>-85.428383012397788</v>
      </c>
      <c r="BE16" s="153">
        <f>$E16/(VLOOKUP(BE$2,怪物属性!$B$4:$F$29,3,FALSE)-$G16)/IF(BD16&lt;0,ABS(BD16),BD16)</f>
        <v>4.9123024425020007E-3</v>
      </c>
    </row>
    <row r="17" spans="1:57" x14ac:dyDescent="0.15">
      <c r="A17" s="30">
        <f>VLOOKUP(B17,装备升级!W:AB,静态模拟!C17+1,FALSE)+IF(静态模拟!D17=0,0,VLOOKUP(B17,装备强化!AP:AZ,静态模拟!D17+1,FALSE))</f>
        <v>41</v>
      </c>
      <c r="B17" s="149">
        <v>1</v>
      </c>
      <c r="C17" s="149">
        <v>2</v>
      </c>
      <c r="D17" s="149">
        <v>0</v>
      </c>
      <c r="E17" s="149">
        <f t="shared" si="1"/>
        <v>8850</v>
      </c>
      <c r="F17" s="22">
        <f t="shared" si="2"/>
        <v>2950</v>
      </c>
      <c r="G17" s="22">
        <f t="shared" si="3"/>
        <v>1475</v>
      </c>
      <c r="H17" s="152">
        <f>VLOOKUP(H$2,怪物属性!$B$4:$F$29,5,FALSE)/($F17-VLOOKUP(H$2,怪物属性!$B$4:$F$29,4,FALSE))</f>
        <v>5</v>
      </c>
      <c r="I17" s="153">
        <f>$E17/(VLOOKUP(I$2,怪物属性!$B$4:$F$29,3,FALSE)-$G17)/IF(H17&lt;0,ABS(H17),H17)</f>
        <v>23.918918918918919</v>
      </c>
      <c r="J17" s="152">
        <f>VLOOKUP(J$2,怪物属性!$B$4:$F$29,5,FALSE)/($F17-VLOOKUP(J$2,怪物属性!$B$4:$F$29,4,FALSE))</f>
        <v>8.045112781954888</v>
      </c>
      <c r="K17" s="153">
        <f>$E17/(VLOOKUP(K$2,怪物属性!$B$4:$F$29,3,FALSE)-$G17)/IF(J17&lt;0,ABS(J17),J17)</f>
        <v>2.2133737001447935</v>
      </c>
      <c r="L17" s="152">
        <f>VLOOKUP(L$2,怪物属性!$B$4:$F$29,5,FALSE)/($F17-VLOOKUP(L$2,怪物属性!$B$4:$F$29,4,FALSE))</f>
        <v>13.997794928335171</v>
      </c>
      <c r="M17" s="153">
        <f>$E17/(VLOOKUP(M$2,怪物属性!$B$4:$F$29,3,FALSE)-$G17)/IF(L17&lt;0,ABS(L17),L17)</f>
        <v>0.68572932599059333</v>
      </c>
      <c r="N17" s="152">
        <f>VLOOKUP(N$2,怪物属性!$B$4:$F$29,5,FALSE)/($F17-VLOOKUP(N$2,怪物属性!$B$4:$F$29,4,FALSE))</f>
        <v>20.25</v>
      </c>
      <c r="O17" s="153">
        <f>$E17/(VLOOKUP(O$2,怪物属性!$B$4:$F$29,3,FALSE)-$G17)/IF(N17&lt;0,ABS(N17),N17)</f>
        <v>0.32421145180789102</v>
      </c>
      <c r="P17" s="152">
        <f>VLOOKUP(P$2,怪物属性!$B$4:$F$29,5,FALSE)/($F17-VLOOKUP(P$2,怪物属性!$B$4:$F$29,4,FALSE))</f>
        <v>31.648723257418908</v>
      </c>
      <c r="Q17" s="153">
        <f>$E17/(VLOOKUP(Q$2,怪物属性!$B$4:$F$29,3,FALSE)-$G17)/IF(P17&lt;0,ABS(P17),P17)</f>
        <v>0.15736192080928055</v>
      </c>
      <c r="R17" s="152">
        <f>VLOOKUP(R$2,怪物属性!$B$4:$F$29,5,FALSE)/($F17-VLOOKUP(R$2,怪物属性!$B$4:$F$29,4,FALSE))</f>
        <v>44.944932162809259</v>
      </c>
      <c r="S17" s="153">
        <f>$E17/(VLOOKUP(S$2,怪物属性!$B$4:$F$29,3,FALSE)-$G17)/IF(R17&lt;0,ABS(R17),R17)</f>
        <v>8.8259806536395174E-2</v>
      </c>
      <c r="T17" s="152">
        <f>VLOOKUP(T$2,怪物属性!$B$4:$F$29,5,FALSE)/($F17-VLOOKUP(T$2,怪物属性!$B$4:$F$29,4,FALSE))</f>
        <v>68.007490636704119</v>
      </c>
      <c r="U17" s="153">
        <f>$E17/(VLOOKUP(U$2,怪物属性!$B$4:$F$29,3,FALSE)-$G17)/IF(T17&lt;0,ABS(T17),T17)</f>
        <v>4.8848620070670958E-2</v>
      </c>
      <c r="V17" s="152">
        <f>VLOOKUP(V$2,怪物属性!$B$4:$F$29,5,FALSE)/($F17-VLOOKUP(V$2,怪物属性!$B$4:$F$29,4,FALSE))</f>
        <v>96.818181818181813</v>
      </c>
      <c r="W17" s="153">
        <f>$E17/(VLOOKUP(W$2,怪物属性!$B$4:$F$29,3,FALSE)-$G17)/IF(V17&lt;0,ABS(V17),V17)</f>
        <v>2.9467585655778644E-2</v>
      </c>
      <c r="X17" s="152">
        <f>VLOOKUP(X$2,怪物属性!$B$4:$F$29,5,FALSE)/($F17-VLOOKUP(X$2,怪物属性!$B$4:$F$29,4,FALSE))</f>
        <v>151.8191027496382</v>
      </c>
      <c r="Y17" s="153">
        <f>$E17/(VLOOKUP(Y$2,怪物属性!$B$4:$F$29,3,FALSE)-$G17)/IF(X17&lt;0,ABS(X17),X17)</f>
        <v>1.6457667861955138E-2</v>
      </c>
      <c r="Z17" s="152">
        <f>VLOOKUP(Z$2,怪物属性!$B$4:$F$29,5,FALSE)/($F17-VLOOKUP(Z$2,怪物属性!$B$4:$F$29,4,FALSE))</f>
        <v>240.20440881763528</v>
      </c>
      <c r="AA17" s="153">
        <f>$E17/(VLOOKUP(AA$2,怪物属性!$B$4:$F$29,3,FALSE)-$G17)/IF(Z17&lt;0,ABS(Z17),Z17)</f>
        <v>9.2363048792147556E-3</v>
      </c>
      <c r="AB17" s="152">
        <f>VLOOKUP(AB$2,怪物属性!$B$4:$F$29,5,FALSE)/($F17-VLOOKUP(AB$2,怪物属性!$B$4:$F$29,4,FALSE))</f>
        <v>-371.23505976095618</v>
      </c>
      <c r="AC17" s="153">
        <f>$E17/(VLOOKUP(AC$2,怪物属性!$B$4:$F$29,3,FALSE)-$G17)/IF(AB17&lt;0,ABS(AB17),AB17)</f>
        <v>3.9384343642320701E-3</v>
      </c>
      <c r="AD17" s="152">
        <f>VLOOKUP(AD$2,怪物属性!$B$4:$F$29,5,FALSE)/($F17-VLOOKUP(AD$2,怪物属性!$B$4:$F$29,4,FALSE))</f>
        <v>-270.35135135135135</v>
      </c>
      <c r="AE17" s="153">
        <f>$E17/(VLOOKUP(AE$2,怪物属性!$B$4:$F$29,3,FALSE)-$G17)/IF(AD17&lt;0,ABS(AD17),AD17)</f>
        <v>4.9107679937242946E-3</v>
      </c>
      <c r="AF17" s="152">
        <f>VLOOKUP(AF$2,怪物属性!$B$4:$F$29,5,FALSE)/($F17-VLOOKUP(AF$2,怪物属性!$B$4:$F$29,4,FALSE))</f>
        <v>-231.25612052730696</v>
      </c>
      <c r="AG17" s="153">
        <f>$E17/(VLOOKUP(AG$2,怪物属性!$B$4:$F$29,3,FALSE)-$G17)/IF(AF17&lt;0,ABS(AF17),AF17)</f>
        <v>5.2438006840616024E-3</v>
      </c>
      <c r="AH17" s="152">
        <f>VLOOKUP(AH$2,怪物属性!$B$4:$F$29,5,FALSE)/($F17-VLOOKUP(AH$2,怪物属性!$B$4:$F$29,4,FALSE))</f>
        <v>-202.11275964391692</v>
      </c>
      <c r="AI17" s="153">
        <f>$E17/(VLOOKUP(AI$2,怪物属性!$B$4:$F$29,3,FALSE)-$G17)/IF(AH17&lt;0,ABS(AH17),AH17)</f>
        <v>5.5196569188020843E-3</v>
      </c>
      <c r="AJ17" s="152">
        <f>VLOOKUP(AJ$2,怪物属性!$B$4:$F$29,5,FALSE)/($F17-VLOOKUP(AJ$2,怪物属性!$B$4:$F$29,4,FALSE))</f>
        <v>-189.50970873786409</v>
      </c>
      <c r="AK17" s="153">
        <f>$E17/(VLOOKUP(AK$2,怪物属性!$B$4:$F$29,3,FALSE)-$G17)/IF(AJ17&lt;0,ABS(AJ17),AJ17)</f>
        <v>5.4333280269647562E-3</v>
      </c>
      <c r="AL17" s="152">
        <f>VLOOKUP(AL$2,怪物属性!$B$4:$F$29,5,FALSE)/($F17-VLOOKUP(AL$2,怪物属性!$B$4:$F$29,4,FALSE))</f>
        <v>-173.48558421851291</v>
      </c>
      <c r="AM17" s="153">
        <f>$E17/(VLOOKUP(AM$2,怪物属性!$B$4:$F$29,3,FALSE)-$G17)/IF(AL17&lt;0,ABS(AL17),AL17)</f>
        <v>5.4764234133784706E-3</v>
      </c>
      <c r="AN17" s="152">
        <f>VLOOKUP(AN$2,怪物属性!$B$4:$F$29,5,FALSE)/($F17-VLOOKUP(AN$2,怪物属性!$B$4:$F$29,4,FALSE))</f>
        <v>-168.97468354430379</v>
      </c>
      <c r="AO17" s="153">
        <f>$E17/(VLOOKUP(AO$2,怪物属性!$B$4:$F$29,3,FALSE)-$G17)/IF(AN17&lt;0,ABS(AN17),AN17)</f>
        <v>5.2338073064938147E-3</v>
      </c>
      <c r="AP17" s="152">
        <f>VLOOKUP(AP$2,怪物属性!$B$4:$F$29,5,FALSE)/($F17-VLOOKUP(AP$2,怪物属性!$B$4:$F$29,4,FALSE))</f>
        <v>-158.92261001517451</v>
      </c>
      <c r="AQ17" s="153">
        <f>$E17/(VLOOKUP(AQ$2,怪物属性!$B$4:$F$29,3,FALSE)-$G17)/IF(AP17&lt;0,ABS(AP17),AP17)</f>
        <v>5.1758975831230035E-3</v>
      </c>
      <c r="AR17" s="152">
        <f>VLOOKUP(AR$2,怪物属性!$B$4:$F$29,5,FALSE)/($F17-VLOOKUP(AR$2,怪物属性!$B$4:$F$29,4,FALSE))</f>
        <v>-156.05890227576975</v>
      </c>
      <c r="AS17" s="153">
        <f>$E17/(VLOOKUP(AS$2,怪物属性!$B$4:$F$29,3,FALSE)-$G17)/IF(AR17&lt;0,ABS(AR17),AR17)</f>
        <v>4.9205515822993966E-3</v>
      </c>
      <c r="AT17" s="152">
        <f>VLOOKUP(AT$2,怪物属性!$B$4:$F$29,5,FALSE)/($F17-VLOOKUP(AT$2,怪物属性!$B$4:$F$29,4,FALSE))</f>
        <v>-147.07071302298172</v>
      </c>
      <c r="AU17" s="153">
        <f>$E17/(VLOOKUP(AU$2,怪物属性!$B$4:$F$29,3,FALSE)-$G17)/IF(AT17&lt;0,ABS(AT17),AT17)</f>
        <v>4.8528334618723745E-3</v>
      </c>
      <c r="AV17" s="152">
        <f>VLOOKUP(AV$2,怪物属性!$B$4:$F$29,5,FALSE)/($F17-VLOOKUP(AV$2,怪物属性!$B$4:$F$29,4,FALSE))</f>
        <v>-141.35379061371842</v>
      </c>
      <c r="AW17" s="153">
        <f>$E17/(VLOOKUP(AW$2,怪物属性!$B$4:$F$29,3,FALSE)-$G17)/IF(AV17&lt;0,ABS(AV17),AV17)</f>
        <v>4.6618661365805348E-3</v>
      </c>
      <c r="AX17" s="152">
        <f>VLOOKUP(AX$2,怪物属性!$B$4:$F$29,5,FALSE)/($F17-VLOOKUP(AX$2,怪物属性!$B$4:$F$29,4,FALSE))</f>
        <v>-132.53162822562228</v>
      </c>
      <c r="AY17" s="153">
        <f>$E17/(VLOOKUP(AY$2,怪物属性!$B$4:$F$29,3,FALSE)-$G17)/IF(AX17&lt;0,ABS(AX17),AX17)</f>
        <v>4.6071831817873377E-3</v>
      </c>
      <c r="AZ17" s="152">
        <f>VLOOKUP(AZ$2,怪物属性!$B$4:$F$29,5,FALSE)/($F17-VLOOKUP(AZ$2,怪物属性!$B$4:$F$29,4,FALSE))</f>
        <v>-122.5275590551181</v>
      </c>
      <c r="BA17" s="153">
        <f>$E17/(VLOOKUP(BA$2,怪物属性!$B$4:$F$29,3,FALSE)-$G17)/IF(AZ17&lt;0,ABS(AZ17),AZ17)</f>
        <v>4.5256045453908539E-3</v>
      </c>
      <c r="BB17" s="152">
        <f>VLOOKUP(BB$2,怪物属性!$B$4:$F$29,5,FALSE)/($F17-VLOOKUP(BB$2,怪物属性!$B$4:$F$29,4,FALSE))</f>
        <v>-108.45025295109612</v>
      </c>
      <c r="BC17" s="153">
        <f>$E17/(VLOOKUP(BC$2,怪物属性!$B$4:$F$29,3,FALSE)-$G17)/IF(BB17&lt;0,ABS(BB17),BB17)</f>
        <v>4.6046854569069063E-3</v>
      </c>
      <c r="BD17" s="152">
        <f>VLOOKUP(BD$2,怪物属性!$B$4:$F$29,5,FALSE)/($F17-VLOOKUP(BD$2,怪物属性!$B$4:$F$29,4,FALSE))</f>
        <v>-85.428383012397788</v>
      </c>
      <c r="BE17" s="153">
        <f>$E17/(VLOOKUP(BE$2,怪物属性!$B$4:$F$29,3,FALSE)-$G17)/IF(BD17&lt;0,ABS(BD17),BD17)</f>
        <v>4.9123024425020007E-3</v>
      </c>
    </row>
    <row r="18" spans="1:57" x14ac:dyDescent="0.15">
      <c r="A18" s="30">
        <f>VLOOKUP(B18,装备升级!W:AB,静态模拟!C18+1,FALSE)+IF(静态模拟!D18=0,0,VLOOKUP(B18,装备强化!AP:AZ,静态模拟!D18+1,FALSE))</f>
        <v>61</v>
      </c>
      <c r="B18" s="149">
        <v>1</v>
      </c>
      <c r="C18" s="149">
        <v>2</v>
      </c>
      <c r="D18" s="149">
        <v>1</v>
      </c>
      <c r="E18" s="149">
        <f t="shared" si="1"/>
        <v>8910</v>
      </c>
      <c r="F18" s="22">
        <f t="shared" si="2"/>
        <v>2970</v>
      </c>
      <c r="G18" s="22">
        <f t="shared" si="3"/>
        <v>1485</v>
      </c>
      <c r="H18" s="152">
        <f>VLOOKUP(H$2,怪物属性!$B$4:$F$29,5,FALSE)/($F18-VLOOKUP(H$2,怪物属性!$B$4:$F$29,4,FALSE))</f>
        <v>4.9544419134396351</v>
      </c>
      <c r="I18" s="153">
        <f>$E18/(VLOOKUP(I$2,怪物属性!$B$4:$F$29,3,FALSE)-$G18)/IF(H18&lt;0,ABS(H18),H18)</f>
        <v>28.099784482758622</v>
      </c>
      <c r="J18" s="152">
        <f>VLOOKUP(J$2,怪物属性!$B$4:$F$29,5,FALSE)/($F18-VLOOKUP(J$2,怪物属性!$B$4:$F$29,4,FALSE))</f>
        <v>7.9652605459057071</v>
      </c>
      <c r="K18" s="153">
        <f>$E18/(VLOOKUP(K$2,怪物属性!$B$4:$F$29,3,FALSE)-$G18)/IF(J18&lt;0,ABS(J18),J18)</f>
        <v>2.2969352702987966</v>
      </c>
      <c r="L18" s="152">
        <f>VLOOKUP(L$2,怪物属性!$B$4:$F$29,5,FALSE)/($F18-VLOOKUP(L$2,怪物属性!$B$4:$F$29,4,FALSE))</f>
        <v>13.84514721919302</v>
      </c>
      <c r="M18" s="153">
        <f>$E18/(VLOOKUP(M$2,怪物属性!$B$4:$F$29,3,FALSE)-$G18)/IF(L18&lt;0,ABS(L18),L18)</f>
        <v>0.70564340612874343</v>
      </c>
      <c r="N18" s="152">
        <f>VLOOKUP(N$2,怪物属性!$B$4:$F$29,5,FALSE)/($F18-VLOOKUP(N$2,怪物属性!$B$4:$F$29,4,FALSE))</f>
        <v>20.004842615012105</v>
      </c>
      <c r="O18" s="153">
        <f>$E18/(VLOOKUP(O$2,怪物属性!$B$4:$F$29,3,FALSE)-$G18)/IF(N18&lt;0,ABS(N18),N18)</f>
        <v>0.33287904100354643</v>
      </c>
      <c r="P18" s="152">
        <f>VLOOKUP(P$2,怪物属性!$B$4:$F$29,5,FALSE)/($F18-VLOOKUP(P$2,怪物属性!$B$4:$F$29,4,FALSE))</f>
        <v>31.217835262083049</v>
      </c>
      <c r="Q18" s="153">
        <f>$E18/(VLOOKUP(Q$2,怪物属性!$B$4:$F$29,3,FALSE)-$G18)/IF(P18&lt;0,ABS(P18),P18)</f>
        <v>0.16152448686460541</v>
      </c>
      <c r="R18" s="152">
        <f>VLOOKUP(R$2,怪物属性!$B$4:$F$29,5,FALSE)/($F18-VLOOKUP(R$2,怪物属性!$B$4:$F$29,4,FALSE))</f>
        <v>44.238805970149251</v>
      </c>
      <c r="S18" s="153">
        <f>$E18/(VLOOKUP(S$2,怪物属性!$B$4:$F$29,3,FALSE)-$G18)/IF(R18&lt;0,ABS(R18),R18)</f>
        <v>9.0682972801032463E-2</v>
      </c>
      <c r="T18" s="152">
        <f>VLOOKUP(T$2,怪物属性!$B$4:$F$29,5,FALSE)/($F18-VLOOKUP(T$2,怪物属性!$B$4:$F$29,4,FALSE))</f>
        <v>66.757352941176464</v>
      </c>
      <c r="U18" s="153">
        <f>$E18/(VLOOKUP(U$2,怪物属性!$B$4:$F$29,3,FALSE)-$G18)/IF(T18&lt;0,ABS(T18),T18)</f>
        <v>5.0289541696004594E-2</v>
      </c>
      <c r="V18" s="152">
        <f>VLOOKUP(V$2,怪物属性!$B$4:$F$29,5,FALSE)/($F18-VLOOKUP(V$2,怪物属性!$B$4:$F$29,4,FALSE))</f>
        <v>94.666666666666671</v>
      </c>
      <c r="W18" s="153">
        <f>$E18/(VLOOKUP(W$2,怪物属性!$B$4:$F$29,3,FALSE)-$G18)/IF(V18&lt;0,ABS(V18),V18)</f>
        <v>3.0439753657781097E-2</v>
      </c>
      <c r="X18" s="152">
        <f>VLOOKUP(X$2,怪物属性!$B$4:$F$29,5,FALSE)/($F18-VLOOKUP(X$2,怪物属性!$B$4:$F$29,4,FALSE))</f>
        <v>147.54852320675104</v>
      </c>
      <c r="Y18" s="153">
        <f>$E18/(VLOOKUP(Y$2,怪物属性!$B$4:$F$29,3,FALSE)-$G18)/IF(X18&lt;0,ABS(X18),X18)</f>
        <v>1.7097087804059555E-2</v>
      </c>
      <c r="Z18" s="152">
        <f>VLOOKUP(Z$2,怪物属性!$B$4:$F$29,5,FALSE)/($F18-VLOOKUP(Z$2,怪物属性!$B$4:$F$29,4,FALSE))</f>
        <v>230.94797687861271</v>
      </c>
      <c r="AA18" s="153">
        <f>$E18/(VLOOKUP(AA$2,怪物属性!$B$4:$F$29,3,FALSE)-$G18)/IF(Z18&lt;0,ABS(Z18),Z18)</f>
        <v>9.6959329315669546E-3</v>
      </c>
      <c r="AB18" s="152">
        <f>VLOOKUP(AB$2,怪物属性!$B$4:$F$29,5,FALSE)/($F18-VLOOKUP(AB$2,怪物属性!$B$4:$F$29,4,FALSE))</f>
        <v>-386.63900414937757</v>
      </c>
      <c r="AC18" s="153">
        <f>$E18/(VLOOKUP(AC$2,怪物属性!$B$4:$F$29,3,FALSE)-$G18)/IF(AB18&lt;0,ABS(AB18),AB18)</f>
        <v>3.8134622029991332E-3</v>
      </c>
      <c r="AD18" s="152">
        <f>VLOOKUP(AD$2,怪物属性!$B$4:$F$29,5,FALSE)/($F18-VLOOKUP(AD$2,怪物属性!$B$4:$F$29,4,FALSE))</f>
        <v>-277.49405548216646</v>
      </c>
      <c r="AE18" s="153">
        <f>$E18/(VLOOKUP(AE$2,怪物属性!$B$4:$F$29,3,FALSE)-$G18)/IF(AD18&lt;0,ABS(AD18),AD18)</f>
        <v>4.8240378504580492E-3</v>
      </c>
      <c r="AF18" s="152">
        <f>VLOOKUP(AF$2,怪物属性!$B$4:$F$29,5,FALSE)/($F18-VLOOKUP(AF$2,怪物属性!$B$4:$F$29,4,FALSE))</f>
        <v>-235.69481765834934</v>
      </c>
      <c r="AG18" s="153">
        <f>$E18/(VLOOKUP(AG$2,怪物属性!$B$4:$F$29,3,FALSE)-$G18)/IF(AF18&lt;0,ABS(AF18),AF18)</f>
        <v>5.1870365293788436E-3</v>
      </c>
      <c r="AH18" s="152">
        <f>VLOOKUP(AH$2,怪物属性!$B$4:$F$29,5,FALSE)/($F18-VLOOKUP(AH$2,怪物属性!$B$4:$F$29,4,FALSE))</f>
        <v>-205.15662650602408</v>
      </c>
      <c r="AI18" s="153">
        <f>$E18/(VLOOKUP(AI$2,怪物属性!$B$4:$F$29,3,FALSE)-$G18)/IF(AH18&lt;0,ABS(AH18),AH18)</f>
        <v>5.4815388815018977E-3</v>
      </c>
      <c r="AJ18" s="152">
        <f>VLOOKUP(AJ$2,怪物属性!$B$4:$F$29,5,FALSE)/($F18-VLOOKUP(AJ$2,怪物属性!$B$4:$F$29,4,FALSE))</f>
        <v>-191.83783783783784</v>
      </c>
      <c r="AK18" s="153">
        <f>$E18/(VLOOKUP(AK$2,怪物属性!$B$4:$F$29,3,FALSE)-$G18)/IF(AJ18&lt;0,ABS(AJ18),AJ18)</f>
        <v>5.4100731041728306E-3</v>
      </c>
      <c r="AL18" s="152">
        <f>VLOOKUP(AL$2,怪物属性!$B$4:$F$29,5,FALSE)/($F18-VLOOKUP(AL$2,怪物属性!$B$4:$F$29,4,FALSE))</f>
        <v>-175.25855901890648</v>
      </c>
      <c r="AM18" s="153">
        <f>$E18/(VLOOKUP(AM$2,怪物属性!$B$4:$F$29,3,FALSE)-$G18)/IF(AL18&lt;0,ABS(AL18),AL18)</f>
        <v>5.4636401772347656E-3</v>
      </c>
      <c r="AN18" s="152">
        <f>VLOOKUP(AN$2,怪物属性!$B$4:$F$29,5,FALSE)/($F18-VLOOKUP(AN$2,怪物属性!$B$4:$F$29,4,FALSE))</f>
        <v>-170.4627917217085</v>
      </c>
      <c r="AO18" s="153">
        <f>$E18/(VLOOKUP(AO$2,怪物属性!$B$4:$F$29,3,FALSE)-$G18)/IF(AN18&lt;0,ABS(AN18),AN18)</f>
        <v>5.2285156849309128E-3</v>
      </c>
      <c r="AP18" s="152">
        <f>VLOOKUP(AP$2,怪物属性!$B$4:$F$29,5,FALSE)/($F18-VLOOKUP(AP$2,怪物属性!$B$4:$F$29,4,FALSE))</f>
        <v>-160.13761467889907</v>
      </c>
      <c r="AQ18" s="153">
        <f>$E18/(VLOOKUP(AQ$2,怪物属性!$B$4:$F$29,3,FALSE)-$G18)/IF(AP18&lt;0,ABS(AP18),AP18)</f>
        <v>5.1762624244968509E-3</v>
      </c>
      <c r="AR18" s="152">
        <f>VLOOKUP(AR$2,怪物属性!$B$4:$F$29,5,FALSE)/($F18-VLOOKUP(AR$2,怪物属性!$B$4:$F$29,4,FALSE))</f>
        <v>-157.11051212938006</v>
      </c>
      <c r="AS18" s="153">
        <f>$E18/(VLOOKUP(AS$2,怪物属性!$B$4:$F$29,3,FALSE)-$G18)/IF(AR18&lt;0,ABS(AR18),AR18)</f>
        <v>4.9250258855097042E-3</v>
      </c>
      <c r="AT18" s="152">
        <f>VLOOKUP(AT$2,怪物属性!$B$4:$F$29,5,FALSE)/($F18-VLOOKUP(AT$2,怪物属性!$B$4:$F$29,4,FALSE))</f>
        <v>-147.94250148192057</v>
      </c>
      <c r="AU18" s="153">
        <f>$E18/(VLOOKUP(AU$2,怪物属性!$B$4:$F$29,3,FALSE)-$G18)/IF(AT18&lt;0,ABS(AT18),AT18)</f>
        <v>4.8608636605059867E-3</v>
      </c>
      <c r="AV18" s="152">
        <f>VLOOKUP(AV$2,怪物属性!$B$4:$F$29,5,FALSE)/($F18-VLOOKUP(AV$2,怪物属性!$B$4:$F$29,4,FALSE))</f>
        <v>-142.08657335406946</v>
      </c>
      <c r="AW18" s="153">
        <f>$E18/(VLOOKUP(AW$2,怪物属性!$B$4:$F$29,3,FALSE)-$G18)/IF(AV18&lt;0,ABS(AV18),AV18)</f>
        <v>4.6727457109900991E-3</v>
      </c>
      <c r="AX18" s="152">
        <f>VLOOKUP(AX$2,怪物属性!$B$4:$F$29,5,FALSE)/($F18-VLOOKUP(AX$2,怪物属性!$B$4:$F$29,4,FALSE))</f>
        <v>-133.1397109428768</v>
      </c>
      <c r="AY18" s="153">
        <f>$E18/(VLOOKUP(AY$2,怪物属性!$B$4:$F$29,3,FALSE)-$G18)/IF(AX18&lt;0,ABS(AX18),AX18)</f>
        <v>4.6204213094972997E-3</v>
      </c>
      <c r="AZ18" s="152">
        <f>VLOOKUP(AZ$2,怪物属性!$B$4:$F$29,5,FALSE)/($F18-VLOOKUP(AZ$2,怪物属性!$B$4:$F$29,4,FALSE))</f>
        <v>-123.01185770750988</v>
      </c>
      <c r="BA18" s="153">
        <f>$E18/(VLOOKUP(BA$2,怪物属性!$B$4:$F$29,3,FALSE)-$G18)/IF(AZ18&lt;0,ABS(AZ18),AZ18)</f>
        <v>4.5411938333898413E-3</v>
      </c>
      <c r="BB18" s="152">
        <f>VLOOKUP(BB$2,怪物属性!$B$4:$F$29,5,FALSE)/($F18-VLOOKUP(BB$2,怪物属性!$B$4:$F$29,4,FALSE))</f>
        <v>-108.81725888324873</v>
      </c>
      <c r="BC18" s="153">
        <f>$E18/(VLOOKUP(BC$2,怪物属性!$B$4:$F$29,3,FALSE)-$G18)/IF(BB18&lt;0,ABS(BB18),BB18)</f>
        <v>4.622876790413657E-3</v>
      </c>
      <c r="BD18" s="152">
        <f>VLOOKUP(BD$2,怪物属性!$B$4:$F$29,5,FALSE)/($F18-VLOOKUP(BD$2,怪物属性!$B$4:$F$29,4,FALSE))</f>
        <v>-85.654324252843168</v>
      </c>
      <c r="BE18" s="153">
        <f>$E18/(VLOOKUP(BE$2,怪物属性!$B$4:$F$29,3,FALSE)-$G18)/IF(BD18&lt;0,ABS(BD18),BD18)</f>
        <v>4.9349005725159573E-3</v>
      </c>
    </row>
    <row r="19" spans="1:57" x14ac:dyDescent="0.15">
      <c r="A19" s="30">
        <f>VLOOKUP(B19,装备升级!W:AB,静态模拟!C19+1,FALSE)+IF(静态模拟!D19=0,0,VLOOKUP(B19,装备强化!AP:AZ,静态模拟!D19+1,FALSE))</f>
        <v>101</v>
      </c>
      <c r="B19" s="149">
        <v>1</v>
      </c>
      <c r="C19" s="149">
        <v>2</v>
      </c>
      <c r="D19" s="149">
        <v>2</v>
      </c>
      <c r="E19" s="149">
        <f t="shared" si="1"/>
        <v>8970</v>
      </c>
      <c r="F19" s="22">
        <f t="shared" si="2"/>
        <v>2990</v>
      </c>
      <c r="G19" s="22">
        <f t="shared" si="3"/>
        <v>1495</v>
      </c>
      <c r="H19" s="152">
        <f>VLOOKUP(H$2,怪物属性!$B$4:$F$29,5,FALSE)/($F19-VLOOKUP(H$2,怪物属性!$B$4:$F$29,4,FALSE))</f>
        <v>4.9097065462753946</v>
      </c>
      <c r="I19" s="153">
        <f>$E19/(VLOOKUP(I$2,怪物属性!$B$4:$F$29,3,FALSE)-$G19)/IF(H19&lt;0,ABS(H19),H19)</f>
        <v>33.833205619412517</v>
      </c>
      <c r="J19" s="152">
        <f>VLOOKUP(J$2,怪物属性!$B$4:$F$29,5,FALSE)/($F19-VLOOKUP(J$2,怪物属性!$B$4:$F$29,4,FALSE))</f>
        <v>7.8869778869778866</v>
      </c>
      <c r="K19" s="153">
        <f>$E19/(VLOOKUP(K$2,怪物属性!$B$4:$F$29,3,FALSE)-$G19)/IF(J19&lt;0,ABS(J19),J19)</f>
        <v>2.3843139559944357</v>
      </c>
      <c r="L19" s="152">
        <f>VLOOKUP(L$2,怪物属性!$B$4:$F$29,5,FALSE)/($F19-VLOOKUP(L$2,怪物属性!$B$4:$F$29,4,FALSE))</f>
        <v>13.6957928802589</v>
      </c>
      <c r="M19" s="153">
        <f>$E19/(VLOOKUP(M$2,怪物属性!$B$4:$F$29,3,FALSE)-$G19)/IF(L19&lt;0,ABS(L19),L19)</f>
        <v>0.72610382724380607</v>
      </c>
      <c r="N19" s="152">
        <f>VLOOKUP(N$2,怪物属性!$B$4:$F$29,5,FALSE)/($F19-VLOOKUP(N$2,怪物属性!$B$4:$F$29,4,FALSE))</f>
        <v>19.76555023923445</v>
      </c>
      <c r="O19" s="153">
        <f>$E19/(VLOOKUP(O$2,怪物属性!$B$4:$F$29,3,FALSE)-$G19)/IF(N19&lt;0,ABS(N19),N19)</f>
        <v>0.34173185115188426</v>
      </c>
      <c r="P19" s="152">
        <f>VLOOKUP(P$2,怪物属性!$B$4:$F$29,5,FALSE)/($F19-VLOOKUP(P$2,怪物属性!$B$4:$F$29,4,FALSE))</f>
        <v>30.79852249832102</v>
      </c>
      <c r="Q19" s="153">
        <f>$E19/(VLOOKUP(Q$2,怪物属性!$B$4:$F$29,3,FALSE)-$G19)/IF(P19&lt;0,ABS(P19),P19)</f>
        <v>0.16576422175900016</v>
      </c>
      <c r="R19" s="152">
        <f>VLOOKUP(R$2,怪物属性!$B$4:$F$29,5,FALSE)/($F19-VLOOKUP(R$2,怪物属性!$B$4:$F$29,4,FALSE))</f>
        <v>43.554524361948957</v>
      </c>
      <c r="S19" s="153">
        <f>$E19/(VLOOKUP(S$2,怪物属性!$B$4:$F$29,3,FALSE)-$G19)/IF(R19&lt;0,ABS(R19),R19)</f>
        <v>9.3147333090277645E-2</v>
      </c>
      <c r="T19" s="152">
        <f>VLOOKUP(T$2,怪物属性!$B$4:$F$29,5,FALSE)/($F19-VLOOKUP(T$2,怪物属性!$B$4:$F$29,4,FALSE))</f>
        <v>65.552346570397106</v>
      </c>
      <c r="U19" s="153">
        <f>$E19/(VLOOKUP(U$2,怪物属性!$B$4:$F$29,3,FALSE)-$G19)/IF(T19&lt;0,ABS(T19),T19)</f>
        <v>5.1753860340707447E-2</v>
      </c>
      <c r="V19" s="152">
        <f>VLOOKUP(V$2,怪物属性!$B$4:$F$29,5,FALSE)/($F19-VLOOKUP(V$2,怪物属性!$B$4:$F$29,4,FALSE))</f>
        <v>92.608695652173907</v>
      </c>
      <c r="W19" s="153">
        <f>$E19/(VLOOKUP(W$2,怪物属性!$B$4:$F$29,3,FALSE)-$G19)/IF(V19&lt;0,ABS(V19),V19)</f>
        <v>3.1427370191297037E-2</v>
      </c>
      <c r="X19" s="152">
        <f>VLOOKUP(X$2,怪物属性!$B$4:$F$29,5,FALSE)/($F19-VLOOKUP(X$2,怪物属性!$B$4:$F$29,4,FALSE))</f>
        <v>143.51162790697674</v>
      </c>
      <c r="Y19" s="153">
        <f>$E19/(VLOOKUP(Y$2,怪物属性!$B$4:$F$29,3,FALSE)-$G19)/IF(X19&lt;0,ABS(X19),X19)</f>
        <v>1.7746634323263427E-2</v>
      </c>
      <c r="Z19" s="152">
        <f>VLOOKUP(Z$2,怪物属性!$B$4:$F$29,5,FALSE)/($F19-VLOOKUP(Z$2,怪物属性!$B$4:$F$29,4,FALSE))</f>
        <v>222.37847866419295</v>
      </c>
      <c r="AA19" s="153">
        <f>$E19/(VLOOKUP(AA$2,怪物属性!$B$4:$F$29,3,FALSE)-$G19)/IF(Z19&lt;0,ABS(Z19),Z19)</f>
        <v>1.016292192811857E-2</v>
      </c>
      <c r="AB19" s="152">
        <f>VLOOKUP(AB$2,怪物属性!$B$4:$F$29,5,FALSE)/($F19-VLOOKUP(AB$2,怪物属性!$B$4:$F$29,4,FALSE))</f>
        <v>-403.3766233766234</v>
      </c>
      <c r="AC19" s="153">
        <f>$E19/(VLOOKUP(AC$2,怪物属性!$B$4:$F$29,3,FALSE)-$G19)/IF(AB19&lt;0,ABS(AB19),AB19)</f>
        <v>3.6859411037106602E-3</v>
      </c>
      <c r="AD19" s="152">
        <f>VLOOKUP(AD$2,怪物属性!$B$4:$F$29,5,FALSE)/($F19-VLOOKUP(AD$2,怪物属性!$B$4:$F$29,4,FALSE))</f>
        <v>-285.02442333785615</v>
      </c>
      <c r="AE19" s="153">
        <f>$E19/(VLOOKUP(AE$2,怪物属性!$B$4:$F$29,3,FALSE)-$G19)/IF(AD19&lt;0,ABS(AD19),AD19)</f>
        <v>4.7353276068681912E-3</v>
      </c>
      <c r="AF19" s="152">
        <f>VLOOKUP(AF$2,怪物属性!$B$4:$F$29,5,FALSE)/($F19-VLOOKUP(AF$2,怪物属性!$B$4:$F$29,4,FALSE))</f>
        <v>-240.30724070450097</v>
      </c>
      <c r="AG19" s="153">
        <f>$E19/(VLOOKUP(AG$2,怪物属性!$B$4:$F$29,3,FALSE)-$G19)/IF(AF19&lt;0,ABS(AF19),AF19)</f>
        <v>5.1287736787906874E-3</v>
      </c>
      <c r="AH19" s="152">
        <f>VLOOKUP(AH$2,怪物属性!$B$4:$F$29,5,FALSE)/($F19-VLOOKUP(AH$2,怪物属性!$B$4:$F$29,4,FALSE))</f>
        <v>-208.29357798165137</v>
      </c>
      <c r="AI19" s="153">
        <f>$E19/(VLOOKUP(AI$2,怪物属性!$B$4:$F$29,3,FALSE)-$G19)/IF(AH19&lt;0,ABS(AH19),AH19)</f>
        <v>5.4422112674061924E-3</v>
      </c>
      <c r="AJ19" s="152">
        <f>VLOOKUP(AJ$2,怪物属性!$B$4:$F$29,5,FALSE)/($F19-VLOOKUP(AJ$2,怪物属性!$B$4:$F$29,4,FALSE))</f>
        <v>-194.22388059701493</v>
      </c>
      <c r="AK19" s="153">
        <f>$E19/(VLOOKUP(AK$2,怪物属性!$B$4:$F$29,3,FALSE)-$G19)/IF(AJ19&lt;0,ABS(AJ19),AJ19)</f>
        <v>5.3858677765383309E-3</v>
      </c>
      <c r="AL19" s="152">
        <f>VLOOKUP(AL$2,怪物属性!$B$4:$F$29,5,FALSE)/($F19-VLOOKUP(AL$2,怪物属性!$B$4:$F$29,4,FALSE))</f>
        <v>-177.06814661848219</v>
      </c>
      <c r="AM19" s="153">
        <f>$E19/(VLOOKUP(AM$2,怪物属性!$B$4:$F$29,3,FALSE)-$G19)/IF(AL19&lt;0,ABS(AL19),AL19)</f>
        <v>5.4500766143685134E-3</v>
      </c>
      <c r="AN19" s="152">
        <f>VLOOKUP(AN$2,怪物属性!$B$4:$F$29,5,FALSE)/($F19-VLOOKUP(AN$2,怪物属性!$B$4:$F$29,4,FALSE))</f>
        <v>-171.97734340293204</v>
      </c>
      <c r="AO19" s="153">
        <f>$E19/(VLOOKUP(AO$2,怪物属性!$B$4:$F$29,3,FALSE)-$G19)/IF(AN19&lt;0,ABS(AN19),AN19)</f>
        <v>5.2225926981493394E-3</v>
      </c>
      <c r="AP19" s="152">
        <f>VLOOKUP(AP$2,怪物属性!$B$4:$F$29,5,FALSE)/($F19-VLOOKUP(AP$2,怪物属性!$B$4:$F$29,4,FALSE))</f>
        <v>-161.37134052388291</v>
      </c>
      <c r="AQ19" s="153">
        <f>$E19/(VLOOKUP(AQ$2,怪物属性!$B$4:$F$29,3,FALSE)-$G19)/IF(AP19&lt;0,ABS(AP19),AP19)</f>
        <v>5.1760944675984157E-3</v>
      </c>
      <c r="AR19" s="152">
        <f>VLOOKUP(AR$2,怪物属性!$B$4:$F$29,5,FALSE)/($F19-VLOOKUP(AR$2,怪物属性!$B$4:$F$29,4,FALSE))</f>
        <v>-158.1763907734057</v>
      </c>
      <c r="AS19" s="153">
        <f>$E19/(VLOOKUP(AS$2,怪物属性!$B$4:$F$29,3,FALSE)-$G19)/IF(AR19&lt;0,ABS(AR19),AR19)</f>
        <v>4.9290606084573625E-3</v>
      </c>
      <c r="AT19" s="152">
        <f>VLOOKUP(AT$2,怪物属性!$B$4:$F$29,5,FALSE)/($F19-VLOOKUP(AT$2,怪物属性!$B$4:$F$29,4,FALSE))</f>
        <v>-148.82468694096602</v>
      </c>
      <c r="AU19" s="153">
        <f>$E19/(VLOOKUP(AU$2,怪物属性!$B$4:$F$29,3,FALSE)-$G19)/IF(AT19&lt;0,ABS(AT19),AT19)</f>
        <v>4.8685184558389218E-3</v>
      </c>
      <c r="AV19" s="152">
        <f>VLOOKUP(AV$2,怪物属性!$B$4:$F$29,5,FALSE)/($F19-VLOOKUP(AV$2,怪物属性!$B$4:$F$29,4,FALSE))</f>
        <v>-142.82699322563835</v>
      </c>
      <c r="AW19" s="153">
        <f>$E19/(VLOOKUP(AW$2,怪物属性!$B$4:$F$29,3,FALSE)-$G19)/IF(AV19&lt;0,ABS(AV19),AV19)</f>
        <v>4.6833150234791791E-3</v>
      </c>
      <c r="AX19" s="152">
        <f>VLOOKUP(AX$2,怪物属性!$B$4:$F$29,5,FALSE)/($F19-VLOOKUP(AX$2,怪物属性!$B$4:$F$29,4,FALSE))</f>
        <v>-133.75339940078359</v>
      </c>
      <c r="AY19" s="153">
        <f>$E19/(VLOOKUP(AY$2,怪物属性!$B$4:$F$29,3,FALSE)-$G19)/IF(AX19&lt;0,ABS(AX19),AX19)</f>
        <v>4.6333920176822698E-3</v>
      </c>
      <c r="AZ19" s="152">
        <f>VLOOKUP(AZ$2,怪物属性!$B$4:$F$29,5,FALSE)/($F19-VLOOKUP(AZ$2,怪物属性!$B$4:$F$29,4,FALSE))</f>
        <v>-123.5</v>
      </c>
      <c r="BA19" s="153">
        <f>$E19/(VLOOKUP(BA$2,怪物属性!$B$4:$F$29,3,FALSE)-$G19)/IF(AZ19&lt;0,ABS(AZ19),AZ19)</f>
        <v>4.5565607871623851E-3</v>
      </c>
      <c r="BB19" s="152">
        <f>VLOOKUP(BB$2,怪物属性!$B$4:$F$29,5,FALSE)/($F19-VLOOKUP(BB$2,怪物属性!$B$4:$F$29,4,FALSE))</f>
        <v>-109.18675721561969</v>
      </c>
      <c r="BC19" s="153">
        <f>$E19/(VLOOKUP(BC$2,怪物属性!$B$4:$F$29,3,FALSE)-$G19)/IF(BB19&lt;0,ABS(BB19),BB19)</f>
        <v>4.6408778607413253E-3</v>
      </c>
      <c r="BD19" s="152">
        <f>VLOOKUP(BD$2,怪物属性!$B$4:$F$29,5,FALSE)/($F19-VLOOKUP(BD$2,怪物属性!$B$4:$F$29,4,FALSE))</f>
        <v>-85.881463802704857</v>
      </c>
      <c r="BE19" s="153">
        <f>$E19/(VLOOKUP(BE$2,怪物属性!$B$4:$F$29,3,FALSE)-$G19)/IF(BD19&lt;0,ABS(BD19),BD19)</f>
        <v>4.9573442882908849E-3</v>
      </c>
    </row>
    <row r="20" spans="1:57" x14ac:dyDescent="0.15">
      <c r="A20" s="30">
        <f>VLOOKUP(B20,装备升级!W:AB,静态模拟!C20+1,FALSE)+IF(静态模拟!D20=0,0,VLOOKUP(B20,装备强化!AP:AZ,静态模拟!D20+1,FALSE))</f>
        <v>143</v>
      </c>
      <c r="B20" s="149">
        <v>1</v>
      </c>
      <c r="C20" s="149">
        <v>2</v>
      </c>
      <c r="D20" s="149">
        <v>3</v>
      </c>
      <c r="E20" s="149">
        <f t="shared" si="1"/>
        <v>9030</v>
      </c>
      <c r="F20" s="22">
        <f t="shared" si="2"/>
        <v>3010</v>
      </c>
      <c r="G20" s="22">
        <f t="shared" si="3"/>
        <v>1505</v>
      </c>
      <c r="H20" s="152">
        <f>VLOOKUP(H$2,怪物属性!$B$4:$F$29,5,FALSE)/($F20-VLOOKUP(H$2,怪物属性!$B$4:$F$29,4,FALSE))</f>
        <v>4.8657718120805367</v>
      </c>
      <c r="I20" s="153">
        <f>$E20/(VLOOKUP(I$2,怪物属性!$B$4:$F$29,3,FALSE)-$G20)/IF(H20&lt;0,ABS(H20),H20)</f>
        <v>42.177742946708463</v>
      </c>
      <c r="J20" s="152">
        <f>VLOOKUP(J$2,怪物属性!$B$4:$F$29,5,FALSE)/($F20-VLOOKUP(J$2,怪物属性!$B$4:$F$29,4,FALSE))</f>
        <v>7.8102189781021893</v>
      </c>
      <c r="K20" s="153">
        <f>$E20/(VLOOKUP(K$2,怪物属性!$B$4:$F$29,3,FALSE)-$G20)/IF(J20&lt;0,ABS(J20),J20)</f>
        <v>2.47575496808021</v>
      </c>
      <c r="L20" s="152">
        <f>VLOOKUP(L$2,怪物属性!$B$4:$F$29,5,FALSE)/($F20-VLOOKUP(L$2,怪物属性!$B$4:$F$29,4,FALSE))</f>
        <v>13.549626467449306</v>
      </c>
      <c r="M20" s="153">
        <f>$E20/(VLOOKUP(M$2,怪物属性!$B$4:$F$29,3,FALSE)-$G20)/IF(L20&lt;0,ABS(L20),L20)</f>
        <v>0.7471289640323141</v>
      </c>
      <c r="N20" s="152">
        <f>VLOOKUP(N$2,怪物属性!$B$4:$F$29,5,FALSE)/($F20-VLOOKUP(N$2,怪物属性!$B$4:$F$29,4,FALSE))</f>
        <v>19.531914893617021</v>
      </c>
      <c r="O20" s="153">
        <f>$E20/(VLOOKUP(O$2,怪物属性!$B$4:$F$29,3,FALSE)-$G20)/IF(N20&lt;0,ABS(N20),N20)</f>
        <v>0.35077409820782129</v>
      </c>
      <c r="P20" s="152">
        <f>VLOOKUP(P$2,怪物属性!$B$4:$F$29,5,FALSE)/($F20-VLOOKUP(P$2,怪物属性!$B$4:$F$29,4,FALSE))</f>
        <v>30.390324718356528</v>
      </c>
      <c r="Q20" s="153">
        <f>$E20/(VLOOKUP(Q$2,怪物属性!$B$4:$F$29,3,FALSE)-$G20)/IF(P20&lt;0,ABS(P20),P20)</f>
        <v>0.17008245065856215</v>
      </c>
      <c r="R20" s="152">
        <f>VLOOKUP(R$2,怪物属性!$B$4:$F$29,5,FALSE)/($F20-VLOOKUP(R$2,怪物属性!$B$4:$F$29,4,FALSE))</f>
        <v>42.89108910891089</v>
      </c>
      <c r="S20" s="153">
        <f>$E20/(VLOOKUP(S$2,怪物属性!$B$4:$F$29,3,FALSE)-$G20)/IF(R20&lt;0,ABS(R20),R20)</f>
        <v>9.5653448885611059E-2</v>
      </c>
      <c r="T20" s="152">
        <f>VLOOKUP(T$2,怪物属性!$B$4:$F$29,5,FALSE)/($F20-VLOOKUP(T$2,怪物属性!$B$4:$F$29,4,FALSE))</f>
        <v>64.39007092198581</v>
      </c>
      <c r="U20" s="153">
        <f>$E20/(VLOOKUP(U$2,怪物属性!$B$4:$F$29,3,FALSE)-$G20)/IF(T20&lt;0,ABS(T20),T20)</f>
        <v>5.3241842485637965E-2</v>
      </c>
      <c r="V20" s="152">
        <f>VLOOKUP(V$2,怪物属性!$B$4:$F$29,5,FALSE)/($F20-VLOOKUP(V$2,怪物属性!$B$4:$F$29,4,FALSE))</f>
        <v>90.638297872340431</v>
      </c>
      <c r="W20" s="153">
        <f>$E20/(VLOOKUP(W$2,怪物属性!$B$4:$F$29,3,FALSE)-$G20)/IF(V20&lt;0,ABS(V20),V20)</f>
        <v>3.2430586120892016E-2</v>
      </c>
      <c r="X20" s="152">
        <f>VLOOKUP(X$2,怪物属性!$B$4:$F$29,5,FALSE)/($F20-VLOOKUP(X$2,怪物属性!$B$4:$F$29,4,FALSE))</f>
        <v>139.68974700399468</v>
      </c>
      <c r="Y20" s="153">
        <f>$E20/(VLOOKUP(Y$2,怪物属性!$B$4:$F$29,3,FALSE)-$G20)/IF(X20&lt;0,ABS(X20),X20)</f>
        <v>1.8406393922218513E-2</v>
      </c>
      <c r="Z20" s="152">
        <f>VLOOKUP(Z$2,怪物属性!$B$4:$F$29,5,FALSE)/($F20-VLOOKUP(Z$2,怪物属性!$B$4:$F$29,4,FALSE))</f>
        <v>214.4221824686941</v>
      </c>
      <c r="AA20" s="153">
        <f>$E20/(VLOOKUP(AA$2,怪物属性!$B$4:$F$29,3,FALSE)-$G20)/IF(Z20&lt;0,ABS(Z20),Z20)</f>
        <v>1.063732764768395E-2</v>
      </c>
      <c r="AB20" s="152">
        <f>VLOOKUP(AB$2,怪物属性!$B$4:$F$29,5,FALSE)/($F20-VLOOKUP(AB$2,怪物属性!$B$4:$F$29,4,FALSE))</f>
        <v>-421.62895927601812</v>
      </c>
      <c r="AC20" s="153">
        <f>$E20/(VLOOKUP(AC$2,怪物属性!$B$4:$F$29,3,FALSE)-$G20)/IF(AB20&lt;0,ABS(AB20),AB20)</f>
        <v>3.5558583703444585E-3</v>
      </c>
      <c r="AD20" s="152">
        <f>VLOOKUP(AD$2,怪物属性!$B$4:$F$29,5,FALSE)/($F20-VLOOKUP(AD$2,怪物属性!$B$4:$F$29,4,FALSE))</f>
        <v>-292.97489539748955</v>
      </c>
      <c r="AE20" s="153">
        <f>$E20/(VLOOKUP(AE$2,怪物属性!$B$4:$F$29,3,FALSE)-$G20)/IF(AD20&lt;0,ABS(AD20),AD20)</f>
        <v>4.6446283113257703E-3</v>
      </c>
      <c r="AF20" s="152">
        <f>VLOOKUP(AF$2,怪物属性!$B$4:$F$29,5,FALSE)/($F20-VLOOKUP(AF$2,怪物属性!$B$4:$F$29,4,FALSE))</f>
        <v>-245.10379241516966</v>
      </c>
      <c r="AG20" s="153">
        <f>$E20/(VLOOKUP(AG$2,怪物属性!$B$4:$F$29,3,FALSE)-$G20)/IF(AF20&lt;0,ABS(AF20),AF20)</f>
        <v>5.0690059461555286E-3</v>
      </c>
      <c r="AH20" s="152">
        <f>VLOOKUP(AH$2,怪物属性!$B$4:$F$29,5,FALSE)/($F20-VLOOKUP(AH$2,怪物属性!$B$4:$F$29,4,FALSE))</f>
        <v>-211.52795031055899</v>
      </c>
      <c r="AI20" s="153">
        <f>$E20/(VLOOKUP(AI$2,怪物属性!$B$4:$F$29,3,FALSE)-$G20)/IF(AH20&lt;0,ABS(AH20),AH20)</f>
        <v>5.4016694849290071E-3</v>
      </c>
      <c r="AJ20" s="152">
        <f>VLOOKUP(AJ$2,怪物属性!$B$4:$F$29,5,FALSE)/($F20-VLOOKUP(AJ$2,怪物属性!$B$4:$F$29,4,FALSE))</f>
        <v>-196.67002518891687</v>
      </c>
      <c r="AK20" s="153">
        <f>$E20/(VLOOKUP(AK$2,怪物属性!$B$4:$F$29,3,FALSE)-$G20)/IF(AJ20&lt;0,ABS(AJ20),AJ20)</f>
        <v>5.3607087151476213E-3</v>
      </c>
      <c r="AL20" s="152">
        <f>VLOOKUP(AL$2,怪物属性!$B$4:$F$29,5,FALSE)/($F20-VLOOKUP(AL$2,怪物属性!$B$4:$F$29,4,FALSE))</f>
        <v>-178.91549295774647</v>
      </c>
      <c r="AM20" s="153">
        <f>$E20/(VLOOKUP(AM$2,怪物属性!$B$4:$F$29,3,FALSE)-$G20)/IF(AL20&lt;0,ABS(AL20),AL20)</f>
        <v>5.4357302035302115E-3</v>
      </c>
      <c r="AN20" s="152">
        <f>VLOOKUP(AN$2,怪物属性!$B$4:$F$29,5,FALSE)/($F20-VLOOKUP(AN$2,怪物属性!$B$4:$F$29,4,FALSE))</f>
        <v>-173.51904975347378</v>
      </c>
      <c r="AO20" s="153">
        <f>$E20/(VLOOKUP(AO$2,怪物属性!$B$4:$F$29,3,FALSE)-$G20)/IF(AN20&lt;0,ABS(AN20),AN20)</f>
        <v>5.2160364476869754E-3</v>
      </c>
      <c r="AP20" s="152">
        <f>VLOOKUP(AP$2,怪物属性!$B$4:$F$29,5,FALSE)/($F20-VLOOKUP(AP$2,怪物属性!$B$4:$F$29,4,FALSE))</f>
        <v>-162.62422360248448</v>
      </c>
      <c r="AQ20" s="153">
        <f>$E20/(VLOOKUP(AQ$2,怪物属性!$B$4:$F$29,3,FALSE)-$G20)/IF(AP20&lt;0,ABS(AP20),AP20)</f>
        <v>5.1753922226385153E-3</v>
      </c>
      <c r="AR20" s="152">
        <f>VLOOKUP(AR$2,怪物属性!$B$4:$F$29,5,FALSE)/($F20-VLOOKUP(AR$2,怪物属性!$B$4:$F$29,4,FALSE))</f>
        <v>-159.2568306010929</v>
      </c>
      <c r="AS20" s="153">
        <f>$E20/(VLOOKUP(AS$2,怪物属性!$B$4:$F$29,3,FALSE)-$G20)/IF(AR20&lt;0,ABS(AR20),AR20)</f>
        <v>4.9326546039124529E-3</v>
      </c>
      <c r="AT20" s="152">
        <f>VLOOKUP(AT$2,怪物属性!$B$4:$F$29,5,FALSE)/($F20-VLOOKUP(AT$2,怪物属性!$B$4:$F$29,4,FALSE))</f>
        <v>-149.71745650869826</v>
      </c>
      <c r="AU20" s="153">
        <f>$E20/(VLOOKUP(AU$2,怪物属性!$B$4:$F$29,3,FALSE)-$G20)/IF(AT20&lt;0,ABS(AT20),AT20)</f>
        <v>4.8757969374347175E-3</v>
      </c>
      <c r="AV20" s="152">
        <f>VLOOKUP(AV$2,怪物属性!$B$4:$F$29,5,FALSE)/($F20-VLOOKUP(AV$2,怪物属性!$B$4:$F$29,4,FALSE))</f>
        <v>-143.57517024620219</v>
      </c>
      <c r="AW20" s="153">
        <f>$E20/(VLOOKUP(AW$2,怪物属性!$B$4:$F$29,3,FALSE)-$G20)/IF(AV20&lt;0,ABS(AV20),AV20)</f>
        <v>4.6935733794315369E-3</v>
      </c>
      <c r="AX20" s="152">
        <f>VLOOKUP(AX$2,怪物属性!$B$4:$F$29,5,FALSE)/($F20-VLOOKUP(AX$2,怪物属性!$B$4:$F$29,4,FALSE))</f>
        <v>-134.37277147487845</v>
      </c>
      <c r="AY20" s="153">
        <f>$E20/(VLOOKUP(AY$2,怪物属性!$B$4:$F$29,3,FALSE)-$G20)/IF(AX20&lt;0,ABS(AX20),AX20)</f>
        <v>4.6460947516833882E-3</v>
      </c>
      <c r="AZ20" s="152">
        <f>VLOOKUP(AZ$2,怪物属性!$B$4:$F$29,5,FALSE)/($F20-VLOOKUP(AZ$2,怪物属性!$B$4:$F$29,4,FALSE))</f>
        <v>-123.99203187250995</v>
      </c>
      <c r="BA20" s="153">
        <f>$E20/(VLOOKUP(BA$2,怪物属性!$B$4:$F$29,3,FALSE)-$G20)/IF(AZ20&lt;0,ABS(AZ20),AZ20)</f>
        <v>4.5717049879999633E-3</v>
      </c>
      <c r="BB20" s="152">
        <f>VLOOKUP(BB$2,怪物属性!$B$4:$F$29,5,FALSE)/($F20-VLOOKUP(BB$2,怪物属性!$B$4:$F$29,4,FALSE))</f>
        <v>-109.5587734241908</v>
      </c>
      <c r="BC20" s="153">
        <f>$E20/(VLOOKUP(BC$2,怪物属性!$B$4:$F$29,3,FALSE)-$G20)/IF(BB20&lt;0,ABS(BB20),BB20)</f>
        <v>4.6586883452641274E-3</v>
      </c>
      <c r="BD20" s="152">
        <f>VLOOKUP(BD$2,怪物属性!$B$4:$F$29,5,FALSE)/($F20-VLOOKUP(BD$2,怪物属性!$B$4:$F$29,4,FALSE))</f>
        <v>-86.109811220420099</v>
      </c>
      <c r="BE20" s="153">
        <f>$E20/(VLOOKUP(BE$2,怪物属性!$B$4:$F$29,3,FALSE)-$G20)/IF(BD20&lt;0,ABS(BD20),BD20)</f>
        <v>4.9796333698530317E-3</v>
      </c>
    </row>
    <row r="21" spans="1:57" x14ac:dyDescent="0.15">
      <c r="A21" s="30">
        <f>VLOOKUP(B21,装备升级!W:AB,静态模拟!C21+1,FALSE)+IF(静态模拟!D21=0,0,VLOOKUP(B21,装备强化!AP:AZ,静态模拟!D21+1,FALSE))</f>
        <v>189</v>
      </c>
      <c r="B21" s="149">
        <v>1</v>
      </c>
      <c r="C21" s="149">
        <v>2</v>
      </c>
      <c r="D21" s="149">
        <v>4</v>
      </c>
      <c r="E21" s="149">
        <f t="shared" si="1"/>
        <v>9090</v>
      </c>
      <c r="F21" s="22">
        <f t="shared" si="2"/>
        <v>3030</v>
      </c>
      <c r="G21" s="22">
        <f t="shared" si="3"/>
        <v>1515</v>
      </c>
      <c r="H21" s="152">
        <f>VLOOKUP(H$2,怪物属性!$B$4:$F$29,5,FALSE)/($F21-VLOOKUP(H$2,怪物属性!$B$4:$F$29,4,FALSE))</f>
        <v>4.8226164079822613</v>
      </c>
      <c r="I21" s="153">
        <f>$E21/(VLOOKUP(I$2,怪物属性!$B$4:$F$29,3,FALSE)-$G21)/IF(H21&lt;0,ABS(H21),H21)</f>
        <v>55.43732251521299</v>
      </c>
      <c r="J21" s="152">
        <f>VLOOKUP(J$2,怪物属性!$B$4:$F$29,5,FALSE)/($F21-VLOOKUP(J$2,怪物属性!$B$4:$F$29,4,FALSE))</f>
        <v>7.7349397590361448</v>
      </c>
      <c r="K21" s="153">
        <f>$E21/(VLOOKUP(K$2,怪物属性!$B$4:$F$29,3,FALSE)-$G21)/IF(J21&lt;0,ABS(J21),J21)</f>
        <v>2.5715249800609419</v>
      </c>
      <c r="L21" s="152">
        <f>VLOOKUP(L$2,怪物属性!$B$4:$F$29,5,FALSE)/($F21-VLOOKUP(L$2,怪物属性!$B$4:$F$29,4,FALSE))</f>
        <v>13.406546990496304</v>
      </c>
      <c r="M21" s="153">
        <f>$E21/(VLOOKUP(M$2,怪物属性!$B$4:$F$29,3,FALSE)-$G21)/IF(L21&lt;0,ABS(L21),L21)</f>
        <v>0.76873802451037121</v>
      </c>
      <c r="N21" s="152">
        <f>VLOOKUP(N$2,怪物属性!$B$4:$F$29,5,FALSE)/($F21-VLOOKUP(N$2,怪物属性!$B$4:$F$29,4,FALSE))</f>
        <v>19.303738317757009</v>
      </c>
      <c r="O21" s="153">
        <f>$E21/(VLOOKUP(O$2,怪物属性!$B$4:$F$29,3,FALSE)-$G21)/IF(N21&lt;0,ABS(N21),N21)</f>
        <v>0.36001012705455948</v>
      </c>
      <c r="P21" s="152">
        <f>VLOOKUP(P$2,怪物属性!$B$4:$F$29,5,FALSE)/($F21-VLOOKUP(P$2,怪物属性!$B$4:$F$29,4,FALSE))</f>
        <v>29.992805755395683</v>
      </c>
      <c r="Q21" s="153">
        <f>$E21/(VLOOKUP(Q$2,怪物属性!$B$4:$F$29,3,FALSE)-$G21)/IF(P21&lt;0,ABS(P21),P21)</f>
        <v>0.17448052924559138</v>
      </c>
      <c r="R21" s="152">
        <f>VLOOKUP(R$2,怪物属性!$B$4:$F$29,5,FALSE)/($F21-VLOOKUP(R$2,怪物属性!$B$4:$F$29,4,FALSE))</f>
        <v>42.247561890472618</v>
      </c>
      <c r="S21" s="153">
        <f>$E21/(VLOOKUP(S$2,怪物属性!$B$4:$F$29,3,FALSE)-$G21)/IF(R21&lt;0,ABS(R21),R21)</f>
        <v>9.8201891919201853E-2</v>
      </c>
      <c r="T21" s="152">
        <f>VLOOKUP(T$2,怪物属性!$B$4:$F$29,5,FALSE)/($F21-VLOOKUP(T$2,怪物属性!$B$4:$F$29,4,FALSE))</f>
        <v>63.268292682926827</v>
      </c>
      <c r="U21" s="153">
        <f>$E21/(VLOOKUP(U$2,怪物属性!$B$4:$F$29,3,FALSE)-$G21)/IF(T21&lt;0,ABS(T21),T21)</f>
        <v>5.4753758673862764E-2</v>
      </c>
      <c r="V21" s="152">
        <f>VLOOKUP(V$2,怪物属性!$B$4:$F$29,5,FALSE)/($F21-VLOOKUP(V$2,怪物属性!$B$4:$F$29,4,FALSE))</f>
        <v>88.75</v>
      </c>
      <c r="W21" s="153">
        <f>$E21/(VLOOKUP(W$2,怪物属性!$B$4:$F$29,3,FALSE)-$G21)/IF(V21&lt;0,ABS(V21),V21)</f>
        <v>3.3449554281929327E-2</v>
      </c>
      <c r="X21" s="152">
        <f>VLOOKUP(X$2,怪物属性!$B$4:$F$29,5,FALSE)/($F21-VLOOKUP(X$2,怪物属性!$B$4:$F$29,4,FALSE))</f>
        <v>136.06614785992218</v>
      </c>
      <c r="Y21" s="153">
        <f>$E21/(VLOOKUP(Y$2,怪物属性!$B$4:$F$29,3,FALSE)-$G21)/IF(X21&lt;0,ABS(X21),X21)</f>
        <v>1.907645409161372E-2</v>
      </c>
      <c r="Z21" s="152">
        <f>VLOOKUP(Z$2,怪物属性!$B$4:$F$29,5,FALSE)/($F21-VLOOKUP(Z$2,怪物属性!$B$4:$F$29,4,FALSE))</f>
        <v>207.01554404145077</v>
      </c>
      <c r="AA21" s="153">
        <f>$E21/(VLOOKUP(AA$2,怪物属性!$B$4:$F$29,3,FALSE)-$G21)/IF(Z21&lt;0,ABS(Z21),Z21)</f>
        <v>1.1119206434069223E-2</v>
      </c>
      <c r="AB21" s="152">
        <f>VLOOKUP(AB$2,怪物属性!$B$4:$F$29,5,FALSE)/($F21-VLOOKUP(AB$2,怪物属性!$B$4:$F$29,4,FALSE))</f>
        <v>-441.61137440758296</v>
      </c>
      <c r="AC21" s="153">
        <f>$E21/(VLOOKUP(AC$2,怪物属性!$B$4:$F$29,3,FALSE)-$G21)/IF(AB21&lt;0,ABS(AB21),AB21)</f>
        <v>3.4232012224211777E-3</v>
      </c>
      <c r="AD21" s="152">
        <f>VLOOKUP(AD$2,怪物属性!$B$4:$F$29,5,FALSE)/($F21-VLOOKUP(AD$2,怪物属性!$B$4:$F$29,4,FALSE))</f>
        <v>-301.38163558106169</v>
      </c>
      <c r="AE21" s="153">
        <f>$E21/(VLOOKUP(AE$2,怪物属性!$B$4:$F$29,3,FALSE)-$G21)/IF(AD21&lt;0,ABS(AD21),AD21)</f>
        <v>4.5519309581624244E-3</v>
      </c>
      <c r="AF21" s="152">
        <f>VLOOKUP(AF$2,怪物属性!$B$4:$F$29,5,FALSE)/($F21-VLOOKUP(AF$2,怪物属性!$B$4:$F$29,4,FALSE))</f>
        <v>-250.09572301425661</v>
      </c>
      <c r="AG21" s="153">
        <f>$E21/(VLOOKUP(AG$2,怪物属性!$B$4:$F$29,3,FALSE)-$G21)/IF(AF21&lt;0,ABS(AF21),AF21)</f>
        <v>5.0077271112389521E-3</v>
      </c>
      <c r="AH21" s="152">
        <f>VLOOKUP(AH$2,怪物属性!$B$4:$F$29,5,FALSE)/($F21-VLOOKUP(AH$2,怪物属性!$B$4:$F$29,4,FALSE))</f>
        <v>-214.86435331230285</v>
      </c>
      <c r="AI21" s="153">
        <f>$E21/(VLOOKUP(AI$2,怪物属性!$B$4:$F$29,3,FALSE)-$G21)/IF(AH21&lt;0,ABS(AH21),AH21)</f>
        <v>5.3599089192152222E-3</v>
      </c>
      <c r="AJ21" s="152">
        <f>VLOOKUP(AJ$2,怪物属性!$B$4:$F$29,5,FALSE)/($F21-VLOOKUP(AJ$2,怪物属性!$B$4:$F$29,4,FALSE))</f>
        <v>-199.17857142857142</v>
      </c>
      <c r="AK21" s="153">
        <f>$E21/(VLOOKUP(AK$2,怪物属性!$B$4:$F$29,3,FALSE)-$G21)/IF(AJ21&lt;0,ABS(AJ21),AJ21)</f>
        <v>5.334592575522306E-3</v>
      </c>
      <c r="AL21" s="152">
        <f>VLOOKUP(AL$2,怪物属性!$B$4:$F$29,5,FALSE)/($F21-VLOOKUP(AL$2,怪物属性!$B$4:$F$29,4,FALSE))</f>
        <v>-180.80179230363731</v>
      </c>
      <c r="AM21" s="153">
        <f>$E21/(VLOOKUP(AM$2,怪物属性!$B$4:$F$29,3,FALSE)-$G21)/IF(AL21&lt;0,ABS(AL21),AL21)</f>
        <v>5.4205984125970351E-3</v>
      </c>
      <c r="AN21" s="152">
        <f>VLOOKUP(AN$2,怪物属性!$B$4:$F$29,5,FALSE)/($F21-VLOOKUP(AN$2,怪物属性!$B$4:$F$29,4,FALSE))</f>
        <v>-175.08864767073723</v>
      </c>
      <c r="AO21" s="153">
        <f>$E21/(VLOOKUP(AO$2,怪物属性!$B$4:$F$29,3,FALSE)-$G21)/IF(AN21&lt;0,ABS(AN21),AN21)</f>
        <v>5.2088450274627111E-3</v>
      </c>
      <c r="AP21" s="152">
        <f>VLOOKUP(AP$2,怪物属性!$B$4:$F$29,5,FALSE)/($F21-VLOOKUP(AP$2,怪物属性!$B$4:$F$29,4,FALSE))</f>
        <v>-163.89671361502349</v>
      </c>
      <c r="AQ21" s="153">
        <f>$E21/(VLOOKUP(AQ$2,怪物属性!$B$4:$F$29,3,FALSE)-$G21)/IF(AP21&lt;0,ABS(AP21),AP21)</f>
        <v>5.1741541942685286E-3</v>
      </c>
      <c r="AR21" s="152">
        <f>VLOOKUP(AR$2,怪物属性!$B$4:$F$29,5,FALSE)/($F21-VLOOKUP(AR$2,怪物属性!$B$4:$F$29,4,FALSE))</f>
        <v>-160.35213204951856</v>
      </c>
      <c r="AS21" s="153">
        <f>$E21/(VLOOKUP(AS$2,怪物属性!$B$4:$F$29,3,FALSE)-$G21)/IF(AR21&lt;0,ABS(AR21),AR21)</f>
        <v>4.9358067206494863E-3</v>
      </c>
      <c r="AT21" s="152">
        <f>VLOOKUP(AT$2,怪物属性!$B$4:$F$29,5,FALSE)/($F21-VLOOKUP(AT$2,怪物属性!$B$4:$F$29,4,FALSE))</f>
        <v>-150.6210018105009</v>
      </c>
      <c r="AU21" s="153">
        <f>$E21/(VLOOKUP(AU$2,怪物属性!$B$4:$F$29,3,FALSE)-$G21)/IF(AT21&lt;0,ABS(AT21),AT21)</f>
        <v>4.8826981919105174E-3</v>
      </c>
      <c r="AV21" s="152">
        <f>VLOOKUP(AV$2,怪物属性!$B$4:$F$29,5,FALSE)/($F21-VLOOKUP(AV$2,怪物属性!$B$4:$F$29,4,FALSE))</f>
        <v>-144.33122696155871</v>
      </c>
      <c r="AW21" s="153">
        <f>$E21/(VLOOKUP(AW$2,怪物属性!$B$4:$F$29,3,FALSE)-$G21)/IF(AV21&lt;0,ABS(AV21),AV21)</f>
        <v>4.7035200821559002E-3</v>
      </c>
      <c r="AX21" s="152">
        <f>VLOOKUP(AX$2,怪物属性!$B$4:$F$29,5,FALSE)/($F21-VLOOKUP(AX$2,怪物属性!$B$4:$F$29,4,FALSE))</f>
        <v>-134.99790648988136</v>
      </c>
      <c r="AY21" s="153">
        <f>$E21/(VLOOKUP(AY$2,怪物属性!$B$4:$F$29,3,FALSE)-$G21)/IF(AX21&lt;0,ABS(AX21),AX21)</f>
        <v>4.6585289553068331E-3</v>
      </c>
      <c r="AZ21" s="152">
        <f>VLOOKUP(AZ$2,怪物属性!$B$4:$F$29,5,FALSE)/($F21-VLOOKUP(AZ$2,怪物属性!$B$4:$F$29,4,FALSE))</f>
        <v>-124.488</v>
      </c>
      <c r="BA21" s="153">
        <f>$E21/(VLOOKUP(BA$2,怪物属性!$B$4:$F$29,3,FALSE)-$G21)/IF(AZ21&lt;0,ABS(AZ21),AZ21)</f>
        <v>4.5866260161420173E-3</v>
      </c>
      <c r="BB21" s="152">
        <f>VLOOKUP(BB$2,怪物属性!$B$4:$F$29,5,FALSE)/($F21-VLOOKUP(BB$2,怪物属性!$B$4:$F$29,4,FALSE))</f>
        <v>-109.93333333333334</v>
      </c>
      <c r="BC21" s="153">
        <f>$E21/(VLOOKUP(BC$2,怪物属性!$B$4:$F$29,3,FALSE)-$G21)/IF(BB21&lt;0,ABS(BB21),BB21)</f>
        <v>4.6763079206264373E-3</v>
      </c>
      <c r="BD21" s="152">
        <f>VLOOKUP(BD$2,怪物属性!$B$4:$F$29,5,FALSE)/($F21-VLOOKUP(BD$2,怪物属性!$B$4:$F$29,4,FALSE))</f>
        <v>-86.339376166355635</v>
      </c>
      <c r="BE21" s="153">
        <f>$E21/(VLOOKUP(BE$2,怪物属性!$B$4:$F$29,3,FALSE)-$G21)/IF(BD21&lt;0,ABS(BD21),BD21)</f>
        <v>5.0017675968106285E-3</v>
      </c>
    </row>
    <row r="22" spans="1:57" x14ac:dyDescent="0.15">
      <c r="A22" s="30">
        <f>VLOOKUP(B22,装备升级!W:AB,静态模拟!C22+1,FALSE)+IF(静态模拟!D22=0,0,VLOOKUP(B22,装备强化!AP:AZ,静态模拟!D22+1,FALSE))</f>
        <v>239</v>
      </c>
      <c r="B22" s="149">
        <v>1</v>
      </c>
      <c r="C22" s="149">
        <v>2</v>
      </c>
      <c r="D22" s="149">
        <v>5</v>
      </c>
      <c r="E22" s="149">
        <f t="shared" si="1"/>
        <v>9150</v>
      </c>
      <c r="F22" s="22">
        <f t="shared" si="2"/>
        <v>3050</v>
      </c>
      <c r="G22" s="22">
        <f t="shared" si="3"/>
        <v>1525</v>
      </c>
      <c r="H22" s="152">
        <f>VLOOKUP(H$2,怪物属性!$B$4:$F$29,5,FALSE)/($F22-VLOOKUP(H$2,怪物属性!$B$4:$F$29,4,FALSE))</f>
        <v>4.7802197802197801</v>
      </c>
      <c r="I22" s="153">
        <f>$E22/(VLOOKUP(I$2,怪物属性!$B$4:$F$29,3,FALSE)-$G22)/IF(H22&lt;0,ABS(H22),H22)</f>
        <v>79.755747126436788</v>
      </c>
      <c r="J22" s="152">
        <f>VLOOKUP(J$2,怪物属性!$B$4:$F$29,5,FALSE)/($F22-VLOOKUP(J$2,怪物属性!$B$4:$F$29,4,FALSE))</f>
        <v>7.6610978520286395</v>
      </c>
      <c r="K22" s="153">
        <f>$E22/(VLOOKUP(K$2,怪物属性!$B$4:$F$29,3,FALSE)-$G22)/IF(J22&lt;0,ABS(J22),J22)</f>
        <v>2.6719145288423345</v>
      </c>
      <c r="L22" s="152">
        <f>VLOOKUP(L$2,怪物属性!$B$4:$F$29,5,FALSE)/($F22-VLOOKUP(L$2,怪物属性!$B$4:$F$29,4,FALSE))</f>
        <v>13.266457680250785</v>
      </c>
      <c r="M22" s="153">
        <f>$E22/(VLOOKUP(M$2,怪物属性!$B$4:$F$29,3,FALSE)-$G22)/IF(L22&lt;0,ABS(L22),L22)</f>
        <v>0.79095109779573713</v>
      </c>
      <c r="N22" s="152">
        <f>VLOOKUP(N$2,怪物属性!$B$4:$F$29,5,FALSE)/($F22-VLOOKUP(N$2,怪物属性!$B$4:$F$29,4,FALSE))</f>
        <v>19.080831408775982</v>
      </c>
      <c r="O22" s="153">
        <f>$E22/(VLOOKUP(O$2,怪物属性!$B$4:$F$29,3,FALSE)-$G22)/IF(N22&lt;0,ABS(N22),N22)</f>
        <v>0.36944441647000636</v>
      </c>
      <c r="P22" s="152">
        <f>VLOOKUP(P$2,怪物属性!$B$4:$F$29,5,FALSE)/($F22-VLOOKUP(P$2,怪物属性!$B$4:$F$29,4,FALSE))</f>
        <v>29.605551969012264</v>
      </c>
      <c r="Q22" s="153">
        <f>$E22/(VLOOKUP(Q$2,怪物属性!$B$4:$F$29,3,FALSE)-$G22)/IF(P22&lt;0,ABS(P22),P22)</f>
        <v>0.17895984460209363</v>
      </c>
      <c r="R22" s="152">
        <f>VLOOKUP(R$2,怪物属性!$B$4:$F$29,5,FALSE)/($F22-VLOOKUP(R$2,怪物属性!$B$4:$F$29,4,FALSE))</f>
        <v>41.623059866962308</v>
      </c>
      <c r="S22" s="153">
        <f>$E22/(VLOOKUP(S$2,怪物属性!$B$4:$F$29,3,FALSE)-$G22)/IF(R22&lt;0,ABS(R22),R22)</f>
        <v>0.10079324440890775</v>
      </c>
      <c r="T22" s="152">
        <f>VLOOKUP(T$2,怪物属性!$B$4:$F$29,5,FALSE)/($F22-VLOOKUP(T$2,怪物属性!$B$4:$F$29,4,FALSE))</f>
        <v>62.184931506849317</v>
      </c>
      <c r="U22" s="153">
        <f>$E22/(VLOOKUP(U$2,怪物属性!$B$4:$F$29,3,FALSE)-$G22)/IF(T22&lt;0,ABS(T22),T22)</f>
        <v>5.6289883588357674E-2</v>
      </c>
      <c r="V22" s="152">
        <f>VLOOKUP(V$2,怪物属性!$B$4:$F$29,5,FALSE)/($F22-VLOOKUP(V$2,怪物属性!$B$4:$F$29,4,FALSE))</f>
        <v>86.938775510204081</v>
      </c>
      <c r="W22" s="153">
        <f>$E22/(VLOOKUP(W$2,怪物属性!$B$4:$F$29,3,FALSE)-$G22)/IF(V22&lt;0,ABS(V22),V22)</f>
        <v>3.4484429512856962E-2</v>
      </c>
      <c r="X22" s="152">
        <f>VLOOKUP(X$2,怪物属性!$B$4:$F$29,5,FALSE)/($F22-VLOOKUP(X$2,怪物属性!$B$4:$F$29,4,FALSE))</f>
        <v>132.62579013906446</v>
      </c>
      <c r="Y22" s="153">
        <f>$E22/(VLOOKUP(Y$2,怪物属性!$B$4:$F$29,3,FALSE)-$G22)/IF(X22&lt;0,ABS(X22),X22)</f>
        <v>1.9756903324322245E-2</v>
      </c>
      <c r="Z22" s="152">
        <f>VLOOKUP(Z$2,怪物属性!$B$4:$F$29,5,FALSE)/($F22-VLOOKUP(Z$2,怪物属性!$B$4:$F$29,4,FALSE))</f>
        <v>200.10350584307179</v>
      </c>
      <c r="AA22" s="153">
        <f>$E22/(VLOOKUP(AA$2,怪物属性!$B$4:$F$29,3,FALSE)-$G22)/IF(Z22&lt;0,ABS(Z22),Z22)</f>
        <v>1.1608615203244075E-2</v>
      </c>
      <c r="AB22" s="152">
        <f>VLOOKUP(AB$2,怪物属性!$B$4:$F$29,5,FALSE)/($F22-VLOOKUP(AB$2,怪物属性!$B$4:$F$29,4,FALSE))</f>
        <v>-463.58208955223881</v>
      </c>
      <c r="AC22" s="153">
        <f>$E22/(VLOOKUP(AC$2,怪物属性!$B$4:$F$29,3,FALSE)-$G22)/IF(AB22&lt;0,ABS(AB22),AB22)</f>
        <v>3.2879567943008537E-3</v>
      </c>
      <c r="AD22" s="152">
        <f>VLOOKUP(AD$2,怪物属性!$B$4:$F$29,5,FALSE)/($F22-VLOOKUP(AD$2,怪物属性!$B$4:$F$29,4,FALSE))</f>
        <v>-310.28508124076808</v>
      </c>
      <c r="AE22" s="153">
        <f>$E22/(VLOOKUP(AE$2,怪物属性!$B$4:$F$29,3,FALSE)-$G22)/IF(AD22&lt;0,ABS(AD22),AD22)</f>
        <v>4.4572264872619746E-3</v>
      </c>
      <c r="AF22" s="152">
        <f>VLOOKUP(AF$2,怪物属性!$B$4:$F$29,5,FALSE)/($F22-VLOOKUP(AF$2,怪物属性!$B$4:$F$29,4,FALSE))</f>
        <v>-255.29521829521829</v>
      </c>
      <c r="AG22" s="153">
        <f>$E22/(VLOOKUP(AG$2,怪物属性!$B$4:$F$29,3,FALSE)-$G22)/IF(AF22&lt;0,ABS(AF22),AF22)</f>
        <v>4.9449309194785325E-3</v>
      </c>
      <c r="AH22" s="152">
        <f>VLOOKUP(AH$2,怪物属性!$B$4:$F$29,5,FALSE)/($F22-VLOOKUP(AH$2,怪物属性!$B$4:$F$29,4,FALSE))</f>
        <v>-218.30769230769232</v>
      </c>
      <c r="AI22" s="153">
        <f>$E22/(VLOOKUP(AI$2,怪物属性!$B$4:$F$29,3,FALSE)-$G22)/IF(AH22&lt;0,ABS(AH22),AH22)</f>
        <v>5.3169249319929756E-3</v>
      </c>
      <c r="AJ22" s="152">
        <f>VLOOKUP(AJ$2,怪物属性!$B$4:$F$29,5,FALSE)/($F22-VLOOKUP(AJ$2,怪物属性!$B$4:$F$29,4,FALSE))</f>
        <v>-201.75193798449612</v>
      </c>
      <c r="AK22" s="153">
        <f>$E22/(VLOOKUP(AK$2,怪物属性!$B$4:$F$29,3,FALSE)-$G22)/IF(AJ22&lt;0,ABS(AJ22),AJ22)</f>
        <v>5.3075159975281509E-3</v>
      </c>
      <c r="AL22" s="152">
        <f>VLOOKUP(AL$2,怪物属性!$B$4:$F$29,5,FALSE)/($F22-VLOOKUP(AL$2,怪物属性!$B$4:$F$29,4,FALSE))</f>
        <v>-182.72828982418753</v>
      </c>
      <c r="AM22" s="153">
        <f>$E22/(VLOOKUP(AM$2,怪物属性!$B$4:$F$29,3,FALSE)-$G22)/IF(AL22&lt;0,ABS(AL22),AL22)</f>
        <v>5.4046786985141714E-3</v>
      </c>
      <c r="AN22" s="152">
        <f>VLOOKUP(AN$2,怪物属性!$B$4:$F$29,5,FALSE)/($F22-VLOOKUP(AN$2,怪物属性!$B$4:$F$29,4,FALSE))</f>
        <v>-176.68690095846645</v>
      </c>
      <c r="AO22" s="153">
        <f>$E22/(VLOOKUP(AO$2,怪物属性!$B$4:$F$29,3,FALSE)-$G22)/IF(AN22&lt;0,ABS(AN22),AN22)</f>
        <v>5.2010165237381849E-3</v>
      </c>
      <c r="AP22" s="152">
        <f>VLOOKUP(AP$2,怪物属性!$B$4:$F$29,5,FALSE)/($F22-VLOOKUP(AP$2,怪物属性!$B$4:$F$29,4,FALSE))</f>
        <v>-165.18927444794951</v>
      </c>
      <c r="AQ22" s="153">
        <f>$E22/(VLOOKUP(AQ$2,怪物属性!$B$4:$F$29,3,FALSE)-$G22)/IF(AP22&lt;0,ABS(AP22),AP22)</f>
        <v>5.1723788815544501E-3</v>
      </c>
      <c r="AR22" s="152">
        <f>VLOOKUP(AR$2,怪物属性!$B$4:$F$29,5,FALSE)/($F22-VLOOKUP(AR$2,怪物属性!$B$4:$F$29,4,FALSE))</f>
        <v>-161.46260387811634</v>
      </c>
      <c r="AS22" s="153">
        <f>$E22/(VLOOKUP(AS$2,怪物属性!$B$4:$F$29,3,FALSE)-$G22)/IF(AR22&lt;0,ABS(AR22),AR22)</f>
        <v>4.9385158034299824E-3</v>
      </c>
      <c r="AT22" s="152">
        <f>VLOOKUP(AT$2,怪物属性!$B$4:$F$29,5,FALSE)/($F22-VLOOKUP(AT$2,怪物属性!$B$4:$F$29,4,FALSE))</f>
        <v>-151.53551912568307</v>
      </c>
      <c r="AU22" s="153">
        <f>$E22/(VLOOKUP(AU$2,怪物属性!$B$4:$F$29,3,FALSE)-$G22)/IF(AT22&lt;0,ABS(AT22),AT22)</f>
        <v>4.8892213029251381E-3</v>
      </c>
      <c r="AV22" s="152">
        <f>VLOOKUP(AV$2,怪物属性!$B$4:$F$29,5,FALSE)/($F22-VLOOKUP(AV$2,怪物属性!$B$4:$F$29,4,FALSE))</f>
        <v>-145.09528851244045</v>
      </c>
      <c r="AW22" s="153">
        <f>$E22/(VLOOKUP(AW$2,怪物属性!$B$4:$F$29,3,FALSE)-$G22)/IF(AV22&lt;0,ABS(AV22),AV22)</f>
        <v>4.7131544328782166E-3</v>
      </c>
      <c r="AX22" s="152">
        <f>VLOOKUP(AX$2,怪物属性!$B$4:$F$29,5,FALSE)/($F22-VLOOKUP(AX$2,怪物属性!$B$4:$F$29,4,FALSE))</f>
        <v>-135.62888525356391</v>
      </c>
      <c r="AY22" s="153">
        <f>$E22/(VLOOKUP(AY$2,怪物属性!$B$4:$F$29,3,FALSE)-$G22)/IF(AX22&lt;0,ABS(AX22),AX22)</f>
        <v>4.6706940708185034E-3</v>
      </c>
      <c r="AZ22" s="152">
        <f>VLOOKUP(AZ$2,怪物属性!$B$4:$F$29,5,FALSE)/($F22-VLOOKUP(AZ$2,怪物属性!$B$4:$F$29,4,FALSE))</f>
        <v>-124.98795180722891</v>
      </c>
      <c r="BA22" s="153">
        <f>$E22/(VLOOKUP(BA$2,怪物属性!$B$4:$F$29,3,FALSE)-$G22)/IF(AZ22&lt;0,ABS(AZ22),AZ22)</f>
        <v>4.6013234507726554E-3</v>
      </c>
      <c r="BB22" s="152">
        <f>VLOOKUP(BB$2,怪物属性!$B$4:$F$29,5,FALSE)/($F22-VLOOKUP(BB$2,怪物属性!$B$4:$F$29,4,FALSE))</f>
        <v>-110.31046312178388</v>
      </c>
      <c r="BC22" s="153">
        <f>$E22/(VLOOKUP(BC$2,怪物属性!$B$4:$F$29,3,FALSE)-$G22)/IF(BB22&lt;0,ABS(BB22),BB22)</f>
        <v>4.6937362627407298E-3</v>
      </c>
      <c r="BD22" s="152">
        <f>VLOOKUP(BD$2,怪物属性!$B$4:$F$29,5,FALSE)/($F22-VLOOKUP(BD$2,怪物属性!$B$4:$F$29,4,FALSE))</f>
        <v>-86.570168404170005</v>
      </c>
      <c r="BE22" s="153">
        <f>$E22/(VLOOKUP(BE$2,怪物属性!$B$4:$F$29,3,FALSE)-$G22)/IF(BD22&lt;0,ABS(BD22),BD22)</f>
        <v>5.0237467483528891E-3</v>
      </c>
    </row>
    <row r="23" spans="1:57" x14ac:dyDescent="0.15">
      <c r="A23" s="30">
        <f>VLOOKUP(B23,装备升级!W:AB,静态模拟!C23+1,FALSE)+IF(静态模拟!D23=0,0,VLOOKUP(B23,装备强化!AP:AZ,静态模拟!D23+1,FALSE))</f>
        <v>295</v>
      </c>
      <c r="B23" s="149">
        <v>1</v>
      </c>
      <c r="C23" s="149">
        <v>2</v>
      </c>
      <c r="D23" s="149">
        <v>6</v>
      </c>
      <c r="E23" s="149">
        <f t="shared" si="1"/>
        <v>9210</v>
      </c>
      <c r="F23" s="22">
        <f t="shared" si="2"/>
        <v>3070</v>
      </c>
      <c r="G23" s="22">
        <f t="shared" si="3"/>
        <v>1535</v>
      </c>
      <c r="H23" s="152">
        <f>VLOOKUP(H$2,怪物属性!$B$4:$F$29,5,FALSE)/($F23-VLOOKUP(H$2,怪物属性!$B$4:$F$29,4,FALSE))</f>
        <v>4.738562091503268</v>
      </c>
      <c r="I23" s="153">
        <f>$E23/(VLOOKUP(I$2,怪物属性!$B$4:$F$29,3,FALSE)-$G23)/IF(H23&lt;0,ABS(H23),H23)</f>
        <v>138.83054187192118</v>
      </c>
      <c r="J23" s="152">
        <f>VLOOKUP(J$2,怪物属性!$B$4:$F$29,5,FALSE)/($F23-VLOOKUP(J$2,怪物属性!$B$4:$F$29,4,FALSE))</f>
        <v>7.5886524822695032</v>
      </c>
      <c r="K23" s="153">
        <f>$E23/(VLOOKUP(K$2,怪物属性!$B$4:$F$29,3,FALSE)-$G23)/IF(J23&lt;0,ABS(J23),J23)</f>
        <v>2.7772407450972008</v>
      </c>
      <c r="L23" s="152">
        <f>VLOOKUP(L$2,怪物属性!$B$4:$F$29,5,FALSE)/($F23-VLOOKUP(L$2,怪物属性!$B$4:$F$29,4,FALSE))</f>
        <v>13.129265770423991</v>
      </c>
      <c r="M23" s="153">
        <f>$E23/(VLOOKUP(M$2,怪物属性!$B$4:$F$29,3,FALSE)-$G23)/IF(L23&lt;0,ABS(L23),L23)</f>
        <v>0.81378920521581244</v>
      </c>
      <c r="N23" s="152">
        <f>VLOOKUP(N$2,怪物属性!$B$4:$F$29,5,FALSE)/($F23-VLOOKUP(N$2,怪物属性!$B$4:$F$29,4,FALSE))</f>
        <v>18.863013698630137</v>
      </c>
      <c r="O23" s="153">
        <f>$E23/(VLOOKUP(O$2,怪物属性!$B$4:$F$29,3,FALSE)-$G23)/IF(N23&lt;0,ABS(N23),N23)</f>
        <v>0.37908158432455108</v>
      </c>
      <c r="P23" s="152">
        <f>VLOOKUP(P$2,怪物属性!$B$4:$F$29,5,FALSE)/($F23-VLOOKUP(P$2,怪物属性!$B$4:$F$29,4,FALSE))</f>
        <v>29.228170809432761</v>
      </c>
      <c r="Q23" s="153">
        <f>$E23/(VLOOKUP(Q$2,怪物属性!$B$4:$F$29,3,FALSE)-$G23)/IF(P23&lt;0,ABS(P23),P23)</f>
        <v>0.18352181612415752</v>
      </c>
      <c r="R23" s="152">
        <f>VLOOKUP(R$2,怪物属性!$B$4:$F$29,5,FALSE)/($F23-VLOOKUP(R$2,怪物属性!$B$4:$F$29,4,FALSE))</f>
        <v>41.016751638747266</v>
      </c>
      <c r="S23" s="153">
        <f>$E23/(VLOOKUP(S$2,怪物属性!$B$4:$F$29,3,FALSE)-$G23)/IF(R23&lt;0,ABS(R23),R23)</f>
        <v>0.10342809929976957</v>
      </c>
      <c r="T23" s="152">
        <f>VLOOKUP(T$2,怪物属性!$B$4:$F$29,5,FALSE)/($F23-VLOOKUP(T$2,怪物属性!$B$4:$F$29,4,FALSE))</f>
        <v>61.138047138047135</v>
      </c>
      <c r="U23" s="153">
        <f>$E23/(VLOOKUP(U$2,怪物属性!$B$4:$F$29,3,FALSE)-$G23)/IF(T23&lt;0,ABS(T23),T23)</f>
        <v>5.7850496131499084E-2</v>
      </c>
      <c r="V23" s="152">
        <f>VLOOKUP(V$2,怪物属性!$B$4:$F$29,5,FALSE)/($F23-VLOOKUP(V$2,怪物属性!$B$4:$F$29,4,FALSE))</f>
        <v>85.2</v>
      </c>
      <c r="W23" s="153">
        <f>$E23/(VLOOKUP(W$2,怪物属性!$B$4:$F$29,3,FALSE)-$G23)/IF(V23&lt;0,ABS(V23),V23)</f>
        <v>3.5535368688131418E-2</v>
      </c>
      <c r="X23" s="152">
        <f>VLOOKUP(X$2,怪物属性!$B$4:$F$29,5,FALSE)/($F23-VLOOKUP(X$2,怪物属性!$B$4:$F$29,4,FALSE))</f>
        <v>129.35511713933417</v>
      </c>
      <c r="Y23" s="153">
        <f>$E23/(VLOOKUP(Y$2,怪物属性!$B$4:$F$29,3,FALSE)-$G23)/IF(X23&lt;0,ABS(X23),X23)</f>
        <v>2.0447831129792496E-2</v>
      </c>
      <c r="Z23" s="152">
        <f>VLOOKUP(Z$2,怪物属性!$B$4:$F$29,5,FALSE)/($F23-VLOOKUP(Z$2,怪物属性!$B$4:$F$29,4,FALSE))</f>
        <v>193.63812600969305</v>
      </c>
      <c r="AA23" s="153">
        <f>$E23/(VLOOKUP(AA$2,怪物属性!$B$4:$F$29,3,FALSE)-$G23)/IF(Z23&lt;0,ABS(Z23),Z23)</f>
        <v>1.2105611450623041E-2</v>
      </c>
      <c r="AB23" s="152">
        <f>VLOOKUP(AB$2,怪物属性!$B$4:$F$29,5,FALSE)/($F23-VLOOKUP(AB$2,怪物属性!$B$4:$F$29,4,FALSE))</f>
        <v>-487.85340314136124</v>
      </c>
      <c r="AC23" s="153">
        <f>$E23/(VLOOKUP(AC$2,怪物属性!$B$4:$F$29,3,FALSE)-$G23)/IF(AB23&lt;0,ABS(AB23),AB23)</f>
        <v>3.1501121344724029E-3</v>
      </c>
      <c r="AD23" s="152">
        <f>VLOOKUP(AD$2,怪物属性!$B$4:$F$29,5,FALSE)/($F23-VLOOKUP(AD$2,怪物属性!$B$4:$F$29,4,FALSE))</f>
        <v>-319.73059360730593</v>
      </c>
      <c r="AE23" s="153">
        <f>$E23/(VLOOKUP(AE$2,怪物属性!$B$4:$F$29,3,FALSE)-$G23)/IF(AD23&lt;0,ABS(AD23),AD23)</f>
        <v>4.3605057836483231E-3</v>
      </c>
      <c r="AF23" s="152">
        <f>VLOOKUP(AF$2,怪物属性!$B$4:$F$29,5,FALSE)/($F23-VLOOKUP(AF$2,怪物属性!$B$4:$F$29,4,FALSE))</f>
        <v>-260.71549893842888</v>
      </c>
      <c r="AG23" s="153">
        <f>$E23/(VLOOKUP(AG$2,怪物属性!$B$4:$F$29,3,FALSE)-$G23)/IF(AF23&lt;0,ABS(AF23),AF23)</f>
        <v>4.8806110817467049E-3</v>
      </c>
      <c r="AH23" s="152">
        <f>VLOOKUP(AH$2,怪物属性!$B$4:$F$29,5,FALSE)/($F23-VLOOKUP(AH$2,怪物属性!$B$4:$F$29,4,FALSE))</f>
        <v>-221.86319218241042</v>
      </c>
      <c r="AI23" s="153">
        <f>$E23/(VLOOKUP(AI$2,怪物属性!$B$4:$F$29,3,FALSE)-$G23)/IF(AH23&lt;0,ABS(AH23),AH23)</f>
        <v>5.2727128614249458E-3</v>
      </c>
      <c r="AJ23" s="152">
        <f>VLOOKUP(AJ$2,怪物属性!$B$4:$F$29,5,FALSE)/($F23-VLOOKUP(AJ$2,怪物属性!$B$4:$F$29,4,FALSE))</f>
        <v>-204.39267015706807</v>
      </c>
      <c r="AK23" s="153">
        <f>$E23/(VLOOKUP(AK$2,怪物属性!$B$4:$F$29,3,FALSE)-$G23)/IF(AJ23&lt;0,ABS(AJ23),AJ23)</f>
        <v>5.2794756052833647E-3</v>
      </c>
      <c r="AL23" s="152">
        <f>VLOOKUP(AL$2,怪物属性!$B$4:$F$29,5,FALSE)/($F23-VLOOKUP(AL$2,怪物属性!$B$4:$F$29,4,FALSE))</f>
        <v>-184.69628432956381</v>
      </c>
      <c r="AM23" s="153">
        <f>$E23/(VLOOKUP(AM$2,怪物属性!$B$4:$F$29,3,FALSE)-$G23)/IF(AL23&lt;0,ABS(AL23),AL23)</f>
        <v>5.3879685072357559E-3</v>
      </c>
      <c r="AN23" s="152">
        <f>VLOOKUP(AN$2,怪物属性!$B$4:$F$29,5,FALSE)/($F23-VLOOKUP(AN$2,怪物属性!$B$4:$F$29,4,FALSE))</f>
        <v>-178.31460156609856</v>
      </c>
      <c r="AO23" s="153">
        <f>$E23/(VLOOKUP(AO$2,怪物属性!$B$4:$F$29,3,FALSE)-$G23)/IF(AN23&lt;0,ABS(AN23),AN23)</f>
        <v>5.1925490150792975E-3</v>
      </c>
      <c r="AP23" s="152">
        <f>VLOOKUP(AP$2,怪物属性!$B$4:$F$29,5,FALSE)/($F23-VLOOKUP(AP$2,怪物属性!$B$4:$F$29,4,FALSE))</f>
        <v>-166.50238473767885</v>
      </c>
      <c r="AQ23" s="153">
        <f>$E23/(VLOOKUP(AQ$2,怪物属性!$B$4:$F$29,3,FALSE)-$G23)/IF(AP23&lt;0,ABS(AP23),AP23)</f>
        <v>5.1700647779507744E-3</v>
      </c>
      <c r="AR23" s="152">
        <f>VLOOKUP(AR$2,怪物属性!$B$4:$F$29,5,FALSE)/($F23-VLOOKUP(AR$2,怪物属性!$B$4:$F$29,4,FALSE))</f>
        <v>-162.58856345885636</v>
      </c>
      <c r="AS23" s="153">
        <f>$E23/(VLOOKUP(AS$2,怪物属性!$B$4:$F$29,3,FALSE)-$G23)/IF(AR23&lt;0,ABS(AR23),AR23)</f>
        <v>4.9407806929849746E-3</v>
      </c>
      <c r="AT23" s="152">
        <f>VLOOKUP(AT$2,怪物属性!$B$4:$F$29,5,FALSE)/($F23-VLOOKUP(AT$2,怪物属性!$B$4:$F$29,4,FALSE))</f>
        <v>-152.46120952962735</v>
      </c>
      <c r="AU23" s="153">
        <f>$E23/(VLOOKUP(AU$2,怪物属性!$B$4:$F$29,3,FALSE)-$G23)/IF(AT23&lt;0,ABS(AT23),AT23)</f>
        <v>4.8953653511670872E-3</v>
      </c>
      <c r="AV23" s="152">
        <f>VLOOKUP(AV$2,怪物属性!$B$4:$F$29,5,FALSE)/($F23-VLOOKUP(AV$2,怪物属性!$B$4:$F$29,4,FALSE))</f>
        <v>-145.86748270356571</v>
      </c>
      <c r="AW23" s="153">
        <f>$E23/(VLOOKUP(AW$2,怪物属性!$B$4:$F$29,3,FALSE)-$G23)/IF(AV23&lt;0,ABS(AV23),AV23)</f>
        <v>4.7224757307338609E-3</v>
      </c>
      <c r="AX23" s="152">
        <f>VLOOKUP(AX$2,怪物属性!$B$4:$F$29,5,FALSE)/($F23-VLOOKUP(AX$2,怪物属性!$B$4:$F$29,4,FALSE))</f>
        <v>-136.26579009157078</v>
      </c>
      <c r="AY23" s="153">
        <f>$E23/(VLOOKUP(AY$2,怪物属性!$B$4:$F$29,3,FALSE)-$G23)/IF(AX23&lt;0,ABS(AX23),AX23)</f>
        <v>4.6825895389386897E-3</v>
      </c>
      <c r="AZ23" s="152">
        <f>VLOOKUP(AZ$2,怪物属性!$B$4:$F$29,5,FALSE)/($F23-VLOOKUP(AZ$2,怪物属性!$B$4:$F$29,4,FALSE))</f>
        <v>-125.49193548387096</v>
      </c>
      <c r="BA23" s="153">
        <f>$E23/(VLOOKUP(BA$2,怪物属性!$B$4:$F$29,3,FALSE)-$G23)/IF(AZ23&lt;0,ABS(AZ23),AZ23)</f>
        <v>4.6157968700173265E-3</v>
      </c>
      <c r="BB23" s="152">
        <f>VLOOKUP(BB$2,怪物属性!$B$4:$F$29,5,FALSE)/($F23-VLOOKUP(BB$2,怪物属性!$B$4:$F$29,4,FALSE))</f>
        <v>-110.69018932874354</v>
      </c>
      <c r="BC23" s="153">
        <f>$E23/(VLOOKUP(BC$2,怪物属性!$B$4:$F$29,3,FALSE)-$G23)/IF(BB23&lt;0,ABS(BB23),BB23)</f>
        <v>4.7109730467854959E-3</v>
      </c>
      <c r="BD23" s="152">
        <f>VLOOKUP(BD$2,怪物属性!$B$4:$F$29,5,FALSE)/($F23-VLOOKUP(BD$2,怪物属性!$B$4:$F$29,4,FALSE))</f>
        <v>-86.802197802197796</v>
      </c>
      <c r="BE23" s="153">
        <f>$E23/(VLOOKUP(BE$2,怪物属性!$B$4:$F$29,3,FALSE)-$G23)/IF(BD23&lt;0,ABS(BD23),BD23)</f>
        <v>5.0455706032490142E-3</v>
      </c>
    </row>
    <row r="24" spans="1:57" x14ac:dyDescent="0.15">
      <c r="A24" s="30">
        <f>VLOOKUP(B24,装备升级!W:AB,静态模拟!C24+1,FALSE)+IF(静态模拟!D24=0,0,VLOOKUP(B24,装备强化!AP:AZ,静态模拟!D24+1,FALSE))</f>
        <v>357</v>
      </c>
      <c r="B24" s="149">
        <v>1</v>
      </c>
      <c r="C24" s="149">
        <v>2</v>
      </c>
      <c r="D24" s="149">
        <v>7</v>
      </c>
      <c r="E24" s="149">
        <f t="shared" si="1"/>
        <v>9270</v>
      </c>
      <c r="F24" s="22">
        <f t="shared" si="2"/>
        <v>3090</v>
      </c>
      <c r="G24" s="22">
        <f t="shared" si="3"/>
        <v>1545</v>
      </c>
      <c r="H24" s="152">
        <f>VLOOKUP(H$2,怪物属性!$B$4:$F$29,5,FALSE)/($F24-VLOOKUP(H$2,怪物属性!$B$4:$F$29,4,FALSE))</f>
        <v>4.6976241900647953</v>
      </c>
      <c r="I24" s="153">
        <f>$E24/(VLOOKUP(I$2,怪物属性!$B$4:$F$29,3,FALSE)-$G24)/IF(H24&lt;0,ABS(H24),H24)</f>
        <v>493.33448275862065</v>
      </c>
      <c r="J24" s="152">
        <f>VLOOKUP(J$2,怪物属性!$B$4:$F$29,5,FALSE)/($F24-VLOOKUP(J$2,怪物属性!$B$4:$F$29,4,FALSE))</f>
        <v>7.5175644028103044</v>
      </c>
      <c r="K24" s="153">
        <f>$E24/(VLOOKUP(K$2,怪物属性!$B$4:$F$29,3,FALSE)-$G24)/IF(J24&lt;0,ABS(J24),J24)</f>
        <v>2.8878504672897196</v>
      </c>
      <c r="L24" s="152">
        <f>VLOOKUP(L$2,怪物属性!$B$4:$F$29,5,FALSE)/($F24-VLOOKUP(L$2,怪物属性!$B$4:$F$29,4,FALSE))</f>
        <v>12.994882292732855</v>
      </c>
      <c r="M24" s="153">
        <f>$E24/(VLOOKUP(M$2,怪物属性!$B$4:$F$29,3,FALSE)-$G24)/IF(L24&lt;0,ABS(L24),L24)</f>
        <v>0.83727435501477687</v>
      </c>
      <c r="N24" s="152">
        <f>VLOOKUP(N$2,怪物属性!$B$4:$F$29,5,FALSE)/($F24-VLOOKUP(N$2,怪物属性!$B$4:$F$29,4,FALSE))</f>
        <v>18.650112866817157</v>
      </c>
      <c r="O24" s="153">
        <f>$E24/(VLOOKUP(O$2,怪物属性!$B$4:$F$29,3,FALSE)-$G24)/IF(N24&lt;0,ABS(N24),N24)</f>
        <v>0.38892639302286725</v>
      </c>
      <c r="P24" s="152">
        <f>VLOOKUP(P$2,怪物属性!$B$4:$F$29,5,FALSE)/($F24-VLOOKUP(P$2,怪物属性!$B$4:$F$29,4,FALSE))</f>
        <v>28.860289490245439</v>
      </c>
      <c r="Q24" s="153">
        <f>$E24/(VLOOKUP(Q$2,怪物属性!$B$4:$F$29,3,FALSE)-$G24)/IF(P24&lt;0,ABS(P24),P24)</f>
        <v>0.18816789646847135</v>
      </c>
      <c r="R24" s="152">
        <f>VLOOKUP(R$2,怪物属性!$B$4:$F$29,5,FALSE)/($F24-VLOOKUP(R$2,怪物属性!$B$4:$F$29,4,FALSE))</f>
        <v>40.427853553481697</v>
      </c>
      <c r="S24" s="153">
        <f>$E24/(VLOOKUP(S$2,怪物属性!$B$4:$F$29,3,FALSE)-$G24)/IF(R24&lt;0,ABS(R24),R24)</f>
        <v>0.10610706051221047</v>
      </c>
      <c r="T24" s="152">
        <f>VLOOKUP(T$2,怪物属性!$B$4:$F$29,5,FALSE)/($F24-VLOOKUP(T$2,怪物属性!$B$4:$F$29,4,FALSE))</f>
        <v>60.12582781456954</v>
      </c>
      <c r="U24" s="153">
        <f>$E24/(VLOOKUP(U$2,怪物属性!$B$4:$F$29,3,FALSE)-$G24)/IF(T24&lt;0,ABS(T24),T24)</f>
        <v>5.9435879506393931E-2</v>
      </c>
      <c r="V24" s="152">
        <f>VLOOKUP(V$2,怪物属性!$B$4:$F$29,5,FALSE)/($F24-VLOOKUP(V$2,怪物属性!$B$4:$F$29,4,FALSE))</f>
        <v>83.529411764705884</v>
      </c>
      <c r="W24" s="153">
        <f>$E24/(VLOOKUP(W$2,怪物属性!$B$4:$F$29,3,FALSE)-$G24)/IF(V24&lt;0,ABS(V24),V24)</f>
        <v>3.660253075179308E-2</v>
      </c>
      <c r="X24" s="152">
        <f>VLOOKUP(X$2,怪物属性!$B$4:$F$29,5,FALSE)/($F24-VLOOKUP(X$2,怪物属性!$B$4:$F$29,4,FALSE))</f>
        <v>126.24187725631769</v>
      </c>
      <c r="Y24" s="153">
        <f>$E24/(VLOOKUP(Y$2,怪物属性!$B$4:$F$29,3,FALSE)-$G24)/IF(X24&lt;0,ABS(X24),X24)</f>
        <v>2.1149328048687757E-2</v>
      </c>
      <c r="Z24" s="152">
        <f>VLOOKUP(Z$2,怪物属性!$B$4:$F$29,5,FALSE)/($F24-VLOOKUP(Z$2,怪物属性!$B$4:$F$29,4,FALSE))</f>
        <v>187.57746478873239</v>
      </c>
      <c r="AA24" s="153">
        <f>$E24/(VLOOKUP(AA$2,怪物属性!$B$4:$F$29,3,FALSE)-$G24)/IF(Z24&lt;0,ABS(Z24),Z24)</f>
        <v>1.261025325845825E-2</v>
      </c>
      <c r="AB24" s="152">
        <f>VLOOKUP(AB$2,怪物属性!$B$4:$F$29,5,FALSE)/($F24-VLOOKUP(AB$2,怪物属性!$B$4:$F$29,4,FALSE))</f>
        <v>-514.80662983425418</v>
      </c>
      <c r="AC24" s="153">
        <f>$E24/(VLOOKUP(AC$2,怪物属性!$B$4:$F$29,3,FALSE)-$G24)/IF(AB24&lt;0,ABS(AB24),AB24)</f>
        <v>3.0096542048360028E-3</v>
      </c>
      <c r="AD24" s="152">
        <f>VLOOKUP(AD$2,怪物属性!$B$4:$F$29,5,FALSE)/($F24-VLOOKUP(AD$2,怪物属性!$B$4:$F$29,4,FALSE))</f>
        <v>-329.76923076923077</v>
      </c>
      <c r="AE24" s="153">
        <f>$E24/(VLOOKUP(AE$2,怪物属性!$B$4:$F$29,3,FALSE)-$G24)/IF(AD24&lt;0,ABS(AD24),AD24)</f>
        <v>4.2617596770695891E-3</v>
      </c>
      <c r="AF24" s="152">
        <f>VLOOKUP(AF$2,怪物属性!$B$4:$F$29,5,FALSE)/($F24-VLOOKUP(AF$2,怪物属性!$B$4:$F$29,4,FALSE))</f>
        <v>-266.3709327548807</v>
      </c>
      <c r="AG24" s="153">
        <f>$E24/(VLOOKUP(AG$2,怪物属性!$B$4:$F$29,3,FALSE)-$G24)/IF(AF24&lt;0,ABS(AF24),AF24)</f>
        <v>4.814761274111656E-3</v>
      </c>
      <c r="AH24" s="152">
        <f>VLOOKUP(AH$2,怪物属性!$B$4:$F$29,5,FALSE)/($F24-VLOOKUP(AH$2,怪物属性!$B$4:$F$29,4,FALSE))</f>
        <v>-225.53642384105962</v>
      </c>
      <c r="AI24" s="153">
        <f>$E24/(VLOOKUP(AI$2,怪物属性!$B$4:$F$29,3,FALSE)-$G24)/IF(AH24&lt;0,ABS(AH24),AH24)</f>
        <v>5.2272680219584916E-3</v>
      </c>
      <c r="AJ24" s="152">
        <f>VLOOKUP(AJ$2,怪物属性!$B$4:$F$29,5,FALSE)/($F24-VLOOKUP(AJ$2,怪物属性!$B$4:$F$29,4,FALSE))</f>
        <v>-207.10344827586206</v>
      </c>
      <c r="AK24" s="153">
        <f>$E24/(VLOOKUP(AK$2,怪物属性!$B$4:$F$29,3,FALSE)-$G24)/IF(AJ24&lt;0,ABS(AJ24),AJ24)</f>
        <v>5.2504680070662481E-3</v>
      </c>
      <c r="AL24" s="152">
        <f>VLOOKUP(AL$2,怪物属性!$B$4:$F$29,5,FALSE)/($F24-VLOOKUP(AL$2,怪物属性!$B$4:$F$29,4,FALSE))</f>
        <v>-186.70713119216114</v>
      </c>
      <c r="AM24" s="153">
        <f>$E24/(VLOOKUP(AM$2,怪物属性!$B$4:$F$29,3,FALSE)-$G24)/IF(AL24&lt;0,ABS(AL24),AL24)</f>
        <v>5.3704652736654267E-3</v>
      </c>
      <c r="AN24" s="152">
        <f>VLOOKUP(AN$2,怪物属性!$B$4:$F$29,5,FALSE)/($F24-VLOOKUP(AN$2,怪物属性!$B$4:$F$29,4,FALSE))</f>
        <v>-179.9725708972571</v>
      </c>
      <c r="AO24" s="153">
        <f>$E24/(VLOOKUP(AO$2,怪物属性!$B$4:$F$29,3,FALSE)-$G24)/IF(AN24&lt;0,ABS(AN24),AN24)</f>
        <v>5.18344057231748E-3</v>
      </c>
      <c r="AP24" s="152">
        <f>VLOOKUP(AP$2,怪物属性!$B$4:$F$29,5,FALSE)/($F24-VLOOKUP(AP$2,怪物属性!$B$4:$F$29,4,FALSE))</f>
        <v>-167.83653846153845</v>
      </c>
      <c r="AQ24" s="153">
        <f>$E24/(VLOOKUP(AQ$2,怪物属性!$B$4:$F$29,3,FALSE)-$G24)/IF(AP24&lt;0,ABS(AP24),AP24)</f>
        <v>5.1672103712742598E-3</v>
      </c>
      <c r="AR24" s="152">
        <f>VLOOKUP(AR$2,怪物属性!$B$4:$F$29,5,FALSE)/($F24-VLOOKUP(AR$2,怪物属性!$B$4:$F$29,4,FALSE))</f>
        <v>-163.73033707865167</v>
      </c>
      <c r="AS24" s="153">
        <f>$E24/(VLOOKUP(AS$2,怪物属性!$B$4:$F$29,3,FALSE)-$G24)/IF(AR24&lt;0,ABS(AR24),AR24)</f>
        <v>4.9426002259974197E-3</v>
      </c>
      <c r="AT24" s="152">
        <f>VLOOKUP(AT$2,怪物属性!$B$4:$F$29,5,FALSE)/($F24-VLOOKUP(AT$2,怪物属性!$B$4:$F$29,4,FALSE))</f>
        <v>-153.39827904118007</v>
      </c>
      <c r="AU24" s="153">
        <f>$E24/(VLOOKUP(AU$2,怪物属性!$B$4:$F$29,3,FALSE)-$G24)/IF(AT24&lt;0,ABS(AT24),AT24)</f>
        <v>4.9011294143425123E-3</v>
      </c>
      <c r="AV24" s="152">
        <f>VLOOKUP(AV$2,怪物属性!$B$4:$F$29,5,FALSE)/($F24-VLOOKUP(AV$2,怪物属性!$B$4:$F$29,4,FALSE))</f>
        <v>-146.64794007490636</v>
      </c>
      <c r="AW24" s="153">
        <f>$E24/(VLOOKUP(AW$2,怪物属性!$B$4:$F$29,3,FALSE)-$G24)/IF(AV24&lt;0,ABS(AV24),AV24)</f>
        <v>4.7314832727598059E-3</v>
      </c>
      <c r="AX24" s="152">
        <f>VLOOKUP(AX$2,怪物属性!$B$4:$F$29,5,FALSE)/($F24-VLOOKUP(AX$2,怪物属性!$B$4:$F$29,4,FALSE))</f>
        <v>-136.90870488322719</v>
      </c>
      <c r="AY24" s="153">
        <f>$E24/(VLOOKUP(AY$2,怪物属性!$B$4:$F$29,3,FALSE)-$G24)/IF(AX24&lt;0,ABS(AX24),AX24)</f>
        <v>4.694214798836709E-3</v>
      </c>
      <c r="AZ24" s="152">
        <f>VLOOKUP(AZ$2,怪物属性!$B$4:$F$29,5,FALSE)/($F24-VLOOKUP(AZ$2,怪物属性!$B$4:$F$29,4,FALSE))</f>
        <v>-126</v>
      </c>
      <c r="BA24" s="153">
        <f>$E24/(VLOOKUP(BA$2,怪物属性!$B$4:$F$29,3,FALSE)-$G24)/IF(AZ24&lt;0,ABS(AZ24),AZ24)</f>
        <v>4.6300458509394952E-3</v>
      </c>
      <c r="BB24" s="152">
        <f>VLOOKUP(BB$2,怪物属性!$B$4:$F$29,5,FALSE)/($F24-VLOOKUP(BB$2,怪物属性!$B$4:$F$29,4,FALSE))</f>
        <v>-111.07253886010362</v>
      </c>
      <c r="BC24" s="153">
        <f>$E24/(VLOOKUP(BC$2,怪物属性!$B$4:$F$29,3,FALSE)-$G24)/IF(BB24&lt;0,ABS(BB24),BB24)</f>
        <v>4.7280179472031737E-3</v>
      </c>
      <c r="BD24" s="152">
        <f>VLOOKUP(BD$2,怪物属性!$B$4:$F$29,5,FALSE)/($F24-VLOOKUP(BD$2,怪物属性!$B$4:$F$29,4,FALSE))</f>
        <v>-87.035474334856218</v>
      </c>
      <c r="BE24" s="153">
        <f>$E24/(VLOOKUP(BE$2,怪物属性!$B$4:$F$29,3,FALSE)-$G24)/IF(BD24&lt;0,ABS(BD24),BD24)</f>
        <v>5.0672389398471939E-3</v>
      </c>
    </row>
    <row r="25" spans="1:57" x14ac:dyDescent="0.15">
      <c r="A25" s="30">
        <f>VLOOKUP(B25,装备升级!W:AB,静态模拟!C25+1,FALSE)+IF(静态模拟!D25=0,0,VLOOKUP(B25,装备强化!AP:AZ,静态模拟!D25+1,FALSE))</f>
        <v>429</v>
      </c>
      <c r="B25" s="149">
        <v>1</v>
      </c>
      <c r="C25" s="149">
        <v>2</v>
      </c>
      <c r="D25" s="149">
        <v>8</v>
      </c>
      <c r="E25" s="149">
        <f t="shared" si="1"/>
        <v>9330</v>
      </c>
      <c r="F25" s="22">
        <f t="shared" si="2"/>
        <v>3110</v>
      </c>
      <c r="G25" s="22">
        <f t="shared" si="3"/>
        <v>1555</v>
      </c>
      <c r="H25" s="152">
        <f>VLOOKUP(H$2,怪物属性!$B$4:$F$29,5,FALSE)/($F25-VLOOKUP(H$2,怪物属性!$B$4:$F$29,4,FALSE))</f>
        <v>4.6573875802997859</v>
      </c>
      <c r="I25" s="153">
        <f>$E25/(VLOOKUP(I$2,怪物属性!$B$4:$F$29,3,FALSE)-$G25)/IF(H25&lt;0,ABS(H25),H25)</f>
        <v>-333.87816091954022</v>
      </c>
      <c r="J25" s="152">
        <f>VLOOKUP(J$2,怪物属性!$B$4:$F$29,5,FALSE)/($F25-VLOOKUP(J$2,怪物属性!$B$4:$F$29,4,FALSE))</f>
        <v>7.447795823665893</v>
      </c>
      <c r="K25" s="153">
        <f>$E25/(VLOOKUP(K$2,怪物属性!$B$4:$F$29,3,FALSE)-$G25)/IF(J25&lt;0,ABS(J25),J25)</f>
        <v>3.0041238037607298</v>
      </c>
      <c r="L25" s="152">
        <f>VLOOKUP(L$2,怪物属性!$B$4:$F$29,5,FALSE)/($F25-VLOOKUP(L$2,怪物属性!$B$4:$F$29,4,FALSE))</f>
        <v>12.863221884498481</v>
      </c>
      <c r="M25" s="153">
        <f>$E25/(VLOOKUP(M$2,怪物属性!$B$4:$F$29,3,FALSE)-$G25)/IF(L25&lt;0,ABS(L25),L25)</f>
        <v>0.86142960095909915</v>
      </c>
      <c r="N25" s="152">
        <f>VLOOKUP(N$2,怪物属性!$B$4:$F$29,5,FALSE)/($F25-VLOOKUP(N$2,怪物属性!$B$4:$F$29,4,FALSE))</f>
        <v>18.441964285714285</v>
      </c>
      <c r="O25" s="153">
        <f>$E25/(VLOOKUP(O$2,怪物属性!$B$4:$F$29,3,FALSE)-$G25)/IF(N25&lt;0,ABS(N25),N25)</f>
        <v>0.39898375520321461</v>
      </c>
      <c r="P25" s="152">
        <f>VLOOKUP(P$2,怪物属性!$B$4:$F$29,5,FALSE)/($F25-VLOOKUP(P$2,怪物属性!$B$4:$F$29,4,FALSE))</f>
        <v>28.501553760099441</v>
      </c>
      <c r="Q25" s="153">
        <f>$E25/(VLOOKUP(Q$2,怪物属性!$B$4:$F$29,3,FALSE)-$G25)/IF(P25&lt;0,ABS(P25),P25)</f>
        <v>0.19289957253230525</v>
      </c>
      <c r="R25" s="152">
        <f>VLOOKUP(R$2,怪物属性!$B$4:$F$29,5,FALSE)/($F25-VLOOKUP(R$2,怪物属性!$B$4:$F$29,4,FALSE))</f>
        <v>39.855626326963908</v>
      </c>
      <c r="S25" s="153">
        <f>$E25/(VLOOKUP(S$2,怪物属性!$B$4:$F$29,3,FALSE)-$G25)/IF(R25&lt;0,ABS(R25),R25)</f>
        <v>0.10883074319715912</v>
      </c>
      <c r="T25" s="152">
        <f>VLOOKUP(T$2,怪物属性!$B$4:$F$29,5,FALSE)/($F25-VLOOKUP(T$2,怪物属性!$B$4:$F$29,4,FALSE))</f>
        <v>59.146579804560261</v>
      </c>
      <c r="U25" s="153">
        <f>$E25/(VLOOKUP(U$2,怪物属性!$B$4:$F$29,3,FALSE)-$G25)/IF(T25&lt;0,ABS(T25),T25)</f>
        <v>6.1046321300098176E-2</v>
      </c>
      <c r="V25" s="152">
        <f>VLOOKUP(V$2,怪物属性!$B$4:$F$29,5,FALSE)/($F25-VLOOKUP(V$2,怪物属性!$B$4:$F$29,4,FALSE))</f>
        <v>81.92307692307692</v>
      </c>
      <c r="W25" s="153">
        <f>$E25/(VLOOKUP(W$2,怪物属性!$B$4:$F$29,3,FALSE)-$G25)/IF(V25&lt;0,ABS(V25),V25)</f>
        <v>3.7686076751708132E-2</v>
      </c>
      <c r="X25" s="152">
        <f>VLOOKUP(X$2,怪物属性!$B$4:$F$29,5,FALSE)/($F25-VLOOKUP(X$2,怪物属性!$B$4:$F$29,4,FALSE))</f>
        <v>123.27497062279672</v>
      </c>
      <c r="Y25" s="153">
        <f>$E25/(VLOOKUP(Y$2,怪物属性!$B$4:$F$29,3,FALSE)-$G25)/IF(X25&lt;0,ABS(X25),X25)</f>
        <v>2.186148566777946E-2</v>
      </c>
      <c r="Z25" s="152">
        <f>VLOOKUP(Z$2,怪物属性!$B$4:$F$29,5,FALSE)/($F25-VLOOKUP(Z$2,怪物属性!$B$4:$F$29,4,FALSE))</f>
        <v>181.88467374810318</v>
      </c>
      <c r="AA25" s="153">
        <f>$E25/(VLOOKUP(AA$2,怪物属性!$B$4:$F$29,3,FALSE)-$G25)/IF(Z25&lt;0,ABS(Z25),Z25)</f>
        <v>1.3122599303345689E-2</v>
      </c>
      <c r="AB25" s="152">
        <f>VLOOKUP(AB$2,怪物属性!$B$4:$F$29,5,FALSE)/($F25-VLOOKUP(AB$2,怪物属性!$B$4:$F$29,4,FALSE))</f>
        <v>-544.91228070175441</v>
      </c>
      <c r="AC25" s="153">
        <f>$E25/(VLOOKUP(AC$2,怪物属性!$B$4:$F$29,3,FALSE)-$G25)/IF(AB25&lt;0,ABS(AB25),AB25)</f>
        <v>2.8665698799782537E-3</v>
      </c>
      <c r="AD25" s="152">
        <f>VLOOKUP(AD$2,怪物属性!$B$4:$F$29,5,FALSE)/($F25-VLOOKUP(AD$2,怪物属性!$B$4:$F$29,4,FALSE))</f>
        <v>-340.45867098865477</v>
      </c>
      <c r="AE25" s="153">
        <f>$E25/(VLOOKUP(AE$2,怪物属性!$B$4:$F$29,3,FALSE)-$G25)/IF(AD25&lt;0,ABS(AD25),AD25)</f>
        <v>4.1609789415784698E-3</v>
      </c>
      <c r="AF25" s="152">
        <f>VLOOKUP(AF$2,怪物属性!$B$4:$F$29,5,FALSE)/($F25-VLOOKUP(AF$2,怪物属性!$B$4:$F$29,4,FALSE))</f>
        <v>-272.27716186252769</v>
      </c>
      <c r="AG25" s="153">
        <f>$E25/(VLOOKUP(AG$2,怪物属性!$B$4:$F$29,3,FALSE)-$G25)/IF(AF25&lt;0,ABS(AF25),AF25)</f>
        <v>4.7473751375962355E-3</v>
      </c>
      <c r="AH25" s="152">
        <f>VLOOKUP(AH$2,怪物属性!$B$4:$F$29,5,FALSE)/($F25-VLOOKUP(AH$2,怪物属性!$B$4:$F$29,4,FALSE))</f>
        <v>-229.33333333333334</v>
      </c>
      <c r="AI25" s="153">
        <f>$E25/(VLOOKUP(AI$2,怪物属性!$B$4:$F$29,3,FALSE)-$G25)/IF(AH25&lt;0,ABS(AH25),AH25)</f>
        <v>5.1805857041746749E-3</v>
      </c>
      <c r="AJ25" s="152">
        <f>VLOOKUP(AJ$2,怪物属性!$B$4:$F$29,5,FALSE)/($F25-VLOOKUP(AJ$2,怪物属性!$B$4:$F$29,4,FALSE))</f>
        <v>-209.88709677419354</v>
      </c>
      <c r="AK25" s="153">
        <f>$E25/(VLOOKUP(AK$2,怪物属性!$B$4:$F$29,3,FALSE)-$G25)/IF(AJ25&lt;0,ABS(AJ25),AJ25)</f>
        <v>5.2204897952221685E-3</v>
      </c>
      <c r="AL25" s="152">
        <f>VLOOKUP(AL$2,怪物属性!$B$4:$F$29,5,FALSE)/($F25-VLOOKUP(AL$2,怪物属性!$B$4:$F$29,4,FALSE))</f>
        <v>-188.76224545954869</v>
      </c>
      <c r="AM25" s="153">
        <f>$E25/(VLOOKUP(AM$2,怪物属性!$B$4:$F$29,3,FALSE)-$G25)/IF(AL25&lt;0,ABS(AL25),AL25)</f>
        <v>5.3521664215964958E-3</v>
      </c>
      <c r="AN25" s="152">
        <f>VLOOKUP(AN$2,怪物属性!$B$4:$F$29,5,FALSE)/($F25-VLOOKUP(AN$2,怪物属性!$B$4:$F$29,4,FALSE))</f>
        <v>-181.66166119192866</v>
      </c>
      <c r="AO25" s="153">
        <f>$E25/(VLOOKUP(AO$2,怪物属性!$B$4:$F$29,3,FALSE)-$G25)/IF(AN25&lt;0,ABS(AN25),AN25)</f>
        <v>5.1736892585107523E-3</v>
      </c>
      <c r="AP25" s="152">
        <f>VLOOKUP(AP$2,怪物属性!$B$4:$F$29,5,FALSE)/($F25-VLOOKUP(AP$2,怪物属性!$B$4:$F$29,4,FALSE))</f>
        <v>-169.19224555735056</v>
      </c>
      <c r="AQ25" s="153">
        <f>$E25/(VLOOKUP(AQ$2,怪物属性!$B$4:$F$29,3,FALSE)-$G25)/IF(AP25&lt;0,ABS(AP25),AP25)</f>
        <v>5.1638141436775248E-3</v>
      </c>
      <c r="AR25" s="152">
        <f>VLOOKUP(AR$2,怪物属性!$B$4:$F$29,5,FALSE)/($F25-VLOOKUP(AR$2,怪物属性!$B$4:$F$29,4,FALSE))</f>
        <v>-164.8882602545969</v>
      </c>
      <c r="AS25" s="153">
        <f>$E25/(VLOOKUP(AS$2,怪物属性!$B$4:$F$29,3,FALSE)-$G25)/IF(AR25&lt;0,ABS(AR25),AR25)</f>
        <v>4.9439732350845022E-3</v>
      </c>
      <c r="AT25" s="152">
        <f>VLOOKUP(AT$2,怪物属性!$B$4:$F$29,5,FALSE)/($F25-VLOOKUP(AT$2,怪物属性!$B$4:$F$29,4,FALSE))</f>
        <v>-154.34693877551021</v>
      </c>
      <c r="AU25" s="153">
        <f>$E25/(VLOOKUP(AU$2,怪物属性!$B$4:$F$29,3,FALSE)-$G25)/IF(AT25&lt;0,ABS(AT25),AT25)</f>
        <v>4.9065125671631021E-3</v>
      </c>
      <c r="AV25" s="152">
        <f>VLOOKUP(AV$2,怪物属性!$B$4:$F$29,5,FALSE)/($F25-VLOOKUP(AV$2,怪物属性!$B$4:$F$29,4,FALSE))</f>
        <v>-147.43679397525551</v>
      </c>
      <c r="AW25" s="153">
        <f>$E25/(VLOOKUP(AW$2,怪物属性!$B$4:$F$29,3,FALSE)-$G25)/IF(AV25&lt;0,ABS(AV25),AV25)</f>
        <v>4.7401763538867728E-3</v>
      </c>
      <c r="AX25" s="152">
        <f>VLOOKUP(AX$2,怪物属性!$B$4:$F$29,5,FALSE)/($F25-VLOOKUP(AX$2,怪物属性!$B$4:$F$29,4,FALSE))</f>
        <v>-137.55771509836455</v>
      </c>
      <c r="AY25" s="153">
        <f>$E25/(VLOOKUP(AY$2,怪物属性!$B$4:$F$29,3,FALSE)-$G25)/IF(AX25&lt;0,ABS(AX25),AX25)</f>
        <v>4.7055692881255318E-3</v>
      </c>
      <c r="AZ25" s="152">
        <f>VLOOKUP(AZ$2,怪物属性!$B$4:$F$29,5,FALSE)/($F25-VLOOKUP(AZ$2,怪物属性!$B$4:$F$29,4,FALSE))</f>
        <v>-126.51219512195122</v>
      </c>
      <c r="BA25" s="153">
        <f>$E25/(VLOOKUP(BA$2,怪物属性!$B$4:$F$29,3,FALSE)-$G25)/IF(AZ25&lt;0,ABS(AZ25),AZ25)</f>
        <v>4.6440699695372905E-3</v>
      </c>
      <c r="BB25" s="152">
        <f>VLOOKUP(BB$2,怪物属性!$B$4:$F$29,5,FALSE)/($F25-VLOOKUP(BB$2,怪物属性!$B$4:$F$29,4,FALSE))</f>
        <v>-111.4575389948007</v>
      </c>
      <c r="BC25" s="153">
        <f>$E25/(VLOOKUP(BC$2,怪物属性!$B$4:$F$29,3,FALSE)-$G25)/IF(BB25&lt;0,ABS(BB25),BB25)</f>
        <v>4.7448706376980584E-3</v>
      </c>
      <c r="BD25" s="152">
        <f>VLOOKUP(BD$2,怪物属性!$B$4:$F$29,5,FALSE)/($F25-VLOOKUP(BD$2,怪物属性!$B$4:$F$29,4,FALSE))</f>
        <v>-87.270008084074377</v>
      </c>
      <c r="BE25" s="153">
        <f>$E25/(VLOOKUP(BE$2,怪物属性!$B$4:$F$29,3,FALSE)-$G25)/IF(BD25&lt;0,ABS(BD25),BD25)</f>
        <v>5.0887515360736064E-3</v>
      </c>
    </row>
    <row r="26" spans="1:57" x14ac:dyDescent="0.15">
      <c r="A26" s="30">
        <f>VLOOKUP(B26,装备升级!W:AB,静态模拟!C26+1,FALSE)+IF(静态模拟!D26=0,0,VLOOKUP(B26,装备强化!AP:AZ,静态模拟!D26+1,FALSE))</f>
        <v>509</v>
      </c>
      <c r="B26" s="149">
        <v>1</v>
      </c>
      <c r="C26" s="149">
        <v>2</v>
      </c>
      <c r="D26" s="149">
        <v>9</v>
      </c>
      <c r="E26" s="149">
        <f t="shared" si="1"/>
        <v>9390</v>
      </c>
      <c r="F26" s="22">
        <f t="shared" si="2"/>
        <v>3130</v>
      </c>
      <c r="G26" s="22">
        <f t="shared" si="3"/>
        <v>1565</v>
      </c>
      <c r="H26" s="152">
        <f>VLOOKUP(H$2,怪物属性!$B$4:$F$29,5,FALSE)/($F26-VLOOKUP(H$2,怪物属性!$B$4:$F$29,4,FALSE))</f>
        <v>4.6178343949044587</v>
      </c>
      <c r="I26" s="153">
        <f>$E26/(VLOOKUP(I$2,怪物属性!$B$4:$F$29,3,FALSE)-$G26)/IF(H26&lt;0,ABS(H26),H26)</f>
        <v>-127.08879310344827</v>
      </c>
      <c r="J26" s="152">
        <f>VLOOKUP(J$2,怪物属性!$B$4:$F$29,5,FALSE)/($F26-VLOOKUP(J$2,怪物属性!$B$4:$F$29,4,FALSE))</f>
        <v>7.3793103448275863</v>
      </c>
      <c r="K26" s="153">
        <f>$E26/(VLOOKUP(K$2,怪物属性!$B$4:$F$29,3,FALSE)-$G26)/IF(J26&lt;0,ABS(J26),J26)</f>
        <v>3.126478219936164</v>
      </c>
      <c r="L26" s="152">
        <f>VLOOKUP(L$2,怪物属性!$B$4:$F$29,5,FALSE)/($F26-VLOOKUP(L$2,怪物属性!$B$4:$F$29,4,FALSE))</f>
        <v>12.73420260782347</v>
      </c>
      <c r="M26" s="153">
        <f>$E26/(VLOOKUP(M$2,怪物属性!$B$4:$F$29,3,FALSE)-$G26)/IF(L26&lt;0,ABS(L26),L26)</f>
        <v>0.88627910516940522</v>
      </c>
      <c r="N26" s="152">
        <f>VLOOKUP(N$2,怪物属性!$B$4:$F$29,5,FALSE)/($F26-VLOOKUP(N$2,怪物属性!$B$4:$F$29,4,FALSE))</f>
        <v>18.23841059602649</v>
      </c>
      <c r="O26" s="153">
        <f>$E26/(VLOOKUP(O$2,怪物属性!$B$4:$F$29,3,FALSE)-$G26)/IF(N26&lt;0,ABS(N26),N26)</f>
        <v>0.40925873970856669</v>
      </c>
      <c r="P26" s="152">
        <f>VLOOKUP(P$2,怪物属性!$B$4:$F$29,5,FALSE)/($F26-VLOOKUP(P$2,怪物属性!$B$4:$F$29,4,FALSE))</f>
        <v>28.151626764886434</v>
      </c>
      <c r="Q26" s="153">
        <f>$E26/(VLOOKUP(Q$2,怪物属性!$B$4:$F$29,3,FALSE)-$G26)/IF(P26&lt;0,ABS(P26),P26)</f>
        <v>0.19771836646834778</v>
      </c>
      <c r="R26" s="152">
        <f>VLOOKUP(R$2,怪物属性!$B$4:$F$29,5,FALSE)/($F26-VLOOKUP(R$2,怪物属性!$B$4:$F$29,4,FALSE))</f>
        <v>39.299371946964413</v>
      </c>
      <c r="S26" s="153">
        <f>$E26/(VLOOKUP(S$2,怪物属性!$B$4:$F$29,3,FALSE)-$G26)/IF(R26&lt;0,ABS(R26),R26)</f>
        <v>0.11159977399832179</v>
      </c>
      <c r="T26" s="152">
        <f>VLOOKUP(T$2,怪物属性!$B$4:$F$29,5,FALSE)/($F26-VLOOKUP(T$2,怪物属性!$B$4:$F$29,4,FALSE))</f>
        <v>58.198717948717949</v>
      </c>
      <c r="U26" s="153">
        <f>$E26/(VLOOKUP(U$2,怪物属性!$B$4:$F$29,3,FALSE)-$G26)/IF(T26&lt;0,ABS(T26),T26)</f>
        <v>6.2682113568775094E-2</v>
      </c>
      <c r="V26" s="152">
        <f>VLOOKUP(V$2,怪物属性!$B$4:$F$29,5,FALSE)/($F26-VLOOKUP(V$2,怪物属性!$B$4:$F$29,4,FALSE))</f>
        <v>80.377358490566039</v>
      </c>
      <c r="W26" s="153">
        <f>$E26/(VLOOKUP(W$2,怪物属性!$B$4:$F$29,3,FALSE)-$G26)/IF(V26&lt;0,ABS(V26),V26)</f>
        <v>3.878616987449264E-2</v>
      </c>
      <c r="X26" s="152">
        <f>VLOOKUP(X$2,怪物属性!$B$4:$F$29,5,FALSE)/($F26-VLOOKUP(X$2,怪物属性!$B$4:$F$29,4,FALSE))</f>
        <v>120.4443168771527</v>
      </c>
      <c r="Y26" s="153">
        <f>$E26/(VLOOKUP(Y$2,怪物属性!$B$4:$F$29,3,FALSE)-$G26)/IF(X26&lt;0,ABS(X26),X26)</f>
        <v>2.2584396635099445E-2</v>
      </c>
      <c r="Z26" s="152">
        <f>VLOOKUP(Z$2,怪物属性!$B$4:$F$29,5,FALSE)/($F26-VLOOKUP(Z$2,怪物属性!$B$4:$F$29,4,FALSE))</f>
        <v>176.52724594992637</v>
      </c>
      <c r="AA26" s="153">
        <f>$E26/(VLOOKUP(AA$2,怪物属性!$B$4:$F$29,3,FALSE)-$G26)/IF(Z26&lt;0,ABS(Z26),Z26)</f>
        <v>1.3642708863846924E-2</v>
      </c>
      <c r="AB26" s="152">
        <f>VLOOKUP(AB$2,怪物属性!$B$4:$F$29,5,FALSE)/($F26-VLOOKUP(AB$2,怪物属性!$B$4:$F$29,4,FALSE))</f>
        <v>-578.75776397515529</v>
      </c>
      <c r="AC26" s="153">
        <f>$E26/(VLOOKUP(AC$2,怪物属性!$B$4:$F$29,3,FALSE)-$G26)/IF(AB26&lt;0,ABS(AB26),AB26)</f>
        <v>2.7208459464400508E-3</v>
      </c>
      <c r="AD26" s="152">
        <f>VLOOKUP(AD$2,怪物属性!$B$4:$F$29,5,FALSE)/($F26-VLOOKUP(AD$2,怪物属性!$B$4:$F$29,4,FALSE))</f>
        <v>-351.8643216080402</v>
      </c>
      <c r="AE26" s="153">
        <f>$E26/(VLOOKUP(AE$2,怪物属性!$B$4:$F$29,3,FALSE)-$G26)/IF(AD26&lt;0,ABS(AD26),AD26)</f>
        <v>4.0581542951087556E-3</v>
      </c>
      <c r="AF26" s="152">
        <f>VLOOKUP(AF$2,怪物属性!$B$4:$F$29,5,FALSE)/($F26-VLOOKUP(AF$2,怪物属性!$B$4:$F$29,4,FALSE))</f>
        <v>-278.45124716553289</v>
      </c>
      <c r="AG26" s="153">
        <f>$E26/(VLOOKUP(AG$2,怪物属性!$B$4:$F$29,3,FALSE)-$G26)/IF(AF26&lt;0,ABS(AF26),AF26)</f>
        <v>4.6784462779348428E-3</v>
      </c>
      <c r="AH26" s="152">
        <f>VLOOKUP(AH$2,怪物属性!$B$4:$F$29,5,FALSE)/($F26-VLOOKUP(AH$2,怪物属性!$B$4:$F$29,4,FALSE))</f>
        <v>-233.26027397260273</v>
      </c>
      <c r="AI26" s="153">
        <f>$E26/(VLOOKUP(AI$2,怪物属性!$B$4:$F$29,3,FALSE)-$G26)/IF(AH26&lt;0,ABS(AH26),AH26)</f>
        <v>5.1326611746360948E-3</v>
      </c>
      <c r="AJ26" s="152">
        <f>VLOOKUP(AJ$2,怪物属性!$B$4:$F$29,5,FALSE)/($F26-VLOOKUP(AJ$2,怪物属性!$B$4:$F$29,4,FALSE))</f>
        <v>-212.74659400544959</v>
      </c>
      <c r="AK26" s="153">
        <f>$E26/(VLOOKUP(AK$2,怪物属性!$B$4:$F$29,3,FALSE)-$G26)/IF(AJ26&lt;0,ABS(AJ26),AJ26)</f>
        <v>5.189537546069903E-3</v>
      </c>
      <c r="AL26" s="152">
        <f>VLOOKUP(AL$2,怪物属性!$B$4:$F$29,5,FALSE)/($F26-VLOOKUP(AL$2,怪物属性!$B$4:$F$29,4,FALSE))</f>
        <v>-190.86310517529216</v>
      </c>
      <c r="AM26" s="153">
        <f>$E26/(VLOOKUP(AM$2,怪物属性!$B$4:$F$29,3,FALSE)-$G26)/IF(AL26&lt;0,ABS(AL26),AL26)</f>
        <v>5.3330693636517296E-3</v>
      </c>
      <c r="AN26" s="152">
        <f>VLOOKUP(AN$2,怪物属性!$B$4:$F$29,5,FALSE)/($F26-VLOOKUP(AN$2,怪物属性!$B$4:$F$29,4,FALSE))</f>
        <v>-183.38275698720986</v>
      </c>
      <c r="AO26" s="153">
        <f>$E26/(VLOOKUP(AO$2,怪物属性!$B$4:$F$29,3,FALSE)-$G26)/IF(AN26&lt;0,ABS(AN26),AN26)</f>
        <v>5.1632931289045114E-3</v>
      </c>
      <c r="AP26" s="152">
        <f>VLOOKUP(AP$2,怪物属性!$B$4:$F$29,5,FALSE)/($F26-VLOOKUP(AP$2,怪物属性!$B$4:$F$29,4,FALSE))</f>
        <v>-170.57003257328989</v>
      </c>
      <c r="AQ26" s="153">
        <f>$E26/(VLOOKUP(AQ$2,怪物属性!$B$4:$F$29,3,FALSE)-$G26)/IF(AP26&lt;0,ABS(AP26),AP26)</f>
        <v>5.1598745716225046E-3</v>
      </c>
      <c r="AR26" s="152">
        <f>VLOOKUP(AR$2,怪物属性!$B$4:$F$29,5,FALSE)/($F26-VLOOKUP(AR$2,怪物属性!$B$4:$F$29,4,FALSE))</f>
        <v>-166.06267806267806</v>
      </c>
      <c r="AS26" s="153">
        <f>$E26/(VLOOKUP(AS$2,怪物属性!$B$4:$F$29,3,FALSE)-$G26)/IF(AR26&lt;0,ABS(AR26),AR26)</f>
        <v>4.9448985487798719E-3</v>
      </c>
      <c r="AT26" s="152">
        <f>VLOOKUP(AT$2,怪物属性!$B$4:$F$29,5,FALSE)/($F26-VLOOKUP(AT$2,怪物属性!$B$4:$F$29,4,FALSE))</f>
        <v>-155.3074051026758</v>
      </c>
      <c r="AU26" s="153">
        <f>$E26/(VLOOKUP(AU$2,怪物属性!$B$4:$F$29,3,FALSE)-$G26)/IF(AT26&lt;0,ABS(AT26),AT26)</f>
        <v>4.9115138813339244E-3</v>
      </c>
      <c r="AV26" s="152">
        <f>VLOOKUP(AV$2,怪物属性!$B$4:$F$29,5,FALSE)/($F26-VLOOKUP(AV$2,怪物属性!$B$4:$F$29,4,FALSE))</f>
        <v>-148.23418063818281</v>
      </c>
      <c r="AW26" s="153">
        <f>$E26/(VLOOKUP(AW$2,怪物属性!$B$4:$F$29,3,FALSE)-$G26)/IF(AV26&lt;0,ABS(AV26),AV26)</f>
        <v>4.7485542669313315E-3</v>
      </c>
      <c r="AX26" s="152">
        <f>VLOOKUP(AX$2,怪物属性!$B$4:$F$29,5,FALSE)/($F26-VLOOKUP(AX$2,怪物属性!$B$4:$F$29,4,FALSE))</f>
        <v>-138.21290783519885</v>
      </c>
      <c r="AY26" s="153">
        <f>$E26/(VLOOKUP(AY$2,怪物属性!$B$4:$F$29,3,FALSE)-$G26)/IF(AX26&lt;0,ABS(AX26),AX26)</f>
        <v>4.7166524428563748E-3</v>
      </c>
      <c r="AZ26" s="152">
        <f>VLOOKUP(AZ$2,怪物属性!$B$4:$F$29,5,FALSE)/($F26-VLOOKUP(AZ$2,怪物属性!$B$4:$F$29,4,FALSE))</f>
        <v>-127.02857142857142</v>
      </c>
      <c r="BA26" s="153">
        <f>$E26/(VLOOKUP(BA$2,怪物属性!$B$4:$F$29,3,FALSE)-$G26)/IF(AZ26&lt;0,ABS(AZ26),AZ26)</f>
        <v>4.6578688007401572E-3</v>
      </c>
      <c r="BB26" s="152">
        <f>VLOOKUP(BB$2,怪物属性!$B$4:$F$29,5,FALSE)/($F26-VLOOKUP(BB$2,怪物属性!$B$4:$F$29,4,FALSE))</f>
        <v>-111.84521739130435</v>
      </c>
      <c r="BC26" s="153">
        <f>$E26/(VLOOKUP(BC$2,怪物属性!$B$4:$F$29,3,FALSE)-$G26)/IF(BB26&lt;0,ABS(BB26),BB26)</f>
        <v>4.7615307912342144E-3</v>
      </c>
      <c r="BD26" s="152">
        <f>VLOOKUP(BD$2,怪物属性!$B$4:$F$29,5,FALSE)/($F26-VLOOKUP(BD$2,怪物属性!$B$4:$F$29,4,FALSE))</f>
        <v>-87.505809240745748</v>
      </c>
      <c r="BE26" s="153">
        <f>$E26/(VLOOKUP(BE$2,怪物属性!$B$4:$F$29,3,FALSE)-$G26)/IF(BD26&lt;0,ABS(BD26),BD26)</f>
        <v>5.1101081694314128E-3</v>
      </c>
    </row>
    <row r="27" spans="1:57" x14ac:dyDescent="0.15">
      <c r="A27" s="30">
        <f>VLOOKUP(B27,装备升级!W:AB,静态模拟!C27+1,FALSE)+IF(静态模拟!D27=0,0,VLOOKUP(B27,装备强化!AP:AZ,静态模拟!D27+1,FALSE))</f>
        <v>601</v>
      </c>
      <c r="B27" s="149">
        <v>1</v>
      </c>
      <c r="C27" s="149">
        <v>2</v>
      </c>
      <c r="D27" s="149">
        <v>10</v>
      </c>
      <c r="E27" s="149">
        <f t="shared" si="1"/>
        <v>9450</v>
      </c>
      <c r="F27" s="22">
        <f t="shared" si="2"/>
        <v>3150</v>
      </c>
      <c r="G27" s="22">
        <f t="shared" si="3"/>
        <v>1575</v>
      </c>
      <c r="H27" s="152">
        <f>VLOOKUP(H$2,怪物属性!$B$4:$F$29,5,FALSE)/($F27-VLOOKUP(H$2,怪物属性!$B$4:$F$29,4,FALSE))</f>
        <v>4.5789473684210522</v>
      </c>
      <c r="I27" s="153">
        <f>$E27/(VLOOKUP(I$2,怪物属性!$B$4:$F$29,3,FALSE)-$G27)/IF(H27&lt;0,ABS(H27),H27)</f>
        <v>-79.376657824933687</v>
      </c>
      <c r="J27" s="152">
        <f>VLOOKUP(J$2,怪物属性!$B$4:$F$29,5,FALSE)/($F27-VLOOKUP(J$2,怪物属性!$B$4:$F$29,4,FALSE))</f>
        <v>7.3120728929384962</v>
      </c>
      <c r="K27" s="153">
        <f>$E27/(VLOOKUP(K$2,怪物属性!$B$4:$F$29,3,FALSE)-$G27)/IF(J27&lt;0,ABS(J27),J27)</f>
        <v>3.2553732432496059</v>
      </c>
      <c r="L27" s="152">
        <f>VLOOKUP(L$2,怪物属性!$B$4:$F$29,5,FALSE)/($F27-VLOOKUP(L$2,怪物属性!$B$4:$F$29,4,FALSE))</f>
        <v>12.607745779543198</v>
      </c>
      <c r="M27" s="153">
        <f>$E27/(VLOOKUP(M$2,怪物属性!$B$4:$F$29,3,FALSE)-$G27)/IF(L27&lt;0,ABS(L27),L27)</f>
        <v>0.91184820553861445</v>
      </c>
      <c r="N27" s="152">
        <f>VLOOKUP(N$2,怪物属性!$B$4:$F$29,5,FALSE)/($F27-VLOOKUP(N$2,怪物属性!$B$4:$F$29,4,FALSE))</f>
        <v>18.039301310043669</v>
      </c>
      <c r="O27" s="153">
        <f>$E27/(VLOOKUP(O$2,怪物属性!$B$4:$F$29,3,FALSE)-$G27)/IF(N27&lt;0,ABS(N27),N27)</f>
        <v>0.41975657784481313</v>
      </c>
      <c r="P27" s="152">
        <f>VLOOKUP(P$2,怪物属性!$B$4:$F$29,5,FALSE)/($F27-VLOOKUP(P$2,怪物属性!$B$4:$F$29,4,FALSE))</f>
        <v>27.810187992722863</v>
      </c>
      <c r="Q27" s="153">
        <f>$E27/(VLOOKUP(Q$2,怪物属性!$B$4:$F$29,3,FALSE)-$G27)/IF(P27&lt;0,ABS(P27),P27)</f>
        <v>0.20262583673585138</v>
      </c>
      <c r="R27" s="152">
        <f>VLOOKUP(R$2,怪物属性!$B$4:$F$29,5,FALSE)/($F27-VLOOKUP(R$2,怪物属性!$B$4:$F$29,4,FALSE))</f>
        <v>38.758430832759807</v>
      </c>
      <c r="S27" s="153">
        <f>$E27/(VLOOKUP(S$2,怪物属性!$B$4:$F$29,3,FALSE)-$G27)/IF(R27&lt;0,ABS(R27),R27)</f>
        <v>0.11441479132183952</v>
      </c>
      <c r="T27" s="152">
        <f>VLOOKUP(T$2,怪物属性!$B$4:$F$29,5,FALSE)/($F27-VLOOKUP(T$2,怪物属性!$B$4:$F$29,4,FALSE))</f>
        <v>57.280757097791799</v>
      </c>
      <c r="U27" s="153">
        <f>$E27/(VLOOKUP(U$2,怪物属性!$B$4:$F$29,3,FALSE)-$G27)/IF(T27&lt;0,ABS(T27),T27)</f>
        <v>6.4343552924846364E-2</v>
      </c>
      <c r="V27" s="152">
        <f>VLOOKUP(V$2,怪物属性!$B$4:$F$29,5,FALSE)/($F27-VLOOKUP(V$2,怪物属性!$B$4:$F$29,4,FALSE))</f>
        <v>78.888888888888886</v>
      </c>
      <c r="W27" s="153">
        <f>$E27/(VLOOKUP(W$2,怪物属性!$B$4:$F$29,3,FALSE)-$G27)/IF(V27&lt;0,ABS(V27),V27)</f>
        <v>3.9902975481134646E-2</v>
      </c>
      <c r="X27" s="152">
        <f>VLOOKUP(X$2,怪物属性!$B$4:$F$29,5,FALSE)/($F27-VLOOKUP(X$2,怪物属性!$B$4:$F$29,4,FALSE))</f>
        <v>117.74074074074075</v>
      </c>
      <c r="Y27" s="153">
        <f>$E27/(VLOOKUP(Y$2,怪物属性!$B$4:$F$29,3,FALSE)-$G27)/IF(X27&lt;0,ABS(X27),X27)</f>
        <v>2.3318154675356268E-2</v>
      </c>
      <c r="Z27" s="152">
        <f>VLOOKUP(Z$2,怪物属性!$B$4:$F$29,5,FALSE)/($F27-VLOOKUP(Z$2,怪物属性!$B$4:$F$29,4,FALSE))</f>
        <v>171.47639484978541</v>
      </c>
      <c r="AA27" s="153">
        <f>$E27/(VLOOKUP(AA$2,怪物属性!$B$4:$F$29,3,FALSE)-$G27)/IF(Z27&lt;0,ABS(Z27),Z27)</f>
        <v>1.4170641828228459E-2</v>
      </c>
      <c r="AB27" s="152">
        <f>VLOOKUP(AB$2,怪物属性!$B$4:$F$29,5,FALSE)/($F27-VLOOKUP(AB$2,怪物属性!$B$4:$F$29,4,FALSE))</f>
        <v>-617.08609271523176</v>
      </c>
      <c r="AC27" s="153">
        <f>$E27/(VLOOKUP(AC$2,怪物属性!$B$4:$F$29,3,FALSE)-$G27)/IF(AB27&lt;0,ABS(AB27),AB27)</f>
        <v>2.5724691019770778E-3</v>
      </c>
      <c r="AD27" s="152">
        <f>VLOOKUP(AD$2,怪物属性!$B$4:$F$29,5,FALSE)/($F27-VLOOKUP(AD$2,怪物属性!$B$4:$F$29,4,FALSE))</f>
        <v>-364.06065857885613</v>
      </c>
      <c r="AE27" s="153">
        <f>$E27/(VLOOKUP(AE$2,怪物属性!$B$4:$F$29,3,FALSE)-$G27)/IF(AD27&lt;0,ABS(AD27),AD27)</f>
        <v>3.9532763990479981E-3</v>
      </c>
      <c r="AF27" s="152">
        <f>VLOOKUP(AF$2,怪物属性!$B$4:$F$29,5,FALSE)/($F27-VLOOKUP(AF$2,怪物属性!$B$4:$F$29,4,FALSE))</f>
        <v>-284.91183294663574</v>
      </c>
      <c r="AG27" s="153">
        <f>$E27/(VLOOKUP(AG$2,怪物属性!$B$4:$F$29,3,FALSE)-$G27)/IF(AF27&lt;0,ABS(AF27),AF27)</f>
        <v>4.6079682653283188E-3</v>
      </c>
      <c r="AH27" s="152">
        <f>VLOOKUP(AH$2,怪物属性!$B$4:$F$29,5,FALSE)/($F27-VLOOKUP(AH$2,怪物属性!$B$4:$F$29,4,FALSE))</f>
        <v>-237.32404181184668</v>
      </c>
      <c r="AI27" s="153">
        <f>$E27/(VLOOKUP(AI$2,怪物属性!$B$4:$F$29,3,FALSE)-$G27)/IF(AH27&lt;0,ABS(AH27),AH27)</f>
        <v>5.0834896757335811E-3</v>
      </c>
      <c r="AJ27" s="152">
        <f>VLOOKUP(AJ$2,怪物属性!$B$4:$F$29,5,FALSE)/($F27-VLOOKUP(AJ$2,怪物属性!$B$4:$F$29,4,FALSE))</f>
        <v>-215.68508287292818</v>
      </c>
      <c r="AK27" s="153">
        <f>$E27/(VLOOKUP(AK$2,怪物属性!$B$4:$F$29,3,FALSE)-$G27)/IF(AJ27&lt;0,ABS(AJ27),AJ27)</f>
        <v>5.1576078198073035E-3</v>
      </c>
      <c r="AL27" s="152">
        <f>VLOOKUP(AL$2,怪物属性!$B$4:$F$29,5,FALSE)/($F27-VLOOKUP(AL$2,怪物属性!$B$4:$F$29,4,FALSE))</f>
        <v>-193.01125492402926</v>
      </c>
      <c r="AM27" s="153">
        <f>$E27/(VLOOKUP(AM$2,怪物属性!$B$4:$F$29,3,FALSE)-$G27)/IF(AL27&lt;0,ABS(AL27),AL27)</f>
        <v>5.3131715012227467E-3</v>
      </c>
      <c r="AN27" s="152">
        <f>VLOOKUP(AN$2,怪物属性!$B$4:$F$29,5,FALSE)/($F27-VLOOKUP(AN$2,怪物属性!$B$4:$F$29,4,FALSE))</f>
        <v>-185.13677666188426</v>
      </c>
      <c r="AO27" s="153">
        <f>$E27/(VLOOKUP(AO$2,怪物属性!$B$4:$F$29,3,FALSE)-$G27)/IF(AN27&lt;0,ABS(AN27),AN27)</f>
        <v>5.1522502308921211E-3</v>
      </c>
      <c r="AP27" s="152">
        <f>VLOOKUP(AP$2,怪物属性!$B$4:$F$29,5,FALSE)/($F27-VLOOKUP(AP$2,怪物属性!$B$4:$F$29,4,FALSE))</f>
        <v>-171.97044334975371</v>
      </c>
      <c r="AQ27" s="153">
        <f>$E27/(VLOOKUP(AQ$2,怪物属性!$B$4:$F$29,3,FALSE)-$G27)/IF(AP27&lt;0,ABS(AP27),AP27)</f>
        <v>5.155390125853759E-3</v>
      </c>
      <c r="AR27" s="152">
        <f>VLOOKUP(AR$2,怪物属性!$B$4:$F$29,5,FALSE)/($F27-VLOOKUP(AR$2,怪物属性!$B$4:$F$29,4,FALSE))</f>
        <v>-167.25394548063127</v>
      </c>
      <c r="AS27" s="153">
        <f>$E27/(VLOOKUP(AS$2,怪物属性!$B$4:$F$29,3,FALSE)-$G27)/IF(AR27&lt;0,ABS(AR27),AR27)</f>
        <v>4.9453749915157573E-3</v>
      </c>
      <c r="AT27" s="152">
        <f>VLOOKUP(AT$2,怪物属性!$B$4:$F$29,5,FALSE)/($F27-VLOOKUP(AT$2,怪物属性!$B$4:$F$29,4,FALSE))</f>
        <v>-156.27989981214779</v>
      </c>
      <c r="AU27" s="153">
        <f>$E27/(VLOOKUP(AU$2,怪物属性!$B$4:$F$29,3,FALSE)-$G27)/IF(AT27&lt;0,ABS(AT27),AT27)</f>
        <v>4.9161324255411962E-3</v>
      </c>
      <c r="AV27" s="152">
        <f>VLOOKUP(AV$2,怪物属性!$B$4:$F$29,5,FALSE)/($F27-VLOOKUP(AV$2,怪物属性!$B$4:$F$29,4,FALSE))</f>
        <v>-149.04023926046764</v>
      </c>
      <c r="AW27" s="153">
        <f>$E27/(VLOOKUP(AW$2,怪物属性!$B$4:$F$29,3,FALSE)-$G27)/IF(AV27&lt;0,ABS(AV27),AV27)</f>
        <v>4.7566163025879703E-3</v>
      </c>
      <c r="AX27" s="152">
        <f>VLOOKUP(AX$2,怪物属性!$B$4:$F$29,5,FALSE)/($F27-VLOOKUP(AX$2,怪物属性!$B$4:$F$29,4,FALSE))</f>
        <v>-138.87437185929647</v>
      </c>
      <c r="AY27" s="153">
        <f>$E27/(VLOOKUP(AY$2,怪物属性!$B$4:$F$29,3,FALSE)-$G27)/IF(AX27&lt;0,ABS(AX27),AX27)</f>
        <v>4.7274636975132749E-3</v>
      </c>
      <c r="AZ27" s="152">
        <f>VLOOKUP(AZ$2,怪物属性!$B$4:$F$29,5,FALSE)/($F27-VLOOKUP(AZ$2,怪物属性!$B$4:$F$29,4,FALSE))</f>
        <v>-127.54918032786885</v>
      </c>
      <c r="BA27" s="153">
        <f>$E27/(VLOOKUP(BA$2,怪物属性!$B$4:$F$29,3,FALSE)-$G27)/IF(AZ27&lt;0,ABS(AZ27),AZ27)</f>
        <v>4.6714419184054811E-3</v>
      </c>
      <c r="BB27" s="152">
        <f>VLOOKUP(BB$2,怪物属性!$B$4:$F$29,5,FALSE)/($F27-VLOOKUP(BB$2,怪物属性!$B$4:$F$29,4,FALSE))</f>
        <v>-112.23560209424083</v>
      </c>
      <c r="BC27" s="153">
        <f>$E27/(VLOOKUP(BC$2,怪物属性!$B$4:$F$29,3,FALSE)-$G27)/IF(BB27&lt;0,ABS(BB27),BB27)</f>
        <v>4.7779980800333622E-3</v>
      </c>
      <c r="BD27" s="152">
        <f>VLOOKUP(BD$2,怪物属性!$B$4:$F$29,5,FALSE)/($F27-VLOOKUP(BD$2,怪物属性!$B$4:$F$29,4,FALSE))</f>
        <v>-87.742888106204276</v>
      </c>
      <c r="BE27" s="153">
        <f>$E27/(VLOOKUP(BE$2,怪物属性!$B$4:$F$29,3,FALSE)-$G27)/IF(BD27&lt;0,ABS(BD27),BD27)</f>
        <v>5.1313086169997441E-3</v>
      </c>
    </row>
    <row r="28" spans="1:57" x14ac:dyDescent="0.15">
      <c r="A28" s="30">
        <f>VLOOKUP(B28,装备升级!W:AB,静态模拟!C28+1,FALSE)+IF(静态模拟!D28=0,0,VLOOKUP(B28,装备强化!AP:AZ,静态模拟!D28+1,FALSE))</f>
        <v>42</v>
      </c>
      <c r="B28" s="149">
        <v>1</v>
      </c>
      <c r="C28" s="149">
        <v>3</v>
      </c>
      <c r="D28" s="149">
        <v>0</v>
      </c>
      <c r="E28" s="149">
        <f t="shared" si="1"/>
        <v>9150</v>
      </c>
      <c r="F28" s="22">
        <f t="shared" si="2"/>
        <v>3050</v>
      </c>
      <c r="G28" s="22">
        <f t="shared" si="3"/>
        <v>1525</v>
      </c>
      <c r="H28" s="152">
        <f>VLOOKUP(H$2,怪物属性!$B$4:$F$29,5,FALSE)/($F28-VLOOKUP(H$2,怪物属性!$B$4:$F$29,4,FALSE))</f>
        <v>4.7802197802197801</v>
      </c>
      <c r="I28" s="153">
        <f>$E28/(VLOOKUP(I$2,怪物属性!$B$4:$F$29,3,FALSE)-$G28)/IF(H28&lt;0,ABS(H28),H28)</f>
        <v>79.755747126436788</v>
      </c>
      <c r="J28" s="152">
        <f>VLOOKUP(J$2,怪物属性!$B$4:$F$29,5,FALSE)/($F28-VLOOKUP(J$2,怪物属性!$B$4:$F$29,4,FALSE))</f>
        <v>7.6610978520286395</v>
      </c>
      <c r="K28" s="153">
        <f>$E28/(VLOOKUP(K$2,怪物属性!$B$4:$F$29,3,FALSE)-$G28)/IF(J28&lt;0,ABS(J28),J28)</f>
        <v>2.6719145288423345</v>
      </c>
      <c r="L28" s="152">
        <f>VLOOKUP(L$2,怪物属性!$B$4:$F$29,5,FALSE)/($F28-VLOOKUP(L$2,怪物属性!$B$4:$F$29,4,FALSE))</f>
        <v>13.266457680250785</v>
      </c>
      <c r="M28" s="153">
        <f>$E28/(VLOOKUP(M$2,怪物属性!$B$4:$F$29,3,FALSE)-$G28)/IF(L28&lt;0,ABS(L28),L28)</f>
        <v>0.79095109779573713</v>
      </c>
      <c r="N28" s="152">
        <f>VLOOKUP(N$2,怪物属性!$B$4:$F$29,5,FALSE)/($F28-VLOOKUP(N$2,怪物属性!$B$4:$F$29,4,FALSE))</f>
        <v>19.080831408775982</v>
      </c>
      <c r="O28" s="153">
        <f>$E28/(VLOOKUP(O$2,怪物属性!$B$4:$F$29,3,FALSE)-$G28)/IF(N28&lt;0,ABS(N28),N28)</f>
        <v>0.36944441647000636</v>
      </c>
      <c r="P28" s="152">
        <f>VLOOKUP(P$2,怪物属性!$B$4:$F$29,5,FALSE)/($F28-VLOOKUP(P$2,怪物属性!$B$4:$F$29,4,FALSE))</f>
        <v>29.605551969012264</v>
      </c>
      <c r="Q28" s="153">
        <f>$E28/(VLOOKUP(Q$2,怪物属性!$B$4:$F$29,3,FALSE)-$G28)/IF(P28&lt;0,ABS(P28),P28)</f>
        <v>0.17895984460209363</v>
      </c>
      <c r="R28" s="152">
        <f>VLOOKUP(R$2,怪物属性!$B$4:$F$29,5,FALSE)/($F28-VLOOKUP(R$2,怪物属性!$B$4:$F$29,4,FALSE))</f>
        <v>41.623059866962308</v>
      </c>
      <c r="S28" s="153">
        <f>$E28/(VLOOKUP(S$2,怪物属性!$B$4:$F$29,3,FALSE)-$G28)/IF(R28&lt;0,ABS(R28),R28)</f>
        <v>0.10079324440890775</v>
      </c>
      <c r="T28" s="152">
        <f>VLOOKUP(T$2,怪物属性!$B$4:$F$29,5,FALSE)/($F28-VLOOKUP(T$2,怪物属性!$B$4:$F$29,4,FALSE))</f>
        <v>62.184931506849317</v>
      </c>
      <c r="U28" s="153">
        <f>$E28/(VLOOKUP(U$2,怪物属性!$B$4:$F$29,3,FALSE)-$G28)/IF(T28&lt;0,ABS(T28),T28)</f>
        <v>5.6289883588357674E-2</v>
      </c>
      <c r="V28" s="152">
        <f>VLOOKUP(V$2,怪物属性!$B$4:$F$29,5,FALSE)/($F28-VLOOKUP(V$2,怪物属性!$B$4:$F$29,4,FALSE))</f>
        <v>86.938775510204081</v>
      </c>
      <c r="W28" s="153">
        <f>$E28/(VLOOKUP(W$2,怪物属性!$B$4:$F$29,3,FALSE)-$G28)/IF(V28&lt;0,ABS(V28),V28)</f>
        <v>3.4484429512856962E-2</v>
      </c>
      <c r="X28" s="152">
        <f>VLOOKUP(X$2,怪物属性!$B$4:$F$29,5,FALSE)/($F28-VLOOKUP(X$2,怪物属性!$B$4:$F$29,4,FALSE))</f>
        <v>132.62579013906446</v>
      </c>
      <c r="Y28" s="153">
        <f>$E28/(VLOOKUP(Y$2,怪物属性!$B$4:$F$29,3,FALSE)-$G28)/IF(X28&lt;0,ABS(X28),X28)</f>
        <v>1.9756903324322245E-2</v>
      </c>
      <c r="Z28" s="152">
        <f>VLOOKUP(Z$2,怪物属性!$B$4:$F$29,5,FALSE)/($F28-VLOOKUP(Z$2,怪物属性!$B$4:$F$29,4,FALSE))</f>
        <v>200.10350584307179</v>
      </c>
      <c r="AA28" s="153">
        <f>$E28/(VLOOKUP(AA$2,怪物属性!$B$4:$F$29,3,FALSE)-$G28)/IF(Z28&lt;0,ABS(Z28),Z28)</f>
        <v>1.1608615203244075E-2</v>
      </c>
      <c r="AB28" s="152">
        <f>VLOOKUP(AB$2,怪物属性!$B$4:$F$29,5,FALSE)/($F28-VLOOKUP(AB$2,怪物属性!$B$4:$F$29,4,FALSE))</f>
        <v>-463.58208955223881</v>
      </c>
      <c r="AC28" s="153">
        <f>$E28/(VLOOKUP(AC$2,怪物属性!$B$4:$F$29,3,FALSE)-$G28)/IF(AB28&lt;0,ABS(AB28),AB28)</f>
        <v>3.2879567943008537E-3</v>
      </c>
      <c r="AD28" s="152">
        <f>VLOOKUP(AD$2,怪物属性!$B$4:$F$29,5,FALSE)/($F28-VLOOKUP(AD$2,怪物属性!$B$4:$F$29,4,FALSE))</f>
        <v>-310.28508124076808</v>
      </c>
      <c r="AE28" s="153">
        <f>$E28/(VLOOKUP(AE$2,怪物属性!$B$4:$F$29,3,FALSE)-$G28)/IF(AD28&lt;0,ABS(AD28),AD28)</f>
        <v>4.4572264872619746E-3</v>
      </c>
      <c r="AF28" s="152">
        <f>VLOOKUP(AF$2,怪物属性!$B$4:$F$29,5,FALSE)/($F28-VLOOKUP(AF$2,怪物属性!$B$4:$F$29,4,FALSE))</f>
        <v>-255.29521829521829</v>
      </c>
      <c r="AG28" s="153">
        <f>$E28/(VLOOKUP(AG$2,怪物属性!$B$4:$F$29,3,FALSE)-$G28)/IF(AF28&lt;0,ABS(AF28),AF28)</f>
        <v>4.9449309194785325E-3</v>
      </c>
      <c r="AH28" s="152">
        <f>VLOOKUP(AH$2,怪物属性!$B$4:$F$29,5,FALSE)/($F28-VLOOKUP(AH$2,怪物属性!$B$4:$F$29,4,FALSE))</f>
        <v>-218.30769230769232</v>
      </c>
      <c r="AI28" s="153">
        <f>$E28/(VLOOKUP(AI$2,怪物属性!$B$4:$F$29,3,FALSE)-$G28)/IF(AH28&lt;0,ABS(AH28),AH28)</f>
        <v>5.3169249319929756E-3</v>
      </c>
      <c r="AJ28" s="152">
        <f>VLOOKUP(AJ$2,怪物属性!$B$4:$F$29,5,FALSE)/($F28-VLOOKUP(AJ$2,怪物属性!$B$4:$F$29,4,FALSE))</f>
        <v>-201.75193798449612</v>
      </c>
      <c r="AK28" s="153">
        <f>$E28/(VLOOKUP(AK$2,怪物属性!$B$4:$F$29,3,FALSE)-$G28)/IF(AJ28&lt;0,ABS(AJ28),AJ28)</f>
        <v>5.3075159975281509E-3</v>
      </c>
      <c r="AL28" s="152">
        <f>VLOOKUP(AL$2,怪物属性!$B$4:$F$29,5,FALSE)/($F28-VLOOKUP(AL$2,怪物属性!$B$4:$F$29,4,FALSE))</f>
        <v>-182.72828982418753</v>
      </c>
      <c r="AM28" s="153">
        <f>$E28/(VLOOKUP(AM$2,怪物属性!$B$4:$F$29,3,FALSE)-$G28)/IF(AL28&lt;0,ABS(AL28),AL28)</f>
        <v>5.4046786985141714E-3</v>
      </c>
      <c r="AN28" s="152">
        <f>VLOOKUP(AN$2,怪物属性!$B$4:$F$29,5,FALSE)/($F28-VLOOKUP(AN$2,怪物属性!$B$4:$F$29,4,FALSE))</f>
        <v>-176.68690095846645</v>
      </c>
      <c r="AO28" s="153">
        <f>$E28/(VLOOKUP(AO$2,怪物属性!$B$4:$F$29,3,FALSE)-$G28)/IF(AN28&lt;0,ABS(AN28),AN28)</f>
        <v>5.2010165237381849E-3</v>
      </c>
      <c r="AP28" s="152">
        <f>VLOOKUP(AP$2,怪物属性!$B$4:$F$29,5,FALSE)/($F28-VLOOKUP(AP$2,怪物属性!$B$4:$F$29,4,FALSE))</f>
        <v>-165.18927444794951</v>
      </c>
      <c r="AQ28" s="153">
        <f>$E28/(VLOOKUP(AQ$2,怪物属性!$B$4:$F$29,3,FALSE)-$G28)/IF(AP28&lt;0,ABS(AP28),AP28)</f>
        <v>5.1723788815544501E-3</v>
      </c>
      <c r="AR28" s="152">
        <f>VLOOKUP(AR$2,怪物属性!$B$4:$F$29,5,FALSE)/($F28-VLOOKUP(AR$2,怪物属性!$B$4:$F$29,4,FALSE))</f>
        <v>-161.46260387811634</v>
      </c>
      <c r="AS28" s="153">
        <f>$E28/(VLOOKUP(AS$2,怪物属性!$B$4:$F$29,3,FALSE)-$G28)/IF(AR28&lt;0,ABS(AR28),AR28)</f>
        <v>4.9385158034299824E-3</v>
      </c>
      <c r="AT28" s="152">
        <f>VLOOKUP(AT$2,怪物属性!$B$4:$F$29,5,FALSE)/($F28-VLOOKUP(AT$2,怪物属性!$B$4:$F$29,4,FALSE))</f>
        <v>-151.53551912568307</v>
      </c>
      <c r="AU28" s="153">
        <f>$E28/(VLOOKUP(AU$2,怪物属性!$B$4:$F$29,3,FALSE)-$G28)/IF(AT28&lt;0,ABS(AT28),AT28)</f>
        <v>4.8892213029251381E-3</v>
      </c>
      <c r="AV28" s="152">
        <f>VLOOKUP(AV$2,怪物属性!$B$4:$F$29,5,FALSE)/($F28-VLOOKUP(AV$2,怪物属性!$B$4:$F$29,4,FALSE))</f>
        <v>-145.09528851244045</v>
      </c>
      <c r="AW28" s="153">
        <f>$E28/(VLOOKUP(AW$2,怪物属性!$B$4:$F$29,3,FALSE)-$G28)/IF(AV28&lt;0,ABS(AV28),AV28)</f>
        <v>4.7131544328782166E-3</v>
      </c>
      <c r="AX28" s="152">
        <f>VLOOKUP(AX$2,怪物属性!$B$4:$F$29,5,FALSE)/($F28-VLOOKUP(AX$2,怪物属性!$B$4:$F$29,4,FALSE))</f>
        <v>-135.62888525356391</v>
      </c>
      <c r="AY28" s="153">
        <f>$E28/(VLOOKUP(AY$2,怪物属性!$B$4:$F$29,3,FALSE)-$G28)/IF(AX28&lt;0,ABS(AX28),AX28)</f>
        <v>4.6706940708185034E-3</v>
      </c>
      <c r="AZ28" s="152">
        <f>VLOOKUP(AZ$2,怪物属性!$B$4:$F$29,5,FALSE)/($F28-VLOOKUP(AZ$2,怪物属性!$B$4:$F$29,4,FALSE))</f>
        <v>-124.98795180722891</v>
      </c>
      <c r="BA28" s="153">
        <f>$E28/(VLOOKUP(BA$2,怪物属性!$B$4:$F$29,3,FALSE)-$G28)/IF(AZ28&lt;0,ABS(AZ28),AZ28)</f>
        <v>4.6013234507726554E-3</v>
      </c>
      <c r="BB28" s="152">
        <f>VLOOKUP(BB$2,怪物属性!$B$4:$F$29,5,FALSE)/($F28-VLOOKUP(BB$2,怪物属性!$B$4:$F$29,4,FALSE))</f>
        <v>-110.31046312178388</v>
      </c>
      <c r="BC28" s="153">
        <f>$E28/(VLOOKUP(BC$2,怪物属性!$B$4:$F$29,3,FALSE)-$G28)/IF(BB28&lt;0,ABS(BB28),BB28)</f>
        <v>4.6937362627407298E-3</v>
      </c>
      <c r="BD28" s="152">
        <f>VLOOKUP(BD$2,怪物属性!$B$4:$F$29,5,FALSE)/($F28-VLOOKUP(BD$2,怪物属性!$B$4:$F$29,4,FALSE))</f>
        <v>-86.570168404170005</v>
      </c>
      <c r="BE28" s="153">
        <f>$E28/(VLOOKUP(BE$2,怪物属性!$B$4:$F$29,3,FALSE)-$G28)/IF(BD28&lt;0,ABS(BD28),BD28)</f>
        <v>5.0237467483528891E-3</v>
      </c>
    </row>
    <row r="29" spans="1:57" x14ac:dyDescent="0.15">
      <c r="A29" s="30">
        <f>VLOOKUP(B29,装备升级!W:AB,静态模拟!C29+1,FALSE)+IF(静态模拟!D29=0,0,VLOOKUP(B29,装备强化!AP:AZ,静态模拟!D29+1,FALSE))</f>
        <v>62</v>
      </c>
      <c r="B29" s="149">
        <v>1</v>
      </c>
      <c r="C29" s="149">
        <v>3</v>
      </c>
      <c r="D29" s="149">
        <v>1</v>
      </c>
      <c r="E29" s="149">
        <f t="shared" si="1"/>
        <v>9240</v>
      </c>
      <c r="F29" s="22">
        <f t="shared" si="2"/>
        <v>3080</v>
      </c>
      <c r="G29" s="22">
        <f t="shared" si="3"/>
        <v>1540</v>
      </c>
      <c r="H29" s="152">
        <f>VLOOKUP(H$2,怪物属性!$B$4:$F$29,5,FALSE)/($F29-VLOOKUP(H$2,怪物属性!$B$4:$F$29,4,FALSE))</f>
        <v>4.7180043383947936</v>
      </c>
      <c r="I29" s="153">
        <f>$E29/(VLOOKUP(I$2,怪物属性!$B$4:$F$29,3,FALSE)-$G29)/IF(H29&lt;0,ABS(H29),H29)</f>
        <v>217.60613026819925</v>
      </c>
      <c r="J29" s="152">
        <f>VLOOKUP(J$2,怪物属性!$B$4:$F$29,5,FALSE)/($F29-VLOOKUP(J$2,怪物属性!$B$4:$F$29,4,FALSE))</f>
        <v>7.552941176470588</v>
      </c>
      <c r="K29" s="153">
        <f>$E29/(VLOOKUP(K$2,怪物属性!$B$4:$F$29,3,FALSE)-$G29)/IF(J29&lt;0,ABS(J29),J29)</f>
        <v>2.8318622360678436</v>
      </c>
      <c r="L29" s="152">
        <f>VLOOKUP(L$2,怪物属性!$B$4:$F$29,5,FALSE)/($F29-VLOOKUP(L$2,怪物属性!$B$4:$F$29,4,FALSE))</f>
        <v>13.061728395061728</v>
      </c>
      <c r="M29" s="153">
        <f>$E29/(VLOOKUP(M$2,怪物属性!$B$4:$F$29,3,FALSE)-$G29)/IF(L29&lt;0,ABS(L29),L29)</f>
        <v>0.82544948417678943</v>
      </c>
      <c r="N29" s="152">
        <f>VLOOKUP(N$2,怪物属性!$B$4:$F$29,5,FALSE)/($F29-VLOOKUP(N$2,怪物属性!$B$4:$F$29,4,FALSE))</f>
        <v>18.755959137343929</v>
      </c>
      <c r="O29" s="153">
        <f>$E29/(VLOOKUP(O$2,怪物属性!$B$4:$F$29,3,FALSE)-$G29)/IF(N29&lt;0,ABS(N29),N29)</f>
        <v>0.38397773011805686</v>
      </c>
      <c r="P29" s="152">
        <f>VLOOKUP(P$2,怪物属性!$B$4:$F$29,5,FALSE)/($F29-VLOOKUP(P$2,怪物属性!$B$4:$F$29,4,FALSE))</f>
        <v>29.043065231158963</v>
      </c>
      <c r="Q29" s="153">
        <f>$E29/(VLOOKUP(Q$2,怪物属性!$B$4:$F$29,3,FALSE)-$G29)/IF(P29&lt;0,ABS(P29),P29)</f>
        <v>0.1858342505766864</v>
      </c>
      <c r="R29" s="152">
        <f>VLOOKUP(R$2,怪物属性!$B$4:$F$29,5,FALSE)/($F29-VLOOKUP(R$2,怪物属性!$B$4:$F$29,4,FALSE))</f>
        <v>40.720173535791758</v>
      </c>
      <c r="S29" s="153">
        <f>$E29/(VLOOKUP(S$2,怪物属性!$B$4:$F$29,3,FALSE)-$G29)/IF(R29&lt;0,ABS(R29),R29)</f>
        <v>0.10476202843511259</v>
      </c>
      <c r="T29" s="152">
        <f>VLOOKUP(T$2,怪物属性!$B$4:$F$29,5,FALSE)/($F29-VLOOKUP(T$2,怪物属性!$B$4:$F$29,4,FALSE))</f>
        <v>60.627712854757931</v>
      </c>
      <c r="U29" s="153">
        <f>$E29/(VLOOKUP(U$2,怪物属性!$B$4:$F$29,3,FALSE)-$G29)/IF(T29&lt;0,ABS(T29),T29)</f>
        <v>5.864007359452348E-2</v>
      </c>
      <c r="V29" s="152">
        <f>VLOOKUP(V$2,怪物属性!$B$4:$F$29,5,FALSE)/($F29-VLOOKUP(V$2,怪物属性!$B$4:$F$29,4,FALSE))</f>
        <v>84.356435643564353</v>
      </c>
      <c r="W29" s="153">
        <f>$E29/(VLOOKUP(W$2,怪物属性!$B$4:$F$29,3,FALSE)-$G29)/IF(V29&lt;0,ABS(V29),V29)</f>
        <v>3.6066911843136533E-2</v>
      </c>
      <c r="X29" s="152">
        <f>VLOOKUP(X$2,怪物属性!$B$4:$F$29,5,FALSE)/($F29-VLOOKUP(X$2,怪物属性!$B$4:$F$29,4,FALSE))</f>
        <v>127.7795371498173</v>
      </c>
      <c r="Y29" s="153">
        <f>$E29/(VLOOKUP(Y$2,怪物属性!$B$4:$F$29,3,FALSE)-$G29)/IF(X29&lt;0,ABS(X29),X29)</f>
        <v>2.0797252750583237E-2</v>
      </c>
      <c r="Z29" s="152">
        <f>VLOOKUP(Z$2,怪物属性!$B$4:$F$29,5,FALSE)/($F29-VLOOKUP(Z$2,怪物属性!$B$4:$F$29,4,FALSE))</f>
        <v>190.55961844197139</v>
      </c>
      <c r="AA29" s="153">
        <f>$E29/(VLOOKUP(AA$2,怪物属性!$B$4:$F$29,3,FALSE)-$G29)/IF(Z29&lt;0,ABS(Z29),Z29)</f>
        <v>1.2356973006215046E-2</v>
      </c>
      <c r="AB29" s="152">
        <f>VLOOKUP(AB$2,怪物属性!$B$4:$F$29,5,FALSE)/($F29-VLOOKUP(AB$2,怪物属性!$B$4:$F$29,4,FALSE))</f>
        <v>-500.96774193548384</v>
      </c>
      <c r="AC29" s="153">
        <f>$E29/(VLOOKUP(AC$2,怪物属性!$B$4:$F$29,3,FALSE)-$G29)/IF(AB29&lt;0,ABS(AB29),AB29)</f>
        <v>3.0802106466635785E-3</v>
      </c>
      <c r="AD29" s="152">
        <f>VLOOKUP(AD$2,怪物属性!$B$4:$F$29,5,FALSE)/($F29-VLOOKUP(AD$2,怪物属性!$B$4:$F$29,4,FALSE))</f>
        <v>-324.67233384853171</v>
      </c>
      <c r="AE29" s="153">
        <f>$E29/(VLOOKUP(AE$2,怪物属性!$B$4:$F$29,3,FALSE)-$G29)/IF(AD29&lt;0,ABS(AD29),AD29)</f>
        <v>4.311386481040993E-3</v>
      </c>
      <c r="AF29" s="152">
        <f>VLOOKUP(AF$2,怪物属性!$B$4:$F$29,5,FALSE)/($F29-VLOOKUP(AF$2,怪物属性!$B$4:$F$29,4,FALSE))</f>
        <v>-263.51287553648069</v>
      </c>
      <c r="AG29" s="153">
        <f>$E29/(VLOOKUP(AG$2,怪物属性!$B$4:$F$29,3,FALSE)-$G29)/IF(AF29&lt;0,ABS(AF29),AF29)</f>
        <v>4.8478778207789409E-3</v>
      </c>
      <c r="AH29" s="152">
        <f>VLOOKUP(AH$2,怪物属性!$B$4:$F$29,5,FALSE)/($F29-VLOOKUP(AH$2,怪物属性!$B$4:$F$29,4,FALSE))</f>
        <v>-223.6847290640394</v>
      </c>
      <c r="AI29" s="153">
        <f>$E29/(VLOOKUP(AI$2,怪物属性!$B$4:$F$29,3,FALSE)-$G29)/IF(AH29&lt;0,ABS(AH29),AH29)</f>
        <v>5.2501448315815614E-3</v>
      </c>
      <c r="AJ29" s="152">
        <f>VLOOKUP(AJ$2,怪物属性!$B$4:$F$29,5,FALSE)/($F29-VLOOKUP(AJ$2,怪物属性!$B$4:$F$29,4,FALSE))</f>
        <v>-205.7391304347826</v>
      </c>
      <c r="AK29" s="153">
        <f>$E29/(VLOOKUP(AK$2,怪物属性!$B$4:$F$29,3,FALSE)-$G29)/IF(AJ29&lt;0,ABS(AJ29),AJ29)</f>
        <v>5.2650929195252405E-3</v>
      </c>
      <c r="AL29" s="152">
        <f>VLOOKUP(AL$2,怪物属性!$B$4:$F$29,5,FALSE)/($F29-VLOOKUP(AL$2,怪物属性!$B$4:$F$29,4,FALSE))</f>
        <v>-185.69626421223606</v>
      </c>
      <c r="AM29" s="153">
        <f>$E29/(VLOOKUP(AM$2,怪物属性!$B$4:$F$29,3,FALSE)-$G29)/IF(AL29&lt;0,ABS(AL29),AL29)</f>
        <v>5.3793161814888963E-3</v>
      </c>
      <c r="AN29" s="152">
        <f>VLOOKUP(AN$2,怪物属性!$B$4:$F$29,5,FALSE)/($F29-VLOOKUP(AN$2,怪物属性!$B$4:$F$29,4,FALSE))</f>
        <v>-179.13975011568718</v>
      </c>
      <c r="AO29" s="153">
        <f>$E29/(VLOOKUP(AO$2,怪物属性!$B$4:$F$29,3,FALSE)-$G29)/IF(AN29&lt;0,ABS(AN29),AN29)</f>
        <v>5.1880750313374815E-3</v>
      </c>
      <c r="AP29" s="152">
        <f>VLOOKUP(AP$2,怪物属性!$B$4:$F$29,5,FALSE)/($F29-VLOOKUP(AP$2,怪物属性!$B$4:$F$29,4,FALSE))</f>
        <v>-167.16679968076616</v>
      </c>
      <c r="AQ29" s="153">
        <f>$E29/(VLOOKUP(AQ$2,怪物属性!$B$4:$F$29,3,FALSE)-$G29)/IF(AP29&lt;0,ABS(AP29),AP29)</f>
        <v>5.1687052072290195E-3</v>
      </c>
      <c r="AR29" s="152">
        <f>VLOOKUP(AR$2,怪物属性!$B$4:$F$29,5,FALSE)/($F29-VLOOKUP(AR$2,怪物属性!$B$4:$F$29,4,FALSE))</f>
        <v>-163.15745276417076</v>
      </c>
      <c r="AS29" s="153">
        <f>$E29/(VLOOKUP(AS$2,怪物属性!$B$4:$F$29,3,FALSE)-$G29)/IF(AR29&lt;0,ABS(AR29),AR29)</f>
        <v>4.9417462019249424E-3</v>
      </c>
      <c r="AT29" s="152">
        <f>VLOOKUP(AT$2,怪物属性!$B$4:$F$29,5,FALSE)/($F29-VLOOKUP(AT$2,怪物属性!$B$4:$F$29,4,FALSE))</f>
        <v>-152.92830882352942</v>
      </c>
      <c r="AU29" s="153">
        <f>$E29/(VLOOKUP(AU$2,怪物属性!$B$4:$F$29,3,FALSE)-$G29)/IF(AT29&lt;0,ABS(AT29),AT29)</f>
        <v>4.8982949386483093E-3</v>
      </c>
      <c r="AV29" s="152">
        <f>VLOOKUP(AV$2,怪物属性!$B$4:$F$29,5,FALSE)/($F29-VLOOKUP(AV$2,怪物属性!$B$4:$F$29,4,FALSE))</f>
        <v>-146.25667022411952</v>
      </c>
      <c r="AW29" s="153">
        <f>$E29/(VLOOKUP(AW$2,怪物属性!$B$4:$F$29,3,FALSE)-$G29)/IF(AV29&lt;0,ABS(AV29),AV29)</f>
        <v>4.7270187652429171E-3</v>
      </c>
      <c r="AX29" s="152">
        <f>VLOOKUP(AX$2,怪物属性!$B$4:$F$29,5,FALSE)/($F29-VLOOKUP(AX$2,怪物属性!$B$4:$F$29,4,FALSE))</f>
        <v>-136.5864909390445</v>
      </c>
      <c r="AY29" s="153">
        <f>$E29/(VLOOKUP(AY$2,怪物属性!$B$4:$F$29,3,FALSE)-$G29)/IF(AX29&lt;0,ABS(AX29),AX29)</f>
        <v>4.6884359800281189E-3</v>
      </c>
      <c r="AZ29" s="152">
        <f>VLOOKUP(AZ$2,怪物属性!$B$4:$F$29,5,FALSE)/($F29-VLOOKUP(AZ$2,怪物属性!$B$4:$F$29,4,FALSE))</f>
        <v>-125.74545454545455</v>
      </c>
      <c r="BA29" s="153">
        <f>$E29/(VLOOKUP(BA$2,怪物属性!$B$4:$F$29,3,FALSE)-$G29)/IF(AZ29&lt;0,ABS(AZ29),AZ29)</f>
        <v>4.6229494417438328E-3</v>
      </c>
      <c r="BB29" s="152">
        <f>VLOOKUP(BB$2,怪物属性!$B$4:$F$29,5,FALSE)/($F29-VLOOKUP(BB$2,怪物属性!$B$4:$F$29,4,FALSE))</f>
        <v>-110.88103448275862</v>
      </c>
      <c r="BC29" s="153">
        <f>$E29/(VLOOKUP(BC$2,怪物属性!$B$4:$F$29,3,FALSE)-$G29)/IF(BB29&lt;0,ABS(BB29),BB29)</f>
        <v>4.7195195028238773E-3</v>
      </c>
      <c r="BD29" s="152">
        <f>VLOOKUP(BD$2,怪物属性!$B$4:$F$29,5,FALSE)/($F29-VLOOKUP(BD$2,怪物属性!$B$4:$F$29,4,FALSE))</f>
        <v>-86.91867954911433</v>
      </c>
      <c r="BE29" s="153">
        <f>$E29/(VLOOKUP(BE$2,怪物属性!$B$4:$F$29,3,FALSE)-$G29)/IF(BD29&lt;0,ABS(BD29),BD29)</f>
        <v>5.0564242252050581E-3</v>
      </c>
    </row>
    <row r="30" spans="1:57" x14ac:dyDescent="0.15">
      <c r="A30" s="30">
        <f>VLOOKUP(B30,装备升级!W:AB,静态模拟!C30+1,FALSE)+IF(静态模拟!D30=0,0,VLOOKUP(B30,装备强化!AP:AZ,静态模拟!D30+1,FALSE))</f>
        <v>102</v>
      </c>
      <c r="B30" s="149">
        <v>1</v>
      </c>
      <c r="C30" s="149">
        <v>3</v>
      </c>
      <c r="D30" s="149">
        <v>2</v>
      </c>
      <c r="E30" s="149">
        <f t="shared" si="1"/>
        <v>9330</v>
      </c>
      <c r="F30" s="22">
        <f t="shared" si="2"/>
        <v>3110</v>
      </c>
      <c r="G30" s="22">
        <f t="shared" si="3"/>
        <v>1555</v>
      </c>
      <c r="H30" s="152">
        <f>VLOOKUP(H$2,怪物属性!$B$4:$F$29,5,FALSE)/($F30-VLOOKUP(H$2,怪物属性!$B$4:$F$29,4,FALSE))</f>
        <v>4.6573875802997859</v>
      </c>
      <c r="I30" s="153">
        <f>$E30/(VLOOKUP(I$2,怪物属性!$B$4:$F$29,3,FALSE)-$G30)/IF(H30&lt;0,ABS(H30),H30)</f>
        <v>-333.87816091954022</v>
      </c>
      <c r="J30" s="152">
        <f>VLOOKUP(J$2,怪物属性!$B$4:$F$29,5,FALSE)/($F30-VLOOKUP(J$2,怪物属性!$B$4:$F$29,4,FALSE))</f>
        <v>7.447795823665893</v>
      </c>
      <c r="K30" s="153">
        <f>$E30/(VLOOKUP(K$2,怪物属性!$B$4:$F$29,3,FALSE)-$G30)/IF(J30&lt;0,ABS(J30),J30)</f>
        <v>3.0041238037607298</v>
      </c>
      <c r="L30" s="152">
        <f>VLOOKUP(L$2,怪物属性!$B$4:$F$29,5,FALSE)/($F30-VLOOKUP(L$2,怪物属性!$B$4:$F$29,4,FALSE))</f>
        <v>12.863221884498481</v>
      </c>
      <c r="M30" s="153">
        <f>$E30/(VLOOKUP(M$2,怪物属性!$B$4:$F$29,3,FALSE)-$G30)/IF(L30&lt;0,ABS(L30),L30)</f>
        <v>0.86142960095909915</v>
      </c>
      <c r="N30" s="152">
        <f>VLOOKUP(N$2,怪物属性!$B$4:$F$29,5,FALSE)/($F30-VLOOKUP(N$2,怪物属性!$B$4:$F$29,4,FALSE))</f>
        <v>18.441964285714285</v>
      </c>
      <c r="O30" s="153">
        <f>$E30/(VLOOKUP(O$2,怪物属性!$B$4:$F$29,3,FALSE)-$G30)/IF(N30&lt;0,ABS(N30),N30)</f>
        <v>0.39898375520321461</v>
      </c>
      <c r="P30" s="152">
        <f>VLOOKUP(P$2,怪物属性!$B$4:$F$29,5,FALSE)/($F30-VLOOKUP(P$2,怪物属性!$B$4:$F$29,4,FALSE))</f>
        <v>28.501553760099441</v>
      </c>
      <c r="Q30" s="153">
        <f>$E30/(VLOOKUP(Q$2,怪物属性!$B$4:$F$29,3,FALSE)-$G30)/IF(P30&lt;0,ABS(P30),P30)</f>
        <v>0.19289957253230525</v>
      </c>
      <c r="R30" s="152">
        <f>VLOOKUP(R$2,怪物属性!$B$4:$F$29,5,FALSE)/($F30-VLOOKUP(R$2,怪物属性!$B$4:$F$29,4,FALSE))</f>
        <v>39.855626326963908</v>
      </c>
      <c r="S30" s="153">
        <f>$E30/(VLOOKUP(S$2,怪物属性!$B$4:$F$29,3,FALSE)-$G30)/IF(R30&lt;0,ABS(R30),R30)</f>
        <v>0.10883074319715912</v>
      </c>
      <c r="T30" s="152">
        <f>VLOOKUP(T$2,怪物属性!$B$4:$F$29,5,FALSE)/($F30-VLOOKUP(T$2,怪物属性!$B$4:$F$29,4,FALSE))</f>
        <v>59.146579804560261</v>
      </c>
      <c r="U30" s="153">
        <f>$E30/(VLOOKUP(U$2,怪物属性!$B$4:$F$29,3,FALSE)-$G30)/IF(T30&lt;0,ABS(T30),T30)</f>
        <v>6.1046321300098176E-2</v>
      </c>
      <c r="V30" s="152">
        <f>VLOOKUP(V$2,怪物属性!$B$4:$F$29,5,FALSE)/($F30-VLOOKUP(V$2,怪物属性!$B$4:$F$29,4,FALSE))</f>
        <v>81.92307692307692</v>
      </c>
      <c r="W30" s="153">
        <f>$E30/(VLOOKUP(W$2,怪物属性!$B$4:$F$29,3,FALSE)-$G30)/IF(V30&lt;0,ABS(V30),V30)</f>
        <v>3.7686076751708132E-2</v>
      </c>
      <c r="X30" s="152">
        <f>VLOOKUP(X$2,怪物属性!$B$4:$F$29,5,FALSE)/($F30-VLOOKUP(X$2,怪物属性!$B$4:$F$29,4,FALSE))</f>
        <v>123.27497062279672</v>
      </c>
      <c r="Y30" s="153">
        <f>$E30/(VLOOKUP(Y$2,怪物属性!$B$4:$F$29,3,FALSE)-$G30)/IF(X30&lt;0,ABS(X30),X30)</f>
        <v>2.186148566777946E-2</v>
      </c>
      <c r="Z30" s="152">
        <f>VLOOKUP(Z$2,怪物属性!$B$4:$F$29,5,FALSE)/($F30-VLOOKUP(Z$2,怪物属性!$B$4:$F$29,4,FALSE))</f>
        <v>181.88467374810318</v>
      </c>
      <c r="AA30" s="153">
        <f>$E30/(VLOOKUP(AA$2,怪物属性!$B$4:$F$29,3,FALSE)-$G30)/IF(Z30&lt;0,ABS(Z30),Z30)</f>
        <v>1.3122599303345689E-2</v>
      </c>
      <c r="AB30" s="152">
        <f>VLOOKUP(AB$2,怪物属性!$B$4:$F$29,5,FALSE)/($F30-VLOOKUP(AB$2,怪物属性!$B$4:$F$29,4,FALSE))</f>
        <v>-544.91228070175441</v>
      </c>
      <c r="AC30" s="153">
        <f>$E30/(VLOOKUP(AC$2,怪物属性!$B$4:$F$29,3,FALSE)-$G30)/IF(AB30&lt;0,ABS(AB30),AB30)</f>
        <v>2.8665698799782537E-3</v>
      </c>
      <c r="AD30" s="152">
        <f>VLOOKUP(AD$2,怪物属性!$B$4:$F$29,5,FALSE)/($F30-VLOOKUP(AD$2,怪物属性!$B$4:$F$29,4,FALSE))</f>
        <v>-340.45867098865477</v>
      </c>
      <c r="AE30" s="153">
        <f>$E30/(VLOOKUP(AE$2,怪物属性!$B$4:$F$29,3,FALSE)-$G30)/IF(AD30&lt;0,ABS(AD30),AD30)</f>
        <v>4.1609789415784698E-3</v>
      </c>
      <c r="AF30" s="152">
        <f>VLOOKUP(AF$2,怪物属性!$B$4:$F$29,5,FALSE)/($F30-VLOOKUP(AF$2,怪物属性!$B$4:$F$29,4,FALSE))</f>
        <v>-272.27716186252769</v>
      </c>
      <c r="AG30" s="153">
        <f>$E30/(VLOOKUP(AG$2,怪物属性!$B$4:$F$29,3,FALSE)-$G30)/IF(AF30&lt;0,ABS(AF30),AF30)</f>
        <v>4.7473751375962355E-3</v>
      </c>
      <c r="AH30" s="152">
        <f>VLOOKUP(AH$2,怪物属性!$B$4:$F$29,5,FALSE)/($F30-VLOOKUP(AH$2,怪物属性!$B$4:$F$29,4,FALSE))</f>
        <v>-229.33333333333334</v>
      </c>
      <c r="AI30" s="153">
        <f>$E30/(VLOOKUP(AI$2,怪物属性!$B$4:$F$29,3,FALSE)-$G30)/IF(AH30&lt;0,ABS(AH30),AH30)</f>
        <v>5.1805857041746749E-3</v>
      </c>
      <c r="AJ30" s="152">
        <f>VLOOKUP(AJ$2,怪物属性!$B$4:$F$29,5,FALSE)/($F30-VLOOKUP(AJ$2,怪物属性!$B$4:$F$29,4,FALSE))</f>
        <v>-209.88709677419354</v>
      </c>
      <c r="AK30" s="153">
        <f>$E30/(VLOOKUP(AK$2,怪物属性!$B$4:$F$29,3,FALSE)-$G30)/IF(AJ30&lt;0,ABS(AJ30),AJ30)</f>
        <v>5.2204897952221685E-3</v>
      </c>
      <c r="AL30" s="152">
        <f>VLOOKUP(AL$2,怪物属性!$B$4:$F$29,5,FALSE)/($F30-VLOOKUP(AL$2,怪物属性!$B$4:$F$29,4,FALSE))</f>
        <v>-188.76224545954869</v>
      </c>
      <c r="AM30" s="153">
        <f>$E30/(VLOOKUP(AM$2,怪物属性!$B$4:$F$29,3,FALSE)-$G30)/IF(AL30&lt;0,ABS(AL30),AL30)</f>
        <v>5.3521664215964958E-3</v>
      </c>
      <c r="AN30" s="152">
        <f>VLOOKUP(AN$2,怪物属性!$B$4:$F$29,5,FALSE)/($F30-VLOOKUP(AN$2,怪物属性!$B$4:$F$29,4,FALSE))</f>
        <v>-181.66166119192866</v>
      </c>
      <c r="AO30" s="153">
        <f>$E30/(VLOOKUP(AO$2,怪物属性!$B$4:$F$29,3,FALSE)-$G30)/IF(AN30&lt;0,ABS(AN30),AN30)</f>
        <v>5.1736892585107523E-3</v>
      </c>
      <c r="AP30" s="152">
        <f>VLOOKUP(AP$2,怪物属性!$B$4:$F$29,5,FALSE)/($F30-VLOOKUP(AP$2,怪物属性!$B$4:$F$29,4,FALSE))</f>
        <v>-169.19224555735056</v>
      </c>
      <c r="AQ30" s="153">
        <f>$E30/(VLOOKUP(AQ$2,怪物属性!$B$4:$F$29,3,FALSE)-$G30)/IF(AP30&lt;0,ABS(AP30),AP30)</f>
        <v>5.1638141436775248E-3</v>
      </c>
      <c r="AR30" s="152">
        <f>VLOOKUP(AR$2,怪物属性!$B$4:$F$29,5,FALSE)/($F30-VLOOKUP(AR$2,怪物属性!$B$4:$F$29,4,FALSE))</f>
        <v>-164.8882602545969</v>
      </c>
      <c r="AS30" s="153">
        <f>$E30/(VLOOKUP(AS$2,怪物属性!$B$4:$F$29,3,FALSE)-$G30)/IF(AR30&lt;0,ABS(AR30),AR30)</f>
        <v>4.9439732350845022E-3</v>
      </c>
      <c r="AT30" s="152">
        <f>VLOOKUP(AT$2,怪物属性!$B$4:$F$29,5,FALSE)/($F30-VLOOKUP(AT$2,怪物属性!$B$4:$F$29,4,FALSE))</f>
        <v>-154.34693877551021</v>
      </c>
      <c r="AU30" s="153">
        <f>$E30/(VLOOKUP(AU$2,怪物属性!$B$4:$F$29,3,FALSE)-$G30)/IF(AT30&lt;0,ABS(AT30),AT30)</f>
        <v>4.9065125671631021E-3</v>
      </c>
      <c r="AV30" s="152">
        <f>VLOOKUP(AV$2,怪物属性!$B$4:$F$29,5,FALSE)/($F30-VLOOKUP(AV$2,怪物属性!$B$4:$F$29,4,FALSE))</f>
        <v>-147.43679397525551</v>
      </c>
      <c r="AW30" s="153">
        <f>$E30/(VLOOKUP(AW$2,怪物属性!$B$4:$F$29,3,FALSE)-$G30)/IF(AV30&lt;0,ABS(AV30),AV30)</f>
        <v>4.7401763538867728E-3</v>
      </c>
      <c r="AX30" s="152">
        <f>VLOOKUP(AX$2,怪物属性!$B$4:$F$29,5,FALSE)/($F30-VLOOKUP(AX$2,怪物属性!$B$4:$F$29,4,FALSE))</f>
        <v>-137.55771509836455</v>
      </c>
      <c r="AY30" s="153">
        <f>$E30/(VLOOKUP(AY$2,怪物属性!$B$4:$F$29,3,FALSE)-$G30)/IF(AX30&lt;0,ABS(AX30),AX30)</f>
        <v>4.7055692881255318E-3</v>
      </c>
      <c r="AZ30" s="152">
        <f>VLOOKUP(AZ$2,怪物属性!$B$4:$F$29,5,FALSE)/($F30-VLOOKUP(AZ$2,怪物属性!$B$4:$F$29,4,FALSE))</f>
        <v>-126.51219512195122</v>
      </c>
      <c r="BA30" s="153">
        <f>$E30/(VLOOKUP(BA$2,怪物属性!$B$4:$F$29,3,FALSE)-$G30)/IF(AZ30&lt;0,ABS(AZ30),AZ30)</f>
        <v>4.6440699695372905E-3</v>
      </c>
      <c r="BB30" s="152">
        <f>VLOOKUP(BB$2,怪物属性!$B$4:$F$29,5,FALSE)/($F30-VLOOKUP(BB$2,怪物属性!$B$4:$F$29,4,FALSE))</f>
        <v>-111.4575389948007</v>
      </c>
      <c r="BC30" s="153">
        <f>$E30/(VLOOKUP(BC$2,怪物属性!$B$4:$F$29,3,FALSE)-$G30)/IF(BB30&lt;0,ABS(BB30),BB30)</f>
        <v>4.7448706376980584E-3</v>
      </c>
      <c r="BD30" s="152">
        <f>VLOOKUP(BD$2,怪物属性!$B$4:$F$29,5,FALSE)/($F30-VLOOKUP(BD$2,怪物属性!$B$4:$F$29,4,FALSE))</f>
        <v>-87.270008084074377</v>
      </c>
      <c r="BE30" s="153">
        <f>$E30/(VLOOKUP(BE$2,怪物属性!$B$4:$F$29,3,FALSE)-$G30)/IF(BD30&lt;0,ABS(BD30),BD30)</f>
        <v>5.0887515360736064E-3</v>
      </c>
    </row>
    <row r="31" spans="1:57" x14ac:dyDescent="0.15">
      <c r="A31" s="30">
        <f>VLOOKUP(B31,装备升级!W:AB,静态模拟!C31+1,FALSE)+IF(静态模拟!D31=0,0,VLOOKUP(B31,装备强化!AP:AZ,静态模拟!D31+1,FALSE))</f>
        <v>144</v>
      </c>
      <c r="B31" s="149">
        <v>1</v>
      </c>
      <c r="C31" s="149">
        <v>3</v>
      </c>
      <c r="D31" s="149">
        <v>3</v>
      </c>
      <c r="E31" s="149">
        <f t="shared" si="1"/>
        <v>9420</v>
      </c>
      <c r="F31" s="22">
        <f t="shared" si="2"/>
        <v>3140</v>
      </c>
      <c r="G31" s="22">
        <f t="shared" si="3"/>
        <v>1570</v>
      </c>
      <c r="H31" s="152">
        <f>VLOOKUP(H$2,怪物属性!$B$4:$F$29,5,FALSE)/($F31-VLOOKUP(H$2,怪物属性!$B$4:$F$29,4,FALSE))</f>
        <v>4.5983086680761103</v>
      </c>
      <c r="I31" s="153">
        <f>$E31/(VLOOKUP(I$2,怪物属性!$B$4:$F$29,3,FALSE)-$G31)/IF(H31&lt;0,ABS(H31),H31)</f>
        <v>-97.551395730706062</v>
      </c>
      <c r="J31" s="152">
        <f>VLOOKUP(J$2,怪物属性!$B$4:$F$29,5,FALSE)/($F31-VLOOKUP(J$2,怪物属性!$B$4:$F$29,4,FALSE))</f>
        <v>7.3455377574370706</v>
      </c>
      <c r="K31" s="153">
        <f>$E31/(VLOOKUP(K$2,怪物属性!$B$4:$F$29,3,FALSE)-$G31)/IF(J31&lt;0,ABS(J31),J31)</f>
        <v>3.1900776491374905</v>
      </c>
      <c r="L31" s="152">
        <f>VLOOKUP(L$2,怪物属性!$B$4:$F$29,5,FALSE)/($F31-VLOOKUP(L$2,怪物属性!$B$4:$F$29,4,FALSE))</f>
        <v>12.67065868263473</v>
      </c>
      <c r="M31" s="153">
        <f>$E31/(VLOOKUP(M$2,怪物属性!$B$4:$F$29,3,FALSE)-$G31)/IF(L31&lt;0,ABS(L31),L31)</f>
        <v>0.89897207434346027</v>
      </c>
      <c r="N31" s="152">
        <f>VLOOKUP(N$2,怪物属性!$B$4:$F$29,5,FALSE)/($F31-VLOOKUP(N$2,怪物属性!$B$4:$F$29,4,FALSE))</f>
        <v>18.138309549945117</v>
      </c>
      <c r="O31" s="153">
        <f>$E31/(VLOOKUP(O$2,怪物属性!$B$4:$F$29,3,FALSE)-$G31)/IF(N31&lt;0,ABS(N31),N31)</f>
        <v>0.41447946859273399</v>
      </c>
      <c r="P31" s="152">
        <f>VLOOKUP(P$2,怪物属性!$B$4:$F$29,5,FALSE)/($F31-VLOOKUP(P$2,怪物属性!$B$4:$F$29,4,FALSE))</f>
        <v>27.979865771812079</v>
      </c>
      <c r="Q31" s="153">
        <f>$E31/(VLOOKUP(Q$2,怪物属性!$B$4:$F$29,3,FALSE)-$G31)/IF(P31&lt;0,ABS(P31),P31)</f>
        <v>0.20016091820922732</v>
      </c>
      <c r="R31" s="152">
        <f>VLOOKUP(R$2,怪物属性!$B$4:$F$29,5,FALSE)/($F31-VLOOKUP(R$2,怪物属性!$B$4:$F$29,4,FALSE))</f>
        <v>39.027027027027025</v>
      </c>
      <c r="S31" s="153">
        <f>$E31/(VLOOKUP(S$2,怪物属性!$B$4:$F$29,3,FALSE)-$G31)/IF(R31&lt;0,ABS(R31),R31)</f>
        <v>0.1130014939774036</v>
      </c>
      <c r="T31" s="152">
        <f>VLOOKUP(T$2,怪物属性!$B$4:$F$29,5,FALSE)/($F31-VLOOKUP(T$2,怪物属性!$B$4:$F$29,4,FALSE))</f>
        <v>57.736089030206678</v>
      </c>
      <c r="U31" s="153">
        <f>$E31/(VLOOKUP(U$2,怪物属性!$B$4:$F$29,3,FALSE)-$G31)/IF(T31&lt;0,ABS(T31),T31)</f>
        <v>6.3509608642206464E-2</v>
      </c>
      <c r="V31" s="152">
        <f>VLOOKUP(V$2,怪物属性!$B$4:$F$29,5,FALSE)/($F31-VLOOKUP(V$2,怪物属性!$B$4:$F$29,4,FALSE))</f>
        <v>79.626168224299064</v>
      </c>
      <c r="W31" s="153">
        <f>$E31/(VLOOKUP(W$2,怪物属性!$B$4:$F$29,3,FALSE)-$G31)/IF(V31&lt;0,ABS(V31),V31)</f>
        <v>3.9342473196344679E-2</v>
      </c>
      <c r="X31" s="152">
        <f>VLOOKUP(X$2,怪物属性!$B$4:$F$29,5,FALSE)/($F31-VLOOKUP(X$2,怪物属性!$B$4:$F$29,4,FALSE))</f>
        <v>119.07718501702611</v>
      </c>
      <c r="Y31" s="153">
        <f>$E31/(VLOOKUP(Y$2,怪物属性!$B$4:$F$29,3,FALSE)-$G31)/IF(X31&lt;0,ABS(X31),X31)</f>
        <v>2.2949913870831742E-2</v>
      </c>
      <c r="Z31" s="152">
        <f>VLOOKUP(Z$2,怪物属性!$B$4:$F$29,5,FALSE)/($F31-VLOOKUP(Z$2,怪物属性!$B$4:$F$29,4,FALSE))</f>
        <v>173.96516690856313</v>
      </c>
      <c r="AA31" s="153">
        <f>$E31/(VLOOKUP(AA$2,怪物属性!$B$4:$F$29,3,FALSE)-$G31)/IF(Z31&lt;0,ABS(Z31),Z31)</f>
        <v>1.3905693653505332E-2</v>
      </c>
      <c r="AB31" s="152">
        <f>VLOOKUP(AB$2,怪物属性!$B$4:$F$29,5,FALSE)/($F31-VLOOKUP(AB$2,怪物属性!$B$4:$F$29,4,FALSE))</f>
        <v>-597.30769230769226</v>
      </c>
      <c r="AC31" s="153">
        <f>$E31/(VLOOKUP(AC$2,怪物属性!$B$4:$F$29,3,FALSE)-$G31)/IF(AB31&lt;0,ABS(AB31),AB31)</f>
        <v>2.6469899729529762E-3</v>
      </c>
      <c r="AD31" s="152">
        <f>VLOOKUP(AD$2,怪物属性!$B$4:$F$29,5,FALSE)/($F31-VLOOKUP(AD$2,怪物属性!$B$4:$F$29,4,FALSE))</f>
        <v>-357.85860306643951</v>
      </c>
      <c r="AE31" s="153">
        <f>$E31/(VLOOKUP(AE$2,怪物属性!$B$4:$F$29,3,FALSE)-$G31)/IF(AD31&lt;0,ABS(AD31),AD31)</f>
        <v>4.0059725891611392E-3</v>
      </c>
      <c r="AF31" s="152">
        <f>VLOOKUP(AF$2,怪物属性!$B$4:$F$29,5,FALSE)/($F31-VLOOKUP(AF$2,怪物属性!$B$4:$F$29,4,FALSE))</f>
        <v>-281.64449541284404</v>
      </c>
      <c r="AG31" s="153">
        <f>$E31/(VLOOKUP(AG$2,怪物属性!$B$4:$F$29,3,FALSE)-$G31)/IF(AF31&lt;0,ABS(AF31),AF31)</f>
        <v>4.6434013190069443E-3</v>
      </c>
      <c r="AH31" s="152">
        <f>VLOOKUP(AH$2,怪物属性!$B$4:$F$29,5,FALSE)/($F31-VLOOKUP(AH$2,怪物属性!$B$4:$F$29,4,FALSE))</f>
        <v>-235.27461139896374</v>
      </c>
      <c r="AI31" s="153">
        <f>$E31/(VLOOKUP(AI$2,怪物属性!$B$4:$F$29,3,FALSE)-$G31)/IF(AH31&lt;0,ABS(AH31),AH31)</f>
        <v>5.1082315946543288E-3</v>
      </c>
      <c r="AJ31" s="152">
        <f>VLOOKUP(AJ$2,怪物属性!$B$4:$F$29,5,FALSE)/($F31-VLOOKUP(AJ$2,怪物属性!$B$4:$F$29,4,FALSE))</f>
        <v>-214.20576131687244</v>
      </c>
      <c r="AK31" s="153">
        <f>$E31/(VLOOKUP(AK$2,怪物属性!$B$4:$F$29,3,FALSE)-$G31)/IF(AJ31&lt;0,ABS(AJ31),AJ31)</f>
        <v>5.1736950831973447E-3</v>
      </c>
      <c r="AL31" s="152">
        <f>VLOOKUP(AL$2,怪物属性!$B$4:$F$29,5,FALSE)/($F31-VLOOKUP(AL$2,怪物属性!$B$4:$F$29,4,FALSE))</f>
        <v>-191.93116955791831</v>
      </c>
      <c r="AM31" s="153">
        <f>$E31/(VLOOKUP(AM$2,怪物属性!$B$4:$F$29,3,FALSE)-$G31)/IF(AL31&lt;0,ABS(AL31),AL31)</f>
        <v>5.3232206958511727E-3</v>
      </c>
      <c r="AN31" s="152">
        <f>VLOOKUP(AN$2,怪物属性!$B$4:$F$29,5,FALSE)/($F31-VLOOKUP(AN$2,怪物属性!$B$4:$F$29,4,FALSE))</f>
        <v>-184.25559257496431</v>
      </c>
      <c r="AO31" s="153">
        <f>$E31/(VLOOKUP(AO$2,怪物属性!$B$4:$F$29,3,FALSE)-$G31)/IF(AN31&lt;0,ABS(AN31),AN31)</f>
        <v>5.1578526482948034E-3</v>
      </c>
      <c r="AP31" s="152">
        <f>VLOOKUP(AP$2,怪物属性!$B$4:$F$29,5,FALSE)/($F31-VLOOKUP(AP$2,怪物属性!$B$4:$F$29,4,FALSE))</f>
        <v>-171.26737530662305</v>
      </c>
      <c r="AQ31" s="153">
        <f>$E31/(VLOOKUP(AQ$2,怪物属性!$B$4:$F$29,3,FALSE)-$G31)/IF(AP31&lt;0,ABS(AP31),AP31)</f>
        <v>5.1577005537548817E-3</v>
      </c>
      <c r="AR31" s="152">
        <f>VLOOKUP(AR$2,怪物属性!$B$4:$F$29,5,FALSE)/($F31-VLOOKUP(AR$2,怪物属性!$B$4:$F$29,4,FALSE))</f>
        <v>-166.65618298784847</v>
      </c>
      <c r="AS31" s="153">
        <f>$E31/(VLOOKUP(AS$2,怪物属性!$B$4:$F$29,3,FALSE)-$G31)/IF(AR31&lt;0,ABS(AR31),AR31)</f>
        <v>4.9451929526514371E-3</v>
      </c>
      <c r="AT31" s="152">
        <f>VLOOKUP(AT$2,怪物属性!$B$4:$F$29,5,FALSE)/($F31-VLOOKUP(AT$2,怪物属性!$B$4:$F$29,4,FALSE))</f>
        <v>-155.79213483146069</v>
      </c>
      <c r="AU31" s="153">
        <f>$E31/(VLOOKUP(AU$2,怪物属性!$B$4:$F$29,3,FALSE)-$G31)/IF(AT31&lt;0,ABS(AT31),AT31)</f>
        <v>4.9138710580083744E-3</v>
      </c>
      <c r="AV31" s="152">
        <f>VLOOKUP(AV$2,怪物属性!$B$4:$F$29,5,FALSE)/($F31-VLOOKUP(AV$2,怪物属性!$B$4:$F$29,4,FALSE))</f>
        <v>-148.63611713665944</v>
      </c>
      <c r="AW31" s="153">
        <f>$E31/(VLOOKUP(AW$2,怪物属性!$B$4:$F$29,3,FALSE)-$G31)/IF(AV31&lt;0,ABS(AV31),AV31)</f>
        <v>4.7526248138478472E-3</v>
      </c>
      <c r="AX31" s="152">
        <f>VLOOKUP(AX$2,怪物属性!$B$4:$F$29,5,FALSE)/($F31-VLOOKUP(AX$2,怪物属性!$B$4:$F$29,4,FALSE))</f>
        <v>-138.54285032227261</v>
      </c>
      <c r="AY31" s="153">
        <f>$E31/(VLOOKUP(AY$2,怪物属性!$B$4:$F$29,3,FALSE)-$G31)/IF(AX31&lt;0,ABS(AX31),AX31)</f>
        <v>4.7220920931001819E-3</v>
      </c>
      <c r="AZ31" s="152">
        <f>VLOOKUP(AZ$2,怪物属性!$B$4:$F$29,5,FALSE)/($F31-VLOOKUP(AZ$2,怪物属性!$B$4:$F$29,4,FALSE))</f>
        <v>-127.28834355828221</v>
      </c>
      <c r="BA31" s="153">
        <f>$E31/(VLOOKUP(BA$2,怪物属性!$B$4:$F$29,3,FALSE)-$G31)/IF(AZ31&lt;0,ABS(AZ31),AZ31)</f>
        <v>4.6646836004408951E-3</v>
      </c>
      <c r="BB31" s="152">
        <f>VLOOKUP(BB$2,怪物属性!$B$4:$F$29,5,FALSE)/($F31-VLOOKUP(BB$2,怪物属性!$B$4:$F$29,4,FALSE))</f>
        <v>-112.04006968641114</v>
      </c>
      <c r="BC31" s="153">
        <f>$E31/(VLOOKUP(BC$2,怪物属性!$B$4:$F$29,3,FALSE)-$G31)/IF(BB31&lt;0,ABS(BB31),BB31)</f>
        <v>4.7697885642411109E-3</v>
      </c>
      <c r="BD31" s="152">
        <f>VLOOKUP(BD$2,怪物属性!$B$4:$F$29,5,FALSE)/($F31-VLOOKUP(BD$2,怪物属性!$B$4:$F$29,4,FALSE))</f>
        <v>-87.624188311688314</v>
      </c>
      <c r="BE31" s="153">
        <f>$E31/(VLOOKUP(BE$2,怪物属性!$B$4:$F$29,3,FALSE)-$G31)/IF(BD31&lt;0,ABS(BD31),BD31)</f>
        <v>5.1207279303884072E-3</v>
      </c>
    </row>
    <row r="32" spans="1:57" x14ac:dyDescent="0.15">
      <c r="A32" s="30">
        <f>VLOOKUP(B32,装备升级!W:AB,静态模拟!C32+1,FALSE)+IF(静态模拟!D32=0,0,VLOOKUP(B32,装备强化!AP:AZ,静态模拟!D32+1,FALSE))</f>
        <v>190</v>
      </c>
      <c r="B32" s="149">
        <v>1</v>
      </c>
      <c r="C32" s="149">
        <v>3</v>
      </c>
      <c r="D32" s="149">
        <v>4</v>
      </c>
      <c r="E32" s="149">
        <f t="shared" si="1"/>
        <v>9510</v>
      </c>
      <c r="F32" s="22">
        <f t="shared" si="2"/>
        <v>3170</v>
      </c>
      <c r="G32" s="22">
        <f t="shared" si="3"/>
        <v>1585</v>
      </c>
      <c r="H32" s="152">
        <f>VLOOKUP(H$2,怪物属性!$B$4:$F$29,5,FALSE)/($F32-VLOOKUP(H$2,怪物属性!$B$4:$F$29,4,FALSE))</f>
        <v>4.5407098121085596</v>
      </c>
      <c r="I32" s="153">
        <f>$E32/(VLOOKUP(I$2,怪物属性!$B$4:$F$29,3,FALSE)-$G32)/IF(H32&lt;0,ABS(H32),H32)</f>
        <v>-58.177394636015329</v>
      </c>
      <c r="J32" s="152">
        <f>VLOOKUP(J$2,怪物属性!$B$4:$F$29,5,FALSE)/($F32-VLOOKUP(J$2,怪物属性!$B$4:$F$29,4,FALSE))</f>
        <v>7.2460496613995486</v>
      </c>
      <c r="K32" s="153">
        <f>$E32/(VLOOKUP(K$2,怪物属性!$B$4:$F$29,3,FALSE)-$G32)/IF(J32&lt;0,ABS(J32),J32)</f>
        <v>3.3913158975102031</v>
      </c>
      <c r="L32" s="152">
        <f>VLOOKUP(L$2,怪物属性!$B$4:$F$29,5,FALSE)/($F32-VLOOKUP(L$2,怪物属性!$B$4:$F$29,4,FALSE))</f>
        <v>12.483775811209439</v>
      </c>
      <c r="M32" s="153">
        <f>$E32/(VLOOKUP(M$2,怪物属性!$B$4:$F$29,3,FALSE)-$G32)/IF(L32&lt;0,ABS(L32),L32)</f>
        <v>0.93816348813171058</v>
      </c>
      <c r="N32" s="152">
        <f>VLOOKUP(N$2,怪物属性!$B$4:$F$29,5,FALSE)/($F32-VLOOKUP(N$2,怪物属性!$B$4:$F$29,4,FALSE))</f>
        <v>17.844492440604753</v>
      </c>
      <c r="O32" s="153">
        <f>$E32/(VLOOKUP(O$2,怪物属性!$B$4:$F$29,3,FALSE)-$G32)/IF(N32&lt;0,ABS(N32),N32)</f>
        <v>0.43048266994226636</v>
      </c>
      <c r="P32" s="152">
        <f>VLOOKUP(P$2,怪物属性!$B$4:$F$29,5,FALSE)/($F32-VLOOKUP(P$2,怪物属性!$B$4:$F$29,4,FALSE))</f>
        <v>27.476932294787296</v>
      </c>
      <c r="Q32" s="153">
        <f>$E32/(VLOOKUP(Q$2,怪物属性!$B$4:$F$29,3,FALSE)-$G32)/IF(P32&lt;0,ABS(P32),P32)</f>
        <v>0.20762357918961141</v>
      </c>
      <c r="R32" s="152">
        <f>VLOOKUP(R$2,怪物属性!$B$4:$F$29,5,FALSE)/($F32-VLOOKUP(R$2,怪物属性!$B$4:$F$29,4,FALSE))</f>
        <v>38.232179226069249</v>
      </c>
      <c r="S32" s="153">
        <f>$E32/(VLOOKUP(S$2,怪物属性!$B$4:$F$29,3,FALSE)-$G32)/IF(R32&lt;0,ABS(R32),R32)</f>
        <v>0.11727644561357295</v>
      </c>
      <c r="T32" s="152">
        <f>VLOOKUP(T$2,怪物属性!$B$4:$F$29,5,FALSE)/($F32-VLOOKUP(T$2,怪物属性!$B$4:$F$29,4,FALSE))</f>
        <v>56.391304347826086</v>
      </c>
      <c r="U32" s="153">
        <f>$E32/(VLOOKUP(U$2,怪物属性!$B$4:$F$29,3,FALSE)-$G32)/IF(T32&lt;0,ABS(T32),T32)</f>
        <v>6.6030940626190554E-2</v>
      </c>
      <c r="V32" s="152">
        <f>VLOOKUP(V$2,怪物属性!$B$4:$F$29,5,FALSE)/($F32-VLOOKUP(V$2,怪物属性!$B$4:$F$29,4,FALSE))</f>
        <v>77.454545454545453</v>
      </c>
      <c r="W32" s="153">
        <f>$E32/(VLOOKUP(W$2,怪物属性!$B$4:$F$29,3,FALSE)-$G32)/IF(V32&lt;0,ABS(V32),V32)</f>
        <v>4.1036661143330572E-2</v>
      </c>
      <c r="X32" s="152">
        <f>VLOOKUP(X$2,怪物属性!$B$4:$F$29,5,FALSE)/($F32-VLOOKUP(X$2,怪物属性!$B$4:$F$29,4,FALSE))</f>
        <v>115.15587266739847</v>
      </c>
      <c r="Y32" s="153">
        <f>$E32/(VLOOKUP(Y$2,怪物属性!$B$4:$F$29,3,FALSE)-$G32)/IF(X32&lt;0,ABS(X32),X32)</f>
        <v>2.4062854605621055E-2</v>
      </c>
      <c r="Z32" s="152">
        <f>VLOOKUP(Z$2,怪物属性!$B$4:$F$29,5,FALSE)/($F32-VLOOKUP(Z$2,怪物属性!$B$4:$F$29,4,FALSE))</f>
        <v>166.70653685674549</v>
      </c>
      <c r="AA32" s="153">
        <f>$E32/(VLOOKUP(AA$2,怪物属性!$B$4:$F$29,3,FALSE)-$G32)/IF(Z32&lt;0,ABS(Z32),Z32)</f>
        <v>1.4706458702320764E-2</v>
      </c>
      <c r="AB32" s="152">
        <f>VLOOKUP(AB$2,怪物属性!$B$4:$F$29,5,FALSE)/($F32-VLOOKUP(AB$2,怪物属性!$B$4:$F$29,4,FALSE))</f>
        <v>-660.85106382978722</v>
      </c>
      <c r="AC32" s="153">
        <f>$E32/(VLOOKUP(AC$2,怪物属性!$B$4:$F$29,3,FALSE)-$G32)/IF(AB32&lt;0,ABS(AB32),AB32)</f>
        <v>2.4214259548128343E-3</v>
      </c>
      <c r="AD32" s="152">
        <f>VLOOKUP(AD$2,怪物属性!$B$4:$F$29,5,FALSE)/($F32-VLOOKUP(AD$2,怪物属性!$B$4:$F$29,4,FALSE))</f>
        <v>-377.13285457809695</v>
      </c>
      <c r="AE32" s="153">
        <f>$E32/(VLOOKUP(AE$2,怪物属性!$B$4:$F$29,3,FALSE)-$G32)/IF(AD32&lt;0,ABS(AD32),AD32)</f>
        <v>3.846335857806242E-3</v>
      </c>
      <c r="AF32" s="152">
        <f>VLOOKUP(AF$2,怪物属性!$B$4:$F$29,5,FALSE)/($F32-VLOOKUP(AF$2,怪物属性!$B$4:$F$29,4,FALSE))</f>
        <v>-291.6793349168646</v>
      </c>
      <c r="AG32" s="153">
        <f>$E32/(VLOOKUP(AG$2,怪物属性!$B$4:$F$29,3,FALSE)-$G32)/IF(AF32&lt;0,ABS(AF32),AF32)</f>
        <v>4.5359346341967569E-3</v>
      </c>
      <c r="AH32" s="152">
        <f>VLOOKUP(AH$2,怪物属性!$B$4:$F$29,5,FALSE)/($F32-VLOOKUP(AH$2,怪物属性!$B$4:$F$29,4,FALSE))</f>
        <v>-241.53191489361703</v>
      </c>
      <c r="AI32" s="153">
        <f>$E32/(VLOOKUP(AI$2,怪物属性!$B$4:$F$29,3,FALSE)-$G32)/IF(AH32&lt;0,ABS(AH32),AH32)</f>
        <v>5.0330664255316968E-3</v>
      </c>
      <c r="AJ32" s="152">
        <f>VLOOKUP(AJ$2,怪物属性!$B$4:$F$29,5,FALSE)/($F32-VLOOKUP(AJ$2,怪物属性!$B$4:$F$29,4,FALSE))</f>
        <v>-218.70588235294119</v>
      </c>
      <c r="AK32" s="153">
        <f>$E32/(VLOOKUP(AK$2,怪物属性!$B$4:$F$29,3,FALSE)-$G32)/IF(AJ32&lt;0,ABS(AJ32),AJ32)</f>
        <v>5.1246971604163027E-3</v>
      </c>
      <c r="AL32" s="152">
        <f>VLOOKUP(AL$2,怪物属性!$B$4:$F$29,5,FALSE)/($F32-VLOOKUP(AL$2,怪物属性!$B$4:$F$29,4,FALSE))</f>
        <v>-195.20830961866818</v>
      </c>
      <c r="AM32" s="153">
        <f>$E32/(VLOOKUP(AM$2,怪物属性!$B$4:$F$29,3,FALSE)-$G32)/IF(AL32&lt;0,ABS(AL32),AL32)</f>
        <v>5.2924702244089988E-3</v>
      </c>
      <c r="AN32" s="152">
        <f>VLOOKUP(AN$2,怪物属性!$B$4:$F$29,5,FALSE)/($F32-VLOOKUP(AN$2,怪物属性!$B$4:$F$29,4,FALSE))</f>
        <v>-186.92467407049733</v>
      </c>
      <c r="AO32" s="153">
        <f>$E32/(VLOOKUP(AO$2,怪物属性!$B$4:$F$29,3,FALSE)-$G32)/IF(AN32&lt;0,ABS(AN32),AN32)</f>
        <v>5.1405586039752274E-3</v>
      </c>
      <c r="AP32" s="152">
        <f>VLOOKUP(AP$2,怪物属性!$B$4:$F$29,5,FALSE)/($F32-VLOOKUP(AP$2,怪物属性!$B$4:$F$29,4,FALSE))</f>
        <v>-173.39403973509934</v>
      </c>
      <c r="AQ32" s="153">
        <f>$E32/(VLOOKUP(AQ$2,怪物属性!$B$4:$F$29,3,FALSE)-$G32)/IF(AP32&lt;0,ABS(AP32),AP32)</f>
        <v>5.150359271371625E-3</v>
      </c>
      <c r="AR32" s="152">
        <f>VLOOKUP(AR$2,怪物属性!$B$4:$F$29,5,FALSE)/($F32-VLOOKUP(AR$2,怪物属性!$B$4:$F$29,4,FALSE))</f>
        <v>-168.46242774566474</v>
      </c>
      <c r="AS32" s="153">
        <f>$E32/(VLOOKUP(AS$2,怪物属性!$B$4:$F$29,3,FALSE)-$G32)/IF(AR32&lt;0,ABS(AR32),AR32)</f>
        <v>4.9454013836050126E-3</v>
      </c>
      <c r="AT32" s="152">
        <f>VLOOKUP(AT$2,怪物属性!$B$4:$F$29,5,FALSE)/($F32-VLOOKUP(AT$2,怪物属性!$B$4:$F$29,4,FALSE))</f>
        <v>-157.26465028355386</v>
      </c>
      <c r="AU32" s="153">
        <f>$E32/(VLOOKUP(AU$2,怪物属性!$B$4:$F$29,3,FALSE)-$G32)/IF(AT32&lt;0,ABS(AT32),AT32)</f>
        <v>4.920367265440013E-3</v>
      </c>
      <c r="AV32" s="152">
        <f>VLOOKUP(AV$2,怪物属性!$B$4:$F$29,5,FALSE)/($F32-VLOOKUP(AV$2,怪物属性!$B$4:$F$29,4,FALSE))</f>
        <v>-149.85511208310552</v>
      </c>
      <c r="AW32" s="153">
        <f>$E32/(VLOOKUP(AW$2,怪物属性!$B$4:$F$29,3,FALSE)-$G32)/IF(AV32&lt;0,ABS(AV32),AV32)</f>
        <v>4.7643617494211293E-3</v>
      </c>
      <c r="AX32" s="152">
        <f>VLOOKUP(AX$2,怪物属性!$B$4:$F$29,5,FALSE)/($F32-VLOOKUP(AX$2,怪物属性!$B$4:$F$29,4,FALSE))</f>
        <v>-139.54219764366434</v>
      </c>
      <c r="AY32" s="153">
        <f>$E32/(VLOOKUP(AY$2,怪物属性!$B$4:$F$29,3,FALSE)-$G32)/IF(AX32&lt;0,ABS(AX32),AX32)</f>
        <v>4.7380024850076485E-3</v>
      </c>
      <c r="AZ32" s="152">
        <f>VLOOKUP(AZ$2,怪物属性!$B$4:$F$29,5,FALSE)/($F32-VLOOKUP(AZ$2,怪物属性!$B$4:$F$29,4,FALSE))</f>
        <v>-128.07407407407408</v>
      </c>
      <c r="BA32" s="153">
        <f>$E32/(VLOOKUP(BA$2,怪物属性!$B$4:$F$29,3,FALSE)-$G32)/IF(AZ32&lt;0,ABS(AZ32),AZ32)</f>
        <v>4.6847888953152105E-3</v>
      </c>
      <c r="BB32" s="152">
        <f>VLOOKUP(BB$2,怪物属性!$B$4:$F$29,5,FALSE)/($F32-VLOOKUP(BB$2,怪物属性!$B$4:$F$29,4,FALSE))</f>
        <v>-112.62872154115587</v>
      </c>
      <c r="BC32" s="153">
        <f>$E32/(VLOOKUP(BC$2,怪物属性!$B$4:$F$29,3,FALSE)-$G32)/IF(BB32&lt;0,ABS(BB32),BB32)</f>
        <v>4.7942721755727859E-3</v>
      </c>
      <c r="BD32" s="152">
        <f>VLOOKUP(BD$2,怪物属性!$B$4:$F$29,5,FALSE)/($F32-VLOOKUP(BD$2,怪物属性!$B$4:$F$29,4,FALSE))</f>
        <v>-87.981255093724528</v>
      </c>
      <c r="BE32" s="153">
        <f>$E32/(VLOOKUP(BE$2,怪物属性!$B$4:$F$29,3,FALSE)-$G32)/IF(BD32&lt;0,ABS(BD32),BD32)</f>
        <v>5.1523526554327001E-3</v>
      </c>
    </row>
    <row r="33" spans="1:57" x14ac:dyDescent="0.15">
      <c r="A33" s="30">
        <f>VLOOKUP(B33,装备升级!W:AB,静态模拟!C33+1,FALSE)+IF(静态模拟!D33=0,0,VLOOKUP(B33,装备强化!AP:AZ,静态模拟!D33+1,FALSE))</f>
        <v>240</v>
      </c>
      <c r="B33" s="149">
        <v>1</v>
      </c>
      <c r="C33" s="149">
        <v>3</v>
      </c>
      <c r="D33" s="149">
        <v>5</v>
      </c>
      <c r="E33" s="149">
        <f t="shared" si="1"/>
        <v>9600</v>
      </c>
      <c r="F33" s="22">
        <f t="shared" si="2"/>
        <v>3200</v>
      </c>
      <c r="G33" s="22">
        <f t="shared" si="3"/>
        <v>1600</v>
      </c>
      <c r="H33" s="152">
        <f>VLOOKUP(H$2,怪物属性!$B$4:$F$29,5,FALSE)/($F33-VLOOKUP(H$2,怪物属性!$B$4:$F$29,4,FALSE))</f>
        <v>4.4845360824742269</v>
      </c>
      <c r="I33" s="153">
        <f>$E33/(VLOOKUP(I$2,怪物属性!$B$4:$F$29,3,FALSE)-$G33)/IF(H33&lt;0,ABS(H33),H33)</f>
        <v>-41.974306964164981</v>
      </c>
      <c r="J33" s="152">
        <f>VLOOKUP(J$2,怪物属性!$B$4:$F$29,5,FALSE)/($F33-VLOOKUP(J$2,怪物属性!$B$4:$F$29,4,FALSE))</f>
        <v>7.1492204899777283</v>
      </c>
      <c r="K33" s="153">
        <f>$E33/(VLOOKUP(K$2,怪物属性!$B$4:$F$29,3,FALSE)-$G33)/IF(J33&lt;0,ABS(J33),J33)</f>
        <v>3.6096874685961207</v>
      </c>
      <c r="L33" s="152">
        <f>VLOOKUP(L$2,怪物属性!$B$4:$F$29,5,FALSE)/($F33-VLOOKUP(L$2,怪物属性!$B$4:$F$29,4,FALSE))</f>
        <v>12.302325581395349</v>
      </c>
      <c r="M33" s="153">
        <f>$E33/(VLOOKUP(M$2,怪物属性!$B$4:$F$29,3,FALSE)-$G33)/IF(L33&lt;0,ABS(L33),L33)</f>
        <v>0.97909694435418249</v>
      </c>
      <c r="N33" s="152">
        <f>VLOOKUP(N$2,怪物属性!$B$4:$F$29,5,FALSE)/($F33-VLOOKUP(N$2,怪物属性!$B$4:$F$29,4,FALSE))</f>
        <v>17.560042507970245</v>
      </c>
      <c r="O33" s="153">
        <f>$E33/(VLOOKUP(O$2,怪物属性!$B$4:$F$29,3,FALSE)-$G33)/IF(N33&lt;0,ABS(N33),N33)</f>
        <v>0.4470120321530387</v>
      </c>
      <c r="P33" s="152">
        <f>VLOOKUP(P$2,怪物属性!$B$4:$F$29,5,FALSE)/($F33-VLOOKUP(P$2,怪物属性!$B$4:$F$29,4,FALSE))</f>
        <v>26.991759858740437</v>
      </c>
      <c r="Q33" s="153">
        <f>$E33/(VLOOKUP(Q$2,怪物属性!$B$4:$F$29,3,FALSE)-$G33)/IF(P33&lt;0,ABS(P33),P33)</f>
        <v>0.2152930392438302</v>
      </c>
      <c r="R33" s="152">
        <f>VLOOKUP(R$2,怪物属性!$B$4:$F$29,5,FALSE)/($F33-VLOOKUP(R$2,怪物属性!$B$4:$F$29,4,FALSE))</f>
        <v>37.469061876247508</v>
      </c>
      <c r="S33" s="153">
        <f>$E33/(VLOOKUP(S$2,怪物属性!$B$4:$F$29,3,FALSE)-$G33)/IF(R33&lt;0,ABS(R33),R33)</f>
        <v>0.12165782461968269</v>
      </c>
      <c r="T33" s="152">
        <f>VLOOKUP(T$2,怪物属性!$B$4:$F$29,5,FALSE)/($F33-VLOOKUP(T$2,怪物属性!$B$4:$F$29,4,FALSE))</f>
        <v>55.107738998482546</v>
      </c>
      <c r="U33" s="153">
        <f>$E33/(VLOOKUP(U$2,怪物属性!$B$4:$F$29,3,FALSE)-$G33)/IF(T33&lt;0,ABS(T33),T33)</f>
        <v>6.8611346007026591E-2</v>
      </c>
      <c r="V33" s="152">
        <f>VLOOKUP(V$2,怪物属性!$B$4:$F$29,5,FALSE)/($F33-VLOOKUP(V$2,怪物属性!$B$4:$F$29,4,FALSE))</f>
        <v>75.398230088495581</v>
      </c>
      <c r="W33" s="153">
        <f>$E33/(VLOOKUP(W$2,怪物属性!$B$4:$F$29,3,FALSE)-$G33)/IF(V33&lt;0,ABS(V33),V33)</f>
        <v>4.2769211844800745E-2</v>
      </c>
      <c r="X33" s="152">
        <f>VLOOKUP(X$2,怪物属性!$B$4:$F$29,5,FALSE)/($F33-VLOOKUP(X$2,怪物属性!$B$4:$F$29,4,FALSE))</f>
        <v>111.4845908607864</v>
      </c>
      <c r="Y33" s="153">
        <f>$E33/(VLOOKUP(Y$2,怪物属性!$B$4:$F$29,3,FALSE)-$G33)/IF(X33&lt;0,ABS(X33),X33)</f>
        <v>2.5200630688632087E-2</v>
      </c>
      <c r="Z33" s="152">
        <f>VLOOKUP(Z$2,怪物属性!$B$4:$F$29,5,FALSE)/($F33-VLOOKUP(Z$2,怪物属性!$B$4:$F$29,4,FALSE))</f>
        <v>160.02937249666221</v>
      </c>
      <c r="AA33" s="153">
        <f>$E33/(VLOOKUP(AA$2,怪物属性!$B$4:$F$29,3,FALSE)-$G33)/IF(Z33&lt;0,ABS(Z33),Z33)</f>
        <v>1.5525100242089997E-2</v>
      </c>
      <c r="AB33" s="152">
        <f>VLOOKUP(AB$2,怪物属性!$B$4:$F$29,5,FALSE)/($F33-VLOOKUP(AB$2,怪物属性!$B$4:$F$29,4,FALSE))</f>
        <v>-739.52380952380952</v>
      </c>
      <c r="AC33" s="153">
        <f>$E33/(VLOOKUP(AC$2,怪物属性!$B$4:$F$29,3,FALSE)-$G33)/IF(AB33&lt;0,ABS(AB33),AB33)</f>
        <v>2.1898323996131295E-3</v>
      </c>
      <c r="AD33" s="152">
        <f>VLOOKUP(AD$2,怪物属性!$B$4:$F$29,5,FALSE)/($F33-VLOOKUP(AD$2,怪物属性!$B$4:$F$29,4,FALSE))</f>
        <v>-398.60151802656549</v>
      </c>
      <c r="AE33" s="153">
        <f>$E33/(VLOOKUP(AE$2,怪物属性!$B$4:$F$29,3,FALSE)-$G33)/IF(AD33&lt;0,ABS(AD33),AD33)</f>
        <v>3.6820368919791222E-3</v>
      </c>
      <c r="AF33" s="152">
        <f>VLOOKUP(AF$2,怪物属性!$B$4:$F$29,5,FALSE)/($F33-VLOOKUP(AF$2,怪物属性!$B$4:$F$29,4,FALSE))</f>
        <v>-302.45566502463055</v>
      </c>
      <c r="AG33" s="153">
        <f>$E33/(VLOOKUP(AG$2,怪物属性!$B$4:$F$29,3,FALSE)-$G33)/IF(AF33&lt;0,ABS(AF33),AF33)</f>
        <v>4.4249531705795909E-3</v>
      </c>
      <c r="AH33" s="152">
        <f>VLOOKUP(AH$2,怪物属性!$B$4:$F$29,5,FALSE)/($F33-VLOOKUP(AH$2,怪物属性!$B$4:$F$29,4,FALSE))</f>
        <v>-248.13114754098362</v>
      </c>
      <c r="AI33" s="153">
        <f>$E33/(VLOOKUP(AI$2,怪物属性!$B$4:$F$29,3,FALSE)-$G33)/IF(AH33&lt;0,ABS(AH33),AH33)</f>
        <v>4.9550739957716699E-3</v>
      </c>
      <c r="AJ33" s="152">
        <f>VLOOKUP(AJ$2,怪物属性!$B$4:$F$29,5,FALSE)/($F33-VLOOKUP(AJ$2,怪物属性!$B$4:$F$29,4,FALSE))</f>
        <v>-223.39914163090128</v>
      </c>
      <c r="AK33" s="153">
        <f>$E33/(VLOOKUP(AK$2,怪物属性!$B$4:$F$29,3,FALSE)-$G33)/IF(AJ33&lt;0,ABS(AJ33),AJ33)</f>
        <v>5.0734843215090248E-3</v>
      </c>
      <c r="AL33" s="152">
        <f>VLOOKUP(AL$2,怪物属性!$B$4:$F$29,5,FALSE)/($F33-VLOOKUP(AL$2,怪物属性!$B$4:$F$29,4,FALSE))</f>
        <v>-198.59930515344527</v>
      </c>
      <c r="AM33" s="153">
        <f>$E33/(VLOOKUP(AM$2,怪物属性!$B$4:$F$29,3,FALSE)-$G33)/IF(AL33&lt;0,ABS(AL33),AL33)</f>
        <v>5.2599061701038849E-3</v>
      </c>
      <c r="AN33" s="152">
        <f>VLOOKUP(AN$2,怪物属性!$B$4:$F$29,5,FALSE)/($F33-VLOOKUP(AN$2,怪物属性!$B$4:$F$29,4,FALSE))</f>
        <v>-189.67221950024498</v>
      </c>
      <c r="AO33" s="153">
        <f>$E33/(VLOOKUP(AO$2,怪物属性!$B$4:$F$29,3,FALSE)-$G33)/IF(AN33&lt;0,ABS(AN33),AN33)</f>
        <v>5.1218004887847004E-3</v>
      </c>
      <c r="AP33" s="152">
        <f>VLOOKUP(AP$2,怪物属性!$B$4:$F$29,5,FALSE)/($F33-VLOOKUP(AP$2,怪物属性!$B$4:$F$29,4,FALSE))</f>
        <v>-175.57418273260689</v>
      </c>
      <c r="AQ33" s="153">
        <f>$E33/(VLOOKUP(AQ$2,怪物属性!$B$4:$F$29,3,FALSE)-$G33)/IF(AP33&lt;0,ABS(AP33),AP33)</f>
        <v>5.141785101289772E-3</v>
      </c>
      <c r="AR33" s="152">
        <f>VLOOKUP(AR$2,怪物属性!$B$4:$F$29,5,FALSE)/($F33-VLOOKUP(AR$2,怪物属性!$B$4:$F$29,4,FALSE))</f>
        <v>-170.30825420014608</v>
      </c>
      <c r="AS33" s="153">
        <f>$E33/(VLOOKUP(AS$2,怪物属性!$B$4:$F$29,3,FALSE)-$G33)/IF(AR33&lt;0,ABS(AR33),AR33)</f>
        <v>4.9445945360243873E-3</v>
      </c>
      <c r="AT33" s="152">
        <f>VLOOKUP(AT$2,怪物属性!$B$4:$F$29,5,FALSE)/($F33-VLOOKUP(AT$2,怪物属性!$B$4:$F$29,4,FALSE))</f>
        <v>-158.76526717557252</v>
      </c>
      <c r="AU33" s="153">
        <f>$E33/(VLOOKUP(AU$2,怪物属性!$B$4:$F$29,3,FALSE)-$G33)/IF(AT33&lt;0,ABS(AT33),AT33)</f>
        <v>4.9259980283375615E-3</v>
      </c>
      <c r="AV33" s="152">
        <f>VLOOKUP(AV$2,怪物属性!$B$4:$F$29,5,FALSE)/($F33-VLOOKUP(AV$2,怪物属性!$B$4:$F$29,4,FALSE))</f>
        <v>-151.09426681367145</v>
      </c>
      <c r="AW33" s="153">
        <f>$E33/(VLOOKUP(AW$2,怪物属性!$B$4:$F$29,3,FALSE)-$G33)/IF(AV33&lt;0,ABS(AV33),AV33)</f>
        <v>4.7753847540979791E-3</v>
      </c>
      <c r="AX33" s="152">
        <f>VLOOKUP(AX$2,怪物属性!$B$4:$F$29,5,FALSE)/($F33-VLOOKUP(AX$2,怪物属性!$B$4:$F$29,4,FALSE))</f>
        <v>-140.55606684427221</v>
      </c>
      <c r="AY33" s="153">
        <f>$E33/(VLOOKUP(AY$2,怪物属性!$B$4:$F$29,3,FALSE)-$G33)/IF(AX33&lt;0,ABS(AX33),AX33)</f>
        <v>4.7532985459282449E-3</v>
      </c>
      <c r="AZ33" s="152">
        <f>VLOOKUP(AZ$2,怪物属性!$B$4:$F$29,5,FALSE)/($F33-VLOOKUP(AZ$2,怪物属性!$B$4:$F$29,4,FALSE))</f>
        <v>-128.86956521739131</v>
      </c>
      <c r="BA33" s="153">
        <f>$E33/(VLOOKUP(BA$2,怪物属性!$B$4:$F$29,3,FALSE)-$G33)/IF(AZ33&lt;0,ABS(AZ33),AZ33)</f>
        <v>4.704384409567797E-3</v>
      </c>
      <c r="BB33" s="152">
        <f>VLOOKUP(BB$2,怪物属性!$B$4:$F$29,5,FALSE)/($F33-VLOOKUP(BB$2,怪物属性!$B$4:$F$29,4,FALSE))</f>
        <v>-113.22359154929578</v>
      </c>
      <c r="BC33" s="153">
        <f>$E33/(VLOOKUP(BC$2,怪物属性!$B$4:$F$29,3,FALSE)-$G33)/IF(BB33&lt;0,ABS(BB33),BB33)</f>
        <v>4.818320361038738E-3</v>
      </c>
      <c r="BD33" s="152">
        <f>VLOOKUP(BD$2,怪物属性!$B$4:$F$29,5,FALSE)/($F33-VLOOKUP(BD$2,怪物属性!$B$4:$F$29,4,FALSE))</f>
        <v>-88.341243862520457</v>
      </c>
      <c r="BE33" s="153">
        <f>$E33/(VLOOKUP(BE$2,怪物属性!$B$4:$F$29,3,FALSE)-$G33)/IF(BD33&lt;0,ABS(BD33),BD33)</f>
        <v>5.1836249563354097E-3</v>
      </c>
    </row>
    <row r="34" spans="1:57" x14ac:dyDescent="0.15">
      <c r="A34" s="30">
        <f>VLOOKUP(B34,装备升级!W:AB,静态模拟!C34+1,FALSE)+IF(静态模拟!D34=0,0,VLOOKUP(B34,装备强化!AP:AZ,静态模拟!D34+1,FALSE))</f>
        <v>296</v>
      </c>
      <c r="B34" s="149">
        <v>1</v>
      </c>
      <c r="C34" s="149">
        <v>3</v>
      </c>
      <c r="D34" s="149">
        <v>6</v>
      </c>
      <c r="E34" s="149">
        <f t="shared" si="1"/>
        <v>9690</v>
      </c>
      <c r="F34" s="22">
        <f t="shared" si="2"/>
        <v>3230</v>
      </c>
      <c r="G34" s="22">
        <f t="shared" si="3"/>
        <v>1615</v>
      </c>
      <c r="H34" s="152">
        <f>VLOOKUP(H$2,怪物属性!$B$4:$F$29,5,FALSE)/($F34-VLOOKUP(H$2,怪物属性!$B$4:$F$29,4,FALSE))</f>
        <v>4.4297352342158858</v>
      </c>
      <c r="I34" s="153">
        <f>$E34/(VLOOKUP(I$2,怪物属性!$B$4:$F$29,3,FALSE)-$G34)/IF(H34&lt;0,ABS(H34),H34)</f>
        <v>-33.143782654127484</v>
      </c>
      <c r="J34" s="152">
        <f>VLOOKUP(J$2,怪物属性!$B$4:$F$29,5,FALSE)/($F34-VLOOKUP(J$2,怪物属性!$B$4:$F$29,4,FALSE))</f>
        <v>7.0549450549450547</v>
      </c>
      <c r="K34" s="153">
        <f>$E34/(VLOOKUP(K$2,怪物属性!$B$4:$F$29,3,FALSE)-$G34)/IF(J34&lt;0,ABS(J34),J34)</f>
        <v>3.8473520249221185</v>
      </c>
      <c r="L34" s="152">
        <f>VLOOKUP(L$2,怪物属性!$B$4:$F$29,5,FALSE)/($F34-VLOOKUP(L$2,怪物属性!$B$4:$F$29,4,FALSE))</f>
        <v>12.126074498567336</v>
      </c>
      <c r="M34" s="153">
        <f>$E34/(VLOOKUP(M$2,怪物属性!$B$4:$F$29,3,FALSE)-$G34)/IF(L34&lt;0,ABS(L34),L34)</f>
        <v>1.0218726884194953</v>
      </c>
      <c r="N34" s="152">
        <f>VLOOKUP(N$2,怪物属性!$B$4:$F$29,5,FALSE)/($F34-VLOOKUP(N$2,怪物属性!$B$4:$F$29,4,FALSE))</f>
        <v>17.284518828451883</v>
      </c>
      <c r="O34" s="153">
        <f>$E34/(VLOOKUP(O$2,怪物属性!$B$4:$F$29,3,FALSE)-$G34)/IF(N34&lt;0,ABS(N34),N34)</f>
        <v>0.4640871555882593</v>
      </c>
      <c r="P34" s="152">
        <f>VLOOKUP(P$2,怪物属性!$B$4:$F$29,5,FALSE)/($F34-VLOOKUP(P$2,怪物属性!$B$4:$F$29,4,FALSE))</f>
        <v>26.523423944476576</v>
      </c>
      <c r="Q34" s="153">
        <f>$E34/(VLOOKUP(Q$2,怪物属性!$B$4:$F$29,3,FALSE)-$G34)/IF(P34&lt;0,ABS(P34),P34)</f>
        <v>0.22317498313567272</v>
      </c>
      <c r="R34" s="152">
        <f>VLOOKUP(R$2,怪物属性!$B$4:$F$29,5,FALSE)/($F34-VLOOKUP(R$2,怪物属性!$B$4:$F$29,4,FALSE))</f>
        <v>36.735812133072407</v>
      </c>
      <c r="S34" s="153">
        <f>$E34/(VLOOKUP(S$2,怪物属性!$B$4:$F$29,3,FALSE)-$G34)/IF(R34&lt;0,ABS(R34),R34)</f>
        <v>0.12614792139824232</v>
      </c>
      <c r="T34" s="152">
        <f>VLOOKUP(T$2,怪物属性!$B$4:$F$29,5,FALSE)/($F34-VLOOKUP(T$2,怪物属性!$B$4:$F$29,4,FALSE))</f>
        <v>53.881305637982194</v>
      </c>
      <c r="U34" s="153">
        <f>$E34/(VLOOKUP(U$2,怪物属性!$B$4:$F$29,3,FALSE)-$G34)/IF(T34&lt;0,ABS(T34),T34)</f>
        <v>7.1251877995038793E-2</v>
      </c>
      <c r="V34" s="152">
        <f>VLOOKUP(V$2,怪物属性!$B$4:$F$29,5,FALSE)/($F34-VLOOKUP(V$2,怪物属性!$B$4:$F$29,4,FALSE))</f>
        <v>73.448275862068968</v>
      </c>
      <c r="W34" s="153">
        <f>$E34/(VLOOKUP(W$2,怪物属性!$B$4:$F$29,3,FALSE)-$G34)/IF(V34&lt;0,ABS(V34),V34)</f>
        <v>4.454070812450666E-2</v>
      </c>
      <c r="X34" s="152">
        <f>VLOOKUP(X$2,怪物属性!$B$4:$F$29,5,FALSE)/($F34-VLOOKUP(X$2,怪物属性!$B$4:$F$29,4,FALSE))</f>
        <v>108.04016477857878</v>
      </c>
      <c r="Y34" s="153">
        <f>$E34/(VLOOKUP(Y$2,怪物属性!$B$4:$F$29,3,FALSE)-$G34)/IF(X34&lt;0,ABS(X34),X34)</f>
        <v>2.6363570629761954E-2</v>
      </c>
      <c r="Z34" s="152">
        <f>VLOOKUP(Z$2,怪物属性!$B$4:$F$29,5,FALSE)/($F34-VLOOKUP(Z$2,怪物属性!$B$4:$F$29,4,FALSE))</f>
        <v>153.86649550706034</v>
      </c>
      <c r="AA34" s="153">
        <f>$E34/(VLOOKUP(AA$2,怪物属性!$B$4:$F$29,3,FALSE)-$G34)/IF(Z34&lt;0,ABS(Z34),Z34)</f>
        <v>1.6361827273096978E-2</v>
      </c>
      <c r="AB34" s="152">
        <f>VLOOKUP(AB$2,怪物属性!$B$4:$F$29,5,FALSE)/($F34-VLOOKUP(AB$2,怪物属性!$B$4:$F$29,4,FALSE))</f>
        <v>-839.45945945945948</v>
      </c>
      <c r="AC34" s="153">
        <f>$E34/(VLOOKUP(AC$2,怪物属性!$B$4:$F$29,3,FALSE)-$G34)/IF(AB34&lt;0,ABS(AB34),AB34)</f>
        <v>1.9521634204660429E-3</v>
      </c>
      <c r="AD34" s="152">
        <f>VLOOKUP(AD$2,怪物属性!$B$4:$F$29,5,FALSE)/($F34-VLOOKUP(AD$2,怪物属性!$B$4:$F$29,4,FALSE))</f>
        <v>-422.66197183098592</v>
      </c>
      <c r="AE34" s="153">
        <f>$E34/(VLOOKUP(AE$2,怪物属性!$B$4:$F$29,3,FALSE)-$G34)/IF(AD34&lt;0,ABS(AD34),AD34)</f>
        <v>3.5130435432655523E-3</v>
      </c>
      <c r="AF34" s="152">
        <f>VLOOKUP(AF$2,怪物属性!$B$4:$F$29,5,FALSE)/($F34-VLOOKUP(AF$2,怪物属性!$B$4:$F$29,4,FALSE))</f>
        <v>-314.05882352941177</v>
      </c>
      <c r="AG34" s="153">
        <f>$E34/(VLOOKUP(AG$2,怪物属性!$B$4:$F$29,3,FALSE)-$G34)/IF(AF34&lt;0,ABS(AF34),AF34)</f>
        <v>4.3104348318930416E-3</v>
      </c>
      <c r="AH34" s="152">
        <f>VLOOKUP(AH$2,怪物属性!$B$4:$F$29,5,FALSE)/($F34-VLOOKUP(AH$2,怪物属性!$B$4:$F$29,4,FALSE))</f>
        <v>-255.10112359550561</v>
      </c>
      <c r="AI34" s="153">
        <f>$E34/(VLOOKUP(AI$2,怪物属性!$B$4:$F$29,3,FALSE)-$G34)/IF(AH34&lt;0,ABS(AH34),AH34)</f>
        <v>4.8742379796038564E-3</v>
      </c>
      <c r="AJ34" s="152">
        <f>VLOOKUP(AJ$2,怪物属性!$B$4:$F$29,5,FALSE)/($F34-VLOOKUP(AJ$2,怪物属性!$B$4:$F$29,4,FALSE))</f>
        <v>-228.2982456140351</v>
      </c>
      <c r="AK34" s="153">
        <f>$E34/(VLOOKUP(AK$2,怪物属性!$B$4:$F$29,3,FALSE)-$G34)/IF(AJ34&lt;0,ABS(AJ34),AJ34)</f>
        <v>5.0200447780395915E-3</v>
      </c>
      <c r="AL34" s="152">
        <f>VLOOKUP(AL$2,怪物属性!$B$4:$F$29,5,FALSE)/($F34-VLOOKUP(AL$2,怪物属性!$B$4:$F$29,4,FALSE))</f>
        <v>-202.1101944608132</v>
      </c>
      <c r="AM34" s="153">
        <f>$E34/(VLOOKUP(AM$2,怪物属性!$B$4:$F$29,3,FALSE)-$G34)/IF(AL34&lt;0,ABS(AL34),AL34)</f>
        <v>5.2255196379790087E-3</v>
      </c>
      <c r="AN34" s="152">
        <f>VLOOKUP(AN$2,怪物属性!$B$4:$F$29,5,FALSE)/($F34-VLOOKUP(AN$2,怪物属性!$B$4:$F$29,4,FALSE))</f>
        <v>-192.50174042764795</v>
      </c>
      <c r="AO34" s="153">
        <f>$E34/(VLOOKUP(AO$2,怪物属性!$B$4:$F$29,3,FALSE)-$G34)/IF(AN34&lt;0,ABS(AN34),AN34)</f>
        <v>5.1015716255985478E-3</v>
      </c>
      <c r="AP34" s="152">
        <f>VLOOKUP(AP$2,怪物属性!$B$4:$F$29,5,FALSE)/($F34-VLOOKUP(AP$2,怪物属性!$B$4:$F$29,4,FALSE))</f>
        <v>-177.80984719864176</v>
      </c>
      <c r="AQ34" s="153">
        <f>$E34/(VLOOKUP(AQ$2,怪物属性!$B$4:$F$29,3,FALSE)-$G34)/IF(AP34&lt;0,ABS(AP34),AP34)</f>
        <v>5.1319728189169475E-3</v>
      </c>
      <c r="AR34" s="152">
        <f>VLOOKUP(AR$2,怪物属性!$B$4:$F$29,5,FALSE)/($F34-VLOOKUP(AR$2,怪物属性!$B$4:$F$29,4,FALSE))</f>
        <v>-172.19497784342687</v>
      </c>
      <c r="AS34" s="153">
        <f>$E34/(VLOOKUP(AS$2,怪物属性!$B$4:$F$29,3,FALSE)-$G34)/IF(AR34&lt;0,ABS(AR34),AR34)</f>
        <v>4.9427683969509272E-3</v>
      </c>
      <c r="AT34" s="152">
        <f>VLOOKUP(AT$2,怪物属性!$B$4:$F$29,5,FALSE)/($F34-VLOOKUP(AT$2,怪物属性!$B$4:$F$29,4,FALSE))</f>
        <v>-160.29479768786126</v>
      </c>
      <c r="AU34" s="153">
        <f>$E34/(VLOOKUP(AU$2,怪物属性!$B$4:$F$29,3,FALSE)-$G34)/IF(AT34&lt;0,ABS(AT34),AT34)</f>
        <v>4.9307601701101527E-3</v>
      </c>
      <c r="AV34" s="152">
        <f>VLOOKUP(AV$2,怪物属性!$B$4:$F$29,5,FALSE)/($F34-VLOOKUP(AV$2,怪物属性!$B$4:$F$29,4,FALSE))</f>
        <v>-152.35408560311285</v>
      </c>
      <c r="AW34" s="153">
        <f>$E34/(VLOOKUP(AW$2,怪物属性!$B$4:$F$29,3,FALSE)-$G34)/IF(AV34&lt;0,ABS(AV34),AV34)</f>
        <v>4.785691410505161E-3</v>
      </c>
      <c r="AX34" s="152">
        <f>VLOOKUP(AX$2,怪物属性!$B$4:$F$29,5,FALSE)/($F34-VLOOKUP(AX$2,怪物属性!$B$4:$F$29,4,FALSE))</f>
        <v>-141.58477677482313</v>
      </c>
      <c r="AY34" s="153">
        <f>$E34/(VLOOKUP(AY$2,怪物属性!$B$4:$F$29,3,FALSE)-$G34)/IF(AX34&lt;0,ABS(AX34),AX34)</f>
        <v>4.7679783499253369E-3</v>
      </c>
      <c r="AZ34" s="152">
        <f>VLOOKUP(AZ$2,怪物属性!$B$4:$F$29,5,FALSE)/($F34-VLOOKUP(AZ$2,怪物属性!$B$4:$F$29,4,FALSE))</f>
        <v>-129.67500000000001</v>
      </c>
      <c r="BA34" s="153">
        <f>$E34/(VLOOKUP(BA$2,怪物属性!$B$4:$F$29,3,FALSE)-$G34)/IF(AZ34&lt;0,ABS(AZ34),AZ34)</f>
        <v>4.7234686931273522E-3</v>
      </c>
      <c r="BB34" s="152">
        <f>VLOOKUP(BB$2,怪物属性!$B$4:$F$29,5,FALSE)/($F34-VLOOKUP(BB$2,怪物属性!$B$4:$F$29,4,FALSE))</f>
        <v>-113.82477876106195</v>
      </c>
      <c r="BC34" s="153">
        <f>$E34/(VLOOKUP(BC$2,怪物属性!$B$4:$F$29,3,FALSE)-$G34)/IF(BB34&lt;0,ABS(BB34),BB34)</f>
        <v>4.8419320061944254E-3</v>
      </c>
      <c r="BD34" s="152">
        <f>VLOOKUP(BD$2,怪物属性!$B$4:$F$29,5,FALSE)/($F34-VLOOKUP(BD$2,怪物属性!$B$4:$F$29,4,FALSE))</f>
        <v>-88.704190632703373</v>
      </c>
      <c r="BE34" s="153">
        <f>$E34/(VLOOKUP(BE$2,怪物属性!$B$4:$F$29,3,FALSE)-$G34)/IF(BD34&lt;0,ABS(BD34),BD34)</f>
        <v>5.21454407606344E-3</v>
      </c>
    </row>
    <row r="35" spans="1:57" x14ac:dyDescent="0.15">
      <c r="A35" s="30">
        <f>VLOOKUP(B35,装备升级!W:AB,静态模拟!C35+1,FALSE)+IF(静态模拟!D35=0,0,VLOOKUP(B35,装备强化!AP:AZ,静态模拟!D35+1,FALSE))</f>
        <v>358</v>
      </c>
      <c r="B35" s="149">
        <v>1</v>
      </c>
      <c r="C35" s="149">
        <v>3</v>
      </c>
      <c r="D35" s="149">
        <v>7</v>
      </c>
      <c r="E35" s="149">
        <f t="shared" si="1"/>
        <v>9780</v>
      </c>
      <c r="F35" s="22">
        <f t="shared" si="2"/>
        <v>3260</v>
      </c>
      <c r="G35" s="22">
        <f t="shared" si="3"/>
        <v>1630</v>
      </c>
      <c r="H35" s="152">
        <f>VLOOKUP(H$2,怪物属性!$B$4:$F$29,5,FALSE)/($F35-VLOOKUP(H$2,怪物属性!$B$4:$F$29,4,FALSE))</f>
        <v>4.3762575452716295</v>
      </c>
      <c r="I35" s="153">
        <f>$E35/(VLOOKUP(I$2,怪物属性!$B$4:$F$29,3,FALSE)-$G35)/IF(H35&lt;0,ABS(H35),H35)</f>
        <v>-27.589953171562371</v>
      </c>
      <c r="J35" s="152">
        <f>VLOOKUP(J$2,怪物属性!$B$4:$F$29,5,FALSE)/($F35-VLOOKUP(J$2,怪物属性!$B$4:$F$29,4,FALSE))</f>
        <v>6.9631236442516267</v>
      </c>
      <c r="K35" s="153">
        <f>$E35/(VLOOKUP(K$2,怪物属性!$B$4:$F$29,3,FALSE)-$G35)/IF(J35&lt;0,ABS(J35),J35)</f>
        <v>4.1068481171776794</v>
      </c>
      <c r="L35" s="152">
        <f>VLOOKUP(L$2,怪物属性!$B$4:$F$29,5,FALSE)/($F35-VLOOKUP(L$2,怪物属性!$B$4:$F$29,4,FALSE))</f>
        <v>11.954802259887005</v>
      </c>
      <c r="M35" s="153">
        <f>$E35/(VLOOKUP(M$2,怪物属性!$B$4:$F$29,3,FALSE)-$G35)/IF(L35&lt;0,ABS(L35),L35)</f>
        <v>1.0665988076196016</v>
      </c>
      <c r="N35" s="152">
        <f>VLOOKUP(N$2,怪物属性!$B$4:$F$29,5,FALSE)/($F35-VLOOKUP(N$2,怪物属性!$B$4:$F$29,4,FALSE))</f>
        <v>17.01750772399588</v>
      </c>
      <c r="O35" s="153">
        <f>$E35/(VLOOKUP(O$2,怪物属性!$B$4:$F$29,3,FALSE)-$G35)/IF(N35&lt;0,ABS(N35),N35)</f>
        <v>0.48172862637961333</v>
      </c>
      <c r="P35" s="152">
        <f>VLOOKUP(P$2,怪物属性!$B$4:$F$29,5,FALSE)/($F35-VLOOKUP(P$2,怪物属性!$B$4:$F$29,4,FALSE))</f>
        <v>26.071063104036384</v>
      </c>
      <c r="Q35" s="153">
        <f>$E35/(VLOOKUP(Q$2,怪物属性!$B$4:$F$29,3,FALSE)-$G35)/IF(P35&lt;0,ABS(P35),P35)</f>
        <v>0.23127530591612111</v>
      </c>
      <c r="R35" s="152">
        <f>VLOOKUP(R$2,怪物属性!$B$4:$F$29,5,FALSE)/($F35-VLOOKUP(R$2,怪物属性!$B$4:$F$29,4,FALSE))</f>
        <v>36.030710172744719</v>
      </c>
      <c r="S35" s="153">
        <f>$E35/(VLOOKUP(S$2,怪物属性!$B$4:$F$29,3,FALSE)-$G35)/IF(R35&lt;0,ABS(R35),R35)</f>
        <v>0.13074909254836559</v>
      </c>
      <c r="T35" s="152">
        <f>VLOOKUP(T$2,怪物属性!$B$4:$F$29,5,FALSE)/($F35-VLOOKUP(T$2,怪物属性!$B$4:$F$29,4,FALSE))</f>
        <v>52.708272859216258</v>
      </c>
      <c r="U35" s="153">
        <f>$E35/(VLOOKUP(U$2,怪物属性!$B$4:$F$29,3,FALSE)-$G35)/IF(T35&lt;0,ABS(T35),T35)</f>
        <v>7.3953614986928207E-2</v>
      </c>
      <c r="V35" s="152">
        <f>VLOOKUP(V$2,怪物属性!$B$4:$F$29,5,FALSE)/($F35-VLOOKUP(V$2,怪物属性!$B$4:$F$29,4,FALSE))</f>
        <v>71.596638655462186</v>
      </c>
      <c r="W35" s="153">
        <f>$E35/(VLOOKUP(W$2,怪物属性!$B$4:$F$29,3,FALSE)-$G35)/IF(V35&lt;0,ABS(V35),V35)</f>
        <v>4.6351744672309389E-2</v>
      </c>
      <c r="X35" s="152">
        <f>VLOOKUP(X$2,怪物属性!$B$4:$F$29,5,FALSE)/($F35-VLOOKUP(X$2,怪物属性!$B$4:$F$29,4,FALSE))</f>
        <v>104.8021978021978</v>
      </c>
      <c r="Y35" s="153">
        <f>$E35/(VLOOKUP(Y$2,怪物属性!$B$4:$F$29,3,FALSE)-$G35)/IF(X35&lt;0,ABS(X35),X35)</f>
        <v>2.7552008758392213E-2</v>
      </c>
      <c r="Z35" s="152">
        <f>VLOOKUP(Z$2,怪物属性!$B$4:$F$29,5,FALSE)/($F35-VLOOKUP(Z$2,怪物属性!$B$4:$F$29,4,FALSE))</f>
        <v>148.16069221260815</v>
      </c>
      <c r="AA35" s="153">
        <f>$E35/(VLOOKUP(AA$2,怪物属性!$B$4:$F$29,3,FALSE)-$G35)/IF(Z35&lt;0,ABS(Z35),Z35)</f>
        <v>1.7216852066365626E-2</v>
      </c>
      <c r="AB35" s="152">
        <f>VLOOKUP(AB$2,怪物属性!$B$4:$F$29,5,FALSE)/($F35-VLOOKUP(AB$2,怪物属性!$B$4:$F$29,4,FALSE))</f>
        <v>-970.625</v>
      </c>
      <c r="AC35" s="153">
        <f>$E35/(VLOOKUP(AC$2,怪物属性!$B$4:$F$29,3,FALSE)-$G35)/IF(AB35&lt;0,ABS(AB35),AB35)</f>
        <v>1.7083726636791981E-3</v>
      </c>
      <c r="AD35" s="152">
        <f>VLOOKUP(AD$2,怪物属性!$B$4:$F$29,5,FALSE)/($F35-VLOOKUP(AD$2,怪物属性!$B$4:$F$29,4,FALSE))</f>
        <v>-449.81370449678803</v>
      </c>
      <c r="AE35" s="153">
        <f>$E35/(VLOOKUP(AE$2,怪物属性!$B$4:$F$29,3,FALSE)-$G35)/IF(AD35&lt;0,ABS(AD35),AD35)</f>
        <v>3.3393233669980625E-3</v>
      </c>
      <c r="AF35" s="152">
        <f>VLOOKUP(AF$2,怪物属性!$B$4:$F$29,5,FALSE)/($F35-VLOOKUP(AF$2,怪物属性!$B$4:$F$29,4,FALSE))</f>
        <v>-326.58776595744683</v>
      </c>
      <c r="AG35" s="153">
        <f>$E35/(VLOOKUP(AG$2,怪物属性!$B$4:$F$29,3,FALSE)-$G35)/IF(AF35&lt;0,ABS(AF35),AF35)</f>
        <v>4.192357336269807E-3</v>
      </c>
      <c r="AH35" s="152">
        <f>VLOOKUP(AH$2,怪物属性!$B$4:$F$29,5,FALSE)/($F35-VLOOKUP(AH$2,怪物属性!$B$4:$F$29,4,FALSE))</f>
        <v>-262.47398843930637</v>
      </c>
      <c r="AI35" s="153">
        <f>$E35/(VLOOKUP(AI$2,怪物属性!$B$4:$F$29,3,FALSE)-$G35)/IF(AH35&lt;0,ABS(AH35),AH35)</f>
        <v>4.7905419253198023E-3</v>
      </c>
      <c r="AJ35" s="152">
        <f>VLOOKUP(AJ$2,怪物属性!$B$4:$F$29,5,FALSE)/($F35-VLOOKUP(AJ$2,怪物属性!$B$4:$F$29,4,FALSE))</f>
        <v>-233.4170403587444</v>
      </c>
      <c r="AK35" s="153">
        <f>$E35/(VLOOKUP(AK$2,怪物属性!$B$4:$F$29,3,FALSE)-$G35)/IF(AJ35&lt;0,ABS(AJ35),AJ35)</f>
        <v>4.9643666577680427E-3</v>
      </c>
      <c r="AL35" s="152">
        <f>VLOOKUP(AL$2,怪物属性!$B$4:$F$29,5,FALSE)/($F35-VLOOKUP(AL$2,怪物属性!$B$4:$F$29,4,FALSE))</f>
        <v>-205.74745050989802</v>
      </c>
      <c r="AM35" s="153">
        <f>$E35/(VLOOKUP(AM$2,怪物属性!$B$4:$F$29,3,FALSE)-$G35)/IF(AL35&lt;0,ABS(AL35),AL35)</f>
        <v>5.1893016748136419E-3</v>
      </c>
      <c r="AN35" s="152">
        <f>VLOOKUP(AN$2,怪物属性!$B$4:$F$29,5,FALSE)/($F35-VLOOKUP(AN$2,怪物属性!$B$4:$F$29,4,FALSE))</f>
        <v>-195.41696113074204</v>
      </c>
      <c r="AO35" s="153">
        <f>$E35/(VLOOKUP(AO$2,怪物属性!$B$4:$F$29,3,FALSE)-$G35)/IF(AN35&lt;0,ABS(AN35),AN35)</f>
        <v>5.0798652966275067E-3</v>
      </c>
      <c r="AP35" s="152">
        <f>VLOOKUP(AP$2,怪物属性!$B$4:$F$29,5,FALSE)/($F35-VLOOKUP(AP$2,怪物属性!$B$4:$F$29,4,FALSE))</f>
        <v>-180.10318142734309</v>
      </c>
      <c r="AQ35" s="153">
        <f>$E35/(VLOOKUP(AQ$2,怪物属性!$B$4:$F$29,3,FALSE)-$G35)/IF(AP35&lt;0,ABS(AP35),AP35)</f>
        <v>5.1209171700987641E-3</v>
      </c>
      <c r="AR35" s="152">
        <f>VLOOKUP(AR$2,怪物属性!$B$4:$F$29,5,FALSE)/($F35-VLOOKUP(AR$2,怪物属性!$B$4:$F$29,4,FALSE))</f>
        <v>-174.12397311426437</v>
      </c>
      <c r="AS35" s="153">
        <f>$E35/(VLOOKUP(AS$2,怪物属性!$B$4:$F$29,3,FALSE)-$G35)/IF(AR35&lt;0,ABS(AR35),AR35)</f>
        <v>4.9399189322494362E-3</v>
      </c>
      <c r="AT35" s="152">
        <f>VLOOKUP(AT$2,怪物属性!$B$4:$F$29,5,FALSE)/($F35-VLOOKUP(AT$2,怪物属性!$B$4:$F$29,4,FALSE))</f>
        <v>-161.85408560311285</v>
      </c>
      <c r="AU35" s="153">
        <f>$E35/(VLOOKUP(AU$2,怪物属性!$B$4:$F$29,3,FALSE)-$G35)/IF(AT35&lt;0,ABS(AT35),AT35)</f>
        <v>4.9346504986017515E-3</v>
      </c>
      <c r="AV35" s="152">
        <f>VLOOKUP(AV$2,怪物属性!$B$4:$F$29,5,FALSE)/($F35-VLOOKUP(AV$2,怪物属性!$B$4:$F$29,4,FALSE))</f>
        <v>-153.63508968609867</v>
      </c>
      <c r="AW35" s="153">
        <f>$E35/(VLOOKUP(AW$2,怪物属性!$B$4:$F$29,3,FALSE)-$G35)/IF(AV35&lt;0,ABS(AV35),AV35)</f>
        <v>4.7952792903434528E-3</v>
      </c>
      <c r="AX35" s="152">
        <f>VLOOKUP(AX$2,怪物属性!$B$4:$F$29,5,FALSE)/($F35-VLOOKUP(AX$2,怪物属性!$B$4:$F$29,4,FALSE))</f>
        <v>-142.62865568935857</v>
      </c>
      <c r="AY35" s="153">
        <f>$E35/(VLOOKUP(AY$2,怪物属性!$B$4:$F$29,3,FALSE)-$G35)/IF(AX35&lt;0,ABS(AX35),AX35)</f>
        <v>4.7820399630034193E-3</v>
      </c>
      <c r="AZ35" s="152">
        <f>VLOOKUP(AZ$2,怪物属性!$B$4:$F$29,5,FALSE)/($F35-VLOOKUP(AZ$2,怪物属性!$B$4:$F$29,4,FALSE))</f>
        <v>-130.49056603773585</v>
      </c>
      <c r="BA35" s="153">
        <f>$E35/(VLOOKUP(BA$2,怪物属性!$B$4:$F$29,3,FALSE)-$G35)/IF(AZ35&lt;0,ABS(AZ35),AZ35)</f>
        <v>4.7420402904177188E-3</v>
      </c>
      <c r="BB35" s="152">
        <f>VLOOKUP(BB$2,怪物属性!$B$4:$F$29,5,FALSE)/($F35-VLOOKUP(BB$2,怪物属性!$B$4:$F$29,4,FALSE))</f>
        <v>-114.432384341637</v>
      </c>
      <c r="BC35" s="153">
        <f>$E35/(VLOOKUP(BC$2,怪物属性!$B$4:$F$29,3,FALSE)-$G35)/IF(BB35&lt;0,ABS(BB35),BB35)</f>
        <v>4.8651059927889255E-3</v>
      </c>
      <c r="BD35" s="152">
        <f>VLOOKUP(BD$2,怪物属性!$B$4:$F$29,5,FALSE)/($F35-VLOOKUP(BD$2,怪物属性!$B$4:$F$29,4,FALSE))</f>
        <v>-89.070132013201317</v>
      </c>
      <c r="BE35" s="153">
        <f>$E35/(VLOOKUP(BE$2,怪物属性!$B$4:$F$29,3,FALSE)-$G35)/IF(BD35&lt;0,ABS(BD35),BD35)</f>
        <v>5.2451092554139222E-3</v>
      </c>
    </row>
    <row r="36" spans="1:57" x14ac:dyDescent="0.15">
      <c r="A36" s="30">
        <f>VLOOKUP(B36,装备升级!W:AB,静态模拟!C36+1,FALSE)+IF(静态模拟!D36=0,0,VLOOKUP(B36,装备强化!AP:AZ,静态模拟!D36+1,FALSE))</f>
        <v>430</v>
      </c>
      <c r="B36" s="149">
        <v>1</v>
      </c>
      <c r="C36" s="149">
        <v>3</v>
      </c>
      <c r="D36" s="149">
        <v>8</v>
      </c>
      <c r="E36" s="149">
        <f t="shared" si="1"/>
        <v>9870</v>
      </c>
      <c r="F36" s="22">
        <f t="shared" si="2"/>
        <v>3290</v>
      </c>
      <c r="G36" s="22">
        <f t="shared" si="3"/>
        <v>1645</v>
      </c>
      <c r="H36" s="152">
        <f>VLOOKUP(H$2,怪物属性!$B$4:$F$29,5,FALSE)/($F36-VLOOKUP(H$2,怪物属性!$B$4:$F$29,4,FALSE))</f>
        <v>4.324055666003976</v>
      </c>
      <c r="I36" s="153">
        <f>$E36/(VLOOKUP(I$2,怪物属性!$B$4:$F$29,3,FALSE)-$G36)/IF(H36&lt;0,ABS(H36),H36)</f>
        <v>-23.776867816091954</v>
      </c>
      <c r="J36" s="152">
        <f>VLOOKUP(J$2,怪物属性!$B$4:$F$29,5,FALSE)/($F36-VLOOKUP(J$2,怪物属性!$B$4:$F$29,4,FALSE))</f>
        <v>6.8736616702355464</v>
      </c>
      <c r="K36" s="153">
        <f>$E36/(VLOOKUP(K$2,怪物属性!$B$4:$F$29,3,FALSE)-$G36)/IF(J36&lt;0,ABS(J36),J36)</f>
        <v>4.3911800851696245</v>
      </c>
      <c r="L36" s="152">
        <f>VLOOKUP(L$2,怪物属性!$B$4:$F$29,5,FALSE)/($F36-VLOOKUP(L$2,怪物属性!$B$4:$F$29,4,FALSE))</f>
        <v>11.788300835654596</v>
      </c>
      <c r="M36" s="153">
        <f>$E36/(VLOOKUP(M$2,怪物属性!$B$4:$F$29,3,FALSE)-$G36)/IF(L36&lt;0,ABS(L36),L36)</f>
        <v>1.1133920132325141</v>
      </c>
      <c r="N36" s="152">
        <f>VLOOKUP(N$2,怪物属性!$B$4:$F$29,5,FALSE)/($F36-VLOOKUP(N$2,怪物属性!$B$4:$F$29,4,FALSE))</f>
        <v>16.758620689655171</v>
      </c>
      <c r="O36" s="153">
        <f>$E36/(VLOOKUP(O$2,怪物属性!$B$4:$F$29,3,FALSE)-$G36)/IF(N36&lt;0,ABS(N36),N36)</f>
        <v>0.49995807918841306</v>
      </c>
      <c r="P36" s="152">
        <f>VLOOKUP(P$2,怪物属性!$B$4:$F$29,5,FALSE)/($F36-VLOOKUP(P$2,怪物属性!$B$4:$F$29,4,FALSE))</f>
        <v>25.633873672442704</v>
      </c>
      <c r="Q36" s="153">
        <f>$E36/(VLOOKUP(Q$2,怪物属性!$B$4:$F$29,3,FALSE)-$G36)/IF(P36&lt;0,ABS(P36),P36)</f>
        <v>0.23960012273762549</v>
      </c>
      <c r="R36" s="152">
        <f>VLOOKUP(R$2,怪物属性!$B$4:$F$29,5,FALSE)/($F36-VLOOKUP(R$2,怪物属性!$B$4:$F$29,4,FALSE))</f>
        <v>35.35216572504708</v>
      </c>
      <c r="S36" s="153">
        <f>$E36/(VLOOKUP(S$2,怪物属性!$B$4:$F$29,3,FALSE)-$G36)/IF(R36&lt;0,ABS(R36),R36)</f>
        <v>0.13546376327467186</v>
      </c>
      <c r="T36" s="152">
        <f>VLOOKUP(T$2,怪物属性!$B$4:$F$29,5,FALSE)/($F36-VLOOKUP(T$2,怪物属性!$B$4:$F$29,4,FALSE))</f>
        <v>51.585227272727273</v>
      </c>
      <c r="U36" s="153">
        <f>$E36/(VLOOKUP(U$2,怪物属性!$B$4:$F$29,3,FALSE)-$G36)/IF(T36&lt;0,ABS(T36),T36)</f>
        <v>7.6717661323181807E-2</v>
      </c>
      <c r="V36" s="152">
        <f>VLOOKUP(V$2,怪物属性!$B$4:$F$29,5,FALSE)/($F36-VLOOKUP(V$2,怪物属性!$B$4:$F$29,4,FALSE))</f>
        <v>69.836065573770497</v>
      </c>
      <c r="W36" s="153">
        <f>$E36/(VLOOKUP(W$2,怪物属性!$B$4:$F$29,3,FALSE)-$G36)/IF(V36&lt;0,ABS(V36),V36)</f>
        <v>4.8202928347712462E-2</v>
      </c>
      <c r="X36" s="152">
        <f>VLOOKUP(X$2,怪物属性!$B$4:$F$29,5,FALSE)/($F36-VLOOKUP(X$2,怪物属性!$B$4:$F$29,4,FALSE))</f>
        <v>101.75266731328807</v>
      </c>
      <c r="Y36" s="153">
        <f>$E36/(VLOOKUP(Y$2,怪物属性!$B$4:$F$29,3,FALSE)-$G36)/IF(X36&lt;0,ABS(X36),X36)</f>
        <v>2.8766285352825806E-2</v>
      </c>
      <c r="Z36" s="152">
        <f>VLOOKUP(Z$2,怪物属性!$B$4:$F$29,5,FALSE)/($F36-VLOOKUP(Z$2,怪物属性!$B$4:$F$29,4,FALSE))</f>
        <v>142.86293206197854</v>
      </c>
      <c r="AA36" s="153">
        <f>$E36/(VLOOKUP(AA$2,怪物属性!$B$4:$F$29,3,FALSE)-$G36)/IF(Z36&lt;0,ABS(Z36),Z36)</f>
        <v>1.8090390227892741E-2</v>
      </c>
      <c r="AB36" s="152">
        <f>VLOOKUP(AB$2,怪物属性!$B$4:$F$29,5,FALSE)/($F36-VLOOKUP(AB$2,怪物属性!$B$4:$F$29,4,FALSE))</f>
        <v>-1150.3703703703704</v>
      </c>
      <c r="AC36" s="153">
        <f>$E36/(VLOOKUP(AC$2,怪物属性!$B$4:$F$29,3,FALSE)-$G36)/IF(AB36&lt;0,ABS(AB36),AB36)</f>
        <v>1.4584133028045601E-3</v>
      </c>
      <c r="AD36" s="152">
        <f>VLOOKUP(AD$2,怪物属性!$B$4:$F$29,5,FALSE)/($F36-VLOOKUP(AD$2,怪物属性!$B$4:$F$29,4,FALSE))</f>
        <v>-480.69336384439362</v>
      </c>
      <c r="AE36" s="153">
        <f>$E36/(VLOOKUP(AE$2,怪物属性!$B$4:$F$29,3,FALSE)-$G36)/IF(AD36&lt;0,ABS(AD36),AD36)</f>
        <v>3.1608436188355314E-3</v>
      </c>
      <c r="AF36" s="152">
        <f>VLOOKUP(AF$2,怪物属性!$B$4:$F$29,5,FALSE)/($F36-VLOOKUP(AF$2,怪物属性!$B$4:$F$29,4,FALSE))</f>
        <v>-340.15789473684208</v>
      </c>
      <c r="AG36" s="153">
        <f>$E36/(VLOOKUP(AG$2,怪物属性!$B$4:$F$29,3,FALSE)-$G36)/IF(AF36&lt;0,ABS(AF36),AF36)</f>
        <v>4.0706982142847846E-3</v>
      </c>
      <c r="AH36" s="152">
        <f>VLOOKUP(AH$2,怪物属性!$B$4:$F$29,5,FALSE)/($F36-VLOOKUP(AH$2,怪物属性!$B$4:$F$29,4,FALSE))</f>
        <v>-270.28571428571428</v>
      </c>
      <c r="AI36" s="153">
        <f>$E36/(VLOOKUP(AI$2,怪物属性!$B$4:$F$29,3,FALSE)-$G36)/IF(AH36&lt;0,ABS(AH36),AH36)</f>
        <v>4.70396925405628E-3</v>
      </c>
      <c r="AJ36" s="152">
        <f>VLOOKUP(AJ$2,怪物属性!$B$4:$F$29,5,FALSE)/($F36-VLOOKUP(AJ$2,怪物属性!$B$4:$F$29,4,FALSE))</f>
        <v>-238.77064220183487</v>
      </c>
      <c r="AK36" s="153">
        <f>$E36/(VLOOKUP(AK$2,怪物属性!$B$4:$F$29,3,FALSE)-$G36)/IF(AJ36&lt;0,ABS(AJ36),AJ36)</f>
        <v>4.9064380039043351E-3</v>
      </c>
      <c r="AL36" s="152">
        <f>VLOOKUP(AL$2,怪物属性!$B$4:$F$29,5,FALSE)/($F36-VLOOKUP(AL$2,怪物属性!$B$4:$F$29,4,FALSE))</f>
        <v>-209.51802076970068</v>
      </c>
      <c r="AM36" s="153">
        <f>$E36/(VLOOKUP(AM$2,怪物属性!$B$4:$F$29,3,FALSE)-$G36)/IF(AL36&lt;0,ABS(AL36),AL36)</f>
        <v>5.1512432686453089E-3</v>
      </c>
      <c r="AN36" s="152">
        <f>VLOOKUP(AN$2,怪物属性!$B$4:$F$29,5,FALSE)/($F36-VLOOKUP(AN$2,怪物属性!$B$4:$F$29,4,FALSE))</f>
        <v>-198.4218349564326</v>
      </c>
      <c r="AO36" s="153">
        <f>$E36/(VLOOKUP(AO$2,怪物属性!$B$4:$F$29,3,FALSE)-$G36)/IF(AN36&lt;0,ABS(AN36),AN36)</f>
        <v>5.056674743107694E-3</v>
      </c>
      <c r="AP36" s="152">
        <f>VLOOKUP(AP$2,怪物属性!$B$4:$F$29,5,FALSE)/($F36-VLOOKUP(AP$2,怪物属性!$B$4:$F$29,4,FALSE))</f>
        <v>-182.45644599303137</v>
      </c>
      <c r="AQ36" s="153">
        <f>$E36/(VLOOKUP(AQ$2,怪物属性!$B$4:$F$29,3,FALSE)-$G36)/IF(AP36&lt;0,ABS(AP36),AP36)</f>
        <v>5.1086128709094489E-3</v>
      </c>
      <c r="AR36" s="152">
        <f>VLOOKUP(AR$2,怪物属性!$B$4:$F$29,5,FALSE)/($F36-VLOOKUP(AR$2,怪物属性!$B$4:$F$29,4,FALSE))</f>
        <v>-176.09667673716012</v>
      </c>
      <c r="AS36" s="153">
        <f>$E36/(VLOOKUP(AS$2,怪物属性!$B$4:$F$29,3,FALSE)-$G36)/IF(AR36&lt;0,ABS(AR36),AR36)</f>
        <v>4.9360420864682846E-3</v>
      </c>
      <c r="AT36" s="152">
        <f>VLOOKUP(AT$2,怪物属性!$B$4:$F$29,5,FALSE)/($F36-VLOOKUP(AT$2,怪物属性!$B$4:$F$29,4,FALSE))</f>
        <v>-163.44400785854617</v>
      </c>
      <c r="AU36" s="153">
        <f>$E36/(VLOOKUP(AU$2,怪物属性!$B$4:$F$29,3,FALSE)-$G36)/IF(AT36&lt;0,ABS(AT36),AT36)</f>
        <v>4.9376658059957111E-3</v>
      </c>
      <c r="AV36" s="152">
        <f>VLOOKUP(AV$2,怪物属性!$B$4:$F$29,5,FALSE)/($F36-VLOOKUP(AV$2,怪物属性!$B$4:$F$29,4,FALSE))</f>
        <v>-154.93781797625778</v>
      </c>
      <c r="AW36" s="153">
        <f>$E36/(VLOOKUP(AW$2,怪物属性!$B$4:$F$29,3,FALSE)-$G36)/IF(AV36&lt;0,ABS(AV36),AV36)</f>
        <v>4.804145954325858E-3</v>
      </c>
      <c r="AX36" s="152">
        <f>VLOOKUP(AX$2,怪物属性!$B$4:$F$29,5,FALSE)/($F36-VLOOKUP(AX$2,怪物属性!$B$4:$F$29,4,FALSE))</f>
        <v>-143.68804159445406</v>
      </c>
      <c r="AY36" s="153">
        <f>$E36/(VLOOKUP(AY$2,怪物属性!$B$4:$F$29,3,FALSE)-$G36)/IF(AX36&lt;0,ABS(AX36),AX36)</f>
        <v>4.7954814430659163E-3</v>
      </c>
      <c r="AZ36" s="152">
        <f>VLOOKUP(AZ$2,怪物属性!$B$4:$F$29,5,FALSE)/($F36-VLOOKUP(AZ$2,怪物属性!$B$4:$F$29,4,FALSE))</f>
        <v>-131.31645569620252</v>
      </c>
      <c r="BA36" s="153">
        <f>$E36/(VLOOKUP(BA$2,怪物属性!$B$4:$F$29,3,FALSE)-$G36)/IF(AZ36&lt;0,ABS(AZ36),AZ36)</f>
        <v>4.760097740331733E-3</v>
      </c>
      <c r="BB36" s="152">
        <f>VLOOKUP(BB$2,怪物属性!$B$4:$F$29,5,FALSE)/($F36-VLOOKUP(BB$2,怪物属性!$B$4:$F$29,4,FALSE))</f>
        <v>-115.04651162790698</v>
      </c>
      <c r="BC36" s="153">
        <f>$E36/(VLOOKUP(BC$2,怪物属性!$B$4:$F$29,3,FALSE)-$G36)/IF(BB36&lt;0,ABS(BB36),BB36)</f>
        <v>4.8878411987486681E-3</v>
      </c>
      <c r="BD36" s="152">
        <f>VLOOKUP(BD$2,怪物属性!$B$4:$F$29,5,FALSE)/($F36-VLOOKUP(BD$2,怪物属性!$B$4:$F$29,4,FALSE))</f>
        <v>-89.439105219552616</v>
      </c>
      <c r="BE36" s="153">
        <f>$E36/(VLOOKUP(BE$2,怪物属性!$B$4:$F$29,3,FALSE)-$G36)/IF(BD36&lt;0,ABS(BD36),BD36)</f>
        <v>5.2753197330064347E-3</v>
      </c>
    </row>
    <row r="37" spans="1:57" x14ac:dyDescent="0.15">
      <c r="A37" s="30">
        <f>VLOOKUP(B37,装备升级!W:AB,静态模拟!C37+1,FALSE)+IF(静态模拟!D37=0,0,VLOOKUP(B37,装备强化!AP:AZ,静态模拟!D37+1,FALSE))</f>
        <v>510</v>
      </c>
      <c r="B37" s="149">
        <v>1</v>
      </c>
      <c r="C37" s="149">
        <v>3</v>
      </c>
      <c r="D37" s="149">
        <v>9</v>
      </c>
      <c r="E37" s="149">
        <f t="shared" si="1"/>
        <v>9960</v>
      </c>
      <c r="F37" s="22">
        <f t="shared" si="2"/>
        <v>3320</v>
      </c>
      <c r="G37" s="22">
        <f t="shared" si="3"/>
        <v>1660</v>
      </c>
      <c r="H37" s="152">
        <f>VLOOKUP(H$2,怪物属性!$B$4:$F$29,5,FALSE)/($F37-VLOOKUP(H$2,怪物属性!$B$4:$F$29,4,FALSE))</f>
        <v>4.2730844793713167</v>
      </c>
      <c r="I37" s="153">
        <f>$E37/(VLOOKUP(I$2,怪物属性!$B$4:$F$29,3,FALSE)-$G37)/IF(H37&lt;0,ABS(H37),H37)</f>
        <v>-20.998819509164335</v>
      </c>
      <c r="J37" s="152">
        <f>VLOOKUP(J$2,怪物属性!$B$4:$F$29,5,FALSE)/($F37-VLOOKUP(J$2,怪物属性!$B$4:$F$29,4,FALSE))</f>
        <v>6.7864693446088795</v>
      </c>
      <c r="K37" s="153">
        <f>$E37/(VLOOKUP(K$2,怪物属性!$B$4:$F$29,3,FALSE)-$G37)/IF(J37&lt;0,ABS(J37),J37)</f>
        <v>4.7039300263599326</v>
      </c>
      <c r="L37" s="152">
        <f>VLOOKUP(L$2,怪物属性!$B$4:$F$29,5,FALSE)/($F37-VLOOKUP(L$2,怪物属性!$B$4:$F$29,4,FALSE))</f>
        <v>11.626373626373626</v>
      </c>
      <c r="M37" s="153">
        <f>$E37/(VLOOKUP(M$2,怪物属性!$B$4:$F$29,3,FALSE)-$G37)/IF(L37&lt;0,ABS(L37),L37)</f>
        <v>1.1623785181328279</v>
      </c>
      <c r="N37" s="152">
        <f>VLOOKUP(N$2,怪物属性!$B$4:$F$29,5,FALSE)/($F37-VLOOKUP(N$2,怪物属性!$B$4:$F$29,4,FALSE))</f>
        <v>16.507492507492508</v>
      </c>
      <c r="O37" s="153">
        <f>$E37/(VLOOKUP(O$2,怪物属性!$B$4:$F$29,3,FALSE)-$G37)/IF(N37&lt;0,ABS(N37),N37)</f>
        <v>0.51879826482358804</v>
      </c>
      <c r="P37" s="152">
        <f>VLOOKUP(P$2,怪物属性!$B$4:$F$29,5,FALSE)/($F37-VLOOKUP(P$2,怪物属性!$B$4:$F$29,4,FALSE))</f>
        <v>25.211105002748763</v>
      </c>
      <c r="Q37" s="153">
        <f>$E37/(VLOOKUP(Q$2,怪物属性!$B$4:$F$29,3,FALSE)-$G37)/IF(P37&lt;0,ABS(P37),P37)</f>
        <v>0.24815577922320559</v>
      </c>
      <c r="R37" s="152">
        <f>VLOOKUP(R$2,怪物属性!$B$4:$F$29,5,FALSE)/($F37-VLOOKUP(R$2,怪物属性!$B$4:$F$29,4,FALSE))</f>
        <v>34.698706099815155</v>
      </c>
      <c r="S37" s="153">
        <f>$E37/(VLOOKUP(S$2,怪物属性!$B$4:$F$29,3,FALSE)-$G37)/IF(R37&lt;0,ABS(R37),R37)</f>
        <v>0.14029442990215041</v>
      </c>
      <c r="T37" s="152">
        <f>VLOOKUP(T$2,怪物属性!$B$4:$F$29,5,FALSE)/($F37-VLOOKUP(T$2,怪物属性!$B$4:$F$29,4,FALSE))</f>
        <v>50.509040333796939</v>
      </c>
      <c r="U37" s="153">
        <f>$E37/(VLOOKUP(U$2,怪物属性!$B$4:$F$29,3,FALSE)-$G37)/IF(T37&lt;0,ABS(T37),T37)</f>
        <v>7.954514807297923E-2</v>
      </c>
      <c r="V37" s="152">
        <f>VLOOKUP(V$2,怪物属性!$B$4:$F$29,5,FALSE)/($F37-VLOOKUP(V$2,怪物属性!$B$4:$F$29,4,FALSE))</f>
        <v>68.16</v>
      </c>
      <c r="W37" s="153">
        <f>$E37/(VLOOKUP(W$2,怪物属性!$B$4:$F$29,3,FALSE)-$G37)/IF(V37&lt;0,ABS(V37),V37)</f>
        <v>5.0094878492759787E-2</v>
      </c>
      <c r="X37" s="152">
        <f>VLOOKUP(X$2,怪物属性!$B$4:$F$29,5,FALSE)/($F37-VLOOKUP(X$2,怪物属性!$B$4:$F$29,4,FALSE))</f>
        <v>98.875589066917996</v>
      </c>
      <c r="Y37" s="153">
        <f>$E37/(VLOOKUP(Y$2,怪物属性!$B$4:$F$29,3,FALSE)-$G37)/IF(X37&lt;0,ABS(X37),X37)</f>
        <v>3.0006746773194145E-2</v>
      </c>
      <c r="Z37" s="152">
        <f>VLOOKUP(Z$2,怪物属性!$B$4:$F$29,5,FALSE)/($F37-VLOOKUP(Z$2,怪物属性!$B$4:$F$29,4,FALSE))</f>
        <v>137.93095512082854</v>
      </c>
      <c r="AA37" s="153">
        <f>$E37/(VLOOKUP(AA$2,怪物属性!$B$4:$F$29,3,FALSE)-$G37)/IF(Z37&lt;0,ABS(Z37),Z37)</f>
        <v>1.8982660764400618E-2</v>
      </c>
      <c r="AB37" s="152">
        <f>VLOOKUP(AB$2,怪物属性!$B$4:$F$29,5,FALSE)/($F37-VLOOKUP(AB$2,怪物属性!$B$4:$F$29,4,FALSE))</f>
        <v>-1411.8181818181818</v>
      </c>
      <c r="AC37" s="153">
        <f>$E37/(VLOOKUP(AC$2,怪物属性!$B$4:$F$29,3,FALSE)-$G37)/IF(AB37&lt;0,ABS(AB37),AB37)</f>
        <v>1.2022380325960572E-3</v>
      </c>
      <c r="AD37" s="152">
        <f>VLOOKUP(AD$2,怪物属性!$B$4:$F$29,5,FALSE)/($F37-VLOOKUP(AD$2,怪物属性!$B$4:$F$29,4,FALSE))</f>
        <v>-516.12530712530713</v>
      </c>
      <c r="AE37" s="153">
        <f>$E37/(VLOOKUP(AE$2,怪物属性!$B$4:$F$29,3,FALSE)-$G37)/IF(AD37&lt;0,ABS(AD37),AD37)</f>
        <v>2.977571251295275E-3</v>
      </c>
      <c r="AF37" s="152">
        <f>VLOOKUP(AF$2,怪物属性!$B$4:$F$29,5,FALSE)/($F37-VLOOKUP(AF$2,怪物属性!$B$4:$F$29,4,FALSE))</f>
        <v>-354.90462427745666</v>
      </c>
      <c r="AG37" s="153">
        <f>$E37/(VLOOKUP(AG$2,怪物属性!$B$4:$F$29,3,FALSE)-$G37)/IF(AF37&lt;0,ABS(AF37),AF37)</f>
        <v>3.9454348069774365E-3</v>
      </c>
      <c r="AH37" s="152">
        <f>VLOOKUP(AH$2,怪物属性!$B$4:$F$29,5,FALSE)/($F37-VLOOKUP(AH$2,怪物属性!$B$4:$F$29,4,FALSE))</f>
        <v>-278.57668711656441</v>
      </c>
      <c r="AI37" s="153">
        <f>$E37/(VLOOKUP(AI$2,怪物属性!$B$4:$F$29,3,FALSE)-$G37)/IF(AH37&lt;0,ABS(AH37),AH37)</f>
        <v>4.6145032585644414E-3</v>
      </c>
      <c r="AJ37" s="152">
        <f>VLOOKUP(AJ$2,怪物属性!$B$4:$F$29,5,FALSE)/($F37-VLOOKUP(AJ$2,怪物属性!$B$4:$F$29,4,FALSE))</f>
        <v>-244.3755868544601</v>
      </c>
      <c r="AK37" s="153">
        <f>$E37/(VLOOKUP(AK$2,怪物属性!$B$4:$F$29,3,FALSE)-$G37)/IF(AJ37&lt;0,ABS(AJ37),AJ37)</f>
        <v>4.8462467743543387E-3</v>
      </c>
      <c r="AL37" s="152">
        <f>VLOOKUP(AL$2,怪物属性!$B$4:$F$29,5,FALSE)/($F37-VLOOKUP(AL$2,怪物属性!$B$4:$F$29,4,FALSE))</f>
        <v>-213.42937149968887</v>
      </c>
      <c r="AM37" s="153">
        <f>$E37/(VLOOKUP(AM$2,怪物属性!$B$4:$F$29,3,FALSE)-$G37)/IF(AL37&lt;0,ABS(AL37),AL37)</f>
        <v>5.1113353482872487E-3</v>
      </c>
      <c r="AN37" s="152">
        <f>VLOOKUP(AN$2,怪物属性!$B$4:$F$29,5,FALSE)/($F37-VLOOKUP(AN$2,怪物属性!$B$4:$F$29,4,FALSE))</f>
        <v>-201.52056220718376</v>
      </c>
      <c r="AO37" s="153">
        <f>$E37/(VLOOKUP(AO$2,怪物属性!$B$4:$F$29,3,FALSE)-$G37)/IF(AN37&lt;0,ABS(AN37),AN37)</f>
        <v>5.031993164987726E-3</v>
      </c>
      <c r="AP37" s="152">
        <f>VLOOKUP(AP$2,怪物属性!$B$4:$F$29,5,FALSE)/($F37-VLOOKUP(AP$2,怪物属性!$B$4:$F$29,4,FALSE))</f>
        <v>-184.87202118270079</v>
      </c>
      <c r="AQ37" s="153">
        <f>$E37/(VLOOKUP(AQ$2,怪物属性!$B$4:$F$29,3,FALSE)-$G37)/IF(AP37&lt;0,ABS(AP37),AP37)</f>
        <v>5.0950546074406688E-3</v>
      </c>
      <c r="AR37" s="152">
        <f>VLOOKUP(AR$2,怪物属性!$B$4:$F$29,5,FALSE)/($F37-VLOOKUP(AR$2,怪物属性!$B$4:$F$29,4,FALSE))</f>
        <v>-178.11459129106188</v>
      </c>
      <c r="AS37" s="153">
        <f>$E37/(VLOOKUP(AS$2,怪物属性!$B$4:$F$29,3,FALSE)-$G37)/IF(AR37&lt;0,ABS(AR37),AR37)</f>
        <v>4.9311337826984268E-3</v>
      </c>
      <c r="AT37" s="152">
        <f>VLOOKUP(AT$2,怪物属性!$B$4:$F$29,5,FALSE)/($F37-VLOOKUP(AT$2,怪物属性!$B$4:$F$29,4,FALSE))</f>
        <v>-165.0654761904762</v>
      </c>
      <c r="AU37" s="153">
        <f>$E37/(VLOOKUP(AU$2,怪物属性!$B$4:$F$29,3,FALSE)-$G37)/IF(AT37&lt;0,ABS(AT37),AT37)</f>
        <v>4.9398028687186006E-3</v>
      </c>
      <c r="AV37" s="152">
        <f>VLOOKUP(AV$2,怪物属性!$B$4:$F$29,5,FALSE)/($F37-VLOOKUP(AV$2,怪物属性!$B$4:$F$29,4,FALSE))</f>
        <v>-156.26282782212087</v>
      </c>
      <c r="AW37" s="153">
        <f>$E37/(VLOOKUP(AW$2,怪物属性!$B$4:$F$29,3,FALSE)-$G37)/IF(AV37&lt;0,ABS(AV37),AV37)</f>
        <v>4.8122889521153784E-3</v>
      </c>
      <c r="AX37" s="152">
        <f>VLOOKUP(AX$2,怪物属性!$B$4:$F$29,5,FALSE)/($F37-VLOOKUP(AX$2,怪物属性!$B$4:$F$29,4,FALSE))</f>
        <v>-144.76328261411822</v>
      </c>
      <c r="AY37" s="153">
        <f>$E37/(VLOOKUP(AY$2,怪物属性!$B$4:$F$29,3,FALSE)-$G37)/IF(AX37&lt;0,ABS(AX37),AX37)</f>
        <v>4.8083008398727214E-3</v>
      </c>
      <c r="AZ37" s="152">
        <f>VLOOKUP(AZ$2,怪物属性!$B$4:$F$29,5,FALSE)/($F37-VLOOKUP(AZ$2,怪物属性!$B$4:$F$29,4,FALSE))</f>
        <v>-132.15286624203821</v>
      </c>
      <c r="BA37" s="153">
        <f>$E37/(VLOOKUP(BA$2,怪物属性!$B$4:$F$29,3,FALSE)-$G37)/IF(AZ37&lt;0,ABS(AZ37),AZ37)</f>
        <v>4.7776395762049277E-3</v>
      </c>
      <c r="BB37" s="152">
        <f>VLOOKUP(BB$2,怪物属性!$B$4:$F$29,5,FALSE)/($F37-VLOOKUP(BB$2,怪物属性!$B$4:$F$29,4,FALSE))</f>
        <v>-115.66726618705036</v>
      </c>
      <c r="BC37" s="153">
        <f>$E37/(VLOOKUP(BC$2,怪物属性!$B$4:$F$29,3,FALSE)-$G37)/IF(BB37&lt;0,ABS(BB37),BB37)</f>
        <v>4.9101364981610964E-3</v>
      </c>
      <c r="BD37" s="152">
        <f>VLOOKUP(BD$2,怪物属性!$B$4:$F$29,5,FALSE)/($F37-VLOOKUP(BD$2,怪物属性!$B$4:$F$29,4,FALSE))</f>
        <v>-89.811148086522465</v>
      </c>
      <c r="BE37" s="153">
        <f>$E37/(VLOOKUP(BE$2,怪物属性!$B$4:$F$29,3,FALSE)-$G37)/IF(BD37&lt;0,ABS(BD37),BD37)</f>
        <v>5.3051747452751976E-3</v>
      </c>
    </row>
    <row r="38" spans="1:57" x14ac:dyDescent="0.15">
      <c r="A38" s="30">
        <f>VLOOKUP(B38,装备升级!W:AB,静态模拟!C38+1,FALSE)+IF(静态模拟!D38=0,0,VLOOKUP(B38,装备强化!AP:AZ,静态模拟!D38+1,FALSE))</f>
        <v>602</v>
      </c>
      <c r="B38" s="149">
        <v>1</v>
      </c>
      <c r="C38" s="149">
        <v>3</v>
      </c>
      <c r="D38" s="149">
        <v>10</v>
      </c>
      <c r="E38" s="149">
        <f t="shared" si="1"/>
        <v>10050</v>
      </c>
      <c r="F38" s="22">
        <f t="shared" si="2"/>
        <v>3350</v>
      </c>
      <c r="G38" s="22">
        <f t="shared" si="3"/>
        <v>1675</v>
      </c>
      <c r="H38" s="152">
        <f>VLOOKUP(H$2,怪物属性!$B$4:$F$29,5,FALSE)/($F38-VLOOKUP(H$2,怪物属性!$B$4:$F$29,4,FALSE))</f>
        <v>4.2233009708737868</v>
      </c>
      <c r="I38" s="153">
        <f>$E38/(VLOOKUP(I$2,怪物属性!$B$4:$F$29,3,FALSE)-$G38)/IF(H38&lt;0,ABS(H38),H38)</f>
        <v>-18.886152162014231</v>
      </c>
      <c r="J38" s="152">
        <f>VLOOKUP(J$2,怪物属性!$B$4:$F$29,5,FALSE)/($F38-VLOOKUP(J$2,怪物属性!$B$4:$F$29,4,FALSE))</f>
        <v>6.7014613778705634</v>
      </c>
      <c r="K38" s="153">
        <f>$E38/(VLOOKUP(K$2,怪物属性!$B$4:$F$29,3,FALSE)-$G38)/IF(J38&lt;0,ABS(J38),J38)</f>
        <v>5.0494036942635079</v>
      </c>
      <c r="L38" s="152">
        <f>VLOOKUP(L$2,怪物属性!$B$4:$F$29,5,FALSE)/($F38-VLOOKUP(L$2,怪物属性!$B$4:$F$29,4,FALSE))</f>
        <v>11.468834688346883</v>
      </c>
      <c r="M38" s="153">
        <f>$E38/(VLOOKUP(M$2,怪物属性!$B$4:$F$29,3,FALSE)-$G38)/IF(L38&lt;0,ABS(L38),L38)</f>
        <v>1.2136950237996742</v>
      </c>
      <c r="N38" s="152">
        <f>VLOOKUP(N$2,怪物属性!$B$4:$F$29,5,FALSE)/($F38-VLOOKUP(N$2,怪物属性!$B$4:$F$29,4,FALSE))</f>
        <v>16.263779527559056</v>
      </c>
      <c r="O38" s="153">
        <f>$E38/(VLOOKUP(O$2,怪物属性!$B$4:$F$29,3,FALSE)-$G38)/IF(N38&lt;0,ABS(N38),N38)</f>
        <v>0.53827312316073672</v>
      </c>
      <c r="P38" s="152">
        <f>VLOOKUP(P$2,怪物属性!$B$4:$F$29,5,FALSE)/($F38-VLOOKUP(P$2,怪物属性!$B$4:$F$29,4,FALSE))</f>
        <v>24.80205516495403</v>
      </c>
      <c r="Q38" s="153">
        <f>$E38/(VLOOKUP(Q$2,怪物属性!$B$4:$F$29,3,FALSE)-$G38)/IF(P38&lt;0,ABS(P38),P38)</f>
        <v>0.2569488624273214</v>
      </c>
      <c r="R38" s="152">
        <f>VLOOKUP(R$2,怪物属性!$B$4:$F$29,5,FALSE)/($F38-VLOOKUP(R$2,怪物属性!$B$4:$F$29,4,FALSE))</f>
        <v>34.068965517241381</v>
      </c>
      <c r="S38" s="153">
        <f>$E38/(VLOOKUP(S$2,怪物属性!$B$4:$F$29,3,FALSE)-$G38)/IF(R38&lt;0,ABS(R38),R38)</f>
        <v>0.14524366250246681</v>
      </c>
      <c r="T38" s="152">
        <f>VLOOKUP(T$2,怪物属性!$B$4:$F$29,5,FALSE)/($F38-VLOOKUP(T$2,怪物属性!$B$4:$F$29,4,FALSE))</f>
        <v>49.47683923705722</v>
      </c>
      <c r="U38" s="153">
        <f>$E38/(VLOOKUP(U$2,怪物属性!$B$4:$F$29,3,FALSE)-$G38)/IF(T38&lt;0,ABS(T38),T38)</f>
        <v>8.2437233847769145E-2</v>
      </c>
      <c r="V38" s="152">
        <f>VLOOKUP(V$2,怪物属性!$B$4:$F$29,5,FALSE)/($F38-VLOOKUP(V$2,怪物属性!$B$4:$F$29,4,FALSE))</f>
        <v>66.5625</v>
      </c>
      <c r="W38" s="153">
        <f>$E38/(VLOOKUP(W$2,怪物属性!$B$4:$F$29,3,FALSE)-$G38)/IF(V38&lt;0,ABS(V38),V38)</f>
        <v>5.2028227254637405E-2</v>
      </c>
      <c r="X38" s="152">
        <f>VLOOKUP(X$2,怪物属性!$B$4:$F$29,5,FALSE)/($F38-VLOOKUP(X$2,怪物属性!$B$4:$F$29,4,FALSE))</f>
        <v>96.156736938588452</v>
      </c>
      <c r="Y38" s="153">
        <f>$E38/(VLOOKUP(Y$2,怪物属性!$B$4:$F$29,3,FALSE)-$G38)/IF(X38&lt;0,ABS(X38),X38)</f>
        <v>3.1273745597943388E-2</v>
      </c>
      <c r="Z38" s="152">
        <f>VLOOKUP(Z$2,怪物属性!$B$4:$F$29,5,FALSE)/($F38-VLOOKUP(Z$2,怪物属性!$B$4:$F$29,4,FALSE))</f>
        <v>133.32814238042269</v>
      </c>
      <c r="AA38" s="153">
        <f>$E38/(VLOOKUP(AA$2,怪物属性!$B$4:$F$29,3,FALSE)-$G38)/IF(Z38&lt;0,ABS(Z38),Z38)</f>
        <v>1.9893886150651501E-2</v>
      </c>
      <c r="AB38" s="152">
        <f>VLOOKUP(AB$2,怪物属性!$B$4:$F$29,5,FALSE)/($F38-VLOOKUP(AB$2,怪物属性!$B$4:$F$29,4,FALSE))</f>
        <v>-1827.0588235294117</v>
      </c>
      <c r="AC38" s="153">
        <f>$E38/(VLOOKUP(AC$2,怪物属性!$B$4:$F$29,3,FALSE)-$G38)/IF(AB38&lt;0,ABS(AB38),AB38)</f>
        <v>9.3979906287429004E-4</v>
      </c>
      <c r="AD38" s="152">
        <f>VLOOKUP(AD$2,怪物属性!$B$4:$F$29,5,FALSE)/($F38-VLOOKUP(AD$2,怪物属性!$B$4:$F$29,4,FALSE))</f>
        <v>-557.19628647214859</v>
      </c>
      <c r="AE38" s="153">
        <f>$E38/(VLOOKUP(AE$2,怪物属性!$B$4:$F$29,3,FALSE)-$G38)/IF(AD38&lt;0,ABS(AD38),AD38)</f>
        <v>2.7894729102368667E-3</v>
      </c>
      <c r="AF38" s="152">
        <f>VLOOKUP(AF$2,怪物属性!$B$4:$F$29,5,FALSE)/($F38-VLOOKUP(AF$2,怪物属性!$B$4:$F$29,4,FALSE))</f>
        <v>-370.98791540785498</v>
      </c>
      <c r="AG38" s="153">
        <f>$E38/(VLOOKUP(AG$2,怪物属性!$B$4:$F$29,3,FALSE)-$G38)/IF(AF38&lt;0,ABS(AF38),AF38)</f>
        <v>3.816544263849103E-3</v>
      </c>
      <c r="AH38" s="152">
        <f>VLOOKUP(AH$2,怪物属性!$B$4:$F$29,5,FALSE)/($F38-VLOOKUP(AH$2,怪物属性!$B$4:$F$29,4,FALSE))</f>
        <v>-287.39240506329116</v>
      </c>
      <c r="AI38" s="153">
        <f>$E38/(VLOOKUP(AI$2,怪物属性!$B$4:$F$29,3,FALSE)-$G38)/IF(AH38&lt;0,ABS(AH38),AH38)</f>
        <v>4.5221271019646441E-3</v>
      </c>
      <c r="AJ38" s="152">
        <f>VLOOKUP(AJ$2,怪物属性!$B$4:$F$29,5,FALSE)/($F38-VLOOKUP(AJ$2,怪物属性!$B$4:$F$29,4,FALSE))</f>
        <v>-250.25</v>
      </c>
      <c r="AK38" s="153">
        <f>$E38/(VLOOKUP(AK$2,怪物属性!$B$4:$F$29,3,FALSE)-$G38)/IF(AJ38&lt;0,ABS(AJ38),AJ38)</f>
        <v>4.7837808409577319E-3</v>
      </c>
      <c r="AL38" s="152">
        <f>VLOOKUP(AL$2,怪物属性!$B$4:$F$29,5,FALSE)/($F38-VLOOKUP(AL$2,怪物属性!$B$4:$F$29,4,FALSE))</f>
        <v>-217.48953709575142</v>
      </c>
      <c r="AM38" s="153">
        <f>$E38/(VLOOKUP(AM$2,怪物属性!$B$4:$F$29,3,FALSE)-$G38)/IF(AL38&lt;0,ABS(AL38),AL38)</f>
        <v>5.0695687828411044E-3</v>
      </c>
      <c r="AN38" s="152">
        <f>VLOOKUP(AN$2,怪物属性!$B$4:$F$29,5,FALSE)/($F38-VLOOKUP(AN$2,怪物属性!$B$4:$F$29,4,FALSE))</f>
        <v>-204.71760973030143</v>
      </c>
      <c r="AO38" s="153">
        <f>$E38/(VLOOKUP(AO$2,怪物属性!$B$4:$F$29,3,FALSE)-$G38)/IF(AN38&lt;0,ABS(AN38),AN38)</f>
        <v>5.0058137206129664E-3</v>
      </c>
      <c r="AP38" s="152">
        <f>VLOOKUP(AP$2,怪物属性!$B$4:$F$29,5,FALSE)/($F38-VLOOKUP(AP$2,怪物属性!$B$4:$F$29,4,FALSE))</f>
        <v>-187.35241502683363</v>
      </c>
      <c r="AQ38" s="153">
        <f>$E38/(VLOOKUP(AQ$2,怪物属性!$B$4:$F$29,3,FALSE)-$G38)/IF(AP38&lt;0,ABS(AP38),AP38)</f>
        <v>5.0802370355885708E-3</v>
      </c>
      <c r="AR38" s="152">
        <f>VLOOKUP(AR$2,怪物属性!$B$4:$F$29,5,FALSE)/($F38-VLOOKUP(AR$2,怪物属性!$B$4:$F$29,4,FALSE))</f>
        <v>-180.17928902627511</v>
      </c>
      <c r="AS38" s="153">
        <f>$E38/(VLOOKUP(AS$2,怪物属性!$B$4:$F$29,3,FALSE)-$G38)/IF(AR38&lt;0,ABS(AR38),AR38)</f>
        <v>4.925189922431298E-3</v>
      </c>
      <c r="AT38" s="152">
        <f>VLOOKUP(AT$2,怪物属性!$B$4:$F$29,5,FALSE)/($F38-VLOOKUP(AT$2,怪物属性!$B$4:$F$29,4,FALSE))</f>
        <v>-166.71943887775552</v>
      </c>
      <c r="AU38" s="153">
        <f>$E38/(VLOOKUP(AU$2,怪物属性!$B$4:$F$29,3,FALSE)-$G38)/IF(AT38&lt;0,ABS(AT38),AT38)</f>
        <v>4.9410584473433584E-3</v>
      </c>
      <c r="AV38" s="152">
        <f>VLOOKUP(AV$2,怪物属性!$B$4:$F$29,5,FALSE)/($F38-VLOOKUP(AV$2,怪物属性!$B$4:$F$29,4,FALSE))</f>
        <v>-157.61069580218518</v>
      </c>
      <c r="AW38" s="153">
        <f>$E38/(VLOOKUP(AW$2,怪物属性!$B$4:$F$29,3,FALSE)-$G38)/IF(AV38&lt;0,ABS(AV38),AV38)</f>
        <v>4.8197058222623802E-3</v>
      </c>
      <c r="AX38" s="152">
        <f>VLOOKUP(AX$2,怪物属性!$B$4:$F$29,5,FALSE)/($F38-VLOOKUP(AX$2,怪物属性!$B$4:$F$29,4,FALSE))</f>
        <v>-145.85473737119878</v>
      </c>
      <c r="AY38" s="153">
        <f>$E38/(VLOOKUP(AY$2,怪物属性!$B$4:$F$29,3,FALSE)-$G38)/IF(AX38&lt;0,ABS(AX38),AX38)</f>
        <v>4.8204961949974649E-3</v>
      </c>
      <c r="AZ38" s="152">
        <f>VLOOKUP(AZ$2,怪物属性!$B$4:$F$29,5,FALSE)/($F38-VLOOKUP(AZ$2,怪物属性!$B$4:$F$29,4,FALSE))</f>
        <v>-133</v>
      </c>
      <c r="BA38" s="153">
        <f>$E38/(VLOOKUP(BA$2,怪物属性!$B$4:$F$29,3,FALSE)-$G38)/IF(AZ38&lt;0,ABS(AZ38),AZ38)</f>
        <v>4.7946643257890916E-3</v>
      </c>
      <c r="BB38" s="152">
        <f>VLOOKUP(BB$2,怪物属性!$B$4:$F$29,5,FALSE)/($F38-VLOOKUP(BB$2,怪物属性!$B$4:$F$29,4,FALSE))</f>
        <v>-116.29475587703436</v>
      </c>
      <c r="BC38" s="153">
        <f>$E38/(VLOOKUP(BC$2,怪物属性!$B$4:$F$29,3,FALSE)-$G38)/IF(BB38&lt;0,ABS(BB38),BB38)</f>
        <v>4.9319907612582247E-3</v>
      </c>
      <c r="BD38" s="152">
        <f>VLOOKUP(BD$2,怪物属性!$B$4:$F$29,5,FALSE)/($F38-VLOOKUP(BD$2,怪物属性!$B$4:$F$29,4,FALSE))</f>
        <v>-90.186299081035926</v>
      </c>
      <c r="BE38" s="153">
        <f>$E38/(VLOOKUP(BE$2,怪物属性!$B$4:$F$29,3,FALSE)-$G38)/IF(BD38&lt;0,ABS(BD38),BD38)</f>
        <v>5.33467352646122E-3</v>
      </c>
    </row>
    <row r="39" spans="1:57" x14ac:dyDescent="0.15">
      <c r="A39" s="30">
        <f>VLOOKUP(B39,装备升级!W:AB,静态模拟!C39+1,FALSE)+IF(静态模拟!D39=0,0,VLOOKUP(B39,装备强化!AP:AZ,静态模拟!D39+1,FALSE))</f>
        <v>44</v>
      </c>
      <c r="B39" s="149">
        <v>1</v>
      </c>
      <c r="C39" s="149">
        <v>4</v>
      </c>
      <c r="D39" s="149">
        <v>0</v>
      </c>
      <c r="E39" s="149">
        <f t="shared" si="1"/>
        <v>9450</v>
      </c>
      <c r="F39" s="22">
        <f t="shared" si="2"/>
        <v>3150</v>
      </c>
      <c r="G39" s="22">
        <f t="shared" si="3"/>
        <v>1575</v>
      </c>
      <c r="H39" s="152">
        <f>VLOOKUP(H$2,怪物属性!$B$4:$F$29,5,FALSE)/($F39-VLOOKUP(H$2,怪物属性!$B$4:$F$29,4,FALSE))</f>
        <v>4.5789473684210522</v>
      </c>
      <c r="I39" s="153">
        <f>$E39/(VLOOKUP(I$2,怪物属性!$B$4:$F$29,3,FALSE)-$G39)/IF(H39&lt;0,ABS(H39),H39)</f>
        <v>-79.376657824933687</v>
      </c>
      <c r="J39" s="152">
        <f>VLOOKUP(J$2,怪物属性!$B$4:$F$29,5,FALSE)/($F39-VLOOKUP(J$2,怪物属性!$B$4:$F$29,4,FALSE))</f>
        <v>7.3120728929384962</v>
      </c>
      <c r="K39" s="153">
        <f>$E39/(VLOOKUP(K$2,怪物属性!$B$4:$F$29,3,FALSE)-$G39)/IF(J39&lt;0,ABS(J39),J39)</f>
        <v>3.2553732432496059</v>
      </c>
      <c r="L39" s="152">
        <f>VLOOKUP(L$2,怪物属性!$B$4:$F$29,5,FALSE)/($F39-VLOOKUP(L$2,怪物属性!$B$4:$F$29,4,FALSE))</f>
        <v>12.607745779543198</v>
      </c>
      <c r="M39" s="153">
        <f>$E39/(VLOOKUP(M$2,怪物属性!$B$4:$F$29,3,FALSE)-$G39)/IF(L39&lt;0,ABS(L39),L39)</f>
        <v>0.91184820553861445</v>
      </c>
      <c r="N39" s="152">
        <f>VLOOKUP(N$2,怪物属性!$B$4:$F$29,5,FALSE)/($F39-VLOOKUP(N$2,怪物属性!$B$4:$F$29,4,FALSE))</f>
        <v>18.039301310043669</v>
      </c>
      <c r="O39" s="153">
        <f>$E39/(VLOOKUP(O$2,怪物属性!$B$4:$F$29,3,FALSE)-$G39)/IF(N39&lt;0,ABS(N39),N39)</f>
        <v>0.41975657784481313</v>
      </c>
      <c r="P39" s="152">
        <f>VLOOKUP(P$2,怪物属性!$B$4:$F$29,5,FALSE)/($F39-VLOOKUP(P$2,怪物属性!$B$4:$F$29,4,FALSE))</f>
        <v>27.810187992722863</v>
      </c>
      <c r="Q39" s="153">
        <f>$E39/(VLOOKUP(Q$2,怪物属性!$B$4:$F$29,3,FALSE)-$G39)/IF(P39&lt;0,ABS(P39),P39)</f>
        <v>0.20262583673585138</v>
      </c>
      <c r="R39" s="152">
        <f>VLOOKUP(R$2,怪物属性!$B$4:$F$29,5,FALSE)/($F39-VLOOKUP(R$2,怪物属性!$B$4:$F$29,4,FALSE))</f>
        <v>38.758430832759807</v>
      </c>
      <c r="S39" s="153">
        <f>$E39/(VLOOKUP(S$2,怪物属性!$B$4:$F$29,3,FALSE)-$G39)/IF(R39&lt;0,ABS(R39),R39)</f>
        <v>0.11441479132183952</v>
      </c>
      <c r="T39" s="152">
        <f>VLOOKUP(T$2,怪物属性!$B$4:$F$29,5,FALSE)/($F39-VLOOKUP(T$2,怪物属性!$B$4:$F$29,4,FALSE))</f>
        <v>57.280757097791799</v>
      </c>
      <c r="U39" s="153">
        <f>$E39/(VLOOKUP(U$2,怪物属性!$B$4:$F$29,3,FALSE)-$G39)/IF(T39&lt;0,ABS(T39),T39)</f>
        <v>6.4343552924846364E-2</v>
      </c>
      <c r="V39" s="152">
        <f>VLOOKUP(V$2,怪物属性!$B$4:$F$29,5,FALSE)/($F39-VLOOKUP(V$2,怪物属性!$B$4:$F$29,4,FALSE))</f>
        <v>78.888888888888886</v>
      </c>
      <c r="W39" s="153">
        <f>$E39/(VLOOKUP(W$2,怪物属性!$B$4:$F$29,3,FALSE)-$G39)/IF(V39&lt;0,ABS(V39),V39)</f>
        <v>3.9902975481134646E-2</v>
      </c>
      <c r="X39" s="152">
        <f>VLOOKUP(X$2,怪物属性!$B$4:$F$29,5,FALSE)/($F39-VLOOKUP(X$2,怪物属性!$B$4:$F$29,4,FALSE))</f>
        <v>117.74074074074075</v>
      </c>
      <c r="Y39" s="153">
        <f>$E39/(VLOOKUP(Y$2,怪物属性!$B$4:$F$29,3,FALSE)-$G39)/IF(X39&lt;0,ABS(X39),X39)</f>
        <v>2.3318154675356268E-2</v>
      </c>
      <c r="Z39" s="152">
        <f>VLOOKUP(Z$2,怪物属性!$B$4:$F$29,5,FALSE)/($F39-VLOOKUP(Z$2,怪物属性!$B$4:$F$29,4,FALSE))</f>
        <v>171.47639484978541</v>
      </c>
      <c r="AA39" s="153">
        <f>$E39/(VLOOKUP(AA$2,怪物属性!$B$4:$F$29,3,FALSE)-$G39)/IF(Z39&lt;0,ABS(Z39),Z39)</f>
        <v>1.4170641828228459E-2</v>
      </c>
      <c r="AB39" s="152">
        <f>VLOOKUP(AB$2,怪物属性!$B$4:$F$29,5,FALSE)/($F39-VLOOKUP(AB$2,怪物属性!$B$4:$F$29,4,FALSE))</f>
        <v>-617.08609271523176</v>
      </c>
      <c r="AC39" s="153">
        <f>$E39/(VLOOKUP(AC$2,怪物属性!$B$4:$F$29,3,FALSE)-$G39)/IF(AB39&lt;0,ABS(AB39),AB39)</f>
        <v>2.5724691019770778E-3</v>
      </c>
      <c r="AD39" s="152">
        <f>VLOOKUP(AD$2,怪物属性!$B$4:$F$29,5,FALSE)/($F39-VLOOKUP(AD$2,怪物属性!$B$4:$F$29,4,FALSE))</f>
        <v>-364.06065857885613</v>
      </c>
      <c r="AE39" s="153">
        <f>$E39/(VLOOKUP(AE$2,怪物属性!$B$4:$F$29,3,FALSE)-$G39)/IF(AD39&lt;0,ABS(AD39),AD39)</f>
        <v>3.9532763990479981E-3</v>
      </c>
      <c r="AF39" s="152">
        <f>VLOOKUP(AF$2,怪物属性!$B$4:$F$29,5,FALSE)/($F39-VLOOKUP(AF$2,怪物属性!$B$4:$F$29,4,FALSE))</f>
        <v>-284.91183294663574</v>
      </c>
      <c r="AG39" s="153">
        <f>$E39/(VLOOKUP(AG$2,怪物属性!$B$4:$F$29,3,FALSE)-$G39)/IF(AF39&lt;0,ABS(AF39),AF39)</f>
        <v>4.6079682653283188E-3</v>
      </c>
      <c r="AH39" s="152">
        <f>VLOOKUP(AH$2,怪物属性!$B$4:$F$29,5,FALSE)/($F39-VLOOKUP(AH$2,怪物属性!$B$4:$F$29,4,FALSE))</f>
        <v>-237.32404181184668</v>
      </c>
      <c r="AI39" s="153">
        <f>$E39/(VLOOKUP(AI$2,怪物属性!$B$4:$F$29,3,FALSE)-$G39)/IF(AH39&lt;0,ABS(AH39),AH39)</f>
        <v>5.0834896757335811E-3</v>
      </c>
      <c r="AJ39" s="152">
        <f>VLOOKUP(AJ$2,怪物属性!$B$4:$F$29,5,FALSE)/($F39-VLOOKUP(AJ$2,怪物属性!$B$4:$F$29,4,FALSE))</f>
        <v>-215.68508287292818</v>
      </c>
      <c r="AK39" s="153">
        <f>$E39/(VLOOKUP(AK$2,怪物属性!$B$4:$F$29,3,FALSE)-$G39)/IF(AJ39&lt;0,ABS(AJ39),AJ39)</f>
        <v>5.1576078198073035E-3</v>
      </c>
      <c r="AL39" s="152">
        <f>VLOOKUP(AL$2,怪物属性!$B$4:$F$29,5,FALSE)/($F39-VLOOKUP(AL$2,怪物属性!$B$4:$F$29,4,FALSE))</f>
        <v>-193.01125492402926</v>
      </c>
      <c r="AM39" s="153">
        <f>$E39/(VLOOKUP(AM$2,怪物属性!$B$4:$F$29,3,FALSE)-$G39)/IF(AL39&lt;0,ABS(AL39),AL39)</f>
        <v>5.3131715012227467E-3</v>
      </c>
      <c r="AN39" s="152">
        <f>VLOOKUP(AN$2,怪物属性!$B$4:$F$29,5,FALSE)/($F39-VLOOKUP(AN$2,怪物属性!$B$4:$F$29,4,FALSE))</f>
        <v>-185.13677666188426</v>
      </c>
      <c r="AO39" s="153">
        <f>$E39/(VLOOKUP(AO$2,怪物属性!$B$4:$F$29,3,FALSE)-$G39)/IF(AN39&lt;0,ABS(AN39),AN39)</f>
        <v>5.1522502308921211E-3</v>
      </c>
      <c r="AP39" s="152">
        <f>VLOOKUP(AP$2,怪物属性!$B$4:$F$29,5,FALSE)/($F39-VLOOKUP(AP$2,怪物属性!$B$4:$F$29,4,FALSE))</f>
        <v>-171.97044334975371</v>
      </c>
      <c r="AQ39" s="153">
        <f>$E39/(VLOOKUP(AQ$2,怪物属性!$B$4:$F$29,3,FALSE)-$G39)/IF(AP39&lt;0,ABS(AP39),AP39)</f>
        <v>5.155390125853759E-3</v>
      </c>
      <c r="AR39" s="152">
        <f>VLOOKUP(AR$2,怪物属性!$B$4:$F$29,5,FALSE)/($F39-VLOOKUP(AR$2,怪物属性!$B$4:$F$29,4,FALSE))</f>
        <v>-167.25394548063127</v>
      </c>
      <c r="AS39" s="153">
        <f>$E39/(VLOOKUP(AS$2,怪物属性!$B$4:$F$29,3,FALSE)-$G39)/IF(AR39&lt;0,ABS(AR39),AR39)</f>
        <v>4.9453749915157573E-3</v>
      </c>
      <c r="AT39" s="152">
        <f>VLOOKUP(AT$2,怪物属性!$B$4:$F$29,5,FALSE)/($F39-VLOOKUP(AT$2,怪物属性!$B$4:$F$29,4,FALSE))</f>
        <v>-156.27989981214779</v>
      </c>
      <c r="AU39" s="153">
        <f>$E39/(VLOOKUP(AU$2,怪物属性!$B$4:$F$29,3,FALSE)-$G39)/IF(AT39&lt;0,ABS(AT39),AT39)</f>
        <v>4.9161324255411962E-3</v>
      </c>
      <c r="AV39" s="152">
        <f>VLOOKUP(AV$2,怪物属性!$B$4:$F$29,5,FALSE)/($F39-VLOOKUP(AV$2,怪物属性!$B$4:$F$29,4,FALSE))</f>
        <v>-149.04023926046764</v>
      </c>
      <c r="AW39" s="153">
        <f>$E39/(VLOOKUP(AW$2,怪物属性!$B$4:$F$29,3,FALSE)-$G39)/IF(AV39&lt;0,ABS(AV39),AV39)</f>
        <v>4.7566163025879703E-3</v>
      </c>
      <c r="AX39" s="152">
        <f>VLOOKUP(AX$2,怪物属性!$B$4:$F$29,5,FALSE)/($F39-VLOOKUP(AX$2,怪物属性!$B$4:$F$29,4,FALSE))</f>
        <v>-138.87437185929647</v>
      </c>
      <c r="AY39" s="153">
        <f>$E39/(VLOOKUP(AY$2,怪物属性!$B$4:$F$29,3,FALSE)-$G39)/IF(AX39&lt;0,ABS(AX39),AX39)</f>
        <v>4.7274636975132749E-3</v>
      </c>
      <c r="AZ39" s="152">
        <f>VLOOKUP(AZ$2,怪物属性!$B$4:$F$29,5,FALSE)/($F39-VLOOKUP(AZ$2,怪物属性!$B$4:$F$29,4,FALSE))</f>
        <v>-127.54918032786885</v>
      </c>
      <c r="BA39" s="153">
        <f>$E39/(VLOOKUP(BA$2,怪物属性!$B$4:$F$29,3,FALSE)-$G39)/IF(AZ39&lt;0,ABS(AZ39),AZ39)</f>
        <v>4.6714419184054811E-3</v>
      </c>
      <c r="BB39" s="152">
        <f>VLOOKUP(BB$2,怪物属性!$B$4:$F$29,5,FALSE)/($F39-VLOOKUP(BB$2,怪物属性!$B$4:$F$29,4,FALSE))</f>
        <v>-112.23560209424083</v>
      </c>
      <c r="BC39" s="153">
        <f>$E39/(VLOOKUP(BC$2,怪物属性!$B$4:$F$29,3,FALSE)-$G39)/IF(BB39&lt;0,ABS(BB39),BB39)</f>
        <v>4.7779980800333622E-3</v>
      </c>
      <c r="BD39" s="152">
        <f>VLOOKUP(BD$2,怪物属性!$B$4:$F$29,5,FALSE)/($F39-VLOOKUP(BD$2,怪物属性!$B$4:$F$29,4,FALSE))</f>
        <v>-87.742888106204276</v>
      </c>
      <c r="BE39" s="153">
        <f>$E39/(VLOOKUP(BE$2,怪物属性!$B$4:$F$29,3,FALSE)-$G39)/IF(BD39&lt;0,ABS(BD39),BD39)</f>
        <v>5.1313086169997441E-3</v>
      </c>
    </row>
    <row r="40" spans="1:57" x14ac:dyDescent="0.15">
      <c r="A40" s="30">
        <f>VLOOKUP(B40,装备升级!W:AB,静态模拟!C40+1,FALSE)+IF(静态模拟!D40=0,0,VLOOKUP(B40,装备强化!AP:AZ,静态模拟!D40+1,FALSE))</f>
        <v>64</v>
      </c>
      <c r="B40" s="149">
        <v>1</v>
      </c>
      <c r="C40" s="149">
        <v>4</v>
      </c>
      <c r="D40" s="149">
        <v>1</v>
      </c>
      <c r="E40" s="149">
        <f t="shared" si="1"/>
        <v>9570</v>
      </c>
      <c r="F40" s="22">
        <f t="shared" si="2"/>
        <v>3190</v>
      </c>
      <c r="G40" s="22">
        <f t="shared" si="3"/>
        <v>1595</v>
      </c>
      <c r="H40" s="152">
        <f>VLOOKUP(H$2,怪物属性!$B$4:$F$29,5,FALSE)/($F40-VLOOKUP(H$2,怪物属性!$B$4:$F$29,4,FALSE))</f>
        <v>4.5031055900621118</v>
      </c>
      <c r="I40" s="153">
        <f>$E40/(VLOOKUP(I$2,怪物属性!$B$4:$F$29,3,FALSE)-$G40)/IF(H40&lt;0,ABS(H40),H40)</f>
        <v>-46.2</v>
      </c>
      <c r="J40" s="152">
        <f>VLOOKUP(J$2,怪物属性!$B$4:$F$29,5,FALSE)/($F40-VLOOKUP(J$2,怪物属性!$B$4:$F$29,4,FALSE))</f>
        <v>7.1812080536912752</v>
      </c>
      <c r="K40" s="153">
        <f>$E40/(VLOOKUP(K$2,怪物属性!$B$4:$F$29,3,FALSE)-$G40)/IF(J40&lt;0,ABS(J40),J40)</f>
        <v>3.5348670021567217</v>
      </c>
      <c r="L40" s="152">
        <f>VLOOKUP(L$2,怪物属性!$B$4:$F$29,5,FALSE)/($F40-VLOOKUP(L$2,怪物属性!$B$4:$F$29,4,FALSE))</f>
        <v>12.36222005842259</v>
      </c>
      <c r="M40" s="153">
        <f>$E40/(VLOOKUP(M$2,怪物属性!$B$4:$F$29,3,FALSE)-$G40)/IF(L40&lt;0,ABS(L40),L40)</f>
        <v>0.96525286500195628</v>
      </c>
      <c r="N40" s="152">
        <f>VLOOKUP(N$2,怪物属性!$B$4:$F$29,5,FALSE)/($F40-VLOOKUP(N$2,怪物属性!$B$4:$F$29,4,FALSE))</f>
        <v>17.653846153846153</v>
      </c>
      <c r="O40" s="153">
        <f>$E40/(VLOOKUP(O$2,怪物属性!$B$4:$F$29,3,FALSE)-$G40)/IF(N40&lt;0,ABS(N40),N40)</f>
        <v>0.44144259223776372</v>
      </c>
      <c r="P40" s="152">
        <f>VLOOKUP(P$2,怪物属性!$B$4:$F$29,5,FALSE)/($F40-VLOOKUP(P$2,怪物属性!$B$4:$F$29,4,FALSE))</f>
        <v>27.151568975725283</v>
      </c>
      <c r="Q40" s="153">
        <f>$E40/(VLOOKUP(Q$2,怪物属性!$B$4:$F$29,3,FALSE)-$G40)/IF(P40&lt;0,ABS(P40),P40)</f>
        <v>0.21271322820837713</v>
      </c>
      <c r="R40" s="152">
        <f>VLOOKUP(R$2,怪物属性!$B$4:$F$29,5,FALSE)/($F40-VLOOKUP(R$2,怪物属性!$B$4:$F$29,4,FALSE))</f>
        <v>37.720026791694572</v>
      </c>
      <c r="S40" s="153">
        <f>$E40/(VLOOKUP(S$2,怪物属性!$B$4:$F$29,3,FALSE)-$G40)/IF(R40&lt;0,ABS(R40),R40)</f>
        <v>0.12018539964426897</v>
      </c>
      <c r="T40" s="152">
        <f>VLOOKUP(T$2,怪物属性!$B$4:$F$29,5,FALSE)/($F40-VLOOKUP(T$2,怪物属性!$B$4:$F$29,4,FALSE))</f>
        <v>55.529051987767581</v>
      </c>
      <c r="U40" s="153">
        <f>$E40/(VLOOKUP(U$2,怪物属性!$B$4:$F$29,3,FALSE)-$G40)/IF(T40&lt;0,ABS(T40),T40)</f>
        <v>6.7744582667445305E-2</v>
      </c>
      <c r="V40" s="152">
        <f>VLOOKUP(V$2,怪物属性!$B$4:$F$29,5,FALSE)/($F40-VLOOKUP(V$2,怪物属性!$B$4:$F$29,4,FALSE))</f>
        <v>76.071428571428569</v>
      </c>
      <c r="W40" s="153">
        <f>$E40/(VLOOKUP(W$2,怪物属性!$B$4:$F$29,3,FALSE)-$G40)/IF(V40&lt;0,ABS(V40),V40)</f>
        <v>4.2187396680552804E-2</v>
      </c>
      <c r="X40" s="152">
        <f>VLOOKUP(X$2,怪物属性!$B$4:$F$29,5,FALSE)/($F40-VLOOKUP(X$2,怪物属性!$B$4:$F$29,4,FALSE))</f>
        <v>112.68206229860365</v>
      </c>
      <c r="Y40" s="153">
        <f>$E40/(VLOOKUP(Y$2,怪物属性!$B$4:$F$29,3,FALSE)-$G40)/IF(X40&lt;0,ABS(X40),X40)</f>
        <v>2.4818592351288381E-2</v>
      </c>
      <c r="Z40" s="152">
        <f>VLOOKUP(Z$2,怪物属性!$B$4:$F$29,5,FALSE)/($F40-VLOOKUP(Z$2,怪物属性!$B$4:$F$29,4,FALSE))</f>
        <v>162.19485791610285</v>
      </c>
      <c r="AA40" s="153">
        <f>$E40/(VLOOKUP(AA$2,怪物属性!$B$4:$F$29,3,FALSE)-$G40)/IF(Z40&lt;0,ABS(Z40),Z40)</f>
        <v>1.5250220617499217E-2</v>
      </c>
      <c r="AB40" s="152">
        <f>VLOOKUP(AB$2,怪物属性!$B$4:$F$29,5,FALSE)/($F40-VLOOKUP(AB$2,怪物属性!$B$4:$F$29,4,FALSE))</f>
        <v>-711.29770992366412</v>
      </c>
      <c r="AC40" s="153">
        <f>$E40/(VLOOKUP(AC$2,怪物属性!$B$4:$F$29,3,FALSE)-$G40)/IF(AB40&lt;0,ABS(AB40),AB40)</f>
        <v>2.2677030228841076E-3</v>
      </c>
      <c r="AD40" s="152">
        <f>VLOOKUP(AD$2,怪物属性!$B$4:$F$29,5,FALSE)/($F40-VLOOKUP(AD$2,怪物属性!$B$4:$F$29,4,FALSE))</f>
        <v>-391.17877094972067</v>
      </c>
      <c r="AE40" s="153">
        <f>$E40/(VLOOKUP(AE$2,怪物属性!$B$4:$F$29,3,FALSE)-$G40)/IF(AD40&lt;0,ABS(AD40),AD40)</f>
        <v>3.7373232183808259E-3</v>
      </c>
      <c r="AF40" s="152">
        <f>VLOOKUP(AF$2,怪物属性!$B$4:$F$29,5,FALSE)/($F40-VLOOKUP(AF$2,怪物属性!$B$4:$F$29,4,FALSE))</f>
        <v>-298.77615571776158</v>
      </c>
      <c r="AG40" s="153">
        <f>$E40/(VLOOKUP(AG$2,怪物属性!$B$4:$F$29,3,FALSE)-$G40)/IF(AF40&lt;0,ABS(AF40),AF40)</f>
        <v>4.4623388829302712E-3</v>
      </c>
      <c r="AH40" s="152">
        <f>VLOOKUP(AH$2,怪物属性!$B$4:$F$29,5,FALSE)/($F40-VLOOKUP(AH$2,怪物属性!$B$4:$F$29,4,FALSE))</f>
        <v>-245.89169675090253</v>
      </c>
      <c r="AI40" s="153">
        <f>$E40/(VLOOKUP(AI$2,怪物属性!$B$4:$F$29,3,FALSE)-$G40)/IF(AH40&lt;0,ABS(AH40),AH40)</f>
        <v>4.9813866176130622E-3</v>
      </c>
      <c r="AJ40" s="152">
        <f>VLOOKUP(AJ$2,怪物属性!$B$4:$F$29,5,FALSE)/($F40-VLOOKUP(AJ$2,怪物属性!$B$4:$F$29,4,FALSE))</f>
        <v>-221.8125</v>
      </c>
      <c r="AK40" s="153">
        <f>$E40/(VLOOKUP(AK$2,怪物属性!$B$4:$F$29,3,FALSE)-$G40)/IF(AJ40&lt;0,ABS(AJ40),AJ40)</f>
        <v>5.0908020955672427E-3</v>
      </c>
      <c r="AL40" s="152">
        <f>VLOOKUP(AL$2,怪物属性!$B$4:$F$29,5,FALSE)/($F40-VLOOKUP(AL$2,怪物属性!$B$4:$F$29,4,FALSE))</f>
        <v>-197.4559585492228</v>
      </c>
      <c r="AM40" s="153">
        <f>$E40/(VLOOKUP(AM$2,怪物属性!$B$4:$F$29,3,FALSE)-$G40)/IF(AL40&lt;0,ABS(AL40),AL40)</f>
        <v>5.2709629119563756E-3</v>
      </c>
      <c r="AN40" s="152">
        <f>VLOOKUP(AN$2,怪物属性!$B$4:$F$29,5,FALSE)/($F40-VLOOKUP(AN$2,怪物属性!$B$4:$F$29,4,FALSE))</f>
        <v>-188.74744027303754</v>
      </c>
      <c r="AO40" s="153">
        <f>$E40/(VLOOKUP(AO$2,怪物属性!$B$4:$F$29,3,FALSE)-$G40)/IF(AN40&lt;0,ABS(AN40),AN40)</f>
        <v>5.1282162797238583E-3</v>
      </c>
      <c r="AP40" s="152">
        <f>VLOOKUP(AP$2,怪物属性!$B$4:$F$29,5,FALSE)/($F40-VLOOKUP(AP$2,怪物属性!$B$4:$F$29,4,FALSE))</f>
        <v>-174.84140233722871</v>
      </c>
      <c r="AQ40" s="153">
        <f>$E40/(VLOOKUP(AQ$2,怪物属性!$B$4:$F$29,3,FALSE)-$G40)/IF(AP40&lt;0,ABS(AP40),AP40)</f>
        <v>5.1447804674052211E-3</v>
      </c>
      <c r="AR40" s="152">
        <f>VLOOKUP(AR$2,怪物属性!$B$4:$F$29,5,FALSE)/($F40-VLOOKUP(AR$2,怪物属性!$B$4:$F$29,4,FALSE))</f>
        <v>-169.68850072780205</v>
      </c>
      <c r="AS40" s="153">
        <f>$E40/(VLOOKUP(AS$2,怪物属性!$B$4:$F$29,3,FALSE)-$G40)/IF(AR40&lt;0,ABS(AR40),AR40)</f>
        <v>4.9449765412230519E-3</v>
      </c>
      <c r="AT40" s="152">
        <f>VLOOKUP(AT$2,怪物属性!$B$4:$F$29,5,FALSE)/($F40-VLOOKUP(AT$2,怪物属性!$B$4:$F$29,4,FALSE))</f>
        <v>-158.26188966391882</v>
      </c>
      <c r="AU40" s="153">
        <f>$E40/(VLOOKUP(AU$2,怪物属性!$B$4:$F$29,3,FALSE)-$G40)/IF(AT40&lt;0,ABS(AT40),AT40)</f>
        <v>4.9242174636419979E-3</v>
      </c>
      <c r="AV40" s="152">
        <f>VLOOKUP(AV$2,怪物属性!$B$4:$F$29,5,FALSE)/($F40-VLOOKUP(AV$2,怪物属性!$B$4:$F$29,4,FALSE))</f>
        <v>-150.67894447498625</v>
      </c>
      <c r="AW40" s="153">
        <f>$E40/(VLOOKUP(AW$2,怪物属性!$B$4:$F$29,3,FALSE)-$G40)/IF(AV40&lt;0,ABS(AV40),AV40)</f>
        <v>4.7717898938572029E-3</v>
      </c>
      <c r="AX40" s="152">
        <f>VLOOKUP(AX$2,怪物属性!$B$4:$F$29,5,FALSE)/($F40-VLOOKUP(AX$2,怪物属性!$B$4:$F$29,4,FALSE))</f>
        <v>-140.21647741000243</v>
      </c>
      <c r="AY40" s="153">
        <f>$E40/(VLOOKUP(AY$2,怪物属性!$B$4:$F$29,3,FALSE)-$G40)/IF(AX40&lt;0,ABS(AX40),AX40)</f>
        <v>4.7482682366728141E-3</v>
      </c>
      <c r="AZ40" s="152">
        <f>VLOOKUP(AZ$2,怪物属性!$B$4:$F$29,5,FALSE)/($F40-VLOOKUP(AZ$2,怪物属性!$B$4:$F$29,4,FALSE))</f>
        <v>-128.60330578512398</v>
      </c>
      <c r="BA40" s="153">
        <f>$E40/(VLOOKUP(BA$2,怪物属性!$B$4:$F$29,3,FALSE)-$G40)/IF(AZ40&lt;0,ABS(AZ40),AZ40)</f>
        <v>4.6979093031724603E-3</v>
      </c>
      <c r="BB40" s="152">
        <f>VLOOKUP(BB$2,怪物属性!$B$4:$F$29,5,FALSE)/($F40-VLOOKUP(BB$2,怪物属性!$B$4:$F$29,4,FALSE))</f>
        <v>-113.02460456942003</v>
      </c>
      <c r="BC40" s="153">
        <f>$E40/(VLOOKUP(BC$2,怪物属性!$B$4:$F$29,3,FALSE)-$G40)/IF(BB40&lt;0,ABS(BB40),BB40)</f>
        <v>4.8103527485832088E-3</v>
      </c>
      <c r="BD40" s="152">
        <f>VLOOKUP(BD$2,怪物属性!$B$4:$F$29,5,FALSE)/($F40-VLOOKUP(BD$2,怪物属性!$B$4:$F$29,4,FALSE))</f>
        <v>-88.220920730046302</v>
      </c>
      <c r="BE40" s="153">
        <f>$E40/(VLOOKUP(BE$2,怪物属性!$B$4:$F$29,3,FALSE)-$G40)/IF(BD40&lt;0,ABS(BD40),BD40)</f>
        <v>5.1732400609583278E-3</v>
      </c>
    </row>
    <row r="41" spans="1:57" x14ac:dyDescent="0.15">
      <c r="A41" s="30">
        <f>VLOOKUP(B41,装备升级!W:AB,静态模拟!C41+1,FALSE)+IF(静态模拟!D41=0,0,VLOOKUP(B41,装备强化!AP:AZ,静态模拟!D41+1,FALSE))</f>
        <v>104</v>
      </c>
      <c r="B41" s="149">
        <v>1</v>
      </c>
      <c r="C41" s="149">
        <v>4</v>
      </c>
      <c r="D41" s="149">
        <v>2</v>
      </c>
      <c r="E41" s="149">
        <f t="shared" si="1"/>
        <v>9690</v>
      </c>
      <c r="F41" s="22">
        <f t="shared" si="2"/>
        <v>3230</v>
      </c>
      <c r="G41" s="22">
        <f t="shared" si="3"/>
        <v>1615</v>
      </c>
      <c r="H41" s="152">
        <f>VLOOKUP(H$2,怪物属性!$B$4:$F$29,5,FALSE)/($F41-VLOOKUP(H$2,怪物属性!$B$4:$F$29,4,FALSE))</f>
        <v>4.4297352342158858</v>
      </c>
      <c r="I41" s="153">
        <f>$E41/(VLOOKUP(I$2,怪物属性!$B$4:$F$29,3,FALSE)-$G41)/IF(H41&lt;0,ABS(H41),H41)</f>
        <v>-33.143782654127484</v>
      </c>
      <c r="J41" s="152">
        <f>VLOOKUP(J$2,怪物属性!$B$4:$F$29,5,FALSE)/($F41-VLOOKUP(J$2,怪物属性!$B$4:$F$29,4,FALSE))</f>
        <v>7.0549450549450547</v>
      </c>
      <c r="K41" s="153">
        <f>$E41/(VLOOKUP(K$2,怪物属性!$B$4:$F$29,3,FALSE)-$G41)/IF(J41&lt;0,ABS(J41),J41)</f>
        <v>3.8473520249221185</v>
      </c>
      <c r="L41" s="152">
        <f>VLOOKUP(L$2,怪物属性!$B$4:$F$29,5,FALSE)/($F41-VLOOKUP(L$2,怪物属性!$B$4:$F$29,4,FALSE))</f>
        <v>12.126074498567336</v>
      </c>
      <c r="M41" s="153">
        <f>$E41/(VLOOKUP(M$2,怪物属性!$B$4:$F$29,3,FALSE)-$G41)/IF(L41&lt;0,ABS(L41),L41)</f>
        <v>1.0218726884194953</v>
      </c>
      <c r="N41" s="152">
        <f>VLOOKUP(N$2,怪物属性!$B$4:$F$29,5,FALSE)/($F41-VLOOKUP(N$2,怪物属性!$B$4:$F$29,4,FALSE))</f>
        <v>17.284518828451883</v>
      </c>
      <c r="O41" s="153">
        <f>$E41/(VLOOKUP(O$2,怪物属性!$B$4:$F$29,3,FALSE)-$G41)/IF(N41&lt;0,ABS(N41),N41)</f>
        <v>0.4640871555882593</v>
      </c>
      <c r="P41" s="152">
        <f>VLOOKUP(P$2,怪物属性!$B$4:$F$29,5,FALSE)/($F41-VLOOKUP(P$2,怪物属性!$B$4:$F$29,4,FALSE))</f>
        <v>26.523423944476576</v>
      </c>
      <c r="Q41" s="153">
        <f>$E41/(VLOOKUP(Q$2,怪物属性!$B$4:$F$29,3,FALSE)-$G41)/IF(P41&lt;0,ABS(P41),P41)</f>
        <v>0.22317498313567272</v>
      </c>
      <c r="R41" s="152">
        <f>VLOOKUP(R$2,怪物属性!$B$4:$F$29,5,FALSE)/($F41-VLOOKUP(R$2,怪物属性!$B$4:$F$29,4,FALSE))</f>
        <v>36.735812133072407</v>
      </c>
      <c r="S41" s="153">
        <f>$E41/(VLOOKUP(S$2,怪物属性!$B$4:$F$29,3,FALSE)-$G41)/IF(R41&lt;0,ABS(R41),R41)</f>
        <v>0.12614792139824232</v>
      </c>
      <c r="T41" s="152">
        <f>VLOOKUP(T$2,怪物属性!$B$4:$F$29,5,FALSE)/($F41-VLOOKUP(T$2,怪物属性!$B$4:$F$29,4,FALSE))</f>
        <v>53.881305637982194</v>
      </c>
      <c r="U41" s="153">
        <f>$E41/(VLOOKUP(U$2,怪物属性!$B$4:$F$29,3,FALSE)-$G41)/IF(T41&lt;0,ABS(T41),T41)</f>
        <v>7.1251877995038793E-2</v>
      </c>
      <c r="V41" s="152">
        <f>VLOOKUP(V$2,怪物属性!$B$4:$F$29,5,FALSE)/($F41-VLOOKUP(V$2,怪物属性!$B$4:$F$29,4,FALSE))</f>
        <v>73.448275862068968</v>
      </c>
      <c r="W41" s="153">
        <f>$E41/(VLOOKUP(W$2,怪物属性!$B$4:$F$29,3,FALSE)-$G41)/IF(V41&lt;0,ABS(V41),V41)</f>
        <v>4.454070812450666E-2</v>
      </c>
      <c r="X41" s="152">
        <f>VLOOKUP(X$2,怪物属性!$B$4:$F$29,5,FALSE)/($F41-VLOOKUP(X$2,怪物属性!$B$4:$F$29,4,FALSE))</f>
        <v>108.04016477857878</v>
      </c>
      <c r="Y41" s="153">
        <f>$E41/(VLOOKUP(Y$2,怪物属性!$B$4:$F$29,3,FALSE)-$G41)/IF(X41&lt;0,ABS(X41),X41)</f>
        <v>2.6363570629761954E-2</v>
      </c>
      <c r="Z41" s="152">
        <f>VLOOKUP(Z$2,怪物属性!$B$4:$F$29,5,FALSE)/($F41-VLOOKUP(Z$2,怪物属性!$B$4:$F$29,4,FALSE))</f>
        <v>153.86649550706034</v>
      </c>
      <c r="AA41" s="153">
        <f>$E41/(VLOOKUP(AA$2,怪物属性!$B$4:$F$29,3,FALSE)-$G41)/IF(Z41&lt;0,ABS(Z41),Z41)</f>
        <v>1.6361827273096978E-2</v>
      </c>
      <c r="AB41" s="152">
        <f>VLOOKUP(AB$2,怪物属性!$B$4:$F$29,5,FALSE)/($F41-VLOOKUP(AB$2,怪物属性!$B$4:$F$29,4,FALSE))</f>
        <v>-839.45945945945948</v>
      </c>
      <c r="AC41" s="153">
        <f>$E41/(VLOOKUP(AC$2,怪物属性!$B$4:$F$29,3,FALSE)-$G41)/IF(AB41&lt;0,ABS(AB41),AB41)</f>
        <v>1.9521634204660429E-3</v>
      </c>
      <c r="AD41" s="152">
        <f>VLOOKUP(AD$2,怪物属性!$B$4:$F$29,5,FALSE)/($F41-VLOOKUP(AD$2,怪物属性!$B$4:$F$29,4,FALSE))</f>
        <v>-422.66197183098592</v>
      </c>
      <c r="AE41" s="153">
        <f>$E41/(VLOOKUP(AE$2,怪物属性!$B$4:$F$29,3,FALSE)-$G41)/IF(AD41&lt;0,ABS(AD41),AD41)</f>
        <v>3.5130435432655523E-3</v>
      </c>
      <c r="AF41" s="152">
        <f>VLOOKUP(AF$2,怪物属性!$B$4:$F$29,5,FALSE)/($F41-VLOOKUP(AF$2,怪物属性!$B$4:$F$29,4,FALSE))</f>
        <v>-314.05882352941177</v>
      </c>
      <c r="AG41" s="153">
        <f>$E41/(VLOOKUP(AG$2,怪物属性!$B$4:$F$29,3,FALSE)-$G41)/IF(AF41&lt;0,ABS(AF41),AF41)</f>
        <v>4.3104348318930416E-3</v>
      </c>
      <c r="AH41" s="152">
        <f>VLOOKUP(AH$2,怪物属性!$B$4:$F$29,5,FALSE)/($F41-VLOOKUP(AH$2,怪物属性!$B$4:$F$29,4,FALSE))</f>
        <v>-255.10112359550561</v>
      </c>
      <c r="AI41" s="153">
        <f>$E41/(VLOOKUP(AI$2,怪物属性!$B$4:$F$29,3,FALSE)-$G41)/IF(AH41&lt;0,ABS(AH41),AH41)</f>
        <v>4.8742379796038564E-3</v>
      </c>
      <c r="AJ41" s="152">
        <f>VLOOKUP(AJ$2,怪物属性!$B$4:$F$29,5,FALSE)/($F41-VLOOKUP(AJ$2,怪物属性!$B$4:$F$29,4,FALSE))</f>
        <v>-228.2982456140351</v>
      </c>
      <c r="AK41" s="153">
        <f>$E41/(VLOOKUP(AK$2,怪物属性!$B$4:$F$29,3,FALSE)-$G41)/IF(AJ41&lt;0,ABS(AJ41),AJ41)</f>
        <v>5.0200447780395915E-3</v>
      </c>
      <c r="AL41" s="152">
        <f>VLOOKUP(AL$2,怪物属性!$B$4:$F$29,5,FALSE)/($F41-VLOOKUP(AL$2,怪物属性!$B$4:$F$29,4,FALSE))</f>
        <v>-202.1101944608132</v>
      </c>
      <c r="AM41" s="153">
        <f>$E41/(VLOOKUP(AM$2,怪物属性!$B$4:$F$29,3,FALSE)-$G41)/IF(AL41&lt;0,ABS(AL41),AL41)</f>
        <v>5.2255196379790087E-3</v>
      </c>
      <c r="AN41" s="152">
        <f>VLOOKUP(AN$2,怪物属性!$B$4:$F$29,5,FALSE)/($F41-VLOOKUP(AN$2,怪物属性!$B$4:$F$29,4,FALSE))</f>
        <v>-192.50174042764795</v>
      </c>
      <c r="AO41" s="153">
        <f>$E41/(VLOOKUP(AO$2,怪物属性!$B$4:$F$29,3,FALSE)-$G41)/IF(AN41&lt;0,ABS(AN41),AN41)</f>
        <v>5.1015716255985478E-3</v>
      </c>
      <c r="AP41" s="152">
        <f>VLOOKUP(AP$2,怪物属性!$B$4:$F$29,5,FALSE)/($F41-VLOOKUP(AP$2,怪物属性!$B$4:$F$29,4,FALSE))</f>
        <v>-177.80984719864176</v>
      </c>
      <c r="AQ41" s="153">
        <f>$E41/(VLOOKUP(AQ$2,怪物属性!$B$4:$F$29,3,FALSE)-$G41)/IF(AP41&lt;0,ABS(AP41),AP41)</f>
        <v>5.1319728189169475E-3</v>
      </c>
      <c r="AR41" s="152">
        <f>VLOOKUP(AR$2,怪物属性!$B$4:$F$29,5,FALSE)/($F41-VLOOKUP(AR$2,怪物属性!$B$4:$F$29,4,FALSE))</f>
        <v>-172.19497784342687</v>
      </c>
      <c r="AS41" s="153">
        <f>$E41/(VLOOKUP(AS$2,怪物属性!$B$4:$F$29,3,FALSE)-$G41)/IF(AR41&lt;0,ABS(AR41),AR41)</f>
        <v>4.9427683969509272E-3</v>
      </c>
      <c r="AT41" s="152">
        <f>VLOOKUP(AT$2,怪物属性!$B$4:$F$29,5,FALSE)/($F41-VLOOKUP(AT$2,怪物属性!$B$4:$F$29,4,FALSE))</f>
        <v>-160.29479768786126</v>
      </c>
      <c r="AU41" s="153">
        <f>$E41/(VLOOKUP(AU$2,怪物属性!$B$4:$F$29,3,FALSE)-$G41)/IF(AT41&lt;0,ABS(AT41),AT41)</f>
        <v>4.9307601701101527E-3</v>
      </c>
      <c r="AV41" s="152">
        <f>VLOOKUP(AV$2,怪物属性!$B$4:$F$29,5,FALSE)/($F41-VLOOKUP(AV$2,怪物属性!$B$4:$F$29,4,FALSE))</f>
        <v>-152.35408560311285</v>
      </c>
      <c r="AW41" s="153">
        <f>$E41/(VLOOKUP(AW$2,怪物属性!$B$4:$F$29,3,FALSE)-$G41)/IF(AV41&lt;0,ABS(AV41),AV41)</f>
        <v>4.785691410505161E-3</v>
      </c>
      <c r="AX41" s="152">
        <f>VLOOKUP(AX$2,怪物属性!$B$4:$F$29,5,FALSE)/($F41-VLOOKUP(AX$2,怪物属性!$B$4:$F$29,4,FALSE))</f>
        <v>-141.58477677482313</v>
      </c>
      <c r="AY41" s="153">
        <f>$E41/(VLOOKUP(AY$2,怪物属性!$B$4:$F$29,3,FALSE)-$G41)/IF(AX41&lt;0,ABS(AX41),AX41)</f>
        <v>4.7679783499253369E-3</v>
      </c>
      <c r="AZ41" s="152">
        <f>VLOOKUP(AZ$2,怪物属性!$B$4:$F$29,5,FALSE)/($F41-VLOOKUP(AZ$2,怪物属性!$B$4:$F$29,4,FALSE))</f>
        <v>-129.67500000000001</v>
      </c>
      <c r="BA41" s="153">
        <f>$E41/(VLOOKUP(BA$2,怪物属性!$B$4:$F$29,3,FALSE)-$G41)/IF(AZ41&lt;0,ABS(AZ41),AZ41)</f>
        <v>4.7234686931273522E-3</v>
      </c>
      <c r="BB41" s="152">
        <f>VLOOKUP(BB$2,怪物属性!$B$4:$F$29,5,FALSE)/($F41-VLOOKUP(BB$2,怪物属性!$B$4:$F$29,4,FALSE))</f>
        <v>-113.82477876106195</v>
      </c>
      <c r="BC41" s="153">
        <f>$E41/(VLOOKUP(BC$2,怪物属性!$B$4:$F$29,3,FALSE)-$G41)/IF(BB41&lt;0,ABS(BB41),BB41)</f>
        <v>4.8419320061944254E-3</v>
      </c>
      <c r="BD41" s="152">
        <f>VLOOKUP(BD$2,怪物属性!$B$4:$F$29,5,FALSE)/($F41-VLOOKUP(BD$2,怪物属性!$B$4:$F$29,4,FALSE))</f>
        <v>-88.704190632703373</v>
      </c>
      <c r="BE41" s="153">
        <f>$E41/(VLOOKUP(BE$2,怪物属性!$B$4:$F$29,3,FALSE)-$G41)/IF(BD41&lt;0,ABS(BD41),BD41)</f>
        <v>5.21454407606344E-3</v>
      </c>
    </row>
    <row r="42" spans="1:57" x14ac:dyDescent="0.15">
      <c r="A42" s="30">
        <f>VLOOKUP(B42,装备升级!W:AB,静态模拟!C42+1,FALSE)+IF(静态模拟!D42=0,0,VLOOKUP(B42,装备强化!AP:AZ,静态模拟!D42+1,FALSE))</f>
        <v>146</v>
      </c>
      <c r="B42" s="149">
        <v>1</v>
      </c>
      <c r="C42" s="149">
        <v>4</v>
      </c>
      <c r="D42" s="149">
        <v>3</v>
      </c>
      <c r="E42" s="149">
        <f t="shared" si="1"/>
        <v>9810</v>
      </c>
      <c r="F42" s="22">
        <f t="shared" si="2"/>
        <v>3270</v>
      </c>
      <c r="G42" s="22">
        <f t="shared" si="3"/>
        <v>1635</v>
      </c>
      <c r="H42" s="152">
        <f>VLOOKUP(H$2,怪物属性!$B$4:$F$29,5,FALSE)/($F42-VLOOKUP(H$2,怪物属性!$B$4:$F$29,4,FALSE))</f>
        <v>4.3587174348697397</v>
      </c>
      <c r="I42" s="153">
        <f>$E42/(VLOOKUP(I$2,怪物属性!$B$4:$F$29,3,FALSE)-$G42)/IF(H42&lt;0,ABS(H42),H42)</f>
        <v>-26.170489174017639</v>
      </c>
      <c r="J42" s="152">
        <f>VLOOKUP(J$2,怪物属性!$B$4:$F$29,5,FALSE)/($F42-VLOOKUP(J$2,怪物属性!$B$4:$F$29,4,FALSE))</f>
        <v>6.9330453563714904</v>
      </c>
      <c r="K42" s="153">
        <f>$E42/(VLOOKUP(K$2,怪物属性!$B$4:$F$29,3,FALSE)-$G42)/IF(J42&lt;0,ABS(J42),J42)</f>
        <v>4.1987021270695246</v>
      </c>
      <c r="L42" s="152">
        <f>VLOOKUP(L$2,怪物属性!$B$4:$F$29,5,FALSE)/($F42-VLOOKUP(L$2,怪物属性!$B$4:$F$29,4,FALSE))</f>
        <v>11.898781630740393</v>
      </c>
      <c r="M42" s="153">
        <f>$E42/(VLOOKUP(M$2,怪物属性!$B$4:$F$29,3,FALSE)-$G42)/IF(L42&lt;0,ABS(L42),L42)</f>
        <v>1.08196083830731</v>
      </c>
      <c r="N42" s="152">
        <f>VLOOKUP(N$2,怪物属性!$B$4:$F$29,5,FALSE)/($F42-VLOOKUP(N$2,怪物属性!$B$4:$F$29,4,FALSE))</f>
        <v>16.930327868852459</v>
      </c>
      <c r="O42" s="153">
        <f>$E42/(VLOOKUP(O$2,怪物属性!$B$4:$F$29,3,FALSE)-$G42)/IF(N42&lt;0,ABS(N42),N42)</f>
        <v>0.48773867945981236</v>
      </c>
      <c r="P42" s="152">
        <f>VLOOKUP(P$2,怪物属性!$B$4:$F$29,5,FALSE)/($F42-VLOOKUP(P$2,怪物属性!$B$4:$F$29,4,FALSE))</f>
        <v>25.923685698134538</v>
      </c>
      <c r="Q42" s="153">
        <f>$E42/(VLOOKUP(Q$2,怪物属性!$B$4:$F$29,3,FALSE)-$G42)/IF(P42&lt;0,ABS(P42),P42)</f>
        <v>0.23402499255502093</v>
      </c>
      <c r="R42" s="152">
        <f>VLOOKUP(R$2,怪物属性!$B$4:$F$29,5,FALSE)/($F42-VLOOKUP(R$2,怪物属性!$B$4:$F$29,4,FALSE))</f>
        <v>35.801652892561982</v>
      </c>
      <c r="S42" s="153">
        <f>$E42/(VLOOKUP(S$2,怪物属性!$B$4:$F$29,3,FALSE)-$G42)/IF(R42&lt;0,ABS(R42),R42)</f>
        <v>0.13230791660591923</v>
      </c>
      <c r="T42" s="152">
        <f>VLOOKUP(T$2,怪物属性!$B$4:$F$29,5,FALSE)/($F42-VLOOKUP(T$2,怪物属性!$B$4:$F$29,4,FALSE))</f>
        <v>52.328530259365998</v>
      </c>
      <c r="U42" s="153">
        <f>$E42/(VLOOKUP(U$2,怪物属性!$B$4:$F$29,3,FALSE)-$G42)/IF(T42&lt;0,ABS(T42),T42)</f>
        <v>7.4867985207586793E-2</v>
      </c>
      <c r="V42" s="152">
        <f>VLOOKUP(V$2,怪物属性!$B$4:$F$29,5,FALSE)/($F42-VLOOKUP(V$2,怪物属性!$B$4:$F$29,4,FALSE))</f>
        <v>71</v>
      </c>
      <c r="W42" s="153">
        <f>$E42/(VLOOKUP(W$2,怪物属性!$B$4:$F$29,3,FALSE)-$G42)/IF(V42&lt;0,ABS(V42),V42)</f>
        <v>4.6964314780593826E-2</v>
      </c>
      <c r="X42" s="152">
        <f>VLOOKUP(X$2,怪物属性!$B$4:$F$29,5,FALSE)/($F42-VLOOKUP(X$2,怪物属性!$B$4:$F$29,4,FALSE))</f>
        <v>103.76557863501483</v>
      </c>
      <c r="Y42" s="153">
        <f>$E42/(VLOOKUP(Y$2,怪物属性!$B$4:$F$29,3,FALSE)-$G42)/IF(X42&lt;0,ABS(X42),X42)</f>
        <v>2.7953879704790147E-2</v>
      </c>
      <c r="Z42" s="152">
        <f>VLOOKUP(Z$2,怪物属性!$B$4:$F$29,5,FALSE)/($F42-VLOOKUP(Z$2,怪物属性!$B$4:$F$29,4,FALSE))</f>
        <v>146.35164835164835</v>
      </c>
      <c r="AA42" s="153">
        <f>$E42/(VLOOKUP(AA$2,怪物属性!$B$4:$F$29,3,FALSE)-$G42)/IF(Z42&lt;0,ABS(Z42),Z42)</f>
        <v>1.7505963668090332E-2</v>
      </c>
      <c r="AB42" s="152">
        <f>VLOOKUP(AB$2,怪物属性!$B$4:$F$29,5,FALSE)/($F42-VLOOKUP(AB$2,怪物属性!$B$4:$F$29,4,FALSE))</f>
        <v>-1023.9560439560439</v>
      </c>
      <c r="AC42" s="153">
        <f>$E42/(VLOOKUP(AC$2,怪物属性!$B$4:$F$29,3,FALSE)-$G42)/IF(AB42&lt;0,ABS(AB42),AB42)</f>
        <v>1.6257406033263954E-3</v>
      </c>
      <c r="AD42" s="152">
        <f>VLOOKUP(AD$2,怪物属性!$B$4:$F$29,5,FALSE)/($F42-VLOOKUP(AD$2,怪物属性!$B$4:$F$29,4,FALSE))</f>
        <v>-459.65645514223195</v>
      </c>
      <c r="AE42" s="153">
        <f>$E42/(VLOOKUP(AE$2,怪物属性!$B$4:$F$29,3,FALSE)-$G42)/IF(AD42&lt;0,ABS(AD42),AD42)</f>
        <v>3.2803605846356411E-3</v>
      </c>
      <c r="AF42" s="152">
        <f>VLOOKUP(AF$2,怪物属性!$B$4:$F$29,5,FALSE)/($F42-VLOOKUP(AF$2,怪物属性!$B$4:$F$29,4,FALSE))</f>
        <v>-330.98921832884099</v>
      </c>
      <c r="AG42" s="153">
        <f>$E42/(VLOOKUP(AG$2,怪物属性!$B$4:$F$29,3,FALSE)-$G42)/IF(AF42&lt;0,ABS(AF42),AF42)</f>
        <v>4.152203369134762E-3</v>
      </c>
      <c r="AH42" s="152">
        <f>VLOOKUP(AH$2,怪物属性!$B$4:$F$29,5,FALSE)/($F42-VLOOKUP(AH$2,怪物属性!$B$4:$F$29,4,FALSE))</f>
        <v>-265.02723735408563</v>
      </c>
      <c r="AI42" s="153">
        <f>$E42/(VLOOKUP(AI$2,怪物属性!$B$4:$F$29,3,FALSE)-$G42)/IF(AH42&lt;0,ABS(AH42),AH42)</f>
        <v>4.7620048147365424E-3</v>
      </c>
      <c r="AJ42" s="152">
        <f>VLOOKUP(AJ$2,怪物属性!$B$4:$F$29,5,FALSE)/($F42-VLOOKUP(AJ$2,怪物属性!$B$4:$F$29,4,FALSE))</f>
        <v>-235.17469879518072</v>
      </c>
      <c r="AK42" s="153">
        <f>$E42/(VLOOKUP(AK$2,怪物属性!$B$4:$F$29,3,FALSE)-$G42)/IF(AJ42&lt;0,ABS(AJ42),AJ42)</f>
        <v>4.9453077586769627E-3</v>
      </c>
      <c r="AL42" s="152">
        <f>VLOOKUP(AL$2,怪物属性!$B$4:$F$29,5,FALSE)/($F42-VLOOKUP(AL$2,怪物属性!$B$4:$F$29,4,FALSE))</f>
        <v>-206.9891369945685</v>
      </c>
      <c r="AM42" s="153">
        <f>$E42/(VLOOKUP(AM$2,怪物属性!$B$4:$F$29,3,FALSE)-$G42)/IF(AL42&lt;0,ABS(AL42),AL42)</f>
        <v>5.1768204798277682E-3</v>
      </c>
      <c r="AN42" s="152">
        <f>VLOOKUP(AN$2,怪物属性!$B$4:$F$29,5,FALSE)/($F42-VLOOKUP(AN$2,怪物属性!$B$4:$F$29,4,FALSE))</f>
        <v>-196.40842212075088</v>
      </c>
      <c r="AO42" s="153">
        <f>$E42/(VLOOKUP(AO$2,怪物属性!$B$4:$F$29,3,FALSE)-$G42)/IF(AN42&lt;0,ABS(AN42),AN42)</f>
        <v>5.072300360912105E-3</v>
      </c>
      <c r="AP42" s="152">
        <f>VLOOKUP(AP$2,怪物属性!$B$4:$F$29,5,FALSE)/($F42-VLOOKUP(AP$2,怪物属性!$B$4:$F$29,4,FALSE))</f>
        <v>-180.88082901554404</v>
      </c>
      <c r="AQ42" s="153">
        <f>$E42/(VLOOKUP(AQ$2,怪物属性!$B$4:$F$29,3,FALSE)-$G42)/IF(AP42&lt;0,ABS(AP42),AP42)</f>
        <v>5.1169547377620493E-3</v>
      </c>
      <c r="AR42" s="152">
        <f>VLOOKUP(AR$2,怪物属性!$B$4:$F$29,5,FALSE)/($F42-VLOOKUP(AR$2,怪物属性!$B$4:$F$29,4,FALSE))</f>
        <v>-174.77661169415293</v>
      </c>
      <c r="AS42" s="153">
        <f>$E42/(VLOOKUP(AS$2,怪物属性!$B$4:$F$29,3,FALSE)-$G42)/IF(AR42&lt;0,ABS(AR42),AR42)</f>
        <v>4.938741004661653E-3</v>
      </c>
      <c r="AT42" s="152">
        <f>VLOOKUP(AT$2,怪物属性!$B$4:$F$29,5,FALSE)/($F42-VLOOKUP(AT$2,怪物属性!$B$4:$F$29,4,FALSE))</f>
        <v>-162.38061158100194</v>
      </c>
      <c r="AU42" s="153">
        <f>$E42/(VLOOKUP(AU$2,怪物属性!$B$4:$F$29,3,FALSE)-$G42)/IF(AT42&lt;0,ABS(AT42),AT42)</f>
        <v>4.9357529844964807E-3</v>
      </c>
      <c r="AV42" s="152">
        <f>VLOOKUP(AV$2,怪物属性!$B$4:$F$29,5,FALSE)/($F42-VLOOKUP(AV$2,怪物属性!$B$4:$F$29,4,FALSE))</f>
        <v>-154.06689151208545</v>
      </c>
      <c r="AW42" s="153">
        <f>$E42/(VLOOKUP(AW$2,怪物属性!$B$4:$F$29,3,FALSE)-$G42)/IF(AV42&lt;0,ABS(AV42),AV42)</f>
        <v>4.7983151008756829E-3</v>
      </c>
      <c r="AX42" s="152">
        <f>VLOOKUP(AX$2,怪物属性!$B$4:$F$29,5,FALSE)/($F42-VLOOKUP(AX$2,怪物属性!$B$4:$F$29,4,FALSE))</f>
        <v>-142.98004434589799</v>
      </c>
      <c r="AY42" s="153">
        <f>$E42/(VLOOKUP(AY$2,怪物属性!$B$4:$F$29,3,FALSE)-$G42)/IF(AX42&lt;0,ABS(AX42),AX42)</f>
        <v>4.7865894561661656E-3</v>
      </c>
      <c r="AZ42" s="152">
        <f>VLOOKUP(AZ$2,怪物属性!$B$4:$F$29,5,FALSE)/($F42-VLOOKUP(AZ$2,怪物属性!$B$4:$F$29,4,FALSE))</f>
        <v>-130.76470588235293</v>
      </c>
      <c r="BA42" s="153">
        <f>$E42/(VLOOKUP(BA$2,怪物属性!$B$4:$F$29,3,FALSE)-$G42)/IF(AZ42&lt;0,ABS(AZ42),AZ42)</f>
        <v>4.7481166401885924E-3</v>
      </c>
      <c r="BB42" s="152">
        <f>VLOOKUP(BB$2,怪物属性!$B$4:$F$29,5,FALSE)/($F42-VLOOKUP(BB$2,怪物属性!$B$4:$F$29,4,FALSE))</f>
        <v>-114.63636363636364</v>
      </c>
      <c r="BC42" s="153">
        <f>$E42/(VLOOKUP(BC$2,怪物属性!$B$4:$F$29,3,FALSE)-$G42)/IF(BB42&lt;0,ABS(BB42),BB42)</f>
        <v>4.8727332037008389E-3</v>
      </c>
      <c r="BD42" s="152">
        <f>VLOOKUP(BD$2,怪物属性!$B$4:$F$29,5,FALSE)/($F42-VLOOKUP(BD$2,怪物属性!$B$4:$F$29,4,FALSE))</f>
        <v>-89.192784356926467</v>
      </c>
      <c r="BE42" s="153">
        <f>$E42/(VLOOKUP(BE$2,怪物属性!$B$4:$F$29,3,FALSE)-$G42)/IF(BD42&lt;0,ABS(BD42),BD42)</f>
        <v>5.255218863579777E-3</v>
      </c>
    </row>
    <row r="43" spans="1:57" x14ac:dyDescent="0.15">
      <c r="A43" s="30">
        <f>VLOOKUP(B43,装备升级!W:AB,静态模拟!C43+1,FALSE)+IF(静态模拟!D43=0,0,VLOOKUP(B43,装备强化!AP:AZ,静态模拟!D43+1,FALSE))</f>
        <v>192</v>
      </c>
      <c r="B43" s="149">
        <v>1</v>
      </c>
      <c r="C43" s="149">
        <v>4</v>
      </c>
      <c r="D43" s="149">
        <v>4</v>
      </c>
      <c r="E43" s="149">
        <f t="shared" si="1"/>
        <v>9930</v>
      </c>
      <c r="F43" s="22">
        <f t="shared" si="2"/>
        <v>3310</v>
      </c>
      <c r="G43" s="22">
        <f t="shared" si="3"/>
        <v>1655</v>
      </c>
      <c r="H43" s="152">
        <f>VLOOKUP(H$2,怪物属性!$B$4:$F$29,5,FALSE)/($F43-VLOOKUP(H$2,怪物属性!$B$4:$F$29,4,FALSE))</f>
        <v>4.2899408284023668</v>
      </c>
      <c r="I43" s="153">
        <f>$E43/(VLOOKUP(I$2,怪物属性!$B$4:$F$29,3,FALSE)-$G43)/IF(H43&lt;0,ABS(H43),H43)</f>
        <v>-21.836955107351987</v>
      </c>
      <c r="J43" s="152">
        <f>VLOOKUP(J$2,怪物属性!$B$4:$F$29,5,FALSE)/($F43-VLOOKUP(J$2,怪物属性!$B$4:$F$29,4,FALSE))</f>
        <v>6.8152866242038215</v>
      </c>
      <c r="K43" s="153">
        <f>$E43/(VLOOKUP(K$2,怪物属性!$B$4:$F$29,3,FALSE)-$G43)/IF(J43&lt;0,ABS(J43),J43)</f>
        <v>4.5962734750434855</v>
      </c>
      <c r="L43" s="152">
        <f>VLOOKUP(L$2,怪物属性!$B$4:$F$29,5,FALSE)/($F43-VLOOKUP(L$2,怪物属性!$B$4:$F$29,4,FALSE))</f>
        <v>11.679852805887764</v>
      </c>
      <c r="M43" s="153">
        <f>$E43/(VLOOKUP(M$2,怪物属性!$B$4:$F$29,3,FALSE)-$G43)/IF(L43&lt;0,ABS(L43),L43)</f>
        <v>1.1457977723314599</v>
      </c>
      <c r="N43" s="152">
        <f>VLOOKUP(N$2,怪物属性!$B$4:$F$29,5,FALSE)/($F43-VLOOKUP(N$2,怪物属性!$B$4:$F$29,4,FALSE))</f>
        <v>16.590361445783131</v>
      </c>
      <c r="O43" s="153">
        <f>$E43/(VLOOKUP(O$2,怪物属性!$B$4:$F$29,3,FALSE)-$G43)/IF(N43&lt;0,ABS(N43),N43)</f>
        <v>0.51244889127644977</v>
      </c>
      <c r="P43" s="152">
        <f>VLOOKUP(P$2,怪物属性!$B$4:$F$29,5,FALSE)/($F43-VLOOKUP(P$2,怪物属性!$B$4:$F$29,4,FALSE))</f>
        <v>25.350469872857932</v>
      </c>
      <c r="Q43" s="153">
        <f>$E43/(VLOOKUP(Q$2,怪物属性!$B$4:$F$29,3,FALSE)-$G43)/IF(P43&lt;0,ABS(P43),P43)</f>
        <v>0.24527784336029976</v>
      </c>
      <c r="R43" s="152">
        <f>VLOOKUP(R$2,怪物属性!$B$4:$F$29,5,FALSE)/($F43-VLOOKUP(R$2,怪物属性!$B$4:$F$29,4,FALSE))</f>
        <v>34.913825170489773</v>
      </c>
      <c r="S43" s="153">
        <f>$E43/(VLOOKUP(S$2,怪物属性!$B$4:$F$29,3,FALSE)-$G43)/IF(R43&lt;0,ABS(R43),R43)</f>
        <v>0.13867116216014327</v>
      </c>
      <c r="T43" s="152">
        <f>VLOOKUP(T$2,怪物属性!$B$4:$F$29,5,FALSE)/($F43-VLOOKUP(T$2,怪物属性!$B$4:$F$29,4,FALSE))</f>
        <v>50.862745098039213</v>
      </c>
      <c r="U43" s="153">
        <f>$E43/(VLOOKUP(U$2,怪物属性!$B$4:$F$29,3,FALSE)-$G43)/IF(T43&lt;0,ABS(T43),T43)</f>
        <v>7.8595532611489174E-2</v>
      </c>
      <c r="V43" s="152">
        <f>VLOOKUP(V$2,怪物属性!$B$4:$F$29,5,FALSE)/($F43-VLOOKUP(V$2,怪物属性!$B$4:$F$29,4,FALSE))</f>
        <v>68.709677419354833</v>
      </c>
      <c r="W43" s="153">
        <f>$E43/(VLOOKUP(W$2,怪物属性!$B$4:$F$29,3,FALSE)-$G43)/IF(V43&lt;0,ABS(V43),V43)</f>
        <v>4.9459660082328334E-2</v>
      </c>
      <c r="X43" s="152">
        <f>VLOOKUP(X$2,怪物属性!$B$4:$F$29,5,FALSE)/($F43-VLOOKUP(X$2,怪物属性!$B$4:$F$29,4,FALSE))</f>
        <v>99.816365366317797</v>
      </c>
      <c r="Y43" s="153">
        <f>$E43/(VLOOKUP(Y$2,怪物属性!$B$4:$F$29,3,FALSE)-$G43)/IF(X43&lt;0,ABS(X43),X43)</f>
        <v>2.9590328573337044E-2</v>
      </c>
      <c r="Z43" s="152">
        <f>VLOOKUP(Z$2,怪物属性!$B$4:$F$29,5,FALSE)/($F43-VLOOKUP(Z$2,怪物属性!$B$4:$F$29,4,FALSE))</f>
        <v>139.53667054714785</v>
      </c>
      <c r="AA43" s="153">
        <f>$E43/(VLOOKUP(AA$2,怪物属性!$B$4:$F$29,3,FALSE)-$G43)/IF(Z43&lt;0,ABS(Z43),Z43)</f>
        <v>1.8683142216331664E-2</v>
      </c>
      <c r="AB43" s="152">
        <f>VLOOKUP(AB$2,怪物属性!$B$4:$F$29,5,FALSE)/($F43-VLOOKUP(AB$2,怪物属性!$B$4:$F$29,4,FALSE))</f>
        <v>-1312.394366197183</v>
      </c>
      <c r="AC43" s="153">
        <f>$E43/(VLOOKUP(AC$2,怪物属性!$B$4:$F$29,3,FALSE)-$G43)/IF(AB43&lt;0,ABS(AB43),AB43)</f>
        <v>1.2883233858899399E-3</v>
      </c>
      <c r="AD43" s="152">
        <f>VLOOKUP(AD$2,怪物属性!$B$4:$F$29,5,FALSE)/($F43-VLOOKUP(AD$2,怪物属性!$B$4:$F$29,4,FALSE))</f>
        <v>-503.74820143884892</v>
      </c>
      <c r="AE43" s="153">
        <f>$E43/(VLOOKUP(AE$2,怪物属性!$B$4:$F$29,3,FALSE)-$G43)/IF(AD43&lt;0,ABS(AD43),AD43)</f>
        <v>3.039196606288366E-3</v>
      </c>
      <c r="AF43" s="152">
        <f>VLOOKUP(AF$2,怪物属性!$B$4:$F$29,5,FALSE)/($F43-VLOOKUP(AF$2,怪物属性!$B$4:$F$29,4,FALSE))</f>
        <v>-349.84900284900283</v>
      </c>
      <c r="AG43" s="153">
        <f>$E43/(VLOOKUP(AG$2,怪物属性!$B$4:$F$29,3,FALSE)-$G43)/IF(AF43&lt;0,ABS(AF43),AF43)</f>
        <v>3.9875911587881584E-3</v>
      </c>
      <c r="AH43" s="152">
        <f>VLOOKUP(AH$2,怪物属性!$B$4:$F$29,5,FALSE)/($F43-VLOOKUP(AH$2,怪物属性!$B$4:$F$29,4,FALSE))</f>
        <v>-275.75708502024293</v>
      </c>
      <c r="AI43" s="153">
        <f>$E43/(VLOOKUP(AI$2,怪物属性!$B$4:$F$29,3,FALSE)-$G43)/IF(AH43&lt;0,ABS(AH43),AH43)</f>
        <v>4.6446477741640306E-3</v>
      </c>
      <c r="AJ43" s="152">
        <f>VLOOKUP(AJ$2,怪物属性!$B$4:$F$29,5,FALSE)/($F43-VLOOKUP(AJ$2,怪物属性!$B$4:$F$29,4,FALSE))</f>
        <v>-242.47826086956522</v>
      </c>
      <c r="AK43" s="153">
        <f>$E43/(VLOOKUP(AK$2,怪物属性!$B$4:$F$29,3,FALSE)-$G43)/IF(AJ43&lt;0,ABS(AJ43),AJ43)</f>
        <v>4.8665626617086918E-3</v>
      </c>
      <c r="AL43" s="152">
        <f>VLOOKUP(AL$2,怪物属性!$B$4:$F$29,5,FALSE)/($F43-VLOOKUP(AL$2,怪物属性!$B$4:$F$29,4,FALSE))</f>
        <v>-212.10946196660481</v>
      </c>
      <c r="AM43" s="153">
        <f>$E43/(VLOOKUP(AM$2,怪物属性!$B$4:$F$29,3,FALSE)-$G43)/IF(AL43&lt;0,ABS(AL43),AL43)</f>
        <v>5.1248440523849271E-3</v>
      </c>
      <c r="AN43" s="152">
        <f>VLOOKUP(AN$2,怪物属性!$B$4:$F$29,5,FALSE)/($F43-VLOOKUP(AN$2,怪物属性!$B$4:$F$29,4,FALSE))</f>
        <v>-200.47695494562402</v>
      </c>
      <c r="AO43" s="153">
        <f>$E43/(VLOOKUP(AO$2,怪物属性!$B$4:$F$29,3,FALSE)-$G43)/IF(AN43&lt;0,ABS(AN43),AN43)</f>
        <v>5.040386448559241E-3</v>
      </c>
      <c r="AP43" s="152">
        <f>VLOOKUP(AP$2,怪物属性!$B$4:$F$29,5,FALSE)/($F43-VLOOKUP(AP$2,怪物属性!$B$4:$F$29,4,FALSE))</f>
        <v>-184.05975395430579</v>
      </c>
      <c r="AQ43" s="153">
        <f>$E43/(VLOOKUP(AQ$2,怪物属性!$B$4:$F$29,3,FALSE)-$G43)/IF(AP43&lt;0,ABS(AP43),AP43)</f>
        <v>5.0997136872206117E-3</v>
      </c>
      <c r="AR43" s="152">
        <f>VLOOKUP(AR$2,怪物属性!$B$4:$F$29,5,FALSE)/($F43-VLOOKUP(AR$2,怪物属性!$B$4:$F$29,4,FALSE))</f>
        <v>-177.43683409436835</v>
      </c>
      <c r="AS43" s="153">
        <f>$E43/(VLOOKUP(AS$2,怪物属性!$B$4:$F$29,3,FALSE)-$G43)/IF(AR43&lt;0,ABS(AR43),AR43)</f>
        <v>4.9328847429465899E-3</v>
      </c>
      <c r="AT43" s="152">
        <f>VLOOKUP(AT$2,怪物属性!$B$4:$F$29,5,FALSE)/($F43-VLOOKUP(AT$2,怪物属性!$B$4:$F$29,4,FALSE))</f>
        <v>-164.52142386288727</v>
      </c>
      <c r="AU43" s="153">
        <f>$E43/(VLOOKUP(AU$2,怪物属性!$B$4:$F$29,3,FALSE)-$G43)/IF(AT43&lt;0,ABS(AT43),AT43)</f>
        <v>4.9391882968562268E-3</v>
      </c>
      <c r="AV43" s="152">
        <f>VLOOKUP(AV$2,怪物属性!$B$4:$F$29,5,FALSE)/($F43-VLOOKUP(AV$2,怪物属性!$B$4:$F$29,4,FALSE))</f>
        <v>-155.81864695849916</v>
      </c>
      <c r="AW43" s="153">
        <f>$E43/(VLOOKUP(AW$2,怪物属性!$B$4:$F$29,3,FALSE)-$G43)/IF(AV43&lt;0,ABS(AV43),AV43)</f>
        <v>4.8096551785856267E-3</v>
      </c>
      <c r="AX43" s="152">
        <f>VLOOKUP(AX$2,怪物属性!$B$4:$F$29,5,FALSE)/($F43-VLOOKUP(AX$2,怪物属性!$B$4:$F$29,4,FALSE))</f>
        <v>-144.40308534461309</v>
      </c>
      <c r="AY43" s="153">
        <f>$E43/(VLOOKUP(AY$2,怪物属性!$B$4:$F$29,3,FALSE)-$G43)/IF(AX43&lt;0,ABS(AX43),AX43)</f>
        <v>4.8040969486871348E-3</v>
      </c>
      <c r="AZ43" s="152">
        <f>VLOOKUP(AZ$2,怪物属性!$B$4:$F$29,5,FALSE)/($F43-VLOOKUP(AZ$2,怪物属性!$B$4:$F$29,4,FALSE))</f>
        <v>-131.87288135593221</v>
      </c>
      <c r="BA43" s="153">
        <f>$E43/(VLOOKUP(BA$2,怪物属性!$B$4:$F$29,3,FALSE)-$G43)/IF(AZ43&lt;0,ABS(AZ43),AZ43)</f>
        <v>4.7718496787938448E-3</v>
      </c>
      <c r="BB43" s="152">
        <f>VLOOKUP(BB$2,怪物属性!$B$4:$F$29,5,FALSE)/($F43-VLOOKUP(BB$2,怪物属性!$B$4:$F$29,4,FALSE))</f>
        <v>-115.45960502692998</v>
      </c>
      <c r="BC43" s="153">
        <f>$E43/(VLOOKUP(BC$2,怪物属性!$B$4:$F$29,3,FALSE)-$G43)/IF(BB43&lt;0,ABS(BB43),BB43)</f>
        <v>4.9027536798547985E-3</v>
      </c>
      <c r="BD43" s="152">
        <f>VLOOKUP(BD$2,怪物属性!$B$4:$F$29,5,FALSE)/($F43-VLOOKUP(BD$2,怪物属性!$B$4:$F$29,4,FALSE))</f>
        <v>-89.6867903627804</v>
      </c>
      <c r="BE43" s="153">
        <f>$E43/(VLOOKUP(BE$2,怪物属性!$B$4:$F$29,3,FALSE)-$G43)/IF(BD43&lt;0,ABS(BD43),BD43)</f>
        <v>5.2952626178898862E-3</v>
      </c>
    </row>
    <row r="44" spans="1:57" x14ac:dyDescent="0.15">
      <c r="A44" s="30">
        <f>VLOOKUP(B44,装备升级!W:AB,静态模拟!C44+1,FALSE)+IF(静态模拟!D44=0,0,VLOOKUP(B44,装备强化!AP:AZ,静态模拟!D44+1,FALSE))</f>
        <v>242</v>
      </c>
      <c r="B44" s="149">
        <v>1</v>
      </c>
      <c r="C44" s="149">
        <v>4</v>
      </c>
      <c r="D44" s="149">
        <v>5</v>
      </c>
      <c r="E44" s="149">
        <f t="shared" si="1"/>
        <v>10050</v>
      </c>
      <c r="F44" s="22">
        <f t="shared" si="2"/>
        <v>3350</v>
      </c>
      <c r="G44" s="22">
        <f t="shared" si="3"/>
        <v>1675</v>
      </c>
      <c r="H44" s="152">
        <f>VLOOKUP(H$2,怪物属性!$B$4:$F$29,5,FALSE)/($F44-VLOOKUP(H$2,怪物属性!$B$4:$F$29,4,FALSE))</f>
        <v>4.2233009708737868</v>
      </c>
      <c r="I44" s="153">
        <f>$E44/(VLOOKUP(I$2,怪物属性!$B$4:$F$29,3,FALSE)-$G44)/IF(H44&lt;0,ABS(H44),H44)</f>
        <v>-18.886152162014231</v>
      </c>
      <c r="J44" s="152">
        <f>VLOOKUP(J$2,怪物属性!$B$4:$F$29,5,FALSE)/($F44-VLOOKUP(J$2,怪物属性!$B$4:$F$29,4,FALSE))</f>
        <v>6.7014613778705634</v>
      </c>
      <c r="K44" s="153">
        <f>$E44/(VLOOKUP(K$2,怪物属性!$B$4:$F$29,3,FALSE)-$G44)/IF(J44&lt;0,ABS(J44),J44)</f>
        <v>5.0494036942635079</v>
      </c>
      <c r="L44" s="152">
        <f>VLOOKUP(L$2,怪物属性!$B$4:$F$29,5,FALSE)/($F44-VLOOKUP(L$2,怪物属性!$B$4:$F$29,4,FALSE))</f>
        <v>11.468834688346883</v>
      </c>
      <c r="M44" s="153">
        <f>$E44/(VLOOKUP(M$2,怪物属性!$B$4:$F$29,3,FALSE)-$G44)/IF(L44&lt;0,ABS(L44),L44)</f>
        <v>1.2136950237996742</v>
      </c>
      <c r="N44" s="152">
        <f>VLOOKUP(N$2,怪物属性!$B$4:$F$29,5,FALSE)/($F44-VLOOKUP(N$2,怪物属性!$B$4:$F$29,4,FALSE))</f>
        <v>16.263779527559056</v>
      </c>
      <c r="O44" s="153">
        <f>$E44/(VLOOKUP(O$2,怪物属性!$B$4:$F$29,3,FALSE)-$G44)/IF(N44&lt;0,ABS(N44),N44)</f>
        <v>0.53827312316073672</v>
      </c>
      <c r="P44" s="152">
        <f>VLOOKUP(P$2,怪物属性!$B$4:$F$29,5,FALSE)/($F44-VLOOKUP(P$2,怪物属性!$B$4:$F$29,4,FALSE))</f>
        <v>24.80205516495403</v>
      </c>
      <c r="Q44" s="153">
        <f>$E44/(VLOOKUP(Q$2,怪物属性!$B$4:$F$29,3,FALSE)-$G44)/IF(P44&lt;0,ABS(P44),P44)</f>
        <v>0.2569488624273214</v>
      </c>
      <c r="R44" s="152">
        <f>VLOOKUP(R$2,怪物属性!$B$4:$F$29,5,FALSE)/($F44-VLOOKUP(R$2,怪物属性!$B$4:$F$29,4,FALSE))</f>
        <v>34.068965517241381</v>
      </c>
      <c r="S44" s="153">
        <f>$E44/(VLOOKUP(S$2,怪物属性!$B$4:$F$29,3,FALSE)-$G44)/IF(R44&lt;0,ABS(R44),R44)</f>
        <v>0.14524366250246681</v>
      </c>
      <c r="T44" s="152">
        <f>VLOOKUP(T$2,怪物属性!$B$4:$F$29,5,FALSE)/($F44-VLOOKUP(T$2,怪物属性!$B$4:$F$29,4,FALSE))</f>
        <v>49.47683923705722</v>
      </c>
      <c r="U44" s="153">
        <f>$E44/(VLOOKUP(U$2,怪物属性!$B$4:$F$29,3,FALSE)-$G44)/IF(T44&lt;0,ABS(T44),T44)</f>
        <v>8.2437233847769145E-2</v>
      </c>
      <c r="V44" s="152">
        <f>VLOOKUP(V$2,怪物属性!$B$4:$F$29,5,FALSE)/($F44-VLOOKUP(V$2,怪物属性!$B$4:$F$29,4,FALSE))</f>
        <v>66.5625</v>
      </c>
      <c r="W44" s="153">
        <f>$E44/(VLOOKUP(W$2,怪物属性!$B$4:$F$29,3,FALSE)-$G44)/IF(V44&lt;0,ABS(V44),V44)</f>
        <v>5.2028227254637405E-2</v>
      </c>
      <c r="X44" s="152">
        <f>VLOOKUP(X$2,怪物属性!$B$4:$F$29,5,FALSE)/($F44-VLOOKUP(X$2,怪物属性!$B$4:$F$29,4,FALSE))</f>
        <v>96.156736938588452</v>
      </c>
      <c r="Y44" s="153">
        <f>$E44/(VLOOKUP(Y$2,怪物属性!$B$4:$F$29,3,FALSE)-$G44)/IF(X44&lt;0,ABS(X44),X44)</f>
        <v>3.1273745597943388E-2</v>
      </c>
      <c r="Z44" s="152">
        <f>VLOOKUP(Z$2,怪物属性!$B$4:$F$29,5,FALSE)/($F44-VLOOKUP(Z$2,怪物属性!$B$4:$F$29,4,FALSE))</f>
        <v>133.32814238042269</v>
      </c>
      <c r="AA44" s="153">
        <f>$E44/(VLOOKUP(AA$2,怪物属性!$B$4:$F$29,3,FALSE)-$G44)/IF(Z44&lt;0,ABS(Z44),Z44)</f>
        <v>1.9893886150651501E-2</v>
      </c>
      <c r="AB44" s="152">
        <f>VLOOKUP(AB$2,怪物属性!$B$4:$F$29,5,FALSE)/($F44-VLOOKUP(AB$2,怪物属性!$B$4:$F$29,4,FALSE))</f>
        <v>-1827.0588235294117</v>
      </c>
      <c r="AC44" s="153">
        <f>$E44/(VLOOKUP(AC$2,怪物属性!$B$4:$F$29,3,FALSE)-$G44)/IF(AB44&lt;0,ABS(AB44),AB44)</f>
        <v>9.3979906287429004E-4</v>
      </c>
      <c r="AD44" s="152">
        <f>VLOOKUP(AD$2,怪物属性!$B$4:$F$29,5,FALSE)/($F44-VLOOKUP(AD$2,怪物属性!$B$4:$F$29,4,FALSE))</f>
        <v>-557.19628647214859</v>
      </c>
      <c r="AE44" s="153">
        <f>$E44/(VLOOKUP(AE$2,怪物属性!$B$4:$F$29,3,FALSE)-$G44)/IF(AD44&lt;0,ABS(AD44),AD44)</f>
        <v>2.7894729102368667E-3</v>
      </c>
      <c r="AF44" s="152">
        <f>VLOOKUP(AF$2,怪物属性!$B$4:$F$29,5,FALSE)/($F44-VLOOKUP(AF$2,怪物属性!$B$4:$F$29,4,FALSE))</f>
        <v>-370.98791540785498</v>
      </c>
      <c r="AG44" s="153">
        <f>$E44/(VLOOKUP(AG$2,怪物属性!$B$4:$F$29,3,FALSE)-$G44)/IF(AF44&lt;0,ABS(AF44),AF44)</f>
        <v>3.816544263849103E-3</v>
      </c>
      <c r="AH44" s="152">
        <f>VLOOKUP(AH$2,怪物属性!$B$4:$F$29,5,FALSE)/($F44-VLOOKUP(AH$2,怪物属性!$B$4:$F$29,4,FALSE))</f>
        <v>-287.39240506329116</v>
      </c>
      <c r="AI44" s="153">
        <f>$E44/(VLOOKUP(AI$2,怪物属性!$B$4:$F$29,3,FALSE)-$G44)/IF(AH44&lt;0,ABS(AH44),AH44)</f>
        <v>4.5221271019646441E-3</v>
      </c>
      <c r="AJ44" s="152">
        <f>VLOOKUP(AJ$2,怪物属性!$B$4:$F$29,5,FALSE)/($F44-VLOOKUP(AJ$2,怪物属性!$B$4:$F$29,4,FALSE))</f>
        <v>-250.25</v>
      </c>
      <c r="AK44" s="153">
        <f>$E44/(VLOOKUP(AK$2,怪物属性!$B$4:$F$29,3,FALSE)-$G44)/IF(AJ44&lt;0,ABS(AJ44),AJ44)</f>
        <v>4.7837808409577319E-3</v>
      </c>
      <c r="AL44" s="152">
        <f>VLOOKUP(AL$2,怪物属性!$B$4:$F$29,5,FALSE)/($F44-VLOOKUP(AL$2,怪物属性!$B$4:$F$29,4,FALSE))</f>
        <v>-217.48953709575142</v>
      </c>
      <c r="AM44" s="153">
        <f>$E44/(VLOOKUP(AM$2,怪物属性!$B$4:$F$29,3,FALSE)-$G44)/IF(AL44&lt;0,ABS(AL44),AL44)</f>
        <v>5.0695687828411044E-3</v>
      </c>
      <c r="AN44" s="152">
        <f>VLOOKUP(AN$2,怪物属性!$B$4:$F$29,5,FALSE)/($F44-VLOOKUP(AN$2,怪物属性!$B$4:$F$29,4,FALSE))</f>
        <v>-204.71760973030143</v>
      </c>
      <c r="AO44" s="153">
        <f>$E44/(VLOOKUP(AO$2,怪物属性!$B$4:$F$29,3,FALSE)-$G44)/IF(AN44&lt;0,ABS(AN44),AN44)</f>
        <v>5.0058137206129664E-3</v>
      </c>
      <c r="AP44" s="152">
        <f>VLOOKUP(AP$2,怪物属性!$B$4:$F$29,5,FALSE)/($F44-VLOOKUP(AP$2,怪物属性!$B$4:$F$29,4,FALSE))</f>
        <v>-187.35241502683363</v>
      </c>
      <c r="AQ44" s="153">
        <f>$E44/(VLOOKUP(AQ$2,怪物属性!$B$4:$F$29,3,FALSE)-$G44)/IF(AP44&lt;0,ABS(AP44),AP44)</f>
        <v>5.0802370355885708E-3</v>
      </c>
      <c r="AR44" s="152">
        <f>VLOOKUP(AR$2,怪物属性!$B$4:$F$29,5,FALSE)/($F44-VLOOKUP(AR$2,怪物属性!$B$4:$F$29,4,FALSE))</f>
        <v>-180.17928902627511</v>
      </c>
      <c r="AS44" s="153">
        <f>$E44/(VLOOKUP(AS$2,怪物属性!$B$4:$F$29,3,FALSE)-$G44)/IF(AR44&lt;0,ABS(AR44),AR44)</f>
        <v>4.925189922431298E-3</v>
      </c>
      <c r="AT44" s="152">
        <f>VLOOKUP(AT$2,怪物属性!$B$4:$F$29,5,FALSE)/($F44-VLOOKUP(AT$2,怪物属性!$B$4:$F$29,4,FALSE))</f>
        <v>-166.71943887775552</v>
      </c>
      <c r="AU44" s="153">
        <f>$E44/(VLOOKUP(AU$2,怪物属性!$B$4:$F$29,3,FALSE)-$G44)/IF(AT44&lt;0,ABS(AT44),AT44)</f>
        <v>4.9410584473433584E-3</v>
      </c>
      <c r="AV44" s="152">
        <f>VLOOKUP(AV$2,怪物属性!$B$4:$F$29,5,FALSE)/($F44-VLOOKUP(AV$2,怪物属性!$B$4:$F$29,4,FALSE))</f>
        <v>-157.61069580218518</v>
      </c>
      <c r="AW44" s="153">
        <f>$E44/(VLOOKUP(AW$2,怪物属性!$B$4:$F$29,3,FALSE)-$G44)/IF(AV44&lt;0,ABS(AV44),AV44)</f>
        <v>4.8197058222623802E-3</v>
      </c>
      <c r="AX44" s="152">
        <f>VLOOKUP(AX$2,怪物属性!$B$4:$F$29,5,FALSE)/($F44-VLOOKUP(AX$2,怪物属性!$B$4:$F$29,4,FALSE))</f>
        <v>-145.85473737119878</v>
      </c>
      <c r="AY44" s="153">
        <f>$E44/(VLOOKUP(AY$2,怪物属性!$B$4:$F$29,3,FALSE)-$G44)/IF(AX44&lt;0,ABS(AX44),AX44)</f>
        <v>4.8204961949974649E-3</v>
      </c>
      <c r="AZ44" s="152">
        <f>VLOOKUP(AZ$2,怪物属性!$B$4:$F$29,5,FALSE)/($F44-VLOOKUP(AZ$2,怪物属性!$B$4:$F$29,4,FALSE))</f>
        <v>-133</v>
      </c>
      <c r="BA44" s="153">
        <f>$E44/(VLOOKUP(BA$2,怪物属性!$B$4:$F$29,3,FALSE)-$G44)/IF(AZ44&lt;0,ABS(AZ44),AZ44)</f>
        <v>4.7946643257890916E-3</v>
      </c>
      <c r="BB44" s="152">
        <f>VLOOKUP(BB$2,怪物属性!$B$4:$F$29,5,FALSE)/($F44-VLOOKUP(BB$2,怪物属性!$B$4:$F$29,4,FALSE))</f>
        <v>-116.29475587703436</v>
      </c>
      <c r="BC44" s="153">
        <f>$E44/(VLOOKUP(BC$2,怪物属性!$B$4:$F$29,3,FALSE)-$G44)/IF(BB44&lt;0,ABS(BB44),BB44)</f>
        <v>4.9319907612582247E-3</v>
      </c>
      <c r="BD44" s="152">
        <f>VLOOKUP(BD$2,怪物属性!$B$4:$F$29,5,FALSE)/($F44-VLOOKUP(BD$2,怪物属性!$B$4:$F$29,4,FALSE))</f>
        <v>-90.186299081035926</v>
      </c>
      <c r="BE44" s="153">
        <f>$E44/(VLOOKUP(BE$2,怪物属性!$B$4:$F$29,3,FALSE)-$G44)/IF(BD44&lt;0,ABS(BD44),BD44)</f>
        <v>5.33467352646122E-3</v>
      </c>
    </row>
    <row r="45" spans="1:57" x14ac:dyDescent="0.15">
      <c r="A45" s="30">
        <f>VLOOKUP(B45,装备升级!W:AB,静态模拟!C45+1,FALSE)+IF(静态模拟!D45=0,0,VLOOKUP(B45,装备强化!AP:AZ,静态模拟!D45+1,FALSE))</f>
        <v>298</v>
      </c>
      <c r="B45" s="149">
        <v>1</v>
      </c>
      <c r="C45" s="149">
        <v>4</v>
      </c>
      <c r="D45" s="149">
        <v>6</v>
      </c>
      <c r="E45" s="149">
        <f t="shared" si="1"/>
        <v>10170</v>
      </c>
      <c r="F45" s="22">
        <f t="shared" si="2"/>
        <v>3390</v>
      </c>
      <c r="G45" s="22">
        <f t="shared" si="3"/>
        <v>1695</v>
      </c>
      <c r="H45" s="152">
        <f>VLOOKUP(H$2,怪物属性!$B$4:$F$29,5,FALSE)/($F45-VLOOKUP(H$2,怪物属性!$B$4:$F$29,4,FALSE))</f>
        <v>4.1586998087954115</v>
      </c>
      <c r="I45" s="153">
        <f>$E45/(VLOOKUP(I$2,怪物属性!$B$4:$F$29,3,FALSE)-$G45)/IF(H45&lt;0,ABS(H45),H45)</f>
        <v>-16.749834671705241</v>
      </c>
      <c r="J45" s="152">
        <f>VLOOKUP(J$2,怪物属性!$B$4:$F$29,5,FALSE)/($F45-VLOOKUP(J$2,怪物属性!$B$4:$F$29,4,FALSE))</f>
        <v>6.5913757700205338</v>
      </c>
      <c r="K45" s="153">
        <f>$E45/(VLOOKUP(K$2,怪物属性!$B$4:$F$29,3,FALSE)-$G45)/IF(J45&lt;0,ABS(J45),J45)</f>
        <v>5.5701271972738624</v>
      </c>
      <c r="L45" s="152">
        <f>VLOOKUP(L$2,怪物属性!$B$4:$F$29,5,FALSE)/($F45-VLOOKUP(L$2,怪物属性!$B$4:$F$29,4,FALSE))</f>
        <v>11.26530612244898</v>
      </c>
      <c r="M45" s="153">
        <f>$E45/(VLOOKUP(M$2,怪物属性!$B$4:$F$29,3,FALSE)-$G45)/IF(L45&lt;0,ABS(L45),L45)</f>
        <v>1.2859996283909327</v>
      </c>
      <c r="N45" s="152">
        <f>VLOOKUP(N$2,怪物属性!$B$4:$F$29,5,FALSE)/($F45-VLOOKUP(N$2,怪物属性!$B$4:$F$29,4,FALSE))</f>
        <v>15.94980694980695</v>
      </c>
      <c r="O45" s="153">
        <f>$E45/(VLOOKUP(O$2,怪物属性!$B$4:$F$29,3,FALSE)-$G45)/IF(N45&lt;0,ABS(N45),N45)</f>
        <v>0.56527063149925061</v>
      </c>
      <c r="P45" s="152">
        <f>VLOOKUP(P$2,怪物属性!$B$4:$F$29,5,FALSE)/($F45-VLOOKUP(P$2,怪物属性!$B$4:$F$29,4,FALSE))</f>
        <v>24.27686606670196</v>
      </c>
      <c r="Q45" s="153">
        <f>$E45/(VLOOKUP(Q$2,怪物属性!$B$4:$F$29,3,FALSE)-$G45)/IF(P45&lt;0,ABS(P45),P45)</f>
        <v>0.26905416413996813</v>
      </c>
      <c r="R45" s="152">
        <f>VLOOKUP(R$2,怪物属性!$B$4:$F$29,5,FALSE)/($F45-VLOOKUP(R$2,怪物属性!$B$4:$F$29,4,FALSE))</f>
        <v>33.264028352037805</v>
      </c>
      <c r="S45" s="153">
        <f>$E45/(VLOOKUP(S$2,怪物属性!$B$4:$F$29,3,FALSE)-$G45)/IF(R45&lt;0,ABS(R45),R45)</f>
        <v>0.1520316609383528</v>
      </c>
      <c r="T45" s="152">
        <f>VLOOKUP(T$2,怪物属性!$B$4:$F$29,5,FALSE)/($F45-VLOOKUP(T$2,怪物属性!$B$4:$F$29,4,FALSE))</f>
        <v>48.164456233421753</v>
      </c>
      <c r="U45" s="153">
        <f>$E45/(VLOOKUP(U$2,怪物属性!$B$4:$F$29,3,FALSE)-$G45)/IF(T45&lt;0,ABS(T45),T45)</f>
        <v>8.6395891383670056E-2</v>
      </c>
      <c r="V45" s="152">
        <f>VLOOKUP(V$2,怪物属性!$B$4:$F$29,5,FALSE)/($F45-VLOOKUP(V$2,怪物属性!$B$4:$F$29,4,FALSE))</f>
        <v>64.545454545454547</v>
      </c>
      <c r="W45" s="153">
        <f>$E45/(VLOOKUP(W$2,怪物属性!$B$4:$F$29,3,FALSE)-$G45)/IF(V45&lt;0,ABS(V45),V45)</f>
        <v>5.4671540694548972E-2</v>
      </c>
      <c r="X45" s="152">
        <f>VLOOKUP(X$2,怪物属性!$B$4:$F$29,5,FALSE)/($F45-VLOOKUP(X$2,怪物属性!$B$4:$F$29,4,FALSE))</f>
        <v>92.755968169761275</v>
      </c>
      <c r="Y45" s="153">
        <f>$E45/(VLOOKUP(Y$2,怪物属性!$B$4:$F$29,3,FALSE)-$G45)/IF(X45&lt;0,ABS(X45),X45)</f>
        <v>3.3004979089675868E-2</v>
      </c>
      <c r="Z45" s="152">
        <f>VLOOKUP(Z$2,怪物属性!$B$4:$F$29,5,FALSE)/($F45-VLOOKUP(Z$2,怪物属性!$B$4:$F$29,4,FALSE))</f>
        <v>127.64856230031948</v>
      </c>
      <c r="AA45" s="153">
        <f>$E45/(VLOOKUP(AA$2,怪物属性!$B$4:$F$29,3,FALSE)-$G45)/IF(Z45&lt;0,ABS(Z45),Z45)</f>
        <v>2.113872980991021E-2</v>
      </c>
      <c r="AB45" s="152">
        <f>VLOOKUP(AB$2,怪物属性!$B$4:$F$29,5,FALSE)/($F45-VLOOKUP(AB$2,怪物属性!$B$4:$F$29,4,FALSE))</f>
        <v>-3005.8064516129034</v>
      </c>
      <c r="AC45" s="153">
        <f>$E45/(VLOOKUP(AC$2,怪物属性!$B$4:$F$29,3,FALSE)-$G45)/IF(AB45&lt;0,ABS(AB45),AB45)</f>
        <v>5.800533832362861E-4</v>
      </c>
      <c r="AD45" s="152">
        <f>VLOOKUP(AD$2,怪物属性!$B$4:$F$29,5,FALSE)/($F45-VLOOKUP(AD$2,怪物属性!$B$4:$F$29,4,FALSE))</f>
        <v>-623.33234421364989</v>
      </c>
      <c r="AE45" s="153">
        <f>$E45/(VLOOKUP(AE$2,怪物属性!$B$4:$F$29,3,FALSE)-$G45)/IF(AD45&lt;0,ABS(AD45),AD45)</f>
        <v>2.531109821789512E-3</v>
      </c>
      <c r="AF45" s="152">
        <f>VLOOKUP(AF$2,怪物属性!$B$4:$F$29,5,FALSE)/($F45-VLOOKUP(AF$2,怪物属性!$B$4:$F$29,4,FALSE))</f>
        <v>-394.84565916398714</v>
      </c>
      <c r="AG45" s="153">
        <f>$E45/(VLOOKUP(AG$2,怪物属性!$B$4:$F$29,3,FALSE)-$G45)/IF(AF45&lt;0,ABS(AF45),AF45)</f>
        <v>3.639008137683582E-3</v>
      </c>
      <c r="AH45" s="152">
        <f>VLOOKUP(AH$2,怪物属性!$B$4:$F$29,5,FALSE)/($F45-VLOOKUP(AH$2,怪物属性!$B$4:$F$29,4,FALSE))</f>
        <v>-300.05286343612335</v>
      </c>
      <c r="AI45" s="153">
        <f>$E45/(VLOOKUP(AI$2,怪物属性!$B$4:$F$29,3,FALSE)-$G45)/IF(AH45&lt;0,ABS(AH45),AH45)</f>
        <v>4.3944026298643538E-3</v>
      </c>
      <c r="AJ45" s="152">
        <f>VLOOKUP(AJ$2,怪物属性!$B$4:$F$29,5,FALSE)/($F45-VLOOKUP(AJ$2,怪物属性!$B$4:$F$29,4,FALSE))</f>
        <v>-258.53642384105962</v>
      </c>
      <c r="AK45" s="153">
        <f>$E45/(VLOOKUP(AK$2,怪物属性!$B$4:$F$29,3,FALSE)-$G45)/IF(AJ45&lt;0,ABS(AJ45),AJ45)</f>
        <v>4.6969333766119069E-3</v>
      </c>
      <c r="AL45" s="152">
        <f>VLOOKUP(AL$2,怪物属性!$B$4:$F$29,5,FALSE)/($F45-VLOOKUP(AL$2,怪物属性!$B$4:$F$29,4,FALSE))</f>
        <v>-223.14964216005205</v>
      </c>
      <c r="AM45" s="153">
        <f>$E45/(VLOOKUP(AM$2,怪物属性!$B$4:$F$29,3,FALSE)-$G45)/IF(AL45&lt;0,ABS(AL45),AL45)</f>
        <v>5.0109729086315891E-3</v>
      </c>
      <c r="AN45" s="152">
        <f>VLOOKUP(AN$2,怪物属性!$B$4:$F$29,5,FALSE)/($F45-VLOOKUP(AN$2,怪物属性!$B$4:$F$29,4,FALSE))</f>
        <v>-209.14154511075094</v>
      </c>
      <c r="AO45" s="153">
        <f>$E45/(VLOOKUP(AO$2,怪物属性!$B$4:$F$29,3,FALSE)-$G45)/IF(AN45&lt;0,ABS(AN45),AN45)</f>
        <v>4.9685658769879019E-3</v>
      </c>
      <c r="AP45" s="152">
        <f>VLOOKUP(AP$2,怪物属性!$B$4:$F$29,5,FALSE)/($F45-VLOOKUP(AP$2,怪物属性!$B$4:$F$29,4,FALSE))</f>
        <v>-190.76502732240436</v>
      </c>
      <c r="AQ45" s="153">
        <f>$E45/(VLOOKUP(AQ$2,怪物属性!$B$4:$F$29,3,FALSE)-$G45)/IF(AP45&lt;0,ABS(AP45),AP45)</f>
        <v>5.0585120552764573E-3</v>
      </c>
      <c r="AR45" s="152">
        <f>VLOOKUP(AR$2,怪物属性!$B$4:$F$29,5,FALSE)/($F45-VLOOKUP(AR$2,怪物属性!$B$4:$F$29,4,FALSE))</f>
        <v>-183.00784929356357</v>
      </c>
      <c r="AS45" s="153">
        <f>$E45/(VLOOKUP(AS$2,怪物属性!$B$4:$F$29,3,FALSE)-$G45)/IF(AR45&lt;0,ABS(AR45),AR45)</f>
        <v>4.9156467851743327E-3</v>
      </c>
      <c r="AT45" s="152">
        <f>VLOOKUP(AT$2,怪物属性!$B$4:$F$29,5,FALSE)/($F45-VLOOKUP(AT$2,怪物属性!$B$4:$F$29,4,FALSE))</f>
        <v>-168.97698036560595</v>
      </c>
      <c r="AU45" s="153">
        <f>$E45/(VLOOKUP(AU$2,怪物属性!$B$4:$F$29,3,FALSE)-$G45)/IF(AT45&lt;0,ABS(AT45),AT45)</f>
        <v>4.9413557258008696E-3</v>
      </c>
      <c r="AV45" s="152">
        <f>VLOOKUP(AV$2,怪物属性!$B$4:$F$29,5,FALSE)/($F45-VLOOKUP(AV$2,怪物属性!$B$4:$F$29,4,FALSE))</f>
        <v>-159.44444444444446</v>
      </c>
      <c r="AW45" s="153">
        <f>$E45/(VLOOKUP(AW$2,怪物属性!$B$4:$F$29,3,FALSE)-$G45)/IF(AV45&lt;0,ABS(AV45),AV45)</f>
        <v>4.8284611752789953E-3</v>
      </c>
      <c r="AX45" s="152">
        <f>VLOOKUP(AX$2,怪物属性!$B$4:$F$29,5,FALSE)/($F45-VLOOKUP(AX$2,怪物属性!$B$4:$F$29,4,FALSE))</f>
        <v>-147.33587204874334</v>
      </c>
      <c r="AY45" s="153">
        <f>$E45/(VLOOKUP(AY$2,怪物属性!$B$4:$F$29,3,FALSE)-$G45)/IF(AX45&lt;0,ABS(AX45),AX45)</f>
        <v>4.8357825366431391E-3</v>
      </c>
      <c r="AZ45" s="152">
        <f>VLOOKUP(AZ$2,怪物属性!$B$4:$F$29,5,FALSE)/($F45-VLOOKUP(AZ$2,怪物属性!$B$4:$F$29,4,FALSE))</f>
        <v>-134.14655172413794</v>
      </c>
      <c r="BA45" s="153">
        <f>$E45/(VLOOKUP(BA$2,怪物属性!$B$4:$F$29,3,FALSE)-$G45)/IF(AZ45&lt;0,ABS(AZ45),AZ45)</f>
        <v>4.8165570803168608E-3</v>
      </c>
      <c r="BB45" s="152">
        <f>VLOOKUP(BB$2,怪物属性!$B$4:$F$29,5,FALSE)/($F45-VLOOKUP(BB$2,怪物属性!$B$4:$F$29,4,FALSE))</f>
        <v>-117.14207650273224</v>
      </c>
      <c r="BC45" s="153">
        <f>$E45/(VLOOKUP(BC$2,怪物属性!$B$4:$F$29,3,FALSE)-$G45)/IF(BB45&lt;0,ABS(BB45),BB45)</f>
        <v>4.9604417622931872E-3</v>
      </c>
      <c r="BD45" s="152">
        <f>VLOOKUP(BD$2,怪物属性!$B$4:$F$29,5,FALSE)/($F45-VLOOKUP(BD$2,怪物属性!$B$4:$F$29,4,FALSE))</f>
        <v>-90.691402968356201</v>
      </c>
      <c r="BE45" s="153">
        <f>$E45/(VLOOKUP(BE$2,怪物属性!$B$4:$F$29,3,FALSE)-$G45)/IF(BD45&lt;0,ABS(BD45),BD45)</f>
        <v>5.3734497698130013E-3</v>
      </c>
    </row>
    <row r="46" spans="1:57" x14ac:dyDescent="0.15">
      <c r="A46" s="30">
        <f>VLOOKUP(B46,装备升级!W:AB,静态模拟!C46+1,FALSE)+IF(静态模拟!D46=0,0,VLOOKUP(B46,装备强化!AP:AZ,静态模拟!D46+1,FALSE))</f>
        <v>360</v>
      </c>
      <c r="B46" s="149">
        <v>1</v>
      </c>
      <c r="C46" s="149">
        <v>4</v>
      </c>
      <c r="D46" s="149">
        <v>7</v>
      </c>
      <c r="E46" s="149">
        <f t="shared" si="1"/>
        <v>10290</v>
      </c>
      <c r="F46" s="22">
        <f t="shared" si="2"/>
        <v>3430</v>
      </c>
      <c r="G46" s="22">
        <f t="shared" si="3"/>
        <v>1715</v>
      </c>
      <c r="H46" s="152">
        <f>VLOOKUP(H$2,怪物属性!$B$4:$F$29,5,FALSE)/($F46-VLOOKUP(H$2,怪物属性!$B$4:$F$29,4,FALSE))</f>
        <v>4.0960451977401133</v>
      </c>
      <c r="I46" s="153">
        <f>$E46/(VLOOKUP(I$2,怪物属性!$B$4:$F$29,3,FALSE)-$G46)/IF(H46&lt;0,ABS(H46),H46)</f>
        <v>-15.133610303282094</v>
      </c>
      <c r="J46" s="152">
        <f>VLOOKUP(J$2,怪物属性!$B$4:$F$29,5,FALSE)/($F46-VLOOKUP(J$2,怪物属性!$B$4:$F$29,4,FALSE))</f>
        <v>6.4848484848484844</v>
      </c>
      <c r="K46" s="153">
        <f>$E46/(VLOOKUP(K$2,怪物属性!$B$4:$F$29,3,FALSE)-$G46)/IF(J46&lt;0,ABS(J46),J46)</f>
        <v>6.1742245172551735</v>
      </c>
      <c r="L46" s="152">
        <f>VLOOKUP(L$2,怪物属性!$B$4:$F$29,5,FALSE)/($F46-VLOOKUP(L$2,怪物属性!$B$4:$F$29,4,FALSE))</f>
        <v>11.068875326939843</v>
      </c>
      <c r="M46" s="153">
        <f>$E46/(VLOOKUP(M$2,怪物属性!$B$4:$F$29,3,FALSE)-$G46)/IF(L46&lt;0,ABS(L46),L46)</f>
        <v>1.3630993297817495</v>
      </c>
      <c r="N46" s="152">
        <f>VLOOKUP(N$2,怪物属性!$B$4:$F$29,5,FALSE)/($F46-VLOOKUP(N$2,怪物属性!$B$4:$F$29,4,FALSE))</f>
        <v>15.647727272727273</v>
      </c>
      <c r="O46" s="153">
        <f>$E46/(VLOOKUP(O$2,怪物属性!$B$4:$F$29,3,FALSE)-$G46)/IF(N46&lt;0,ABS(N46),N46)</f>
        <v>0.59350495111803248</v>
      </c>
      <c r="P46" s="152">
        <f>VLOOKUP(P$2,怪物属性!$B$4:$F$29,5,FALSE)/($F46-VLOOKUP(P$2,怪物属性!$B$4:$F$29,4,FALSE))</f>
        <v>23.773457750129602</v>
      </c>
      <c r="Q46" s="153">
        <f>$E46/(VLOOKUP(Q$2,怪物属性!$B$4:$F$29,3,FALSE)-$G46)/IF(P46&lt;0,ABS(P46),P46)</f>
        <v>0.28161070162689139</v>
      </c>
      <c r="R46" s="152">
        <f>VLOOKUP(R$2,怪物属性!$B$4:$F$29,5,FALSE)/($F46-VLOOKUP(R$2,怪物属性!$B$4:$F$29,4,FALSE))</f>
        <v>32.496249278707445</v>
      </c>
      <c r="S46" s="153">
        <f>$E46/(VLOOKUP(S$2,怪物属性!$B$4:$F$29,3,FALSE)-$G46)/IF(R46&lt;0,ABS(R46),R46)</f>
        <v>0.15904165163435757</v>
      </c>
      <c r="T46" s="152">
        <f>VLOOKUP(T$2,怪物属性!$B$4:$F$29,5,FALSE)/($F46-VLOOKUP(T$2,怪物属性!$B$4:$F$29,4,FALSE))</f>
        <v>46.91989664082687</v>
      </c>
      <c r="U46" s="153">
        <f>$E46/(VLOOKUP(U$2,怪物属性!$B$4:$F$29,3,FALSE)-$G46)/IF(T46&lt;0,ABS(T46),T46)</f>
        <v>9.0474400177103315E-2</v>
      </c>
      <c r="V46" s="152">
        <f>VLOOKUP(V$2,怪物属性!$B$4:$F$29,5,FALSE)/($F46-VLOOKUP(V$2,怪物属性!$B$4:$F$29,4,FALSE))</f>
        <v>62.647058823529413</v>
      </c>
      <c r="W46" s="153">
        <f>$E46/(VLOOKUP(W$2,怪物属性!$B$4:$F$29,3,FALSE)-$G46)/IF(V46&lt;0,ABS(V46),V46)</f>
        <v>5.7391167409769593E-2</v>
      </c>
      <c r="X46" s="152">
        <f>VLOOKUP(X$2,怪物属性!$B$4:$F$29,5,FALSE)/($F46-VLOOKUP(X$2,怪物属性!$B$4:$F$29,4,FALSE))</f>
        <v>89.58753202391118</v>
      </c>
      <c r="Y46" s="153">
        <f>$E46/(VLOOKUP(Y$2,怪物属性!$B$4:$F$29,3,FALSE)-$G46)/IF(X46&lt;0,ABS(X46),X46)</f>
        <v>3.4784897912261796E-2</v>
      </c>
      <c r="Z46" s="152">
        <f>VLOOKUP(Z$2,怪物属性!$B$4:$F$29,5,FALSE)/($F46-VLOOKUP(Z$2,怪物属性!$B$4:$F$29,4,FALSE))</f>
        <v>122.43309499489274</v>
      </c>
      <c r="AA46" s="153">
        <f>$E46/(VLOOKUP(AA$2,怪物属性!$B$4:$F$29,3,FALSE)-$G46)/IF(Z46&lt;0,ABS(Z46),Z46)</f>
        <v>2.2418218935237783E-2</v>
      </c>
      <c r="AB46" s="152">
        <f>VLOOKUP(AB$2,怪物属性!$B$4:$F$29,5,FALSE)/($F46-VLOOKUP(AB$2,怪物属性!$B$4:$F$29,4,FALSE))</f>
        <v>-8470.9090909090901</v>
      </c>
      <c r="AC46" s="153">
        <f>$E46/(VLOOKUP(AC$2,怪物属性!$B$4:$F$29,3,FALSE)-$G46)/IF(AB46&lt;0,ABS(AB46),AB46)</f>
        <v>2.0897052358054849E-4</v>
      </c>
      <c r="AD46" s="152">
        <f>VLOOKUP(AD$2,怪物属性!$B$4:$F$29,5,FALSE)/($F46-VLOOKUP(AD$2,怪物属性!$B$4:$F$29,4,FALSE))</f>
        <v>-707.28282828282829</v>
      </c>
      <c r="AE46" s="153">
        <f>$E46/(VLOOKUP(AE$2,怪物属性!$B$4:$F$29,3,FALSE)-$G46)/IF(AD46&lt;0,ABS(AD46),AD46)</f>
        <v>2.2640266743506362E-3</v>
      </c>
      <c r="AF46" s="152">
        <f>VLOOKUP(AF$2,怪物属性!$B$4:$F$29,5,FALSE)/($F46-VLOOKUP(AF$2,怪物属性!$B$4:$F$29,4,FALSE))</f>
        <v>-421.98281786941578</v>
      </c>
      <c r="AG46" s="153">
        <f>$E46/(VLOOKUP(AG$2,怪物属性!$B$4:$F$29,3,FALSE)-$G46)/IF(AF46&lt;0,ABS(AF46),AF46)</f>
        <v>3.4549276153902661E-3</v>
      </c>
      <c r="AH46" s="152">
        <f>VLOOKUP(AH$2,怪物属性!$B$4:$F$29,5,FALSE)/($F46-VLOOKUP(AH$2,怪物属性!$B$4:$F$29,4,FALSE))</f>
        <v>-313.88018433179724</v>
      </c>
      <c r="AI46" s="153">
        <f>$E46/(VLOOKUP(AI$2,怪物属性!$B$4:$F$29,3,FALSE)-$G46)/IF(AH46&lt;0,ABS(AH46),AH46)</f>
        <v>4.2614337718766687E-3</v>
      </c>
      <c r="AJ46" s="152">
        <f>VLOOKUP(AJ$2,怪物属性!$B$4:$F$29,5,FALSE)/($F46-VLOOKUP(AJ$2,怪物属性!$B$4:$F$29,4,FALSE))</f>
        <v>-267.39041095890411</v>
      </c>
      <c r="AK46" s="153">
        <f>$E46/(VLOOKUP(AK$2,怪物属性!$B$4:$F$29,3,FALSE)-$G46)/IF(AJ46&lt;0,ABS(AJ46),AJ46)</f>
        <v>4.6059910719488126E-3</v>
      </c>
      <c r="AL46" s="152">
        <f>VLOOKUP(AL$2,怪物属性!$B$4:$F$29,5,FALSE)/($F46-VLOOKUP(AL$2,怪物属性!$B$4:$F$29,4,FALSE))</f>
        <v>-229.11222444889779</v>
      </c>
      <c r="AM46" s="153">
        <f>$E46/(VLOOKUP(AM$2,怪物属性!$B$4:$F$29,3,FALSE)-$G46)/IF(AL46&lt;0,ABS(AL46),AL46)</f>
        <v>4.9490344753453678E-3</v>
      </c>
      <c r="AN46" s="152">
        <f>VLOOKUP(AN$2,怪物属性!$B$4:$F$29,5,FALSE)/($F46-VLOOKUP(AN$2,怪物属性!$B$4:$F$29,4,FALSE))</f>
        <v>-213.76090557702926</v>
      </c>
      <c r="AO46" s="153">
        <f>$E46/(VLOOKUP(AO$2,怪物属性!$B$4:$F$29,3,FALSE)-$G46)/IF(AN46&lt;0,ABS(AN46),AN46)</f>
        <v>4.9286264840871698E-3</v>
      </c>
      <c r="AP46" s="152">
        <f>VLOOKUP(AP$2,怪物属性!$B$4:$F$29,5,FALSE)/($F46-VLOOKUP(AP$2,怪物属性!$B$4:$F$29,4,FALSE))</f>
        <v>-194.30426716141002</v>
      </c>
      <c r="AQ46" s="153">
        <f>$E46/(VLOOKUP(AQ$2,怪物属性!$B$4:$F$29,3,FALSE)-$G46)/IF(AP46&lt;0,ABS(AP46),AP46)</f>
        <v>5.0345259218978443E-3</v>
      </c>
      <c r="AR46" s="152">
        <f>VLOOKUP(AR$2,怪物属性!$B$4:$F$29,5,FALSE)/($F46-VLOOKUP(AR$2,怪物属性!$B$4:$F$29,4,FALSE))</f>
        <v>-185.92663476874003</v>
      </c>
      <c r="AS46" s="153">
        <f>$E46/(VLOOKUP(AS$2,怪物属性!$B$4:$F$29,3,FALSE)-$G46)/IF(AR46&lt;0,ABS(AR46),AR46)</f>
        <v>4.9042455040596549E-3</v>
      </c>
      <c r="AT46" s="152">
        <f>VLOOKUP(AT$2,怪物属性!$B$4:$F$29,5,FALSE)/($F46-VLOOKUP(AT$2,怪物属性!$B$4:$F$29,4,FALSE))</f>
        <v>-171.2964996568291</v>
      </c>
      <c r="AU46" s="153">
        <f>$E46/(VLOOKUP(AU$2,怪物属性!$B$4:$F$29,3,FALSE)-$G46)/IF(AT46&lt;0,ABS(AT46),AT46)</f>
        <v>4.9400723713470323E-3</v>
      </c>
      <c r="AV46" s="152">
        <f>VLOOKUP(AV$2,怪物属性!$B$4:$F$29,5,FALSE)/($F46-VLOOKUP(AV$2,怪物属性!$B$4:$F$29,4,FALSE))</f>
        <v>-161.32136550912301</v>
      </c>
      <c r="AW46" s="153">
        <f>$E46/(VLOOKUP(AW$2,怪物属性!$B$4:$F$29,3,FALSE)-$G46)/IF(AV46&lt;0,ABS(AV46),AV46)</f>
        <v>4.8359153454869061E-3</v>
      </c>
      <c r="AX46" s="152">
        <f>VLOOKUP(AX$2,怪物属性!$B$4:$F$29,5,FALSE)/($F46-VLOOKUP(AX$2,怪物属性!$B$4:$F$29,4,FALSE))</f>
        <v>-148.84739676840215</v>
      </c>
      <c r="AY46" s="153">
        <f>$E46/(VLOOKUP(AY$2,怪物属性!$B$4:$F$29,3,FALSE)-$G46)/IF(AX46&lt;0,ABS(AX46),AX46)</f>
        <v>4.8499512890247554E-3</v>
      </c>
      <c r="AZ46" s="152">
        <f>VLOOKUP(AZ$2,怪物属性!$B$4:$F$29,5,FALSE)/($F46-VLOOKUP(AZ$2,怪物属性!$B$4:$F$29,4,FALSE))</f>
        <v>-135.31304347826088</v>
      </c>
      <c r="BA46" s="153">
        <f>$E46/(VLOOKUP(BA$2,怪物属性!$B$4:$F$29,3,FALSE)-$G46)/IF(AZ46&lt;0,ABS(AZ46),AZ46)</f>
        <v>4.8375244237036114E-3</v>
      </c>
      <c r="BB46" s="152">
        <f>VLOOKUP(BB$2,怪物属性!$B$4:$F$29,5,FALSE)/($F46-VLOOKUP(BB$2,怪物属性!$B$4:$F$29,4,FALSE))</f>
        <v>-118.00183486238532</v>
      </c>
      <c r="BC46" s="153">
        <f>$E46/(VLOOKUP(BC$2,怪物属性!$B$4:$F$29,3,FALSE)-$G46)/IF(BB46&lt;0,ABS(BB46),BB46)</f>
        <v>4.9881039850520024E-3</v>
      </c>
      <c r="BD46" s="152">
        <f>VLOOKUP(BD$2,怪物属性!$B$4:$F$29,5,FALSE)/($F46-VLOOKUP(BD$2,怪物属性!$B$4:$F$29,4,FALSE))</f>
        <v>-91.202196564348071</v>
      </c>
      <c r="BE46" s="153">
        <f>$E46/(VLOOKUP(BE$2,怪物属性!$B$4:$F$29,3,FALSE)-$G46)/IF(BD46&lt;0,ABS(BD46),BD46)</f>
        <v>5.4115895214828982E-3</v>
      </c>
    </row>
    <row r="47" spans="1:57" x14ac:dyDescent="0.15">
      <c r="A47" s="30">
        <f>VLOOKUP(B47,装备升级!W:AB,静态模拟!C47+1,FALSE)+IF(静态模拟!D47=0,0,VLOOKUP(B47,装备强化!AP:AZ,静态模拟!D47+1,FALSE))</f>
        <v>432</v>
      </c>
      <c r="B47" s="149">
        <v>1</v>
      </c>
      <c r="C47" s="149">
        <v>4</v>
      </c>
      <c r="D47" s="149">
        <v>8</v>
      </c>
      <c r="E47" s="149">
        <f t="shared" si="1"/>
        <v>10410</v>
      </c>
      <c r="F47" s="22">
        <f t="shared" si="2"/>
        <v>3470</v>
      </c>
      <c r="G47" s="22">
        <f t="shared" si="3"/>
        <v>1735</v>
      </c>
      <c r="H47" s="152">
        <f>VLOOKUP(H$2,怪物属性!$B$4:$F$29,5,FALSE)/($F47-VLOOKUP(H$2,怪物属性!$B$4:$F$29,4,FALSE))</f>
        <v>4.0352504638218925</v>
      </c>
      <c r="I47" s="153">
        <f>$E47/(VLOOKUP(I$2,怪物属性!$B$4:$F$29,3,FALSE)-$G47)/IF(H47&lt;0,ABS(H47),H47)</f>
        <v>-13.869707081942899</v>
      </c>
      <c r="J47" s="152">
        <f>VLOOKUP(J$2,怪物属性!$B$4:$F$29,5,FALSE)/($F47-VLOOKUP(J$2,怪物属性!$B$4:$F$29,4,FALSE))</f>
        <v>6.3817097415506963</v>
      </c>
      <c r="K47" s="153">
        <f>$E47/(VLOOKUP(K$2,怪物属性!$B$4:$F$29,3,FALSE)-$G47)/IF(J47&lt;0,ABS(J47),J47)</f>
        <v>6.8828029496431249</v>
      </c>
      <c r="L47" s="152">
        <f>VLOOKUP(L$2,怪物属性!$B$4:$F$29,5,FALSE)/($F47-VLOOKUP(L$2,怪物属性!$B$4:$F$29,4,FALSE))</f>
        <v>10.879177377892031</v>
      </c>
      <c r="M47" s="153">
        <f>$E47/(VLOOKUP(M$2,怪物属性!$B$4:$F$29,3,FALSE)-$G47)/IF(L47&lt;0,ABS(L47),L47)</f>
        <v>1.4454287288905132</v>
      </c>
      <c r="N47" s="152">
        <f>VLOOKUP(N$2,怪物属性!$B$4:$F$29,5,FALSE)/($F47-VLOOKUP(N$2,怪物属性!$B$4:$F$29,4,FALSE))</f>
        <v>15.356877323420074</v>
      </c>
      <c r="O47" s="153">
        <f>$E47/(VLOOKUP(O$2,怪物属性!$B$4:$F$29,3,FALSE)-$G47)/IF(N47&lt;0,ABS(N47),N47)</f>
        <v>0.62304428852150884</v>
      </c>
      <c r="P47" s="152">
        <f>VLOOKUP(P$2,怪物属性!$B$4:$F$29,5,FALSE)/($F47-VLOOKUP(P$2,怪物属性!$B$4:$F$29,4,FALSE))</f>
        <v>23.290502793296088</v>
      </c>
      <c r="Q47" s="153">
        <f>$E47/(VLOOKUP(Q$2,怪物属性!$B$4:$F$29,3,FALSE)-$G47)/IF(P47&lt;0,ABS(P47),P47)</f>
        <v>0.29463632205121359</v>
      </c>
      <c r="R47" s="152">
        <f>VLOOKUP(R$2,怪物属性!$B$4:$F$29,5,FALSE)/($F47-VLOOKUP(R$2,怪物属性!$B$4:$F$29,4,FALSE))</f>
        <v>31.763113367174281</v>
      </c>
      <c r="S47" s="153">
        <f>$E47/(VLOOKUP(S$2,怪物属性!$B$4:$F$29,3,FALSE)-$G47)/IF(R47&lt;0,ABS(R47),R47)</f>
        <v>0.16628039234573594</v>
      </c>
      <c r="T47" s="152">
        <f>VLOOKUP(T$2,怪物属性!$B$4:$F$29,5,FALSE)/($F47-VLOOKUP(T$2,怪物属性!$B$4:$F$29,4,FALSE))</f>
        <v>45.738035264483628</v>
      </c>
      <c r="U47" s="153">
        <f>$E47/(VLOOKUP(U$2,怪物属性!$B$4:$F$29,3,FALSE)-$G47)/IF(T47&lt;0,ABS(T47),T47)</f>
        <v>9.4675751524013932E-2</v>
      </c>
      <c r="V47" s="152">
        <f>VLOOKUP(V$2,怪物属性!$B$4:$F$29,5,FALSE)/($F47-VLOOKUP(V$2,怪物属性!$B$4:$F$29,4,FALSE))</f>
        <v>60.857142857142854</v>
      </c>
      <c r="W47" s="153">
        <f>$E47/(VLOOKUP(W$2,怪物属性!$B$4:$F$29,3,FALSE)-$G47)/IF(V47&lt;0,ABS(V47),V47)</f>
        <v>6.0188718518004586E-2</v>
      </c>
      <c r="X47" s="152">
        <f>VLOOKUP(X$2,怪物属性!$B$4:$F$29,5,FALSE)/($F47-VLOOKUP(X$2,怪物属性!$B$4:$F$29,4,FALSE))</f>
        <v>86.628406275805119</v>
      </c>
      <c r="Y47" s="153">
        <f>$E47/(VLOOKUP(Y$2,怪物属性!$B$4:$F$29,3,FALSE)-$G47)/IF(X47&lt;0,ABS(X47),X47)</f>
        <v>3.6614392108312736E-2</v>
      </c>
      <c r="Z47" s="152">
        <f>VLOOKUP(Z$2,怪物属性!$B$4:$F$29,5,FALSE)/($F47-VLOOKUP(Z$2,怪物属性!$B$4:$F$29,4,FALSE))</f>
        <v>117.62708537782139</v>
      </c>
      <c r="AA47" s="153">
        <f>$E47/(VLOOKUP(AA$2,怪物属性!$B$4:$F$29,3,FALSE)-$G47)/IF(Z47&lt;0,ABS(Z47),Z47)</f>
        <v>2.3732910975806678E-2</v>
      </c>
      <c r="AB47" s="152">
        <f>VLOOKUP(AB$2,怪物属性!$B$4:$F$29,5,FALSE)/($F47-VLOOKUP(AB$2,怪物属性!$B$4:$F$29,4,FALSE))</f>
        <v>10353.333333333334</v>
      </c>
      <c r="AC47" s="153">
        <f>$E47/(VLOOKUP(AC$2,怪物属性!$B$4:$F$29,3,FALSE)-$G47)/IF(AB47&lt;0,ABS(AB47),AB47)</f>
        <v>1.7356693898280102E-4</v>
      </c>
      <c r="AD47" s="152">
        <f>VLOOKUP(AD$2,怪物属性!$B$4:$F$29,5,FALSE)/($F47-VLOOKUP(AD$2,怪物属性!$B$4:$F$29,4,FALSE))</f>
        <v>-817.3657587548638</v>
      </c>
      <c r="AE47" s="153">
        <f>$E47/(VLOOKUP(AE$2,怪物属性!$B$4:$F$29,3,FALSE)-$G47)/IF(AD47&lt;0,ABS(AD47),AD47)</f>
        <v>1.9881417939365525E-3</v>
      </c>
      <c r="AF47" s="152">
        <f>VLOOKUP(AF$2,怪物属性!$B$4:$F$29,5,FALSE)/($F47-VLOOKUP(AF$2,怪物属性!$B$4:$F$29,4,FALSE))</f>
        <v>-453.12546125461256</v>
      </c>
      <c r="AG47" s="153">
        <f>$E47/(VLOOKUP(AG$2,怪物属性!$B$4:$F$29,3,FALSE)-$G47)/IF(AF47&lt;0,ABS(AF47),AF47)</f>
        <v>3.2642469050158059E-3</v>
      </c>
      <c r="AH47" s="152">
        <f>VLOOKUP(AH$2,怪物属性!$B$4:$F$29,5,FALSE)/($F47-VLOOKUP(AH$2,怪物属性!$B$4:$F$29,4,FALSE))</f>
        <v>-329.04347826086956</v>
      </c>
      <c r="AI47" s="153">
        <f>$E47/(VLOOKUP(AI$2,怪物属性!$B$4:$F$29,3,FALSE)-$G47)/IF(AH47&lt;0,ABS(AH47),AH47)</f>
        <v>4.1231795188587201E-3</v>
      </c>
      <c r="AJ47" s="152">
        <f>VLOOKUP(AJ$2,怪物属性!$B$4:$F$29,5,FALSE)/($F47-VLOOKUP(AJ$2,怪物属性!$B$4:$F$29,4,FALSE))</f>
        <v>-276.87234042553189</v>
      </c>
      <c r="AK47" s="153">
        <f>$E47/(VLOOKUP(AK$2,怪物属性!$B$4:$F$29,3,FALSE)-$G47)/IF(AJ47&lt;0,ABS(AJ47),AJ47)</f>
        <v>4.5109244500135554E-3</v>
      </c>
      <c r="AL47" s="152">
        <f>VLOOKUP(AL$2,怪物属性!$B$4:$F$29,5,FALSE)/($F47-VLOOKUP(AL$2,怪物属性!$B$4:$F$29,4,FALSE))</f>
        <v>-235.40219629375429</v>
      </c>
      <c r="AM47" s="153">
        <f>$E47/(VLOOKUP(AM$2,怪物属性!$B$4:$F$29,3,FALSE)-$G47)/IF(AL47&lt;0,ABS(AL47),AL47)</f>
        <v>4.8837313346064507E-3</v>
      </c>
      <c r="AN47" s="152">
        <f>VLOOKUP(AN$2,怪物属性!$B$4:$F$29,5,FALSE)/($F47-VLOOKUP(AN$2,怪物属性!$B$4:$F$29,4,FALSE))</f>
        <v>-218.58893280632412</v>
      </c>
      <c r="AO47" s="153">
        <f>$E47/(VLOOKUP(AO$2,怪物属性!$B$4:$F$29,3,FALSE)-$G47)/IF(AN47&lt;0,ABS(AN47),AN47)</f>
        <v>4.8859789734326149E-3</v>
      </c>
      <c r="AP47" s="152">
        <f>VLOOKUP(AP$2,怪物属性!$B$4:$F$29,5,FALSE)/($F47-VLOOKUP(AP$2,怪物属性!$B$4:$F$29,4,FALSE))</f>
        <v>-197.97731568998108</v>
      </c>
      <c r="AQ47" s="153">
        <f>$E47/(VLOOKUP(AQ$2,怪物属性!$B$4:$F$29,3,FALSE)-$G47)/IF(AP47&lt;0,ABS(AP47),AP47)</f>
        <v>5.0082657133473912E-3</v>
      </c>
      <c r="AR47" s="152">
        <f>VLOOKUP(AR$2,怪物属性!$B$4:$F$29,5,FALSE)/($F47-VLOOKUP(AR$2,怪物属性!$B$4:$F$29,4,FALSE))</f>
        <v>-188.94003241491086</v>
      </c>
      <c r="AS47" s="153">
        <f>$E47/(VLOOKUP(AS$2,怪物属性!$B$4:$F$29,3,FALSE)-$G47)/IF(AR47&lt;0,ABS(AR47),AR47)</f>
        <v>4.8909761821825633E-3</v>
      </c>
      <c r="AT47" s="152">
        <f>VLOOKUP(AT$2,怪物属性!$B$4:$F$29,5,FALSE)/($F47-VLOOKUP(AT$2,怪物属性!$B$4:$F$29,4,FALSE))</f>
        <v>-173.68058455114823</v>
      </c>
      <c r="AU47" s="153">
        <f>$E47/(VLOOKUP(AU$2,怪物属性!$B$4:$F$29,3,FALSE)-$G47)/IF(AT47&lt;0,ABS(AT47),AT47)</f>
        <v>4.9372005719575751E-3</v>
      </c>
      <c r="AV47" s="152">
        <f>VLOOKUP(AV$2,怪物属性!$B$4:$F$29,5,FALSE)/($F47-VLOOKUP(AV$2,怪物属性!$B$4:$F$29,4,FALSE))</f>
        <v>-163.24300178677785</v>
      </c>
      <c r="AW47" s="153">
        <f>$E47/(VLOOKUP(AW$2,怪物属性!$B$4:$F$29,3,FALSE)-$G47)/IF(AV47&lt;0,ABS(AV47),AV47)</f>
        <v>4.8420624049462062E-3</v>
      </c>
      <c r="AX47" s="152">
        <f>VLOOKUP(AX$2,怪物属性!$B$4:$F$29,5,FALSE)/($F47-VLOOKUP(AX$2,怪物属性!$B$4:$F$29,4,FALSE))</f>
        <v>-150.39025654314588</v>
      </c>
      <c r="AY47" s="153">
        <f>$E47/(VLOOKUP(AY$2,怪物属性!$B$4:$F$29,3,FALSE)-$G47)/IF(AX47&lt;0,ABS(AX47),AX47)</f>
        <v>4.8629977412138438E-3</v>
      </c>
      <c r="AZ47" s="152">
        <f>VLOOKUP(AZ$2,怪物属性!$B$4:$F$29,5,FALSE)/($F47-VLOOKUP(AZ$2,怪物属性!$B$4:$F$29,4,FALSE))</f>
        <v>-136.5</v>
      </c>
      <c r="BA47" s="153">
        <f>$E47/(VLOOKUP(BA$2,怪物属性!$B$4:$F$29,3,FALSE)-$G47)/IF(AZ47&lt;0,ABS(AZ47),AZ47)</f>
        <v>4.8575628193462585E-3</v>
      </c>
      <c r="BB47" s="152">
        <f>VLOOKUP(BB$2,怪物属性!$B$4:$F$29,5,FALSE)/($F47-VLOOKUP(BB$2,怪物属性!$B$4:$F$29,4,FALSE))</f>
        <v>-118.87430683918669</v>
      </c>
      <c r="BC47" s="153">
        <f>$E47/(VLOOKUP(BC$2,怪物属性!$B$4:$F$29,3,FALSE)-$G47)/IF(BB47&lt;0,ABS(BB47),BB47)</f>
        <v>5.0149747192668572E-3</v>
      </c>
      <c r="BD47" s="152">
        <f>VLOOKUP(BD$2,怪物属性!$B$4:$F$29,5,FALSE)/($F47-VLOOKUP(BD$2,怪物属性!$B$4:$F$29,4,FALSE))</f>
        <v>-91.718776550552249</v>
      </c>
      <c r="BE47" s="153">
        <f>$E47/(VLOOKUP(BE$2,怪物属性!$B$4:$F$29,3,FALSE)-$G47)/IF(BD47&lt;0,ABS(BD47),BD47)</f>
        <v>5.4490909479935033E-3</v>
      </c>
    </row>
    <row r="48" spans="1:57" x14ac:dyDescent="0.15">
      <c r="A48" s="30">
        <f>VLOOKUP(B48,装备升级!W:AB,静态模拟!C48+1,FALSE)+IF(静态模拟!D48=0,0,VLOOKUP(B48,装备强化!AP:AZ,静态模拟!D48+1,FALSE))</f>
        <v>512</v>
      </c>
      <c r="B48" s="149">
        <v>1</v>
      </c>
      <c r="C48" s="149">
        <v>4</v>
      </c>
      <c r="D48" s="149">
        <v>9</v>
      </c>
      <c r="E48" s="149">
        <f t="shared" si="1"/>
        <v>10530</v>
      </c>
      <c r="F48" s="22">
        <f t="shared" si="2"/>
        <v>3510</v>
      </c>
      <c r="G48" s="22">
        <f t="shared" si="3"/>
        <v>1755</v>
      </c>
      <c r="H48" s="152">
        <f>VLOOKUP(H$2,怪物属性!$B$4:$F$29,5,FALSE)/($F48-VLOOKUP(H$2,怪物属性!$B$4:$F$29,4,FALSE))</f>
        <v>3.9762340036563071</v>
      </c>
      <c r="I48" s="153">
        <f>$E48/(VLOOKUP(I$2,怪物属性!$B$4:$F$29,3,FALSE)-$G48)/IF(H48&lt;0,ABS(H48),H48)</f>
        <v>-12.855507197857383</v>
      </c>
      <c r="J48" s="152">
        <f>VLOOKUP(J$2,怪物属性!$B$4:$F$29,5,FALSE)/($F48-VLOOKUP(J$2,怪物属性!$B$4:$F$29,4,FALSE))</f>
        <v>6.2818003913894325</v>
      </c>
      <c r="K48" s="153">
        <f>$E48/(VLOOKUP(K$2,怪物属性!$B$4:$F$29,3,FALSE)-$G48)/IF(J48&lt;0,ABS(J48),J48)</f>
        <v>7.7247512812782633</v>
      </c>
      <c r="L48" s="152">
        <f>VLOOKUP(L$2,怪物属性!$B$4:$F$29,5,FALSE)/($F48-VLOOKUP(L$2,怪物属性!$B$4:$F$29,4,FALSE))</f>
        <v>10.69587194608256</v>
      </c>
      <c r="M48" s="153">
        <f>$E48/(VLOOKUP(M$2,怪物属性!$B$4:$F$29,3,FALSE)-$G48)/IF(L48&lt;0,ABS(L48),L48)</f>
        <v>1.5334765825132946</v>
      </c>
      <c r="N48" s="152">
        <f>VLOOKUP(N$2,怪物属性!$B$4:$F$29,5,FALSE)/($F48-VLOOKUP(N$2,怪物属性!$B$4:$F$29,4,FALSE))</f>
        <v>15.076642335766424</v>
      </c>
      <c r="O48" s="153">
        <f>$E48/(VLOOKUP(O$2,怪物属性!$B$4:$F$29,3,FALSE)-$G48)/IF(N48&lt;0,ABS(N48),N48)</f>
        <v>0.65396195931556145</v>
      </c>
      <c r="P48" s="152">
        <f>VLOOKUP(P$2,怪物属性!$B$4:$F$29,5,FALSE)/($F48-VLOOKUP(P$2,怪物属性!$B$4:$F$29,4,FALSE))</f>
        <v>22.826779492284718</v>
      </c>
      <c r="Q48" s="153">
        <f>$E48/(VLOOKUP(Q$2,怪物属性!$B$4:$F$29,3,FALSE)-$G48)/IF(P48&lt;0,ABS(P48),P48)</f>
        <v>0.30814982633226939</v>
      </c>
      <c r="R48" s="152">
        <f>VLOOKUP(R$2,怪物属性!$B$4:$F$29,5,FALSE)/($F48-VLOOKUP(R$2,怪物属性!$B$4:$F$29,4,FALSE))</f>
        <v>31.062327633756205</v>
      </c>
      <c r="S48" s="153">
        <f>$E48/(VLOOKUP(S$2,怪物属性!$B$4:$F$29,3,FALSE)-$G48)/IF(R48&lt;0,ABS(R48),R48)</f>
        <v>0.17375491792688172</v>
      </c>
      <c r="T48" s="152">
        <f>VLOOKUP(T$2,怪物属性!$B$4:$F$29,5,FALSE)/($F48-VLOOKUP(T$2,怪物属性!$B$4:$F$29,4,FALSE))</f>
        <v>44.614250614250615</v>
      </c>
      <c r="U48" s="153">
        <f>$E48/(VLOOKUP(U$2,怪物属性!$B$4:$F$29,3,FALSE)-$G48)/IF(T48&lt;0,ABS(T48),T48)</f>
        <v>9.9003037099405597E-2</v>
      </c>
      <c r="V48" s="152">
        <f>VLOOKUP(V$2,怪物属性!$B$4:$F$29,5,FALSE)/($F48-VLOOKUP(V$2,怪物属性!$B$4:$F$29,4,FALSE))</f>
        <v>59.166666666666664</v>
      </c>
      <c r="W48" s="153">
        <f>$E48/(VLOOKUP(W$2,怪物属性!$B$4:$F$29,3,FALSE)-$G48)/IF(V48&lt;0,ABS(V48),V48)</f>
        <v>6.3065850810033838E-2</v>
      </c>
      <c r="X48" s="152">
        <f>VLOOKUP(X$2,怪物属性!$B$4:$F$29,5,FALSE)/($F48-VLOOKUP(X$2,怪物属性!$B$4:$F$29,4,FALSE))</f>
        <v>83.858513189448445</v>
      </c>
      <c r="Y48" s="153">
        <f>$E48/(VLOOKUP(Y$2,怪物属性!$B$4:$F$29,3,FALSE)-$G48)/IF(X48&lt;0,ABS(X48),X48)</f>
        <v>3.8494373548585266E-2</v>
      </c>
      <c r="Z48" s="152">
        <f>VLOOKUP(Z$2,怪物属性!$B$4:$F$29,5,FALSE)/($F48-VLOOKUP(Z$2,怪物属性!$B$4:$F$29,4,FALSE))</f>
        <v>113.18413597733711</v>
      </c>
      <c r="AA48" s="153">
        <f>$E48/(VLOOKUP(AA$2,怪物属性!$B$4:$F$29,3,FALSE)-$G48)/IF(Z48&lt;0,ABS(Z48),Z48)</f>
        <v>2.5083375404497593E-2</v>
      </c>
      <c r="AB48" s="152">
        <f>VLOOKUP(AB$2,怪物属性!$B$4:$F$29,5,FALSE)/($F48-VLOOKUP(AB$2,怪物属性!$B$4:$F$29,4,FALSE))</f>
        <v>3213.1034482758619</v>
      </c>
      <c r="AC48" s="153">
        <f>$E48/(VLOOKUP(AC$2,怪物属性!$B$4:$F$29,3,FALSE)-$G48)/IF(AB48&lt;0,ABS(AB48),AB48)</f>
        <v>5.6767805454460891E-4</v>
      </c>
      <c r="AD48" s="152">
        <f>VLOOKUP(AD$2,怪物属性!$B$4:$F$29,5,FALSE)/($F48-VLOOKUP(AD$2,怪物属性!$B$4:$F$29,4,FALSE))</f>
        <v>-968.0322580645161</v>
      </c>
      <c r="AE48" s="153">
        <f>$E48/(VLOOKUP(AE$2,怪物属性!$B$4:$F$29,3,FALSE)-$G48)/IF(AD48&lt;0,ABS(AD48),AD48)</f>
        <v>1.7033724834006109E-3</v>
      </c>
      <c r="AF48" s="152">
        <f>VLOOKUP(AF$2,怪物属性!$B$4:$F$29,5,FALSE)/($F48-VLOOKUP(AF$2,怪物属性!$B$4:$F$29,4,FALSE))</f>
        <v>-489.23107569721117</v>
      </c>
      <c r="AG48" s="153">
        <f>$E48/(VLOOKUP(AG$2,怪物属性!$B$4:$F$29,3,FALSE)-$G48)/IF(AF48&lt;0,ABS(AF48),AF48)</f>
        <v>3.0669095786199242E-3</v>
      </c>
      <c r="AH48" s="152">
        <f>VLOOKUP(AH$2,怪物属性!$B$4:$F$29,5,FALSE)/($F48-VLOOKUP(AH$2,怪物属性!$B$4:$F$29,4,FALSE))</f>
        <v>-345.74619289340103</v>
      </c>
      <c r="AI48" s="153">
        <f>$E48/(VLOOKUP(AI$2,怪物属性!$B$4:$F$29,3,FALSE)-$G48)/IF(AH48&lt;0,ABS(AH48),AH48)</f>
        <v>3.9795984329819662E-3</v>
      </c>
      <c r="AJ48" s="152">
        <f>VLOOKUP(AJ$2,怪物属性!$B$4:$F$29,5,FALSE)/($F48-VLOOKUP(AJ$2,怪物属性!$B$4:$F$29,4,FALSE))</f>
        <v>-287.0514705882353</v>
      </c>
      <c r="AK48" s="153">
        <f>$E48/(VLOOKUP(AK$2,怪物属性!$B$4:$F$29,3,FALSE)-$G48)/IF(AJ48&lt;0,ABS(AJ48),AJ48)</f>
        <v>4.4117037502485485E-3</v>
      </c>
      <c r="AL48" s="152">
        <f>VLOOKUP(AL$2,怪物属性!$B$4:$F$29,5,FALSE)/($F48-VLOOKUP(AL$2,怪物属性!$B$4:$F$29,4,FALSE))</f>
        <v>-242.04728299223711</v>
      </c>
      <c r="AM48" s="153">
        <f>$E48/(VLOOKUP(AM$2,怪物属性!$B$4:$F$29,3,FALSE)-$G48)/IF(AL48&lt;0,ABS(AL48),AL48)</f>
        <v>4.8150411419270473E-3</v>
      </c>
      <c r="AN48" s="152">
        <f>VLOOKUP(AN$2,怪物属性!$B$4:$F$29,5,FALSE)/($F48-VLOOKUP(AN$2,怪物属性!$B$4:$F$29,4,FALSE))</f>
        <v>-223.64009243212016</v>
      </c>
      <c r="AO48" s="153">
        <f>$E48/(VLOOKUP(AO$2,怪物属性!$B$4:$F$29,3,FALSE)-$G48)/IF(AN48&lt;0,ABS(AN48),AN48)</f>
        <v>4.8406066402781498E-3</v>
      </c>
      <c r="AP48" s="152">
        <f>VLOOKUP(AP$2,怪物属性!$B$4:$F$29,5,FALSE)/($F48-VLOOKUP(AP$2,怪物属性!$B$4:$F$29,4,FALSE))</f>
        <v>-201.79190751445086</v>
      </c>
      <c r="AQ48" s="153">
        <f>$E48/(VLOOKUP(AQ$2,怪物属性!$B$4:$F$29,3,FALSE)-$G48)/IF(AP48&lt;0,ABS(AP48),AP48)</f>
        <v>4.9797184088683161E-3</v>
      </c>
      <c r="AR48" s="152">
        <f>VLOOKUP(AR$2,怪物属性!$B$4:$F$29,5,FALSE)/($F48-VLOOKUP(AR$2,怪物属性!$B$4:$F$29,4,FALSE))</f>
        <v>-192.05271828665568</v>
      </c>
      <c r="AS48" s="153">
        <f>$E48/(VLOOKUP(AS$2,怪物属性!$B$4:$F$29,3,FALSE)-$G48)/IF(AR48&lt;0,ABS(AR48),AR48)</f>
        <v>4.8758288522290751E-3</v>
      </c>
      <c r="AT48" s="152">
        <f>VLOOKUP(AT$2,怪物属性!$B$4:$F$29,5,FALSE)/($F48-VLOOKUP(AT$2,怪物属性!$B$4:$F$29,4,FALSE))</f>
        <v>-176.13196894848272</v>
      </c>
      <c r="AU48" s="153">
        <f>$E48/(VLOOKUP(AU$2,怪物属性!$B$4:$F$29,3,FALSE)-$G48)/IF(AT48&lt;0,ABS(AT48),AT48)</f>
        <v>4.9327324640437067E-3</v>
      </c>
      <c r="AV48" s="152">
        <f>VLOOKUP(AV$2,怪物属性!$B$4:$F$29,5,FALSE)/($F48-VLOOKUP(AV$2,怪物属性!$B$4:$F$29,4,FALSE))</f>
        <v>-165.21097046413502</v>
      </c>
      <c r="AW48" s="153">
        <f>$E48/(VLOOKUP(AW$2,怪物属性!$B$4:$F$29,3,FALSE)-$G48)/IF(AV48&lt;0,ABS(AV48),AV48)</f>
        <v>4.8468963896534829E-3</v>
      </c>
      <c r="AX48" s="152">
        <f>VLOOKUP(AX$2,怪物属性!$B$4:$F$29,5,FALSE)/($F48-VLOOKUP(AX$2,怪物属性!$B$4:$F$29,4,FALSE))</f>
        <v>-151.96543597800471</v>
      </c>
      <c r="AY48" s="153">
        <f>$E48/(VLOOKUP(AY$2,怪物属性!$B$4:$F$29,3,FALSE)-$G48)/IF(AX48&lt;0,ABS(AX48),AX48)</f>
        <v>4.8749171557676335E-3</v>
      </c>
      <c r="AZ48" s="152">
        <f>VLOOKUP(AZ$2,怪物属性!$B$4:$F$29,5,FALSE)/($F48-VLOOKUP(AZ$2,怪物属性!$B$4:$F$29,4,FALSE))</f>
        <v>-137.7079646017699</v>
      </c>
      <c r="BA48" s="153">
        <f>$E48/(VLOOKUP(BA$2,怪物属性!$B$4:$F$29,3,FALSE)-$G48)/IF(AZ48&lt;0,ABS(AZ48),AZ48)</f>
        <v>4.8766687125978208E-3</v>
      </c>
      <c r="BB48" s="152">
        <f>VLOOKUP(BB$2,怪物属性!$B$4:$F$29,5,FALSE)/($F48-VLOOKUP(BB$2,怪物属性!$B$4:$F$29,4,FALSE))</f>
        <v>-119.75977653631286</v>
      </c>
      <c r="BC48" s="153">
        <f>$E48/(VLOOKUP(BC$2,怪物属性!$B$4:$F$29,3,FALSE)-$G48)/IF(BB48&lt;0,ABS(BB48),BB48)</f>
        <v>5.0410512422389394E-3</v>
      </c>
      <c r="BD48" s="152">
        <f>VLOOKUP(BD$2,怪物属性!$B$4:$F$29,5,FALSE)/($F48-VLOOKUP(BD$2,怪物属性!$B$4:$F$29,4,FALSE))</f>
        <v>-92.241241811449726</v>
      </c>
      <c r="BE48" s="153">
        <f>$E48/(VLOOKUP(BE$2,怪物属性!$B$4:$F$29,3,FALSE)-$G48)/IF(BD48&lt;0,ABS(BD48),BD48)</f>
        <v>5.4859522088186235E-3</v>
      </c>
    </row>
    <row r="49" spans="1:57" x14ac:dyDescent="0.15">
      <c r="A49" s="30">
        <f>VLOOKUP(B49,装备升级!W:AB,静态模拟!C49+1,FALSE)+IF(静态模拟!D49=0,0,VLOOKUP(B49,装备强化!AP:AZ,静态模拟!D49+1,FALSE))</f>
        <v>604</v>
      </c>
      <c r="B49" s="149">
        <v>1</v>
      </c>
      <c r="C49" s="149">
        <v>4</v>
      </c>
      <c r="D49" s="149">
        <v>10</v>
      </c>
      <c r="E49" s="149">
        <f t="shared" si="1"/>
        <v>10650</v>
      </c>
      <c r="F49" s="22">
        <f t="shared" si="2"/>
        <v>3550</v>
      </c>
      <c r="G49" s="22">
        <f t="shared" si="3"/>
        <v>1775</v>
      </c>
      <c r="H49" s="152">
        <f>VLOOKUP(H$2,怪物属性!$B$4:$F$29,5,FALSE)/($F49-VLOOKUP(H$2,怪物属性!$B$4:$F$29,4,FALSE))</f>
        <v>3.9189189189189189</v>
      </c>
      <c r="I49" s="153">
        <f>$E49/(VLOOKUP(I$2,怪物属性!$B$4:$F$29,3,FALSE)-$G49)/IF(H49&lt;0,ABS(H49),H49)</f>
        <v>-12.02471772963076</v>
      </c>
      <c r="J49" s="152">
        <f>VLOOKUP(J$2,怪物属性!$B$4:$F$29,5,FALSE)/($F49-VLOOKUP(J$2,怪物属性!$B$4:$F$29,4,FALSE))</f>
        <v>6.1849710982658959</v>
      </c>
      <c r="K49" s="153">
        <f>$E49/(VLOOKUP(K$2,怪物属性!$B$4:$F$29,3,FALSE)-$G49)/IF(J49&lt;0,ABS(J49),J49)</f>
        <v>8.7406897860429815</v>
      </c>
      <c r="L49" s="152">
        <f>VLOOKUP(L$2,怪物属性!$B$4:$F$29,5,FALSE)/($F49-VLOOKUP(L$2,怪物属性!$B$4:$F$29,4,FALSE))</f>
        <v>10.51864125932063</v>
      </c>
      <c r="M49" s="153">
        <f>$E49/(VLOOKUP(M$2,怪物属性!$B$4:$F$29,3,FALSE)-$G49)/IF(L49&lt;0,ABS(L49),L49)</f>
        <v>1.6277945100565892</v>
      </c>
      <c r="N49" s="152">
        <f>VLOOKUP(N$2,怪物属性!$B$4:$F$29,5,FALSE)/($F49-VLOOKUP(N$2,怪物属性!$B$4:$F$29,4,FALSE))</f>
        <v>14.806451612903226</v>
      </c>
      <c r="O49" s="153">
        <f>$E49/(VLOOKUP(O$2,怪物属性!$B$4:$F$29,3,FALSE)-$G49)/IF(N49&lt;0,ABS(N49),N49)</f>
        <v>0.68633687571720792</v>
      </c>
      <c r="P49" s="152">
        <f>VLOOKUP(P$2,怪物属性!$B$4:$F$29,5,FALSE)/($F49-VLOOKUP(P$2,怪物属性!$B$4:$F$29,4,FALSE))</f>
        <v>22.381161542215715</v>
      </c>
      <c r="Q49" s="153">
        <f>$E49/(VLOOKUP(Q$2,怪物属性!$B$4:$F$29,3,FALSE)-$G49)/IF(P49&lt;0,ABS(P49),P49)</f>
        <v>0.32217103371948602</v>
      </c>
      <c r="R49" s="152">
        <f>VLOOKUP(R$2,怪物属性!$B$4:$F$29,5,FALSE)/($F49-VLOOKUP(R$2,怪物属性!$B$4:$F$29,4,FALSE))</f>
        <v>30.3917970858068</v>
      </c>
      <c r="S49" s="153">
        <f>$E49/(VLOOKUP(S$2,怪物属性!$B$4:$F$29,3,FALSE)-$G49)/IF(R49&lt;0,ABS(R49),R49)</f>
        <v>0.18147255468136098</v>
      </c>
      <c r="T49" s="152">
        <f>VLOOKUP(T$2,怪物属性!$B$4:$F$29,5,FALSE)/($F49-VLOOKUP(T$2,怪物属性!$B$4:$F$29,4,FALSE))</f>
        <v>43.544364508393286</v>
      </c>
      <c r="U49" s="153">
        <f>$E49/(VLOOKUP(U$2,怪物属性!$B$4:$F$29,3,FALSE)-$G49)/IF(T49&lt;0,ABS(T49),T49)</f>
        <v>0.10345945320349353</v>
      </c>
      <c r="V49" s="152">
        <f>VLOOKUP(V$2,怪物属性!$B$4:$F$29,5,FALSE)/($F49-VLOOKUP(V$2,怪物属性!$B$4:$F$29,4,FALSE))</f>
        <v>57.567567567567565</v>
      </c>
      <c r="W49" s="153">
        <f>$E49/(VLOOKUP(W$2,怪物属性!$B$4:$F$29,3,FALSE)-$G49)/IF(V49&lt;0,ABS(V49),V49)</f>
        <v>6.6024268379728759E-2</v>
      </c>
      <c r="X49" s="152">
        <f>VLOOKUP(X$2,怪物属性!$B$4:$F$29,5,FALSE)/($F49-VLOOKUP(X$2,怪物属性!$B$4:$F$29,4,FALSE))</f>
        <v>81.260263361735085</v>
      </c>
      <c r="Y49" s="153">
        <f>$E49/(VLOOKUP(Y$2,怪物属性!$B$4:$F$29,3,FALSE)-$G49)/IF(X49&lt;0,ABS(X49),X49)</f>
        <v>4.0425776605273495E-2</v>
      </c>
      <c r="Z49" s="152">
        <f>VLOOKUP(Z$2,怪物属性!$B$4:$F$29,5,FALSE)/($F49-VLOOKUP(Z$2,怪物属性!$B$4:$F$29,4,FALSE))</f>
        <v>109.0646041856233</v>
      </c>
      <c r="AA49" s="153">
        <f>$E49/(VLOOKUP(AA$2,怪物属性!$B$4:$F$29,3,FALSE)-$G49)/IF(Z49&lt;0,ABS(Z49),Z49)</f>
        <v>2.6470194043833519E-2</v>
      </c>
      <c r="AB49" s="152">
        <f>VLOOKUP(AB$2,怪物属性!$B$4:$F$29,5,FALSE)/($F49-VLOOKUP(AB$2,怪物属性!$B$4:$F$29,4,FALSE))</f>
        <v>1901.6326530612246</v>
      </c>
      <c r="AC49" s="153">
        <f>$E49/(VLOOKUP(AC$2,怪物属性!$B$4:$F$29,3,FALSE)-$G49)/IF(AB49&lt;0,ABS(AB49),AB49)</f>
        <v>9.7348352868108006E-4</v>
      </c>
      <c r="AD49" s="152">
        <f>VLOOKUP(AD$2,怪物属性!$B$4:$F$29,5,FALSE)/($F49-VLOOKUP(AD$2,怪物属性!$B$4:$F$29,4,FALSE))</f>
        <v>-1186.7966101694915</v>
      </c>
      <c r="AE49" s="153">
        <f>$E49/(VLOOKUP(AE$2,怪物属性!$B$4:$F$29,3,FALSE)-$G49)/IF(AD49&lt;0,ABS(AD49),AD49)</f>
        <v>1.4096350063608897E-3</v>
      </c>
      <c r="AF49" s="152">
        <f>VLOOKUP(AF$2,怪物属性!$B$4:$F$29,5,FALSE)/($F49-VLOOKUP(AF$2,怪物属性!$B$4:$F$29,4,FALSE))</f>
        <v>-531.58874458874459</v>
      </c>
      <c r="AG49" s="153">
        <f>$E49/(VLOOKUP(AG$2,怪物属性!$B$4:$F$29,3,FALSE)-$G49)/IF(AF49&lt;0,ABS(AF49),AF49)</f>
        <v>2.86285856318729E-3</v>
      </c>
      <c r="AH49" s="152">
        <f>VLOOKUP(AH$2,怪物属性!$B$4:$F$29,5,FALSE)/($F49-VLOOKUP(AH$2,怪物属性!$B$4:$F$29,4,FALSE))</f>
        <v>-364.23529411764707</v>
      </c>
      <c r="AI49" s="153">
        <f>$E49/(VLOOKUP(AI$2,怪物属性!$B$4:$F$29,3,FALSE)-$G49)/IF(AH49&lt;0,ABS(AH49),AH49)</f>
        <v>3.8306486421159852E-3</v>
      </c>
      <c r="AJ49" s="152">
        <f>VLOOKUP(AJ$2,怪物属性!$B$4:$F$29,5,FALSE)/($F49-VLOOKUP(AJ$2,怪物属性!$B$4:$F$29,4,FALSE))</f>
        <v>-298.00763358778624</v>
      </c>
      <c r="AK49" s="153">
        <f>$E49/(VLOOKUP(AK$2,怪物属性!$B$4:$F$29,3,FALSE)-$G49)/IF(AJ49&lt;0,ABS(AJ49),AJ49)</f>
        <v>4.3082989250745546E-3</v>
      </c>
      <c r="AL49" s="152">
        <f>VLOOKUP(AL$2,怪物属性!$B$4:$F$29,5,FALSE)/($F49-VLOOKUP(AL$2,怪物属性!$B$4:$F$29,4,FALSE))</f>
        <v>-249.07843137254903</v>
      </c>
      <c r="AM49" s="153">
        <f>$E49/(VLOOKUP(AM$2,怪物属性!$B$4:$F$29,3,FALSE)-$G49)/IF(AL49&lt;0,ABS(AL49),AL49)</f>
        <v>4.742941354532181E-3</v>
      </c>
      <c r="AN49" s="152">
        <f>VLOOKUP(AN$2,怪物属性!$B$4:$F$29,5,FALSE)/($F49-VLOOKUP(AN$2,怪物属性!$B$4:$F$29,4,FALSE))</f>
        <v>-228.93021880544057</v>
      </c>
      <c r="AO49" s="153">
        <f>$E49/(VLOOKUP(AO$2,怪物属性!$B$4:$F$29,3,FALSE)-$G49)/IF(AN49&lt;0,ABS(AN49),AN49)</f>
        <v>4.7924926422059297E-3</v>
      </c>
      <c r="AP49" s="152">
        <f>VLOOKUP(AP$2,怪物属性!$B$4:$F$29,5,FALSE)/($F49-VLOOKUP(AP$2,怪物属性!$B$4:$F$29,4,FALSE))</f>
        <v>-205.75638506876228</v>
      </c>
      <c r="AQ49" s="153">
        <f>$E49/(VLOOKUP(AQ$2,怪物属性!$B$4:$F$29,3,FALSE)-$G49)/IF(AP49&lt;0,ABS(AP49),AP49)</f>
        <v>4.9488708881091775E-3</v>
      </c>
      <c r="AR49" s="152">
        <f>VLOOKUP(AR$2,怪物属性!$B$4:$F$29,5,FALSE)/($F49-VLOOKUP(AR$2,怪物属性!$B$4:$F$29,4,FALSE))</f>
        <v>-195.26968174204356</v>
      </c>
      <c r="AS49" s="153">
        <f>$E49/(VLOOKUP(AS$2,怪物属性!$B$4:$F$29,3,FALSE)-$G49)/IF(AR49&lt;0,ABS(AR49),AR49)</f>
        <v>4.8587934758486696E-3</v>
      </c>
      <c r="AT49" s="152">
        <f>VLOOKUP(AT$2,怪物属性!$B$4:$F$29,5,FALSE)/($F49-VLOOKUP(AT$2,怪物属性!$B$4:$F$29,4,FALSE))</f>
        <v>-178.65354330708661</v>
      </c>
      <c r="AU49" s="153">
        <f>$E49/(VLOOKUP(AU$2,怪物属性!$B$4:$F$29,3,FALSE)-$G49)/IF(AT49&lt;0,ABS(AT49),AT49)</f>
        <v>4.9266601320259677E-3</v>
      </c>
      <c r="AV49" s="152">
        <f>VLOOKUP(AV$2,怪物属性!$B$4:$F$29,5,FALSE)/($F49-VLOOKUP(AV$2,怪物属性!$B$4:$F$29,4,FALSE))</f>
        <v>-167.22696766320928</v>
      </c>
      <c r="AW49" s="153">
        <f>$E49/(VLOOKUP(AW$2,怪物属性!$B$4:$F$29,3,FALSE)-$G49)/IF(AV49&lt;0,ABS(AV49),AV49)</f>
        <v>4.8504112992671412E-3</v>
      </c>
      <c r="AX49" s="152">
        <f>VLOOKUP(AX$2,怪物属性!$B$4:$F$29,5,FALSE)/($F49-VLOOKUP(AX$2,怪物属性!$B$4:$F$29,4,FALSE))</f>
        <v>-153.5739613654406</v>
      </c>
      <c r="AY49" s="153">
        <f>$E49/(VLOOKUP(AY$2,怪物属性!$B$4:$F$29,3,FALSE)-$G49)/IF(AX49&lt;0,ABS(AX49),AX49)</f>
        <v>4.8857047685422509E-3</v>
      </c>
      <c r="AZ49" s="152">
        <f>VLOOKUP(AZ$2,怪物属性!$B$4:$F$29,5,FALSE)/($F49-VLOOKUP(AZ$2,怪物属性!$B$4:$F$29,4,FALSE))</f>
        <v>-138.9375</v>
      </c>
      <c r="BA49" s="153">
        <f>$E49/(VLOOKUP(BA$2,怪物属性!$B$4:$F$29,3,FALSE)-$G49)/IF(AZ49&lt;0,ABS(AZ49),AZ49)</f>
        <v>4.8948385306522022E-3</v>
      </c>
      <c r="BB49" s="152">
        <f>VLOOKUP(BB$2,怪物属性!$B$4:$F$29,5,FALSE)/($F49-VLOOKUP(BB$2,怪物属性!$B$4:$F$29,4,FALSE))</f>
        <v>-120.65853658536585</v>
      </c>
      <c r="BC49" s="153">
        <f>$E49/(VLOOKUP(BC$2,怪物属性!$B$4:$F$29,3,FALSE)-$G49)/IF(BB49&lt;0,ABS(BB49),BB49)</f>
        <v>5.0663308187670958E-3</v>
      </c>
      <c r="BD49" s="152">
        <f>VLOOKUP(BD$2,怪物属性!$B$4:$F$29,5,FALSE)/($F49-VLOOKUP(BD$2,怪物属性!$B$4:$F$29,4,FALSE))</f>
        <v>-92.769693497565171</v>
      </c>
      <c r="BE49" s="153">
        <f>$E49/(VLOOKUP(BE$2,怪物属性!$B$4:$F$29,3,FALSE)-$G49)/IF(BD49&lt;0,ABS(BD49),BD49)</f>
        <v>5.5221714563493717E-3</v>
      </c>
    </row>
    <row r="50" spans="1:57" x14ac:dyDescent="0.15">
      <c r="A50" s="30">
        <f>VLOOKUP(B50,装备升级!W:AB,静态模拟!C50+1,FALSE)+IF(静态模拟!D50=0,0,VLOOKUP(B50,装备强化!AP:AZ,静态模拟!D50+1,FALSE))</f>
        <v>166</v>
      </c>
      <c r="B50" s="149">
        <v>1</v>
      </c>
      <c r="C50" s="149">
        <v>5</v>
      </c>
      <c r="D50" s="149">
        <v>0</v>
      </c>
      <c r="E50" s="149">
        <f t="shared" si="1"/>
        <v>9750</v>
      </c>
      <c r="F50" s="22">
        <f t="shared" si="2"/>
        <v>3250</v>
      </c>
      <c r="G50" s="22">
        <f t="shared" si="3"/>
        <v>1625</v>
      </c>
      <c r="H50" s="152">
        <f>VLOOKUP(H$2,怪物属性!$B$4:$F$29,5,FALSE)/($F50-VLOOKUP(H$2,怪物属性!$B$4:$F$29,4,FALSE))</f>
        <v>4.3939393939393936</v>
      </c>
      <c r="I50" s="153">
        <f>$E50/(VLOOKUP(I$2,怪物属性!$B$4:$F$29,3,FALSE)-$G50)/IF(H50&lt;0,ABS(H50),H50)</f>
        <v>-29.196914700544465</v>
      </c>
      <c r="J50" s="152">
        <f>VLOOKUP(J$2,怪物属性!$B$4:$F$29,5,FALSE)/($F50-VLOOKUP(J$2,怪物属性!$B$4:$F$29,4,FALSE))</f>
        <v>6.9934640522875817</v>
      </c>
      <c r="K50" s="153">
        <f>$E50/(VLOOKUP(K$2,怪物属性!$B$4:$F$29,3,FALSE)-$G50)/IF(J50&lt;0,ABS(J50),J50)</f>
        <v>4.0177489294082793</v>
      </c>
      <c r="L50" s="152">
        <f>VLOOKUP(L$2,怪物属性!$B$4:$F$29,5,FALSE)/($F50-VLOOKUP(L$2,怪物属性!$B$4:$F$29,4,FALSE))</f>
        <v>12.011352885525071</v>
      </c>
      <c r="M50" s="153">
        <f>$E50/(VLOOKUP(M$2,怪物属性!$B$4:$F$29,3,FALSE)-$G50)/IF(L50&lt;0,ABS(L50),L50)</f>
        <v>1.0514663751138624</v>
      </c>
      <c r="N50" s="152">
        <f>VLOOKUP(N$2,怪物属性!$B$4:$F$29,5,FALSE)/($F50-VLOOKUP(N$2,怪物属性!$B$4:$F$29,4,FALSE))</f>
        <v>17.105590062111801</v>
      </c>
      <c r="O50" s="153">
        <f>$E50/(VLOOKUP(O$2,怪物属性!$B$4:$F$29,3,FALSE)-$G50)/IF(N50&lt;0,ABS(N50),N50)</f>
        <v>0.47578389545393374</v>
      </c>
      <c r="P50" s="152">
        <f>VLOOKUP(P$2,怪物属性!$B$4:$F$29,5,FALSE)/($F50-VLOOKUP(P$2,怪物属性!$B$4:$F$29,4,FALSE))</f>
        <v>26.220125786163521</v>
      </c>
      <c r="Q50" s="153">
        <f>$E50/(VLOOKUP(Q$2,怪物属性!$B$4:$F$29,3,FALSE)-$G50)/IF(P50&lt;0,ABS(P50),P50)</f>
        <v>0.22855056116331463</v>
      </c>
      <c r="R50" s="152">
        <f>VLOOKUP(R$2,怪物属性!$B$4:$F$29,5,FALSE)/($F50-VLOOKUP(R$2,怪物属性!$B$4:$F$29,4,FALSE))</f>
        <v>36.262717321313588</v>
      </c>
      <c r="S50" s="153">
        <f>$E50/(VLOOKUP(S$2,怪物属性!$B$4:$F$29,3,FALSE)-$G50)/IF(R50&lt;0,ABS(R50),R50)</f>
        <v>0.12920287896959831</v>
      </c>
      <c r="T50" s="152">
        <f>VLOOKUP(T$2,怪物属性!$B$4:$F$29,5,FALSE)/($F50-VLOOKUP(T$2,怪物属性!$B$4:$F$29,4,FALSE))</f>
        <v>53.093567251461991</v>
      </c>
      <c r="U50" s="153">
        <f>$E50/(VLOOKUP(U$2,怪物属性!$B$4:$F$29,3,FALSE)-$G50)/IF(T50&lt;0,ABS(T50),T50)</f>
        <v>7.3046167806795875E-2</v>
      </c>
      <c r="V50" s="152">
        <f>VLOOKUP(V$2,怪物属性!$B$4:$F$29,5,FALSE)/($F50-VLOOKUP(V$2,怪物属性!$B$4:$F$29,4,FALSE))</f>
        <v>72.20338983050847</v>
      </c>
      <c r="W50" s="153">
        <f>$E50/(VLOOKUP(W$2,怪物属性!$B$4:$F$29,3,FALSE)-$G50)/IF(V50&lt;0,ABS(V50),V50)</f>
        <v>4.5743635253253943E-2</v>
      </c>
      <c r="X50" s="152">
        <f>VLOOKUP(X$2,怪物属性!$B$4:$F$29,5,FALSE)/($F50-VLOOKUP(X$2,怪物属性!$B$4:$F$29,4,FALSE))</f>
        <v>105.85973763874874</v>
      </c>
      <c r="Y50" s="153">
        <f>$E50/(VLOOKUP(Y$2,怪物属性!$B$4:$F$29,3,FALSE)-$G50)/IF(X50&lt;0,ABS(X50),X50)</f>
        <v>2.715300870258671E-2</v>
      </c>
      <c r="Z50" s="152">
        <f>VLOOKUP(Z$2,怪物属性!$B$4:$F$29,5,FALSE)/($F50-VLOOKUP(Z$2,怪物属性!$B$4:$F$29,4,FALSE))</f>
        <v>150.01501877346684</v>
      </c>
      <c r="AA50" s="153">
        <f>$E50/(VLOOKUP(AA$2,怪物属性!$B$4:$F$29,3,FALSE)-$G50)/IF(Z50&lt;0,ABS(Z50),Z50)</f>
        <v>1.6929797477570684E-2</v>
      </c>
      <c r="AB50" s="152">
        <f>VLOOKUP(AB$2,怪物属性!$B$4:$F$29,5,FALSE)/($F50-VLOOKUP(AB$2,怪物属性!$B$4:$F$29,4,FALSE))</f>
        <v>-922.57425742574253</v>
      </c>
      <c r="AC50" s="153">
        <f>$E50/(VLOOKUP(AC$2,怪物属性!$B$4:$F$29,3,FALSE)-$G50)/IF(AB50&lt;0,ABS(AB50),AB50)</f>
        <v>1.7903193275184272E-3</v>
      </c>
      <c r="AD50" s="152">
        <f>VLOOKUP(AD$2,怪物属性!$B$4:$F$29,5,FALSE)/($F50-VLOOKUP(AD$2,怪物属性!$B$4:$F$29,4,FALSE))</f>
        <v>-440.38364779874212</v>
      </c>
      <c r="AE50" s="153">
        <f>$E50/(VLOOKUP(AE$2,怪物属性!$B$4:$F$29,3,FALSE)-$G50)/IF(AD50&lt;0,ABS(AD50),AD50)</f>
        <v>3.397757310533754E-3</v>
      </c>
      <c r="AF50" s="152">
        <f>VLOOKUP(AF$2,怪物属性!$B$4:$F$29,5,FALSE)/($F50-VLOOKUP(AF$2,怪物属性!$B$4:$F$29,4,FALSE))</f>
        <v>-322.3018372703412</v>
      </c>
      <c r="AG50" s="153">
        <f>$E50/(VLOOKUP(AG$2,怪物属性!$B$4:$F$29,3,FALSE)-$G50)/IF(AF50&lt;0,ABS(AF50),AF50)</f>
        <v>4.2321133464801458E-3</v>
      </c>
      <c r="AH50" s="152">
        <f>VLOOKUP(AH$2,怪物属性!$B$4:$F$29,5,FALSE)/($F50-VLOOKUP(AH$2,怪物属性!$B$4:$F$29,4,FALSE))</f>
        <v>-259.96946564885496</v>
      </c>
      <c r="AI50" s="153">
        <f>$E50/(VLOOKUP(AI$2,怪物属性!$B$4:$F$29,3,FALSE)-$G50)/IF(AH50&lt;0,ABS(AH50),AH50)</f>
        <v>4.8187594128508877E-3</v>
      </c>
      <c r="AJ50" s="152">
        <f>VLOOKUP(AJ$2,怪物属性!$B$4:$F$29,5,FALSE)/($F50-VLOOKUP(AJ$2,怪物属性!$B$4:$F$29,4,FALSE))</f>
        <v>-231.68545994065281</v>
      </c>
      <c r="AK50" s="153">
        <f>$E50/(VLOOKUP(AK$2,怪物属性!$B$4:$F$29,3,FALSE)-$G50)/IF(AJ50&lt;0,ABS(AJ50),AJ50)</f>
        <v>4.9831754982731895E-3</v>
      </c>
      <c r="AL50" s="152">
        <f>VLOOKUP(AL$2,怪物属性!$B$4:$F$29,5,FALSE)/($F50-VLOOKUP(AL$2,怪物属性!$B$4:$F$29,4,FALSE))</f>
        <v>-204.52057245080502</v>
      </c>
      <c r="AM50" s="153">
        <f>$E50/(VLOOKUP(AM$2,怪物属性!$B$4:$F$29,3,FALSE)-$G50)/IF(AL50&lt;0,ABS(AL50),AL50)</f>
        <v>5.2015783766199567E-3</v>
      </c>
      <c r="AN50" s="152">
        <f>VLOOKUP(AN$2,怪物属性!$B$4:$F$29,5,FALSE)/($F50-VLOOKUP(AN$2,怪物属性!$B$4:$F$29,4,FALSE))</f>
        <v>-194.43545956805625</v>
      </c>
      <c r="AO50" s="153">
        <f>$E50/(VLOOKUP(AO$2,怪物属性!$B$4:$F$29,3,FALSE)-$G50)/IF(AN50&lt;0,ABS(AN50),AN50)</f>
        <v>5.0872653188439683E-3</v>
      </c>
      <c r="AP50" s="152">
        <f>VLOOKUP(AP$2,怪物属性!$B$4:$F$29,5,FALSE)/($F50-VLOOKUP(AP$2,怪物属性!$B$4:$F$29,4,FALSE))</f>
        <v>-179.33219178082192</v>
      </c>
      <c r="AQ50" s="153">
        <f>$E50/(VLOOKUP(AQ$2,怪物属性!$B$4:$F$29,3,FALSE)-$G50)/IF(AP50&lt;0,ABS(AP50),AP50)</f>
        <v>5.1247408637521219E-3</v>
      </c>
      <c r="AR50" s="152">
        <f>VLOOKUP(AR$2,怪物属性!$B$4:$F$29,5,FALSE)/($F50-VLOOKUP(AR$2,怪物属性!$B$4:$F$29,4,FALSE))</f>
        <v>-173.47619047619048</v>
      </c>
      <c r="AS50" s="153">
        <f>$E50/(VLOOKUP(AS$2,怪物属性!$B$4:$F$29,3,FALSE)-$G50)/IF(AR50&lt;0,ABS(AR50),AR50)</f>
        <v>4.9409827065605262E-3</v>
      </c>
      <c r="AT50" s="152">
        <f>VLOOKUP(AT$2,怪物属性!$B$4:$F$29,5,FALSE)/($F50-VLOOKUP(AT$2,怪物属性!$B$4:$F$29,4,FALSE))</f>
        <v>-161.33096315449257</v>
      </c>
      <c r="AU50" s="153">
        <f>$E50/(VLOOKUP(AU$2,怪物属性!$B$4:$F$29,3,FALSE)-$G50)/IF(AT50&lt;0,ABS(AT50),AT50)</f>
        <v>4.9334507882703047E-3</v>
      </c>
      <c r="AV50" s="152">
        <f>VLOOKUP(AV$2,怪物属性!$B$4:$F$29,5,FALSE)/($F50-VLOOKUP(AV$2,怪物属性!$B$4:$F$29,4,FALSE))</f>
        <v>-153.20570150922302</v>
      </c>
      <c r="AW50" s="153">
        <f>$E50/(VLOOKUP(AW$2,怪物属性!$B$4:$F$29,3,FALSE)-$G50)/IF(AV50&lt;0,ABS(AV50),AV50)</f>
        <v>4.7921633448070704E-3</v>
      </c>
      <c r="AX50" s="152">
        <f>VLOOKUP(AX$2,怪物属性!$B$4:$F$29,5,FALSE)/($F50-VLOOKUP(AX$2,怪物属性!$B$4:$F$29,4,FALSE))</f>
        <v>-142.2789899485168</v>
      </c>
      <c r="AY50" s="153">
        <f>$E50/(VLOOKUP(AY$2,怪物属性!$B$4:$F$29,3,FALSE)-$G50)/IF(AX50&lt;0,ABS(AX50),AX50)</f>
        <v>4.777421566239299E-3</v>
      </c>
      <c r="AZ50" s="152">
        <f>VLOOKUP(AZ$2,怪物属性!$B$4:$F$29,5,FALSE)/($F50-VLOOKUP(AZ$2,怪物属性!$B$4:$F$29,4,FALSE))</f>
        <v>-130.21757322175733</v>
      </c>
      <c r="BA50" s="153">
        <f>$E50/(VLOOKUP(BA$2,怪物属性!$B$4:$F$29,3,FALSE)-$G50)/IF(AZ50&lt;0,ABS(AZ50),AZ50)</f>
        <v>4.7359068132063233E-3</v>
      </c>
      <c r="BB50" s="152">
        <f>VLOOKUP(BB$2,怪物属性!$B$4:$F$29,5,FALSE)/($F50-VLOOKUP(BB$2,怪物属性!$B$4:$F$29,4,FALSE))</f>
        <v>-114.2291296625222</v>
      </c>
      <c r="BC50" s="153">
        <f>$E50/(VLOOKUP(BC$2,怪物属性!$B$4:$F$29,3,FALSE)-$G50)/IF(BB50&lt;0,ABS(BB50),BB50)</f>
        <v>4.8574300285047457E-3</v>
      </c>
      <c r="BD50" s="152">
        <f>VLOOKUP(BD$2,怪物属性!$B$4:$F$29,5,FALSE)/($F50-VLOOKUP(BD$2,怪物属性!$B$4:$F$29,4,FALSE))</f>
        <v>-88.947816533919251</v>
      </c>
      <c r="BE50" s="153">
        <f>$E50/(VLOOKUP(BE$2,怪物属性!$B$4:$F$29,3,FALSE)-$G50)/IF(BD50&lt;0,ABS(BD50),BD50)</f>
        <v>5.2349602359596107E-3</v>
      </c>
    </row>
    <row r="51" spans="1:57" x14ac:dyDescent="0.15">
      <c r="A51" s="30">
        <f>VLOOKUP(B51,装备升级!W:AB,静态模拟!C51+1,FALSE)+IF(静态模拟!D51=0,0,VLOOKUP(B51,装备强化!AP:AZ,静态模拟!D51+1,FALSE))</f>
        <v>186</v>
      </c>
      <c r="B51" s="149">
        <v>1</v>
      </c>
      <c r="C51" s="149">
        <v>5</v>
      </c>
      <c r="D51" s="149">
        <v>1</v>
      </c>
      <c r="E51" s="149">
        <f t="shared" si="1"/>
        <v>9900</v>
      </c>
      <c r="F51" s="22">
        <f t="shared" si="2"/>
        <v>3300</v>
      </c>
      <c r="G51" s="22">
        <f t="shared" si="3"/>
        <v>1650</v>
      </c>
      <c r="H51" s="152">
        <f>VLOOKUP(H$2,怪物属性!$B$4:$F$29,5,FALSE)/($F51-VLOOKUP(H$2,怪物属性!$B$4:$F$29,4,FALSE))</f>
        <v>4.3069306930693072</v>
      </c>
      <c r="I51" s="153">
        <f>$E51/(VLOOKUP(I$2,怪物属性!$B$4:$F$29,3,FALSE)-$G51)/IF(H51&lt;0,ABS(H51),H51)</f>
        <v>-22.758620689655171</v>
      </c>
      <c r="J51" s="152">
        <f>VLOOKUP(J$2,怪物属性!$B$4:$F$29,5,FALSE)/($F51-VLOOKUP(J$2,怪物属性!$B$4:$F$29,4,FALSE))</f>
        <v>6.8443496801705761</v>
      </c>
      <c r="K51" s="153">
        <f>$E51/(VLOOKUP(K$2,怪物属性!$B$4:$F$29,3,FALSE)-$G51)/IF(J51&lt;0,ABS(J51),J51)</f>
        <v>4.4920763917106861</v>
      </c>
      <c r="L51" s="152">
        <f>VLOOKUP(L$2,怪物属性!$B$4:$F$29,5,FALSE)/($F51-VLOOKUP(L$2,怪物属性!$B$4:$F$29,4,FALSE))</f>
        <v>11.733826247689464</v>
      </c>
      <c r="M51" s="153">
        <f>$E51/(VLOOKUP(M$2,怪物属性!$B$4:$F$29,3,FALSE)-$G51)/IF(L51&lt;0,ABS(L51),L51)</f>
        <v>1.1294706235148533</v>
      </c>
      <c r="N51" s="152">
        <f>VLOOKUP(N$2,怪物属性!$B$4:$F$29,5,FALSE)/($F51-VLOOKUP(N$2,怪物属性!$B$4:$F$29,4,FALSE))</f>
        <v>16.67406659939455</v>
      </c>
      <c r="O51" s="153">
        <f>$E51/(VLOOKUP(O$2,怪物属性!$B$4:$F$29,3,FALSE)-$G51)/IF(N51&lt;0,ABS(N51),N51)</f>
        <v>0.50616912484421639</v>
      </c>
      <c r="P51" s="152">
        <f>VLOOKUP(P$2,怪物属性!$B$4:$F$29,5,FALSE)/($F51-VLOOKUP(P$2,怪物属性!$B$4:$F$29,4,FALSE))</f>
        <v>25.491384102279042</v>
      </c>
      <c r="Q51" s="153">
        <f>$E51/(VLOOKUP(Q$2,怪物属性!$B$4:$F$29,3,FALSE)-$G51)/IF(P51&lt;0,ABS(P51),P51)</f>
        <v>0.24242603917087333</v>
      </c>
      <c r="R51" s="152">
        <f>VLOOKUP(R$2,怪物属性!$B$4:$F$29,5,FALSE)/($F51-VLOOKUP(R$2,怪物属性!$B$4:$F$29,4,FALSE))</f>
        <v>35.131628197130382</v>
      </c>
      <c r="S51" s="153">
        <f>$E51/(VLOOKUP(S$2,怪物属性!$B$4:$F$29,3,FALSE)-$G51)/IF(R51&lt;0,ABS(R51),R51)</f>
        <v>0.13706097167650139</v>
      </c>
      <c r="T51" s="152">
        <f>VLOOKUP(T$2,怪物属性!$B$4:$F$29,5,FALSE)/($F51-VLOOKUP(T$2,怪物属性!$B$4:$F$29,4,FALSE))</f>
        <v>51.221438645980257</v>
      </c>
      <c r="U51" s="153">
        <f>$E51/(VLOOKUP(U$2,怪物属性!$B$4:$F$29,3,FALSE)-$G51)/IF(T51&lt;0,ABS(T51),T51)</f>
        <v>7.7653051330911632E-2</v>
      </c>
      <c r="V51" s="152">
        <f>VLOOKUP(V$2,怪物属性!$B$4:$F$29,5,FALSE)/($F51-VLOOKUP(V$2,怪物属性!$B$4:$F$29,4,FALSE))</f>
        <v>69.268292682926827</v>
      </c>
      <c r="W51" s="153">
        <f>$E51/(VLOOKUP(W$2,怪物属性!$B$4:$F$29,3,FALSE)-$G51)/IF(V51&lt;0,ABS(V51),V51)</f>
        <v>4.8829017837809227E-2</v>
      </c>
      <c r="X51" s="152">
        <f>VLOOKUP(X$2,怪物属性!$B$4:$F$29,5,FALSE)/($F51-VLOOKUP(X$2,怪物属性!$B$4:$F$29,4,FALSE))</f>
        <v>100.77521613832853</v>
      </c>
      <c r="Y51" s="153">
        <f>$E51/(VLOOKUP(Y$2,怪物属性!$B$4:$F$29,3,FALSE)-$G51)/IF(X51&lt;0,ABS(X51),X51)</f>
        <v>2.9176845785842325E-2</v>
      </c>
      <c r="Z51" s="152">
        <f>VLOOKUP(Z$2,怪物属性!$B$4:$F$29,5,FALSE)/($F51-VLOOKUP(Z$2,怪物属性!$B$4:$F$29,4,FALSE))</f>
        <v>141.18021201413427</v>
      </c>
      <c r="AA51" s="153">
        <f>$E51/(VLOOKUP(AA$2,怪物属性!$B$4:$F$29,3,FALSE)-$G51)/IF(Z51&lt;0,ABS(Z51),Z51)</f>
        <v>1.8385721450669846E-2</v>
      </c>
      <c r="AB51" s="152">
        <f>VLOOKUP(AB$2,怪物属性!$B$4:$F$29,5,FALSE)/($F51-VLOOKUP(AB$2,怪物属性!$B$4:$F$29,4,FALSE))</f>
        <v>-1226.0526315789473</v>
      </c>
      <c r="AC51" s="153">
        <f>$E51/(VLOOKUP(AC$2,怪物属性!$B$4:$F$29,3,FALSE)-$G51)/IF(AB51&lt;0,ABS(AB51),AB51)</f>
        <v>1.3737145526324381E-3</v>
      </c>
      <c r="AD51" s="152">
        <f>VLOOKUP(AD$2,怪物属性!$B$4:$F$29,5,FALSE)/($F51-VLOOKUP(AD$2,怪物属性!$B$4:$F$29,4,FALSE))</f>
        <v>-491.95081967213116</v>
      </c>
      <c r="AE51" s="153">
        <f>$E51/(VLOOKUP(AE$2,怪物属性!$B$4:$F$29,3,FALSE)-$G51)/IF(AD51&lt;0,ABS(AD51),AD51)</f>
        <v>3.1002869836938302E-3</v>
      </c>
      <c r="AF51" s="152">
        <f>VLOOKUP(AF$2,怪物属性!$B$4:$F$29,5,FALSE)/($F51-VLOOKUP(AF$2,怪物属性!$B$4:$F$29,4,FALSE))</f>
        <v>-344.93539325842698</v>
      </c>
      <c r="AG51" s="153">
        <f>$E51/(VLOOKUP(AG$2,怪物属性!$B$4:$F$29,3,FALSE)-$G51)/IF(AF51&lt;0,ABS(AF51),AF51)</f>
        <v>4.0293453457884675E-3</v>
      </c>
      <c r="AH51" s="152">
        <f>VLOOKUP(AH$2,怪物属性!$B$4:$F$29,5,FALSE)/($F51-VLOOKUP(AH$2,怪物属性!$B$4:$F$29,4,FALSE))</f>
        <v>-272.99398797595188</v>
      </c>
      <c r="AI51" s="153">
        <f>$E51/(VLOOKUP(AI$2,怪物属性!$B$4:$F$29,3,FALSE)-$G51)/IF(AH51&lt;0,ABS(AH51),AH51)</f>
        <v>4.674469564800326E-3</v>
      </c>
      <c r="AJ51" s="152">
        <f>VLOOKUP(AJ$2,怪物属性!$B$4:$F$29,5,FALSE)/($F51-VLOOKUP(AJ$2,怪物属性!$B$4:$F$29,4,FALSE))</f>
        <v>-240.61016949152543</v>
      </c>
      <c r="AK51" s="153">
        <f>$E51/(VLOOKUP(AK$2,怪物属性!$B$4:$F$29,3,FALSE)-$G51)/IF(AJ51&lt;0,ABS(AJ51),AJ51)</f>
        <v>4.8866262551627068E-3</v>
      </c>
      <c r="AL51" s="152">
        <f>VLOOKUP(AL$2,怪物属性!$B$4:$F$29,5,FALSE)/($F51-VLOOKUP(AL$2,怪物属性!$B$4:$F$29,4,FALSE))</f>
        <v>-210.80577750460972</v>
      </c>
      <c r="AM51" s="153">
        <f>$E51/(VLOOKUP(AM$2,怪物属性!$B$4:$F$29,3,FALSE)-$G51)/IF(AL51&lt;0,ABS(AL51),AL51)</f>
        <v>5.1381465797778149E-3</v>
      </c>
      <c r="AN51" s="152">
        <f>VLOOKUP(AN$2,怪物属性!$B$4:$F$29,5,FALSE)/($F51-VLOOKUP(AN$2,怪物属性!$B$4:$F$29,4,FALSE))</f>
        <v>-199.44410097887686</v>
      </c>
      <c r="AO51" s="153">
        <f>$E51/(VLOOKUP(AO$2,怪物属性!$B$4:$F$29,3,FALSE)-$G51)/IF(AN51&lt;0,ABS(AN51),AN51)</f>
        <v>5.0486135568014621E-3</v>
      </c>
      <c r="AP51" s="152">
        <f>VLOOKUP(AP$2,怪物属性!$B$4:$F$29,5,FALSE)/($F51-VLOOKUP(AP$2,怪物属性!$B$4:$F$29,4,FALSE))</f>
        <v>-183.25459317585302</v>
      </c>
      <c r="AQ51" s="153">
        <f>$E51/(VLOOKUP(AQ$2,怪物属性!$B$4:$F$29,3,FALSE)-$G51)/IF(AP51&lt;0,ABS(AP51),AP51)</f>
        <v>5.1042330424005758E-3</v>
      </c>
      <c r="AR51" s="152">
        <f>VLOOKUP(AR$2,怪物属性!$B$4:$F$29,5,FALSE)/($F51-VLOOKUP(AR$2,怪物属性!$B$4:$F$29,4,FALSE))</f>
        <v>-176.76421531463231</v>
      </c>
      <c r="AS51" s="153">
        <f>$E51/(VLOOKUP(AS$2,怪物属性!$B$4:$F$29,3,FALSE)-$G51)/IF(AR51&lt;0,ABS(AR51),AR51)</f>
        <v>4.9345207936045349E-3</v>
      </c>
      <c r="AT51" s="152">
        <f>VLOOKUP(AT$2,怪物属性!$B$4:$F$29,5,FALSE)/($F51-VLOOKUP(AT$2,怪物属性!$B$4:$F$29,4,FALSE))</f>
        <v>-163.98094612352168</v>
      </c>
      <c r="AU51" s="153">
        <f>$E51/(VLOOKUP(AU$2,怪物属性!$B$4:$F$29,3,FALSE)-$G51)/IF(AT51&lt;0,ABS(AT51),AT51)</f>
        <v>4.9384759026224702E-3</v>
      </c>
      <c r="AV51" s="152">
        <f>VLOOKUP(AV$2,怪物属性!$B$4:$F$29,5,FALSE)/($F51-VLOOKUP(AV$2,怪物属性!$B$4:$F$29,4,FALSE))</f>
        <v>-155.37698412698413</v>
      </c>
      <c r="AW51" s="153">
        <f>$E51/(VLOOKUP(AW$2,怪物属性!$B$4:$F$29,3,FALSE)-$G51)/IF(AV51&lt;0,ABS(AV51),AV51)</f>
        <v>4.8069408156009392E-3</v>
      </c>
      <c r="AX51" s="152">
        <f>VLOOKUP(AX$2,怪物属性!$B$4:$F$29,5,FALSE)/($F51-VLOOKUP(AX$2,怪物属性!$B$4:$F$29,4,FALSE))</f>
        <v>-144.04467609828743</v>
      </c>
      <c r="AY51" s="153">
        <f>$E51/(VLOOKUP(AY$2,怪物属性!$B$4:$F$29,3,FALSE)-$G51)/IF(AX51&lt;0,ABS(AX51),AX51)</f>
        <v>4.7998237922401545E-3</v>
      </c>
      <c r="AZ51" s="152">
        <f>VLOOKUP(AZ$2,怪物属性!$B$4:$F$29,5,FALSE)/($F51-VLOOKUP(AZ$2,怪物属性!$B$4:$F$29,4,FALSE))</f>
        <v>-131.59408033826639</v>
      </c>
      <c r="BA51" s="153">
        <f>$E51/(VLOOKUP(BA$2,怪物属性!$B$4:$F$29,3,FALSE)-$G51)/IF(AZ51&lt;0,ABS(AZ51),AZ51)</f>
        <v>4.7660023819935792E-3</v>
      </c>
      <c r="BB51" s="152">
        <f>VLOOKUP(BB$2,怪物属性!$B$4:$F$29,5,FALSE)/($F51-VLOOKUP(BB$2,怪物属性!$B$4:$F$29,4,FALSE))</f>
        <v>-115.25268817204301</v>
      </c>
      <c r="BC51" s="153">
        <f>$E51/(VLOOKUP(BC$2,怪物属性!$B$4:$F$29,3,FALSE)-$G51)/IF(BB51&lt;0,ABS(BB51),BB51)</f>
        <v>4.8953218994362592E-3</v>
      </c>
      <c r="BD51" s="152">
        <f>VLOOKUP(BD$2,怪物属性!$B$4:$F$29,5,FALSE)/($F51-VLOOKUP(BD$2,怪物属性!$B$4:$F$29,4,FALSE))</f>
        <v>-89.562776548672559</v>
      </c>
      <c r="BE51" s="153">
        <f>$E51/(VLOOKUP(BE$2,怪物属性!$B$4:$F$29,3,FALSE)-$G51)/IF(BD51&lt;0,ABS(BD51),BD51)</f>
        <v>5.2853109376798284E-3</v>
      </c>
    </row>
    <row r="52" spans="1:57" x14ac:dyDescent="0.15">
      <c r="A52" s="30">
        <f>VLOOKUP(B52,装备升级!W:AB,静态模拟!C52+1,FALSE)+IF(静态模拟!D52=0,0,VLOOKUP(B52,装备强化!AP:AZ,静态模拟!D52+1,FALSE))</f>
        <v>226</v>
      </c>
      <c r="B52" s="149">
        <v>1</v>
      </c>
      <c r="C52" s="149">
        <v>5</v>
      </c>
      <c r="D52" s="149">
        <v>2</v>
      </c>
      <c r="E52" s="149">
        <f t="shared" si="1"/>
        <v>10050</v>
      </c>
      <c r="F52" s="22">
        <f t="shared" si="2"/>
        <v>3350</v>
      </c>
      <c r="G52" s="22">
        <f t="shared" si="3"/>
        <v>1675</v>
      </c>
      <c r="H52" s="152">
        <f>VLOOKUP(H$2,怪物属性!$B$4:$F$29,5,FALSE)/($F52-VLOOKUP(H$2,怪物属性!$B$4:$F$29,4,FALSE))</f>
        <v>4.2233009708737868</v>
      </c>
      <c r="I52" s="153">
        <f>$E52/(VLOOKUP(I$2,怪物属性!$B$4:$F$29,3,FALSE)-$G52)/IF(H52&lt;0,ABS(H52),H52)</f>
        <v>-18.886152162014231</v>
      </c>
      <c r="J52" s="152">
        <f>VLOOKUP(J$2,怪物属性!$B$4:$F$29,5,FALSE)/($F52-VLOOKUP(J$2,怪物属性!$B$4:$F$29,4,FALSE))</f>
        <v>6.7014613778705634</v>
      </c>
      <c r="K52" s="153">
        <f>$E52/(VLOOKUP(K$2,怪物属性!$B$4:$F$29,3,FALSE)-$G52)/IF(J52&lt;0,ABS(J52),J52)</f>
        <v>5.0494036942635079</v>
      </c>
      <c r="L52" s="152">
        <f>VLOOKUP(L$2,怪物属性!$B$4:$F$29,5,FALSE)/($F52-VLOOKUP(L$2,怪物属性!$B$4:$F$29,4,FALSE))</f>
        <v>11.468834688346883</v>
      </c>
      <c r="M52" s="153">
        <f>$E52/(VLOOKUP(M$2,怪物属性!$B$4:$F$29,3,FALSE)-$G52)/IF(L52&lt;0,ABS(L52),L52)</f>
        <v>1.2136950237996742</v>
      </c>
      <c r="N52" s="152">
        <f>VLOOKUP(N$2,怪物属性!$B$4:$F$29,5,FALSE)/($F52-VLOOKUP(N$2,怪物属性!$B$4:$F$29,4,FALSE))</f>
        <v>16.263779527559056</v>
      </c>
      <c r="O52" s="153">
        <f>$E52/(VLOOKUP(O$2,怪物属性!$B$4:$F$29,3,FALSE)-$G52)/IF(N52&lt;0,ABS(N52),N52)</f>
        <v>0.53827312316073672</v>
      </c>
      <c r="P52" s="152">
        <f>VLOOKUP(P$2,怪物属性!$B$4:$F$29,5,FALSE)/($F52-VLOOKUP(P$2,怪物属性!$B$4:$F$29,4,FALSE))</f>
        <v>24.80205516495403</v>
      </c>
      <c r="Q52" s="153">
        <f>$E52/(VLOOKUP(Q$2,怪物属性!$B$4:$F$29,3,FALSE)-$G52)/IF(P52&lt;0,ABS(P52),P52)</f>
        <v>0.2569488624273214</v>
      </c>
      <c r="R52" s="152">
        <f>VLOOKUP(R$2,怪物属性!$B$4:$F$29,5,FALSE)/($F52-VLOOKUP(R$2,怪物属性!$B$4:$F$29,4,FALSE))</f>
        <v>34.068965517241381</v>
      </c>
      <c r="S52" s="153">
        <f>$E52/(VLOOKUP(S$2,怪物属性!$B$4:$F$29,3,FALSE)-$G52)/IF(R52&lt;0,ABS(R52),R52)</f>
        <v>0.14524366250246681</v>
      </c>
      <c r="T52" s="152">
        <f>VLOOKUP(T$2,怪物属性!$B$4:$F$29,5,FALSE)/($F52-VLOOKUP(T$2,怪物属性!$B$4:$F$29,4,FALSE))</f>
        <v>49.47683923705722</v>
      </c>
      <c r="U52" s="153">
        <f>$E52/(VLOOKUP(U$2,怪物属性!$B$4:$F$29,3,FALSE)-$G52)/IF(T52&lt;0,ABS(T52),T52)</f>
        <v>8.2437233847769145E-2</v>
      </c>
      <c r="V52" s="152">
        <f>VLOOKUP(V$2,怪物属性!$B$4:$F$29,5,FALSE)/($F52-VLOOKUP(V$2,怪物属性!$B$4:$F$29,4,FALSE))</f>
        <v>66.5625</v>
      </c>
      <c r="W52" s="153">
        <f>$E52/(VLOOKUP(W$2,怪物属性!$B$4:$F$29,3,FALSE)-$G52)/IF(V52&lt;0,ABS(V52),V52)</f>
        <v>5.2028227254637405E-2</v>
      </c>
      <c r="X52" s="152">
        <f>VLOOKUP(X$2,怪物属性!$B$4:$F$29,5,FALSE)/($F52-VLOOKUP(X$2,怪物属性!$B$4:$F$29,4,FALSE))</f>
        <v>96.156736938588452</v>
      </c>
      <c r="Y52" s="153">
        <f>$E52/(VLOOKUP(Y$2,怪物属性!$B$4:$F$29,3,FALSE)-$G52)/IF(X52&lt;0,ABS(X52),X52)</f>
        <v>3.1273745597943388E-2</v>
      </c>
      <c r="Z52" s="152">
        <f>VLOOKUP(Z$2,怪物属性!$B$4:$F$29,5,FALSE)/($F52-VLOOKUP(Z$2,怪物属性!$B$4:$F$29,4,FALSE))</f>
        <v>133.32814238042269</v>
      </c>
      <c r="AA52" s="153">
        <f>$E52/(VLOOKUP(AA$2,怪物属性!$B$4:$F$29,3,FALSE)-$G52)/IF(Z52&lt;0,ABS(Z52),Z52)</f>
        <v>1.9893886150651501E-2</v>
      </c>
      <c r="AB52" s="152">
        <f>VLOOKUP(AB$2,怪物属性!$B$4:$F$29,5,FALSE)/($F52-VLOOKUP(AB$2,怪物属性!$B$4:$F$29,4,FALSE))</f>
        <v>-1827.0588235294117</v>
      </c>
      <c r="AC52" s="153">
        <f>$E52/(VLOOKUP(AC$2,怪物属性!$B$4:$F$29,3,FALSE)-$G52)/IF(AB52&lt;0,ABS(AB52),AB52)</f>
        <v>9.3979906287429004E-4</v>
      </c>
      <c r="AD52" s="152">
        <f>VLOOKUP(AD$2,怪物属性!$B$4:$F$29,5,FALSE)/($F52-VLOOKUP(AD$2,怪物属性!$B$4:$F$29,4,FALSE))</f>
        <v>-557.19628647214859</v>
      </c>
      <c r="AE52" s="153">
        <f>$E52/(VLOOKUP(AE$2,怪物属性!$B$4:$F$29,3,FALSE)-$G52)/IF(AD52&lt;0,ABS(AD52),AD52)</f>
        <v>2.7894729102368667E-3</v>
      </c>
      <c r="AF52" s="152">
        <f>VLOOKUP(AF$2,怪物属性!$B$4:$F$29,5,FALSE)/($F52-VLOOKUP(AF$2,怪物属性!$B$4:$F$29,4,FALSE))</f>
        <v>-370.98791540785498</v>
      </c>
      <c r="AG52" s="153">
        <f>$E52/(VLOOKUP(AG$2,怪物属性!$B$4:$F$29,3,FALSE)-$G52)/IF(AF52&lt;0,ABS(AF52),AF52)</f>
        <v>3.816544263849103E-3</v>
      </c>
      <c r="AH52" s="152">
        <f>VLOOKUP(AH$2,怪物属性!$B$4:$F$29,5,FALSE)/($F52-VLOOKUP(AH$2,怪物属性!$B$4:$F$29,4,FALSE))</f>
        <v>-287.39240506329116</v>
      </c>
      <c r="AI52" s="153">
        <f>$E52/(VLOOKUP(AI$2,怪物属性!$B$4:$F$29,3,FALSE)-$G52)/IF(AH52&lt;0,ABS(AH52),AH52)</f>
        <v>4.5221271019646441E-3</v>
      </c>
      <c r="AJ52" s="152">
        <f>VLOOKUP(AJ$2,怪物属性!$B$4:$F$29,5,FALSE)/($F52-VLOOKUP(AJ$2,怪物属性!$B$4:$F$29,4,FALSE))</f>
        <v>-250.25</v>
      </c>
      <c r="AK52" s="153">
        <f>$E52/(VLOOKUP(AK$2,怪物属性!$B$4:$F$29,3,FALSE)-$G52)/IF(AJ52&lt;0,ABS(AJ52),AJ52)</f>
        <v>4.7837808409577319E-3</v>
      </c>
      <c r="AL52" s="152">
        <f>VLOOKUP(AL$2,怪物属性!$B$4:$F$29,5,FALSE)/($F52-VLOOKUP(AL$2,怪物属性!$B$4:$F$29,4,FALSE))</f>
        <v>-217.48953709575142</v>
      </c>
      <c r="AM52" s="153">
        <f>$E52/(VLOOKUP(AM$2,怪物属性!$B$4:$F$29,3,FALSE)-$G52)/IF(AL52&lt;0,ABS(AL52),AL52)</f>
        <v>5.0695687828411044E-3</v>
      </c>
      <c r="AN52" s="152">
        <f>VLOOKUP(AN$2,怪物属性!$B$4:$F$29,5,FALSE)/($F52-VLOOKUP(AN$2,怪物属性!$B$4:$F$29,4,FALSE))</f>
        <v>-204.71760973030143</v>
      </c>
      <c r="AO52" s="153">
        <f>$E52/(VLOOKUP(AO$2,怪物属性!$B$4:$F$29,3,FALSE)-$G52)/IF(AN52&lt;0,ABS(AN52),AN52)</f>
        <v>5.0058137206129664E-3</v>
      </c>
      <c r="AP52" s="152">
        <f>VLOOKUP(AP$2,怪物属性!$B$4:$F$29,5,FALSE)/($F52-VLOOKUP(AP$2,怪物属性!$B$4:$F$29,4,FALSE))</f>
        <v>-187.35241502683363</v>
      </c>
      <c r="AQ52" s="153">
        <f>$E52/(VLOOKUP(AQ$2,怪物属性!$B$4:$F$29,3,FALSE)-$G52)/IF(AP52&lt;0,ABS(AP52),AP52)</f>
        <v>5.0802370355885708E-3</v>
      </c>
      <c r="AR52" s="152">
        <f>VLOOKUP(AR$2,怪物属性!$B$4:$F$29,5,FALSE)/($F52-VLOOKUP(AR$2,怪物属性!$B$4:$F$29,4,FALSE))</f>
        <v>-180.17928902627511</v>
      </c>
      <c r="AS52" s="153">
        <f>$E52/(VLOOKUP(AS$2,怪物属性!$B$4:$F$29,3,FALSE)-$G52)/IF(AR52&lt;0,ABS(AR52),AR52)</f>
        <v>4.925189922431298E-3</v>
      </c>
      <c r="AT52" s="152">
        <f>VLOOKUP(AT$2,怪物属性!$B$4:$F$29,5,FALSE)/($F52-VLOOKUP(AT$2,怪物属性!$B$4:$F$29,4,FALSE))</f>
        <v>-166.71943887775552</v>
      </c>
      <c r="AU52" s="153">
        <f>$E52/(VLOOKUP(AU$2,怪物属性!$B$4:$F$29,3,FALSE)-$G52)/IF(AT52&lt;0,ABS(AT52),AT52)</f>
        <v>4.9410584473433584E-3</v>
      </c>
      <c r="AV52" s="152">
        <f>VLOOKUP(AV$2,怪物属性!$B$4:$F$29,5,FALSE)/($F52-VLOOKUP(AV$2,怪物属性!$B$4:$F$29,4,FALSE))</f>
        <v>-157.61069580218518</v>
      </c>
      <c r="AW52" s="153">
        <f>$E52/(VLOOKUP(AW$2,怪物属性!$B$4:$F$29,3,FALSE)-$G52)/IF(AV52&lt;0,ABS(AV52),AV52)</f>
        <v>4.8197058222623802E-3</v>
      </c>
      <c r="AX52" s="152">
        <f>VLOOKUP(AX$2,怪物属性!$B$4:$F$29,5,FALSE)/($F52-VLOOKUP(AX$2,怪物属性!$B$4:$F$29,4,FALSE))</f>
        <v>-145.85473737119878</v>
      </c>
      <c r="AY52" s="153">
        <f>$E52/(VLOOKUP(AY$2,怪物属性!$B$4:$F$29,3,FALSE)-$G52)/IF(AX52&lt;0,ABS(AX52),AX52)</f>
        <v>4.8204961949974649E-3</v>
      </c>
      <c r="AZ52" s="152">
        <f>VLOOKUP(AZ$2,怪物属性!$B$4:$F$29,5,FALSE)/($F52-VLOOKUP(AZ$2,怪物属性!$B$4:$F$29,4,FALSE))</f>
        <v>-133</v>
      </c>
      <c r="BA52" s="153">
        <f>$E52/(VLOOKUP(BA$2,怪物属性!$B$4:$F$29,3,FALSE)-$G52)/IF(AZ52&lt;0,ABS(AZ52),AZ52)</f>
        <v>4.7946643257890916E-3</v>
      </c>
      <c r="BB52" s="152">
        <f>VLOOKUP(BB$2,怪物属性!$B$4:$F$29,5,FALSE)/($F52-VLOOKUP(BB$2,怪物属性!$B$4:$F$29,4,FALSE))</f>
        <v>-116.29475587703436</v>
      </c>
      <c r="BC52" s="153">
        <f>$E52/(VLOOKUP(BC$2,怪物属性!$B$4:$F$29,3,FALSE)-$G52)/IF(BB52&lt;0,ABS(BB52),BB52)</f>
        <v>4.9319907612582247E-3</v>
      </c>
      <c r="BD52" s="152">
        <f>VLOOKUP(BD$2,怪物属性!$B$4:$F$29,5,FALSE)/($F52-VLOOKUP(BD$2,怪物属性!$B$4:$F$29,4,FALSE))</f>
        <v>-90.186299081035926</v>
      </c>
      <c r="BE52" s="153">
        <f>$E52/(VLOOKUP(BE$2,怪物属性!$B$4:$F$29,3,FALSE)-$G52)/IF(BD52&lt;0,ABS(BD52),BD52)</f>
        <v>5.33467352646122E-3</v>
      </c>
    </row>
    <row r="53" spans="1:57" x14ac:dyDescent="0.15">
      <c r="A53" s="30">
        <f>VLOOKUP(B53,装备升级!W:AB,静态模拟!C53+1,FALSE)+IF(静态模拟!D53=0,0,VLOOKUP(B53,装备强化!AP:AZ,静态模拟!D53+1,FALSE))</f>
        <v>268</v>
      </c>
      <c r="B53" s="149">
        <v>1</v>
      </c>
      <c r="C53" s="149">
        <v>5</v>
      </c>
      <c r="D53" s="149">
        <v>3</v>
      </c>
      <c r="E53" s="149">
        <f t="shared" si="1"/>
        <v>10200</v>
      </c>
      <c r="F53" s="22">
        <f t="shared" si="2"/>
        <v>3400</v>
      </c>
      <c r="G53" s="22">
        <f t="shared" si="3"/>
        <v>1700</v>
      </c>
      <c r="H53" s="152">
        <f>VLOOKUP(H$2,怪物属性!$B$4:$F$29,5,FALSE)/($F53-VLOOKUP(H$2,怪物属性!$B$4:$F$29,4,FALSE))</f>
        <v>4.1428571428571432</v>
      </c>
      <c r="I53" s="153">
        <f>$E53/(VLOOKUP(I$2,怪物属性!$B$4:$F$29,3,FALSE)-$G53)/IF(H53&lt;0,ABS(H53),H53)</f>
        <v>-16.305092486869146</v>
      </c>
      <c r="J53" s="152">
        <f>VLOOKUP(J$2,怪物属性!$B$4:$F$29,5,FALSE)/($F53-VLOOKUP(J$2,怪物属性!$B$4:$F$29,4,FALSE))</f>
        <v>6.5644171779141107</v>
      </c>
      <c r="K53" s="153">
        <f>$E53/(VLOOKUP(K$2,怪物属性!$B$4:$F$29,3,FALSE)-$G53)/IF(J53&lt;0,ABS(J53),J53)</f>
        <v>5.7126168224299061</v>
      </c>
      <c r="L53" s="152">
        <f>VLOOKUP(L$2,怪物属性!$B$4:$F$29,5,FALSE)/($F53-VLOOKUP(L$2,怪物属性!$B$4:$F$29,4,FALSE))</f>
        <v>11.215547703180212</v>
      </c>
      <c r="M53" s="153">
        <f>$E53/(VLOOKUP(M$2,怪物属性!$B$4:$F$29,3,FALSE)-$G53)/IF(L53&lt;0,ABS(L53),L53)</f>
        <v>1.3048088892987229</v>
      </c>
      <c r="N53" s="152">
        <f>VLOOKUP(N$2,怪物属性!$B$4:$F$29,5,FALSE)/($F53-VLOOKUP(N$2,怪物属性!$B$4:$F$29,4,FALSE))</f>
        <v>15.873198847262248</v>
      </c>
      <c r="O53" s="153">
        <f>$E53/(VLOOKUP(O$2,怪物属性!$B$4:$F$29,3,FALSE)-$G53)/IF(N53&lt;0,ABS(N53),N53)</f>
        <v>0.57221067906731304</v>
      </c>
      <c r="P53" s="152">
        <f>VLOOKUP(P$2,怪物属性!$B$4:$F$29,5,FALSE)/($F53-VLOOKUP(P$2,怪物属性!$B$4:$F$29,4,FALSE))</f>
        <v>24.14902580305424</v>
      </c>
      <c r="Q53" s="153">
        <f>$E53/(VLOOKUP(Q$2,怪物属性!$B$4:$F$29,3,FALSE)-$G53)/IF(P53&lt;0,ABS(P53),P53)</f>
        <v>0.27215031372497006</v>
      </c>
      <c r="R53" s="152">
        <f>VLOOKUP(R$2,怪物属性!$B$4:$F$29,5,FALSE)/($F53-VLOOKUP(R$2,怪物属性!$B$4:$F$29,4,FALSE))</f>
        <v>33.068702290076338</v>
      </c>
      <c r="S53" s="153">
        <f>$E53/(VLOOKUP(S$2,怪物属性!$B$4:$F$29,3,FALSE)-$G53)/IF(R53&lt;0,ABS(R53),R53)</f>
        <v>0.15376308746889525</v>
      </c>
      <c r="T53" s="152">
        <f>VLOOKUP(T$2,怪物属性!$B$4:$F$29,5,FALSE)/($F53-VLOOKUP(T$2,怪物属性!$B$4:$F$29,4,FALSE))</f>
        <v>47.847167325428195</v>
      </c>
      <c r="U53" s="153">
        <f>$E53/(VLOOKUP(U$2,怪物属性!$B$4:$F$29,3,FALSE)-$G53)/IF(T53&lt;0,ABS(T53),T53)</f>
        <v>8.7404167355915219E-2</v>
      </c>
      <c r="V53" s="152">
        <f>VLOOKUP(V$2,怪物属性!$B$4:$F$29,5,FALSE)/($F53-VLOOKUP(V$2,怪物属性!$B$4:$F$29,4,FALSE))</f>
        <v>64.060150375939855</v>
      </c>
      <c r="W53" s="153">
        <f>$E53/(VLOOKUP(W$2,怪物属性!$B$4:$F$29,3,FALSE)-$G53)/IF(V53&lt;0,ABS(V53),V53)</f>
        <v>5.5344230835132444E-2</v>
      </c>
      <c r="X53" s="152">
        <f>VLOOKUP(X$2,怪物属性!$B$4:$F$29,5,FALSE)/($F53-VLOOKUP(X$2,怪物属性!$B$4:$F$29,4,FALSE))</f>
        <v>91.943032427695002</v>
      </c>
      <c r="Y53" s="153">
        <f>$E53/(VLOOKUP(Y$2,怪物属性!$B$4:$F$29,3,FALSE)-$G53)/IF(X53&lt;0,ABS(X53),X53)</f>
        <v>3.3445360145119452E-2</v>
      </c>
      <c r="Z53" s="152">
        <f>VLOOKUP(Z$2,怪物属性!$B$4:$F$29,5,FALSE)/($F53-VLOOKUP(Z$2,怪物属性!$B$4:$F$29,4,FALSE))</f>
        <v>126.30347734457324</v>
      </c>
      <c r="AA53" s="153">
        <f>$E53/(VLOOKUP(AA$2,怪物属性!$B$4:$F$29,3,FALSE)-$G53)/IF(Z53&lt;0,ABS(Z53),Z53)</f>
        <v>2.1455332505920598E-2</v>
      </c>
      <c r="AB53" s="152">
        <f>VLOOKUP(AB$2,怪物属性!$B$4:$F$29,5,FALSE)/($F53-VLOOKUP(AB$2,怪物属性!$B$4:$F$29,4,FALSE))</f>
        <v>-3583.8461538461538</v>
      </c>
      <c r="AC53" s="153">
        <f>$E53/(VLOOKUP(AC$2,怪物属性!$B$4:$F$29,3,FALSE)-$G53)/IF(AB53&lt;0,ABS(AB53),AB53)</f>
        <v>4.883500882344752E-4</v>
      </c>
      <c r="AD53" s="152">
        <f>VLOOKUP(AD$2,怪物属性!$B$4:$F$29,5,FALSE)/($F53-VLOOKUP(AD$2,怪物属性!$B$4:$F$29,4,FALSE))</f>
        <v>-642.39449541284398</v>
      </c>
      <c r="AE53" s="153">
        <f>$E53/(VLOOKUP(AE$2,怪物属性!$B$4:$F$29,3,FALSE)-$G53)/IF(AD53&lt;0,ABS(AD53),AD53)</f>
        <v>2.4651597135138524E-3</v>
      </c>
      <c r="AF53" s="152">
        <f>VLOOKUP(AF$2,怪物属性!$B$4:$F$29,5,FALSE)/($F53-VLOOKUP(AF$2,怪物属性!$B$4:$F$29,4,FALSE))</f>
        <v>-401.29738562091501</v>
      </c>
      <c r="AG53" s="153">
        <f>$E53/(VLOOKUP(AG$2,怪物属性!$B$4:$F$29,3,FALSE)-$G53)/IF(AF53&lt;0,ABS(AF53),AF53)</f>
        <v>3.5936037128360115E-3</v>
      </c>
      <c r="AH53" s="152">
        <f>VLOOKUP(AH$2,怪物属性!$B$4:$F$29,5,FALSE)/($F53-VLOOKUP(AH$2,怪物属性!$B$4:$F$29,4,FALSE))</f>
        <v>-303.39420935412028</v>
      </c>
      <c r="AI53" s="153">
        <f>$E53/(VLOOKUP(AI$2,怪物属性!$B$4:$F$29,3,FALSE)-$G53)/IF(AH53&lt;0,ABS(AH53),AH53)</f>
        <v>4.3616536711901235E-3</v>
      </c>
      <c r="AJ53" s="152">
        <f>VLOOKUP(AJ$2,怪物属性!$B$4:$F$29,5,FALSE)/($F53-VLOOKUP(AJ$2,怪物属性!$B$4:$F$29,4,FALSE))</f>
        <v>-260.69449081803003</v>
      </c>
      <c r="AK53" s="153">
        <f>$E53/(VLOOKUP(AK$2,怪物属性!$B$4:$F$29,3,FALSE)-$G53)/IF(AJ53&lt;0,ABS(AJ53),AJ53)</f>
        <v>4.6745828383545508E-3</v>
      </c>
      <c r="AL53" s="152">
        <f>VLOOKUP(AL$2,怪物属性!$B$4:$F$29,5,FALSE)/($F53-VLOOKUP(AL$2,怪物属性!$B$4:$F$29,4,FALSE))</f>
        <v>-224.61100196463653</v>
      </c>
      <c r="AM53" s="153">
        <f>$E53/(VLOOKUP(AM$2,怪物属性!$B$4:$F$29,3,FALSE)-$G53)/IF(AL53&lt;0,ABS(AL53),AL53)</f>
        <v>4.9958025270631715E-3</v>
      </c>
      <c r="AN53" s="152">
        <f>VLOOKUP(AN$2,怪物属性!$B$4:$F$29,5,FALSE)/($F53-VLOOKUP(AN$2,怪物属性!$B$4:$F$29,4,FALSE))</f>
        <v>-210.27756653992395</v>
      </c>
      <c r="AO53" s="153">
        <f>$E53/(VLOOKUP(AO$2,怪物属性!$B$4:$F$29,3,FALSE)-$G53)/IF(AN53&lt;0,ABS(AN53),AN53)</f>
        <v>4.9588340063977873E-3</v>
      </c>
      <c r="AP53" s="152">
        <f>VLOOKUP(AP$2,怪物属性!$B$4:$F$29,5,FALSE)/($F53-VLOOKUP(AP$2,怪物属性!$B$4:$F$29,4,FALSE))</f>
        <v>-191.6376944190302</v>
      </c>
      <c r="AQ53" s="153">
        <f>$E53/(VLOOKUP(AQ$2,怪物属性!$B$4:$F$29,3,FALSE)-$G53)/IF(AP53&lt;0,ABS(AP53),AP53)</f>
        <v>5.0527280081243929E-3</v>
      </c>
      <c r="AR53" s="152">
        <f>VLOOKUP(AR$2,怪物属性!$B$4:$F$29,5,FALSE)/($F53-VLOOKUP(AR$2,怪物属性!$B$4:$F$29,4,FALSE))</f>
        <v>-183.72892040977146</v>
      </c>
      <c r="AS53" s="153">
        <f>$E53/(VLOOKUP(AS$2,怪物属性!$B$4:$F$29,3,FALSE)-$G53)/IF(AR53&lt;0,ABS(AR53),AR53)</f>
        <v>4.9129710512827362E-3</v>
      </c>
      <c r="AT53" s="152">
        <f>VLOOKUP(AT$2,怪物属性!$B$4:$F$29,5,FALSE)/($F53-VLOOKUP(AT$2,怪物属性!$B$4:$F$29,4,FALSE))</f>
        <v>-169.55095108695653</v>
      </c>
      <c r="AU53" s="153">
        <f>$E53/(VLOOKUP(AU$2,怪物属性!$B$4:$F$29,3,FALSE)-$G53)/IF(AT53&lt;0,ABS(AT53),AT53)</f>
        <v>4.9411833758027978E-3</v>
      </c>
      <c r="AV53" s="152">
        <f>VLOOKUP(AV$2,怪物属性!$B$4:$F$29,5,FALSE)/($F53-VLOOKUP(AV$2,怪物属性!$B$4:$F$29,4,FALSE))</f>
        <v>-159.9095682613769</v>
      </c>
      <c r="AW53" s="153">
        <f>$E53/(VLOOKUP(AW$2,怪物属性!$B$4:$F$29,3,FALSE)-$G53)/IF(AV53&lt;0,ABS(AV53),AV53)</f>
        <v>4.830446934665689E-3</v>
      </c>
      <c r="AX53" s="152">
        <f>VLOOKUP(AX$2,怪物属性!$B$4:$F$29,5,FALSE)/($F53-VLOOKUP(AX$2,怪物属性!$B$4:$F$29,4,FALSE))</f>
        <v>-147.71086790531942</v>
      </c>
      <c r="AY53" s="153">
        <f>$E53/(VLOOKUP(AY$2,怪物属性!$B$4:$F$29,3,FALSE)-$G53)/IF(AX53&lt;0,ABS(AX53),AX53)</f>
        <v>4.8394296823013137E-3</v>
      </c>
      <c r="AZ53" s="152">
        <f>VLOOKUP(AZ$2,怪物属性!$B$4:$F$29,5,FALSE)/($F53-VLOOKUP(AZ$2,怪物属性!$B$4:$F$29,4,FALSE))</f>
        <v>-134.43628509719221</v>
      </c>
      <c r="BA53" s="153">
        <f>$E53/(VLOOKUP(BA$2,怪物属性!$B$4:$F$29,3,FALSE)-$G53)/IF(AZ53&lt;0,ABS(AZ53),AZ53)</f>
        <v>4.8218858112992879E-3</v>
      </c>
      <c r="BB53" s="152">
        <f>VLOOKUP(BB$2,怪物属性!$B$4:$F$29,5,FALSE)/($F53-VLOOKUP(BB$2,怪物属性!$B$4:$F$29,4,FALSE))</f>
        <v>-117.35583941605839</v>
      </c>
      <c r="BC53" s="153">
        <f>$E53/(VLOOKUP(BC$2,怪物属性!$B$4:$F$29,3,FALSE)-$G53)/IF(BB53&lt;0,ABS(BB53),BB53)</f>
        <v>4.9674313716043406E-3</v>
      </c>
      <c r="BD53" s="152">
        <f>VLOOKUP(BD$2,怪物属性!$B$4:$F$29,5,FALSE)/($F53-VLOOKUP(BD$2,怪物属性!$B$4:$F$29,4,FALSE))</f>
        <v>-90.818564217610771</v>
      </c>
      <c r="BE53" s="153">
        <f>$E53/(VLOOKUP(BE$2,怪物属性!$B$4:$F$29,3,FALSE)-$G53)/IF(BD53&lt;0,ABS(BD53),BD53)</f>
        <v>5.3830444503257177E-3</v>
      </c>
    </row>
    <row r="54" spans="1:57" x14ac:dyDescent="0.15">
      <c r="A54" s="30">
        <f>VLOOKUP(B54,装备升级!W:AB,静态模拟!C54+1,FALSE)+IF(静态模拟!D54=0,0,VLOOKUP(B54,装备强化!AP:AZ,静态模拟!D54+1,FALSE))</f>
        <v>314</v>
      </c>
      <c r="B54" s="149">
        <v>1</v>
      </c>
      <c r="C54" s="149">
        <v>5</v>
      </c>
      <c r="D54" s="149">
        <v>4</v>
      </c>
      <c r="E54" s="149">
        <f t="shared" si="1"/>
        <v>10350</v>
      </c>
      <c r="F54" s="22">
        <f t="shared" si="2"/>
        <v>3450</v>
      </c>
      <c r="G54" s="22">
        <f t="shared" si="3"/>
        <v>1725</v>
      </c>
      <c r="H54" s="152">
        <f>VLOOKUP(H$2,怪物属性!$B$4:$F$29,5,FALSE)/($F54-VLOOKUP(H$2,怪物属性!$B$4:$F$29,4,FALSE))</f>
        <v>4.0654205607476639</v>
      </c>
      <c r="I54" s="153">
        <f>$E54/(VLOOKUP(I$2,怪物属性!$B$4:$F$29,3,FALSE)-$G54)/IF(H54&lt;0,ABS(H54),H54)</f>
        <v>-14.465125391849528</v>
      </c>
      <c r="J54" s="152">
        <f>VLOOKUP(J$2,怪物属性!$B$4:$F$29,5,FALSE)/($F54-VLOOKUP(J$2,怪物属性!$B$4:$F$29,4,FALSE))</f>
        <v>6.4328657314629263</v>
      </c>
      <c r="K54" s="153">
        <f>$E54/(VLOOKUP(K$2,怪物属性!$B$4:$F$29,3,FALSE)-$G54)/IF(J54&lt;0,ABS(J54),J54)</f>
        <v>6.5138673426917393</v>
      </c>
      <c r="L54" s="152">
        <f>VLOOKUP(L$2,怪物属性!$B$4:$F$29,5,FALSE)/($F54-VLOOKUP(L$2,怪物属性!$B$4:$F$29,4,FALSE))</f>
        <v>10.973206568712186</v>
      </c>
      <c r="M54" s="153">
        <f>$E54/(VLOOKUP(M$2,怪物属性!$B$4:$F$29,3,FALSE)-$G54)/IF(L54&lt;0,ABS(L54),L54)</f>
        <v>1.4035811335403727</v>
      </c>
      <c r="N54" s="152">
        <f>VLOOKUP(N$2,怪物属性!$B$4:$F$29,5,FALSE)/($F54-VLOOKUP(N$2,怪物属性!$B$4:$F$29,4,FALSE))</f>
        <v>15.50093808630394</v>
      </c>
      <c r="O54" s="153">
        <f>$E54/(VLOOKUP(O$2,怪物属性!$B$4:$F$29,3,FALSE)-$G54)/IF(N54&lt;0,ABS(N54),N54)</f>
        <v>0.60810703556873069</v>
      </c>
      <c r="P54" s="152">
        <f>VLOOKUP(P$2,怪物属性!$B$4:$F$29,5,FALSE)/($F54-VLOOKUP(P$2,怪物属性!$B$4:$F$29,4,FALSE))</f>
        <v>23.529502308876346</v>
      </c>
      <c r="Q54" s="153">
        <f>$E54/(VLOOKUP(Q$2,怪物属性!$B$4:$F$29,3,FALSE)-$G54)/IF(P54&lt;0,ABS(P54),P54)</f>
        <v>0.28806372450002748</v>
      </c>
      <c r="R54" s="152">
        <f>VLOOKUP(R$2,怪物属性!$B$4:$F$29,5,FALSE)/($F54-VLOOKUP(R$2,怪物属性!$B$4:$F$29,4,FALSE))</f>
        <v>32.125499144324017</v>
      </c>
      <c r="S54" s="153">
        <f>$E54/(VLOOKUP(S$2,怪物属性!$B$4:$F$29,3,FALSE)-$G54)/IF(R54&lt;0,ABS(R54),R54)</f>
        <v>0.16263199521815652</v>
      </c>
      <c r="T54" s="152">
        <f>VLOOKUP(T$2,怪物属性!$B$4:$F$29,5,FALSE)/($F54-VLOOKUP(T$2,怪物属性!$B$4:$F$29,4,FALSE))</f>
        <v>46.321428571428569</v>
      </c>
      <c r="U54" s="153">
        <f>$E54/(VLOOKUP(U$2,怪物属性!$B$4:$F$29,3,FALSE)-$G54)/IF(T54&lt;0,ABS(T54),T54)</f>
        <v>9.2559529703049356E-2</v>
      </c>
      <c r="V54" s="152">
        <f>VLOOKUP(V$2,怪物属性!$B$4:$F$29,5,FALSE)/($F54-VLOOKUP(V$2,怪物属性!$B$4:$F$29,4,FALSE))</f>
        <v>61.739130434782609</v>
      </c>
      <c r="W54" s="153">
        <f>$E54/(VLOOKUP(W$2,怪物属性!$B$4:$F$29,3,FALSE)-$G54)/IF(V54&lt;0,ABS(V54),V54)</f>
        <v>5.8780099954566102E-2</v>
      </c>
      <c r="X54" s="152">
        <f>VLOOKUP(X$2,怪物属性!$B$4:$F$29,5,FALSE)/($F54-VLOOKUP(X$2,怪物属性!$B$4:$F$29,4,FALSE))</f>
        <v>88.08312342569269</v>
      </c>
      <c r="Y54" s="153">
        <f>$E54/(VLOOKUP(Y$2,怪物属性!$B$4:$F$29,3,FALSE)-$G54)/IF(X54&lt;0,ABS(X54),X54)</f>
        <v>3.5693391616049314E-2</v>
      </c>
      <c r="Z54" s="152">
        <f>VLOOKUP(Z$2,怪物属性!$B$4:$F$29,5,FALSE)/($F54-VLOOKUP(Z$2,怪物属性!$B$4:$F$29,4,FALSE))</f>
        <v>119.98198198198199</v>
      </c>
      <c r="AA54" s="153">
        <f>$E54/(VLOOKUP(AA$2,怪物属性!$B$4:$F$29,3,FALSE)-$G54)/IF(Z54&lt;0,ABS(Z54),Z54)</f>
        <v>2.307112928463614E-2</v>
      </c>
      <c r="AB54" s="152">
        <f>VLOOKUP(AB$2,怪物属性!$B$4:$F$29,5,FALSE)/($F54-VLOOKUP(AB$2,怪物属性!$B$4:$F$29,4,FALSE))</f>
        <v>-93180</v>
      </c>
      <c r="AC54" s="153">
        <f>$E54/(VLOOKUP(AC$2,怪物属性!$B$4:$F$29,3,FALSE)-$G54)/IF(AB54&lt;0,ABS(AB54),AB54)</f>
        <v>1.9141019826878629E-5</v>
      </c>
      <c r="AD54" s="152">
        <f>VLOOKUP(AD$2,怪物属性!$B$4:$F$29,5,FALSE)/($F54-VLOOKUP(AD$2,怪物属性!$B$4:$F$29,4,FALSE))</f>
        <v>-758.35018050541521</v>
      </c>
      <c r="AE54" s="153">
        <f>$E54/(VLOOKUP(AE$2,怪物属性!$B$4:$F$29,3,FALSE)-$G54)/IF(AD54&lt;0,ABS(AD54),AD54)</f>
        <v>2.1271895951698993E-3</v>
      </c>
      <c r="AF54" s="152">
        <f>VLOOKUP(AF$2,怪物属性!$B$4:$F$29,5,FALSE)/($F54-VLOOKUP(AF$2,怪物属性!$B$4:$F$29,4,FALSE))</f>
        <v>-437</v>
      </c>
      <c r="AG54" s="153">
        <f>$E54/(VLOOKUP(AG$2,怪物属性!$B$4:$F$29,3,FALSE)-$G54)/IF(AF54&lt;0,ABS(AF54),AF54)</f>
        <v>3.3604157954477566E-3</v>
      </c>
      <c r="AH54" s="152">
        <f>VLOOKUP(AH$2,怪物属性!$B$4:$F$29,5,FALSE)/($F54-VLOOKUP(AH$2,怪物属性!$B$4:$F$29,4,FALSE))</f>
        <v>-321.28301886792451</v>
      </c>
      <c r="AI54" s="153">
        <f>$E54/(VLOOKUP(AI$2,怪物属性!$B$4:$F$29,3,FALSE)-$G54)/IF(AH54&lt;0,ABS(AH54),AH54)</f>
        <v>4.1929698994980545E-3</v>
      </c>
      <c r="AJ54" s="152">
        <f>VLOOKUP(AJ$2,怪物属性!$B$4:$F$29,5,FALSE)/($F54-VLOOKUP(AJ$2,怪物属性!$B$4:$F$29,4,FALSE))</f>
        <v>-272.04878048780489</v>
      </c>
      <c r="AK54" s="153">
        <f>$E54/(VLOOKUP(AK$2,怪物属性!$B$4:$F$29,3,FALSE)-$G54)/IF(AJ54&lt;0,ABS(AJ54),AJ54)</f>
        <v>4.558975153988289E-3</v>
      </c>
      <c r="AL54" s="152">
        <f>VLOOKUP(AL$2,怪物属性!$B$4:$F$29,5,FALSE)/($F54-VLOOKUP(AL$2,怪物属性!$B$4:$F$29,4,FALSE))</f>
        <v>-232.21462423832091</v>
      </c>
      <c r="AM54" s="153">
        <f>$E54/(VLOOKUP(AM$2,怪物属性!$B$4:$F$29,3,FALSE)-$G54)/IF(AL54&lt;0,ABS(AL54),AL54)</f>
        <v>4.9168048853162616E-3</v>
      </c>
      <c r="AN54" s="152">
        <f>VLOOKUP(AN$2,怪物属性!$B$4:$F$29,5,FALSE)/($F54-VLOOKUP(AN$2,怪物属性!$B$4:$F$29,4,FALSE))</f>
        <v>-216.14796203238413</v>
      </c>
      <c r="AO54" s="153">
        <f>$E54/(VLOOKUP(AO$2,怪物属性!$B$4:$F$29,3,FALSE)-$G54)/IF(AN54&lt;0,ABS(AN54),AN54)</f>
        <v>4.9076422843156043E-3</v>
      </c>
      <c r="AP54" s="152">
        <f>VLOOKUP(AP$2,怪物属性!$B$4:$F$29,5,FALSE)/($F54-VLOOKUP(AP$2,怪物属性!$B$4:$F$29,4,FALSE))</f>
        <v>-196.12359550561797</v>
      </c>
      <c r="AQ54" s="153">
        <f>$E54/(VLOOKUP(AQ$2,怪物属性!$B$4:$F$29,3,FALSE)-$G54)/IF(AP54&lt;0,ABS(AP54),AP54)</f>
        <v>5.0216808884932535E-3</v>
      </c>
      <c r="AR54" s="152">
        <f>VLOOKUP(AR$2,怪物属性!$B$4:$F$29,5,FALSE)/($F54-VLOOKUP(AR$2,怪物属性!$B$4:$F$29,4,FALSE))</f>
        <v>-187.42122186495178</v>
      </c>
      <c r="AS54" s="153">
        <f>$E54/(VLOOKUP(AS$2,怪物属性!$B$4:$F$29,3,FALSE)-$G54)/IF(AR54&lt;0,ABS(AR54),AR54)</f>
        <v>4.8978449695159989E-3</v>
      </c>
      <c r="AT54" s="152">
        <f>VLOOKUP(AT$2,怪物属性!$B$4:$F$29,5,FALSE)/($F54-VLOOKUP(AT$2,怪物属性!$B$4:$F$29,4,FALSE))</f>
        <v>-172.48030407740151</v>
      </c>
      <c r="AU54" s="153">
        <f>$E54/(VLOOKUP(AU$2,怪物属性!$B$4:$F$29,3,FALSE)-$G54)/IF(AT54&lt;0,ABS(AT54),AT54)</f>
        <v>4.9388355175300396E-3</v>
      </c>
      <c r="AV54" s="152">
        <f>VLOOKUP(AV$2,怪物属性!$B$4:$F$29,5,FALSE)/($F54-VLOOKUP(AV$2,怪物属性!$B$4:$F$29,4,FALSE))</f>
        <v>-162.27649496743635</v>
      </c>
      <c r="AW54" s="153">
        <f>$E54/(VLOOKUP(AW$2,怪物属性!$B$4:$F$29,3,FALSE)-$G54)/IF(AV54&lt;0,ABS(AV54),AV54)</f>
        <v>4.8391526359619014E-3</v>
      </c>
      <c r="AX54" s="152">
        <f>VLOOKUP(AX$2,怪物属性!$B$4:$F$29,5,FALSE)/($F54-VLOOKUP(AX$2,怪物属性!$B$4:$F$29,4,FALSE))</f>
        <v>-149.61484918793502</v>
      </c>
      <c r="AY54" s="153">
        <f>$E54/(VLOOKUP(AY$2,怪物属性!$B$4:$F$29,3,FALSE)-$G54)/IF(AX54&lt;0,ABS(AX54),AX54)</f>
        <v>4.8566150981099289E-3</v>
      </c>
      <c r="AZ54" s="152">
        <f>VLOOKUP(AZ$2,怪物属性!$B$4:$F$29,5,FALSE)/($F54-VLOOKUP(AZ$2,怪物属性!$B$4:$F$29,4,FALSE))</f>
        <v>-135.90393013100436</v>
      </c>
      <c r="BA54" s="153">
        <f>$E54/(VLOOKUP(BA$2,怪物属性!$B$4:$F$29,3,FALSE)-$G54)/IF(AZ54&lt;0,ABS(AZ54),AZ54)</f>
        <v>4.8476599617341349E-3</v>
      </c>
      <c r="BB54" s="152">
        <f>VLOOKUP(BB$2,怪物属性!$B$4:$F$29,5,FALSE)/($F54-VLOOKUP(BB$2,怪物属性!$B$4:$F$29,4,FALSE))</f>
        <v>-118.43646408839778</v>
      </c>
      <c r="BC54" s="153">
        <f>$E54/(VLOOKUP(BC$2,怪物属性!$B$4:$F$29,3,FALSE)-$G54)/IF(BB54&lt;0,ABS(BB54),BB54)</f>
        <v>5.0016384581039151E-3</v>
      </c>
      <c r="BD54" s="152">
        <f>VLOOKUP(BD$2,怪物属性!$B$4:$F$29,5,FALSE)/($F54-VLOOKUP(BD$2,怪物属性!$B$4:$F$29,4,FALSE))</f>
        <v>-91.459757130754028</v>
      </c>
      <c r="BE54" s="153">
        <f>$E54/(VLOOKUP(BE$2,怪物属性!$B$4:$F$29,3,FALSE)-$G54)/IF(BD54&lt;0,ABS(BD54),BD54)</f>
        <v>5.4304201402503964E-3</v>
      </c>
    </row>
    <row r="55" spans="1:57" x14ac:dyDescent="0.15">
      <c r="A55" s="30">
        <f>VLOOKUP(B55,装备升级!W:AB,静态模拟!C55+1,FALSE)+IF(静态模拟!D55=0,0,VLOOKUP(B55,装备强化!AP:AZ,静态模拟!D55+1,FALSE))</f>
        <v>364</v>
      </c>
      <c r="B55" s="149">
        <v>1</v>
      </c>
      <c r="C55" s="149">
        <v>5</v>
      </c>
      <c r="D55" s="149">
        <v>5</v>
      </c>
      <c r="E55" s="149">
        <f t="shared" si="1"/>
        <v>10500</v>
      </c>
      <c r="F55" s="22">
        <f t="shared" si="2"/>
        <v>3500</v>
      </c>
      <c r="G55" s="22">
        <f t="shared" si="3"/>
        <v>1750</v>
      </c>
      <c r="H55" s="152">
        <f>VLOOKUP(H$2,怪物属性!$B$4:$F$29,5,FALSE)/($F55-VLOOKUP(H$2,怪物属性!$B$4:$F$29,4,FALSE))</f>
        <v>3.9908256880733943</v>
      </c>
      <c r="I55" s="153">
        <f>$E55/(VLOOKUP(I$2,怪物属性!$B$4:$F$29,3,FALSE)-$G55)/IF(H55&lt;0,ABS(H55),H55)</f>
        <v>-13.089723794819008</v>
      </c>
      <c r="J55" s="152">
        <f>VLOOKUP(J$2,怪物属性!$B$4:$F$29,5,FALSE)/($F55-VLOOKUP(J$2,怪物属性!$B$4:$F$29,4,FALSE))</f>
        <v>6.3064833005893908</v>
      </c>
      <c r="K55" s="153">
        <f>$E55/(VLOOKUP(K$2,怪物属性!$B$4:$F$29,3,FALSE)-$G55)/IF(J55&lt;0,ABS(J55),J55)</f>
        <v>7.4997895091353035</v>
      </c>
      <c r="L55" s="152">
        <f>VLOOKUP(L$2,怪物属性!$B$4:$F$29,5,FALSE)/($F55-VLOOKUP(L$2,怪物属性!$B$4:$F$29,4,FALSE))</f>
        <v>10.741116751269036</v>
      </c>
      <c r="M55" s="153">
        <f>$E55/(VLOOKUP(M$2,怪物属性!$B$4:$F$29,3,FALSE)-$G55)/IF(L55&lt;0,ABS(L55),L55)</f>
        <v>1.5108995129476455</v>
      </c>
      <c r="N55" s="152">
        <f>VLOOKUP(N$2,怪物属性!$B$4:$F$29,5,FALSE)/($F55-VLOOKUP(N$2,怪物属性!$B$4:$F$29,4,FALSE))</f>
        <v>15.145737855178735</v>
      </c>
      <c r="O55" s="153">
        <f>$E55/(VLOOKUP(O$2,怪物属性!$B$4:$F$29,3,FALSE)-$G55)/IF(N55&lt;0,ABS(N55),N55)</f>
        <v>0.64609910789762037</v>
      </c>
      <c r="P55" s="152">
        <f>VLOOKUP(P$2,怪物属性!$B$4:$F$29,5,FALSE)/($F55-VLOOKUP(P$2,怪物属性!$B$4:$F$29,4,FALSE))</f>
        <v>22.940970485242623</v>
      </c>
      <c r="Q55" s="153">
        <f>$E55/(VLOOKUP(Q$2,怪物属性!$B$4:$F$29,3,FALSE)-$G55)/IF(P55&lt;0,ABS(P55),P55)</f>
        <v>0.30472464532559984</v>
      </c>
      <c r="R55" s="152">
        <f>VLOOKUP(R$2,怪物属性!$B$4:$F$29,5,FALSE)/($F55-VLOOKUP(R$2,怪物属性!$B$4:$F$29,4,FALSE))</f>
        <v>31.234608985024959</v>
      </c>
      <c r="S55" s="153">
        <f>$E55/(VLOOKUP(S$2,怪物属性!$B$4:$F$29,3,FALSE)-$G55)/IF(R55&lt;0,ABS(R55),R55)</f>
        <v>0.17186378616370288</v>
      </c>
      <c r="T55" s="152">
        <f>VLOOKUP(T$2,怪物属性!$B$4:$F$29,5,FALSE)/($F55-VLOOKUP(T$2,怪物属性!$B$4:$F$29,4,FALSE))</f>
        <v>44.889987639060571</v>
      </c>
      <c r="U55" s="153">
        <f>$E55/(VLOOKUP(U$2,怪物属性!$B$4:$F$29,3,FALSE)-$G55)/IF(T55&lt;0,ABS(T55),T55)</f>
        <v>9.7909236403162389E-2</v>
      </c>
      <c r="V55" s="152">
        <f>VLOOKUP(V$2,怪物属性!$B$4:$F$29,5,FALSE)/($F55-VLOOKUP(V$2,怪物属性!$B$4:$F$29,4,FALSE))</f>
        <v>59.58041958041958</v>
      </c>
      <c r="W55" s="153">
        <f>$E55/(VLOOKUP(W$2,怪物属性!$B$4:$F$29,3,FALSE)-$G55)/IF(V55&lt;0,ABS(V55),V55)</f>
        <v>6.2339014632542336E-2</v>
      </c>
      <c r="X55" s="152">
        <f>VLOOKUP(X$2,怪物属性!$B$4:$F$29,5,FALSE)/($F55-VLOOKUP(X$2,怪物属性!$B$4:$F$29,4,FALSE))</f>
        <v>84.534246575342465</v>
      </c>
      <c r="Y55" s="153">
        <f>$E55/(VLOOKUP(Y$2,怪物属性!$B$4:$F$29,3,FALSE)-$G55)/IF(X55&lt;0,ABS(X55),X55)</f>
        <v>3.8019594301911888E-2</v>
      </c>
      <c r="Z55" s="152">
        <f>VLOOKUP(Z$2,怪物属性!$B$4:$F$29,5,FALSE)/($F55-VLOOKUP(Z$2,怪物属性!$B$4:$F$29,4,FALSE))</f>
        <v>114.26310772163966</v>
      </c>
      <c r="AA55" s="153">
        <f>$E55/(VLOOKUP(AA$2,怪物属性!$B$4:$F$29,3,FALSE)-$G55)/IF(Z55&lt;0,ABS(Z55),Z55)</f>
        <v>2.474237403169811E-2</v>
      </c>
      <c r="AB55" s="152">
        <f>VLOOKUP(AB$2,怪物属性!$B$4:$F$29,5,FALSE)/($F55-VLOOKUP(AB$2,怪物属性!$B$4:$F$29,4,FALSE))</f>
        <v>3882.5</v>
      </c>
      <c r="AC55" s="153">
        <f>$E55/(VLOOKUP(AC$2,怪物属性!$B$4:$F$29,3,FALSE)-$G55)/IF(AB55&lt;0,ABS(AB55),AB55)</f>
        <v>4.6805867316064646E-4</v>
      </c>
      <c r="AD55" s="152">
        <f>VLOOKUP(AD$2,怪物属性!$B$4:$F$29,5,FALSE)/($F55-VLOOKUP(AD$2,怪物属性!$B$4:$F$29,4,FALSE))</f>
        <v>-925.38766519823787</v>
      </c>
      <c r="AE55" s="153">
        <f>$E55/(VLOOKUP(AE$2,怪物属性!$B$4:$F$29,3,FALSE)-$G55)/IF(AD55&lt;0,ABS(AD55),AD55)</f>
        <v>1.7754022877786955E-3</v>
      </c>
      <c r="AF55" s="152">
        <f>VLOOKUP(AF$2,怪物属性!$B$4:$F$29,5,FALSE)/($F55-VLOOKUP(AF$2,怪物属性!$B$4:$F$29,4,FALSE))</f>
        <v>-479.67578125</v>
      </c>
      <c r="AG55" s="153">
        <f>$E55/(VLOOKUP(AG$2,怪物属性!$B$4:$F$29,3,FALSE)-$G55)/IF(AF55&lt;0,ABS(AF55),AF55)</f>
        <v>3.1168710780408618E-3</v>
      </c>
      <c r="AH55" s="152">
        <f>VLOOKUP(AH$2,怪物属性!$B$4:$F$29,5,FALSE)/($F55-VLOOKUP(AH$2,怪物属性!$B$4:$F$29,4,FALSE))</f>
        <v>-341.41353383458647</v>
      </c>
      <c r="AI55" s="153">
        <f>$E55/(VLOOKUP(AI$2,怪物属性!$B$4:$F$29,3,FALSE)-$G55)/IF(AH55&lt;0,ABS(AH55),AH55)</f>
        <v>4.0159953774383432E-3</v>
      </c>
      <c r="AJ55" s="152">
        <f>VLOOKUP(AJ$2,怪物属性!$B$4:$F$29,5,FALSE)/($F55-VLOOKUP(AJ$2,怪物属性!$B$4:$F$29,4,FALSE))</f>
        <v>-284.43715846994536</v>
      </c>
      <c r="AK55" s="153">
        <f>$E55/(VLOOKUP(AK$2,怪物属性!$B$4:$F$29,3,FALSE)-$G55)/IF(AJ55&lt;0,ABS(AJ55),AJ55)</f>
        <v>4.4369000082757478E-3</v>
      </c>
      <c r="AL55" s="152">
        <f>VLOOKUP(AL$2,怪物属性!$B$4:$F$29,5,FALSE)/($F55-VLOOKUP(AL$2,怪物属性!$B$4:$F$29,4,FALSE))</f>
        <v>-240.35108619481429</v>
      </c>
      <c r="AM55" s="153">
        <f>$E55/(VLOOKUP(AM$2,怪物属性!$B$4:$F$29,3,FALSE)-$G55)/IF(AL55&lt;0,ABS(AL55),AL55)</f>
        <v>4.8325324556150115E-3</v>
      </c>
      <c r="AN55" s="152">
        <f>VLOOKUP(AN$2,怪物属性!$B$4:$F$29,5,FALSE)/($F55-VLOOKUP(AN$2,怪物属性!$B$4:$F$29,4,FALSE))</f>
        <v>-222.35554279149915</v>
      </c>
      <c r="AO55" s="153">
        <f>$E55/(VLOOKUP(AO$2,怪物属性!$B$4:$F$29,3,FALSE)-$G55)/IF(AN55&lt;0,ABS(AN55),AN55)</f>
        <v>4.8522060943797726E-3</v>
      </c>
      <c r="AP55" s="152">
        <f>VLOOKUP(AP$2,怪物属性!$B$4:$F$29,5,FALSE)/($F55-VLOOKUP(AP$2,怪物属性!$B$4:$F$29,4,FALSE))</f>
        <v>-200.82454458293384</v>
      </c>
      <c r="AQ55" s="153">
        <f>$E55/(VLOOKUP(AQ$2,怪物属性!$B$4:$F$29,3,FALSE)-$G55)/IF(AP55&lt;0,ABS(AP55),AP55)</f>
        <v>4.9870703660396263E-3</v>
      </c>
      <c r="AR55" s="152">
        <f>VLOOKUP(AR$2,怪物属性!$B$4:$F$29,5,FALSE)/($F55-VLOOKUP(AR$2,怪物属性!$B$4:$F$29,4,FALSE))</f>
        <v>-191.26497128794094</v>
      </c>
      <c r="AS55" s="153">
        <f>$E55/(VLOOKUP(AS$2,怪物属性!$B$4:$F$29,3,FALSE)-$G55)/IF(AR55&lt;0,ABS(AR55),AR55)</f>
        <v>4.8797922957269646E-3</v>
      </c>
      <c r="AT55" s="152">
        <f>VLOOKUP(AT$2,怪物属性!$B$4:$F$29,5,FALSE)/($F55-VLOOKUP(AT$2,怪物属性!$B$4:$F$29,4,FALSE))</f>
        <v>-175.51265822784811</v>
      </c>
      <c r="AU55" s="153">
        <f>$E55/(VLOOKUP(AU$2,怪物属性!$B$4:$F$29,3,FALSE)-$G55)/IF(AT55&lt;0,ABS(AT55),AT55)</f>
        <v>4.9339995769370464E-3</v>
      </c>
      <c r="AV55" s="152">
        <f>VLOOKUP(AV$2,怪物属性!$B$4:$F$29,5,FALSE)/($F55-VLOOKUP(AV$2,怪物属性!$B$4:$F$29,4,FALSE))</f>
        <v>-164.71454326923077</v>
      </c>
      <c r="AW55" s="153">
        <f>$E55/(VLOOKUP(AW$2,怪物属性!$B$4:$F$29,3,FALSE)-$G55)/IF(AV55&lt;0,ABS(AV55),AV55)</f>
        <v>4.8458113217547368E-3</v>
      </c>
      <c r="AX55" s="152">
        <f>VLOOKUP(AX$2,怪物属性!$B$4:$F$29,5,FALSE)/($F55-VLOOKUP(AX$2,怪物属性!$B$4:$F$29,4,FALSE))</f>
        <v>-151.56855575868374</v>
      </c>
      <c r="AY55" s="153">
        <f>$E55/(VLOOKUP(AY$2,怪物属性!$B$4:$F$29,3,FALSE)-$G55)/IF(AX55&lt;0,ABS(AX55),AX55)</f>
        <v>4.8720432219885304E-3</v>
      </c>
      <c r="AZ55" s="152">
        <f>VLOOKUP(AZ$2,怪物属性!$B$4:$F$29,5,FALSE)/($F55-VLOOKUP(AZ$2,怪物属性!$B$4:$F$29,4,FALSE))</f>
        <v>-137.40397350993376</v>
      </c>
      <c r="BA55" s="153">
        <f>$E55/(VLOOKUP(BA$2,怪物属性!$B$4:$F$29,3,FALSE)-$G55)/IF(AZ55&lt;0,ABS(AZ55),AZ55)</f>
        <v>4.8719798564605043E-3</v>
      </c>
      <c r="BB55" s="152">
        <f>VLOOKUP(BB$2,怪物属性!$B$4:$F$29,5,FALSE)/($F55-VLOOKUP(BB$2,怪物属性!$B$4:$F$29,4,FALSE))</f>
        <v>-119.53717472118959</v>
      </c>
      <c r="BC55" s="153">
        <f>$E55/(VLOOKUP(BC$2,怪物属性!$B$4:$F$29,3,FALSE)-$G55)/IF(BB55&lt;0,ABS(BB55),BB55)</f>
        <v>5.0346067181669058E-3</v>
      </c>
      <c r="BD55" s="152">
        <f>VLOOKUP(BD$2,怪物属性!$B$4:$F$29,5,FALSE)/($F55-VLOOKUP(BD$2,怪物属性!$B$4:$F$29,4,FALSE))</f>
        <v>-92.11006825938567</v>
      </c>
      <c r="BE55" s="153">
        <f>$E55/(VLOOKUP(BE$2,怪物属性!$B$4:$F$29,3,FALSE)-$G55)/IF(BD55&lt;0,ABS(BD55),BD55)</f>
        <v>5.4767970100651061E-3</v>
      </c>
    </row>
    <row r="56" spans="1:57" x14ac:dyDescent="0.15">
      <c r="A56" s="30">
        <f>VLOOKUP(B56,装备升级!W:AB,静态模拟!C56+1,FALSE)+IF(静态模拟!D56=0,0,VLOOKUP(B56,装备强化!AP:AZ,静态模拟!D56+1,FALSE))</f>
        <v>420</v>
      </c>
      <c r="B56" s="149">
        <v>1</v>
      </c>
      <c r="C56" s="149">
        <v>5</v>
      </c>
      <c r="D56" s="149">
        <v>6</v>
      </c>
      <c r="E56" s="149">
        <f t="shared" si="1"/>
        <v>10650</v>
      </c>
      <c r="F56" s="22">
        <f t="shared" si="2"/>
        <v>3550</v>
      </c>
      <c r="G56" s="22">
        <f t="shared" si="3"/>
        <v>1775</v>
      </c>
      <c r="H56" s="152">
        <f>VLOOKUP(H$2,怪物属性!$B$4:$F$29,5,FALSE)/($F56-VLOOKUP(H$2,怪物属性!$B$4:$F$29,4,FALSE))</f>
        <v>3.9189189189189189</v>
      </c>
      <c r="I56" s="153">
        <f>$E56/(VLOOKUP(I$2,怪物属性!$B$4:$F$29,3,FALSE)-$G56)/IF(H56&lt;0,ABS(H56),H56)</f>
        <v>-12.02471772963076</v>
      </c>
      <c r="J56" s="152">
        <f>VLOOKUP(J$2,怪物属性!$B$4:$F$29,5,FALSE)/($F56-VLOOKUP(J$2,怪物属性!$B$4:$F$29,4,FALSE))</f>
        <v>6.1849710982658959</v>
      </c>
      <c r="K56" s="153">
        <f>$E56/(VLOOKUP(K$2,怪物属性!$B$4:$F$29,3,FALSE)-$G56)/IF(J56&lt;0,ABS(J56),J56)</f>
        <v>8.7406897860429815</v>
      </c>
      <c r="L56" s="152">
        <f>VLOOKUP(L$2,怪物属性!$B$4:$F$29,5,FALSE)/($F56-VLOOKUP(L$2,怪物属性!$B$4:$F$29,4,FALSE))</f>
        <v>10.51864125932063</v>
      </c>
      <c r="M56" s="153">
        <f>$E56/(VLOOKUP(M$2,怪物属性!$B$4:$F$29,3,FALSE)-$G56)/IF(L56&lt;0,ABS(L56),L56)</f>
        <v>1.6277945100565892</v>
      </c>
      <c r="N56" s="152">
        <f>VLOOKUP(N$2,怪物属性!$B$4:$F$29,5,FALSE)/($F56-VLOOKUP(N$2,怪物属性!$B$4:$F$29,4,FALSE))</f>
        <v>14.806451612903226</v>
      </c>
      <c r="O56" s="153">
        <f>$E56/(VLOOKUP(O$2,怪物属性!$B$4:$F$29,3,FALSE)-$G56)/IF(N56&lt;0,ABS(N56),N56)</f>
        <v>0.68633687571720792</v>
      </c>
      <c r="P56" s="152">
        <f>VLOOKUP(P$2,怪物属性!$B$4:$F$29,5,FALSE)/($F56-VLOOKUP(P$2,怪物属性!$B$4:$F$29,4,FALSE))</f>
        <v>22.381161542215715</v>
      </c>
      <c r="Q56" s="153">
        <f>$E56/(VLOOKUP(Q$2,怪物属性!$B$4:$F$29,3,FALSE)-$G56)/IF(P56&lt;0,ABS(P56),P56)</f>
        <v>0.32217103371948602</v>
      </c>
      <c r="R56" s="152">
        <f>VLOOKUP(R$2,怪物属性!$B$4:$F$29,5,FALSE)/($F56-VLOOKUP(R$2,怪物属性!$B$4:$F$29,4,FALSE))</f>
        <v>30.3917970858068</v>
      </c>
      <c r="S56" s="153">
        <f>$E56/(VLOOKUP(S$2,怪物属性!$B$4:$F$29,3,FALSE)-$G56)/IF(R56&lt;0,ABS(R56),R56)</f>
        <v>0.18147255468136098</v>
      </c>
      <c r="T56" s="152">
        <f>VLOOKUP(T$2,怪物属性!$B$4:$F$29,5,FALSE)/($F56-VLOOKUP(T$2,怪物属性!$B$4:$F$29,4,FALSE))</f>
        <v>43.544364508393286</v>
      </c>
      <c r="U56" s="153">
        <f>$E56/(VLOOKUP(U$2,怪物属性!$B$4:$F$29,3,FALSE)-$G56)/IF(T56&lt;0,ABS(T56),T56)</f>
        <v>0.10345945320349353</v>
      </c>
      <c r="V56" s="152">
        <f>VLOOKUP(V$2,怪物属性!$B$4:$F$29,5,FALSE)/($F56-VLOOKUP(V$2,怪物属性!$B$4:$F$29,4,FALSE))</f>
        <v>57.567567567567565</v>
      </c>
      <c r="W56" s="153">
        <f>$E56/(VLOOKUP(W$2,怪物属性!$B$4:$F$29,3,FALSE)-$G56)/IF(V56&lt;0,ABS(V56),V56)</f>
        <v>6.6024268379728759E-2</v>
      </c>
      <c r="X56" s="152">
        <f>VLOOKUP(X$2,怪物属性!$B$4:$F$29,5,FALSE)/($F56-VLOOKUP(X$2,怪物属性!$B$4:$F$29,4,FALSE))</f>
        <v>81.260263361735085</v>
      </c>
      <c r="Y56" s="153">
        <f>$E56/(VLOOKUP(Y$2,怪物属性!$B$4:$F$29,3,FALSE)-$G56)/IF(X56&lt;0,ABS(X56),X56)</f>
        <v>4.0425776605273495E-2</v>
      </c>
      <c r="Z56" s="152">
        <f>VLOOKUP(Z$2,怪物属性!$B$4:$F$29,5,FALSE)/($F56-VLOOKUP(Z$2,怪物属性!$B$4:$F$29,4,FALSE))</f>
        <v>109.0646041856233</v>
      </c>
      <c r="AA56" s="153">
        <f>$E56/(VLOOKUP(AA$2,怪物属性!$B$4:$F$29,3,FALSE)-$G56)/IF(Z56&lt;0,ABS(Z56),Z56)</f>
        <v>2.6470194043833519E-2</v>
      </c>
      <c r="AB56" s="152">
        <f>VLOOKUP(AB$2,怪物属性!$B$4:$F$29,5,FALSE)/($F56-VLOOKUP(AB$2,怪物属性!$B$4:$F$29,4,FALSE))</f>
        <v>1901.6326530612246</v>
      </c>
      <c r="AC56" s="153">
        <f>$E56/(VLOOKUP(AC$2,怪物属性!$B$4:$F$29,3,FALSE)-$G56)/IF(AB56&lt;0,ABS(AB56),AB56)</f>
        <v>9.7348352868108006E-4</v>
      </c>
      <c r="AD56" s="152">
        <f>VLOOKUP(AD$2,怪物属性!$B$4:$F$29,5,FALSE)/($F56-VLOOKUP(AD$2,怪物属性!$B$4:$F$29,4,FALSE))</f>
        <v>-1186.7966101694915</v>
      </c>
      <c r="AE56" s="153">
        <f>$E56/(VLOOKUP(AE$2,怪物属性!$B$4:$F$29,3,FALSE)-$G56)/IF(AD56&lt;0,ABS(AD56),AD56)</f>
        <v>1.4096350063608897E-3</v>
      </c>
      <c r="AF56" s="152">
        <f>VLOOKUP(AF$2,怪物属性!$B$4:$F$29,5,FALSE)/($F56-VLOOKUP(AF$2,怪物属性!$B$4:$F$29,4,FALSE))</f>
        <v>-531.58874458874459</v>
      </c>
      <c r="AG56" s="153">
        <f>$E56/(VLOOKUP(AG$2,怪物属性!$B$4:$F$29,3,FALSE)-$G56)/IF(AF56&lt;0,ABS(AF56),AF56)</f>
        <v>2.86285856318729E-3</v>
      </c>
      <c r="AH56" s="152">
        <f>VLOOKUP(AH$2,怪物属性!$B$4:$F$29,5,FALSE)/($F56-VLOOKUP(AH$2,怪物属性!$B$4:$F$29,4,FALSE))</f>
        <v>-364.23529411764707</v>
      </c>
      <c r="AI56" s="153">
        <f>$E56/(VLOOKUP(AI$2,怪物属性!$B$4:$F$29,3,FALSE)-$G56)/IF(AH56&lt;0,ABS(AH56),AH56)</f>
        <v>3.8306486421159852E-3</v>
      </c>
      <c r="AJ56" s="152">
        <f>VLOOKUP(AJ$2,怪物属性!$B$4:$F$29,5,FALSE)/($F56-VLOOKUP(AJ$2,怪物属性!$B$4:$F$29,4,FALSE))</f>
        <v>-298.00763358778624</v>
      </c>
      <c r="AK56" s="153">
        <f>$E56/(VLOOKUP(AK$2,怪物属性!$B$4:$F$29,3,FALSE)-$G56)/IF(AJ56&lt;0,ABS(AJ56),AJ56)</f>
        <v>4.3082989250745546E-3</v>
      </c>
      <c r="AL56" s="152">
        <f>VLOOKUP(AL$2,怪物属性!$B$4:$F$29,5,FALSE)/($F56-VLOOKUP(AL$2,怪物属性!$B$4:$F$29,4,FALSE))</f>
        <v>-249.07843137254903</v>
      </c>
      <c r="AM56" s="153">
        <f>$E56/(VLOOKUP(AM$2,怪物属性!$B$4:$F$29,3,FALSE)-$G56)/IF(AL56&lt;0,ABS(AL56),AL56)</f>
        <v>4.742941354532181E-3</v>
      </c>
      <c r="AN56" s="152">
        <f>VLOOKUP(AN$2,怪物属性!$B$4:$F$29,5,FALSE)/($F56-VLOOKUP(AN$2,怪物属性!$B$4:$F$29,4,FALSE))</f>
        <v>-228.93021880544057</v>
      </c>
      <c r="AO56" s="153">
        <f>$E56/(VLOOKUP(AO$2,怪物属性!$B$4:$F$29,3,FALSE)-$G56)/IF(AN56&lt;0,ABS(AN56),AN56)</f>
        <v>4.7924926422059297E-3</v>
      </c>
      <c r="AP56" s="152">
        <f>VLOOKUP(AP$2,怪物属性!$B$4:$F$29,5,FALSE)/($F56-VLOOKUP(AP$2,怪物属性!$B$4:$F$29,4,FALSE))</f>
        <v>-205.75638506876228</v>
      </c>
      <c r="AQ56" s="153">
        <f>$E56/(VLOOKUP(AQ$2,怪物属性!$B$4:$F$29,3,FALSE)-$G56)/IF(AP56&lt;0,ABS(AP56),AP56)</f>
        <v>4.9488708881091775E-3</v>
      </c>
      <c r="AR56" s="152">
        <f>VLOOKUP(AR$2,怪物属性!$B$4:$F$29,5,FALSE)/($F56-VLOOKUP(AR$2,怪物属性!$B$4:$F$29,4,FALSE))</f>
        <v>-195.26968174204356</v>
      </c>
      <c r="AS56" s="153">
        <f>$E56/(VLOOKUP(AS$2,怪物属性!$B$4:$F$29,3,FALSE)-$G56)/IF(AR56&lt;0,ABS(AR56),AR56)</f>
        <v>4.8587934758486696E-3</v>
      </c>
      <c r="AT56" s="152">
        <f>VLOOKUP(AT$2,怪物属性!$B$4:$F$29,5,FALSE)/($F56-VLOOKUP(AT$2,怪物属性!$B$4:$F$29,4,FALSE))</f>
        <v>-178.65354330708661</v>
      </c>
      <c r="AU56" s="153">
        <f>$E56/(VLOOKUP(AU$2,怪物属性!$B$4:$F$29,3,FALSE)-$G56)/IF(AT56&lt;0,ABS(AT56),AT56)</f>
        <v>4.9266601320259677E-3</v>
      </c>
      <c r="AV56" s="152">
        <f>VLOOKUP(AV$2,怪物属性!$B$4:$F$29,5,FALSE)/($F56-VLOOKUP(AV$2,怪物属性!$B$4:$F$29,4,FALSE))</f>
        <v>-167.22696766320928</v>
      </c>
      <c r="AW56" s="153">
        <f>$E56/(VLOOKUP(AW$2,怪物属性!$B$4:$F$29,3,FALSE)-$G56)/IF(AV56&lt;0,ABS(AV56),AV56)</f>
        <v>4.8504112992671412E-3</v>
      </c>
      <c r="AX56" s="152">
        <f>VLOOKUP(AX$2,怪物属性!$B$4:$F$29,5,FALSE)/($F56-VLOOKUP(AX$2,怪物属性!$B$4:$F$29,4,FALSE))</f>
        <v>-153.5739613654406</v>
      </c>
      <c r="AY56" s="153">
        <f>$E56/(VLOOKUP(AY$2,怪物属性!$B$4:$F$29,3,FALSE)-$G56)/IF(AX56&lt;0,ABS(AX56),AX56)</f>
        <v>4.8857047685422509E-3</v>
      </c>
      <c r="AZ56" s="152">
        <f>VLOOKUP(AZ$2,怪物属性!$B$4:$F$29,5,FALSE)/($F56-VLOOKUP(AZ$2,怪物属性!$B$4:$F$29,4,FALSE))</f>
        <v>-138.9375</v>
      </c>
      <c r="BA56" s="153">
        <f>$E56/(VLOOKUP(BA$2,怪物属性!$B$4:$F$29,3,FALSE)-$G56)/IF(AZ56&lt;0,ABS(AZ56),AZ56)</f>
        <v>4.8948385306522022E-3</v>
      </c>
      <c r="BB56" s="152">
        <f>VLOOKUP(BB$2,怪物属性!$B$4:$F$29,5,FALSE)/($F56-VLOOKUP(BB$2,怪物属性!$B$4:$F$29,4,FALSE))</f>
        <v>-120.65853658536585</v>
      </c>
      <c r="BC56" s="153">
        <f>$E56/(VLOOKUP(BC$2,怪物属性!$B$4:$F$29,3,FALSE)-$G56)/IF(BB56&lt;0,ABS(BB56),BB56)</f>
        <v>5.0663308187670958E-3</v>
      </c>
      <c r="BD56" s="152">
        <f>VLOOKUP(BD$2,怪物属性!$B$4:$F$29,5,FALSE)/($F56-VLOOKUP(BD$2,怪物属性!$B$4:$F$29,4,FALSE))</f>
        <v>-92.769693497565171</v>
      </c>
      <c r="BE56" s="153">
        <f>$E56/(VLOOKUP(BE$2,怪物属性!$B$4:$F$29,3,FALSE)-$G56)/IF(BD56&lt;0,ABS(BD56),BD56)</f>
        <v>5.5221714563493717E-3</v>
      </c>
    </row>
    <row r="57" spans="1:57" x14ac:dyDescent="0.15">
      <c r="A57" s="30">
        <f>VLOOKUP(B57,装备升级!W:AB,静态模拟!C57+1,FALSE)+IF(静态模拟!D57=0,0,VLOOKUP(B57,装备强化!AP:AZ,静态模拟!D57+1,FALSE))</f>
        <v>482</v>
      </c>
      <c r="B57" s="149">
        <v>1</v>
      </c>
      <c r="C57" s="149">
        <v>5</v>
      </c>
      <c r="D57" s="149">
        <v>7</v>
      </c>
      <c r="E57" s="149">
        <f t="shared" si="1"/>
        <v>10800</v>
      </c>
      <c r="F57" s="22">
        <f t="shared" si="2"/>
        <v>3600</v>
      </c>
      <c r="G57" s="22">
        <f t="shared" si="3"/>
        <v>1800</v>
      </c>
      <c r="H57" s="152">
        <f>VLOOKUP(H$2,怪物属性!$B$4:$F$29,5,FALSE)/($F57-VLOOKUP(H$2,怪物属性!$B$4:$F$29,4,FALSE))</f>
        <v>3.8495575221238938</v>
      </c>
      <c r="I57" s="153">
        <f>$E57/(VLOOKUP(I$2,怪物属性!$B$4:$F$29,3,FALSE)-$G57)/IF(H57&lt;0,ABS(H57),H57)</f>
        <v>-11.17735952740761</v>
      </c>
      <c r="J57" s="152">
        <f>VLOOKUP(J$2,怪物属性!$B$4:$F$29,5,FALSE)/($F57-VLOOKUP(J$2,怪物属性!$B$4:$F$29,4,FALSE))</f>
        <v>6.0680529300567105</v>
      </c>
      <c r="K57" s="153">
        <f>$E57/(VLOOKUP(K$2,怪物属性!$B$4:$F$29,3,FALSE)-$G57)/IF(J57&lt;0,ABS(J57),J57)</f>
        <v>10.347750489024126</v>
      </c>
      <c r="L57" s="152">
        <f>VLOOKUP(L$2,怪物属性!$B$4:$F$29,5,FALSE)/($F57-VLOOKUP(L$2,怪物属性!$B$4:$F$29,4,FALSE))</f>
        <v>10.305194805194805</v>
      </c>
      <c r="M57" s="153">
        <f>$E57/(VLOOKUP(M$2,怪物属性!$B$4:$F$29,3,FALSE)-$G57)/IF(L57&lt;0,ABS(L57),L57)</f>
        <v>1.7554692175432929</v>
      </c>
      <c r="N57" s="152">
        <f>VLOOKUP(N$2,怪物属性!$B$4:$F$29,5,FALSE)/($F57-VLOOKUP(N$2,怪物属性!$B$4:$F$29,4,FALSE))</f>
        <v>14.482033304119193</v>
      </c>
      <c r="O57" s="153">
        <f>$E57/(VLOOKUP(O$2,怪物属性!$B$4:$F$29,3,FALSE)-$G57)/IF(N57&lt;0,ABS(N57),N57)</f>
        <v>0.72898497945936269</v>
      </c>
      <c r="P57" s="152">
        <f>VLOOKUP(P$2,怪物属性!$B$4:$F$29,5,FALSE)/($F57-VLOOKUP(P$2,怪物属性!$B$4:$F$29,4,FALSE))</f>
        <v>21.848022868032395</v>
      </c>
      <c r="Q57" s="153">
        <f>$E57/(VLOOKUP(Q$2,怪物属性!$B$4:$F$29,3,FALSE)-$G57)/IF(P57&lt;0,ABS(P57),P57)</f>
        <v>0.34044346135360293</v>
      </c>
      <c r="R57" s="152">
        <f>VLOOKUP(R$2,怪物属性!$B$4:$F$29,5,FALSE)/($F57-VLOOKUP(R$2,怪物属性!$B$4:$F$29,4,FALSE))</f>
        <v>29.593273778244878</v>
      </c>
      <c r="S57" s="153">
        <f>$E57/(VLOOKUP(S$2,怪物属性!$B$4:$F$29,3,FALSE)-$G57)/IF(R57&lt;0,ABS(R57),R57)</f>
        <v>0.1914731346210303</v>
      </c>
      <c r="T57" s="152">
        <f>VLOOKUP(T$2,怪物属性!$B$4:$F$29,5,FALSE)/($F57-VLOOKUP(T$2,怪物属性!$B$4:$F$29,4,FALSE))</f>
        <v>42.277066356228175</v>
      </c>
      <c r="U57" s="153">
        <f>$E57/(VLOOKUP(U$2,怪物属性!$B$4:$F$29,3,FALSE)-$G57)/IF(T57&lt;0,ABS(T57),T57)</f>
        <v>0.10921660945740587</v>
      </c>
      <c r="V57" s="152">
        <f>VLOOKUP(V$2,怪物属性!$B$4:$F$29,5,FALSE)/($F57-VLOOKUP(V$2,怪物属性!$B$4:$F$29,4,FALSE))</f>
        <v>55.686274509803923</v>
      </c>
      <c r="W57" s="153">
        <f>$E57/(VLOOKUP(W$2,怪物属性!$B$4:$F$29,3,FALSE)-$G57)/IF(V57&lt;0,ABS(V57),V57)</f>
        <v>6.9839273306384939E-2</v>
      </c>
      <c r="X57" s="152">
        <f>VLOOKUP(X$2,怪物属性!$B$4:$F$29,5,FALSE)/($F57-VLOOKUP(X$2,怪物属性!$B$4:$F$29,4,FALSE))</f>
        <v>78.230425055928407</v>
      </c>
      <c r="Y57" s="153">
        <f>$E57/(VLOOKUP(Y$2,怪物属性!$B$4:$F$29,3,FALSE)-$G57)/IF(X57&lt;0,ABS(X57),X57)</f>
        <v>4.291380314264405E-2</v>
      </c>
      <c r="Z57" s="152">
        <f>VLOOKUP(Z$2,怪物属性!$B$4:$F$29,5,FALSE)/($F57-VLOOKUP(Z$2,怪物属性!$B$4:$F$29,4,FALSE))</f>
        <v>104.31853785900783</v>
      </c>
      <c r="AA57" s="153">
        <f>$E57/(VLOOKUP(AA$2,怪物属性!$B$4:$F$29,3,FALSE)-$G57)/IF(Z57&lt;0,ABS(Z57),Z57)</f>
        <v>2.825574738460146E-2</v>
      </c>
      <c r="AB57" s="152">
        <f>VLOOKUP(AB$2,怪物属性!$B$4:$F$29,5,FALSE)/($F57-VLOOKUP(AB$2,怪物属性!$B$4:$F$29,4,FALSE))</f>
        <v>1259.1891891891892</v>
      </c>
      <c r="AC57" s="153">
        <f>$E57/(VLOOKUP(AC$2,怪物属性!$B$4:$F$29,3,FALSE)-$G57)/IF(AB57&lt;0,ABS(AB57),AB57)</f>
        <v>1.4973721792745705E-3</v>
      </c>
      <c r="AD57" s="152">
        <f>VLOOKUP(AD$2,怪物属性!$B$4:$F$29,5,FALSE)/($F57-VLOOKUP(AD$2,怪物属性!$B$4:$F$29,4,FALSE))</f>
        <v>-1654.0393700787401</v>
      </c>
      <c r="AE57" s="153">
        <f>$E57/(VLOOKUP(AE$2,怪物属性!$B$4:$F$29,3,FALSE)-$G57)/IF(AD57&lt;0,ABS(AD57),AD57)</f>
        <v>1.0297223987556249E-3</v>
      </c>
      <c r="AF57" s="152">
        <f>VLOOKUP(AF$2,怪物属性!$B$4:$F$29,5,FALSE)/($F57-VLOOKUP(AF$2,怪物属性!$B$4:$F$29,4,FALSE))</f>
        <v>-596.10194174757282</v>
      </c>
      <c r="AG57" s="153">
        <f>$E57/(VLOOKUP(AG$2,怪物属性!$B$4:$F$29,3,FALSE)-$G57)/IF(AF57&lt;0,ABS(AF57),AF57)</f>
        <v>2.5982656616415946E-3</v>
      </c>
      <c r="AH57" s="152">
        <f>VLOOKUP(AH$2,怪物属性!$B$4:$F$29,5,FALSE)/($F57-VLOOKUP(AH$2,怪物属性!$B$4:$F$29,4,FALSE))</f>
        <v>-390.32664756446991</v>
      </c>
      <c r="AI57" s="153">
        <f>$E57/(VLOOKUP(AI$2,怪物属性!$B$4:$F$29,3,FALSE)-$G57)/IF(AH57&lt;0,ABS(AH57),AH57)</f>
        <v>3.6368471598828877E-3</v>
      </c>
      <c r="AJ57" s="152">
        <f>VLOOKUP(AJ$2,怪物属性!$B$4:$F$29,5,FALSE)/($F57-VLOOKUP(AJ$2,怪物属性!$B$4:$F$29,4,FALSE))</f>
        <v>-312.93787575150299</v>
      </c>
      <c r="AK57" s="153">
        <f>$E57/(VLOOKUP(AK$2,怪物属性!$B$4:$F$29,3,FALSE)-$G57)/IF(AJ57&lt;0,ABS(AJ57),AJ57)</f>
        <v>4.173112721154764E-3</v>
      </c>
      <c r="AL57" s="152">
        <f>VLOOKUP(AL$2,怪物属性!$B$4:$F$29,5,FALSE)/($F57-VLOOKUP(AL$2,怪物属性!$B$4:$F$29,4,FALSE))</f>
        <v>-258.4634513941221</v>
      </c>
      <c r="AM57" s="153">
        <f>$E57/(VLOOKUP(AM$2,怪物属性!$B$4:$F$29,3,FALSE)-$G57)/IF(AL57&lt;0,ABS(AL57),AL57)</f>
        <v>4.6479872105045211E-3</v>
      </c>
      <c r="AN57" s="152">
        <f>VLOOKUP(AN$2,怪物属性!$B$4:$F$29,5,FALSE)/($F57-VLOOKUP(AN$2,怪物属性!$B$4:$F$29,4,FALSE))</f>
        <v>-235.90554539914686</v>
      </c>
      <c r="AO57" s="153">
        <f>$E57/(VLOOKUP(AO$2,怪物属性!$B$4:$F$29,3,FALSE)-$G57)/IF(AN57&lt;0,ABS(AN57),AN57)</f>
        <v>4.7284687946947297E-3</v>
      </c>
      <c r="AP57" s="152">
        <f>VLOOKUP(AP$2,怪物属性!$B$4:$F$29,5,FALSE)/($F57-VLOOKUP(AP$2,怪物属性!$B$4:$F$29,4,FALSE))</f>
        <v>-210.93655589123867</v>
      </c>
      <c r="AQ57" s="153">
        <f>$E57/(VLOOKUP(AQ$2,怪物属性!$B$4:$F$29,3,FALSE)-$G57)/IF(AP57&lt;0,ABS(AP57),AP57)</f>
        <v>4.907056657149602E-3</v>
      </c>
      <c r="AR57" s="152">
        <f>VLOOKUP(AR$2,怪物属性!$B$4:$F$29,5,FALSE)/($F57-VLOOKUP(AR$2,怪物属性!$B$4:$F$29,4,FALSE))</f>
        <v>-199.44568006843457</v>
      </c>
      <c r="AS57" s="153">
        <f>$E57/(VLOOKUP(AS$2,怪物属性!$B$4:$F$29,3,FALSE)-$G57)/IF(AR57&lt;0,ABS(AR57),AR57)</f>
        <v>4.8348287812242652E-3</v>
      </c>
      <c r="AT57" s="152">
        <f>VLOOKUP(AT$2,怪物属性!$B$4:$F$29,5,FALSE)/($F57-VLOOKUP(AT$2,怪物属性!$B$4:$F$29,4,FALSE))</f>
        <v>-181.90889212827989</v>
      </c>
      <c r="AU57" s="153">
        <f>$E57/(VLOOKUP(AU$2,怪物属性!$B$4:$F$29,3,FALSE)-$G57)/IF(AT57&lt;0,ABS(AT57),AT57)</f>
        <v>4.9168016330805421E-3</v>
      </c>
      <c r="AV57" s="152">
        <f>VLOOKUP(AV$2,怪物属性!$B$4:$F$29,5,FALSE)/($F57-VLOOKUP(AV$2,怪物属性!$B$4:$F$29,4,FALSE))</f>
        <v>-169.81722428748452</v>
      </c>
      <c r="AW57" s="153">
        <f>$E57/(VLOOKUP(AW$2,怪物属性!$B$4:$F$29,3,FALSE)-$G57)/IF(AV57&lt;0,ABS(AV57),AV57)</f>
        <v>4.8529407864982719E-3</v>
      </c>
      <c r="AX57" s="152">
        <f>VLOOKUP(AX$2,怪物属性!$B$4:$F$29,5,FALSE)/($F57-VLOOKUP(AX$2,怪物属性!$B$4:$F$29,4,FALSE))</f>
        <v>-155.63314561544649</v>
      </c>
      <c r="AY57" s="153">
        <f>$E57/(VLOOKUP(AY$2,怪物属性!$B$4:$F$29,3,FALSE)-$G57)/IF(AX57&lt;0,ABS(AX57),AX57)</f>
        <v>4.8975903868430527E-3</v>
      </c>
      <c r="AZ57" s="152">
        <f>VLOOKUP(AZ$2,怪物属性!$B$4:$F$29,5,FALSE)/($F57-VLOOKUP(AZ$2,怪物属性!$B$4:$F$29,4,FALSE))</f>
        <v>-140.5056433408578</v>
      </c>
      <c r="BA57" s="153">
        <f>$E57/(VLOOKUP(BA$2,怪物属性!$B$4:$F$29,3,FALSE)-$G57)/IF(AZ57&lt;0,ABS(AZ57),AZ57)</f>
        <v>4.9162289749366643E-3</v>
      </c>
      <c r="BB57" s="152">
        <f>VLOOKUP(BB$2,怪物属性!$B$4:$F$29,5,FALSE)/($F57-VLOOKUP(BB$2,怪物属性!$B$4:$F$29,4,FALSE))</f>
        <v>-121.80113636363636</v>
      </c>
      <c r="BC57" s="153">
        <f>$E57/(VLOOKUP(BC$2,怪物属性!$B$4:$F$29,3,FALSE)-$G57)/IF(BB57&lt;0,ABS(BB57),BB57)</f>
        <v>5.0968053962234068E-3</v>
      </c>
      <c r="BD57" s="152">
        <f>VLOOKUP(BD$2,怪物属性!$B$4:$F$29,5,FALSE)/($F57-VLOOKUP(BD$2,怪物属性!$B$4:$F$29,4,FALSE))</f>
        <v>-93.438834391229079</v>
      </c>
      <c r="BE57" s="153">
        <f>$E57/(VLOOKUP(BE$2,怪物属性!$B$4:$F$29,3,FALSE)-$G57)/IF(BD57&lt;0,ABS(BD57),BD57)</f>
        <v>5.5665398583285451E-3</v>
      </c>
    </row>
    <row r="58" spans="1:57" x14ac:dyDescent="0.15">
      <c r="A58" s="30">
        <f>VLOOKUP(B58,装备升级!W:AB,静态模拟!C58+1,FALSE)+IF(静态模拟!D58=0,0,VLOOKUP(B58,装备强化!AP:AZ,静态模拟!D58+1,FALSE))</f>
        <v>554</v>
      </c>
      <c r="B58" s="149">
        <v>1</v>
      </c>
      <c r="C58" s="149">
        <v>5</v>
      </c>
      <c r="D58" s="149">
        <v>8</v>
      </c>
      <c r="E58" s="149">
        <f t="shared" si="1"/>
        <v>10950</v>
      </c>
      <c r="F58" s="22">
        <f t="shared" si="2"/>
        <v>3650</v>
      </c>
      <c r="G58" s="22">
        <f t="shared" si="3"/>
        <v>1825</v>
      </c>
      <c r="H58" s="152">
        <f>VLOOKUP(H$2,怪物属性!$B$4:$F$29,5,FALSE)/($F58-VLOOKUP(H$2,怪物属性!$B$4:$F$29,4,FALSE))</f>
        <v>3.7826086956521738</v>
      </c>
      <c r="I58" s="153">
        <f>$E58/(VLOOKUP(I$2,怪物属性!$B$4:$F$29,3,FALSE)-$G58)/IF(H58&lt;0,ABS(H58),H58)</f>
        <v>-10.488505747126437</v>
      </c>
      <c r="J58" s="152">
        <f>VLOOKUP(J$2,怪物属性!$B$4:$F$29,5,FALSE)/($F58-VLOOKUP(J$2,怪物属性!$B$4:$F$29,4,FALSE))</f>
        <v>5.9554730983302413</v>
      </c>
      <c r="K58" s="153">
        <f>$E58/(VLOOKUP(K$2,怪物属性!$B$4:$F$29,3,FALSE)-$G58)/IF(J58&lt;0,ABS(J58),J58)</f>
        <v>12.507788161993769</v>
      </c>
      <c r="L58" s="152">
        <f>VLOOKUP(L$2,怪物属性!$B$4:$F$29,5,FALSE)/($F58-VLOOKUP(L$2,怪物属性!$B$4:$F$29,4,FALSE))</f>
        <v>10.100238663484486</v>
      </c>
      <c r="M58" s="153">
        <f>$E58/(VLOOKUP(M$2,怪物属性!$B$4:$F$29,3,FALSE)-$G58)/IF(L58&lt;0,ABS(L58),L58)</f>
        <v>1.8953370589712746</v>
      </c>
      <c r="N58" s="152">
        <f>VLOOKUP(N$2,怪物属性!$B$4:$F$29,5,FALSE)/($F58-VLOOKUP(N$2,怪物属性!$B$4:$F$29,4,FALSE))</f>
        <v>14.171526586620926</v>
      </c>
      <c r="O58" s="153">
        <f>$E58/(VLOOKUP(O$2,怪物属性!$B$4:$F$29,3,FALSE)-$G58)/IF(N58&lt;0,ABS(N58),N58)</f>
        <v>0.77422455659321543</v>
      </c>
      <c r="P58" s="152">
        <f>VLOOKUP(P$2,怪物属性!$B$4:$F$29,5,FALSE)/($F58-VLOOKUP(P$2,怪物属性!$B$4:$F$29,4,FALSE))</f>
        <v>21.339692880409494</v>
      </c>
      <c r="Q58" s="153">
        <f>$E58/(VLOOKUP(Q$2,怪物属性!$B$4:$F$29,3,FALSE)-$G58)/IF(P58&lt;0,ABS(P58),P58)</f>
        <v>0.35958534304436068</v>
      </c>
      <c r="R58" s="152">
        <f>VLOOKUP(R$2,怪物属性!$B$4:$F$29,5,FALSE)/($F58-VLOOKUP(R$2,怪物属性!$B$4:$F$29,4,FALSE))</f>
        <v>28.83563748079877</v>
      </c>
      <c r="S58" s="153">
        <f>$E58/(VLOOKUP(S$2,怪物属性!$B$4:$F$29,3,FALSE)-$G58)/IF(R58&lt;0,ABS(R58),R58)</f>
        <v>0.20188114844770336</v>
      </c>
      <c r="T58" s="152">
        <f>VLOOKUP(T$2,怪物属性!$B$4:$F$29,5,FALSE)/($F58-VLOOKUP(T$2,怪物属性!$B$4:$F$29,4,FALSE))</f>
        <v>41.081447963800905</v>
      </c>
      <c r="U58" s="153">
        <f>$E58/(VLOOKUP(U$2,怪物属性!$B$4:$F$29,3,FALSE)-$G58)/IF(T58&lt;0,ABS(T58),T58)</f>
        <v>0.11518741236412959</v>
      </c>
      <c r="V58" s="152">
        <f>VLOOKUP(V$2,怪物属性!$B$4:$F$29,5,FALSE)/($F58-VLOOKUP(V$2,怪物属性!$B$4:$F$29,4,FALSE))</f>
        <v>53.924050632911396</v>
      </c>
      <c r="W58" s="153">
        <f>$E58/(VLOOKUP(W$2,怪物属性!$B$4:$F$29,3,FALSE)-$G58)/IF(V58&lt;0,ABS(V58),V58)</f>
        <v>7.3787565509335074E-2</v>
      </c>
      <c r="X58" s="152">
        <f>VLOOKUP(X$2,怪物属性!$B$4:$F$29,5,FALSE)/($F58-VLOOKUP(X$2,怪物属性!$B$4:$F$29,4,FALSE))</f>
        <v>75.418404025880662</v>
      </c>
      <c r="Y58" s="153">
        <f>$E58/(VLOOKUP(Y$2,怪物属性!$B$4:$F$29,3,FALSE)-$G58)/IF(X58&lt;0,ABS(X58),X58)</f>
        <v>4.5485596945837668E-2</v>
      </c>
      <c r="Z58" s="152">
        <f>VLOOKUP(Z$2,怪物属性!$B$4:$F$29,5,FALSE)/($F58-VLOOKUP(Z$2,怪物属性!$B$4:$F$29,4,FALSE))</f>
        <v>99.96830692243536</v>
      </c>
      <c r="AA58" s="153">
        <f>$E58/(VLOOKUP(AA$2,怪物属性!$B$4:$F$29,3,FALSE)-$G58)/IF(Z58&lt;0,ABS(Z58),Z58)</f>
        <v>3.0100223941236737E-2</v>
      </c>
      <c r="AB58" s="152">
        <f>VLOOKUP(AB$2,怪物属性!$B$4:$F$29,5,FALSE)/($F58-VLOOKUP(AB$2,怪物属性!$B$4:$F$29,4,FALSE))</f>
        <v>941.21212121212125</v>
      </c>
      <c r="AC58" s="153">
        <f>$E58/(VLOOKUP(AC$2,怪物属性!$B$4:$F$29,3,FALSE)-$G58)/IF(AB58&lt;0,ABS(AB58),AB58)</f>
        <v>2.0399674418147768E-3</v>
      </c>
      <c r="AD58" s="152">
        <f>VLOOKUP(AD$2,怪物属性!$B$4:$F$29,5,FALSE)/($F58-VLOOKUP(AD$2,怪物属性!$B$4:$F$29,4,FALSE))</f>
        <v>-2728.090909090909</v>
      </c>
      <c r="AE58" s="153">
        <f>$E58/(VLOOKUP(AE$2,怪物属性!$B$4:$F$29,3,FALSE)-$G58)/IF(AD58&lt;0,ABS(AD58),AD58)</f>
        <v>6.3549649481343051E-4</v>
      </c>
      <c r="AF58" s="152">
        <f>VLOOKUP(AF$2,怪物属性!$B$4:$F$29,5,FALSE)/($F58-VLOOKUP(AF$2,怪物属性!$B$4:$F$29,4,FALSE))</f>
        <v>-678.43646408839777</v>
      </c>
      <c r="AG58" s="153">
        <f>$E58/(VLOOKUP(AG$2,怪物属性!$B$4:$F$29,3,FALSE)-$G58)/IF(AF58&lt;0,ABS(AF58),AF58)</f>
        <v>2.322978163702868E-3</v>
      </c>
      <c r="AH58" s="152">
        <f>VLOOKUP(AH$2,怪物属性!$B$4:$F$29,5,FALSE)/($F58-VLOOKUP(AH$2,怪物属性!$B$4:$F$29,4,FALSE))</f>
        <v>-420.44444444444446</v>
      </c>
      <c r="AI58" s="153">
        <f>$E58/(VLOOKUP(AI$2,怪物属性!$B$4:$F$29,3,FALSE)-$G58)/IF(AH58&lt;0,ABS(AH58),AH58)</f>
        <v>3.4345073086873134E-3</v>
      </c>
      <c r="AJ58" s="152">
        <f>VLOOKUP(AJ$2,怪物属性!$B$4:$F$29,5,FALSE)/($F58-VLOOKUP(AJ$2,怪物属性!$B$4:$F$29,4,FALSE))</f>
        <v>-329.44303797468353</v>
      </c>
      <c r="AK58" s="153">
        <f>$E58/(VLOOKUP(AK$2,怪物属性!$B$4:$F$29,3,FALSE)-$G58)/IF(AJ58&lt;0,ABS(AJ58),AJ58)</f>
        <v>4.0312814954789108E-3</v>
      </c>
      <c r="AL58" s="152">
        <f>VLOOKUP(AL$2,怪物属性!$B$4:$F$29,5,FALSE)/($F58-VLOOKUP(AL$2,怪物属性!$B$4:$F$29,4,FALSE))</f>
        <v>-268.58339859044634</v>
      </c>
      <c r="AM58" s="153">
        <f>$E58/(VLOOKUP(AM$2,怪物属性!$B$4:$F$29,3,FALSE)-$G58)/IF(AL58&lt;0,ABS(AL58),AL58)</f>
        <v>4.5476251570266369E-3</v>
      </c>
      <c r="AN58" s="152">
        <f>VLOOKUP(AN$2,怪物属性!$B$4:$F$29,5,FALSE)/($F58-VLOOKUP(AN$2,怪物属性!$B$4:$F$29,4,FALSE))</f>
        <v>-243.31929604022628</v>
      </c>
      <c r="AO58" s="153">
        <f>$E58/(VLOOKUP(AO$2,怪物属性!$B$4:$F$29,3,FALSE)-$G58)/IF(AN58&lt;0,ABS(AN58),AN58)</f>
        <v>4.6601010756475297E-3</v>
      </c>
      <c r="AP58" s="152">
        <f>VLOOKUP(AP$2,怪物属性!$B$4:$F$29,5,FALSE)/($F58-VLOOKUP(AP$2,怪物属性!$B$4:$F$29,4,FALSE))</f>
        <v>-216.38429752066116</v>
      </c>
      <c r="AQ58" s="153">
        <f>$E58/(VLOOKUP(AQ$2,怪物属性!$B$4:$F$29,3,FALSE)-$G58)/IF(AP58&lt;0,ABS(AP58),AP58)</f>
        <v>4.8616016277696792E-3</v>
      </c>
      <c r="AR58" s="152">
        <f>VLOOKUP(AR$2,怪物属性!$B$4:$F$29,5,FALSE)/($F58-VLOOKUP(AR$2,怪物属性!$B$4:$F$29,4,FALSE))</f>
        <v>-203.80419580419581</v>
      </c>
      <c r="AS58" s="153">
        <f>$E58/(VLOOKUP(AS$2,怪物属性!$B$4:$F$29,3,FALSE)-$G58)/IF(AR58&lt;0,ABS(AR58),AR58)</f>
        <v>4.8078783066541142E-3</v>
      </c>
      <c r="AT58" s="152">
        <f>VLOOKUP(AT$2,怪物属性!$B$4:$F$29,5,FALSE)/($F58-VLOOKUP(AT$2,怪物属性!$B$4:$F$29,4,FALSE))</f>
        <v>-185.28507795100222</v>
      </c>
      <c r="AU58" s="153">
        <f>$E58/(VLOOKUP(AU$2,怪物属性!$B$4:$F$29,3,FALSE)-$G58)/IF(AT58&lt;0,ABS(AT58),AT58)</f>
        <v>4.9044084013412197E-3</v>
      </c>
      <c r="AV58" s="152">
        <f>VLOOKUP(AV$2,怪物属性!$B$4:$F$29,5,FALSE)/($F58-VLOOKUP(AV$2,怪物属性!$B$4:$F$29,4,FALSE))</f>
        <v>-172.48898678414096</v>
      </c>
      <c r="AW58" s="153">
        <f>$E58/(VLOOKUP(AW$2,怪物属性!$B$4:$F$29,3,FALSE)-$G58)/IF(AV58&lt;0,ABS(AV58),AV58)</f>
        <v>4.8533879113708284E-3</v>
      </c>
      <c r="AX58" s="152">
        <f>VLOOKUP(AX$2,怪物属性!$B$4:$F$29,5,FALSE)/($F58-VLOOKUP(AX$2,怪物属性!$B$4:$F$29,4,FALSE))</f>
        <v>-157.74830116879588</v>
      </c>
      <c r="AY58" s="153">
        <f>$E58/(VLOOKUP(AY$2,怪物属性!$B$4:$F$29,3,FALSE)-$G58)/IF(AX58&lt;0,ABS(AX58),AX58)</f>
        <v>4.9076906598505667E-3</v>
      </c>
      <c r="AZ58" s="152">
        <f>VLOOKUP(AZ$2,怪物属性!$B$4:$F$29,5,FALSE)/($F58-VLOOKUP(AZ$2,怪物属性!$B$4:$F$29,4,FALSE))</f>
        <v>-142.10958904109589</v>
      </c>
      <c r="BA58" s="153">
        <f>$E58/(VLOOKUP(BA$2,怪物属性!$B$4:$F$29,3,FALSE)-$G58)/IF(AZ58&lt;0,ABS(AZ58),AZ58)</f>
        <v>4.9361441350382314E-3</v>
      </c>
      <c r="BB58" s="152">
        <f>VLOOKUP(BB$2,怪物属性!$B$4:$F$29,5,FALSE)/($F58-VLOOKUP(BB$2,怪物属性!$B$4:$F$29,4,FALSE))</f>
        <v>-122.96558317399618</v>
      </c>
      <c r="BC58" s="153">
        <f>$E58/(VLOOKUP(BC$2,怪物属性!$B$4:$F$29,3,FALSE)-$G58)/IF(BB58&lt;0,ABS(BB58),BB58)</f>
        <v>5.1260250559793247E-3</v>
      </c>
      <c r="BD58" s="152">
        <f>VLOOKUP(BD$2,怪物属性!$B$4:$F$29,5,FALSE)/($F58-VLOOKUP(BD$2,怪物属性!$B$4:$F$29,4,FALSE))</f>
        <v>-94.117698343504799</v>
      </c>
      <c r="BE58" s="153">
        <f>$E58/(VLOOKUP(BE$2,怪物属性!$B$4:$F$29,3,FALSE)-$G58)/IF(BD58&lt;0,ABS(BD58),BD58)</f>
        <v>5.6098985777692069E-3</v>
      </c>
    </row>
    <row r="59" spans="1:57" x14ac:dyDescent="0.15">
      <c r="A59" s="30">
        <f>VLOOKUP(B59,装备升级!W:AB,静态模拟!C59+1,FALSE)+IF(静态模拟!D59=0,0,VLOOKUP(B59,装备强化!AP:AZ,静态模拟!D59+1,FALSE))</f>
        <v>634</v>
      </c>
      <c r="B59" s="149">
        <v>1</v>
      </c>
      <c r="C59" s="149">
        <v>5</v>
      </c>
      <c r="D59" s="149">
        <v>9</v>
      </c>
      <c r="E59" s="149">
        <f t="shared" si="1"/>
        <v>11100</v>
      </c>
      <c r="F59" s="22">
        <f t="shared" si="2"/>
        <v>3700</v>
      </c>
      <c r="G59" s="22">
        <f t="shared" si="3"/>
        <v>1850</v>
      </c>
      <c r="H59" s="152">
        <f>VLOOKUP(H$2,怪物属性!$B$4:$F$29,5,FALSE)/($F59-VLOOKUP(H$2,怪物属性!$B$4:$F$29,4,FALSE))</f>
        <v>3.7179487179487181</v>
      </c>
      <c r="I59" s="153">
        <f>$E59/(VLOOKUP(I$2,怪物属性!$B$4:$F$29,3,FALSE)-$G59)/IF(H59&lt;0,ABS(H59),H59)</f>
        <v>-9.9186619314927249</v>
      </c>
      <c r="J59" s="152">
        <f>VLOOKUP(J$2,怪物属性!$B$4:$F$29,5,FALSE)/($F59-VLOOKUP(J$2,怪物属性!$B$4:$F$29,4,FALSE))</f>
        <v>5.8469945355191255</v>
      </c>
      <c r="K59" s="153">
        <f>$E59/(VLOOKUP(K$2,怪物属性!$B$4:$F$29,3,FALSE)-$G59)/IF(J59&lt;0,ABS(J59),J59)</f>
        <v>15.560747663551401</v>
      </c>
      <c r="L59" s="152">
        <f>VLOOKUP(L$2,怪物属性!$B$4:$F$29,5,FALSE)/($F59-VLOOKUP(L$2,怪物属性!$B$4:$F$29,4,FALSE))</f>
        <v>9.9032761310452422</v>
      </c>
      <c r="M59" s="153">
        <f>$E59/(VLOOKUP(M$2,怪物属性!$B$4:$F$29,3,FALSE)-$G59)/IF(L59&lt;0,ABS(L59),L59)</f>
        <v>2.0490698534366865</v>
      </c>
      <c r="N59" s="152">
        <f>VLOOKUP(N$2,怪物属性!$B$4:$F$29,5,FALSE)/($F59-VLOOKUP(N$2,怪物属性!$B$4:$F$29,4,FALSE))</f>
        <v>13.874055415617129</v>
      </c>
      <c r="O59" s="153">
        <f>$E59/(VLOOKUP(O$2,怪物属性!$B$4:$F$29,3,FALSE)-$G59)/IF(N59&lt;0,ABS(N59),N59)</f>
        <v>0.82225536097732455</v>
      </c>
      <c r="P59" s="152">
        <f>VLOOKUP(P$2,怪物属性!$B$4:$F$29,5,FALSE)/($F59-VLOOKUP(P$2,怪物属性!$B$4:$F$29,4,FALSE))</f>
        <v>20.854479308776718</v>
      </c>
      <c r="Q59" s="153">
        <f>$E59/(VLOOKUP(Q$2,怪物属性!$B$4:$F$29,3,FALSE)-$G59)/IF(P59&lt;0,ABS(P59),P59)</f>
        <v>0.37964319024272097</v>
      </c>
      <c r="R59" s="152">
        <f>VLOOKUP(R$2,怪物属性!$B$4:$F$29,5,FALSE)/($F59-VLOOKUP(R$2,怪物属性!$B$4:$F$29,4,FALSE))</f>
        <v>28.115826260609087</v>
      </c>
      <c r="S59" s="153">
        <f>$E59/(VLOOKUP(S$2,怪物属性!$B$4:$F$29,3,FALSE)-$G59)/IF(R59&lt;0,ABS(R59),R59)</f>
        <v>0.21271306035401222</v>
      </c>
      <c r="T59" s="152">
        <f>VLOOKUP(T$2,怪物属性!$B$4:$F$29,5,FALSE)/($F59-VLOOKUP(T$2,怪物属性!$B$4:$F$29,4,FALSE))</f>
        <v>39.951595159515954</v>
      </c>
      <c r="U59" s="153">
        <f>$E59/(VLOOKUP(U$2,怪物属性!$B$4:$F$29,3,FALSE)-$G59)/IF(T59&lt;0,ABS(T59),T59)</f>
        <v>0.12137886214164671</v>
      </c>
      <c r="V59" s="152">
        <f>VLOOKUP(V$2,怪物属性!$B$4:$F$29,5,FALSE)/($F59-VLOOKUP(V$2,怪物属性!$B$4:$F$29,4,FALSE))</f>
        <v>52.269938650306749</v>
      </c>
      <c r="W59" s="153">
        <f>$E59/(VLOOKUP(W$2,怪物属性!$B$4:$F$29,3,FALSE)-$G59)/IF(V59&lt;0,ABS(V59),V59)</f>
        <v>7.7872810755253929E-2</v>
      </c>
      <c r="X59" s="152">
        <f>VLOOKUP(X$2,怪物属性!$B$4:$F$29,5,FALSE)/($F59-VLOOKUP(X$2,怪物属性!$B$4:$F$29,4,FALSE))</f>
        <v>72.801526717557252</v>
      </c>
      <c r="Y59" s="153">
        <f>$E59/(VLOOKUP(Y$2,怪物属性!$B$4:$F$29,3,FALSE)-$G59)/IF(X59&lt;0,ABS(X59),X59)</f>
        <v>4.814314176759725E-2</v>
      </c>
      <c r="Z59" s="152">
        <f>VLOOKUP(Z$2,怪物属性!$B$4:$F$29,5,FALSE)/($F59-VLOOKUP(Z$2,怪物属性!$B$4:$F$29,4,FALSE))</f>
        <v>95.966373098478783</v>
      </c>
      <c r="AA59" s="153">
        <f>$E59/(VLOOKUP(AA$2,怪物属性!$B$4:$F$29,3,FALSE)-$G59)/IF(Z59&lt;0,ABS(Z59),Z59)</f>
        <v>3.2004846525358059E-2</v>
      </c>
      <c r="AB59" s="152">
        <f>VLOOKUP(AB$2,怪物属性!$B$4:$F$29,5,FALSE)/($F59-VLOOKUP(AB$2,怪物属性!$B$4:$F$29,4,FALSE))</f>
        <v>751.45161290322585</v>
      </c>
      <c r="AC59" s="153">
        <f>$E59/(VLOOKUP(AC$2,怪物属性!$B$4:$F$29,3,FALSE)-$G59)/IF(AB59&lt;0,ABS(AB59),AB59)</f>
        <v>2.6015164096261094E-3</v>
      </c>
      <c r="AD59" s="152">
        <f>VLOOKUP(AD$2,怪物属性!$B$4:$F$29,5,FALSE)/($F59-VLOOKUP(AD$2,怪物属性!$B$4:$F$29,4,FALSE))</f>
        <v>-7780.1111111111113</v>
      </c>
      <c r="AE59" s="153">
        <f>$E59/(VLOOKUP(AE$2,怪物属性!$B$4:$F$29,3,FALSE)-$G59)/IF(AD59&lt;0,ABS(AD59),AD59)</f>
        <v>2.2678665437769039E-4</v>
      </c>
      <c r="AF59" s="152">
        <f>VLOOKUP(AF$2,怪物属性!$B$4:$F$29,5,FALSE)/($F59-VLOOKUP(AF$2,怪物属性!$B$4:$F$29,4,FALSE))</f>
        <v>-787.16025641025647</v>
      </c>
      <c r="AG59" s="153">
        <f>$E59/(VLOOKUP(AG$2,怪物属性!$B$4:$F$29,3,FALSE)-$G59)/IF(AF59&lt;0,ABS(AF59),AF59)</f>
        <v>2.0368802099561913E-3</v>
      </c>
      <c r="AH59" s="152">
        <f>VLOOKUP(AH$2,怪物属性!$B$4:$F$29,5,FALSE)/($F59-VLOOKUP(AH$2,怪物属性!$B$4:$F$29,4,FALSE))</f>
        <v>-455.59866220735785</v>
      </c>
      <c r="AI59" s="153">
        <f>$E59/(VLOOKUP(AI$2,怪物属性!$B$4:$F$29,3,FALSE)-$G59)/IF(AH59&lt;0,ABS(AH59),AH59)</f>
        <v>3.2235443600730348E-3</v>
      </c>
      <c r="AJ59" s="152">
        <f>VLOOKUP(AJ$2,怪物属性!$B$4:$F$29,5,FALSE)/($F59-VLOOKUP(AJ$2,怪物属性!$B$4:$F$29,4,FALSE))</f>
        <v>-347.78619153674833</v>
      </c>
      <c r="AK59" s="153">
        <f>$E59/(VLOOKUP(AK$2,怪物属性!$B$4:$F$29,3,FALSE)-$G59)/IF(AJ59&lt;0,ABS(AJ59),AJ59)</f>
        <v>3.8827446182864486E-3</v>
      </c>
      <c r="AL59" s="152">
        <f>VLOOKUP(AL$2,怪物属性!$B$4:$F$29,5,FALSE)/($F59-VLOOKUP(AL$2,怪物属性!$B$4:$F$29,4,FALSE))</f>
        <v>-279.52811735941322</v>
      </c>
      <c r="AM59" s="153">
        <f>$E59/(VLOOKUP(AM$2,怪物属性!$B$4:$F$29,3,FALSE)-$G59)/IF(AL59&lt;0,ABS(AL59),AL59)</f>
        <v>4.4418098257306563E-3</v>
      </c>
      <c r="AN59" s="152">
        <f>VLOOKUP(AN$2,怪物属性!$B$4:$F$29,5,FALSE)/($F59-VLOOKUP(AN$2,怪物属性!$B$4:$F$29,4,FALSE))</f>
        <v>-251.21414665801427</v>
      </c>
      <c r="AO59" s="153">
        <f>$E59/(VLOOKUP(AO$2,怪物属性!$B$4:$F$29,3,FALSE)-$G59)/IF(AN59&lt;0,ABS(AN59),AN59)</f>
        <v>4.5873556613137889E-3</v>
      </c>
      <c r="AP59" s="152">
        <f>VLOOKUP(AP$2,怪物属性!$B$4:$F$29,5,FALSE)/($F59-VLOOKUP(AP$2,怪物属性!$B$4:$F$29,4,FALSE))</f>
        <v>-222.12089077412514</v>
      </c>
      <c r="AQ59" s="153">
        <f>$E59/(VLOOKUP(AQ$2,怪物属性!$B$4:$F$29,3,FALSE)-$G59)/IF(AP59&lt;0,ABS(AP59),AP59)</f>
        <v>4.8124795037558605E-3</v>
      </c>
      <c r="AR59" s="152">
        <f>VLOOKUP(AR$2,怪物属性!$B$4:$F$29,5,FALSE)/($F59-VLOOKUP(AR$2,怪物属性!$B$4:$F$29,4,FALSE))</f>
        <v>-208.3574620196604</v>
      </c>
      <c r="AS59" s="153">
        <f>$E59/(VLOOKUP(AS$2,怪物属性!$B$4:$F$29,3,FALSE)-$G59)/IF(AR59&lt;0,ABS(AR59),AR59)</f>
        <v>4.7779219684166083E-3</v>
      </c>
      <c r="AT59" s="152">
        <f>VLOOKUP(AT$2,怪物属性!$B$4:$F$29,5,FALSE)/($F59-VLOOKUP(AT$2,怪物属性!$B$4:$F$29,4,FALSE))</f>
        <v>-188.78895612708018</v>
      </c>
      <c r="AU59" s="153">
        <f>$E59/(VLOOKUP(AU$2,怪物属性!$B$4:$F$29,3,FALSE)-$G59)/IF(AT59&lt;0,ABS(AT59),AT59)</f>
        <v>4.8894646276637548E-3</v>
      </c>
      <c r="AV59" s="152">
        <f>VLOOKUP(AV$2,怪物属性!$B$4:$F$29,5,FALSE)/($F59-VLOOKUP(AV$2,怪物属性!$B$4:$F$29,4,FALSE))</f>
        <v>-175.24616368286445</v>
      </c>
      <c r="AW59" s="153">
        <f>$E59/(VLOOKUP(AW$2,怪物属性!$B$4:$F$29,3,FALSE)-$G59)/IF(AV59&lt;0,ABS(AV59),AV59)</f>
        <v>4.8517407108685786E-3</v>
      </c>
      <c r="AX59" s="152">
        <f>VLOOKUP(AX$2,怪物属性!$B$4:$F$29,5,FALSE)/($F59-VLOOKUP(AX$2,怪物属性!$B$4:$F$29,4,FALSE))</f>
        <v>-159.92174152659135</v>
      </c>
      <c r="AY59" s="153">
        <f>$E59/(VLOOKUP(AY$2,怪物属性!$B$4:$F$29,3,FALSE)-$G59)/IF(AX59&lt;0,ABS(AX59),AX59)</f>
        <v>4.9159961038267811E-3</v>
      </c>
      <c r="AZ59" s="152">
        <f>VLOOKUP(AZ$2,怪物属性!$B$4:$F$29,5,FALSE)/($F59-VLOOKUP(AZ$2,怪物属性!$B$4:$F$29,4,FALSE))</f>
        <v>-143.75057736720555</v>
      </c>
      <c r="BA59" s="153">
        <f>$E59/(VLOOKUP(BA$2,怪物属性!$B$4:$F$29,3,FALSE)-$G59)/IF(AZ59&lt;0,ABS(AZ59),AZ59)</f>
        <v>4.954576911418004E-3</v>
      </c>
      <c r="BB59" s="152">
        <f>VLOOKUP(BB$2,怪物属性!$B$4:$F$29,5,FALSE)/($F59-VLOOKUP(BB$2,怪物属性!$B$4:$F$29,4,FALSE))</f>
        <v>-124.15250965250965</v>
      </c>
      <c r="BC59" s="153">
        <f>$E59/(VLOOKUP(BC$2,怪物属性!$B$4:$F$29,3,FALSE)-$G59)/IF(BB59&lt;0,ABS(BB59),BB59)</f>
        <v>5.1539843723804107E-3</v>
      </c>
      <c r="BD59" s="152">
        <f>VLOOKUP(BD$2,怪物属性!$B$4:$F$29,5,FALSE)/($F59-VLOOKUP(BD$2,怪物属性!$B$4:$F$29,4,FALSE))</f>
        <v>-94.806498829039811</v>
      </c>
      <c r="BE59" s="153">
        <f>$E59/(VLOOKUP(BE$2,怪物属性!$B$4:$F$29,3,FALSE)-$G59)/IF(BD59&lt;0,ABS(BD59),BD59)</f>
        <v>5.6522439588738132E-3</v>
      </c>
    </row>
    <row r="60" spans="1:57" x14ac:dyDescent="0.15">
      <c r="A60" s="30">
        <f>VLOOKUP(B60,装备升级!W:AB,静态模拟!C60+1,FALSE)+IF(静态模拟!D60=0,0,VLOOKUP(B60,装备强化!AP:AZ,静态模拟!D60+1,FALSE))</f>
        <v>726</v>
      </c>
      <c r="B60" s="149">
        <v>1</v>
      </c>
      <c r="C60" s="149">
        <v>5</v>
      </c>
      <c r="D60" s="149">
        <v>10</v>
      </c>
      <c r="E60" s="149">
        <f t="shared" si="1"/>
        <v>11250</v>
      </c>
      <c r="F60" s="22">
        <f t="shared" si="2"/>
        <v>3750</v>
      </c>
      <c r="G60" s="22">
        <f t="shared" si="3"/>
        <v>1875</v>
      </c>
      <c r="H60" s="152">
        <f>VLOOKUP(H$2,怪物属性!$B$4:$F$29,5,FALSE)/($F60-VLOOKUP(H$2,怪物属性!$B$4:$F$29,4,FALSE))</f>
        <v>3.6554621848739495</v>
      </c>
      <c r="I60" s="153">
        <f>$E60/(VLOOKUP(I$2,怪物属性!$B$4:$F$29,3,FALSE)-$G60)/IF(H60&lt;0,ABS(H60),H60)</f>
        <v>-9.4404484874127359</v>
      </c>
      <c r="J60" s="152">
        <f>VLOOKUP(J$2,怪物属性!$B$4:$F$29,5,FALSE)/($F60-VLOOKUP(J$2,怪物属性!$B$4:$F$29,4,FALSE))</f>
        <v>5.742397137745975</v>
      </c>
      <c r="K60" s="153">
        <f>$E60/(VLOOKUP(K$2,怪物属性!$B$4:$F$29,3,FALSE)-$G60)/IF(J60&lt;0,ABS(J60),J60)</f>
        <v>20.197032469409383</v>
      </c>
      <c r="L60" s="152">
        <f>VLOOKUP(L$2,怪物属性!$B$4:$F$29,5,FALSE)/($F60-VLOOKUP(L$2,怪物属性!$B$4:$F$29,4,FALSE))</f>
        <v>9.7138485080336654</v>
      </c>
      <c r="M60" s="153">
        <f>$E60/(VLOOKUP(M$2,怪物属性!$B$4:$F$29,3,FALSE)-$G60)/IF(L60&lt;0,ABS(L60),L60)</f>
        <v>2.2186596918931838</v>
      </c>
      <c r="N60" s="152">
        <f>VLOOKUP(N$2,怪物属性!$B$4:$F$29,5,FALSE)/($F60-VLOOKUP(N$2,怪物属性!$B$4:$F$29,4,FALSE))</f>
        <v>13.588815789473685</v>
      </c>
      <c r="O60" s="153">
        <f>$E60/(VLOOKUP(O$2,怪物属性!$B$4:$F$29,3,FALSE)-$G60)/IF(N60&lt;0,ABS(N60),N60)</f>
        <v>0.87329821755237491</v>
      </c>
      <c r="P60" s="152">
        <f>VLOOKUP(P$2,怪物属性!$B$4:$F$29,5,FALSE)/($F60-VLOOKUP(P$2,怪物属性!$B$4:$F$29,4,FALSE))</f>
        <v>20.390840373499334</v>
      </c>
      <c r="Q60" s="153">
        <f>$E60/(VLOOKUP(Q$2,怪物属性!$B$4:$F$29,3,FALSE)-$G60)/IF(P60&lt;0,ABS(P60),P60)</f>
        <v>0.40066689213755086</v>
      </c>
      <c r="R60" s="152">
        <f>VLOOKUP(R$2,怪物属性!$B$4:$F$29,5,FALSE)/($F60-VLOOKUP(R$2,怪物属性!$B$4:$F$29,4,FALSE))</f>
        <v>27.431076473453484</v>
      </c>
      <c r="S60" s="153">
        <f>$E60/(VLOOKUP(S$2,怪物属性!$B$4:$F$29,3,FALSE)-$G60)/IF(R60&lt;0,ABS(R60),R60)</f>
        <v>0.22398623372388524</v>
      </c>
      <c r="T60" s="152">
        <f>VLOOKUP(T$2,怪物属性!$B$4:$F$29,5,FALSE)/($F60-VLOOKUP(T$2,怪物属性!$B$4:$F$29,4,FALSE))</f>
        <v>38.882226980728049</v>
      </c>
      <c r="U60" s="153">
        <f>$E60/(VLOOKUP(U$2,怪物属性!$B$4:$F$29,3,FALSE)-$G60)/IF(T60&lt;0,ABS(T60),T60)</f>
        <v>0.12779826820484658</v>
      </c>
      <c r="V60" s="152">
        <f>VLOOKUP(V$2,怪物属性!$B$4:$F$29,5,FALSE)/($F60-VLOOKUP(V$2,怪物属性!$B$4:$F$29,4,FALSE))</f>
        <v>50.714285714285715</v>
      </c>
      <c r="W60" s="153">
        <f>$E60/(VLOOKUP(W$2,怪物属性!$B$4:$F$29,3,FALSE)-$G60)/IF(V60&lt;0,ABS(V60),V60)</f>
        <v>8.2098810479457038E-2</v>
      </c>
      <c r="X60" s="152">
        <f>VLOOKUP(X$2,怪物属性!$B$4:$F$29,5,FALSE)/($F60-VLOOKUP(X$2,怪物属性!$B$4:$F$29,4,FALSE))</f>
        <v>70.360160965794762</v>
      </c>
      <c r="Y60" s="153">
        <f>$E60/(VLOOKUP(Y$2,怪物属性!$B$4:$F$29,3,FALSE)-$G60)/IF(X60&lt;0,ABS(X60),X60)</f>
        <v>5.0888484497290221E-2</v>
      </c>
      <c r="Z60" s="152">
        <f>VLOOKUP(Z$2,怪物属性!$B$4:$F$29,5,FALSE)/($F60-VLOOKUP(Z$2,怪物属性!$B$4:$F$29,4,FALSE))</f>
        <v>92.272517321016167</v>
      </c>
      <c r="AA60" s="153">
        <f>$E60/(VLOOKUP(AA$2,怪物属性!$B$4:$F$29,3,FALSE)-$G60)/IF(Z60&lt;0,ABS(Z60),Z60)</f>
        <v>3.3970872019679695E-2</v>
      </c>
      <c r="AB60" s="152">
        <f>VLOOKUP(AB$2,怪物属性!$B$4:$F$29,5,FALSE)/($F60-VLOOKUP(AB$2,怪物属性!$B$4:$F$29,4,FALSE))</f>
        <v>625.36912751677858</v>
      </c>
      <c r="AC60" s="153">
        <f>$E60/(VLOOKUP(AC$2,怪物属性!$B$4:$F$29,3,FALSE)-$G60)/IF(AB60&lt;0,ABS(AB60),AB60)</f>
        <v>3.1822705470452638E-3</v>
      </c>
      <c r="AD60" s="152">
        <f>VLOOKUP(AD$2,怪物属性!$B$4:$F$29,5,FALSE)/($F60-VLOOKUP(AD$2,怪物属性!$B$4:$F$29,4,FALSE))</f>
        <v>9133.173913043478</v>
      </c>
      <c r="AE60" s="153">
        <f>$E60/(VLOOKUP(AE$2,怪物属性!$B$4:$F$29,3,FALSE)-$G60)/IF(AD60&lt;0,ABS(AD60),AD60)</f>
        <v>1.9658048597914358E-4</v>
      </c>
      <c r="AF60" s="152">
        <f>VLOOKUP(AF$2,怪物属性!$B$4:$F$29,5,FALSE)/($F60-VLOOKUP(AF$2,怪物属性!$B$4:$F$29,4,FALSE))</f>
        <v>-937.38167938931292</v>
      </c>
      <c r="AG60" s="153">
        <f>$E60/(VLOOKUP(AG$2,怪物属性!$B$4:$F$29,3,FALSE)-$G60)/IF(AF60&lt;0,ABS(AF60),AF60)</f>
        <v>1.7398542613778496E-3</v>
      </c>
      <c r="AH60" s="152">
        <f>VLOOKUP(AH$2,怪物属性!$B$4:$F$29,5,FALSE)/($F60-VLOOKUP(AH$2,怪物属性!$B$4:$F$29,4,FALSE))</f>
        <v>-497.16788321167883</v>
      </c>
      <c r="AI60" s="153">
        <f>$E60/(VLOOKUP(AI$2,怪物属性!$B$4:$F$29,3,FALSE)-$G60)/IF(AH60&lt;0,ABS(AH60),AH60)</f>
        <v>3.0038724608200309E-3</v>
      </c>
      <c r="AJ60" s="152">
        <f>VLOOKUP(AJ$2,怪物属性!$B$4:$F$29,5,FALSE)/($F60-VLOOKUP(AJ$2,怪物属性!$B$4:$F$29,4,FALSE))</f>
        <v>-368.29245283018867</v>
      </c>
      <c r="AK60" s="153">
        <f>$E60/(VLOOKUP(AK$2,怪物属性!$B$4:$F$29,3,FALSE)-$G60)/IF(AJ60&lt;0,ABS(AJ60),AJ60)</f>
        <v>3.7274407199783836E-3</v>
      </c>
      <c r="AL60" s="152">
        <f>VLOOKUP(AL$2,怪物属性!$B$4:$F$29,5,FALSE)/($F60-VLOOKUP(AL$2,怪物属性!$B$4:$F$29,4,FALSE))</f>
        <v>-291.40271877655056</v>
      </c>
      <c r="AM60" s="153">
        <f>$E60/(VLOOKUP(AM$2,怪物属性!$B$4:$F$29,3,FALSE)-$G60)/IF(AL60&lt;0,ABS(AL60),AL60)</f>
        <v>4.3304953393494619E-3</v>
      </c>
      <c r="AN60" s="152">
        <f>VLOOKUP(AN$2,怪物属性!$B$4:$F$29,5,FALSE)/($F60-VLOOKUP(AN$2,怪物属性!$B$4:$F$29,4,FALSE))</f>
        <v>-259.63849765258215</v>
      </c>
      <c r="AO60" s="153">
        <f>$E60/(VLOOKUP(AO$2,怪物属性!$B$4:$F$29,3,FALSE)-$G60)/IF(AN60&lt;0,ABS(AN60),AN60)</f>
        <v>4.510198375868954E-3</v>
      </c>
      <c r="AP60" s="152">
        <f>VLOOKUP(AP$2,怪物属性!$B$4:$F$29,5,FALSE)/($F60-VLOOKUP(AP$2,怪物属性!$B$4:$F$29,4,FALSE))</f>
        <v>-228.16993464052288</v>
      </c>
      <c r="AQ60" s="153">
        <f>$E60/(VLOOKUP(AQ$2,怪物属性!$B$4:$F$29,3,FALSE)-$G60)/IF(AP60&lt;0,ABS(AP60),AP60)</f>
        <v>4.7596637350456345E-3</v>
      </c>
      <c r="AR60" s="152">
        <f>VLOOKUP(AR$2,怪物属性!$B$4:$F$29,5,FALSE)/($F60-VLOOKUP(AR$2,怪物属性!$B$4:$F$29,4,FALSE))</f>
        <v>-213.11882998171848</v>
      </c>
      <c r="AS60" s="153">
        <f>$E60/(VLOOKUP(AS$2,怪物属性!$B$4:$F$29,3,FALSE)-$G60)/IF(AR60&lt;0,ABS(AR60),AR60)</f>
        <v>4.7449395022623039E-3</v>
      </c>
      <c r="AT60" s="152">
        <f>VLOOKUP(AT$2,怪物属性!$B$4:$F$29,5,FALSE)/($F60-VLOOKUP(AT$2,怪物属性!$B$4:$F$29,4,FALSE))</f>
        <v>-192.42791056283733</v>
      </c>
      <c r="AU60" s="153">
        <f>$E60/(VLOOKUP(AU$2,怪物属性!$B$4:$F$29,3,FALSE)-$G60)/IF(AT60&lt;0,ABS(AT60),AT60)</f>
        <v>4.8719543711610346E-3</v>
      </c>
      <c r="AV60" s="152">
        <f>VLOOKUP(AV$2,怪物属性!$B$4:$F$29,5,FALSE)/($F60-VLOOKUP(AV$2,怪物属性!$B$4:$F$29,4,FALSE))</f>
        <v>-178.09291747888238</v>
      </c>
      <c r="AW60" s="153">
        <f>$E60/(VLOOKUP(AW$2,怪物属性!$B$4:$F$29,3,FALSE)-$G60)/IF(AV60&lt;0,ABS(AV60),AV60)</f>
        <v>4.8479871301639645E-3</v>
      </c>
      <c r="AX60" s="152">
        <f>VLOOKUP(AX$2,怪物属性!$B$4:$F$29,5,FALSE)/($F60-VLOOKUP(AX$2,怪物属性!$B$4:$F$29,4,FALSE))</f>
        <v>-162.15590947191953</v>
      </c>
      <c r="AY60" s="153">
        <f>$E60/(VLOOKUP(AY$2,怪物属性!$B$4:$F$29,3,FALSE)-$G60)/IF(AX60&lt;0,ABS(AX60),AX60)</f>
        <v>4.9224971677444967E-3</v>
      </c>
      <c r="AZ60" s="152">
        <f>VLOOKUP(AZ$2,怪物属性!$B$4:$F$29,5,FALSE)/($F60-VLOOKUP(AZ$2,怪物属性!$B$4:$F$29,4,FALSE))</f>
        <v>-145.42990654205607</v>
      </c>
      <c r="BA60" s="153">
        <f>$E60/(VLOOKUP(BA$2,怪物属性!$B$4:$F$29,3,FALSE)-$G60)/IF(AZ60&lt;0,ABS(AZ60),AZ60)</f>
        <v>4.971520158910228E-3</v>
      </c>
      <c r="BB60" s="152">
        <f>VLOOKUP(BB$2,怪物属性!$B$4:$F$29,5,FALSE)/($F60-VLOOKUP(BB$2,怪物属性!$B$4:$F$29,4,FALSE))</f>
        <v>-125.3625730994152</v>
      </c>
      <c r="BC60" s="153">
        <f>$E60/(VLOOKUP(BC$2,怪物属性!$B$4:$F$29,3,FALSE)-$G60)/IF(BB60&lt;0,ABS(BB60),BB60)</f>
        <v>5.1806778884498942E-3</v>
      </c>
      <c r="BD60" s="152">
        <f>VLOOKUP(BD$2,怪物属性!$B$4:$F$29,5,FALSE)/($F60-VLOOKUP(BD$2,怪物属性!$B$4:$F$29,4,FALSE))</f>
        <v>-95.505455617811862</v>
      </c>
      <c r="BE60" s="153">
        <f>$E60/(VLOOKUP(BE$2,怪物属性!$B$4:$F$29,3,FALSE)-$G60)/IF(BD60&lt;0,ABS(BD60),BD60)</f>
        <v>5.6935723281745657E-3</v>
      </c>
    </row>
    <row r="61" spans="1:57" x14ac:dyDescent="0.15">
      <c r="A61" s="30">
        <f>VLOOKUP(B61,装备升级!W:AB,静态模拟!C61+1,FALSE)+IF(静态模拟!D61=0,0,VLOOKUP(B61,装备强化!AP:AZ,静态模拟!D61+1,FALSE))</f>
        <v>43</v>
      </c>
      <c r="B61" s="149">
        <v>5</v>
      </c>
      <c r="C61" s="149">
        <v>1</v>
      </c>
      <c r="D61" s="149">
        <v>0</v>
      </c>
      <c r="E61" s="149">
        <f t="shared" si="1"/>
        <v>10950</v>
      </c>
      <c r="F61" s="22">
        <f t="shared" si="2"/>
        <v>3650</v>
      </c>
      <c r="G61" s="22">
        <f t="shared" si="3"/>
        <v>1825</v>
      </c>
      <c r="H61" s="152">
        <f>VLOOKUP(H$2,怪物属性!$B$4:$F$29,5,FALSE)/($F61-VLOOKUP(H$2,怪物属性!$B$4:$F$29,4,FALSE))</f>
        <v>3.7826086956521738</v>
      </c>
      <c r="I61" s="153">
        <f>$E61/(VLOOKUP(I$2,怪物属性!$B$4:$F$29,3,FALSE)-$G61)/IF(H61&lt;0,ABS(H61),H61)</f>
        <v>-10.488505747126437</v>
      </c>
      <c r="J61" s="152">
        <f>VLOOKUP(J$2,怪物属性!$B$4:$F$29,5,FALSE)/($F61-VLOOKUP(J$2,怪物属性!$B$4:$F$29,4,FALSE))</f>
        <v>5.9554730983302413</v>
      </c>
      <c r="K61" s="153">
        <f>$E61/(VLOOKUP(K$2,怪物属性!$B$4:$F$29,3,FALSE)-$G61)/IF(J61&lt;0,ABS(J61),J61)</f>
        <v>12.507788161993769</v>
      </c>
      <c r="L61" s="152">
        <f>VLOOKUP(L$2,怪物属性!$B$4:$F$29,5,FALSE)/($F61-VLOOKUP(L$2,怪物属性!$B$4:$F$29,4,FALSE))</f>
        <v>10.100238663484486</v>
      </c>
      <c r="M61" s="153">
        <f>$E61/(VLOOKUP(M$2,怪物属性!$B$4:$F$29,3,FALSE)-$G61)/IF(L61&lt;0,ABS(L61),L61)</f>
        <v>1.8953370589712746</v>
      </c>
      <c r="N61" s="152">
        <f>VLOOKUP(N$2,怪物属性!$B$4:$F$29,5,FALSE)/($F61-VLOOKUP(N$2,怪物属性!$B$4:$F$29,4,FALSE))</f>
        <v>14.171526586620926</v>
      </c>
      <c r="O61" s="153">
        <f>$E61/(VLOOKUP(O$2,怪物属性!$B$4:$F$29,3,FALSE)-$G61)/IF(N61&lt;0,ABS(N61),N61)</f>
        <v>0.77422455659321543</v>
      </c>
      <c r="P61" s="152">
        <f>VLOOKUP(P$2,怪物属性!$B$4:$F$29,5,FALSE)/($F61-VLOOKUP(P$2,怪物属性!$B$4:$F$29,4,FALSE))</f>
        <v>21.339692880409494</v>
      </c>
      <c r="Q61" s="153">
        <f>$E61/(VLOOKUP(Q$2,怪物属性!$B$4:$F$29,3,FALSE)-$G61)/IF(P61&lt;0,ABS(P61),P61)</f>
        <v>0.35958534304436068</v>
      </c>
      <c r="R61" s="152">
        <f>VLOOKUP(R$2,怪物属性!$B$4:$F$29,5,FALSE)/($F61-VLOOKUP(R$2,怪物属性!$B$4:$F$29,4,FALSE))</f>
        <v>28.83563748079877</v>
      </c>
      <c r="S61" s="153">
        <f>$E61/(VLOOKUP(S$2,怪物属性!$B$4:$F$29,3,FALSE)-$G61)/IF(R61&lt;0,ABS(R61),R61)</f>
        <v>0.20188114844770336</v>
      </c>
      <c r="T61" s="152">
        <f>VLOOKUP(T$2,怪物属性!$B$4:$F$29,5,FALSE)/($F61-VLOOKUP(T$2,怪物属性!$B$4:$F$29,4,FALSE))</f>
        <v>41.081447963800905</v>
      </c>
      <c r="U61" s="153">
        <f>$E61/(VLOOKUP(U$2,怪物属性!$B$4:$F$29,3,FALSE)-$G61)/IF(T61&lt;0,ABS(T61),T61)</f>
        <v>0.11518741236412959</v>
      </c>
      <c r="V61" s="152">
        <f>VLOOKUP(V$2,怪物属性!$B$4:$F$29,5,FALSE)/($F61-VLOOKUP(V$2,怪物属性!$B$4:$F$29,4,FALSE))</f>
        <v>53.924050632911396</v>
      </c>
      <c r="W61" s="153">
        <f>$E61/(VLOOKUP(W$2,怪物属性!$B$4:$F$29,3,FALSE)-$G61)/IF(V61&lt;0,ABS(V61),V61)</f>
        <v>7.3787565509335074E-2</v>
      </c>
      <c r="X61" s="152">
        <f>VLOOKUP(X$2,怪物属性!$B$4:$F$29,5,FALSE)/($F61-VLOOKUP(X$2,怪物属性!$B$4:$F$29,4,FALSE))</f>
        <v>75.418404025880662</v>
      </c>
      <c r="Y61" s="153">
        <f>$E61/(VLOOKUP(Y$2,怪物属性!$B$4:$F$29,3,FALSE)-$G61)/IF(X61&lt;0,ABS(X61),X61)</f>
        <v>4.5485596945837668E-2</v>
      </c>
      <c r="Z61" s="152">
        <f>VLOOKUP(Z$2,怪物属性!$B$4:$F$29,5,FALSE)/($F61-VLOOKUP(Z$2,怪物属性!$B$4:$F$29,4,FALSE))</f>
        <v>99.96830692243536</v>
      </c>
      <c r="AA61" s="153">
        <f>$E61/(VLOOKUP(AA$2,怪物属性!$B$4:$F$29,3,FALSE)-$G61)/IF(Z61&lt;0,ABS(Z61),Z61)</f>
        <v>3.0100223941236737E-2</v>
      </c>
      <c r="AB61" s="152">
        <f>VLOOKUP(AB$2,怪物属性!$B$4:$F$29,5,FALSE)/($F61-VLOOKUP(AB$2,怪物属性!$B$4:$F$29,4,FALSE))</f>
        <v>941.21212121212125</v>
      </c>
      <c r="AC61" s="153">
        <f>$E61/(VLOOKUP(AC$2,怪物属性!$B$4:$F$29,3,FALSE)-$G61)/IF(AB61&lt;0,ABS(AB61),AB61)</f>
        <v>2.0399674418147768E-3</v>
      </c>
      <c r="AD61" s="152">
        <f>VLOOKUP(AD$2,怪物属性!$B$4:$F$29,5,FALSE)/($F61-VLOOKUP(AD$2,怪物属性!$B$4:$F$29,4,FALSE))</f>
        <v>-2728.090909090909</v>
      </c>
      <c r="AE61" s="153">
        <f>$E61/(VLOOKUP(AE$2,怪物属性!$B$4:$F$29,3,FALSE)-$G61)/IF(AD61&lt;0,ABS(AD61),AD61)</f>
        <v>6.3549649481343051E-4</v>
      </c>
      <c r="AF61" s="152">
        <f>VLOOKUP(AF$2,怪物属性!$B$4:$F$29,5,FALSE)/($F61-VLOOKUP(AF$2,怪物属性!$B$4:$F$29,4,FALSE))</f>
        <v>-678.43646408839777</v>
      </c>
      <c r="AG61" s="153">
        <f>$E61/(VLOOKUP(AG$2,怪物属性!$B$4:$F$29,3,FALSE)-$G61)/IF(AF61&lt;0,ABS(AF61),AF61)</f>
        <v>2.322978163702868E-3</v>
      </c>
      <c r="AH61" s="152">
        <f>VLOOKUP(AH$2,怪物属性!$B$4:$F$29,5,FALSE)/($F61-VLOOKUP(AH$2,怪物属性!$B$4:$F$29,4,FALSE))</f>
        <v>-420.44444444444446</v>
      </c>
      <c r="AI61" s="153">
        <f>$E61/(VLOOKUP(AI$2,怪物属性!$B$4:$F$29,3,FALSE)-$G61)/IF(AH61&lt;0,ABS(AH61),AH61)</f>
        <v>3.4345073086873134E-3</v>
      </c>
      <c r="AJ61" s="152">
        <f>VLOOKUP(AJ$2,怪物属性!$B$4:$F$29,5,FALSE)/($F61-VLOOKUP(AJ$2,怪物属性!$B$4:$F$29,4,FALSE))</f>
        <v>-329.44303797468353</v>
      </c>
      <c r="AK61" s="153">
        <f>$E61/(VLOOKUP(AK$2,怪物属性!$B$4:$F$29,3,FALSE)-$G61)/IF(AJ61&lt;0,ABS(AJ61),AJ61)</f>
        <v>4.0312814954789108E-3</v>
      </c>
      <c r="AL61" s="152">
        <f>VLOOKUP(AL$2,怪物属性!$B$4:$F$29,5,FALSE)/($F61-VLOOKUP(AL$2,怪物属性!$B$4:$F$29,4,FALSE))</f>
        <v>-268.58339859044634</v>
      </c>
      <c r="AM61" s="153">
        <f>$E61/(VLOOKUP(AM$2,怪物属性!$B$4:$F$29,3,FALSE)-$G61)/IF(AL61&lt;0,ABS(AL61),AL61)</f>
        <v>4.5476251570266369E-3</v>
      </c>
      <c r="AN61" s="152">
        <f>VLOOKUP(AN$2,怪物属性!$B$4:$F$29,5,FALSE)/($F61-VLOOKUP(AN$2,怪物属性!$B$4:$F$29,4,FALSE))</f>
        <v>-243.31929604022628</v>
      </c>
      <c r="AO61" s="153">
        <f>$E61/(VLOOKUP(AO$2,怪物属性!$B$4:$F$29,3,FALSE)-$G61)/IF(AN61&lt;0,ABS(AN61),AN61)</f>
        <v>4.6601010756475297E-3</v>
      </c>
      <c r="AP61" s="152">
        <f>VLOOKUP(AP$2,怪物属性!$B$4:$F$29,5,FALSE)/($F61-VLOOKUP(AP$2,怪物属性!$B$4:$F$29,4,FALSE))</f>
        <v>-216.38429752066116</v>
      </c>
      <c r="AQ61" s="153">
        <f>$E61/(VLOOKUP(AQ$2,怪物属性!$B$4:$F$29,3,FALSE)-$G61)/IF(AP61&lt;0,ABS(AP61),AP61)</f>
        <v>4.8616016277696792E-3</v>
      </c>
      <c r="AR61" s="152">
        <f>VLOOKUP(AR$2,怪物属性!$B$4:$F$29,5,FALSE)/($F61-VLOOKUP(AR$2,怪物属性!$B$4:$F$29,4,FALSE))</f>
        <v>-203.80419580419581</v>
      </c>
      <c r="AS61" s="153">
        <f>$E61/(VLOOKUP(AS$2,怪物属性!$B$4:$F$29,3,FALSE)-$G61)/IF(AR61&lt;0,ABS(AR61),AR61)</f>
        <v>4.8078783066541142E-3</v>
      </c>
      <c r="AT61" s="152">
        <f>VLOOKUP(AT$2,怪物属性!$B$4:$F$29,5,FALSE)/($F61-VLOOKUP(AT$2,怪物属性!$B$4:$F$29,4,FALSE))</f>
        <v>-185.28507795100222</v>
      </c>
      <c r="AU61" s="153">
        <f>$E61/(VLOOKUP(AU$2,怪物属性!$B$4:$F$29,3,FALSE)-$G61)/IF(AT61&lt;0,ABS(AT61),AT61)</f>
        <v>4.9044084013412197E-3</v>
      </c>
      <c r="AV61" s="152">
        <f>VLOOKUP(AV$2,怪物属性!$B$4:$F$29,5,FALSE)/($F61-VLOOKUP(AV$2,怪物属性!$B$4:$F$29,4,FALSE))</f>
        <v>-172.48898678414096</v>
      </c>
      <c r="AW61" s="153">
        <f>$E61/(VLOOKUP(AW$2,怪物属性!$B$4:$F$29,3,FALSE)-$G61)/IF(AV61&lt;0,ABS(AV61),AV61)</f>
        <v>4.8533879113708284E-3</v>
      </c>
      <c r="AX61" s="152">
        <f>VLOOKUP(AX$2,怪物属性!$B$4:$F$29,5,FALSE)/($F61-VLOOKUP(AX$2,怪物属性!$B$4:$F$29,4,FALSE))</f>
        <v>-157.74830116879588</v>
      </c>
      <c r="AY61" s="153">
        <f>$E61/(VLOOKUP(AY$2,怪物属性!$B$4:$F$29,3,FALSE)-$G61)/IF(AX61&lt;0,ABS(AX61),AX61)</f>
        <v>4.9076906598505667E-3</v>
      </c>
      <c r="AZ61" s="152">
        <f>VLOOKUP(AZ$2,怪物属性!$B$4:$F$29,5,FALSE)/($F61-VLOOKUP(AZ$2,怪物属性!$B$4:$F$29,4,FALSE))</f>
        <v>-142.10958904109589</v>
      </c>
      <c r="BA61" s="153">
        <f>$E61/(VLOOKUP(BA$2,怪物属性!$B$4:$F$29,3,FALSE)-$G61)/IF(AZ61&lt;0,ABS(AZ61),AZ61)</f>
        <v>4.9361441350382314E-3</v>
      </c>
      <c r="BB61" s="152">
        <f>VLOOKUP(BB$2,怪物属性!$B$4:$F$29,5,FALSE)/($F61-VLOOKUP(BB$2,怪物属性!$B$4:$F$29,4,FALSE))</f>
        <v>-122.96558317399618</v>
      </c>
      <c r="BC61" s="153">
        <f>$E61/(VLOOKUP(BC$2,怪物属性!$B$4:$F$29,3,FALSE)-$G61)/IF(BB61&lt;0,ABS(BB61),BB61)</f>
        <v>5.1260250559793247E-3</v>
      </c>
      <c r="BD61" s="152">
        <f>VLOOKUP(BD$2,怪物属性!$B$4:$F$29,5,FALSE)/($F61-VLOOKUP(BD$2,怪物属性!$B$4:$F$29,4,FALSE))</f>
        <v>-94.117698343504799</v>
      </c>
      <c r="BE61" s="153">
        <f>$E61/(VLOOKUP(BE$2,怪物属性!$B$4:$F$29,3,FALSE)-$G61)/IF(BD61&lt;0,ABS(BD61),BD61)</f>
        <v>5.6098985777692069E-3</v>
      </c>
    </row>
    <row r="62" spans="1:57" x14ac:dyDescent="0.15">
      <c r="A62" s="30">
        <f>VLOOKUP(B62,装备升级!W:AB,静态模拟!C62+1,FALSE)+IF(静态模拟!D62=0,0,VLOOKUP(B62,装备强化!AP:AZ,静态模拟!D62+1,FALSE))</f>
        <v>91</v>
      </c>
      <c r="B62" s="149">
        <v>5</v>
      </c>
      <c r="C62" s="149">
        <v>1</v>
      </c>
      <c r="D62" s="149">
        <v>1</v>
      </c>
      <c r="E62" s="149">
        <f t="shared" si="1"/>
        <v>10980</v>
      </c>
      <c r="F62" s="22">
        <f t="shared" si="2"/>
        <v>3660</v>
      </c>
      <c r="G62" s="22">
        <f t="shared" si="3"/>
        <v>1830</v>
      </c>
      <c r="H62" s="152">
        <f>VLOOKUP(H$2,怪物属性!$B$4:$F$29,5,FALSE)/($F62-VLOOKUP(H$2,怪物属性!$B$4:$F$29,4,FALSE))</f>
        <v>3.7694974003466206</v>
      </c>
      <c r="I62" s="153">
        <f>$E62/(VLOOKUP(I$2,怪物属性!$B$4:$F$29,3,FALSE)-$G62)/IF(H62&lt;0,ABS(H62),H62)</f>
        <v>-10.366032642041969</v>
      </c>
      <c r="J62" s="152">
        <f>VLOOKUP(J$2,怪物属性!$B$4:$F$29,5,FALSE)/($F62-VLOOKUP(J$2,怪物属性!$B$4:$F$29,4,FALSE))</f>
        <v>5.933456561922366</v>
      </c>
      <c r="K62" s="153">
        <f>$E62/(VLOOKUP(K$2,怪物属性!$B$4:$F$29,3,FALSE)-$G62)/IF(J62&lt;0,ABS(J62),J62)</f>
        <v>13.031854679478741</v>
      </c>
      <c r="L62" s="152">
        <f>VLOOKUP(L$2,怪物属性!$B$4:$F$29,5,FALSE)/($F62-VLOOKUP(L$2,怪物属性!$B$4:$F$29,4,FALSE))</f>
        <v>10.060221870047544</v>
      </c>
      <c r="M62" s="153">
        <f>$E62/(VLOOKUP(M$2,怪物属性!$B$4:$F$29,3,FALSE)-$G62)/IF(L62&lt;0,ABS(L62),L62)</f>
        <v>1.9249157339894578</v>
      </c>
      <c r="N62" s="152">
        <f>VLOOKUP(N$2,怪物属性!$B$4:$F$29,5,FALSE)/($F62-VLOOKUP(N$2,怪物属性!$B$4:$F$29,4,FALSE))</f>
        <v>14.111016225448335</v>
      </c>
      <c r="O62" s="153">
        <f>$E62/(VLOOKUP(O$2,怪物属性!$B$4:$F$29,3,FALSE)-$G62)/IF(N62&lt;0,ABS(N62),N62)</f>
        <v>0.78360067312143611</v>
      </c>
      <c r="P62" s="152">
        <f>VLOOKUP(P$2,怪物属性!$B$4:$F$29,5,FALSE)/($F62-VLOOKUP(P$2,怪物属性!$B$4:$F$29,4,FALSE))</f>
        <v>21.240852246410377</v>
      </c>
      <c r="Q62" s="153">
        <f>$E62/(VLOOKUP(Q$2,怪物属性!$B$4:$F$29,3,FALSE)-$G62)/IF(P62&lt;0,ABS(P62),P62)</f>
        <v>0.3635220893100784</v>
      </c>
      <c r="R62" s="152">
        <f>VLOOKUP(R$2,怪物属性!$B$4:$F$29,5,FALSE)/($F62-VLOOKUP(R$2,怪物属性!$B$4:$F$29,4,FALSE))</f>
        <v>28.688741721854306</v>
      </c>
      <c r="S62" s="153">
        <f>$E62/(VLOOKUP(S$2,怪物属性!$B$4:$F$29,3,FALSE)-$G62)/IF(R62&lt;0,ABS(R62),R62)</f>
        <v>0.20401307668227914</v>
      </c>
      <c r="T62" s="152">
        <f>VLOOKUP(T$2,怪物属性!$B$4:$F$29,5,FALSE)/($F62-VLOOKUP(T$2,怪物属性!$B$4:$F$29,4,FALSE))</f>
        <v>40.8503937007874</v>
      </c>
      <c r="U62" s="153">
        <f>$E62/(VLOOKUP(U$2,怪物属性!$B$4:$F$29,3,FALSE)-$G62)/IF(T62&lt;0,ABS(T62),T62)</f>
        <v>0.11640782122718484</v>
      </c>
      <c r="V62" s="152">
        <f>VLOOKUP(V$2,怪物属性!$B$4:$F$29,5,FALSE)/($F62-VLOOKUP(V$2,怪物属性!$B$4:$F$29,4,FALSE))</f>
        <v>53.584905660377359</v>
      </c>
      <c r="W62" s="153">
        <f>$E62/(VLOOKUP(W$2,怪物属性!$B$4:$F$29,3,FALSE)-$G62)/IF(V62&lt;0,ABS(V62),V62)</f>
        <v>7.4593538661894929E-2</v>
      </c>
      <c r="X62" s="152">
        <f>VLOOKUP(X$2,怪物属性!$B$4:$F$29,5,FALSE)/($F62-VLOOKUP(X$2,怪物属性!$B$4:$F$29,4,FALSE))</f>
        <v>74.880085653104928</v>
      </c>
      <c r="Y62" s="153">
        <f>$E62/(VLOOKUP(Y$2,怪物属性!$B$4:$F$29,3,FALSE)-$G62)/IF(X62&lt;0,ABS(X62),X62)</f>
        <v>4.6010181253101995E-2</v>
      </c>
      <c r="Z62" s="152">
        <f>VLOOKUP(Z$2,怪物属性!$B$4:$F$29,5,FALSE)/($F62-VLOOKUP(Z$2,怪物属性!$B$4:$F$29,4,FALSE))</f>
        <v>99.141439205955336</v>
      </c>
      <c r="AA62" s="153">
        <f>$E62/(VLOOKUP(AA$2,怪物属性!$B$4:$F$29,3,FALSE)-$G62)/IF(Z62&lt;0,ABS(Z62),Z62)</f>
        <v>3.0476297053664544E-2</v>
      </c>
      <c r="AB62" s="152">
        <f>VLOOKUP(AB$2,怪物属性!$B$4:$F$29,5,FALSE)/($F62-VLOOKUP(AB$2,怪物属性!$B$4:$F$29,4,FALSE))</f>
        <v>895.96153846153845</v>
      </c>
      <c r="AC62" s="153">
        <f>$E62/(VLOOKUP(AC$2,怪物属性!$B$4:$F$29,3,FALSE)-$G62)/IF(AB62&lt;0,ABS(AB62),AB62)</f>
        <v>2.1507529556467095E-3</v>
      </c>
      <c r="AD62" s="152">
        <f>VLOOKUP(AD$2,怪物属性!$B$4:$F$29,5,FALSE)/($F62-VLOOKUP(AD$2,怪物属性!$B$4:$F$29,4,FALSE))</f>
        <v>-3135.2686567164178</v>
      </c>
      <c r="AE62" s="153">
        <f>$E62/(VLOOKUP(AE$2,怪物属性!$B$4:$F$29,3,FALSE)-$G62)/IF(AD62&lt;0,ABS(AD62),AD62)</f>
        <v>5.5491874971858902E-4</v>
      </c>
      <c r="AF62" s="152">
        <f>VLOOKUP(AF$2,怪物属性!$B$4:$F$29,5,FALSE)/($F62-VLOOKUP(AF$2,怪物属性!$B$4:$F$29,4,FALSE))</f>
        <v>-697.71022727272725</v>
      </c>
      <c r="AG62" s="153">
        <f>$E62/(VLOOKUP(AG$2,怪物属性!$B$4:$F$29,3,FALSE)-$G62)/IF(AF62&lt;0,ABS(AF62),AF62)</f>
        <v>2.2666271462889651E-3</v>
      </c>
      <c r="AH62" s="152">
        <f>VLOOKUP(AH$2,怪物属性!$B$4:$F$29,5,FALSE)/($F62-VLOOKUP(AH$2,怪物属性!$B$4:$F$29,4,FALSE))</f>
        <v>-427.0344827586207</v>
      </c>
      <c r="AI62" s="153">
        <f>$E62/(VLOOKUP(AI$2,怪物属性!$B$4:$F$29,3,FALSE)-$G62)/IF(AH62&lt;0,ABS(AH62),AH62)</f>
        <v>3.3930072977468436E-3</v>
      </c>
      <c r="AJ62" s="152">
        <f>VLOOKUP(AJ$2,怪物属性!$B$4:$F$29,5,FALSE)/($F62-VLOOKUP(AJ$2,怪物属性!$B$4:$F$29,4,FALSE))</f>
        <v>-332.95522388059703</v>
      </c>
      <c r="AK62" s="153">
        <f>$E62/(VLOOKUP(AK$2,怪物属性!$B$4:$F$29,3,FALSE)-$G62)/IF(AJ62&lt;0,ABS(AJ62),AJ62)</f>
        <v>4.0021125252641303E-3</v>
      </c>
      <c r="AL62" s="152">
        <f>VLOOKUP(AL$2,怪物属性!$B$4:$F$29,5,FALSE)/($F62-VLOOKUP(AL$2,怪物属性!$B$4:$F$29,4,FALSE))</f>
        <v>-270.70323599052881</v>
      </c>
      <c r="AM62" s="153">
        <f>$E62/(VLOOKUP(AM$2,怪物属性!$B$4:$F$29,3,FALSE)-$G62)/IF(AL62&lt;0,ABS(AL62),AL62)</f>
        <v>4.5268998136923037E-3</v>
      </c>
      <c r="AN62" s="152">
        <f>VLOOKUP(AN$2,怪物属性!$B$4:$F$29,5,FALSE)/($F62-VLOOKUP(AN$2,怪物属性!$B$4:$F$29,4,FALSE))</f>
        <v>-244.8583175205566</v>
      </c>
      <c r="AO62" s="153">
        <f>$E62/(VLOOKUP(AO$2,怪物属性!$B$4:$F$29,3,FALSE)-$G62)/IF(AN62&lt;0,ABS(AN62),AN62)</f>
        <v>4.6459032969313353E-3</v>
      </c>
      <c r="AP62" s="152">
        <f>VLOOKUP(AP$2,怪物属性!$B$4:$F$29,5,FALSE)/($F62-VLOOKUP(AP$2,怪物属性!$B$4:$F$29,4,FALSE))</f>
        <v>-217.50778816199377</v>
      </c>
      <c r="AQ62" s="153">
        <f>$E62/(VLOOKUP(AQ$2,怪物属性!$B$4:$F$29,3,FALSE)-$G62)/IF(AP62&lt;0,ABS(AP62),AP62)</f>
        <v>4.8520714164648785E-3</v>
      </c>
      <c r="AR62" s="152">
        <f>VLOOKUP(AR$2,怪物属性!$B$4:$F$29,5,FALSE)/($F62-VLOOKUP(AR$2,怪物属性!$B$4:$F$29,4,FALSE))</f>
        <v>-204.69885864793679</v>
      </c>
      <c r="AS62" s="153">
        <f>$E62/(VLOOKUP(AS$2,怪物属性!$B$4:$F$29,3,FALSE)-$G62)/IF(AR62&lt;0,ABS(AR62),AR62)</f>
        <v>4.8021281539435828E-3</v>
      </c>
      <c r="AT62" s="152">
        <f>VLOOKUP(AT$2,怪物属性!$B$4:$F$29,5,FALSE)/($F62-VLOOKUP(AT$2,怪物属性!$B$4:$F$29,4,FALSE))</f>
        <v>-185.97540983606558</v>
      </c>
      <c r="AU62" s="153">
        <f>$E62/(VLOOKUP(AU$2,怪物属性!$B$4:$F$29,3,FALSE)-$G62)/IF(AT62&lt;0,ABS(AT62),AT62)</f>
        <v>4.9016241981634052E-3</v>
      </c>
      <c r="AV62" s="152">
        <f>VLOOKUP(AV$2,怪物属性!$B$4:$F$29,5,FALSE)/($F62-VLOOKUP(AV$2,怪物属性!$B$4:$F$29,4,FALSE))</f>
        <v>-173.03345959595958</v>
      </c>
      <c r="AW62" s="153">
        <f>$E62/(VLOOKUP(AW$2,怪物属性!$B$4:$F$29,3,FALSE)-$G62)/IF(AV62&lt;0,ABS(AV62),AV62)</f>
        <v>4.8532264017272005E-3</v>
      </c>
      <c r="AX62" s="152">
        <f>VLOOKUP(AX$2,怪物属性!$B$4:$F$29,5,FALSE)/($F62-VLOOKUP(AX$2,怪物属性!$B$4:$F$29,4,FALSE))</f>
        <v>-158.17825020441538</v>
      </c>
      <c r="AY62" s="153">
        <f>$E62/(VLOOKUP(AY$2,怪物属性!$B$4:$F$29,3,FALSE)-$G62)/IF(AX62&lt;0,ABS(AX62),AX62)</f>
        <v>4.9094956396284499E-3</v>
      </c>
      <c r="AZ62" s="152">
        <f>VLOOKUP(AZ$2,怪物属性!$B$4:$F$29,5,FALSE)/($F62-VLOOKUP(AZ$2,怪物属性!$B$4:$F$29,4,FALSE))</f>
        <v>-142.43478260869566</v>
      </c>
      <c r="BA62" s="153">
        <f>$E62/(VLOOKUP(BA$2,怪物属性!$B$4:$F$29,3,FALSE)-$G62)/IF(AZ62&lt;0,ABS(AZ62),AZ62)</f>
        <v>4.9399495089978915E-3</v>
      </c>
      <c r="BB62" s="152">
        <f>VLOOKUP(BB$2,怪物属性!$B$4:$F$29,5,FALSE)/($F62-VLOOKUP(BB$2,怪物属性!$B$4:$F$29,4,FALSE))</f>
        <v>-123.20114942528735</v>
      </c>
      <c r="BC62" s="153">
        <f>$E62/(VLOOKUP(BC$2,怪物属性!$B$4:$F$29,3,FALSE)-$G62)/IF(BB62&lt;0,ABS(BB62),BB62)</f>
        <v>5.131717920898715E-3</v>
      </c>
      <c r="BD62" s="152">
        <f>VLOOKUP(BD$2,怪物属性!$B$4:$F$29,5,FALSE)/($F62-VLOOKUP(BD$2,怪物属性!$B$4:$F$29,4,FALSE))</f>
        <v>-94.254656577415602</v>
      </c>
      <c r="BE62" s="153">
        <f>$E62/(VLOOKUP(BE$2,怪物属性!$B$4:$F$29,3,FALSE)-$G62)/IF(BD62&lt;0,ABS(BD62),BD62)</f>
        <v>5.6184488383528557E-3</v>
      </c>
    </row>
    <row r="63" spans="1:57" x14ac:dyDescent="0.15">
      <c r="A63" s="30">
        <f>VLOOKUP(B63,装备升级!W:AB,静态模拟!C63+1,FALSE)+IF(静态模拟!D63=0,0,VLOOKUP(B63,装备强化!AP:AZ,静态模拟!D63+1,FALSE))</f>
        <v>143</v>
      </c>
      <c r="B63" s="149">
        <v>5</v>
      </c>
      <c r="C63" s="149">
        <v>1</v>
      </c>
      <c r="D63" s="149">
        <v>2</v>
      </c>
      <c r="E63" s="149">
        <f t="shared" si="1"/>
        <v>11010</v>
      </c>
      <c r="F63" s="22">
        <f t="shared" si="2"/>
        <v>3670</v>
      </c>
      <c r="G63" s="22">
        <f t="shared" si="3"/>
        <v>1835</v>
      </c>
      <c r="H63" s="152">
        <f>VLOOKUP(H$2,怪物属性!$B$4:$F$29,5,FALSE)/($F63-VLOOKUP(H$2,怪物属性!$B$4:$F$29,4,FALSE))</f>
        <v>3.7564766839378239</v>
      </c>
      <c r="I63" s="153">
        <f>$E63/(VLOOKUP(I$2,怪物属性!$B$4:$F$29,3,FALSE)-$G63)/IF(H63&lt;0,ABS(H63),H63)</f>
        <v>-10.248034723896792</v>
      </c>
      <c r="J63" s="152">
        <f>VLOOKUP(J$2,怪物属性!$B$4:$F$29,5,FALSE)/($F63-VLOOKUP(J$2,怪物属性!$B$4:$F$29,4,FALSE))</f>
        <v>5.9116022099447516</v>
      </c>
      <c r="K63" s="153">
        <f>$E63/(VLOOKUP(K$2,怪物属性!$B$4:$F$29,3,FALSE)-$G63)/IF(J63&lt;0,ABS(J63),J63)</f>
        <v>13.59444709734634</v>
      </c>
      <c r="L63" s="152">
        <f>VLOOKUP(L$2,怪物属性!$B$4:$F$29,5,FALSE)/($F63-VLOOKUP(L$2,怪物属性!$B$4:$F$29,4,FALSE))</f>
        <v>10.02052091554854</v>
      </c>
      <c r="M63" s="153">
        <f>$E63/(VLOOKUP(M$2,怪物属性!$B$4:$F$29,3,FALSE)-$G63)/IF(L63&lt;0,ABS(L63),L63)</f>
        <v>1.9550627653061914</v>
      </c>
      <c r="N63" s="152">
        <f>VLOOKUP(N$2,怪物属性!$B$4:$F$29,5,FALSE)/($F63-VLOOKUP(N$2,怪物属性!$B$4:$F$29,4,FALSE))</f>
        <v>14.051020408163266</v>
      </c>
      <c r="O63" s="153">
        <f>$E63/(VLOOKUP(O$2,怪物属性!$B$4:$F$29,3,FALSE)-$G63)/IF(N63&lt;0,ABS(N63),N63)</f>
        <v>0.7930900655358859</v>
      </c>
      <c r="P63" s="152">
        <f>VLOOKUP(P$2,怪物属性!$B$4:$F$29,5,FALSE)/($F63-VLOOKUP(P$2,怪物属性!$B$4:$F$29,4,FALSE))</f>
        <v>21.142923005993545</v>
      </c>
      <c r="Q63" s="153">
        <f>$E63/(VLOOKUP(Q$2,怪物属性!$B$4:$F$29,3,FALSE)-$G63)/IF(P63&lt;0,ABS(P63),P63)</f>
        <v>0.3674958511332711</v>
      </c>
      <c r="R63" s="152">
        <f>VLOOKUP(R$2,怪物属性!$B$4:$F$29,5,FALSE)/($F63-VLOOKUP(R$2,怪物属性!$B$4:$F$29,4,FALSE))</f>
        <v>28.543335022807906</v>
      </c>
      <c r="S63" s="153">
        <f>$E63/(VLOOKUP(S$2,怪物属性!$B$4:$F$29,3,FALSE)-$G63)/IF(R63&lt;0,ABS(R63),R63)</f>
        <v>0.20616209387897394</v>
      </c>
      <c r="T63" s="152">
        <f>VLOOKUP(T$2,怪物属性!$B$4:$F$29,5,FALSE)/($F63-VLOOKUP(T$2,怪物属性!$B$4:$F$29,4,FALSE))</f>
        <v>40.621923937360179</v>
      </c>
      <c r="U63" s="153">
        <f>$E63/(VLOOKUP(U$2,怪物属性!$B$4:$F$29,3,FALSE)-$G63)/IF(T63&lt;0,ABS(T63),T63)</f>
        <v>0.117637112429783</v>
      </c>
      <c r="V63" s="152">
        <f>VLOOKUP(V$2,怪物属性!$B$4:$F$29,5,FALSE)/($F63-VLOOKUP(V$2,怪物属性!$B$4:$F$29,4,FALSE))</f>
        <v>53.25</v>
      </c>
      <c r="W63" s="153">
        <f>$E63/(VLOOKUP(W$2,怪物属性!$B$4:$F$29,3,FALSE)-$G63)/IF(V63&lt;0,ABS(V63),V63)</f>
        <v>7.5405019467644663E-2</v>
      </c>
      <c r="X63" s="152">
        <f>VLOOKUP(X$2,怪物属性!$B$4:$F$29,5,FALSE)/($F63-VLOOKUP(X$2,怪物属性!$B$4:$F$29,4,FALSE))</f>
        <v>74.349397590361448</v>
      </c>
      <c r="Y63" s="153">
        <f>$E63/(VLOOKUP(Y$2,怪物属性!$B$4:$F$29,3,FALSE)-$G63)/IF(X63&lt;0,ABS(X63),X63)</f>
        <v>4.6538211567436788E-2</v>
      </c>
      <c r="Z63" s="152">
        <f>VLOOKUP(Z$2,怪物属性!$B$4:$F$29,5,FALSE)/($F63-VLOOKUP(Z$2,怪物属性!$B$4:$F$29,4,FALSE))</f>
        <v>98.328137817883515</v>
      </c>
      <c r="AA63" s="153">
        <f>$E63/(VLOOKUP(AA$2,怪物属性!$B$4:$F$29,3,FALSE)-$G63)/IF(Z63&lt;0,ABS(Z63),Z63)</f>
        <v>3.0854785841965708E-2</v>
      </c>
      <c r="AB63" s="152">
        <f>VLOOKUP(AB$2,怪物属性!$B$4:$F$29,5,FALSE)/($F63-VLOOKUP(AB$2,怪物属性!$B$4:$F$29,4,FALSE))</f>
        <v>854.86238532110087</v>
      </c>
      <c r="AC63" s="153">
        <f>$E63/(VLOOKUP(AC$2,怪物属性!$B$4:$F$29,3,FALSE)-$G63)/IF(AB63&lt;0,ABS(AB63),AB63)</f>
        <v>2.2622986012465008E-3</v>
      </c>
      <c r="AD63" s="152">
        <f>VLOOKUP(AD$2,怪物属性!$B$4:$F$29,5,FALSE)/($F63-VLOOKUP(AD$2,怪物属性!$B$4:$F$29,4,FALSE))</f>
        <v>-3685.3157894736842</v>
      </c>
      <c r="AE63" s="153">
        <f>$E63/(VLOOKUP(AE$2,怪物属性!$B$4:$F$29,3,FALSE)-$G63)/IF(AD63&lt;0,ABS(AD63),AD63)</f>
        <v>4.7376027778862212E-4</v>
      </c>
      <c r="AF63" s="152">
        <f>VLOOKUP(AF$2,怪物属性!$B$4:$F$29,5,FALSE)/($F63-VLOOKUP(AF$2,怪物属性!$B$4:$F$29,4,FALSE))</f>
        <v>-718.11111111111109</v>
      </c>
      <c r="AG63" s="153">
        <f>$E63/(VLOOKUP(AG$2,怪物属性!$B$4:$F$29,3,FALSE)-$G63)/IF(AF63&lt;0,ABS(AF63),AF63)</f>
        <v>2.2098427811378758E-3</v>
      </c>
      <c r="AH63" s="152">
        <f>VLOOKUP(AH$2,怪物属性!$B$4:$F$29,5,FALSE)/($F63-VLOOKUP(AH$2,怪物属性!$B$4:$F$29,4,FALSE))</f>
        <v>-433.83439490445858</v>
      </c>
      <c r="AI63" s="153">
        <f>$E63/(VLOOKUP(AI$2,怪物属性!$B$4:$F$29,3,FALSE)-$G63)/IF(AH63&lt;0,ABS(AH63),AH63)</f>
        <v>3.3511616833178438E-3</v>
      </c>
      <c r="AJ63" s="152">
        <f>VLOOKUP(AJ$2,怪物属性!$B$4:$F$29,5,FALSE)/($F63-VLOOKUP(AJ$2,怪物属性!$B$4:$F$29,4,FALSE))</f>
        <v>-336.54310344827587</v>
      </c>
      <c r="AK63" s="153">
        <f>$E63/(VLOOKUP(AK$2,怪物属性!$B$4:$F$29,3,FALSE)-$G63)/IF(AJ63&lt;0,ABS(AJ63),AJ63)</f>
        <v>3.9726748427883355E-3</v>
      </c>
      <c r="AL63" s="152">
        <f>VLOOKUP(AL$2,怪物属性!$B$4:$F$29,5,FALSE)/($F63-VLOOKUP(AL$2,怪物属性!$B$4:$F$29,4,FALSE))</f>
        <v>-272.85680190930788</v>
      </c>
      <c r="AM63" s="153">
        <f>$E63/(VLOOKUP(AM$2,怪物属性!$B$4:$F$29,3,FALSE)-$G63)/IF(AL63&lt;0,ABS(AL63),AL63)</f>
        <v>4.5059559754976539E-3</v>
      </c>
      <c r="AN63" s="152">
        <f>VLOOKUP(AN$2,怪物属性!$B$4:$F$29,5,FALSE)/($F63-VLOOKUP(AN$2,怪物属性!$B$4:$F$29,4,FALSE))</f>
        <v>-246.4169318905156</v>
      </c>
      <c r="AO63" s="153">
        <f>$E63/(VLOOKUP(AO$2,怪物属性!$B$4:$F$29,3,FALSE)-$G63)/IF(AN63&lt;0,ABS(AN63),AN63)</f>
        <v>4.6315301392590843E-3</v>
      </c>
      <c r="AP63" s="152">
        <f>VLOOKUP(AP$2,怪物属性!$B$4:$F$29,5,FALSE)/($F63-VLOOKUP(AP$2,怪物属性!$B$4:$F$29,4,FALSE))</f>
        <v>-218.64300626304802</v>
      </c>
      <c r="AQ63" s="153">
        <f>$E63/(VLOOKUP(AQ$2,怪物属性!$B$4:$F$29,3,FALSE)-$G63)/IF(AP63&lt;0,ABS(AP63),AP63)</f>
        <v>4.8423943106046955E-3</v>
      </c>
      <c r="AR63" s="152">
        <f>VLOOKUP(AR$2,怪物属性!$B$4:$F$29,5,FALSE)/($F63-VLOOKUP(AR$2,怪物属性!$B$4:$F$29,4,FALSE))</f>
        <v>-205.60141093474428</v>
      </c>
      <c r="AS63" s="153">
        <f>$E63/(VLOOKUP(AS$2,怪物属性!$B$4:$F$29,3,FALSE)-$G63)/IF(AR63&lt;0,ABS(AR63),AR63)</f>
        <v>4.7962576057316089E-3</v>
      </c>
      <c r="AT63" s="152">
        <f>VLOOKUP(AT$2,怪物属性!$B$4:$F$29,5,FALSE)/($F63-VLOOKUP(AT$2,怪物属性!$B$4:$F$29,4,FALSE))</f>
        <v>-186.67090501121913</v>
      </c>
      <c r="AU63" s="153">
        <f>$E63/(VLOOKUP(AU$2,怪物属性!$B$4:$F$29,3,FALSE)-$G63)/IF(AT63&lt;0,ABS(AT63),AT63)</f>
        <v>4.8987378466267429E-3</v>
      </c>
      <c r="AV63" s="152">
        <f>VLOOKUP(AV$2,怪物属性!$B$4:$F$29,5,FALSE)/($F63-VLOOKUP(AV$2,怪物属性!$B$4:$F$29,4,FALSE))</f>
        <v>-173.58138062064597</v>
      </c>
      <c r="AW63" s="153">
        <f>$E63/(VLOOKUP(AW$2,怪物属性!$B$4:$F$29,3,FALSE)-$G63)/IF(AV63&lt;0,ABS(AV63),AV63)</f>
        <v>4.8529810232192331E-3</v>
      </c>
      <c r="AX63" s="152">
        <f>VLOOKUP(AX$2,怪物属性!$B$4:$F$29,5,FALSE)/($F63-VLOOKUP(AX$2,怪物属性!$B$4:$F$29,4,FALSE))</f>
        <v>-158.61054933041814</v>
      </c>
      <c r="AY63" s="153">
        <f>$E63/(VLOOKUP(AY$2,怪物属性!$B$4:$F$29,3,FALSE)-$G63)/IF(AX63&lt;0,ABS(AX63),AX63)</f>
        <v>4.9112287502686555E-3</v>
      </c>
      <c r="AZ63" s="152">
        <f>VLOOKUP(AZ$2,怪物属性!$B$4:$F$29,5,FALSE)/($F63-VLOOKUP(AZ$2,怪物属性!$B$4:$F$29,4,FALSE))</f>
        <v>-142.76146788990826</v>
      </c>
      <c r="BA63" s="153">
        <f>$E63/(VLOOKUP(BA$2,怪物属性!$B$4:$F$29,3,FALSE)-$G63)/IF(AZ63&lt;0,ABS(AZ63),AZ63)</f>
        <v>4.9436955307400653E-3</v>
      </c>
      <c r="BB63" s="152">
        <f>VLOOKUP(BB$2,怪物属性!$B$4:$F$29,5,FALSE)/($F63-VLOOKUP(BB$2,怪物属性!$B$4:$F$29,4,FALSE))</f>
        <v>-123.43761996161228</v>
      </c>
      <c r="BC63" s="153">
        <f>$E63/(VLOOKUP(BC$2,怪物属性!$B$4:$F$29,3,FALSE)-$G63)/IF(BB63&lt;0,ABS(BB63),BB63)</f>
        <v>5.1373603286289926E-3</v>
      </c>
      <c r="BD63" s="152">
        <f>VLOOKUP(BD$2,怪物属性!$B$4:$F$29,5,FALSE)/($F63-VLOOKUP(BD$2,怪物属性!$B$4:$F$29,4,FALSE))</f>
        <v>-94.392013990090348</v>
      </c>
      <c r="BE63" s="153">
        <f>$E63/(VLOOKUP(BE$2,怪物属性!$B$4:$F$29,3,FALSE)-$G63)/IF(BD63&lt;0,ABS(BD63),BD63)</f>
        <v>5.6269585361286142E-3</v>
      </c>
    </row>
    <row r="64" spans="1:57" x14ac:dyDescent="0.15">
      <c r="A64" s="30">
        <f>VLOOKUP(B64,装备升级!W:AB,静态模拟!C64+1,FALSE)+IF(静态模拟!D64=0,0,VLOOKUP(B64,装备强化!AP:AZ,静态模拟!D64+1,FALSE))</f>
        <v>205</v>
      </c>
      <c r="B64" s="149">
        <v>5</v>
      </c>
      <c r="C64" s="149">
        <v>1</v>
      </c>
      <c r="D64" s="149">
        <v>3</v>
      </c>
      <c r="E64" s="149">
        <f t="shared" si="1"/>
        <v>11040</v>
      </c>
      <c r="F64" s="22">
        <f t="shared" si="2"/>
        <v>3680</v>
      </c>
      <c r="G64" s="22">
        <f t="shared" si="3"/>
        <v>1840</v>
      </c>
      <c r="H64" s="152">
        <f>VLOOKUP(H$2,怪物属性!$B$4:$F$29,5,FALSE)/($F64-VLOOKUP(H$2,怪物属性!$B$4:$F$29,4,FALSE))</f>
        <v>3.7435456110154903</v>
      </c>
      <c r="I64" s="153">
        <f>$E64/(VLOOKUP(I$2,怪物属性!$B$4:$F$29,3,FALSE)-$G64)/IF(H64&lt;0,ABS(H64),H64)</f>
        <v>-10.134281312951773</v>
      </c>
      <c r="J64" s="152">
        <f>VLOOKUP(J$2,怪物属性!$B$4:$F$29,5,FALSE)/($F64-VLOOKUP(J$2,怪物属性!$B$4:$F$29,4,FALSE))</f>
        <v>5.8899082568807337</v>
      </c>
      <c r="K64" s="153">
        <f>$E64/(VLOOKUP(K$2,怪物属性!$B$4:$F$29,3,FALSE)-$G64)/IF(J64&lt;0,ABS(J64),J64)</f>
        <v>14.199943358821864</v>
      </c>
      <c r="L64" s="152">
        <f>VLOOKUP(L$2,怪物属性!$B$4:$F$29,5,FALSE)/($F64-VLOOKUP(L$2,怪物属性!$B$4:$F$29,4,FALSE))</f>
        <v>9.9811320754716988</v>
      </c>
      <c r="M64" s="153">
        <f>$E64/(VLOOKUP(M$2,怪物属性!$B$4:$F$29,3,FALSE)-$G64)/IF(L64&lt;0,ABS(L64),L64)</f>
        <v>1.9857934587463897</v>
      </c>
      <c r="N64" s="152">
        <f>VLOOKUP(N$2,怪物属性!$B$4:$F$29,5,FALSE)/($F64-VLOOKUP(N$2,怪物属性!$B$4:$F$29,4,FALSE))</f>
        <v>13.991532599491956</v>
      </c>
      <c r="O64" s="153">
        <f>$E64/(VLOOKUP(O$2,怪物属性!$B$4:$F$29,3,FALSE)-$G64)/IF(N64&lt;0,ABS(N64),N64)</f>
        <v>0.80269446235975273</v>
      </c>
      <c r="P64" s="152">
        <f>VLOOKUP(P$2,怪物属性!$B$4:$F$29,5,FALSE)/($F64-VLOOKUP(P$2,怪物属性!$B$4:$F$29,4,FALSE))</f>
        <v>21.045892611289581</v>
      </c>
      <c r="Q64" s="153">
        <f>$E64/(VLOOKUP(Q$2,怪物属性!$B$4:$F$29,3,FALSE)-$G64)/IF(P64&lt;0,ABS(P64),P64)</f>
        <v>0.37150702173869943</v>
      </c>
      <c r="R64" s="152">
        <f>VLOOKUP(R$2,怪物属性!$B$4:$F$29,5,FALSE)/($F64-VLOOKUP(R$2,怪物属性!$B$4:$F$29,4,FALSE))</f>
        <v>28.399394856278366</v>
      </c>
      <c r="S64" s="153">
        <f>$E64/(VLOOKUP(S$2,怪物属性!$B$4:$F$29,3,FALSE)-$G64)/IF(R64&lt;0,ABS(R64),R64)</f>
        <v>0.20832833740886578</v>
      </c>
      <c r="T64" s="152">
        <f>VLOOKUP(T$2,怪物属性!$B$4:$F$29,5,FALSE)/($F64-VLOOKUP(T$2,怪物属性!$B$4:$F$29,4,FALSE))</f>
        <v>40.395995550611794</v>
      </c>
      <c r="U64" s="153">
        <f>$E64/(VLOOKUP(U$2,怪物属性!$B$4:$F$29,3,FALSE)-$G64)/IF(T64&lt;0,ABS(T64),T64)</f>
        <v>0.11887534392542268</v>
      </c>
      <c r="V64" s="152">
        <f>VLOOKUP(V$2,怪物属性!$B$4:$F$29,5,FALSE)/($F64-VLOOKUP(V$2,怪物属性!$B$4:$F$29,4,FALSE))</f>
        <v>52.919254658385093</v>
      </c>
      <c r="W64" s="153">
        <f>$E64/(VLOOKUP(W$2,怪物属性!$B$4:$F$29,3,FALSE)-$G64)/IF(V64&lt;0,ABS(V64),V64)</f>
        <v>7.6222038111019047E-2</v>
      </c>
      <c r="X64" s="152">
        <f>VLOOKUP(X$2,怪物属性!$B$4:$F$29,5,FALSE)/($F64-VLOOKUP(X$2,怪物属性!$B$4:$F$29,4,FALSE))</f>
        <v>73.826178747361013</v>
      </c>
      <c r="Y64" s="153">
        <f>$E64/(VLOOKUP(Y$2,怪物属性!$B$4:$F$29,3,FALSE)-$G64)/IF(X64&lt;0,ABS(X64),X64)</f>
        <v>4.7069704158941517E-2</v>
      </c>
      <c r="Z64" s="152">
        <f>VLOOKUP(Z$2,怪物属性!$B$4:$F$29,5,FALSE)/($F64-VLOOKUP(Z$2,怪物属性!$B$4:$F$29,4,FALSE))</f>
        <v>97.528071602929217</v>
      </c>
      <c r="AA64" s="153">
        <f>$E64/(VLOOKUP(AA$2,怪物属性!$B$4:$F$29,3,FALSE)-$G64)/IF(Z64&lt;0,ABS(Z64),Z64)</f>
        <v>3.1235700304798639E-2</v>
      </c>
      <c r="AB64" s="152">
        <f>VLOOKUP(AB$2,怪物属性!$B$4:$F$29,5,FALSE)/($F64-VLOOKUP(AB$2,怪物属性!$B$4:$F$29,4,FALSE))</f>
        <v>817.36842105263156</v>
      </c>
      <c r="AC64" s="153">
        <f>$E64/(VLOOKUP(AC$2,怪物属性!$B$4:$F$29,3,FALSE)-$G64)/IF(AB64&lt;0,ABS(AB64),AB64)</f>
        <v>2.374606383181049E-3</v>
      </c>
      <c r="AD64" s="152">
        <f>VLOOKUP(AD$2,怪物属性!$B$4:$F$29,5,FALSE)/($F64-VLOOKUP(AD$2,怪物属性!$B$4:$F$29,4,FALSE))</f>
        <v>-4469.4255319148933</v>
      </c>
      <c r="AE64" s="153">
        <f>$E64/(VLOOKUP(AE$2,怪物属性!$B$4:$F$29,3,FALSE)-$G64)/IF(AD64&lt;0,ABS(AD64),AD64)</f>
        <v>3.9201969656002788E-4</v>
      </c>
      <c r="AF64" s="152">
        <f>VLOOKUP(AF$2,怪物属性!$B$4:$F$29,5,FALSE)/($F64-VLOOKUP(AF$2,怪物属性!$B$4:$F$29,4,FALSE))</f>
        <v>-739.74096385542168</v>
      </c>
      <c r="AG64" s="153">
        <f>$E64/(VLOOKUP(AG$2,怪物属性!$B$4:$F$29,3,FALSE)-$G64)/IF(AF64&lt;0,ABS(AF64),AF64)</f>
        <v>2.152624130673362E-3</v>
      </c>
      <c r="AH64" s="152">
        <f>VLOOKUP(AH$2,怪物属性!$B$4:$F$29,5,FALSE)/($F64-VLOOKUP(AH$2,怪物属性!$B$4:$F$29,4,FALSE))</f>
        <v>-440.85436893203882</v>
      </c>
      <c r="AI64" s="153">
        <f>$E64/(VLOOKUP(AI$2,怪物属性!$B$4:$F$29,3,FALSE)-$G64)/IF(AH64&lt;0,ABS(AH64),AH64)</f>
        <v>3.3089697804039712E-3</v>
      </c>
      <c r="AJ64" s="152">
        <f>VLOOKUP(AJ$2,怪物属性!$B$4:$F$29,5,FALSE)/($F64-VLOOKUP(AJ$2,怪物属性!$B$4:$F$29,4,FALSE))</f>
        <v>-340.20915032679738</v>
      </c>
      <c r="AK64" s="153">
        <f>$E64/(VLOOKUP(AK$2,怪物属性!$B$4:$F$29,3,FALSE)-$G64)/IF(AJ64&lt;0,ABS(AJ64),AJ64)</f>
        <v>3.9429679582964937E-3</v>
      </c>
      <c r="AL64" s="152">
        <f>VLOOKUP(AL$2,怪物属性!$B$4:$F$29,5,FALSE)/($F64-VLOOKUP(AL$2,怪物属性!$B$4:$F$29,4,FALSE))</f>
        <v>-275.0449077786688</v>
      </c>
      <c r="AM64" s="153">
        <f>$E64/(VLOOKUP(AM$2,怪物属性!$B$4:$F$29,3,FALSE)-$G64)/IF(AL64&lt;0,ABS(AL64),AL64)</f>
        <v>4.4847932762501841E-3</v>
      </c>
      <c r="AN64" s="152">
        <f>VLOOKUP(AN$2,怪物属性!$B$4:$F$29,5,FALSE)/($F64-VLOOKUP(AN$2,怪物属性!$B$4:$F$29,4,FALSE))</f>
        <v>-247.99551569506727</v>
      </c>
      <c r="AO64" s="153">
        <f>$E64/(VLOOKUP(AO$2,怪物属性!$B$4:$F$29,3,FALSE)-$G64)/IF(AN64&lt;0,ABS(AN64),AN64)</f>
        <v>4.6169813297948182E-3</v>
      </c>
      <c r="AP64" s="152">
        <f>VLOOKUP(AP$2,怪物属性!$B$4:$F$29,5,FALSE)/($F64-VLOOKUP(AP$2,怪物属性!$B$4:$F$29,4,FALSE))</f>
        <v>-219.79013641133264</v>
      </c>
      <c r="AQ64" s="153">
        <f>$E64/(VLOOKUP(AQ$2,怪物属性!$B$4:$F$29,3,FALSE)-$G64)/IF(AP64&lt;0,ABS(AP64),AP64)</f>
        <v>4.8325700981996815E-3</v>
      </c>
      <c r="AR64" s="152">
        <f>VLOOKUP(AR$2,怪物属性!$B$4:$F$29,5,FALSE)/($F64-VLOOKUP(AR$2,怪物属性!$B$4:$F$29,4,FALSE))</f>
        <v>-206.51195748449956</v>
      </c>
      <c r="AS64" s="153">
        <f>$E64/(VLOOKUP(AS$2,怪物属性!$B$4:$F$29,3,FALSE)-$G64)/IF(AR64&lt;0,ABS(AR64),AR64)</f>
        <v>4.7902665001962816E-3</v>
      </c>
      <c r="AT64" s="152">
        <f>VLOOKUP(AT$2,怪物属性!$B$4:$F$29,5,FALSE)/($F64-VLOOKUP(AT$2,怪物属性!$B$4:$F$29,4,FALSE))</f>
        <v>-187.37162162162161</v>
      </c>
      <c r="AU64" s="153">
        <f>$E64/(VLOOKUP(AU$2,怪物属性!$B$4:$F$29,3,FALSE)-$G64)/IF(AT64&lt;0,ABS(AT64),AT64)</f>
        <v>4.8957492194171151E-3</v>
      </c>
      <c r="AV64" s="152">
        <f>VLOOKUP(AV$2,怪物属性!$B$4:$F$29,5,FALSE)/($F64-VLOOKUP(AV$2,怪物属性!$B$4:$F$29,4,FALSE))</f>
        <v>-174.13278271918679</v>
      </c>
      <c r="AW64" s="153">
        <f>$E64/(VLOOKUP(AW$2,怪物属性!$B$4:$F$29,3,FALSE)-$G64)/IF(AV64&lt;0,ABS(AV64),AV64)</f>
        <v>4.8526516795566136E-3</v>
      </c>
      <c r="AX64" s="152">
        <f>VLOOKUP(AX$2,怪物属性!$B$4:$F$29,5,FALSE)/($F64-VLOOKUP(AX$2,怪物属性!$B$4:$F$29,4,FALSE))</f>
        <v>-159.045217867909</v>
      </c>
      <c r="AY64" s="153">
        <f>$E64/(VLOOKUP(AY$2,怪物属性!$B$4:$F$29,3,FALSE)-$G64)/IF(AX64&lt;0,ABS(AX64),AX64)</f>
        <v>4.9128899154715798E-3</v>
      </c>
      <c r="AZ64" s="152">
        <f>VLOOKUP(AZ$2,怪物属性!$B$4:$F$29,5,FALSE)/($F64-VLOOKUP(AZ$2,怪物属性!$B$4:$F$29,4,FALSE))</f>
        <v>-143.08965517241379</v>
      </c>
      <c r="BA64" s="153">
        <f>$E64/(VLOOKUP(BA$2,怪物属性!$B$4:$F$29,3,FALSE)-$G64)/IF(AZ64&lt;0,ABS(AZ64),AZ64)</f>
        <v>4.9473821431770164E-3</v>
      </c>
      <c r="BB64" s="152">
        <f>VLOOKUP(BB$2,怪物属性!$B$4:$F$29,5,FALSE)/($F64-VLOOKUP(BB$2,怪物属性!$B$4:$F$29,4,FALSE))</f>
        <v>-123.675</v>
      </c>
      <c r="BC64" s="153">
        <f>$E64/(VLOOKUP(BC$2,怪物属性!$B$4:$F$29,3,FALSE)-$G64)/IF(BB64&lt;0,ABS(BB64),BB64)</f>
        <v>5.1429522355648212E-3</v>
      </c>
      <c r="BD64" s="152">
        <f>VLOOKUP(BD$2,怪物属性!$B$4:$F$29,5,FALSE)/($F64-VLOOKUP(BD$2,怪物属性!$B$4:$F$29,4,FALSE))</f>
        <v>-94.529772329246939</v>
      </c>
      <c r="BE64" s="153">
        <f>$E64/(VLOOKUP(BE$2,怪物属性!$B$4:$F$29,3,FALSE)-$G64)/IF(BD64&lt;0,ABS(BD64),BD64)</f>
        <v>5.6354276417371809E-3</v>
      </c>
    </row>
    <row r="65" spans="1:57" x14ac:dyDescent="0.15">
      <c r="A65" s="30">
        <f>VLOOKUP(B65,装备升级!W:AB,静态模拟!C65+1,FALSE)+IF(静态模拟!D65=0,0,VLOOKUP(B65,装备强化!AP:AZ,静态模拟!D65+1,FALSE))</f>
        <v>283</v>
      </c>
      <c r="B65" s="149">
        <v>5</v>
      </c>
      <c r="C65" s="149">
        <v>1</v>
      </c>
      <c r="D65" s="149">
        <v>4</v>
      </c>
      <c r="E65" s="149">
        <f t="shared" si="1"/>
        <v>11070</v>
      </c>
      <c r="F65" s="22">
        <f t="shared" si="2"/>
        <v>3690</v>
      </c>
      <c r="G65" s="22">
        <f t="shared" si="3"/>
        <v>1845</v>
      </c>
      <c r="H65" s="152">
        <f>VLOOKUP(H$2,怪物属性!$B$4:$F$29,5,FALSE)/($F65-VLOOKUP(H$2,怪物属性!$B$4:$F$29,4,FALSE))</f>
        <v>3.7307032590051459</v>
      </c>
      <c r="I65" s="153">
        <f>$E65/(VLOOKUP(I$2,怪物属性!$B$4:$F$29,3,FALSE)-$G65)/IF(H65&lt;0,ABS(H65),H65)</f>
        <v>-10.024557315936626</v>
      </c>
      <c r="J65" s="152">
        <f>VLOOKUP(J$2,怪物属性!$B$4:$F$29,5,FALSE)/($F65-VLOOKUP(J$2,怪物属性!$B$4:$F$29,4,FALSE))</f>
        <v>5.8683729433272394</v>
      </c>
      <c r="K65" s="153">
        <f>$E65/(VLOOKUP(K$2,怪物属性!$B$4:$F$29,3,FALSE)-$G65)/IF(J65&lt;0,ABS(J65),J65)</f>
        <v>14.853410847008611</v>
      </c>
      <c r="L65" s="152">
        <f>VLOOKUP(L$2,怪物属性!$B$4:$F$29,5,FALSE)/($F65-VLOOKUP(L$2,怪物属性!$B$4:$F$29,4,FALSE))</f>
        <v>9.9420516836335153</v>
      </c>
      <c r="M65" s="153">
        <f>$E65/(VLOOKUP(M$2,怪物属性!$B$4:$F$29,3,FALSE)-$G65)/IF(L65&lt;0,ABS(L65),L65)</f>
        <v>2.0171236746938441</v>
      </c>
      <c r="N65" s="152">
        <f>VLOOKUP(N$2,怪物属性!$B$4:$F$29,5,FALSE)/($F65-VLOOKUP(N$2,怪物属性!$B$4:$F$29,4,FALSE))</f>
        <v>13.932546374367622</v>
      </c>
      <c r="O65" s="153">
        <f>$E65/(VLOOKUP(O$2,怪物属性!$B$4:$F$29,3,FALSE)-$G65)/IF(N65&lt;0,ABS(N65),N65)</f>
        <v>0.81241562746434637</v>
      </c>
      <c r="P65" s="152">
        <f>VLOOKUP(P$2,怪物属性!$B$4:$F$29,5,FALSE)/($F65-VLOOKUP(P$2,怪物属性!$B$4:$F$29,4,FALSE))</f>
        <v>20.949748743718594</v>
      </c>
      <c r="Q65" s="153">
        <f>$E65/(VLOOKUP(Q$2,怪物属性!$B$4:$F$29,3,FALSE)-$G65)/IF(P65&lt;0,ABS(P65),P65)</f>
        <v>0.3755559999406729</v>
      </c>
      <c r="R65" s="152">
        <f>VLOOKUP(R$2,怪物属性!$B$4:$F$29,5,FALSE)/($F65-VLOOKUP(R$2,怪物属性!$B$4:$F$29,4,FALSE))</f>
        <v>28.256899147014551</v>
      </c>
      <c r="S65" s="153">
        <f>$E65/(VLOOKUP(S$2,怪物属性!$B$4:$F$29,3,FALSE)-$G65)/IF(R65&lt;0,ABS(R65),R65)</f>
        <v>0.21051194611934748</v>
      </c>
      <c r="T65" s="152">
        <f>VLOOKUP(T$2,怪物属性!$B$4:$F$29,5,FALSE)/($F65-VLOOKUP(T$2,怪物属性!$B$4:$F$29,4,FALSE))</f>
        <v>40.172566371681413</v>
      </c>
      <c r="U65" s="153">
        <f>$E65/(VLOOKUP(U$2,怪物属性!$B$4:$F$29,3,FALSE)-$G65)/IF(T65&lt;0,ABS(T65),T65)</f>
        <v>0.12012257417286393</v>
      </c>
      <c r="V65" s="152">
        <f>VLOOKUP(V$2,怪物属性!$B$4:$F$29,5,FALSE)/($F65-VLOOKUP(V$2,怪物属性!$B$4:$F$29,4,FALSE))</f>
        <v>52.592592592592595</v>
      </c>
      <c r="W65" s="153">
        <f>$E65/(VLOOKUP(W$2,怪物属性!$B$4:$F$29,3,FALSE)-$G65)/IF(V65&lt;0,ABS(V65),V65)</f>
        <v>7.7044624997422304E-2</v>
      </c>
      <c r="X65" s="152">
        <f>VLOOKUP(X$2,怪物属性!$B$4:$F$29,5,FALSE)/($F65-VLOOKUP(X$2,怪物属性!$B$4:$F$29,4,FALSE))</f>
        <v>73.310272536687634</v>
      </c>
      <c r="Y65" s="153">
        <f>$E65/(VLOOKUP(Y$2,怪物属性!$B$4:$F$29,3,FALSE)-$G65)/IF(X65&lt;0,ABS(X65),X65)</f>
        <v>4.7604675400301409E-2</v>
      </c>
      <c r="Z65" s="152">
        <f>VLOOKUP(Z$2,怪物属性!$B$4:$F$29,5,FALSE)/($F65-VLOOKUP(Z$2,怪物属性!$B$4:$F$29,4,FALSE))</f>
        <v>96.740920096852307</v>
      </c>
      <c r="AA65" s="153">
        <f>$E65/(VLOOKUP(AA$2,怪物属性!$B$4:$F$29,3,FALSE)-$G65)/IF(Z65&lt;0,ABS(Z65),Z65)</f>
        <v>3.1619050496078223E-2</v>
      </c>
      <c r="AB65" s="152">
        <f>VLOOKUP(AB$2,怪物属性!$B$4:$F$29,5,FALSE)/($F65-VLOOKUP(AB$2,怪物属性!$B$4:$F$29,4,FALSE))</f>
        <v>783.02521008403357</v>
      </c>
      <c r="AC65" s="153">
        <f>$E65/(VLOOKUP(AC$2,怪物属性!$B$4:$F$29,3,FALSE)-$G65)/IF(AB65&lt;0,ABS(AB65),AB65)</f>
        <v>2.4876783130718598E-3</v>
      </c>
      <c r="AD65" s="152">
        <f>VLOOKUP(AD$2,怪物属性!$B$4:$F$29,5,FALSE)/($F65-VLOOKUP(AD$2,怪物属性!$B$4:$F$29,4,FALSE))</f>
        <v>-5677.3783783783783</v>
      </c>
      <c r="AE65" s="153">
        <f>$E65/(VLOOKUP(AE$2,怪物属性!$B$4:$F$29,3,FALSE)-$G65)/IF(AD65&lt;0,ABS(AD65),AD65)</f>
        <v>3.0969561917774274E-4</v>
      </c>
      <c r="AF65" s="152">
        <f>VLOOKUP(AF$2,怪物属性!$B$4:$F$29,5,FALSE)/($F65-VLOOKUP(AF$2,怪物属性!$B$4:$F$29,4,FALSE))</f>
        <v>-762.71428571428567</v>
      </c>
      <c r="AG65" s="153">
        <f>$E65/(VLOOKUP(AG$2,怪物属性!$B$4:$F$29,3,FALSE)-$G65)/IF(AF65&lt;0,ABS(AF65),AF65)</f>
        <v>2.0949702546125574E-3</v>
      </c>
      <c r="AH65" s="152">
        <f>VLOOKUP(AH$2,怪物属性!$B$4:$F$29,5,FALSE)/($F65-VLOOKUP(AH$2,怪物属性!$B$4:$F$29,4,FALSE))</f>
        <v>-448.10526315789474</v>
      </c>
      <c r="AI65" s="153">
        <f>$E65/(VLOOKUP(AI$2,怪物属性!$B$4:$F$29,3,FALSE)-$G65)/IF(AH65&lt;0,ABS(AH65),AH65)</f>
        <v>3.2664309021974403E-3</v>
      </c>
      <c r="AJ65" s="152">
        <f>VLOOKUP(AJ$2,怪物属性!$B$4:$F$29,5,FALSE)/($F65-VLOOKUP(AJ$2,怪物属性!$B$4:$F$29,4,FALSE))</f>
        <v>-343.95594713656385</v>
      </c>
      <c r="AK65" s="153">
        <f>$E65/(VLOOKUP(AK$2,怪物属性!$B$4:$F$29,3,FALSE)-$G65)/IF(AJ65&lt;0,ABS(AJ65),AJ65)</f>
        <v>3.9129913808426788E-3</v>
      </c>
      <c r="AL65" s="152">
        <f>VLOOKUP(AL$2,怪物属性!$B$4:$F$29,5,FALSE)/($F65-VLOOKUP(AL$2,怪物属性!$B$4:$F$29,4,FALSE))</f>
        <v>-277.2683912691997</v>
      </c>
      <c r="AM65" s="153">
        <f>$E65/(VLOOKUP(AM$2,怪物属性!$B$4:$F$29,3,FALSE)-$G65)/IF(AL65&lt;0,ABS(AL65),AL65)</f>
        <v>4.4634113489386241E-3</v>
      </c>
      <c r="AN65" s="152">
        <f>VLOOKUP(AN$2,怪物属性!$B$4:$F$29,5,FALSE)/($F65-VLOOKUP(AN$2,怪物属性!$B$4:$F$29,4,FALSE))</f>
        <v>-249.59445519019988</v>
      </c>
      <c r="AO65" s="153">
        <f>$E65/(VLOOKUP(AO$2,怪物属性!$B$4:$F$29,3,FALSE)-$G65)/IF(AN65&lt;0,ABS(AN65),AN65)</f>
        <v>4.6022565951363472E-3</v>
      </c>
      <c r="AP65" s="152">
        <f>VLOOKUP(AP$2,怪物属性!$B$4:$F$29,5,FALSE)/($F65-VLOOKUP(AP$2,怪物属性!$B$4:$F$29,4,FALSE))</f>
        <v>-220.9493670886076</v>
      </c>
      <c r="AQ65" s="153">
        <f>$E65/(VLOOKUP(AQ$2,怪物属性!$B$4:$F$29,3,FALSE)-$G65)/IF(AP65&lt;0,ABS(AP65),AP65)</f>
        <v>4.8225985668522821E-3</v>
      </c>
      <c r="AR65" s="152">
        <f>VLOOKUP(AR$2,怪物属性!$B$4:$F$29,5,FALSE)/($F65-VLOOKUP(AR$2,怪物属性!$B$4:$F$29,4,FALSE))</f>
        <v>-207.4306049822064</v>
      </c>
      <c r="AS65" s="153">
        <f>$E65/(VLOOKUP(AS$2,怪物属性!$B$4:$F$29,3,FALSE)-$G65)/IF(AR65&lt;0,ABS(AR65),AR65)</f>
        <v>4.7841546752255574E-3</v>
      </c>
      <c r="AT65" s="152">
        <f>VLOOKUP(AT$2,怪物属性!$B$4:$F$29,5,FALSE)/($F65-VLOOKUP(AT$2,怪物属性!$B$4:$F$29,4,FALSE))</f>
        <v>-188.07761868877168</v>
      </c>
      <c r="AU65" s="153">
        <f>$E65/(VLOOKUP(AU$2,怪物属性!$B$4:$F$29,3,FALSE)-$G65)/IF(AT65&lt;0,ABS(AT65),AT65)</f>
        <v>4.8926581890087438E-3</v>
      </c>
      <c r="AV65" s="152">
        <f>VLOOKUP(AV$2,怪物属性!$B$4:$F$29,5,FALSE)/($F65-VLOOKUP(AV$2,怪物属性!$B$4:$F$29,4,FALSE))</f>
        <v>-174.68769917144678</v>
      </c>
      <c r="AW65" s="153">
        <f>$E65/(VLOOKUP(AW$2,怪物属性!$B$4:$F$29,3,FALSE)-$G65)/IF(AV65&lt;0,ABS(AV65),AV65)</f>
        <v>4.8522382743015667E-3</v>
      </c>
      <c r="AX65" s="152">
        <f>VLOOKUP(AX$2,怪物属性!$B$4:$F$29,5,FALSE)/($F65-VLOOKUP(AX$2,怪物属性!$B$4:$F$29,4,FALSE))</f>
        <v>-159.48227535037097</v>
      </c>
      <c r="AY65" s="153">
        <f>$E65/(VLOOKUP(AY$2,怪物属性!$B$4:$F$29,3,FALSE)-$G65)/IF(AX65&lt;0,ABS(AX65),AX65)</f>
        <v>4.9144790588295812E-3</v>
      </c>
      <c r="AZ65" s="152">
        <f>VLOOKUP(AZ$2,怪物属性!$B$4:$F$29,5,FALSE)/($F65-VLOOKUP(AZ$2,怪物属性!$B$4:$F$29,4,FALSE))</f>
        <v>-143.41935483870967</v>
      </c>
      <c r="BA65" s="153">
        <f>$E65/(VLOOKUP(BA$2,怪物属性!$B$4:$F$29,3,FALSE)-$G65)/IF(AZ65&lt;0,ABS(AZ65),AZ65)</f>
        <v>4.9510092891477718E-3</v>
      </c>
      <c r="BB65" s="152">
        <f>VLOOKUP(BB$2,怪物属性!$B$4:$F$29,5,FALSE)/($F65-VLOOKUP(BB$2,怪物属性!$B$4:$F$29,4,FALSE))</f>
        <v>-123.91329479768787</v>
      </c>
      <c r="BC65" s="153">
        <f>$E65/(VLOOKUP(BC$2,怪物属性!$B$4:$F$29,3,FALSE)-$G65)/IF(BB65&lt;0,ABS(BB65),BB65)</f>
        <v>5.1484935980506026E-3</v>
      </c>
      <c r="BD65" s="152">
        <f>VLOOKUP(BD$2,怪物属性!$B$4:$F$29,5,FALSE)/($F65-VLOOKUP(BD$2,怪物属性!$B$4:$F$29,4,FALSE))</f>
        <v>-94.66793335282081</v>
      </c>
      <c r="BE65" s="153">
        <f>$E65/(VLOOKUP(BE$2,怪物属性!$B$4:$F$29,3,FALSE)-$G65)/IF(BD65&lt;0,ABS(BD65),BD65)</f>
        <v>5.6438561257909194E-3</v>
      </c>
    </row>
    <row r="66" spans="1:57" x14ac:dyDescent="0.15">
      <c r="A66" s="30">
        <f>VLOOKUP(B66,装备升级!W:AB,静态模拟!C66+1,FALSE)+IF(静态模拟!D66=0,0,VLOOKUP(B66,装备强化!AP:AZ,静态模拟!D66+1,FALSE))</f>
        <v>383</v>
      </c>
      <c r="B66" s="149">
        <v>5</v>
      </c>
      <c r="C66" s="149">
        <v>1</v>
      </c>
      <c r="D66" s="149">
        <v>5</v>
      </c>
      <c r="E66" s="149">
        <f t="shared" si="1"/>
        <v>11100</v>
      </c>
      <c r="F66" s="22">
        <f t="shared" si="2"/>
        <v>3700</v>
      </c>
      <c r="G66" s="22">
        <f t="shared" si="3"/>
        <v>1850</v>
      </c>
      <c r="H66" s="152">
        <f>VLOOKUP(H$2,怪物属性!$B$4:$F$29,5,FALSE)/($F66-VLOOKUP(H$2,怪物属性!$B$4:$F$29,4,FALSE))</f>
        <v>3.7179487179487181</v>
      </c>
      <c r="I66" s="153">
        <f>$E66/(VLOOKUP(I$2,怪物属性!$B$4:$F$29,3,FALSE)-$G66)/IF(H66&lt;0,ABS(H66),H66)</f>
        <v>-9.9186619314927249</v>
      </c>
      <c r="J66" s="152">
        <f>VLOOKUP(J$2,怪物属性!$B$4:$F$29,5,FALSE)/($F66-VLOOKUP(J$2,怪物属性!$B$4:$F$29,4,FALSE))</f>
        <v>5.8469945355191255</v>
      </c>
      <c r="K66" s="153">
        <f>$E66/(VLOOKUP(K$2,怪物属性!$B$4:$F$29,3,FALSE)-$G66)/IF(J66&lt;0,ABS(J66),J66)</f>
        <v>15.560747663551401</v>
      </c>
      <c r="L66" s="152">
        <f>VLOOKUP(L$2,怪物属性!$B$4:$F$29,5,FALSE)/($F66-VLOOKUP(L$2,怪物属性!$B$4:$F$29,4,FALSE))</f>
        <v>9.9032761310452422</v>
      </c>
      <c r="M66" s="153">
        <f>$E66/(VLOOKUP(M$2,怪物属性!$B$4:$F$29,3,FALSE)-$G66)/IF(L66&lt;0,ABS(L66),L66)</f>
        <v>2.0490698534366865</v>
      </c>
      <c r="N66" s="152">
        <f>VLOOKUP(N$2,怪物属性!$B$4:$F$29,5,FALSE)/($F66-VLOOKUP(N$2,怪物属性!$B$4:$F$29,4,FALSE))</f>
        <v>13.874055415617129</v>
      </c>
      <c r="O66" s="153">
        <f>$E66/(VLOOKUP(O$2,怪物属性!$B$4:$F$29,3,FALSE)-$G66)/IF(N66&lt;0,ABS(N66),N66)</f>
        <v>0.82225536097732455</v>
      </c>
      <c r="P66" s="152">
        <f>VLOOKUP(P$2,怪物属性!$B$4:$F$29,5,FALSE)/($F66-VLOOKUP(P$2,怪物属性!$B$4:$F$29,4,FALSE))</f>
        <v>20.854479308776718</v>
      </c>
      <c r="Q66" s="153">
        <f>$E66/(VLOOKUP(Q$2,怪物属性!$B$4:$F$29,3,FALSE)-$G66)/IF(P66&lt;0,ABS(P66),P66)</f>
        <v>0.37964319024272097</v>
      </c>
      <c r="R66" s="152">
        <f>VLOOKUP(R$2,怪物属性!$B$4:$F$29,5,FALSE)/($F66-VLOOKUP(R$2,怪物属性!$B$4:$F$29,4,FALSE))</f>
        <v>28.115826260609087</v>
      </c>
      <c r="S66" s="153">
        <f>$E66/(VLOOKUP(S$2,怪物属性!$B$4:$F$29,3,FALSE)-$G66)/IF(R66&lt;0,ABS(R66),R66)</f>
        <v>0.21271306035401222</v>
      </c>
      <c r="T66" s="152">
        <f>VLOOKUP(T$2,怪物属性!$B$4:$F$29,5,FALSE)/($F66-VLOOKUP(T$2,怪物属性!$B$4:$F$29,4,FALSE))</f>
        <v>39.951595159515954</v>
      </c>
      <c r="U66" s="153">
        <f>$E66/(VLOOKUP(U$2,怪物属性!$B$4:$F$29,3,FALSE)-$G66)/IF(T66&lt;0,ABS(T66),T66)</f>
        <v>0.12137886214164671</v>
      </c>
      <c r="V66" s="152">
        <f>VLOOKUP(V$2,怪物属性!$B$4:$F$29,5,FALSE)/($F66-VLOOKUP(V$2,怪物属性!$B$4:$F$29,4,FALSE))</f>
        <v>52.269938650306749</v>
      </c>
      <c r="W66" s="153">
        <f>$E66/(VLOOKUP(W$2,怪物属性!$B$4:$F$29,3,FALSE)-$G66)/IF(V66&lt;0,ABS(V66),V66)</f>
        <v>7.7872810755253929E-2</v>
      </c>
      <c r="X66" s="152">
        <f>VLOOKUP(X$2,怪物属性!$B$4:$F$29,5,FALSE)/($F66-VLOOKUP(X$2,怪物属性!$B$4:$F$29,4,FALSE))</f>
        <v>72.801526717557252</v>
      </c>
      <c r="Y66" s="153">
        <f>$E66/(VLOOKUP(Y$2,怪物属性!$B$4:$F$29,3,FALSE)-$G66)/IF(X66&lt;0,ABS(X66),X66)</f>
        <v>4.814314176759725E-2</v>
      </c>
      <c r="Z66" s="152">
        <f>VLOOKUP(Z$2,怪物属性!$B$4:$F$29,5,FALSE)/($F66-VLOOKUP(Z$2,怪物属性!$B$4:$F$29,4,FALSE))</f>
        <v>95.966373098478783</v>
      </c>
      <c r="AA66" s="153">
        <f>$E66/(VLOOKUP(AA$2,怪物属性!$B$4:$F$29,3,FALSE)-$G66)/IF(Z66&lt;0,ABS(Z66),Z66)</f>
        <v>3.2004846525358059E-2</v>
      </c>
      <c r="AB66" s="152">
        <f>VLOOKUP(AB$2,怪物属性!$B$4:$F$29,5,FALSE)/($F66-VLOOKUP(AB$2,怪物属性!$B$4:$F$29,4,FALSE))</f>
        <v>751.45161290322585</v>
      </c>
      <c r="AC66" s="153">
        <f>$E66/(VLOOKUP(AC$2,怪物属性!$B$4:$F$29,3,FALSE)-$G66)/IF(AB66&lt;0,ABS(AB66),AB66)</f>
        <v>2.6015164096261094E-3</v>
      </c>
      <c r="AD66" s="152">
        <f>VLOOKUP(AD$2,怪物属性!$B$4:$F$29,5,FALSE)/($F66-VLOOKUP(AD$2,怪物属性!$B$4:$F$29,4,FALSE))</f>
        <v>-7780.1111111111113</v>
      </c>
      <c r="AE66" s="153">
        <f>$E66/(VLOOKUP(AE$2,怪物属性!$B$4:$F$29,3,FALSE)-$G66)/IF(AD66&lt;0,ABS(AD66),AD66)</f>
        <v>2.2678665437769039E-4</v>
      </c>
      <c r="AF66" s="152">
        <f>VLOOKUP(AF$2,怪物属性!$B$4:$F$29,5,FALSE)/($F66-VLOOKUP(AF$2,怪物属性!$B$4:$F$29,4,FALSE))</f>
        <v>-787.16025641025647</v>
      </c>
      <c r="AG66" s="153">
        <f>$E66/(VLOOKUP(AG$2,怪物属性!$B$4:$F$29,3,FALSE)-$G66)/IF(AF66&lt;0,ABS(AF66),AF66)</f>
        <v>2.0368802099561913E-3</v>
      </c>
      <c r="AH66" s="152">
        <f>VLOOKUP(AH$2,怪物属性!$B$4:$F$29,5,FALSE)/($F66-VLOOKUP(AH$2,怪物属性!$B$4:$F$29,4,FALSE))</f>
        <v>-455.59866220735785</v>
      </c>
      <c r="AI66" s="153">
        <f>$E66/(VLOOKUP(AI$2,怪物属性!$B$4:$F$29,3,FALSE)-$G66)/IF(AH66&lt;0,ABS(AH66),AH66)</f>
        <v>3.2235443600730348E-3</v>
      </c>
      <c r="AJ66" s="152">
        <f>VLOOKUP(AJ$2,怪物属性!$B$4:$F$29,5,FALSE)/($F66-VLOOKUP(AJ$2,怪物属性!$B$4:$F$29,4,FALSE))</f>
        <v>-347.78619153674833</v>
      </c>
      <c r="AK66" s="153">
        <f>$E66/(VLOOKUP(AK$2,怪物属性!$B$4:$F$29,3,FALSE)-$G66)/IF(AJ66&lt;0,ABS(AJ66),AJ66)</f>
        <v>3.8827446182864486E-3</v>
      </c>
      <c r="AL66" s="152">
        <f>VLOOKUP(AL$2,怪物属性!$B$4:$F$29,5,FALSE)/($F66-VLOOKUP(AL$2,怪物属性!$B$4:$F$29,4,FALSE))</f>
        <v>-279.52811735941322</v>
      </c>
      <c r="AM66" s="153">
        <f>$E66/(VLOOKUP(AM$2,怪物属性!$B$4:$F$29,3,FALSE)-$G66)/IF(AL66&lt;0,ABS(AL66),AL66)</f>
        <v>4.4418098257306563E-3</v>
      </c>
      <c r="AN66" s="152">
        <f>VLOOKUP(AN$2,怪物属性!$B$4:$F$29,5,FALSE)/($F66-VLOOKUP(AN$2,怪物属性!$B$4:$F$29,4,FALSE))</f>
        <v>-251.21414665801427</v>
      </c>
      <c r="AO66" s="153">
        <f>$E66/(VLOOKUP(AO$2,怪物属性!$B$4:$F$29,3,FALSE)-$G66)/IF(AN66&lt;0,ABS(AN66),AN66)</f>
        <v>4.5873556613137889E-3</v>
      </c>
      <c r="AP66" s="152">
        <f>VLOOKUP(AP$2,怪物属性!$B$4:$F$29,5,FALSE)/($F66-VLOOKUP(AP$2,怪物属性!$B$4:$F$29,4,FALSE))</f>
        <v>-222.12089077412514</v>
      </c>
      <c r="AQ66" s="153">
        <f>$E66/(VLOOKUP(AQ$2,怪物属性!$B$4:$F$29,3,FALSE)-$G66)/IF(AP66&lt;0,ABS(AP66),AP66)</f>
        <v>4.8124795037558605E-3</v>
      </c>
      <c r="AR66" s="152">
        <f>VLOOKUP(AR$2,怪物属性!$B$4:$F$29,5,FALSE)/($F66-VLOOKUP(AR$2,怪物属性!$B$4:$F$29,4,FALSE))</f>
        <v>-208.3574620196604</v>
      </c>
      <c r="AS66" s="153">
        <f>$E66/(VLOOKUP(AS$2,怪物属性!$B$4:$F$29,3,FALSE)-$G66)/IF(AR66&lt;0,ABS(AR66),AR66)</f>
        <v>4.7779219684166083E-3</v>
      </c>
      <c r="AT66" s="152">
        <f>VLOOKUP(AT$2,怪物属性!$B$4:$F$29,5,FALSE)/($F66-VLOOKUP(AT$2,怪物属性!$B$4:$F$29,4,FALSE))</f>
        <v>-188.78895612708018</v>
      </c>
      <c r="AU66" s="153">
        <f>$E66/(VLOOKUP(AU$2,怪物属性!$B$4:$F$29,3,FALSE)-$G66)/IF(AT66&lt;0,ABS(AT66),AT66)</f>
        <v>4.8894646276637548E-3</v>
      </c>
      <c r="AV66" s="152">
        <f>VLOOKUP(AV$2,怪物属性!$B$4:$F$29,5,FALSE)/($F66-VLOOKUP(AV$2,怪物属性!$B$4:$F$29,4,FALSE))</f>
        <v>-175.24616368286445</v>
      </c>
      <c r="AW66" s="153">
        <f>$E66/(VLOOKUP(AW$2,怪物属性!$B$4:$F$29,3,FALSE)-$G66)/IF(AV66&lt;0,ABS(AV66),AV66)</f>
        <v>4.8517407108685786E-3</v>
      </c>
      <c r="AX66" s="152">
        <f>VLOOKUP(AX$2,怪物属性!$B$4:$F$29,5,FALSE)/($F66-VLOOKUP(AX$2,怪物属性!$B$4:$F$29,4,FALSE))</f>
        <v>-159.92174152659135</v>
      </c>
      <c r="AY66" s="153">
        <f>$E66/(VLOOKUP(AY$2,怪物属性!$B$4:$F$29,3,FALSE)-$G66)/IF(AX66&lt;0,ABS(AX66),AX66)</f>
        <v>4.9159961038267811E-3</v>
      </c>
      <c r="AZ66" s="152">
        <f>VLOOKUP(AZ$2,怪物属性!$B$4:$F$29,5,FALSE)/($F66-VLOOKUP(AZ$2,怪物属性!$B$4:$F$29,4,FALSE))</f>
        <v>-143.75057736720555</v>
      </c>
      <c r="BA66" s="153">
        <f>$E66/(VLOOKUP(BA$2,怪物属性!$B$4:$F$29,3,FALSE)-$G66)/IF(AZ66&lt;0,ABS(AZ66),AZ66)</f>
        <v>4.954576911418004E-3</v>
      </c>
      <c r="BB66" s="152">
        <f>VLOOKUP(BB$2,怪物属性!$B$4:$F$29,5,FALSE)/($F66-VLOOKUP(BB$2,怪物属性!$B$4:$F$29,4,FALSE))</f>
        <v>-124.15250965250965</v>
      </c>
      <c r="BC66" s="153">
        <f>$E66/(VLOOKUP(BC$2,怪物属性!$B$4:$F$29,3,FALSE)-$G66)/IF(BB66&lt;0,ABS(BB66),BB66)</f>
        <v>5.1539843723804107E-3</v>
      </c>
      <c r="BD66" s="152">
        <f>VLOOKUP(BD$2,怪物属性!$B$4:$F$29,5,FALSE)/($F66-VLOOKUP(BD$2,怪物属性!$B$4:$F$29,4,FALSE))</f>
        <v>-94.806498829039811</v>
      </c>
      <c r="BE66" s="153">
        <f>$E66/(VLOOKUP(BE$2,怪物属性!$B$4:$F$29,3,FALSE)-$G66)/IF(BD66&lt;0,ABS(BD66),BD66)</f>
        <v>5.6522439588738132E-3</v>
      </c>
    </row>
    <row r="67" spans="1:57" x14ac:dyDescent="0.15">
      <c r="A67" s="30">
        <f>VLOOKUP(B67,装备升级!W:AB,静态模拟!C67+1,FALSE)+IF(静态模拟!D67=0,0,VLOOKUP(B67,装备强化!AP:AZ,静态模拟!D67+1,FALSE))</f>
        <v>513</v>
      </c>
      <c r="B67" s="149">
        <v>5</v>
      </c>
      <c r="C67" s="149">
        <v>1</v>
      </c>
      <c r="D67" s="149">
        <v>6</v>
      </c>
      <c r="E67" s="149">
        <f t="shared" si="1"/>
        <v>11130</v>
      </c>
      <c r="F67" s="22">
        <f t="shared" si="2"/>
        <v>3710</v>
      </c>
      <c r="G67" s="22">
        <f t="shared" si="3"/>
        <v>1855</v>
      </c>
      <c r="H67" s="152">
        <f>VLOOKUP(H$2,怪物属性!$B$4:$F$29,5,FALSE)/($F67-VLOOKUP(H$2,怪物属性!$B$4:$F$29,4,FALSE))</f>
        <v>3.7052810902896081</v>
      </c>
      <c r="I67" s="153">
        <f>$E67/(VLOOKUP(I$2,怪物属性!$B$4:$F$29,3,FALSE)-$G67)/IF(H67&lt;0,ABS(H67),H67)</f>
        <v>-9.8164074825332435</v>
      </c>
      <c r="J67" s="152">
        <f>VLOOKUP(J$2,怪物属性!$B$4:$F$29,5,FALSE)/($F67-VLOOKUP(J$2,怪物属性!$B$4:$F$29,4,FALSE))</f>
        <v>5.8257713248638838</v>
      </c>
      <c r="K67" s="153">
        <f>$E67/(VLOOKUP(K$2,怪物属性!$B$4:$F$29,3,FALSE)-$G67)/IF(J67&lt;0,ABS(J67),J67)</f>
        <v>16.32886013259845</v>
      </c>
      <c r="L67" s="152">
        <f>VLOOKUP(L$2,怪物属性!$B$4:$F$29,5,FALSE)/($F67-VLOOKUP(L$2,怪物属性!$B$4:$F$29,4,FALSE))</f>
        <v>9.8648018648018656</v>
      </c>
      <c r="M67" s="153">
        <f>$E67/(VLOOKUP(M$2,怪物属性!$B$4:$F$29,3,FALSE)-$G67)/IF(L67&lt;0,ABS(L67),L67)</f>
        <v>2.0816490419157501</v>
      </c>
      <c r="N67" s="152">
        <f>VLOOKUP(N$2,怪物属性!$B$4:$F$29,5,FALSE)/($F67-VLOOKUP(N$2,怪物属性!$B$4:$F$29,4,FALSE))</f>
        <v>13.816053511705686</v>
      </c>
      <c r="O67" s="153">
        <f>$E67/(VLOOKUP(O$2,怪物属性!$B$4:$F$29,3,FALSE)-$G67)/IF(N67&lt;0,ABS(N67),N67)</f>
        <v>0.83221550021906521</v>
      </c>
      <c r="P67" s="152">
        <f>VLOOKUP(P$2,怪物属性!$B$4:$F$29,5,FALSE)/($F67-VLOOKUP(P$2,怪物属性!$B$4:$F$29,4,FALSE))</f>
        <v>20.760072430964236</v>
      </c>
      <c r="Q67" s="153">
        <f>$E67/(VLOOKUP(Q$2,怪物属性!$B$4:$F$29,3,FALSE)-$G67)/IF(P67&lt;0,ABS(P67),P67)</f>
        <v>0.38376900293940425</v>
      </c>
      <c r="R67" s="152">
        <f>VLOOKUP(R$2,怪物属性!$B$4:$F$29,5,FALSE)/($F67-VLOOKUP(R$2,怪物属性!$B$4:$F$29,4,FALSE))</f>
        <v>27.976154992548434</v>
      </c>
      <c r="S67" s="153">
        <f>$E67/(VLOOKUP(S$2,怪物属性!$B$4:$F$29,3,FALSE)-$G67)/IF(R67&lt;0,ABS(R67),R67)</f>
        <v>0.21493182197286143</v>
      </c>
      <c r="T67" s="152">
        <f>VLOOKUP(T$2,怪物属性!$B$4:$F$29,5,FALSE)/($F67-VLOOKUP(T$2,怪物属性!$B$4:$F$29,4,FALSE))</f>
        <v>39.733041575492344</v>
      </c>
      <c r="U67" s="153">
        <f>$E67/(VLOOKUP(U$2,怪物属性!$B$4:$F$29,3,FALSE)-$G67)/IF(T67&lt;0,ABS(T67),T67)</f>
        <v>0.12264426731768177</v>
      </c>
      <c r="V67" s="152">
        <f>VLOOKUP(V$2,怪物属性!$B$4:$F$29,5,FALSE)/($F67-VLOOKUP(V$2,怪物属性!$B$4:$F$29,4,FALSE))</f>
        <v>51.951219512195124</v>
      </c>
      <c r="W67" s="153">
        <f>$E67/(VLOOKUP(W$2,怪物属性!$B$4:$F$29,3,FALSE)-$G67)/IF(V67&lt;0,ABS(V67),V67)</f>
        <v>7.8706626237956767E-2</v>
      </c>
      <c r="X67" s="152">
        <f>VLOOKUP(X$2,怪物属性!$B$4:$F$29,5,FALSE)/($F67-VLOOKUP(X$2,怪物属性!$B$4:$F$29,4,FALSE))</f>
        <v>72.299793246037211</v>
      </c>
      <c r="Y67" s="153">
        <f>$E67/(VLOOKUP(Y$2,怪物属性!$B$4:$F$29,3,FALSE)-$G67)/IF(X67&lt;0,ABS(X67),X67)</f>
        <v>4.8685119841122858E-2</v>
      </c>
      <c r="Z67" s="152">
        <f>VLOOKUP(Z$2,怪物属性!$B$4:$F$29,5,FALSE)/($F67-VLOOKUP(Z$2,怪物属性!$B$4:$F$29,4,FALSE))</f>
        <v>95.204130262112784</v>
      </c>
      <c r="AA67" s="153">
        <f>$E67/(VLOOKUP(AA$2,怪物属性!$B$4:$F$29,3,FALSE)-$G67)/IF(Z67&lt;0,ABS(Z67),Z67)</f>
        <v>3.2393098558215878E-2</v>
      </c>
      <c r="AB67" s="152">
        <f>VLOOKUP(AB$2,怪物属性!$B$4:$F$29,5,FALSE)/($F67-VLOOKUP(AB$2,怪物属性!$B$4:$F$29,4,FALSE))</f>
        <v>722.32558139534888</v>
      </c>
      <c r="AC67" s="153">
        <f>$E67/(VLOOKUP(AC$2,怪物属性!$B$4:$F$29,3,FALSE)-$G67)/IF(AB67&lt;0,ABS(AB67),AB67)</f>
        <v>2.7161226986678689E-3</v>
      </c>
      <c r="AD67" s="152">
        <f>VLOOKUP(AD$2,怪物属性!$B$4:$F$29,5,FALSE)/($F67-VLOOKUP(AD$2,怪物属性!$B$4:$F$29,4,FALSE))</f>
        <v>-12356.64705882353</v>
      </c>
      <c r="AE67" s="153">
        <f>$E67/(VLOOKUP(AE$2,怪物属性!$B$4:$F$29,3,FALSE)-$G67)/IF(AD67&lt;0,ABS(AD67),AD67)</f>
        <v>1.4329140646924599E-4</v>
      </c>
      <c r="AF67" s="152">
        <f>VLOOKUP(AF$2,怪物属性!$B$4:$F$29,5,FALSE)/($F67-VLOOKUP(AF$2,怪物属性!$B$4:$F$29,4,FALSE))</f>
        <v>-813.22516556291396</v>
      </c>
      <c r="AG67" s="153">
        <f>$E67/(VLOOKUP(AG$2,怪物属性!$B$4:$F$29,3,FALSE)-$G67)/IF(AF67&lt;0,ABS(AF67),AF67)</f>
        <v>1.9783530509787759E-3</v>
      </c>
      <c r="AH67" s="152">
        <f>VLOOKUP(AH$2,怪物属性!$B$4:$F$29,5,FALSE)/($F67-VLOOKUP(AH$2,怪物属性!$B$4:$F$29,4,FALSE))</f>
        <v>-463.34693877551018</v>
      </c>
      <c r="AI67" s="153">
        <f>$E67/(VLOOKUP(AI$2,怪物属性!$B$4:$F$29,3,FALSE)-$G67)/IF(AH67&lt;0,ABS(AH67),AH67)</f>
        <v>3.1803094635820895E-3</v>
      </c>
      <c r="AJ67" s="152">
        <f>VLOOKUP(AJ$2,怪物属性!$B$4:$F$29,5,FALSE)/($F67-VLOOKUP(AJ$2,怪物属性!$B$4:$F$29,4,FALSE))</f>
        <v>-351.70270270270271</v>
      </c>
      <c r="AK67" s="153">
        <f>$E67/(VLOOKUP(AK$2,怪物属性!$B$4:$F$29,3,FALSE)-$G67)/IF(AJ67&lt;0,ABS(AJ67),AJ67)</f>
        <v>3.8522271772892117E-3</v>
      </c>
      <c r="AL67" s="152">
        <f>VLOOKUP(AL$2,怪物属性!$B$4:$F$29,5,FALSE)/($F67-VLOOKUP(AL$2,怪物属性!$B$4:$F$29,4,FALSE))</f>
        <v>-281.82497945768284</v>
      </c>
      <c r="AM67" s="153">
        <f>$E67/(VLOOKUP(AM$2,怪物属性!$B$4:$F$29,3,FALSE)-$G67)/IF(AL67&lt;0,ABS(AL67),AL67)</f>
        <v>4.4199883379706026E-3</v>
      </c>
      <c r="AN67" s="152">
        <f>VLOOKUP(AN$2,怪物属性!$B$4:$F$29,5,FALSE)/($F67-VLOOKUP(AN$2,怪物属性!$B$4:$F$29,4,FALSE))</f>
        <v>-252.85499673416069</v>
      </c>
      <c r="AO67" s="153">
        <f>$E67/(VLOOKUP(AO$2,怪物属性!$B$4:$F$29,3,FALSE)-$G67)/IF(AN67&lt;0,ABS(AN67),AN67)</f>
        <v>4.5722782537880903E-3</v>
      </c>
      <c r="AP67" s="152">
        <f>VLOOKUP(AP$2,怪物属性!$B$4:$F$29,5,FALSE)/($F67-VLOOKUP(AP$2,怪物属性!$B$4:$F$29,4,FALSE))</f>
        <v>-223.30490405117271</v>
      </c>
      <c r="AQ67" s="153">
        <f>$E67/(VLOOKUP(AQ$2,怪物属性!$B$4:$F$29,3,FALSE)-$G67)/IF(AP67&lt;0,ABS(AP67),AP67)</f>
        <v>4.8022126956937068E-3</v>
      </c>
      <c r="AR67" s="152">
        <f>VLOOKUP(AR$2,怪物属性!$B$4:$F$29,5,FALSE)/($F67-VLOOKUP(AR$2,怪物属性!$B$4:$F$29,4,FALSE))</f>
        <v>-209.29263913824059</v>
      </c>
      <c r="AS67" s="153">
        <f>$E67/(VLOOKUP(AS$2,怪物属性!$B$4:$F$29,3,FALSE)-$G67)/IF(AR67&lt;0,ABS(AR67),AR67)</f>
        <v>4.7715682170751698E-3</v>
      </c>
      <c r="AT67" s="152">
        <f>VLOOKUP(AT$2,怪物属性!$B$4:$F$29,5,FALSE)/($F67-VLOOKUP(AT$2,怪物属性!$B$4:$F$29,4,FALSE))</f>
        <v>-189.50569476082003</v>
      </c>
      <c r="AU67" s="153">
        <f>$E67/(VLOOKUP(AU$2,怪物属性!$B$4:$F$29,3,FALSE)-$G67)/IF(AT67&lt;0,ABS(AT67),AT67)</f>
        <v>4.8861684074317261E-3</v>
      </c>
      <c r="AV67" s="152">
        <f>VLOOKUP(AV$2,怪物属性!$B$4:$F$29,5,FALSE)/($F67-VLOOKUP(AV$2,怪物属性!$B$4:$F$29,4,FALSE))</f>
        <v>-175.80821039127645</v>
      </c>
      <c r="AW67" s="153">
        <f>$E67/(VLOOKUP(AW$2,怪物属性!$B$4:$F$29,3,FALSE)-$G67)/IF(AV67&lt;0,ABS(AV67),AV67)</f>
        <v>4.8511588925241123E-3</v>
      </c>
      <c r="AX67" s="152">
        <f>VLOOKUP(AX$2,怪物属性!$B$4:$F$29,5,FALSE)/($F67-VLOOKUP(AX$2,怪物属性!$B$4:$F$29,4,FALSE))</f>
        <v>-160.36363636363637</v>
      </c>
      <c r="AY67" s="153">
        <f>$E67/(VLOOKUP(AY$2,怪物属性!$B$4:$F$29,3,FALSE)-$G67)/IF(AX67&lt;0,ABS(AX67),AX67)</f>
        <v>4.9174409738388762E-3</v>
      </c>
      <c r="AZ67" s="152">
        <f>VLOOKUP(AZ$2,怪物属性!$B$4:$F$29,5,FALSE)/($F67-VLOOKUP(AZ$2,怪物属性!$B$4:$F$29,4,FALSE))</f>
        <v>-144.08333333333334</v>
      </c>
      <c r="BA67" s="153">
        <f>$E67/(VLOOKUP(BA$2,怪物属性!$B$4:$F$29,3,FALSE)-$G67)/IF(AZ67&lt;0,ABS(AZ67),AZ67)</f>
        <v>4.9580849526799121E-3</v>
      </c>
      <c r="BB67" s="152">
        <f>VLOOKUP(BB$2,怪物属性!$B$4:$F$29,5,FALSE)/($F67-VLOOKUP(BB$2,怪物属性!$B$4:$F$29,4,FALSE))</f>
        <v>-124.3926499032882</v>
      </c>
      <c r="BC67" s="153">
        <f>$E67/(VLOOKUP(BC$2,怪物属性!$B$4:$F$29,3,FALSE)-$G67)/IF(BB67&lt;0,ABS(BB67),BB67)</f>
        <v>5.1594245147979076E-3</v>
      </c>
      <c r="BD67" s="152">
        <f>VLOOKUP(BD$2,怪物属性!$B$4:$F$29,5,FALSE)/($F67-VLOOKUP(BD$2,怪物属性!$B$4:$F$29,4,FALSE))</f>
        <v>-94.945470536499556</v>
      </c>
      <c r="BE67" s="153">
        <f>$E67/(VLOOKUP(BE$2,怪物属性!$B$4:$F$29,3,FALSE)-$G67)/IF(BD67&lt;0,ABS(BD67),BD67)</f>
        <v>5.6605911115414388E-3</v>
      </c>
    </row>
    <row r="68" spans="1:57" x14ac:dyDescent="0.15">
      <c r="A68" s="30">
        <f>VLOOKUP(B68,装备升级!W:AB,静态模拟!C68+1,FALSE)+IF(静态模拟!D68=0,0,VLOOKUP(B68,装备强化!AP:AZ,静态模拟!D68+1,FALSE))</f>
        <v>679</v>
      </c>
      <c r="B68" s="149">
        <v>5</v>
      </c>
      <c r="C68" s="149">
        <v>1</v>
      </c>
      <c r="D68" s="149">
        <v>7</v>
      </c>
      <c r="E68" s="149">
        <f t="shared" si="1"/>
        <v>11160</v>
      </c>
      <c r="F68" s="22">
        <f t="shared" si="2"/>
        <v>3720</v>
      </c>
      <c r="G68" s="22">
        <f t="shared" si="3"/>
        <v>1860</v>
      </c>
      <c r="H68" s="152">
        <f>VLOOKUP(H$2,怪物属性!$B$4:$F$29,5,FALSE)/($F68-VLOOKUP(H$2,怪物属性!$B$4:$F$29,4,FALSE))</f>
        <v>3.6926994906621391</v>
      </c>
      <c r="I68" s="153">
        <f>$E68/(VLOOKUP(I$2,怪物属性!$B$4:$F$29,3,FALSE)-$G68)/IF(H68&lt;0,ABS(H68),H68)</f>
        <v>-9.7176183612373883</v>
      </c>
      <c r="J68" s="152">
        <f>VLOOKUP(J$2,怪物属性!$B$4:$F$29,5,FALSE)/($F68-VLOOKUP(J$2,怪物属性!$B$4:$F$29,4,FALSE))</f>
        <v>5.8047016274864376</v>
      </c>
      <c r="K68" s="153">
        <f>$E68/(VLOOKUP(K$2,怪物属性!$B$4:$F$29,3,FALSE)-$G68)/IF(J68&lt;0,ABS(J68),J68)</f>
        <v>17.165887850467289</v>
      </c>
      <c r="L68" s="152">
        <f>VLOOKUP(L$2,怪物属性!$B$4:$F$29,5,FALSE)/($F68-VLOOKUP(L$2,怪物属性!$B$4:$F$29,4,FALSE))</f>
        <v>9.8266253869969038</v>
      </c>
      <c r="M68" s="153">
        <f>$E68/(VLOOKUP(M$2,怪物属性!$B$4:$F$29,3,FALSE)-$G68)/IF(L68&lt;0,ABS(L68),L68)</f>
        <v>2.1148789219672408</v>
      </c>
      <c r="N68" s="152">
        <f>VLOOKUP(N$2,怪物属性!$B$4:$F$29,5,FALSE)/($F68-VLOOKUP(N$2,怪物属性!$B$4:$F$29,4,FALSE))</f>
        <v>13.758534554537885</v>
      </c>
      <c r="O68" s="153">
        <f>$E68/(VLOOKUP(O$2,怪物属性!$B$4:$F$29,3,FALSE)-$G68)/IF(N68&lt;0,ABS(N68),N68)</f>
        <v>0.84229792066820963</v>
      </c>
      <c r="P68" s="152">
        <f>VLOOKUP(P$2,怪物属性!$B$4:$F$29,5,FALSE)/($F68-VLOOKUP(P$2,怪物属性!$B$4:$F$29,4,FALSE))</f>
        <v>20.666516448850835</v>
      </c>
      <c r="Q68" s="153">
        <f>$E68/(VLOOKUP(Q$2,怪物属性!$B$4:$F$29,3,FALSE)-$G68)/IF(P68&lt;0,ABS(P68),P68)</f>
        <v>0.38793385422032001</v>
      </c>
      <c r="R68" s="152">
        <f>VLOOKUP(R$2,怪物属性!$B$4:$F$29,5,FALSE)/($F68-VLOOKUP(R$2,怪物属性!$B$4:$F$29,4,FALSE))</f>
        <v>27.837864557587739</v>
      </c>
      <c r="S68" s="153">
        <f>$E68/(VLOOKUP(S$2,怪物属性!$B$4:$F$29,3,FALSE)-$G68)/IF(R68&lt;0,ABS(R68),R68)</f>
        <v>0.21716837437284134</v>
      </c>
      <c r="T68" s="152">
        <f>VLOOKUP(T$2,怪物属性!$B$4:$F$29,5,FALSE)/($F68-VLOOKUP(T$2,怪物属性!$B$4:$F$29,4,FALSE))</f>
        <v>39.516866158868332</v>
      </c>
      <c r="U68" s="153">
        <f>$E68/(VLOOKUP(U$2,怪物属性!$B$4:$F$29,3,FALSE)-$G68)/IF(T68&lt;0,ABS(T68),T68)</f>
        <v>0.12391884970891509</v>
      </c>
      <c r="V68" s="152">
        <f>VLOOKUP(V$2,怪物属性!$B$4:$F$29,5,FALSE)/($F68-VLOOKUP(V$2,怪物属性!$B$4:$F$29,4,FALSE))</f>
        <v>51.636363636363633</v>
      </c>
      <c r="W68" s="153">
        <f>$E68/(VLOOKUP(W$2,怪物属性!$B$4:$F$29,3,FALSE)-$G68)/IF(V68&lt;0,ABS(V68),V68)</f>
        <v>7.9546102526087709E-2</v>
      </c>
      <c r="X68" s="152">
        <f>VLOOKUP(X$2,怪物属性!$B$4:$F$29,5,FALSE)/($F68-VLOOKUP(X$2,怪物属性!$B$4:$F$29,4,FALSE))</f>
        <v>71.804928131416844</v>
      </c>
      <c r="Y68" s="153">
        <f>$E68/(VLOOKUP(Y$2,怪物属性!$B$4:$F$29,3,FALSE)-$G68)/IF(X68&lt;0,ABS(X68),X68)</f>
        <v>4.9230626306210321E-2</v>
      </c>
      <c r="Z68" s="152">
        <f>VLOOKUP(Z$2,怪物属性!$B$4:$F$29,5,FALSE)/($F68-VLOOKUP(Z$2,怪物属性!$B$4:$F$29,4,FALSE))</f>
        <v>94.453900709219852</v>
      </c>
      <c r="AA68" s="153">
        <f>$E68/(VLOOKUP(AA$2,怪物属性!$B$4:$F$29,3,FALSE)-$G68)/IF(Z68&lt;0,ABS(Z68),Z68)</f>
        <v>3.2783816816642136E-2</v>
      </c>
      <c r="AB68" s="152">
        <f>VLOOKUP(AB$2,怪物属性!$B$4:$F$29,5,FALSE)/($F68-VLOOKUP(AB$2,怪物属性!$B$4:$F$29,4,FALSE))</f>
        <v>695.37313432835822</v>
      </c>
      <c r="AC68" s="153">
        <f>$E68/(VLOOKUP(AC$2,怪物属性!$B$4:$F$29,3,FALSE)-$G68)/IF(AB68&lt;0,ABS(AB68),AB68)</f>
        <v>2.8314992131694933E-3</v>
      </c>
      <c r="AD68" s="152">
        <f>VLOOKUP(AD$2,怪物属性!$B$4:$F$29,5,FALSE)/($F68-VLOOKUP(AD$2,怪物属性!$B$4:$F$29,4,FALSE))</f>
        <v>-30009</v>
      </c>
      <c r="AE68" s="153">
        <f>$E68/(VLOOKUP(AE$2,怪物属性!$B$4:$F$29,3,FALSE)-$G68)/IF(AD68&lt;0,ABS(AD68),AD68)</f>
        <v>5.9208475317618055E-5</v>
      </c>
      <c r="AF68" s="152">
        <f>VLOOKUP(AF$2,怪物属性!$B$4:$F$29,5,FALSE)/($F68-VLOOKUP(AF$2,怪物属性!$B$4:$F$29,4,FALSE))</f>
        <v>-841.07534246575347</v>
      </c>
      <c r="AG68" s="153">
        <f>$E68/(VLOOKUP(AG$2,怪物属性!$B$4:$F$29,3,FALSE)-$G68)/IF(AF68&lt;0,ABS(AF68),AF68)</f>
        <v>1.919387829218743E-3</v>
      </c>
      <c r="AH68" s="152">
        <f>VLOOKUP(AH$2,怪物属性!$B$4:$F$29,5,FALSE)/($F68-VLOOKUP(AH$2,怪物属性!$B$4:$F$29,4,FALSE))</f>
        <v>-471.36332179930798</v>
      </c>
      <c r="AI68" s="153">
        <f>$E68/(VLOOKUP(AI$2,怪物属性!$B$4:$F$29,3,FALSE)-$G68)/IF(AH68&lt;0,ABS(AH68),AH68)</f>
        <v>3.1367255204464506E-3</v>
      </c>
      <c r="AJ68" s="152">
        <f>VLOOKUP(AJ$2,怪物属性!$B$4:$F$29,5,FALSE)/($F68-VLOOKUP(AJ$2,怪物属性!$B$4:$F$29,4,FALSE))</f>
        <v>-355.70842824601368</v>
      </c>
      <c r="AK68" s="153">
        <f>$E68/(VLOOKUP(AK$2,怪物属性!$B$4:$F$29,3,FALSE)-$G68)/IF(AJ68&lt;0,ABS(AJ68),AJ68)</f>
        <v>3.8214385633105769E-3</v>
      </c>
      <c r="AL68" s="152">
        <f>VLOOKUP(AL$2,怪物属性!$B$4:$F$29,5,FALSE)/($F68-VLOOKUP(AL$2,怪物属性!$B$4:$F$29,4,FALSE))</f>
        <v>-284.15990057995032</v>
      </c>
      <c r="AM68" s="153">
        <f>$E68/(VLOOKUP(AM$2,怪物属性!$B$4:$F$29,3,FALSE)-$G68)/IF(AL68&lt;0,ABS(AL68),AL68)</f>
        <v>4.3979465161771338E-3</v>
      </c>
      <c r="AN68" s="152">
        <f>VLOOKUP(AN$2,怪物属性!$B$4:$F$29,5,FALSE)/($F68-VLOOKUP(AN$2,怪物属性!$B$4:$F$29,4,FALSE))</f>
        <v>-254.51742274819199</v>
      </c>
      <c r="AO68" s="153">
        <f>$E68/(VLOOKUP(AO$2,怪物属性!$B$4:$F$29,3,FALSE)-$G68)/IF(AN68&lt;0,ABS(AN68),AN68)</f>
        <v>4.55702409744955E-3</v>
      </c>
      <c r="AP68" s="152">
        <f>VLOOKUP(AP$2,怪物属性!$B$4:$F$29,5,FALSE)/($F68-VLOOKUP(AP$2,怪物属性!$B$4:$F$29,4,FALSE))</f>
        <v>-224.50160771704179</v>
      </c>
      <c r="AQ68" s="153">
        <f>$E68/(VLOOKUP(AQ$2,怪物属性!$B$4:$F$29,3,FALSE)-$G68)/IF(AP68&lt;0,ABS(AP68),AP68)</f>
        <v>4.79179792903805E-3</v>
      </c>
      <c r="AR68" s="152">
        <f>VLOOKUP(AR$2,怪物属性!$B$4:$F$29,5,FALSE)/($F68-VLOOKUP(AR$2,怪物属性!$B$4:$F$29,4,FALSE))</f>
        <v>-210.23624887285843</v>
      </c>
      <c r="AS68" s="153">
        <f>$E68/(VLOOKUP(AS$2,怪物属性!$B$4:$F$29,3,FALSE)-$G68)/IF(AR68&lt;0,ABS(AR68),AR68)</f>
        <v>4.7650932582148893E-3</v>
      </c>
      <c r="AT68" s="152">
        <f>VLOOKUP(AT$2,怪物属性!$B$4:$F$29,5,FALSE)/($F68-VLOOKUP(AT$2,怪物属性!$B$4:$F$29,4,FALSE))</f>
        <v>-190.22789634146341</v>
      </c>
      <c r="AU68" s="153">
        <f>$E68/(VLOOKUP(AU$2,怪物属性!$B$4:$F$29,3,FALSE)-$G68)/IF(AT68&lt;0,ABS(AT68),AT68)</f>
        <v>4.8827694001492526E-3</v>
      </c>
      <c r="AV68" s="152">
        <f>VLOOKUP(AV$2,怪物属性!$B$4:$F$29,5,FALSE)/($F68-VLOOKUP(AV$2,怪物属性!$B$4:$F$29,4,FALSE))</f>
        <v>-176.37387387387386</v>
      </c>
      <c r="AW68" s="153">
        <f>$E68/(VLOOKUP(AW$2,怪物属性!$B$4:$F$29,3,FALSE)-$G68)/IF(AV68&lt;0,ABS(AV68),AV68)</f>
        <v>4.8504927223863214E-3</v>
      </c>
      <c r="AX68" s="152">
        <f>VLOOKUP(AX$2,怪物属性!$B$4:$F$29,5,FALSE)/($F68-VLOOKUP(AX$2,怪物属性!$B$4:$F$29,4,FALSE))</f>
        <v>-160.80798004987531</v>
      </c>
      <c r="AY68" s="153">
        <f>$E68/(VLOOKUP(AY$2,怪物属性!$B$4:$F$29,3,FALSE)-$G68)/IF(AX68&lt;0,ABS(AX68),AX68)</f>
        <v>4.9188135921329479E-3</v>
      </c>
      <c r="AZ68" s="152">
        <f>VLOOKUP(AZ$2,怪物属性!$B$4:$F$29,5,FALSE)/($F68-VLOOKUP(AZ$2,怪物属性!$B$4:$F$29,4,FALSE))</f>
        <v>-144.41763341067286</v>
      </c>
      <c r="BA68" s="153">
        <f>$E68/(VLOOKUP(BA$2,怪物属性!$B$4:$F$29,3,FALSE)-$G68)/IF(AZ68&lt;0,ABS(AZ68),AZ68)</f>
        <v>4.9615333555521101E-3</v>
      </c>
      <c r="BB68" s="152">
        <f>VLOOKUP(BB$2,怪物属性!$B$4:$F$29,5,FALSE)/($F68-VLOOKUP(BB$2,怪物属性!$B$4:$F$29,4,FALSE))</f>
        <v>-124.63372093023256</v>
      </c>
      <c r="BC68" s="153">
        <f>$E68/(VLOOKUP(BC$2,怪物属性!$B$4:$F$29,3,FALSE)-$G68)/IF(BB68&lt;0,ABS(BB68),BB68)</f>
        <v>5.164813981496286E-3</v>
      </c>
      <c r="BD68" s="152">
        <f>VLOOKUP(BD$2,怪物属性!$B$4:$F$29,5,FALSE)/($F68-VLOOKUP(BD$2,怪物属性!$B$4:$F$29,4,FALSE))</f>
        <v>-95.084850264239577</v>
      </c>
      <c r="BE68" s="153">
        <f>$E68/(VLOOKUP(BE$2,怪物属性!$B$4:$F$29,3,FALSE)-$G68)/IF(BD68&lt;0,ABS(BD68),BD68)</f>
        <v>5.6688975543209303E-3</v>
      </c>
    </row>
    <row r="69" spans="1:57" x14ac:dyDescent="0.15">
      <c r="A69" s="30">
        <f>VLOOKUP(B69,装备升级!W:AB,静态模拟!C69+1,FALSE)+IF(静态模拟!D69=0,0,VLOOKUP(B69,装备强化!AP:AZ,静态模拟!D69+1,FALSE))</f>
        <v>887</v>
      </c>
      <c r="B69" s="149">
        <v>5</v>
      </c>
      <c r="C69" s="149">
        <v>1</v>
      </c>
      <c r="D69" s="149">
        <v>8</v>
      </c>
      <c r="E69" s="149">
        <f t="shared" si="1"/>
        <v>11190</v>
      </c>
      <c r="F69" s="22">
        <f t="shared" si="2"/>
        <v>3730</v>
      </c>
      <c r="G69" s="22">
        <f t="shared" si="3"/>
        <v>1865</v>
      </c>
      <c r="H69" s="152">
        <f>VLOOKUP(H$2,怪物属性!$B$4:$F$29,5,FALSE)/($F69-VLOOKUP(H$2,怪物属性!$B$4:$F$29,4,FALSE))</f>
        <v>3.6802030456852792</v>
      </c>
      <c r="I69" s="153">
        <f>$E69/(VLOOKUP(I$2,怪物属性!$B$4:$F$29,3,FALSE)-$G69)/IF(H69&lt;0,ABS(H69),H69)</f>
        <v>-9.6221300742034046</v>
      </c>
      <c r="J69" s="152">
        <f>VLOOKUP(J$2,怪物属性!$B$4:$F$29,5,FALSE)/($F69-VLOOKUP(J$2,怪物属性!$B$4:$F$29,4,FALSE))</f>
        <v>5.7837837837837842</v>
      </c>
      <c r="K69" s="153">
        <f>$E69/(VLOOKUP(K$2,怪物属性!$B$4:$F$29,3,FALSE)-$G69)/IF(J69&lt;0,ABS(J69),J69)</f>
        <v>18.081491833347886</v>
      </c>
      <c r="L69" s="152">
        <f>VLOOKUP(L$2,怪物属性!$B$4:$F$29,5,FALSE)/($F69-VLOOKUP(L$2,怪物属性!$B$4:$F$29,4,FALSE))</f>
        <v>9.7887432536622985</v>
      </c>
      <c r="M69" s="153">
        <f>$E69/(VLOOKUP(M$2,怪物属性!$B$4:$F$29,3,FALSE)-$G69)/IF(L69&lt;0,ABS(L69),L69)</f>
        <v>2.1487778401580511</v>
      </c>
      <c r="N69" s="152">
        <f>VLOOKUP(N$2,怪物属性!$B$4:$F$29,5,FALSE)/($F69-VLOOKUP(N$2,怪物属性!$B$4:$F$29,4,FALSE))</f>
        <v>13.701492537313433</v>
      </c>
      <c r="O69" s="153">
        <f>$E69/(VLOOKUP(O$2,怪物属性!$B$4:$F$29,3,FALSE)-$G69)/IF(N69&lt;0,ABS(N69),N69)</f>
        <v>0.85250453695744133</v>
      </c>
      <c r="P69" s="152">
        <f>VLOOKUP(P$2,怪物属性!$B$4:$F$29,5,FALSE)/($F69-VLOOKUP(P$2,怪物属性!$B$4:$F$29,4,FALSE))</f>
        <v>20.573799910273664</v>
      </c>
      <c r="Q69" s="153">
        <f>$E69/(VLOOKUP(Q$2,怪物属性!$B$4:$F$29,3,FALSE)-$G69)/IF(P69&lt;0,ABS(P69),P69)</f>
        <v>0.39213816627635761</v>
      </c>
      <c r="R69" s="152">
        <f>VLOOKUP(R$2,怪物属性!$B$4:$F$29,5,FALSE)/($F69-VLOOKUP(R$2,怪物属性!$B$4:$F$29,4,FALSE))</f>
        <v>27.700934579439252</v>
      </c>
      <c r="S69" s="153">
        <f>$E69/(VLOOKUP(S$2,怪物属性!$B$4:$F$29,3,FALSE)-$G69)/IF(R69&lt;0,ABS(R69),R69)</f>
        <v>0.21942286250871404</v>
      </c>
      <c r="T69" s="152">
        <f>VLOOKUP(T$2,怪物属性!$B$4:$F$29,5,FALSE)/($F69-VLOOKUP(T$2,怪物属性!$B$4:$F$29,4,FALSE))</f>
        <v>39.303030303030305</v>
      </c>
      <c r="U69" s="153">
        <f>$E69/(VLOOKUP(U$2,怪物属性!$B$4:$F$29,3,FALSE)-$G69)/IF(T69&lt;0,ABS(T69),T69)</f>
        <v>0.1252026698510669</v>
      </c>
      <c r="V69" s="152">
        <f>VLOOKUP(V$2,怪物属性!$B$4:$F$29,5,FALSE)/($F69-VLOOKUP(V$2,怪物属性!$B$4:$F$29,4,FALSE))</f>
        <v>51.325301204819276</v>
      </c>
      <c r="W69" s="153">
        <f>$E69/(VLOOKUP(W$2,怪物属性!$B$4:$F$29,3,FALSE)-$G69)/IF(V69&lt;0,ABS(V69),V69)</f>
        <v>8.0391270929411285E-2</v>
      </c>
      <c r="X69" s="152">
        <f>VLOOKUP(X$2,怪物属性!$B$4:$F$29,5,FALSE)/($F69-VLOOKUP(X$2,怪物属性!$B$4:$F$29,4,FALSE))</f>
        <v>71.316791298436442</v>
      </c>
      <c r="Y69" s="153">
        <f>$E69/(VLOOKUP(Y$2,怪物属性!$B$4:$F$29,3,FALSE)-$G69)/IF(X69&lt;0,ABS(X69),X69)</f>
        <v>4.9779677954063149E-2</v>
      </c>
      <c r="Z69" s="152">
        <f>VLOOKUP(Z$2,怪物属性!$B$4:$F$29,5,FALSE)/($F69-VLOOKUP(Z$2,怪物属性!$B$4:$F$29,4,FALSE))</f>
        <v>93.715402658326823</v>
      </c>
      <c r="AA69" s="153">
        <f>$E69/(VLOOKUP(AA$2,怪物属性!$B$4:$F$29,3,FALSE)-$G69)/IF(Z69&lt;0,ABS(Z69),Z69)</f>
        <v>3.3177011579431932E-2</v>
      </c>
      <c r="AB69" s="152">
        <f>VLOOKUP(AB$2,怪物属性!$B$4:$F$29,5,FALSE)/($F69-VLOOKUP(AB$2,怪物属性!$B$4:$F$29,4,FALSE))</f>
        <v>670.35971223021579</v>
      </c>
      <c r="AC69" s="153">
        <f>$E69/(VLOOKUP(AC$2,怪物属性!$B$4:$F$29,3,FALSE)-$G69)/IF(AB69&lt;0,ABS(AB69),AB69)</f>
        <v>2.9476479932831808E-3</v>
      </c>
      <c r="AD69" s="152">
        <f>VLOOKUP(AD$2,怪物属性!$B$4:$F$29,5,FALSE)/($F69-VLOOKUP(AD$2,怪物属性!$B$4:$F$29,4,FALSE))</f>
        <v>70021</v>
      </c>
      <c r="AE69" s="153">
        <f>$E69/(VLOOKUP(AE$2,怪物属性!$B$4:$F$29,3,FALSE)-$G69)/IF(AD69&lt;0,ABS(AD69),AD69)</f>
        <v>2.5463543673854959E-5</v>
      </c>
      <c r="AF69" s="152">
        <f>VLOOKUP(AF$2,怪物属性!$B$4:$F$29,5,FALSE)/($F69-VLOOKUP(AF$2,怪物属性!$B$4:$F$29,4,FALSE))</f>
        <v>-870.90070921985819</v>
      </c>
      <c r="AG69" s="153">
        <f>$E69/(VLOOKUP(AG$2,怪物属性!$B$4:$F$29,3,FALSE)-$G69)/IF(AF69&lt;0,ABS(AF69),AF69)</f>
        <v>1.8599835934685449E-3</v>
      </c>
      <c r="AH69" s="152">
        <f>VLOOKUP(AH$2,怪物属性!$B$4:$F$29,5,FALSE)/($F69-VLOOKUP(AH$2,怪物属性!$B$4:$F$29,4,FALSE))</f>
        <v>-479.66197183098592</v>
      </c>
      <c r="AI69" s="153">
        <f>$E69/(VLOOKUP(AI$2,怪物属性!$B$4:$F$29,3,FALSE)-$G69)/IF(AH69&lt;0,ABS(AH69),AH69)</f>
        <v>3.0927918365524156E-3</v>
      </c>
      <c r="AJ69" s="152">
        <f>VLOOKUP(AJ$2,怪物属性!$B$4:$F$29,5,FALSE)/($F69-VLOOKUP(AJ$2,怪物属性!$B$4:$F$29,4,FALSE))</f>
        <v>-359.80645161290323</v>
      </c>
      <c r="AK69" s="153">
        <f>$E69/(VLOOKUP(AK$2,怪物属性!$B$4:$F$29,3,FALSE)-$G69)/IF(AJ69&lt;0,ABS(AJ69),AJ69)</f>
        <v>3.7903782806046906E-3</v>
      </c>
      <c r="AL69" s="152">
        <f>VLOOKUP(AL$2,怪物属性!$B$4:$F$29,5,FALSE)/($F69-VLOOKUP(AL$2,怪物属性!$B$4:$F$29,4,FALSE))</f>
        <v>-286.53383458646618</v>
      </c>
      <c r="AM69" s="153">
        <f>$E69/(VLOOKUP(AM$2,怪物属性!$B$4:$F$29,3,FALSE)-$G69)/IF(AL69&lt;0,ABS(AL69),AL69)</f>
        <v>4.3756839900409503E-3</v>
      </c>
      <c r="AN69" s="152">
        <f>VLOOKUP(AN$2,怪物属性!$B$4:$F$29,5,FALSE)/($F69-VLOOKUP(AN$2,怪物属性!$B$4:$F$29,4,FALSE))</f>
        <v>-256.20185307743219</v>
      </c>
      <c r="AO69" s="153">
        <f>$E69/(VLOOKUP(AO$2,怪物属性!$B$4:$F$29,3,FALSE)-$G69)/IF(AN69&lt;0,ABS(AN69),AN69)</f>
        <v>4.5415929166163355E-3</v>
      </c>
      <c r="AP69" s="152">
        <f>VLOOKUP(AP$2,怪物属性!$B$4:$F$29,5,FALSE)/($F69-VLOOKUP(AP$2,怪物属性!$B$4:$F$29,4,FALSE))</f>
        <v>-225.71120689655172</v>
      </c>
      <c r="AQ69" s="153">
        <f>$E69/(VLOOKUP(AQ$2,怪物属性!$B$4:$F$29,3,FALSE)-$G69)/IF(AP69&lt;0,ABS(AP69),AP69)</f>
        <v>4.7812349897490697E-3</v>
      </c>
      <c r="AR69" s="152">
        <f>VLOOKUP(AR$2,怪物属性!$B$4:$F$29,5,FALSE)/($F69-VLOOKUP(AR$2,怪物属性!$B$4:$F$29,4,FALSE))</f>
        <v>-211.18840579710144</v>
      </c>
      <c r="AS69" s="153">
        <f>$E69/(VLOOKUP(AS$2,怪物属性!$B$4:$F$29,3,FALSE)-$G69)/IF(AR69&lt;0,ABS(AR69),AR69)</f>
        <v>4.7584969285566648E-3</v>
      </c>
      <c r="AT69" s="152">
        <f>VLOOKUP(AT$2,怪物属性!$B$4:$F$29,5,FALSE)/($F69-VLOOKUP(AT$2,怪物属性!$B$4:$F$29,4,FALSE))</f>
        <v>-190.955623565417</v>
      </c>
      <c r="AU69" s="153">
        <f>$E69/(VLOOKUP(AU$2,怪物属性!$B$4:$F$29,3,FALSE)-$G69)/IF(AT69&lt;0,ABS(AT69),AT69)</f>
        <v>4.8792674774395016E-3</v>
      </c>
      <c r="AV69" s="152">
        <f>VLOOKUP(AV$2,怪物属性!$B$4:$F$29,5,FALSE)/($F69-VLOOKUP(AV$2,怪物属性!$B$4:$F$29,4,FALSE))</f>
        <v>-176.94318915429309</v>
      </c>
      <c r="AW69" s="153">
        <f>$E69/(VLOOKUP(AW$2,怪物属性!$B$4:$F$29,3,FALSE)-$G69)/IF(AV69&lt;0,ABS(AV69),AV69)</f>
        <v>4.8497421034247694E-3</v>
      </c>
      <c r="AX69" s="152">
        <f>VLOOKUP(AX$2,怪物属性!$B$4:$F$29,5,FALSE)/($F69-VLOOKUP(AX$2,怪物属性!$B$4:$F$29,4,FALSE))</f>
        <v>-161.25479299805502</v>
      </c>
      <c r="AY69" s="153">
        <f>$E69/(VLOOKUP(AY$2,怪物属性!$B$4:$F$29,3,FALSE)-$G69)/IF(AX69&lt;0,ABS(AX69),AX69)</f>
        <v>4.9201138818672635E-3</v>
      </c>
      <c r="AZ69" s="152">
        <f>VLOOKUP(AZ$2,怪物属性!$B$4:$F$29,5,FALSE)/($F69-VLOOKUP(AZ$2,怪物属性!$B$4:$F$29,4,FALSE))</f>
        <v>-144.75348837209302</v>
      </c>
      <c r="BA69" s="153">
        <f>$E69/(VLOOKUP(BA$2,怪物属性!$B$4:$F$29,3,FALSE)-$G69)/IF(AZ69&lt;0,ABS(AZ69),AZ69)</f>
        <v>4.9649220625795016E-3</v>
      </c>
      <c r="BB69" s="152">
        <f>VLOOKUP(BB$2,怪物属性!$B$4:$F$29,5,FALSE)/($F69-VLOOKUP(BB$2,怪物属性!$B$4:$F$29,4,FALSE))</f>
        <v>-124.8757281553398</v>
      </c>
      <c r="BC69" s="153">
        <f>$E69/(VLOOKUP(BC$2,怪物属性!$B$4:$F$29,3,FALSE)-$G69)/IF(BB69&lt;0,ABS(BB69),BB69)</f>
        <v>5.1701527286181813E-3</v>
      </c>
      <c r="BD69" s="152">
        <f>VLOOKUP(BD$2,怪物属性!$B$4:$F$29,5,FALSE)/($F69-VLOOKUP(BD$2,怪物属性!$B$4:$F$29,4,FALSE))</f>
        <v>-95.224639811820055</v>
      </c>
      <c r="BE69" s="153">
        <f>$E69/(VLOOKUP(BE$2,怪物属性!$B$4:$F$29,3,FALSE)-$G69)/IF(BD69&lt;0,ABS(BD69),BD69)</f>
        <v>5.6771632577109436E-3</v>
      </c>
    </row>
    <row r="70" spans="1:57" x14ac:dyDescent="0.15">
      <c r="A70" s="30">
        <f>VLOOKUP(B70,装备升级!W:AB,静态模拟!C70+1,FALSE)+IF(静态模拟!D70=0,0,VLOOKUP(B70,装备强化!AP:AZ,静态模拟!D70+1,FALSE))</f>
        <v>1145</v>
      </c>
      <c r="B70" s="149">
        <v>5</v>
      </c>
      <c r="C70" s="149">
        <v>1</v>
      </c>
      <c r="D70" s="149">
        <v>9</v>
      </c>
      <c r="E70" s="149">
        <f t="shared" si="1"/>
        <v>11220</v>
      </c>
      <c r="F70" s="22">
        <f t="shared" si="2"/>
        <v>3740</v>
      </c>
      <c r="G70" s="22">
        <f t="shared" si="3"/>
        <v>1870</v>
      </c>
      <c r="H70" s="152">
        <f>VLOOKUP(H$2,怪物属性!$B$4:$F$29,5,FALSE)/($F70-VLOOKUP(H$2,怪物属性!$B$4:$F$29,4,FALSE))</f>
        <v>3.6677908937605395</v>
      </c>
      <c r="I70" s="153">
        <f>$E70/(VLOOKUP(I$2,怪物属性!$B$4:$F$29,3,FALSE)-$G70)/IF(H70&lt;0,ABS(H70),H70)</f>
        <v>-9.529788376839619</v>
      </c>
      <c r="J70" s="152">
        <f>VLOOKUP(J$2,怪物属性!$B$4:$F$29,5,FALSE)/($F70-VLOOKUP(J$2,怪物属性!$B$4:$F$29,4,FALSE))</f>
        <v>5.7630161579892283</v>
      </c>
      <c r="K70" s="153">
        <f>$E70/(VLOOKUP(K$2,怪物属性!$B$4:$F$29,3,FALSE)-$G70)/IF(J70&lt;0,ABS(J70),J70)</f>
        <v>19.087227414330219</v>
      </c>
      <c r="L70" s="152">
        <f>VLOOKUP(L$2,怪物属性!$B$4:$F$29,5,FALSE)/($F70-VLOOKUP(L$2,怪物属性!$B$4:$F$29,4,FALSE))</f>
        <v>9.7511520737327189</v>
      </c>
      <c r="M70" s="153">
        <f>$E70/(VLOOKUP(M$2,怪物属性!$B$4:$F$29,3,FALSE)-$G70)/IF(L70&lt;0,ABS(L70),L70)</f>
        <v>2.1833648393194705</v>
      </c>
      <c r="N70" s="152">
        <f>VLOOKUP(N$2,怪物属性!$B$4:$F$29,5,FALSE)/($F70-VLOOKUP(N$2,怪物属性!$B$4:$F$29,4,FALSE))</f>
        <v>13.644921552436003</v>
      </c>
      <c r="O70" s="153">
        <f>$E70/(VLOOKUP(O$2,怪物属性!$B$4:$F$29,3,FALSE)-$G70)/IF(N70&lt;0,ABS(N70),N70)</f>
        <v>0.86283730390061275</v>
      </c>
      <c r="P70" s="152">
        <f>VLOOKUP(P$2,怪物属性!$B$4:$F$29,5,FALSE)/($F70-VLOOKUP(P$2,怪物属性!$B$4:$F$29,4,FALSE))</f>
        <v>20.481911567664135</v>
      </c>
      <c r="Q70" s="153">
        <f>$E70/(VLOOKUP(Q$2,怪物属性!$B$4:$F$29,3,FALSE)-$G70)/IF(P70&lt;0,ABS(P70),P70)</f>
        <v>0.39638236740826005</v>
      </c>
      <c r="R70" s="152">
        <f>VLOOKUP(R$2,怪物属性!$B$4:$F$29,5,FALSE)/($F70-VLOOKUP(R$2,怪物属性!$B$4:$F$29,4,FALSE))</f>
        <v>27.565345080763581</v>
      </c>
      <c r="S70" s="153">
        <f>$E70/(VLOOKUP(S$2,怪物属性!$B$4:$F$29,3,FALSE)-$G70)/IF(R70&lt;0,ABS(R70),R70)</f>
        <v>0.22169543291426949</v>
      </c>
      <c r="T70" s="152">
        <f>VLOOKUP(T$2,怪物属性!$B$4:$F$29,5,FALSE)/($F70-VLOOKUP(T$2,怪物属性!$B$4:$F$29,4,FALSE))</f>
        <v>39.091496232508071</v>
      </c>
      <c r="U70" s="153">
        <f>$E70/(VLOOKUP(U$2,怪物属性!$B$4:$F$29,3,FALSE)-$G70)/IF(T70&lt;0,ABS(T70),T70)</f>
        <v>0.126495788813447</v>
      </c>
      <c r="V70" s="152">
        <f>VLOOKUP(V$2,怪物属性!$B$4:$F$29,5,FALSE)/($F70-VLOOKUP(V$2,怪物属性!$B$4:$F$29,4,FALSE))</f>
        <v>51.017964071856291</v>
      </c>
      <c r="W70" s="153">
        <f>$E70/(VLOOKUP(W$2,怪物属性!$B$4:$F$29,3,FALSE)-$G70)/IF(V70&lt;0,ABS(V70),V70)</f>
        <v>8.1242162989016473E-2</v>
      </c>
      <c r="X70" s="152">
        <f>VLOOKUP(X$2,怪物属性!$B$4:$F$29,5,FALSE)/($F70-VLOOKUP(X$2,怪物属性!$B$4:$F$29,4,FALSE))</f>
        <v>70.835246455097902</v>
      </c>
      <c r="Y70" s="153">
        <f>$E70/(VLOOKUP(Y$2,怪物属性!$B$4:$F$29,3,FALSE)-$G70)/IF(X70&lt;0,ABS(X70),X70)</f>
        <v>5.0332291682597299E-2</v>
      </c>
      <c r="Z70" s="152">
        <f>VLOOKUP(Z$2,怪物属性!$B$4:$F$29,5,FALSE)/($F70-VLOOKUP(Z$2,怪物属性!$B$4:$F$29,4,FALSE))</f>
        <v>92.988363072148957</v>
      </c>
      <c r="AA70" s="153">
        <f>$E70/(VLOOKUP(AA$2,怪物属性!$B$4:$F$29,3,FALSE)-$G70)/IF(Z70&lt;0,ABS(Z70),Z70)</f>
        <v>3.3572693182580111E-2</v>
      </c>
      <c r="AB70" s="152">
        <f>VLOOKUP(AB$2,怪物属性!$B$4:$F$29,5,FALSE)/($F70-VLOOKUP(AB$2,怪物属性!$B$4:$F$29,4,FALSE))</f>
        <v>647.08333333333337</v>
      </c>
      <c r="AC70" s="153">
        <f>$E70/(VLOOKUP(AC$2,怪物属性!$B$4:$F$29,3,FALSE)-$G70)/IF(AB70&lt;0,ABS(AB70),AB70)</f>
        <v>3.0645710863726962E-3</v>
      </c>
      <c r="AD70" s="152">
        <f>VLOOKUP(AD$2,怪物属性!$B$4:$F$29,5,FALSE)/($F70-VLOOKUP(AD$2,怪物属性!$B$4:$F$29,4,FALSE))</f>
        <v>16158.692307692309</v>
      </c>
      <c r="AE70" s="153">
        <f>$E70/(VLOOKUP(AE$2,怪物属性!$B$4:$F$29,3,FALSE)-$G70)/IF(AD70&lt;0,ABS(AD70),AD70)</f>
        <v>1.1072605958149224E-4</v>
      </c>
      <c r="AF70" s="152">
        <f>VLOOKUP(AF$2,怪物属性!$B$4:$F$29,5,FALSE)/($F70-VLOOKUP(AF$2,怪物属性!$B$4:$F$29,4,FALSE))</f>
        <v>-902.91911764705878</v>
      </c>
      <c r="AG70" s="153">
        <f>$E70/(VLOOKUP(AG$2,怪物属性!$B$4:$F$29,3,FALSE)-$G70)/IF(AF70&lt;0,ABS(AF70),AF70)</f>
        <v>1.8001393897647093E-3</v>
      </c>
      <c r="AH70" s="152">
        <f>VLOOKUP(AH$2,怪物属性!$B$4:$F$29,5,FALSE)/($F70-VLOOKUP(AH$2,怪物属性!$B$4:$F$29,4,FALSE))</f>
        <v>-488.25806451612902</v>
      </c>
      <c r="AI70" s="153">
        <f>$E70/(VLOOKUP(AI$2,怪物属性!$B$4:$F$29,3,FALSE)-$G70)/IF(AH70&lt;0,ABS(AH70),AH70)</f>
        <v>3.0485077159446402E-3</v>
      </c>
      <c r="AJ70" s="152">
        <f>VLOOKUP(AJ$2,怪物属性!$B$4:$F$29,5,FALSE)/($F70-VLOOKUP(AJ$2,怪物属性!$B$4:$F$29,4,FALSE))</f>
        <v>-364</v>
      </c>
      <c r="AK70" s="153">
        <f>$E70/(VLOOKUP(AK$2,怪物属性!$B$4:$F$29,3,FALSE)-$G70)/IF(AJ70&lt;0,ABS(AJ70),AJ70)</f>
        <v>3.7590458322165642E-3</v>
      </c>
      <c r="AL70" s="152">
        <f>VLOOKUP(AL$2,怪物属性!$B$4:$F$29,5,FALSE)/($F70-VLOOKUP(AL$2,怪物属性!$B$4:$F$29,4,FALSE))</f>
        <v>-288.94776748104465</v>
      </c>
      <c r="AM70" s="153">
        <f>$E70/(VLOOKUP(AM$2,怪物属性!$B$4:$F$29,3,FALSE)-$G70)/IF(AL70&lt;0,ABS(AL70),AL70)</f>
        <v>4.3532003884224624E-3</v>
      </c>
      <c r="AN70" s="152">
        <f>VLOOKUP(AN$2,怪物属性!$B$4:$F$29,5,FALSE)/($F70-VLOOKUP(AN$2,怪物属性!$B$4:$F$29,4,FALSE))</f>
        <v>-257.90872751499001</v>
      </c>
      <c r="AO70" s="153">
        <f>$E70/(VLOOKUP(AO$2,怪物属性!$B$4:$F$29,3,FALSE)-$G70)/IF(AN70&lt;0,ABS(AN70),AN70)</f>
        <v>4.5259844350329925E-3</v>
      </c>
      <c r="AP70" s="152">
        <f>VLOOKUP(AP$2,怪物属性!$B$4:$F$29,5,FALSE)/($F70-VLOOKUP(AP$2,怪物属性!$B$4:$F$29,4,FALSE))</f>
        <v>-226.93391115926326</v>
      </c>
      <c r="AQ70" s="153">
        <f>$E70/(VLOOKUP(AQ$2,怪物属性!$B$4:$F$29,3,FALSE)-$G70)/IF(AP70&lt;0,ABS(AP70),AP70)</f>
        <v>4.7705236633739006E-3</v>
      </c>
      <c r="AR70" s="152">
        <f>VLOOKUP(AR$2,怪物属性!$B$4:$F$29,5,FALSE)/($F70-VLOOKUP(AR$2,怪物属性!$B$4:$F$29,4,FALSE))</f>
        <v>-212.14922656960874</v>
      </c>
      <c r="AS70" s="153">
        <f>$E70/(VLOOKUP(AS$2,怪物属性!$B$4:$F$29,3,FALSE)-$G70)/IF(AR70&lt;0,ABS(AR70),AR70)</f>
        <v>4.7517790645279908E-3</v>
      </c>
      <c r="AT70" s="152">
        <f>VLOOKUP(AT$2,怪物属性!$B$4:$F$29,5,FALSE)/($F70-VLOOKUP(AT$2,怪物属性!$B$4:$F$29,4,FALSE))</f>
        <v>-191.68894009216589</v>
      </c>
      <c r="AU70" s="153">
        <f>$E70/(VLOOKUP(AU$2,怪物属性!$B$4:$F$29,3,FALSE)-$G70)/IF(AT70&lt;0,ABS(AT70),AT70)</f>
        <v>4.8756625107117708E-3</v>
      </c>
      <c r="AV70" s="152">
        <f>VLOOKUP(AV$2,怪物属性!$B$4:$F$29,5,FALSE)/($F70-VLOOKUP(AV$2,怪物属性!$B$4:$F$29,4,FALSE))</f>
        <v>-177.51619170984455</v>
      </c>
      <c r="AW70" s="153">
        <f>$E70/(VLOOKUP(AW$2,怪物属性!$B$4:$F$29,3,FALSE)-$G70)/IF(AV70&lt;0,ABS(AV70),AV70)</f>
        <v>4.848906938460143E-3</v>
      </c>
      <c r="AX70" s="152">
        <f>VLOOKUP(AX$2,怪物属性!$B$4:$F$29,5,FALSE)/($F70-VLOOKUP(AX$2,怪物属性!$B$4:$F$29,4,FALSE))</f>
        <v>-161.70409584842574</v>
      </c>
      <c r="AY70" s="153">
        <f>$E70/(VLOOKUP(AY$2,怪物属性!$B$4:$F$29,3,FALSE)-$G70)/IF(AX70&lt;0,ABS(AX70),AX70)</f>
        <v>4.92134176609109E-3</v>
      </c>
      <c r="AZ70" s="152">
        <f>VLOOKUP(AZ$2,怪物属性!$B$4:$F$29,5,FALSE)/($F70-VLOOKUP(AZ$2,怪物属性!$B$4:$F$29,4,FALSE))</f>
        <v>-145.09090909090909</v>
      </c>
      <c r="BA70" s="153">
        <f>$E70/(VLOOKUP(BA$2,怪物属性!$B$4:$F$29,3,FALSE)-$G70)/IF(AZ70&lt;0,ABS(AZ70),AZ70)</f>
        <v>4.9682510162331623E-3</v>
      </c>
      <c r="BB70" s="152">
        <f>VLOOKUP(BB$2,怪物属性!$B$4:$F$29,5,FALSE)/($F70-VLOOKUP(BB$2,怪物属性!$B$4:$F$29,4,FALSE))</f>
        <v>-125.11867704280155</v>
      </c>
      <c r="BC70" s="153">
        <f>$E70/(VLOOKUP(BC$2,怪物属性!$B$4:$F$29,3,FALSE)-$G70)/IF(BB70&lt;0,ABS(BB70),BB70)</f>
        <v>5.1754407122556112E-3</v>
      </c>
      <c r="BD70" s="152">
        <f>VLOOKUP(BD$2,怪物属性!$B$4:$F$29,5,FALSE)/($F70-VLOOKUP(BD$2,怪物属性!$B$4:$F$29,4,FALSE))</f>
        <v>-95.364840989399298</v>
      </c>
      <c r="BE70" s="153">
        <f>$E70/(VLOOKUP(BE$2,怪物属性!$B$4:$F$29,3,FALSE)-$G70)/IF(BD70&lt;0,ABS(BD70),BD70)</f>
        <v>5.6853881921816235E-3</v>
      </c>
    </row>
    <row r="71" spans="1:57" x14ac:dyDescent="0.15">
      <c r="A71" s="30">
        <f>VLOOKUP(B71,装备升级!W:AB,静态模拟!C71+1,FALSE)+IF(静态模拟!D71=0,0,VLOOKUP(B71,装备强化!AP:AZ,静态模拟!D71+1,FALSE))</f>
        <v>1457</v>
      </c>
      <c r="B71" s="149">
        <v>5</v>
      </c>
      <c r="C71" s="149">
        <v>1</v>
      </c>
      <c r="D71" s="149">
        <v>10</v>
      </c>
      <c r="E71" s="149">
        <f t="shared" ref="E71:E134" si="4">1020+180*B71+7050+C71*(B71*420-120)+C71*D71*30</f>
        <v>11250</v>
      </c>
      <c r="F71" s="22">
        <f t="shared" ref="F71:F134" si="5">340+60*B71+2350+C71*(B71*140-40)+C71*D71*10</f>
        <v>3750</v>
      </c>
      <c r="G71" s="22">
        <f t="shared" ref="G71:G134" si="6">170+30*B71+1175+C71*(B71*70-20)+C71*D71*5</f>
        <v>1875</v>
      </c>
      <c r="H71" s="152">
        <f>VLOOKUP(H$2,怪物属性!$B$4:$F$29,5,FALSE)/($F71-VLOOKUP(H$2,怪物属性!$B$4:$F$29,4,FALSE))</f>
        <v>3.6554621848739495</v>
      </c>
      <c r="I71" s="153">
        <f>$E71/(VLOOKUP(I$2,怪物属性!$B$4:$F$29,3,FALSE)-$G71)/IF(H71&lt;0,ABS(H71),H71)</f>
        <v>-9.4404484874127359</v>
      </c>
      <c r="J71" s="152">
        <f>VLOOKUP(J$2,怪物属性!$B$4:$F$29,5,FALSE)/($F71-VLOOKUP(J$2,怪物属性!$B$4:$F$29,4,FALSE))</f>
        <v>5.742397137745975</v>
      </c>
      <c r="K71" s="153">
        <f>$E71/(VLOOKUP(K$2,怪物属性!$B$4:$F$29,3,FALSE)-$G71)/IF(J71&lt;0,ABS(J71),J71)</f>
        <v>20.197032469409383</v>
      </c>
      <c r="L71" s="152">
        <f>VLOOKUP(L$2,怪物属性!$B$4:$F$29,5,FALSE)/($F71-VLOOKUP(L$2,怪物属性!$B$4:$F$29,4,FALSE))</f>
        <v>9.7138485080336654</v>
      </c>
      <c r="M71" s="153">
        <f>$E71/(VLOOKUP(M$2,怪物属性!$B$4:$F$29,3,FALSE)-$G71)/IF(L71&lt;0,ABS(L71),L71)</f>
        <v>2.2186596918931838</v>
      </c>
      <c r="N71" s="152">
        <f>VLOOKUP(N$2,怪物属性!$B$4:$F$29,5,FALSE)/($F71-VLOOKUP(N$2,怪物属性!$B$4:$F$29,4,FALSE))</f>
        <v>13.588815789473685</v>
      </c>
      <c r="O71" s="153">
        <f>$E71/(VLOOKUP(O$2,怪物属性!$B$4:$F$29,3,FALSE)-$G71)/IF(N71&lt;0,ABS(N71),N71)</f>
        <v>0.87329821755237491</v>
      </c>
      <c r="P71" s="152">
        <f>VLOOKUP(P$2,怪物属性!$B$4:$F$29,5,FALSE)/($F71-VLOOKUP(P$2,怪物属性!$B$4:$F$29,4,FALSE))</f>
        <v>20.390840373499334</v>
      </c>
      <c r="Q71" s="153">
        <f>$E71/(VLOOKUP(Q$2,怪物属性!$B$4:$F$29,3,FALSE)-$G71)/IF(P71&lt;0,ABS(P71),P71)</f>
        <v>0.40066689213755086</v>
      </c>
      <c r="R71" s="152">
        <f>VLOOKUP(R$2,怪物属性!$B$4:$F$29,5,FALSE)/($F71-VLOOKUP(R$2,怪物属性!$B$4:$F$29,4,FALSE))</f>
        <v>27.431076473453484</v>
      </c>
      <c r="S71" s="153">
        <f>$E71/(VLOOKUP(S$2,怪物属性!$B$4:$F$29,3,FALSE)-$G71)/IF(R71&lt;0,ABS(R71),R71)</f>
        <v>0.22398623372388524</v>
      </c>
      <c r="T71" s="152">
        <f>VLOOKUP(T$2,怪物属性!$B$4:$F$29,5,FALSE)/($F71-VLOOKUP(T$2,怪物属性!$B$4:$F$29,4,FALSE))</f>
        <v>38.882226980728049</v>
      </c>
      <c r="U71" s="153">
        <f>$E71/(VLOOKUP(U$2,怪物属性!$B$4:$F$29,3,FALSE)-$G71)/IF(T71&lt;0,ABS(T71),T71)</f>
        <v>0.12779826820484658</v>
      </c>
      <c r="V71" s="152">
        <f>VLOOKUP(V$2,怪物属性!$B$4:$F$29,5,FALSE)/($F71-VLOOKUP(V$2,怪物属性!$B$4:$F$29,4,FALSE))</f>
        <v>50.714285714285715</v>
      </c>
      <c r="W71" s="153">
        <f>$E71/(VLOOKUP(W$2,怪物属性!$B$4:$F$29,3,FALSE)-$G71)/IF(V71&lt;0,ABS(V71),V71)</f>
        <v>8.2098810479457038E-2</v>
      </c>
      <c r="X71" s="152">
        <f>VLOOKUP(X$2,怪物属性!$B$4:$F$29,5,FALSE)/($F71-VLOOKUP(X$2,怪物属性!$B$4:$F$29,4,FALSE))</f>
        <v>70.360160965794762</v>
      </c>
      <c r="Y71" s="153">
        <f>$E71/(VLOOKUP(Y$2,怪物属性!$B$4:$F$29,3,FALSE)-$G71)/IF(X71&lt;0,ABS(X71),X71)</f>
        <v>5.0888484497290221E-2</v>
      </c>
      <c r="Z71" s="152">
        <f>VLOOKUP(Z$2,怪物属性!$B$4:$F$29,5,FALSE)/($F71-VLOOKUP(Z$2,怪物属性!$B$4:$F$29,4,FALSE))</f>
        <v>92.272517321016167</v>
      </c>
      <c r="AA71" s="153">
        <f>$E71/(VLOOKUP(AA$2,怪物属性!$B$4:$F$29,3,FALSE)-$G71)/IF(Z71&lt;0,ABS(Z71),Z71)</f>
        <v>3.3970872019679695E-2</v>
      </c>
      <c r="AB71" s="152">
        <f>VLOOKUP(AB$2,怪物属性!$B$4:$F$29,5,FALSE)/($F71-VLOOKUP(AB$2,怪物属性!$B$4:$F$29,4,FALSE))</f>
        <v>625.36912751677858</v>
      </c>
      <c r="AC71" s="153">
        <f>$E71/(VLOOKUP(AC$2,怪物属性!$B$4:$F$29,3,FALSE)-$G71)/IF(AB71&lt;0,ABS(AB71),AB71)</f>
        <v>3.1822705470452638E-3</v>
      </c>
      <c r="AD71" s="152">
        <f>VLOOKUP(AD$2,怪物属性!$B$4:$F$29,5,FALSE)/($F71-VLOOKUP(AD$2,怪物属性!$B$4:$F$29,4,FALSE))</f>
        <v>9133.173913043478</v>
      </c>
      <c r="AE71" s="153">
        <f>$E71/(VLOOKUP(AE$2,怪物属性!$B$4:$F$29,3,FALSE)-$G71)/IF(AD71&lt;0,ABS(AD71),AD71)</f>
        <v>1.9658048597914358E-4</v>
      </c>
      <c r="AF71" s="152">
        <f>VLOOKUP(AF$2,怪物属性!$B$4:$F$29,5,FALSE)/($F71-VLOOKUP(AF$2,怪物属性!$B$4:$F$29,4,FALSE))</f>
        <v>-937.38167938931292</v>
      </c>
      <c r="AG71" s="153">
        <f>$E71/(VLOOKUP(AG$2,怪物属性!$B$4:$F$29,3,FALSE)-$G71)/IF(AF71&lt;0,ABS(AF71),AF71)</f>
        <v>1.7398542613778496E-3</v>
      </c>
      <c r="AH71" s="152">
        <f>VLOOKUP(AH$2,怪物属性!$B$4:$F$29,5,FALSE)/($F71-VLOOKUP(AH$2,怪物属性!$B$4:$F$29,4,FALSE))</f>
        <v>-497.16788321167883</v>
      </c>
      <c r="AI71" s="153">
        <f>$E71/(VLOOKUP(AI$2,怪物属性!$B$4:$F$29,3,FALSE)-$G71)/IF(AH71&lt;0,ABS(AH71),AH71)</f>
        <v>3.0038724608200309E-3</v>
      </c>
      <c r="AJ71" s="152">
        <f>VLOOKUP(AJ$2,怪物属性!$B$4:$F$29,5,FALSE)/($F71-VLOOKUP(AJ$2,怪物属性!$B$4:$F$29,4,FALSE))</f>
        <v>-368.29245283018867</v>
      </c>
      <c r="AK71" s="153">
        <f>$E71/(VLOOKUP(AK$2,怪物属性!$B$4:$F$29,3,FALSE)-$G71)/IF(AJ71&lt;0,ABS(AJ71),AJ71)</f>
        <v>3.7274407199783836E-3</v>
      </c>
      <c r="AL71" s="152">
        <f>VLOOKUP(AL$2,怪物属性!$B$4:$F$29,5,FALSE)/($F71-VLOOKUP(AL$2,怪物属性!$B$4:$F$29,4,FALSE))</f>
        <v>-291.40271877655056</v>
      </c>
      <c r="AM71" s="153">
        <f>$E71/(VLOOKUP(AM$2,怪物属性!$B$4:$F$29,3,FALSE)-$G71)/IF(AL71&lt;0,ABS(AL71),AL71)</f>
        <v>4.3304953393494619E-3</v>
      </c>
      <c r="AN71" s="152">
        <f>VLOOKUP(AN$2,怪物属性!$B$4:$F$29,5,FALSE)/($F71-VLOOKUP(AN$2,怪物属性!$B$4:$F$29,4,FALSE))</f>
        <v>-259.63849765258215</v>
      </c>
      <c r="AO71" s="153">
        <f>$E71/(VLOOKUP(AO$2,怪物属性!$B$4:$F$29,3,FALSE)-$G71)/IF(AN71&lt;0,ABS(AN71),AN71)</f>
        <v>4.510198375868954E-3</v>
      </c>
      <c r="AP71" s="152">
        <f>VLOOKUP(AP$2,怪物属性!$B$4:$F$29,5,FALSE)/($F71-VLOOKUP(AP$2,怪物属性!$B$4:$F$29,4,FALSE))</f>
        <v>-228.16993464052288</v>
      </c>
      <c r="AQ71" s="153">
        <f>$E71/(VLOOKUP(AQ$2,怪物属性!$B$4:$F$29,3,FALSE)-$G71)/IF(AP71&lt;0,ABS(AP71),AP71)</f>
        <v>4.7596637350456345E-3</v>
      </c>
      <c r="AR71" s="152">
        <f>VLOOKUP(AR$2,怪物属性!$B$4:$F$29,5,FALSE)/($F71-VLOOKUP(AR$2,怪物属性!$B$4:$F$29,4,FALSE))</f>
        <v>-213.11882998171848</v>
      </c>
      <c r="AS71" s="153">
        <f>$E71/(VLOOKUP(AS$2,怪物属性!$B$4:$F$29,3,FALSE)-$G71)/IF(AR71&lt;0,ABS(AR71),AR71)</f>
        <v>4.7449395022623039E-3</v>
      </c>
      <c r="AT71" s="152">
        <f>VLOOKUP(AT$2,怪物属性!$B$4:$F$29,5,FALSE)/($F71-VLOOKUP(AT$2,怪物属性!$B$4:$F$29,4,FALSE))</f>
        <v>-192.42791056283733</v>
      </c>
      <c r="AU71" s="153">
        <f>$E71/(VLOOKUP(AU$2,怪物属性!$B$4:$F$29,3,FALSE)-$G71)/IF(AT71&lt;0,ABS(AT71),AT71)</f>
        <v>4.8719543711610346E-3</v>
      </c>
      <c r="AV71" s="152">
        <f>VLOOKUP(AV$2,怪物属性!$B$4:$F$29,5,FALSE)/($F71-VLOOKUP(AV$2,怪物属性!$B$4:$F$29,4,FALSE))</f>
        <v>-178.09291747888238</v>
      </c>
      <c r="AW71" s="153">
        <f>$E71/(VLOOKUP(AW$2,怪物属性!$B$4:$F$29,3,FALSE)-$G71)/IF(AV71&lt;0,ABS(AV71),AV71)</f>
        <v>4.8479871301639645E-3</v>
      </c>
      <c r="AX71" s="152">
        <f>VLOOKUP(AX$2,怪物属性!$B$4:$F$29,5,FALSE)/($F71-VLOOKUP(AX$2,怪物属性!$B$4:$F$29,4,FALSE))</f>
        <v>-162.15590947191953</v>
      </c>
      <c r="AY71" s="153">
        <f>$E71/(VLOOKUP(AY$2,怪物属性!$B$4:$F$29,3,FALSE)-$G71)/IF(AX71&lt;0,ABS(AX71),AX71)</f>
        <v>4.9224971677444967E-3</v>
      </c>
      <c r="AZ71" s="152">
        <f>VLOOKUP(AZ$2,怪物属性!$B$4:$F$29,5,FALSE)/($F71-VLOOKUP(AZ$2,怪物属性!$B$4:$F$29,4,FALSE))</f>
        <v>-145.42990654205607</v>
      </c>
      <c r="BA71" s="153">
        <f>$E71/(VLOOKUP(BA$2,怪物属性!$B$4:$F$29,3,FALSE)-$G71)/IF(AZ71&lt;0,ABS(AZ71),AZ71)</f>
        <v>4.971520158910228E-3</v>
      </c>
      <c r="BB71" s="152">
        <f>VLOOKUP(BB$2,怪物属性!$B$4:$F$29,5,FALSE)/($F71-VLOOKUP(BB$2,怪物属性!$B$4:$F$29,4,FALSE))</f>
        <v>-125.3625730994152</v>
      </c>
      <c r="BC71" s="153">
        <f>$E71/(VLOOKUP(BC$2,怪物属性!$B$4:$F$29,3,FALSE)-$G71)/IF(BB71&lt;0,ABS(BB71),BB71)</f>
        <v>5.1806778884498942E-3</v>
      </c>
      <c r="BD71" s="152">
        <f>VLOOKUP(BD$2,怪物属性!$B$4:$F$29,5,FALSE)/($F71-VLOOKUP(BD$2,怪物属性!$B$4:$F$29,4,FALSE))</f>
        <v>-95.505455617811862</v>
      </c>
      <c r="BE71" s="153">
        <f>$E71/(VLOOKUP(BE$2,怪物属性!$B$4:$F$29,3,FALSE)-$G71)/IF(BD71&lt;0,ABS(BD71),BD71)</f>
        <v>5.6935723281745657E-3</v>
      </c>
    </row>
    <row r="72" spans="1:57" x14ac:dyDescent="0.15">
      <c r="A72" s="30">
        <f>VLOOKUP(B72,装备升级!W:AB,静态模拟!C72+1,FALSE)+IF(静态模拟!D72=0,0,VLOOKUP(B72,装备强化!AP:AZ,静态模拟!D72+1,FALSE))</f>
        <v>48</v>
      </c>
      <c r="B72" s="149">
        <v>5</v>
      </c>
      <c r="C72" s="149">
        <v>2</v>
      </c>
      <c r="D72" s="149">
        <v>0</v>
      </c>
      <c r="E72" s="149">
        <f t="shared" si="4"/>
        <v>12930</v>
      </c>
      <c r="F72" s="22">
        <f t="shared" si="5"/>
        <v>4310</v>
      </c>
      <c r="G72" s="22">
        <f t="shared" si="6"/>
        <v>2155</v>
      </c>
      <c r="H72" s="152">
        <f>VLOOKUP(H$2,怪物属性!$B$4:$F$29,5,FALSE)/($F72-VLOOKUP(H$2,怪物属性!$B$4:$F$29,4,FALSE))</f>
        <v>3.0763790664780766</v>
      </c>
      <c r="I72" s="153">
        <f>$E72/(VLOOKUP(I$2,怪物属性!$B$4:$F$29,3,FALSE)-$G72)/IF(H72&lt;0,ABS(H72),H72)</f>
        <v>-6.9356321839080453</v>
      </c>
      <c r="J72" s="152">
        <f>VLOOKUP(J$2,怪物属性!$B$4:$F$29,5,FALSE)/($F72-VLOOKUP(J$2,怪物属性!$B$4:$F$29,4,FALSE))</f>
        <v>4.783904619970194</v>
      </c>
      <c r="K72" s="153">
        <f>$E72/(VLOOKUP(K$2,怪物属性!$B$4:$F$29,3,FALSE)-$G72)/IF(J72&lt;0,ABS(J72),J72)</f>
        <v>-14.769470404984425</v>
      </c>
      <c r="L72" s="152">
        <f>VLOOKUP(L$2,怪物属性!$B$4:$F$29,5,FALSE)/($F72-VLOOKUP(L$2,怪物属性!$B$4:$F$29,4,FALSE))</f>
        <v>8</v>
      </c>
      <c r="M72" s="153">
        <f>$E72/(VLOOKUP(M$2,怪物属性!$B$4:$F$29,3,FALSE)-$G72)/IF(L72&lt;0,ABS(L72),L72)</f>
        <v>6.678719008264463</v>
      </c>
      <c r="N72" s="152">
        <f>VLOOKUP(N$2,怪物属性!$B$4:$F$29,5,FALSE)/($F72-VLOOKUP(N$2,怪物属性!$B$4:$F$29,4,FALSE))</f>
        <v>11.045454545454545</v>
      </c>
      <c r="O72" s="153">
        <f>$E72/(VLOOKUP(O$2,怪物属性!$B$4:$F$29,3,FALSE)-$G72)/IF(N72&lt;0,ABS(N72),N72)</f>
        <v>1.7524210837584093</v>
      </c>
      <c r="P72" s="152">
        <f>VLOOKUP(P$2,怪物属性!$B$4:$F$29,5,FALSE)/($F72-VLOOKUP(P$2,怪物属性!$B$4:$F$29,4,FALSE))</f>
        <v>16.32573869704521</v>
      </c>
      <c r="Q72" s="153">
        <f>$E72/(VLOOKUP(Q$2,怪物属性!$B$4:$F$29,3,FALSE)-$G72)/IF(P72&lt;0,ABS(P72),P72)</f>
        <v>0.72196984124955332</v>
      </c>
      <c r="R72" s="152">
        <f>VLOOKUP(R$2,怪物属性!$B$4:$F$29,5,FALSE)/($F72-VLOOKUP(R$2,怪物属性!$B$4:$F$29,4,FALSE))</f>
        <v>21.552238805970148</v>
      </c>
      <c r="S72" s="153">
        <f>$E72/(VLOOKUP(S$2,怪物属性!$B$4:$F$29,3,FALSE)-$G72)/IF(R72&lt;0,ABS(R72),R72)</f>
        <v>0.38680701039986715</v>
      </c>
      <c r="T72" s="152">
        <f>VLOOKUP(T$2,怪物属性!$B$4:$F$29,5,FALSE)/($F72-VLOOKUP(T$2,怪物属性!$B$4:$F$29,4,FALSE))</f>
        <v>29.914332784184513</v>
      </c>
      <c r="U72" s="153">
        <f>$E72/(VLOOKUP(U$2,怪物属性!$B$4:$F$29,3,FALSE)-$G72)/IF(T72&lt;0,ABS(T72),T72)</f>
        <v>0.21786001860017271</v>
      </c>
      <c r="V72" s="152">
        <f>VLOOKUP(V$2,怪物属性!$B$4:$F$29,5,FALSE)/($F72-VLOOKUP(V$2,怪物属性!$B$4:$F$29,4,FALSE))</f>
        <v>38.035714285714285</v>
      </c>
      <c r="W72" s="153">
        <f>$E72/(VLOOKUP(W$2,怪物属性!$B$4:$F$29,3,FALSE)-$G72)/IF(V72&lt;0,ABS(V72),V72)</f>
        <v>0.14035659040950907</v>
      </c>
      <c r="X72" s="152">
        <f>VLOOKUP(X$2,怪物属性!$B$4:$F$29,5,FALSE)/($F72-VLOOKUP(X$2,怪物属性!$B$4:$F$29,4,FALSE))</f>
        <v>51.14919551438323</v>
      </c>
      <c r="Y72" s="153">
        <f>$E72/(VLOOKUP(Y$2,怪物属性!$B$4:$F$29,3,FALSE)-$G72)/IF(X72&lt;0,ABS(X72),X72)</f>
        <v>8.8326310141643077E-2</v>
      </c>
      <c r="Z72" s="152">
        <f>VLOOKUP(Z$2,怪物属性!$B$4:$F$29,5,FALSE)/($F72-VLOOKUP(Z$2,怪物属性!$B$4:$F$29,4,FALSE))</f>
        <v>64.476600322754166</v>
      </c>
      <c r="AA72" s="153">
        <f>$E72/(VLOOKUP(AA$2,怪物属性!$B$4:$F$29,3,FALSE)-$G72)/IF(Z72&lt;0,ABS(Z72),Z72)</f>
        <v>6.060376807157182E-2</v>
      </c>
      <c r="AB72" s="152">
        <f>VLOOKUP(AB$2,怪物属性!$B$4:$F$29,5,FALSE)/($F72-VLOOKUP(AB$2,怪物属性!$B$4:$F$29,4,FALSE))</f>
        <v>217.2027972027972</v>
      </c>
      <c r="AC72" s="153">
        <f>$E72/(VLOOKUP(AC$2,怪物属性!$B$4:$F$29,3,FALSE)-$G72)/IF(AB72&lt;0,ABS(AB72),AB72)</f>
        <v>1.1079400724017887E-2</v>
      </c>
      <c r="AD72" s="152">
        <f>VLOOKUP(AD$2,怪物属性!$B$4:$F$29,5,FALSE)/($F72-VLOOKUP(AD$2,怪物属性!$B$4:$F$29,4,FALSE))</f>
        <v>360.31389365351629</v>
      </c>
      <c r="AE72" s="153">
        <f>$E72/(VLOOKUP(AE$2,怪物属性!$B$4:$F$29,3,FALSE)-$G72)/IF(AD72&lt;0,ABS(AD72),AD72)</f>
        <v>5.9948842706264065E-3</v>
      </c>
      <c r="AF72" s="152">
        <f>VLOOKUP(AF$2,怪物属性!$B$4:$F$29,5,FALSE)/($F72-VLOOKUP(AF$2,怪物属性!$B$4:$F$29,4,FALSE))</f>
        <v>824.14093959731542</v>
      </c>
      <c r="AG72" s="153">
        <f>$E72/(VLOOKUP(AG$2,怪物属性!$B$4:$F$29,3,FALSE)-$G72)/IF(AF72&lt;0,ABS(AF72),AF72)</f>
        <v>2.3706654676764918E-3</v>
      </c>
      <c r="AH72" s="152">
        <f>VLOOKUP(AH$2,怪物属性!$B$4:$F$29,5,FALSE)/($F72-VLOOKUP(AH$2,怪物属性!$B$4:$F$29,4,FALSE))</f>
        <v>22704</v>
      </c>
      <c r="AI72" s="153">
        <f>$E72/(VLOOKUP(AI$2,怪物属性!$B$4:$F$29,3,FALSE)-$G72)/IF(AH72&lt;0,ABS(AH72),AH72)</f>
        <v>7.8519670653158318E-5</v>
      </c>
      <c r="AJ72" s="152">
        <f>VLOOKUP(AJ$2,怪物属性!$B$4:$F$29,5,FALSE)/($F72-VLOOKUP(AJ$2,怪物属性!$B$4:$F$29,4,FALSE))</f>
        <v>-1084.4166666666667</v>
      </c>
      <c r="AK72" s="153">
        <f>$E72/(VLOOKUP(AK$2,怪物属性!$B$4:$F$29,3,FALSE)-$G72)/IF(AJ72&lt;0,ABS(AJ72),AJ72)</f>
        <v>1.5064385539141358E-3</v>
      </c>
      <c r="AL72" s="152">
        <f>VLOOKUP(AL$2,怪物属性!$B$4:$F$29,5,FALSE)/($F72-VLOOKUP(AL$2,怪物属性!$B$4:$F$29,4,FALSE))</f>
        <v>-555.88492706645059</v>
      </c>
      <c r="AM72" s="153">
        <f>$E72/(VLOOKUP(AM$2,怪物属性!$B$4:$F$29,3,FALSE)-$G72)/IF(AL72&lt;0,ABS(AL72),AL72)</f>
        <v>2.69371276771605E-3</v>
      </c>
      <c r="AN72" s="152">
        <f>VLOOKUP(AN$2,怪物属性!$B$4:$F$29,5,FALSE)/($F72-VLOOKUP(AN$2,怪物属性!$B$4:$F$29,4,FALSE))</f>
        <v>-415.81203007518798</v>
      </c>
      <c r="AO72" s="153">
        <f>$E72/(VLOOKUP(AO$2,怪物属性!$B$4:$F$29,3,FALSE)-$G72)/IF(AN72&lt;0,ABS(AN72),AN72)</f>
        <v>3.3339531920602537E-3</v>
      </c>
      <c r="AP72" s="152">
        <f>VLOOKUP(AP$2,怪物属性!$B$4:$F$29,5,FALSE)/($F72-VLOOKUP(AP$2,怪物属性!$B$4:$F$29,4,FALSE))</f>
        <v>-328.30721003134795</v>
      </c>
      <c r="AQ72" s="153">
        <f>$E72/(VLOOKUP(AQ$2,怪物属性!$B$4:$F$29,3,FALSE)-$G72)/IF(AP72&lt;0,ABS(AP72),AP72)</f>
        <v>3.9075150481917573E-3</v>
      </c>
      <c r="AR72" s="152">
        <f>VLOOKUP(AR$2,怪物属性!$B$4:$F$29,5,FALSE)/($F72-VLOOKUP(AR$2,怪物属性!$B$4:$F$29,4,FALSE))</f>
        <v>-286.42751842751841</v>
      </c>
      <c r="AS72" s="153">
        <f>$E72/(VLOOKUP(AS$2,怪物属性!$B$4:$F$29,3,FALSE)-$G72)/IF(AR72&lt;0,ABS(AR72),AR72)</f>
        <v>4.1624998244041414E-3</v>
      </c>
      <c r="AT72" s="152">
        <f>VLOOKUP(AT$2,怪物属性!$B$4:$F$29,5,FALSE)/($F72-VLOOKUP(AT$2,怪物属性!$B$4:$F$29,4,FALSE))</f>
        <v>-245.40707964601771</v>
      </c>
      <c r="AU72" s="153">
        <f>$E72/(VLOOKUP(AU$2,怪物属性!$B$4:$F$29,3,FALSE)-$G72)/IF(AT72&lt;0,ABS(AT72),AT72)</f>
        <v>4.495560284611436E-3</v>
      </c>
      <c r="AV72" s="152">
        <f>VLOOKUP(AV$2,怪物属性!$B$4:$F$29,5,FALSE)/($F72-VLOOKUP(AV$2,怪物属性!$B$4:$F$29,4,FALSE))</f>
        <v>-217.70055599682289</v>
      </c>
      <c r="AW72" s="153">
        <f>$E72/(VLOOKUP(AW$2,怪物属性!$B$4:$F$29,3,FALSE)-$G72)/IF(AV72&lt;0,ABS(AV72),AV72)</f>
        <v>4.6583144559062288E-3</v>
      </c>
      <c r="AX72" s="152">
        <f>VLOOKUP(AX$2,怪物属性!$B$4:$F$29,5,FALSE)/($F72-VLOOKUP(AX$2,怪物属性!$B$4:$F$29,4,FALSE))</f>
        <v>-192.23451473998011</v>
      </c>
      <c r="AY72" s="153">
        <f>$E72/(VLOOKUP(AY$2,怪物属性!$B$4:$F$29,3,FALSE)-$G72)/IF(AX72&lt;0,ABS(AX72),AX72)</f>
        <v>4.8690889392969342E-3</v>
      </c>
      <c r="AZ72" s="152">
        <f>VLOOKUP(AZ$2,怪物属性!$B$4:$F$29,5,FALSE)/($F72-VLOOKUP(AZ$2,怪物属性!$B$4:$F$29,4,FALSE))</f>
        <v>-167.32258064516128</v>
      </c>
      <c r="BA72" s="153">
        <f>$E72/(VLOOKUP(BA$2,怪物属性!$B$4:$F$29,3,FALSE)-$G72)/IF(AZ72&lt;0,ABS(AZ72),AZ72)</f>
        <v>5.0573221212515786E-3</v>
      </c>
      <c r="BB72" s="152">
        <f>VLOOKUP(BB$2,怪物属性!$B$4:$F$29,5,FALSE)/($F72-VLOOKUP(BB$2,怪物属性!$B$4:$F$29,4,FALSE))</f>
        <v>-140.72428884026257</v>
      </c>
      <c r="BC72" s="153">
        <f>$E72/(VLOOKUP(BC$2,怪物属性!$B$4:$F$29,3,FALSE)-$G72)/IF(BB72&lt;0,ABS(BB72),BB72)</f>
        <v>5.3914912076843411E-3</v>
      </c>
      <c r="BD72" s="152">
        <f>VLOOKUP(BD$2,怪物属性!$B$4:$F$29,5,FALSE)/($F72-VLOOKUP(BD$2,怪物属性!$B$4:$F$29,4,FALSE))</f>
        <v>-104.10125361620058</v>
      </c>
      <c r="BE72" s="153">
        <f>$E72/(VLOOKUP(BE$2,怪物属性!$B$4:$F$29,3,FALSE)-$G72)/IF(BD72&lt;0,ABS(BD72),BD72)</f>
        <v>6.0858443360416294E-3</v>
      </c>
    </row>
    <row r="73" spans="1:57" x14ac:dyDescent="0.15">
      <c r="A73" s="30">
        <f>VLOOKUP(B73,装备升级!W:AB,静态模拟!C73+1,FALSE)+IF(静态模拟!D73=0,0,VLOOKUP(B73,装备强化!AP:AZ,静态模拟!D73+1,FALSE))</f>
        <v>96</v>
      </c>
      <c r="B73" s="149">
        <v>5</v>
      </c>
      <c r="C73" s="149">
        <v>2</v>
      </c>
      <c r="D73" s="149">
        <v>1</v>
      </c>
      <c r="E73" s="149">
        <f t="shared" si="4"/>
        <v>12990</v>
      </c>
      <c r="F73" s="22">
        <f t="shared" si="5"/>
        <v>4330</v>
      </c>
      <c r="G73" s="22">
        <f t="shared" si="6"/>
        <v>2165</v>
      </c>
      <c r="H73" s="152">
        <f>VLOOKUP(H$2,怪物属性!$B$4:$F$29,5,FALSE)/($F73-VLOOKUP(H$2,怪物属性!$B$4:$F$29,4,FALSE))</f>
        <v>3.0590717299578061</v>
      </c>
      <c r="I73" s="153">
        <f>$E73/(VLOOKUP(I$2,怪物属性!$B$4:$F$29,3,FALSE)-$G73)/IF(H73&lt;0,ABS(H73),H73)</f>
        <v>-6.8934841021047912</v>
      </c>
      <c r="J73" s="152">
        <f>VLOOKUP(J$2,怪物属性!$B$4:$F$29,5,FALSE)/($F73-VLOOKUP(J$2,怪物属性!$B$4:$F$29,4,FALSE))</f>
        <v>4.7555555555555555</v>
      </c>
      <c r="K73" s="153">
        <f>$E73/(VLOOKUP(K$2,怪物属性!$B$4:$F$29,3,FALSE)-$G73)/IF(J73&lt;0,ABS(J73),J73)</f>
        <v>-14.153067648055785</v>
      </c>
      <c r="L73" s="152">
        <f>VLOOKUP(L$2,怪物属性!$B$4:$F$29,5,FALSE)/($F73-VLOOKUP(L$2,怪物属性!$B$4:$F$29,4,FALSE))</f>
        <v>7.949906073888541</v>
      </c>
      <c r="M73" s="153">
        <f>$E73/(VLOOKUP(M$2,怪物属性!$B$4:$F$29,3,FALSE)-$G73)/IF(L73&lt;0,ABS(L73),L73)</f>
        <v>7.0430240043021968</v>
      </c>
      <c r="N73" s="152">
        <f>VLOOKUP(N$2,怪物属性!$B$4:$F$29,5,FALSE)/($F73-VLOOKUP(N$2,怪物属性!$B$4:$F$29,4,FALSE))</f>
        <v>10.97211155378486</v>
      </c>
      <c r="O73" s="153">
        <f>$E73/(VLOOKUP(O$2,怪物属性!$B$4:$F$29,3,FALSE)-$G73)/IF(N73&lt;0,ABS(N73),N73)</f>
        <v>1.7992563455642305</v>
      </c>
      <c r="P73" s="152">
        <f>VLOOKUP(P$2,怪物属性!$B$4:$F$29,5,FALSE)/($F73-VLOOKUP(P$2,怪物属性!$B$4:$F$29,4,FALSE))</f>
        <v>16.210321668434077</v>
      </c>
      <c r="Q73" s="153">
        <f>$E73/(VLOOKUP(Q$2,怪物属性!$B$4:$F$29,3,FALSE)-$G73)/IF(P73&lt;0,ABS(P73),P73)</f>
        <v>0.73720449424461798</v>
      </c>
      <c r="R73" s="152">
        <f>VLOOKUP(R$2,怪物属性!$B$4:$F$29,5,FALSE)/($F73-VLOOKUP(R$2,怪物属性!$B$4:$F$29,4,FALSE))</f>
        <v>21.388530193695406</v>
      </c>
      <c r="S73" s="153">
        <f>$E73/(VLOOKUP(S$2,怪物属性!$B$4:$F$29,3,FALSE)-$G73)/IF(R73&lt;0,ABS(R73),R73)</f>
        <v>0.39411736562649463</v>
      </c>
      <c r="T73" s="152">
        <f>VLOOKUP(T$2,怪物属性!$B$4:$F$29,5,FALSE)/($F73-VLOOKUP(T$2,怪物属性!$B$4:$F$29,4,FALSE))</f>
        <v>29.669934640522875</v>
      </c>
      <c r="U73" s="153">
        <f>$E73/(VLOOKUP(U$2,怪物属性!$B$4:$F$29,3,FALSE)-$G73)/IF(T73&lt;0,ABS(T73),T73)</f>
        <v>0.22179176301502079</v>
      </c>
      <c r="V73" s="152">
        <f>VLOOKUP(V$2,怪物属性!$B$4:$F$29,5,FALSE)/($F73-VLOOKUP(V$2,怪物属性!$B$4:$F$29,4,FALSE))</f>
        <v>37.69911504424779</v>
      </c>
      <c r="W73" s="153">
        <f>$E73/(VLOOKUP(W$2,怪物属性!$B$4:$F$29,3,FALSE)-$G73)/IF(V73&lt;0,ABS(V73),V73)</f>
        <v>0.142856725760867</v>
      </c>
      <c r="X73" s="152">
        <f>VLOOKUP(X$2,怪物属性!$B$4:$F$29,5,FALSE)/($F73-VLOOKUP(X$2,怪物属性!$B$4:$F$29,4,FALSE))</f>
        <v>50.655239014968615</v>
      </c>
      <c r="Y73" s="153">
        <f>$E73/(VLOOKUP(Y$2,怪物属性!$B$4:$F$29,3,FALSE)-$G73)/IF(X73&lt;0,ABS(X73),X73)</f>
        <v>8.9915644379391618E-2</v>
      </c>
      <c r="Z73" s="152">
        <f>VLOOKUP(Z$2,怪物属性!$B$4:$F$29,5,FALSE)/($F73-VLOOKUP(Z$2,怪物属性!$B$4:$F$29,4,FALSE))</f>
        <v>63.790313996806809</v>
      </c>
      <c r="AA73" s="153">
        <f>$E73/(VLOOKUP(AA$2,怪物属性!$B$4:$F$29,3,FALSE)-$G73)/IF(Z73&lt;0,ABS(Z73),Z73)</f>
        <v>6.1726562995155859E-2</v>
      </c>
      <c r="AB73" s="152">
        <f>VLOOKUP(AB$2,怪物属性!$B$4:$F$29,5,FALSE)/($F73-VLOOKUP(AB$2,怪物属性!$B$4:$F$29,4,FALSE))</f>
        <v>212.25512528473803</v>
      </c>
      <c r="AC73" s="153">
        <f>$E73/(VLOOKUP(AC$2,怪物属性!$B$4:$F$29,3,FALSE)-$G73)/IF(AB73&lt;0,ABS(AB73),AB73)</f>
        <v>1.1411511394461997E-2</v>
      </c>
      <c r="AD73" s="152">
        <f>VLOOKUP(AD$2,怪物属性!$B$4:$F$29,5,FALSE)/($F73-VLOOKUP(AD$2,怪物属性!$B$4:$F$29,4,FALSE))</f>
        <v>348.36318407960198</v>
      </c>
      <c r="AE73" s="153">
        <f>$E73/(VLOOKUP(AE$2,怪物属性!$B$4:$F$29,3,FALSE)-$G73)/IF(AD73&lt;0,ABS(AD73),AD73)</f>
        <v>6.2397373731082053E-3</v>
      </c>
      <c r="AF73" s="152">
        <f>VLOOKUP(AF$2,怪物属性!$B$4:$F$29,5,FALSE)/($F73-VLOOKUP(AF$2,怪物属性!$B$4:$F$29,4,FALSE))</f>
        <v>772.30817610062888</v>
      </c>
      <c r="AG73" s="153">
        <f>$E73/(VLOOKUP(AG$2,怪物属性!$B$4:$F$29,3,FALSE)-$G73)/IF(AF73&lt;0,ABS(AF73),AF73)</f>
        <v>2.5453557171986499E-3</v>
      </c>
      <c r="AH73" s="152">
        <f>VLOOKUP(AH$2,怪物属性!$B$4:$F$29,5,FALSE)/($F73-VLOOKUP(AH$2,怪物属性!$B$4:$F$29,4,FALSE))</f>
        <v>8514</v>
      </c>
      <c r="AI73" s="153">
        <f>$E73/(VLOOKUP(AI$2,怪物属性!$B$4:$F$29,3,FALSE)-$G73)/IF(AH73&lt;0,ABS(AH73),AH73)</f>
        <v>2.106478447709275E-4</v>
      </c>
      <c r="AJ73" s="152">
        <f>VLOOKUP(AJ$2,怪物属性!$B$4:$F$29,5,FALSE)/($F73-VLOOKUP(AJ$2,怪物属性!$B$4:$F$29,4,FALSE))</f>
        <v>-1165.3432835820895</v>
      </c>
      <c r="AK73" s="153">
        <f>$E73/(VLOOKUP(AK$2,怪物属性!$B$4:$F$29,3,FALSE)-$G73)/IF(AJ73&lt;0,ABS(AJ73),AJ73)</f>
        <v>1.4101113210732246E-3</v>
      </c>
      <c r="AL73" s="152">
        <f>VLOOKUP(AL$2,怪物属性!$B$4:$F$29,5,FALSE)/($F73-VLOOKUP(AL$2,怪物属性!$B$4:$F$29,4,FALSE))</f>
        <v>-574.5075376884422</v>
      </c>
      <c r="AM73" s="153">
        <f>$E73/(VLOOKUP(AM$2,怪物属性!$B$4:$F$29,3,FALSE)-$G73)/IF(AL73&lt;0,ABS(AL73),AL73)</f>
        <v>2.6215268864557464E-3</v>
      </c>
      <c r="AN73" s="152">
        <f>VLOOKUP(AN$2,怪物属性!$B$4:$F$29,5,FALSE)/($F73-VLOOKUP(AN$2,怪物属性!$B$4:$F$29,4,FALSE))</f>
        <v>-424.94072447859497</v>
      </c>
      <c r="AO73" s="153">
        <f>$E73/(VLOOKUP(AO$2,怪物属性!$B$4:$F$29,3,FALSE)-$G73)/IF(AN73&lt;0,ABS(AN73),AN73)</f>
        <v>3.2809884503594375E-3</v>
      </c>
      <c r="AP73" s="152">
        <f>VLOOKUP(AP$2,怪物属性!$B$4:$F$29,5,FALSE)/($F73-VLOOKUP(AP$2,怪物属性!$B$4:$F$29,4,FALSE))</f>
        <v>-333.53503184713378</v>
      </c>
      <c r="AQ73" s="153">
        <f>$E73/(VLOOKUP(AQ$2,怪物属性!$B$4:$F$29,3,FALSE)-$G73)/IF(AP73&lt;0,ABS(AP73),AP73)</f>
        <v>3.8679544827314272E-3</v>
      </c>
      <c r="AR73" s="152">
        <f>VLOOKUP(AR$2,怪物属性!$B$4:$F$29,5,FALSE)/($F73-VLOOKUP(AR$2,怪物属性!$B$4:$F$29,4,FALSE))</f>
        <v>-289.99004975124376</v>
      </c>
      <c r="AS73" s="153">
        <f>$E73/(VLOOKUP(AS$2,怪物属性!$B$4:$F$29,3,FALSE)-$G73)/IF(AR73&lt;0,ABS(AR73),AR73)</f>
        <v>4.1342538446016231E-3</v>
      </c>
      <c r="AT73" s="152">
        <f>VLOOKUP(AT$2,怪物属性!$B$4:$F$29,5,FALSE)/($F73-VLOOKUP(AT$2,怪物属性!$B$4:$F$29,4,FALSE))</f>
        <v>-247.84409136047665</v>
      </c>
      <c r="AU73" s="153">
        <f>$E73/(VLOOKUP(AU$2,怪物属性!$B$4:$F$29,3,FALSE)-$G73)/IF(AT73&lt;0,ABS(AT73),AT73)</f>
        <v>4.4758310655263018E-3</v>
      </c>
      <c r="AV73" s="152">
        <f>VLOOKUP(AV$2,怪物属性!$B$4:$F$29,5,FALSE)/($F73-VLOOKUP(AV$2,怪物属性!$B$4:$F$29,4,FALSE))</f>
        <v>-219.44355484387509</v>
      </c>
      <c r="AW73" s="153">
        <f>$E73/(VLOOKUP(AW$2,怪物属性!$B$4:$F$29,3,FALSE)-$G73)/IF(AV73&lt;0,ABS(AV73),AV73)</f>
        <v>4.6464031929958818E-3</v>
      </c>
      <c r="AX73" s="152">
        <f>VLOOKUP(AX$2,怪物属性!$B$4:$F$29,5,FALSE)/($F73-VLOOKUP(AX$2,怪物属性!$B$4:$F$29,4,FALSE))</f>
        <v>-193.51650550183393</v>
      </c>
      <c r="AY73" s="153">
        <f>$E73/(VLOOKUP(AY$2,怪物属性!$B$4:$F$29,3,FALSE)-$G73)/IF(AX73&lt;0,ABS(AX73),AX73)</f>
        <v>4.8627975304095915E-3</v>
      </c>
      <c r="AZ73" s="152">
        <f>VLOOKUP(AZ$2,怪物属性!$B$4:$F$29,5,FALSE)/($F73-VLOOKUP(AZ$2,怪物属性!$B$4:$F$29,4,FALSE))</f>
        <v>-168.22702702702702</v>
      </c>
      <c r="BA73" s="153">
        <f>$E73/(VLOOKUP(BA$2,怪物属性!$B$4:$F$29,3,FALSE)-$G73)/IF(AZ73&lt;0,ABS(AZ73),AZ73)</f>
        <v>5.0567833113588471E-3</v>
      </c>
      <c r="BB73" s="152">
        <f>VLOOKUP(BB$2,怪物属性!$B$4:$F$29,5,FALSE)/($F73-VLOOKUP(BB$2,怪物属性!$B$4:$F$29,4,FALSE))</f>
        <v>-141.34285714285716</v>
      </c>
      <c r="BC73" s="153">
        <f>$E73/(VLOOKUP(BC$2,怪物属性!$B$4:$F$29,3,FALSE)-$G73)/IF(BB73&lt;0,ABS(BB73),BB73)</f>
        <v>5.3959713688441768E-3</v>
      </c>
      <c r="BD73" s="152">
        <f>VLOOKUP(BD$2,怪物属性!$B$4:$F$29,5,FALSE)/($F73-VLOOKUP(BD$2,怪物属性!$B$4:$F$29,4,FALSE))</f>
        <v>-104.43695582070301</v>
      </c>
      <c r="BE73" s="153">
        <f>$E73/(VLOOKUP(BE$2,怪物属性!$B$4:$F$29,3,FALSE)-$G73)/IF(BD73&lt;0,ABS(BD73),BD73)</f>
        <v>6.0974194083361025E-3</v>
      </c>
    </row>
    <row r="74" spans="1:57" x14ac:dyDescent="0.15">
      <c r="A74" s="30">
        <f>VLOOKUP(B74,装备升级!W:AB,静态模拟!C74+1,FALSE)+IF(静态模拟!D74=0,0,VLOOKUP(B74,装备强化!AP:AZ,静态模拟!D74+1,FALSE))</f>
        <v>148</v>
      </c>
      <c r="B74" s="149">
        <v>5</v>
      </c>
      <c r="C74" s="149">
        <v>2</v>
      </c>
      <c r="D74" s="149">
        <v>2</v>
      </c>
      <c r="E74" s="149">
        <f t="shared" si="4"/>
        <v>13050</v>
      </c>
      <c r="F74" s="22">
        <f t="shared" si="5"/>
        <v>4350</v>
      </c>
      <c r="G74" s="22">
        <f t="shared" si="6"/>
        <v>2175</v>
      </c>
      <c r="H74" s="152">
        <f>VLOOKUP(H$2,怪物属性!$B$4:$F$29,5,FALSE)/($F74-VLOOKUP(H$2,怪物属性!$B$4:$F$29,4,FALSE))</f>
        <v>3.0419580419580421</v>
      </c>
      <c r="I74" s="153">
        <f>$E74/(VLOOKUP(I$2,怪物属性!$B$4:$F$29,3,FALSE)-$G74)/IF(H74&lt;0,ABS(H74),H74)</f>
        <v>-6.8530351437699677</v>
      </c>
      <c r="J74" s="152">
        <f>VLOOKUP(J$2,怪物属性!$B$4:$F$29,5,FALSE)/($F74-VLOOKUP(J$2,怪物属性!$B$4:$F$29,4,FALSE))</f>
        <v>4.7275405007363771</v>
      </c>
      <c r="K74" s="153">
        <f>$E74/(VLOOKUP(K$2,怪物属性!$B$4:$F$29,3,FALSE)-$G74)/IF(J74&lt;0,ABS(J74),J74)</f>
        <v>-13.598130841121497</v>
      </c>
      <c r="L74" s="152">
        <f>VLOOKUP(L$2,怪物属性!$B$4:$F$29,5,FALSE)/($F74-VLOOKUP(L$2,怪物属性!$B$4:$F$29,4,FALSE))</f>
        <v>7.9004355942750468</v>
      </c>
      <c r="M74" s="153">
        <f>$E74/(VLOOKUP(M$2,怪物属性!$B$4:$F$29,3,FALSE)-$G74)/IF(L74&lt;0,ABS(L74),L74)</f>
        <v>7.4405750268226631</v>
      </c>
      <c r="N74" s="152">
        <f>VLOOKUP(N$2,怪物属性!$B$4:$F$29,5,FALSE)/($F74-VLOOKUP(N$2,怪物属性!$B$4:$F$29,4,FALSE))</f>
        <v>10.899736147757256</v>
      </c>
      <c r="O74" s="153">
        <f>$E74/(VLOOKUP(O$2,怪物属性!$B$4:$F$29,3,FALSE)-$G74)/IF(N74&lt;0,ABS(N74),N74)</f>
        <v>1.8476492105758626</v>
      </c>
      <c r="P74" s="152">
        <f>VLOOKUP(P$2,怪物属性!$B$4:$F$29,5,FALSE)/($F74-VLOOKUP(P$2,怪物属性!$B$4:$F$29,4,FALSE))</f>
        <v>16.096525096525095</v>
      </c>
      <c r="Q74" s="153">
        <f>$E74/(VLOOKUP(Q$2,怪物属性!$B$4:$F$29,3,FALSE)-$G74)/IF(P74&lt;0,ABS(P74),P74)</f>
        <v>0.75277064899366664</v>
      </c>
      <c r="R74" s="152">
        <f>VLOOKUP(R$2,怪物属性!$B$4:$F$29,5,FALSE)/($F74-VLOOKUP(R$2,怪物属性!$B$4:$F$29,4,FALSE))</f>
        <v>21.227289860535244</v>
      </c>
      <c r="S74" s="153">
        <f>$E74/(VLOOKUP(S$2,怪物属性!$B$4:$F$29,3,FALSE)-$G74)/IF(R74&lt;0,ABS(R74),R74)</f>
        <v>0.40155105447013584</v>
      </c>
      <c r="T74" s="152">
        <f>VLOOKUP(T$2,怪物属性!$B$4:$F$29,5,FALSE)/($F74-VLOOKUP(T$2,怪物属性!$B$4:$F$29,4,FALSE))</f>
        <v>29.429497568881686</v>
      </c>
      <c r="U74" s="153">
        <f>$E74/(VLOOKUP(U$2,怪物属性!$B$4:$F$29,3,FALSE)-$G74)/IF(T74&lt;0,ABS(T74),T74)</f>
        <v>0.22578037004443235</v>
      </c>
      <c r="V74" s="152">
        <f>VLOOKUP(V$2,怪物属性!$B$4:$F$29,5,FALSE)/($F74-VLOOKUP(V$2,怪物属性!$B$4:$F$29,4,FALSE))</f>
        <v>37.368421052631582</v>
      </c>
      <c r="W74" s="153">
        <f>$E74/(VLOOKUP(W$2,怪物属性!$B$4:$F$29,3,FALSE)-$G74)/IF(V74&lt;0,ABS(V74),V74)</f>
        <v>0.14538940554232974</v>
      </c>
      <c r="X74" s="152">
        <f>VLOOKUP(X$2,怪物属性!$B$4:$F$29,5,FALSE)/($F74-VLOOKUP(X$2,怪物属性!$B$4:$F$29,4,FALSE))</f>
        <v>50.170731707317074</v>
      </c>
      <c r="Y74" s="153">
        <f>$E74/(VLOOKUP(Y$2,怪物属性!$B$4:$F$29,3,FALSE)-$G74)/IF(X74&lt;0,ABS(X74),X74)</f>
        <v>9.1524212990981527E-2</v>
      </c>
      <c r="Z74" s="152">
        <f>VLOOKUP(Z$2,怪物属性!$B$4:$F$29,5,FALSE)/($F74-VLOOKUP(Z$2,怪物属性!$B$4:$F$29,4,FALSE))</f>
        <v>63.118483412322277</v>
      </c>
      <c r="AA74" s="153">
        <f>$E74/(VLOOKUP(AA$2,怪物属性!$B$4:$F$29,3,FALSE)-$G74)/IF(Z74&lt;0,ABS(Z74),Z74)</f>
        <v>6.2862273371750571E-2</v>
      </c>
      <c r="AB74" s="152">
        <f>VLOOKUP(AB$2,怪物属性!$B$4:$F$29,5,FALSE)/($F74-VLOOKUP(AB$2,怪物属性!$B$4:$F$29,4,FALSE))</f>
        <v>207.52783964365256</v>
      </c>
      <c r="AC74" s="153">
        <f>$E74/(VLOOKUP(AC$2,怪物属性!$B$4:$F$29,3,FALSE)-$G74)/IF(AB74&lt;0,ABS(AB74),AB74)</f>
        <v>1.1747268714163208E-2</v>
      </c>
      <c r="AD74" s="152">
        <f>VLOOKUP(AD$2,怪物属性!$B$4:$F$29,5,FALSE)/($F74-VLOOKUP(AD$2,怪物属性!$B$4:$F$29,4,FALSE))</f>
        <v>337.17977528089887</v>
      </c>
      <c r="AE74" s="153">
        <f>$E74/(VLOOKUP(AE$2,怪物属性!$B$4:$F$29,3,FALSE)-$G74)/IF(AD74&lt;0,ABS(AD74),AD74)</f>
        <v>6.4873263465144168E-3</v>
      </c>
      <c r="AF74" s="152">
        <f>VLOOKUP(AF$2,怪物属性!$B$4:$F$29,5,FALSE)/($F74-VLOOKUP(AF$2,怪物属性!$B$4:$F$29,4,FALSE))</f>
        <v>726.60946745562126</v>
      </c>
      <c r="AG74" s="153">
        <f>$E74/(VLOOKUP(AG$2,怪物属性!$B$4:$F$29,3,FALSE)-$G74)/IF(AF74&lt;0,ABS(AF74),AF74)</f>
        <v>2.722056580648708E-3</v>
      </c>
      <c r="AH74" s="152">
        <f>VLOOKUP(AH$2,怪物属性!$B$4:$F$29,5,FALSE)/($F74-VLOOKUP(AH$2,怪物属性!$B$4:$F$29,4,FALSE))</f>
        <v>5239.3846153846152</v>
      </c>
      <c r="AI74" s="153">
        <f>$E74/(VLOOKUP(AI$2,怪物属性!$B$4:$F$29,3,FALSE)-$G74)/IF(AH74&lt;0,ABS(AH74),AH74)</f>
        <v>3.4435926013289453E-4</v>
      </c>
      <c r="AJ74" s="152">
        <f>VLOOKUP(AJ$2,怪物属性!$B$4:$F$29,5,FALSE)/($F74-VLOOKUP(AJ$2,怪物属性!$B$4:$F$29,4,FALSE))</f>
        <v>-1259.3225806451612</v>
      </c>
      <c r="AK74" s="153">
        <f>$E74/(VLOOKUP(AK$2,怪物属性!$B$4:$F$29,3,FALSE)-$G74)/IF(AJ74&lt;0,ABS(AJ74),AJ74)</f>
        <v>1.3125667142328125E-3</v>
      </c>
      <c r="AL74" s="152">
        <f>VLOOKUP(AL$2,怪物属性!$B$4:$F$29,5,FALSE)/($F74-VLOOKUP(AL$2,怪物属性!$B$4:$F$29,4,FALSE))</f>
        <v>-594.42114384748697</v>
      </c>
      <c r="AM74" s="153">
        <f>$E74/(VLOOKUP(AM$2,怪物属性!$B$4:$F$29,3,FALSE)-$G74)/IF(AL74&lt;0,ABS(AL74),AL74)</f>
        <v>2.5483611804956877E-3</v>
      </c>
      <c r="AN74" s="152">
        <f>VLOOKUP(AN$2,怪物属性!$B$4:$F$29,5,FALSE)/($F74-VLOOKUP(AN$2,怪物属性!$B$4:$F$29,4,FALSE))</f>
        <v>-434.47923681257015</v>
      </c>
      <c r="AO74" s="153">
        <f>$E74/(VLOOKUP(AO$2,怪物属性!$B$4:$F$29,3,FALSE)-$G74)/IF(AN74&lt;0,ABS(AN74),AN74)</f>
        <v>3.2272437680932811E-3</v>
      </c>
      <c r="AP74" s="152">
        <f>VLOOKUP(AP$2,怪物属性!$B$4:$F$29,5,FALSE)/($F74-VLOOKUP(AP$2,怪物属性!$B$4:$F$29,4,FALSE))</f>
        <v>-338.93203883495147</v>
      </c>
      <c r="AQ74" s="153">
        <f>$E74/(VLOOKUP(AQ$2,怪物属性!$B$4:$F$29,3,FALSE)-$G74)/IF(AP74&lt;0,ABS(AP74),AP74)</f>
        <v>3.8277457187640188E-3</v>
      </c>
      <c r="AR74" s="152">
        <f>VLOOKUP(AR$2,怪物属性!$B$4:$F$29,5,FALSE)/($F74-VLOOKUP(AR$2,怪物属性!$B$4:$F$29,4,FALSE))</f>
        <v>-293.64231738035267</v>
      </c>
      <c r="AS74" s="153">
        <f>$E74/(VLOOKUP(AS$2,怪物属性!$B$4:$F$29,3,FALSE)-$G74)/IF(AR74&lt;0,ABS(AR74),AR74)</f>
        <v>4.1054802180016852E-3</v>
      </c>
      <c r="AT74" s="152">
        <f>VLOOKUP(AT$2,怪物属性!$B$4:$F$29,5,FALSE)/($F74-VLOOKUP(AT$2,怪物属性!$B$4:$F$29,4,FALSE))</f>
        <v>-250.32998996990972</v>
      </c>
      <c r="AU74" s="153">
        <f>$E74/(VLOOKUP(AU$2,怪物属性!$B$4:$F$29,3,FALSE)-$G74)/IF(AT74&lt;0,ABS(AT74),AT74)</f>
        <v>4.4556571728328973E-3</v>
      </c>
      <c r="AV74" s="152">
        <f>VLOOKUP(AV$2,怪物属性!$B$4:$F$29,5,FALSE)/($F74-VLOOKUP(AV$2,怪物属性!$B$4:$F$29,4,FALSE))</f>
        <v>-221.21468926553672</v>
      </c>
      <c r="AW74" s="153">
        <f>$E74/(VLOOKUP(AW$2,怪物属性!$B$4:$F$29,3,FALSE)-$G74)/IF(AV74&lt;0,ABS(AV74),AV74)</f>
        <v>4.6341292883651823E-3</v>
      </c>
      <c r="AX74" s="152">
        <f>VLOOKUP(AX$2,怪物属性!$B$4:$F$29,5,FALSE)/($F74-VLOOKUP(AX$2,怪物属性!$B$4:$F$29,4,FALSE))</f>
        <v>-194.81570996978851</v>
      </c>
      <c r="AY74" s="153">
        <f>$E74/(VLOOKUP(AY$2,怪物属性!$B$4:$F$29,3,FALSE)-$G74)/IF(AX74&lt;0,ABS(AX74),AX74)</f>
        <v>4.8561972030840388E-3</v>
      </c>
      <c r="AZ74" s="152">
        <f>VLOOKUP(AZ$2,怪物属性!$B$4:$F$29,5,FALSE)/($F74-VLOOKUP(AZ$2,怪物属性!$B$4:$F$29,4,FALSE))</f>
        <v>-169.14130434782609</v>
      </c>
      <c r="BA74" s="153">
        <f>$E74/(VLOOKUP(BA$2,怪物属性!$B$4:$F$29,3,FALSE)-$G74)/IF(AZ74&lt;0,ABS(AZ74),AZ74)</f>
        <v>5.0559911220737601E-3</v>
      </c>
      <c r="BB74" s="152">
        <f>VLOOKUP(BB$2,怪物属性!$B$4:$F$29,5,FALSE)/($F74-VLOOKUP(BB$2,怪物属性!$B$4:$F$29,4,FALSE))</f>
        <v>-141.96688741721854</v>
      </c>
      <c r="BC74" s="153">
        <f>$E74/(VLOOKUP(BC$2,怪物属性!$B$4:$F$29,3,FALSE)-$G74)/IF(BB74&lt;0,ABS(BB74),BB74)</f>
        <v>5.4002375561911222E-3</v>
      </c>
      <c r="BD74" s="152">
        <f>VLOOKUP(BD$2,怪物属性!$B$4:$F$29,5,FALSE)/($F74-VLOOKUP(BD$2,怪物属性!$B$4:$F$29,4,FALSE))</f>
        <v>-104.77483015205435</v>
      </c>
      <c r="BE74" s="153">
        <f>$E74/(VLOOKUP(BE$2,怪物属性!$B$4:$F$29,3,FALSE)-$G74)/IF(BD74&lt;0,ABS(BD74),BD74)</f>
        <v>6.1088241037235902E-3</v>
      </c>
    </row>
    <row r="75" spans="1:57" x14ac:dyDescent="0.15">
      <c r="A75" s="30">
        <f>VLOOKUP(B75,装备升级!W:AB,静态模拟!C75+1,FALSE)+IF(静态模拟!D75=0,0,VLOOKUP(B75,装备强化!AP:AZ,静态模拟!D75+1,FALSE))</f>
        <v>210</v>
      </c>
      <c r="B75" s="149">
        <v>5</v>
      </c>
      <c r="C75" s="149">
        <v>2</v>
      </c>
      <c r="D75" s="149">
        <v>3</v>
      </c>
      <c r="E75" s="149">
        <f t="shared" si="4"/>
        <v>13110</v>
      </c>
      <c r="F75" s="22">
        <f t="shared" si="5"/>
        <v>4370</v>
      </c>
      <c r="G75" s="22">
        <f t="shared" si="6"/>
        <v>2185</v>
      </c>
      <c r="H75" s="152">
        <f>VLOOKUP(H$2,怪物属性!$B$4:$F$29,5,FALSE)/($F75-VLOOKUP(H$2,怪物属性!$B$4:$F$29,4,FALSE))</f>
        <v>3.0250347705146035</v>
      </c>
      <c r="I75" s="153">
        <f>$E75/(VLOOKUP(I$2,怪物属性!$B$4:$F$29,3,FALSE)-$G75)/IF(H75&lt;0,ABS(H75),H75)</f>
        <v>-6.8142051615701584</v>
      </c>
      <c r="J75" s="152">
        <f>VLOOKUP(J$2,怪物属性!$B$4:$F$29,5,FALSE)/($F75-VLOOKUP(J$2,怪物属性!$B$4:$F$29,4,FALSE))</f>
        <v>4.6998535871156664</v>
      </c>
      <c r="K75" s="153">
        <f>$E75/(VLOOKUP(K$2,怪物属性!$B$4:$F$29,3,FALSE)-$G75)/IF(J75&lt;0,ABS(J75),J75)</f>
        <v>-13.096002808126014</v>
      </c>
      <c r="L75" s="152">
        <f>VLOOKUP(L$2,怪物属性!$B$4:$F$29,5,FALSE)/($F75-VLOOKUP(L$2,怪物属性!$B$4:$F$29,4,FALSE))</f>
        <v>7.8515769944341374</v>
      </c>
      <c r="M75" s="153">
        <f>$E75/(VLOOKUP(M$2,怪物属性!$B$4:$F$29,3,FALSE)-$G75)/IF(L75&lt;0,ABS(L75),L75)</f>
        <v>7.8760767022149301</v>
      </c>
      <c r="N75" s="152">
        <f>VLOOKUP(N$2,怪物属性!$B$4:$F$29,5,FALSE)/($F75-VLOOKUP(N$2,怪物属性!$B$4:$F$29,4,FALSE))</f>
        <v>10.828309305373526</v>
      </c>
      <c r="O75" s="153">
        <f>$E75/(VLOOKUP(O$2,怪物属性!$B$4:$F$29,3,FALSE)-$G75)/IF(N75&lt;0,ABS(N75),N75)</f>
        <v>1.8976729203233595</v>
      </c>
      <c r="P75" s="152">
        <f>VLOOKUP(P$2,怪物属性!$B$4:$F$29,5,FALSE)/($F75-VLOOKUP(P$2,怪物属性!$B$4:$F$29,4,FALSE))</f>
        <v>15.984315092366678</v>
      </c>
      <c r="Q75" s="153">
        <f>$E75/(VLOOKUP(Q$2,怪物属性!$B$4:$F$29,3,FALSE)-$G75)/IF(P75&lt;0,ABS(P75),P75)</f>
        <v>0.76867762607085044</v>
      </c>
      <c r="R75" s="152">
        <f>VLOOKUP(R$2,怪物属性!$B$4:$F$29,5,FALSE)/($F75-VLOOKUP(R$2,怪物属性!$B$4:$F$29,4,FALSE))</f>
        <v>21.068462401795735</v>
      </c>
      <c r="S75" s="153">
        <f>$E75/(VLOOKUP(S$2,怪物属性!$B$4:$F$29,3,FALSE)-$G75)/IF(R75&lt;0,ABS(R75),R75)</f>
        <v>0.40911050954651074</v>
      </c>
      <c r="T75" s="152">
        <f>VLOOKUP(T$2,怪物属性!$B$4:$F$29,5,FALSE)/($F75-VLOOKUP(T$2,怪物属性!$B$4:$F$29,4,FALSE))</f>
        <v>29.192926045016076</v>
      </c>
      <c r="U75" s="153">
        <f>$E75/(VLOOKUP(U$2,怪物属性!$B$4:$F$29,3,FALSE)-$G75)/IF(T75&lt;0,ABS(T75),T75)</f>
        <v>0.22982671270705463</v>
      </c>
      <c r="V75" s="152">
        <f>VLOOKUP(V$2,怪物属性!$B$4:$F$29,5,FALSE)/($F75-VLOOKUP(V$2,怪物属性!$B$4:$F$29,4,FALSE))</f>
        <v>37.043478260869563</v>
      </c>
      <c r="W75" s="153">
        <f>$E75/(VLOOKUP(W$2,怪物属性!$B$4:$F$29,3,FALSE)-$G75)/IF(V75&lt;0,ABS(V75),V75)</f>
        <v>0.14795503791982667</v>
      </c>
      <c r="X75" s="152">
        <f>VLOOKUP(X$2,怪物属性!$B$4:$F$29,5,FALSE)/($F75-VLOOKUP(X$2,怪物属性!$B$4:$F$29,4,FALSE))</f>
        <v>49.695405021316908</v>
      </c>
      <c r="Y75" s="153">
        <f>$E75/(VLOOKUP(Y$2,怪物属性!$B$4:$F$29,3,FALSE)-$G75)/IF(X75&lt;0,ABS(X75),X75)</f>
        <v>9.3152219730372979E-2</v>
      </c>
      <c r="Z75" s="152">
        <f>VLOOKUP(Z$2,怪物属性!$B$4:$F$29,5,FALSE)/($F75-VLOOKUP(Z$2,怪物属性!$B$4:$F$29,4,FALSE))</f>
        <v>62.460656591974988</v>
      </c>
      <c r="AA75" s="153">
        <f>$E75/(VLOOKUP(AA$2,怪物属性!$B$4:$F$29,3,FALSE)-$G75)/IF(Z75&lt;0,ABS(Z75),Z75)</f>
        <v>6.4011017366525327E-2</v>
      </c>
      <c r="AB75" s="152">
        <f>VLOOKUP(AB$2,怪物属性!$B$4:$F$29,5,FALSE)/($F75-VLOOKUP(AB$2,怪物属性!$B$4:$F$29,4,FALSE))</f>
        <v>203.00653594771242</v>
      </c>
      <c r="AC75" s="153">
        <f>$E75/(VLOOKUP(AC$2,怪物属性!$B$4:$F$29,3,FALSE)-$G75)/IF(AB75&lt;0,ABS(AB75),AB75)</f>
        <v>1.208669315841213E-2</v>
      </c>
      <c r="AD75" s="152">
        <f>VLOOKUP(AD$2,怪物属性!$B$4:$F$29,5,FALSE)/($F75-VLOOKUP(AD$2,怪物属性!$B$4:$F$29,4,FALSE))</f>
        <v>326.69206842923796</v>
      </c>
      <c r="AE75" s="153">
        <f>$E75/(VLOOKUP(AE$2,怪物属性!$B$4:$F$29,3,FALSE)-$G75)/IF(AD75&lt;0,ABS(AD75),AD75)</f>
        <v>6.7376649712560088E-3</v>
      </c>
      <c r="AF75" s="152">
        <f>VLOOKUP(AF$2,怪物属性!$B$4:$F$29,5,FALSE)/($F75-VLOOKUP(AF$2,怪物属性!$B$4:$F$29,4,FALSE))</f>
        <v>686.01675977653633</v>
      </c>
      <c r="AG75" s="153">
        <f>$E75/(VLOOKUP(AG$2,怪物属性!$B$4:$F$29,3,FALSE)-$G75)/IF(AF75&lt;0,ABS(AF75),AF75)</f>
        <v>2.9007772138277942E-3</v>
      </c>
      <c r="AH75" s="152">
        <f>VLOOKUP(AH$2,怪物属性!$B$4:$F$29,5,FALSE)/($F75-VLOOKUP(AH$2,怪物属性!$B$4:$F$29,4,FALSE))</f>
        <v>3784</v>
      </c>
      <c r="AI75" s="153">
        <f>$E75/(VLOOKUP(AI$2,怪物属性!$B$4:$F$29,3,FALSE)-$G75)/IF(AH75&lt;0,ABS(AH75),AH75)</f>
        <v>4.7966049257144563E-4</v>
      </c>
      <c r="AJ75" s="152">
        <f>VLOOKUP(AJ$2,怪物属性!$B$4:$F$29,5,FALSE)/($F75-VLOOKUP(AJ$2,怪物属性!$B$4:$F$29,4,FALSE))</f>
        <v>-1369.7894736842106</v>
      </c>
      <c r="AK75" s="153">
        <f>$E75/(VLOOKUP(AK$2,怪物属性!$B$4:$F$29,3,FALSE)-$G75)/IF(AJ75&lt;0,ABS(AJ75),AJ75)</f>
        <v>1.2138001016592304E-3</v>
      </c>
      <c r="AL75" s="152">
        <f>VLOOKUP(AL$2,怪物属性!$B$4:$F$29,5,FALSE)/($F75-VLOOKUP(AL$2,怪物属性!$B$4:$F$29,4,FALSE))</f>
        <v>-615.76481149012568</v>
      </c>
      <c r="AM75" s="153">
        <f>$E75/(VLOOKUP(AM$2,怪物属性!$B$4:$F$29,3,FALSE)-$G75)/IF(AL75&lt;0,ABS(AL75),AL75)</f>
        <v>2.4742122338287861E-3</v>
      </c>
      <c r="AN75" s="152">
        <f>VLOOKUP(AN$2,怪物属性!$B$4:$F$29,5,FALSE)/($F75-VLOOKUP(AN$2,怪物属性!$B$4:$F$29,4,FALSE))</f>
        <v>-444.45579793340988</v>
      </c>
      <c r="AO75" s="153">
        <f>$E75/(VLOOKUP(AO$2,怪物属性!$B$4:$F$29,3,FALSE)-$G75)/IF(AN75&lt;0,ABS(AN75),AN75)</f>
        <v>3.1727166285126208E-3</v>
      </c>
      <c r="AP75" s="152">
        <f>VLOOKUP(AP$2,怪物属性!$B$4:$F$29,5,FALSE)/($F75-VLOOKUP(AP$2,怪物属性!$B$4:$F$29,4,FALSE))</f>
        <v>-344.50657894736844</v>
      </c>
      <c r="AQ75" s="153">
        <f>$E75/(VLOOKUP(AQ$2,怪物属性!$B$4:$F$29,3,FALSE)-$G75)/IF(AP75&lt;0,ABS(AP75),AP75)</f>
        <v>3.7868868211760657E-3</v>
      </c>
      <c r="AR75" s="152">
        <f>VLOOKUP(AR$2,怪物属性!$B$4:$F$29,5,FALSE)/($F75-VLOOKUP(AR$2,怪物属性!$B$4:$F$29,4,FALSE))</f>
        <v>-297.38775510204084</v>
      </c>
      <c r="AS75" s="153">
        <f>$E75/(VLOOKUP(AS$2,怪物属性!$B$4:$F$29,3,FALSE)-$G75)/IF(AR75&lt;0,ABS(AR75),AR75)</f>
        <v>4.0761774809516312E-3</v>
      </c>
      <c r="AT75" s="152">
        <f>VLOOKUP(AT$2,怪物属性!$B$4:$F$29,5,FALSE)/($F75-VLOOKUP(AT$2,怪物属性!$B$4:$F$29,4,FALSE))</f>
        <v>-252.86626139817631</v>
      </c>
      <c r="AU75" s="153">
        <f>$E75/(VLOOKUP(AU$2,怪物属性!$B$4:$F$29,3,FALSE)-$G75)/IF(AT75&lt;0,ABS(AT75),AT75)</f>
        <v>4.435037465367127E-3</v>
      </c>
      <c r="AV75" s="152">
        <f>VLOOKUP(AV$2,怪物属性!$B$4:$F$29,5,FALSE)/($F75-VLOOKUP(AV$2,怪物属性!$B$4:$F$29,4,FALSE))</f>
        <v>-223.01464605370219</v>
      </c>
      <c r="AW75" s="153">
        <f>$E75/(VLOOKUP(AW$2,怪物属性!$B$4:$F$29,3,FALSE)-$G75)/IF(AV75&lt;0,ABS(AV75),AV75)</f>
        <v>4.6214918867270556E-3</v>
      </c>
      <c r="AX75" s="152">
        <f>VLOOKUP(AX$2,怪物属性!$B$4:$F$29,5,FALSE)/($F75-VLOOKUP(AX$2,怪物属性!$B$4:$F$29,4,FALSE))</f>
        <v>-196.13247718823928</v>
      </c>
      <c r="AY75" s="153">
        <f>$E75/(VLOOKUP(AY$2,怪物属性!$B$4:$F$29,3,FALSE)-$G75)/IF(AX75&lt;0,ABS(AX75),AX75)</f>
        <v>4.8492872849789275E-3</v>
      </c>
      <c r="AZ75" s="152">
        <f>VLOOKUP(AZ$2,怪物属性!$B$4:$F$29,5,FALSE)/($F75-VLOOKUP(AZ$2,怪物属性!$B$4:$F$29,4,FALSE))</f>
        <v>-170.0655737704918</v>
      </c>
      <c r="BA75" s="153">
        <f>$E75/(VLOOKUP(BA$2,怪物属性!$B$4:$F$29,3,FALSE)-$G75)/IF(AZ75&lt;0,ABS(AZ75),AZ75)</f>
        <v>5.0549450549450545E-3</v>
      </c>
      <c r="BB75" s="152">
        <f>VLOOKUP(BB$2,怪物属性!$B$4:$F$29,5,FALSE)/($F75-VLOOKUP(BB$2,怪物属性!$B$4:$F$29,4,FALSE))</f>
        <v>-142.59645232815964</v>
      </c>
      <c r="BC75" s="153">
        <f>$E75/(VLOOKUP(BC$2,怪物属性!$B$4:$F$29,3,FALSE)-$G75)/IF(BB75&lt;0,ABS(BB75),BB75)</f>
        <v>5.4042893923906821E-3</v>
      </c>
      <c r="BD75" s="152">
        <f>VLOOKUP(BD$2,怪物属性!$B$4:$F$29,5,FALSE)/($F75-VLOOKUP(BD$2,怪物属性!$B$4:$F$29,4,FALSE))</f>
        <v>-105.11489776046739</v>
      </c>
      <c r="BE75" s="153">
        <f>$E75/(VLOOKUP(BE$2,怪物属性!$B$4:$F$29,3,FALSE)-$G75)/IF(BD75&lt;0,ABS(BD75),BD75)</f>
        <v>6.120058171391626E-3</v>
      </c>
    </row>
    <row r="76" spans="1:57" x14ac:dyDescent="0.15">
      <c r="A76" s="30">
        <f>VLOOKUP(B76,装备升级!W:AB,静态模拟!C76+1,FALSE)+IF(静态模拟!D76=0,0,VLOOKUP(B76,装备强化!AP:AZ,静态模拟!D76+1,FALSE))</f>
        <v>288</v>
      </c>
      <c r="B76" s="149">
        <v>5</v>
      </c>
      <c r="C76" s="149">
        <v>2</v>
      </c>
      <c r="D76" s="149">
        <v>4</v>
      </c>
      <c r="E76" s="149">
        <f t="shared" si="4"/>
        <v>13170</v>
      </c>
      <c r="F76" s="22">
        <f t="shared" si="5"/>
        <v>4390</v>
      </c>
      <c r="G76" s="22">
        <f t="shared" si="6"/>
        <v>2195</v>
      </c>
      <c r="H76" s="152">
        <f>VLOOKUP(H$2,怪物属性!$B$4:$F$29,5,FALSE)/($F76-VLOOKUP(H$2,怪物属性!$B$4:$F$29,4,FALSE))</f>
        <v>3.008298755186722</v>
      </c>
      <c r="I76" s="153">
        <f>$E76/(VLOOKUP(I$2,怪物属性!$B$4:$F$29,3,FALSE)-$G76)/IF(H76&lt;0,ABS(H76),H76)</f>
        <v>-6.776918970855129</v>
      </c>
      <c r="J76" s="152">
        <f>VLOOKUP(J$2,怪物属性!$B$4:$F$29,5,FALSE)/($F76-VLOOKUP(J$2,怪物属性!$B$4:$F$29,4,FALSE))</f>
        <v>4.6724890829694319</v>
      </c>
      <c r="K76" s="153">
        <f>$E76/(VLOOKUP(K$2,怪物属性!$B$4:$F$29,3,FALSE)-$G76)/IF(J76&lt;0,ABS(J76),J76)</f>
        <v>-12.639579229705378</v>
      </c>
      <c r="L76" s="152">
        <f>VLOOKUP(L$2,怪物属性!$B$4:$F$29,5,FALSE)/($F76-VLOOKUP(L$2,怪物属性!$B$4:$F$29,4,FALSE))</f>
        <v>7.8033189920098343</v>
      </c>
      <c r="M76" s="153">
        <f>$E76/(VLOOKUP(M$2,怪物属性!$B$4:$F$29,3,FALSE)-$G76)/IF(L76&lt;0,ABS(L76),L76)</f>
        <v>8.3551652660540157</v>
      </c>
      <c r="N76" s="152">
        <f>VLOOKUP(N$2,怪物属性!$B$4:$F$29,5,FALSE)/($F76-VLOOKUP(N$2,怪物属性!$B$4:$F$29,4,FALSE))</f>
        <v>10.7578125</v>
      </c>
      <c r="O76" s="153">
        <f>$E76/(VLOOKUP(O$2,怪物属性!$B$4:$F$29,3,FALSE)-$G76)/IF(N76&lt;0,ABS(N76),N76)</f>
        <v>1.949405381402384</v>
      </c>
      <c r="P76" s="152">
        <f>VLOOKUP(P$2,怪物属性!$B$4:$F$29,5,FALSE)/($F76-VLOOKUP(P$2,怪物属性!$B$4:$F$29,4,FALSE))</f>
        <v>15.873658705434407</v>
      </c>
      <c r="Q76" s="153">
        <f>$E76/(VLOOKUP(Q$2,怪物属性!$B$4:$F$29,3,FALSE)-$G76)/IF(P76&lt;0,ABS(P76),P76)</f>
        <v>0.78493509876835876</v>
      </c>
      <c r="R76" s="152">
        <f>VLOOKUP(R$2,怪物属性!$B$4:$F$29,5,FALSE)/($F76-VLOOKUP(R$2,怪物属性!$B$4:$F$29,4,FALSE))</f>
        <v>20.911994058670629</v>
      </c>
      <c r="S76" s="153">
        <f>$E76/(VLOOKUP(S$2,怪物属性!$B$4:$F$29,3,FALSE)-$G76)/IF(R76&lt;0,ABS(R76),R76)</f>
        <v>0.41679822786884391</v>
      </c>
      <c r="T76" s="152">
        <f>VLOOKUP(T$2,怪物属性!$B$4:$F$29,5,FALSE)/($F76-VLOOKUP(T$2,怪物属性!$B$4:$F$29,4,FALSE))</f>
        <v>28.960127591706538</v>
      </c>
      <c r="U76" s="153">
        <f>$E76/(VLOOKUP(U$2,怪物属性!$B$4:$F$29,3,FALSE)-$G76)/IF(T76&lt;0,ABS(T76),T76)</f>
        <v>0.23393168198488168</v>
      </c>
      <c r="V76" s="152">
        <f>VLOOKUP(V$2,怪物属性!$B$4:$F$29,5,FALSE)/($F76-VLOOKUP(V$2,怪物属性!$B$4:$F$29,4,FALSE))</f>
        <v>36.724137931034484</v>
      </c>
      <c r="W76" s="153">
        <f>$E76/(VLOOKUP(W$2,怪物属性!$B$4:$F$29,3,FALSE)-$G76)/IF(V76&lt;0,ABS(V76),V76)</f>
        <v>0.15055403791345892</v>
      </c>
      <c r="X76" s="152">
        <f>VLOOKUP(X$2,怪物属性!$B$4:$F$29,5,FALSE)/($F76-VLOOKUP(X$2,怪物属性!$B$4:$F$29,4,FALSE))</f>
        <v>49.229000469263255</v>
      </c>
      <c r="Y76" s="153">
        <f>$E76/(VLOOKUP(Y$2,怪物属性!$B$4:$F$29,3,FALSE)-$G76)/IF(X76&lt;0,ABS(X76),X76)</f>
        <v>9.4799871239604969E-2</v>
      </c>
      <c r="Z76" s="152">
        <f>VLOOKUP(Z$2,怪物属性!$B$4:$F$29,5,FALSE)/($F76-VLOOKUP(Z$2,怪物属性!$B$4:$F$29,4,FALSE))</f>
        <v>61.816400206291902</v>
      </c>
      <c r="AA76" s="153">
        <f>$E76/(VLOOKUP(AA$2,怪物属性!$B$4:$F$29,3,FALSE)-$G76)/IF(Z76&lt;0,ABS(Z76),Z76)</f>
        <v>6.5172914590537145E-2</v>
      </c>
      <c r="AB76" s="152">
        <f>VLOOKUP(AB$2,怪物属性!$B$4:$F$29,5,FALSE)/($F76-VLOOKUP(AB$2,怪物属性!$B$4:$F$29,4,FALSE))</f>
        <v>198.6780383795309</v>
      </c>
      <c r="AC76" s="153">
        <f>$E76/(VLOOKUP(AC$2,怪物属性!$B$4:$F$29,3,FALSE)-$G76)/IF(AB76&lt;0,ABS(AB76),AB76)</f>
        <v>1.2429805356073648E-2</v>
      </c>
      <c r="AD76" s="152">
        <f>VLOOKUP(AD$2,怪物属性!$B$4:$F$29,5,FALSE)/($F76-VLOOKUP(AD$2,怪物属性!$B$4:$F$29,4,FALSE))</f>
        <v>316.83710407239818</v>
      </c>
      <c r="AE76" s="153">
        <f>$E76/(VLOOKUP(AE$2,怪物属性!$B$4:$F$29,3,FALSE)-$G76)/IF(AD76&lt;0,ABS(AD76),AD76)</f>
        <v>6.9907671204476919E-3</v>
      </c>
      <c r="AF76" s="152">
        <f>VLOOKUP(AF$2,怪物属性!$B$4:$F$29,5,FALSE)/($F76-VLOOKUP(AF$2,怪物属性!$B$4:$F$29,4,FALSE))</f>
        <v>649.71957671957671</v>
      </c>
      <c r="AG76" s="153">
        <f>$E76/(VLOOKUP(AG$2,怪物属性!$B$4:$F$29,3,FALSE)-$G76)/IF(AF76&lt;0,ABS(AF76),AF76)</f>
        <v>3.0815268282123262E-3</v>
      </c>
      <c r="AH76" s="152">
        <f>VLOOKUP(AH$2,怪物属性!$B$4:$F$29,5,FALSE)/($F76-VLOOKUP(AH$2,怪物属性!$B$4:$F$29,4,FALSE))</f>
        <v>2961.391304347826</v>
      </c>
      <c r="AI76" s="153">
        <f>$E76/(VLOOKUP(AI$2,怪物属性!$B$4:$F$29,3,FALSE)-$G76)/IF(AH76&lt;0,ABS(AH76),AH76)</f>
        <v>6.1655815438552684E-4</v>
      </c>
      <c r="AJ76" s="152">
        <f>VLOOKUP(AJ$2,怪物属性!$B$4:$F$29,5,FALSE)/($F76-VLOOKUP(AJ$2,怪物属性!$B$4:$F$29,4,FALSE))</f>
        <v>-1501.5</v>
      </c>
      <c r="AK76" s="153">
        <f>$E76/(VLOOKUP(AK$2,怪物属性!$B$4:$F$29,3,FALSE)-$G76)/IF(AJ76&lt;0,ABS(AJ76),AJ76)</f>
        <v>1.1138068280925424E-3</v>
      </c>
      <c r="AL76" s="152">
        <f>VLOOKUP(AL$2,怪物属性!$B$4:$F$29,5,FALSE)/($F76-VLOOKUP(AL$2,怪物属性!$B$4:$F$29,4,FALSE))</f>
        <v>-638.69832402234636</v>
      </c>
      <c r="AM76" s="153">
        <f>$E76/(VLOOKUP(AM$2,怪物属性!$B$4:$F$29,3,FALSE)-$G76)/IF(AL76&lt;0,ABS(AL76),AL76)</f>
        <v>2.399076614550306E-3</v>
      </c>
      <c r="AN76" s="152">
        <f>VLOOKUP(AN$2,怪物属性!$B$4:$F$29,5,FALSE)/($F76-VLOOKUP(AN$2,怪物属性!$B$4:$F$29,4,FALSE))</f>
        <v>-454.90129259694476</v>
      </c>
      <c r="AO76" s="153">
        <f>$E76/(VLOOKUP(AO$2,怪物属性!$B$4:$F$29,3,FALSE)-$G76)/IF(AN76&lt;0,ABS(AN76),AN76)</f>
        <v>3.1174045040284148E-3</v>
      </c>
      <c r="AP76" s="152">
        <f>VLOOKUP(AP$2,怪物属性!$B$4:$F$29,5,FALSE)/($F76-VLOOKUP(AP$2,怪物属性!$B$4:$F$29,4,FALSE))</f>
        <v>-350.26755852842808</v>
      </c>
      <c r="AQ76" s="153">
        <f>$E76/(VLOOKUP(AQ$2,怪物属性!$B$4:$F$29,3,FALSE)-$G76)/IF(AP76&lt;0,ABS(AP76),AP76)</f>
        <v>3.7453758471437189E-3</v>
      </c>
      <c r="AR76" s="152">
        <f>VLOOKUP(AR$2,怪物属性!$B$4:$F$29,5,FALSE)/($F76-VLOOKUP(AR$2,怪物属性!$B$4:$F$29,4,FALSE))</f>
        <v>-301.22997416020672</v>
      </c>
      <c r="AS76" s="153">
        <f>$E76/(VLOOKUP(AS$2,怪物属性!$B$4:$F$29,3,FALSE)-$G76)/IF(AR76&lt;0,ABS(AR76),AR76)</f>
        <v>4.0463441643803387E-3</v>
      </c>
      <c r="AT76" s="152">
        <f>VLOOKUP(AT$2,怪物属性!$B$4:$F$29,5,FALSE)/($F76-VLOOKUP(AT$2,怪物属性!$B$4:$F$29,4,FALSE))</f>
        <v>-255.45445240532243</v>
      </c>
      <c r="AU76" s="153">
        <f>$E76/(VLOOKUP(AU$2,怪物属性!$B$4:$F$29,3,FALSE)-$G76)/IF(AT76&lt;0,ABS(AT76),AT76)</f>
        <v>4.4139707980568035E-3</v>
      </c>
      <c r="AV76" s="152">
        <f>VLOOKUP(AV$2,怪物属性!$B$4:$F$29,5,FALSE)/($F76-VLOOKUP(AV$2,怪物属性!$B$4:$F$29,4,FALSE))</f>
        <v>-224.84413453650532</v>
      </c>
      <c r="AW76" s="153">
        <f>$E76/(VLOOKUP(AW$2,怪物属性!$B$4:$F$29,3,FALSE)-$G76)/IF(AV76&lt;0,ABS(AV76),AV76)</f>
        <v>4.6084901301027253E-3</v>
      </c>
      <c r="AX76" s="152">
        <f>VLOOKUP(AX$2,怪物属性!$B$4:$F$29,5,FALSE)/($F76-VLOOKUP(AX$2,怪物属性!$B$4:$F$29,4,FALSE))</f>
        <v>-197.46716570261995</v>
      </c>
      <c r="AY76" s="153">
        <f>$E76/(VLOOKUP(AY$2,怪物属性!$B$4:$F$29,3,FALSE)-$G76)/IF(AX76&lt;0,ABS(AX76),AX76)</f>
        <v>4.8420671018004138E-3</v>
      </c>
      <c r="AZ76" s="152">
        <f>VLOOKUP(AZ$2,怪物属性!$B$4:$F$29,5,FALSE)/($F76-VLOOKUP(AZ$2,怪物属性!$B$4:$F$29,4,FALSE))</f>
        <v>-171</v>
      </c>
      <c r="BA76" s="153">
        <f>$E76/(VLOOKUP(BA$2,怪物属性!$B$4:$F$29,3,FALSE)-$G76)/IF(AZ76&lt;0,ABS(AZ76),AZ76)</f>
        <v>5.0536446102131972E-3</v>
      </c>
      <c r="BB76" s="152">
        <f>VLOOKUP(BB$2,怪物属性!$B$4:$F$29,5,FALSE)/($F76-VLOOKUP(BB$2,怪物属性!$B$4:$F$29,4,FALSE))</f>
        <v>-143.23162583518931</v>
      </c>
      <c r="BC76" s="153">
        <f>$E76/(VLOOKUP(BC$2,怪物属性!$B$4:$F$29,3,FALSE)-$G76)/IF(BB76&lt;0,ABS(BB76),BB76)</f>
        <v>5.4081264992206233E-3</v>
      </c>
      <c r="BD76" s="152">
        <f>VLOOKUP(BD$2,怪物属性!$B$4:$F$29,5,FALSE)/($F76-VLOOKUP(BD$2,怪物属性!$B$4:$F$29,4,FALSE))</f>
        <v>-105.45718007163791</v>
      </c>
      <c r="BE76" s="153">
        <f>$E76/(VLOOKUP(BE$2,怪物属性!$B$4:$F$29,3,FALSE)-$G76)/IF(BD76&lt;0,ABS(BD76),BD76)</f>
        <v>6.1311213600352106E-3</v>
      </c>
    </row>
    <row r="77" spans="1:57" x14ac:dyDescent="0.15">
      <c r="A77" s="30">
        <f>VLOOKUP(B77,装备升级!W:AB,静态模拟!C77+1,FALSE)+IF(静态模拟!D77=0,0,VLOOKUP(B77,装备强化!AP:AZ,静态模拟!D77+1,FALSE))</f>
        <v>388</v>
      </c>
      <c r="B77" s="149">
        <v>5</v>
      </c>
      <c r="C77" s="149">
        <v>2</v>
      </c>
      <c r="D77" s="149">
        <v>5</v>
      </c>
      <c r="E77" s="149">
        <f t="shared" si="4"/>
        <v>13230</v>
      </c>
      <c r="F77" s="22">
        <f t="shared" si="5"/>
        <v>4410</v>
      </c>
      <c r="G77" s="22">
        <f t="shared" si="6"/>
        <v>2205</v>
      </c>
      <c r="H77" s="152">
        <f>VLOOKUP(H$2,怪物属性!$B$4:$F$29,5,FALSE)/($F77-VLOOKUP(H$2,怪物属性!$B$4:$F$29,4,FALSE))</f>
        <v>2.9917469050894083</v>
      </c>
      <c r="I77" s="153">
        <f>$E77/(VLOOKUP(I$2,怪物属性!$B$4:$F$29,3,FALSE)-$G77)/IF(H77&lt;0,ABS(H77),H77)</f>
        <v>-6.7411059714045418</v>
      </c>
      <c r="J77" s="152">
        <f>VLOOKUP(J$2,怪物属性!$B$4:$F$29,5,FALSE)/($F77-VLOOKUP(J$2,怪物属性!$B$4:$F$29,4,FALSE))</f>
        <v>4.645441389290883</v>
      </c>
      <c r="K77" s="153">
        <f>$E77/(VLOOKUP(K$2,怪物属性!$B$4:$F$29,3,FALSE)-$G77)/IF(J77&lt;0,ABS(J77),J77)</f>
        <v>-12.222975412137499</v>
      </c>
      <c r="L77" s="152">
        <f>VLOOKUP(L$2,怪物属性!$B$4:$F$29,5,FALSE)/($F77-VLOOKUP(L$2,怪物属性!$B$4:$F$29,4,FALSE))</f>
        <v>7.7556505803298714</v>
      </c>
      <c r="M77" s="153">
        <f>$E77/(VLOOKUP(M$2,怪物属性!$B$4:$F$29,3,FALSE)-$G77)/IF(L77&lt;0,ABS(L77),L77)</f>
        <v>8.884651169659735</v>
      </c>
      <c r="N77" s="152">
        <f>VLOOKUP(N$2,怪物属性!$B$4:$F$29,5,FALSE)/($F77-VLOOKUP(N$2,怪物属性!$B$4:$F$29,4,FALSE))</f>
        <v>10.688227684346701</v>
      </c>
      <c r="O77" s="153">
        <f>$E77/(VLOOKUP(O$2,怪物属性!$B$4:$F$29,3,FALSE)-$G77)/IF(N77&lt;0,ABS(N77),N77)</f>
        <v>2.0029295429066987</v>
      </c>
      <c r="P77" s="152">
        <f>VLOOKUP(P$2,怪物属性!$B$4:$F$29,5,FALSE)/($F77-VLOOKUP(P$2,怪物属性!$B$4:$F$29,4,FALSE))</f>
        <v>15.764523891371605</v>
      </c>
      <c r="Q77" s="153">
        <f>$E77/(VLOOKUP(Q$2,怪物属性!$B$4:$F$29,3,FALSE)-$G77)/IF(P77&lt;0,ABS(P77),P77)</f>
        <v>0.80155310994064222</v>
      </c>
      <c r="R77" s="152">
        <f>VLOOKUP(R$2,怪物属性!$B$4:$F$29,5,FALSE)/($F77-VLOOKUP(R$2,怪物属性!$B$4:$F$29,4,FALSE))</f>
        <v>20.757832657574642</v>
      </c>
      <c r="S77" s="153">
        <f>$E77/(VLOOKUP(S$2,怪物属性!$B$4:$F$29,3,FALSE)-$G77)/IF(R77&lt;0,ABS(R77),R77)</f>
        <v>0.42461677299301703</v>
      </c>
      <c r="T77" s="152">
        <f>VLOOKUP(T$2,怪物属性!$B$4:$F$29,5,FALSE)/($F77-VLOOKUP(T$2,怪物属性!$B$4:$F$29,4,FALSE))</f>
        <v>28.731012658227847</v>
      </c>
      <c r="U77" s="153">
        <f>$E77/(VLOOKUP(U$2,怪物属性!$B$4:$F$29,3,FALSE)-$G77)/IF(T77&lt;0,ABS(T77),T77)</f>
        <v>0.23809618728766327</v>
      </c>
      <c r="V77" s="152">
        <f>VLOOKUP(V$2,怪物属性!$B$4:$F$29,5,FALSE)/($F77-VLOOKUP(V$2,怪物属性!$B$4:$F$29,4,FALSE))</f>
        <v>36.410256410256409</v>
      </c>
      <c r="W77" s="153">
        <f>$E77/(VLOOKUP(W$2,怪物属性!$B$4:$F$29,3,FALSE)-$G77)/IF(V77&lt;0,ABS(V77),V77)</f>
        <v>0.15318682754198037</v>
      </c>
      <c r="X77" s="152">
        <f>VLOOKUP(X$2,怪物属性!$B$4:$F$29,5,FALSE)/($F77-VLOOKUP(X$2,怪物属性!$B$4:$F$29,4,FALSE))</f>
        <v>48.771269177126918</v>
      </c>
      <c r="Y77" s="153">
        <f>$E77/(VLOOKUP(Y$2,怪物属性!$B$4:$F$29,3,FALSE)-$G77)/IF(X77&lt;0,ABS(X77),X77)</f>
        <v>9.6467377100148077E-2</v>
      </c>
      <c r="Z77" s="152">
        <f>VLOOKUP(Z$2,怪物属性!$B$4:$F$29,5,FALSE)/($F77-VLOOKUP(Z$2,怪物属性!$B$4:$F$29,4,FALSE))</f>
        <v>61.185298621745787</v>
      </c>
      <c r="AA77" s="153">
        <f>$E77/(VLOOKUP(AA$2,怪物属性!$B$4:$F$29,3,FALSE)-$G77)/IF(Z77&lt;0,ABS(Z77),Z77)</f>
        <v>6.6348086122913708E-2</v>
      </c>
      <c r="AB77" s="152">
        <f>VLOOKUP(AB$2,怪物属性!$B$4:$F$29,5,FALSE)/($F77-VLOOKUP(AB$2,怪物属性!$B$4:$F$29,4,FALSE))</f>
        <v>194.5302713987474</v>
      </c>
      <c r="AC77" s="153">
        <f>$E77/(VLOOKUP(AC$2,怪物属性!$B$4:$F$29,3,FALSE)-$G77)/IF(AB77&lt;0,ABS(AB77),AB77)</f>
        <v>1.2776626091029475E-2</v>
      </c>
      <c r="AD77" s="152">
        <f>VLOOKUP(AD$2,怪物属性!$B$4:$F$29,5,FALSE)/($F77-VLOOKUP(AD$2,怪物属性!$B$4:$F$29,4,FALSE))</f>
        <v>307.55929721815522</v>
      </c>
      <c r="AE77" s="153">
        <f>$E77/(VLOOKUP(AE$2,怪物属性!$B$4:$F$29,3,FALSE)-$G77)/IF(AD77&lt;0,ABS(AD77),AD77)</f>
        <v>7.2466467606887731E-3</v>
      </c>
      <c r="AF77" s="152">
        <f>VLOOKUP(AF$2,怪物属性!$B$4:$F$29,5,FALSE)/($F77-VLOOKUP(AF$2,怪物属性!$B$4:$F$29,4,FALSE))</f>
        <v>617.070351758794</v>
      </c>
      <c r="AG77" s="153">
        <f>$E77/(VLOOKUP(AG$2,怪物属性!$B$4:$F$29,3,FALSE)-$G77)/IF(AF77&lt;0,ABS(AF77),AF77)</f>
        <v>3.2643146913778464E-3</v>
      </c>
      <c r="AH77" s="152">
        <f>VLOOKUP(AH$2,怪物属性!$B$4:$F$29,5,FALSE)/($F77-VLOOKUP(AH$2,怪物属性!$B$4:$F$29,4,FALSE))</f>
        <v>2432.5714285714284</v>
      </c>
      <c r="AI77" s="153">
        <f>$E77/(VLOOKUP(AI$2,怪物属性!$B$4:$F$29,3,FALSE)-$G77)/IF(AH77&lt;0,ABS(AH77),AH77)</f>
        <v>7.5505889459377836E-4</v>
      </c>
      <c r="AJ77" s="152">
        <f>VLOOKUP(AJ$2,怪物属性!$B$4:$F$29,5,FALSE)/($F77-VLOOKUP(AJ$2,怪物属性!$B$4:$F$29,4,FALSE))</f>
        <v>-1661.2340425531916</v>
      </c>
      <c r="AK77" s="153">
        <f>$E77/(VLOOKUP(AK$2,怪物属性!$B$4:$F$29,3,FALSE)-$G77)/IF(AJ77&lt;0,ABS(AJ77),AJ77)</f>
        <v>1.0125822145969831E-3</v>
      </c>
      <c r="AL77" s="152">
        <f>VLOOKUP(AL$2,怪物属性!$B$4:$F$29,5,FALSE)/($F77-VLOOKUP(AL$2,怪物属性!$B$4:$F$29,4,FALSE))</f>
        <v>-663.40618955512571</v>
      </c>
      <c r="AM77" s="153">
        <f>$E77/(VLOOKUP(AM$2,怪物属性!$B$4:$F$29,3,FALSE)-$G77)/IF(AL77&lt;0,ABS(AL77),AL77)</f>
        <v>2.3229508747652739E-3</v>
      </c>
      <c r="AN77" s="152">
        <f>VLOOKUP(AN$2,怪物属性!$B$4:$F$29,5,FALSE)/($F77-VLOOKUP(AN$2,怪物属性!$B$4:$F$29,4,FALSE))</f>
        <v>-465.84957882069796</v>
      </c>
      <c r="AO77" s="153">
        <f>$E77/(VLOOKUP(AO$2,怪物属性!$B$4:$F$29,3,FALSE)-$G77)/IF(AN77&lt;0,ABS(AN77),AN77)</f>
        <v>3.0613048561533174E-3</v>
      </c>
      <c r="AP77" s="152">
        <f>VLOOKUP(AP$2,怪物属性!$B$4:$F$29,5,FALSE)/($F77-VLOOKUP(AP$2,怪物属性!$B$4:$F$29,4,FALSE))</f>
        <v>-356.22448979591837</v>
      </c>
      <c r="AQ77" s="153">
        <f>$E77/(VLOOKUP(AQ$2,怪物属性!$B$4:$F$29,3,FALSE)-$G77)/IF(AP77&lt;0,ABS(AP77),AP77)</f>
        <v>3.7032108460943068E-3</v>
      </c>
      <c r="AR77" s="152">
        <f>VLOOKUP(AR$2,怪物属性!$B$4:$F$29,5,FALSE)/($F77-VLOOKUP(AR$2,怪物属性!$B$4:$F$29,4,FALSE))</f>
        <v>-305.17277486910996</v>
      </c>
      <c r="AS77" s="153">
        <f>$E77/(VLOOKUP(AS$2,怪物属性!$B$4:$F$29,3,FALSE)-$G77)/IF(AR77&lt;0,ABS(AR77),AR77)</f>
        <v>4.0159787937731556E-3</v>
      </c>
      <c r="AT77" s="152">
        <f>VLOOKUP(AT$2,怪物属性!$B$4:$F$29,5,FALSE)/($F77-VLOOKUP(AT$2,怪物属性!$B$4:$F$29,4,FALSE))</f>
        <v>-258.09617373319543</v>
      </c>
      <c r="AU77" s="153">
        <f>$E77/(VLOOKUP(AU$2,怪物属性!$B$4:$F$29,3,FALSE)-$G77)/IF(AT77&lt;0,ABS(AT77),AT77)</f>
        <v>4.3924560219048983E-3</v>
      </c>
      <c r="AV77" s="152">
        <f>VLOOKUP(AV$2,怪物属性!$B$4:$F$29,5,FALSE)/($F77-VLOOKUP(AV$2,怪物属性!$B$4:$F$29,4,FALSE))</f>
        <v>-226.70388751033911</v>
      </c>
      <c r="AW77" s="153">
        <f>$E77/(VLOOKUP(AW$2,怪物属性!$B$4:$F$29,3,FALSE)-$G77)/IF(AV77&lt;0,ABS(AV77),AV77)</f>
        <v>4.5951231578111231E-3</v>
      </c>
      <c r="AX77" s="152">
        <f>VLOOKUP(AX$2,怪物属性!$B$4:$F$29,5,FALSE)/($F77-VLOOKUP(AX$2,怪物属性!$B$4:$F$29,4,FALSE))</f>
        <v>-198.82014388489208</v>
      </c>
      <c r="AY77" s="153">
        <f>$E77/(VLOOKUP(AY$2,怪物属性!$B$4:$F$29,3,FALSE)-$G77)/IF(AX77&lt;0,ABS(AX77),AX77)</f>
        <v>4.8345359772950722E-3</v>
      </c>
      <c r="AZ77" s="152">
        <f>VLOOKUP(AZ$2,怪物属性!$B$4:$F$29,5,FALSE)/($F77-VLOOKUP(AZ$2,怪物属性!$B$4:$F$29,4,FALSE))</f>
        <v>-171.94475138121547</v>
      </c>
      <c r="BA77" s="153">
        <f>$E77/(VLOOKUP(BA$2,怪物属性!$B$4:$F$29,3,FALSE)-$G77)/IF(AZ77&lt;0,ABS(AZ77),AZ77)</f>
        <v>5.0520892868060859E-3</v>
      </c>
      <c r="BB77" s="152">
        <f>VLOOKUP(BB$2,怪物属性!$B$4:$F$29,5,FALSE)/($F77-VLOOKUP(BB$2,怪物属性!$B$4:$F$29,4,FALSE))</f>
        <v>-143.8724832214765</v>
      </c>
      <c r="BC77" s="153">
        <f>$E77/(VLOOKUP(BC$2,怪物属性!$B$4:$F$29,3,FALSE)-$G77)/IF(BB77&lt;0,ABS(BB77),BB77)</f>
        <v>5.4117484975683581E-3</v>
      </c>
      <c r="BD77" s="152">
        <f>VLOOKUP(BD$2,怪物属性!$B$4:$F$29,5,FALSE)/($F77-VLOOKUP(BD$2,怪物属性!$B$4:$F$29,4,FALSE))</f>
        <v>-105.80169879124469</v>
      </c>
      <c r="BE77" s="153">
        <f>$E77/(VLOOKUP(BE$2,怪物属性!$B$4:$F$29,3,FALSE)-$G77)/IF(BD77&lt;0,ABS(BD77),BD77)</f>
        <v>6.1420134178555965E-3</v>
      </c>
    </row>
    <row r="78" spans="1:57" x14ac:dyDescent="0.15">
      <c r="A78" s="30">
        <f>VLOOKUP(B78,装备升级!W:AB,静态模拟!C78+1,FALSE)+IF(静态模拟!D78=0,0,VLOOKUP(B78,装备强化!AP:AZ,静态模拟!D78+1,FALSE))</f>
        <v>518</v>
      </c>
      <c r="B78" s="149">
        <v>5</v>
      </c>
      <c r="C78" s="149">
        <v>2</v>
      </c>
      <c r="D78" s="149">
        <v>6</v>
      </c>
      <c r="E78" s="149">
        <f t="shared" si="4"/>
        <v>13290</v>
      </c>
      <c r="F78" s="22">
        <f t="shared" si="5"/>
        <v>4430</v>
      </c>
      <c r="G78" s="22">
        <f t="shared" si="6"/>
        <v>2215</v>
      </c>
      <c r="H78" s="152">
        <f>VLOOKUP(H$2,怪物属性!$B$4:$F$29,5,FALSE)/($F78-VLOOKUP(H$2,怪物属性!$B$4:$F$29,4,FALSE))</f>
        <v>2.9753761969904242</v>
      </c>
      <c r="I78" s="153">
        <f>$E78/(VLOOKUP(I$2,怪物属性!$B$4:$F$29,3,FALSE)-$G78)/IF(H78&lt;0,ABS(H78),H78)</f>
        <v>-6.7066998032515261</v>
      </c>
      <c r="J78" s="152">
        <f>VLOOKUP(J$2,怪物属性!$B$4:$F$29,5,FALSE)/($F78-VLOOKUP(J$2,怪物属性!$B$4:$F$29,4,FALSE))</f>
        <v>4.6187050359712227</v>
      </c>
      <c r="K78" s="153">
        <f>$E78/(VLOOKUP(K$2,怪物属性!$B$4:$F$29,3,FALSE)-$G78)/IF(J78&lt;0,ABS(J78),J78)</f>
        <v>-11.841275335564019</v>
      </c>
      <c r="L78" s="152">
        <f>VLOOKUP(L$2,怪物属性!$B$4:$F$29,5,FALSE)/($F78-VLOOKUP(L$2,怪物属性!$B$4:$F$29,4,FALSE))</f>
        <v>7.7085610200364298</v>
      </c>
      <c r="M78" s="153">
        <f>$E78/(VLOOKUP(M$2,怪物属性!$B$4:$F$29,3,FALSE)-$G78)/IF(L78&lt;0,ABS(L78),L78)</f>
        <v>9.472841666839777</v>
      </c>
      <c r="N78" s="152">
        <f>VLOOKUP(N$2,怪物属性!$B$4:$F$29,5,FALSE)/($F78-VLOOKUP(N$2,怪物属性!$B$4:$F$29,4,FALSE))</f>
        <v>10.619537275064268</v>
      </c>
      <c r="O78" s="153">
        <f>$E78/(VLOOKUP(O$2,怪物属性!$B$4:$F$29,3,FALSE)-$G78)/IF(N78&lt;0,ABS(N78),N78)</f>
        <v>2.0583338111072891</v>
      </c>
      <c r="P78" s="152">
        <f>VLOOKUP(P$2,怪物属性!$B$4:$F$29,5,FALSE)/($F78-VLOOKUP(P$2,怪物属性!$B$4:$F$29,4,FALSE))</f>
        <v>15.656879481051554</v>
      </c>
      <c r="Q78" s="153">
        <f>$E78/(VLOOKUP(Q$2,怪物属性!$B$4:$F$29,3,FALSE)-$G78)/IF(P78&lt;0,ABS(P78),P78)</f>
        <v>0.81854208982322929</v>
      </c>
      <c r="R78" s="152">
        <f>VLOOKUP(R$2,怪物属性!$B$4:$F$29,5,FALSE)/($F78-VLOOKUP(R$2,怪物属性!$B$4:$F$29,4,FALSE))</f>
        <v>20.605927552140503</v>
      </c>
      <c r="S78" s="153">
        <f>$E78/(VLOOKUP(S$2,怪物属性!$B$4:$F$29,3,FALSE)-$G78)/IF(R78&lt;0,ABS(R78),R78)</f>
        <v>0.4325687772490473</v>
      </c>
      <c r="T78" s="152">
        <f>VLOOKUP(T$2,怪物属性!$B$4:$F$29,5,FALSE)/($F78-VLOOKUP(T$2,怪物属性!$B$4:$F$29,4,FALSE))</f>
        <v>28.505494505494507</v>
      </c>
      <c r="U78" s="153">
        <f>$E78/(VLOOKUP(U$2,怪物属性!$B$4:$F$29,3,FALSE)-$G78)/IF(T78&lt;0,ABS(T78),T78)</f>
        <v>0.24232115693179684</v>
      </c>
      <c r="V78" s="152">
        <f>VLOOKUP(V$2,怪物属性!$B$4:$F$29,5,FALSE)/($F78-VLOOKUP(V$2,怪物属性!$B$4:$F$29,4,FALSE))</f>
        <v>36.101694915254235</v>
      </c>
      <c r="W78" s="153">
        <f>$E78/(VLOOKUP(W$2,怪物属性!$B$4:$F$29,3,FALSE)-$G78)/IF(V78&lt;0,ABS(V78),V78)</f>
        <v>0.15585383597094848</v>
      </c>
      <c r="X78" s="152">
        <f>VLOOKUP(X$2,怪物属性!$B$4:$F$29,5,FALSE)/($F78-VLOOKUP(X$2,怪物属性!$B$4:$F$29,4,FALSE))</f>
        <v>48.321971441731918</v>
      </c>
      <c r="Y78" s="153">
        <f>$E78/(VLOOKUP(Y$2,怪物属性!$B$4:$F$29,3,FALSE)-$G78)/IF(X78&lt;0,ABS(X78),X78)</f>
        <v>9.8154949885356807E-2</v>
      </c>
      <c r="Z78" s="152">
        <f>VLOOKUP(Z$2,怪物属性!$B$4:$F$29,5,FALSE)/($F78-VLOOKUP(Z$2,怪物属性!$B$4:$F$29,4,FALSE))</f>
        <v>60.566953006568973</v>
      </c>
      <c r="AA78" s="153">
        <f>$E78/(VLOOKUP(AA$2,怪物属性!$B$4:$F$29,3,FALSE)-$G78)/IF(Z78&lt;0,ABS(Z78),Z78)</f>
        <v>6.7536654533445997E-2</v>
      </c>
      <c r="AB78" s="152">
        <f>VLOOKUP(AB$2,怪物属性!$B$4:$F$29,5,FALSE)/($F78-VLOOKUP(AB$2,怪物属性!$B$4:$F$29,4,FALSE))</f>
        <v>190.5521472392638</v>
      </c>
      <c r="AC78" s="153">
        <f>$E78/(VLOOKUP(AC$2,怪物属性!$B$4:$F$29,3,FALSE)-$G78)/IF(AB78&lt;0,ABS(AB78),AB78)</f>
        <v>1.312717630363701E-2</v>
      </c>
      <c r="AD78" s="152">
        <f>VLOOKUP(AD$2,怪物属性!$B$4:$F$29,5,FALSE)/($F78-VLOOKUP(AD$2,怪物属性!$B$4:$F$29,4,FALSE))</f>
        <v>298.80938833570411</v>
      </c>
      <c r="AE78" s="153">
        <f>$E78/(VLOOKUP(AE$2,怪物属性!$B$4:$F$29,3,FALSE)-$G78)/IF(AD78&lt;0,ABS(AD78),AD78)</f>
        <v>7.5053179528519346E-3</v>
      </c>
      <c r="AF78" s="152">
        <f>VLOOKUP(AF$2,怪物属性!$B$4:$F$29,5,FALSE)/($F78-VLOOKUP(AF$2,怪物属性!$B$4:$F$29,4,FALSE))</f>
        <v>587.5454545454545</v>
      </c>
      <c r="AG78" s="153">
        <f>$E78/(VLOOKUP(AG$2,怪物属性!$B$4:$F$29,3,FALSE)-$G78)/IF(AF78&lt;0,ABS(AF78),AF78)</f>
        <v>3.4491501274267391E-3</v>
      </c>
      <c r="AH78" s="152">
        <f>VLOOKUP(AH$2,怪物属性!$B$4:$F$29,5,FALSE)/($F78-VLOOKUP(AH$2,怪物属性!$B$4:$F$29,4,FALSE))</f>
        <v>2064</v>
      </c>
      <c r="AI78" s="153">
        <f>$E78/(VLOOKUP(AI$2,怪物属性!$B$4:$F$29,3,FALSE)-$G78)/IF(AH78&lt;0,ABS(AH78),AH78)</f>
        <v>8.9516939918978075E-4</v>
      </c>
      <c r="AJ78" s="152">
        <f>VLOOKUP(AJ$2,怪物属性!$B$4:$F$29,5,FALSE)/($F78-VLOOKUP(AJ$2,怪物属性!$B$4:$F$29,4,FALSE))</f>
        <v>-1859</v>
      </c>
      <c r="AK78" s="153">
        <f>$E78/(VLOOKUP(AK$2,怪物属性!$B$4:$F$29,3,FALSE)-$G78)/IF(AJ78&lt;0,ABS(AJ78),AJ78)</f>
        <v>9.1012155841025256E-4</v>
      </c>
      <c r="AL78" s="152">
        <f>VLOOKUP(AL$2,怪物属性!$B$4:$F$29,5,FALSE)/($F78-VLOOKUP(AL$2,怪物属性!$B$4:$F$29,4,FALSE))</f>
        <v>-690.10261569416502</v>
      </c>
      <c r="AM78" s="153">
        <f>$E78/(VLOOKUP(AM$2,怪物属性!$B$4:$F$29,3,FALSE)-$G78)/IF(AL78&lt;0,ABS(AL78),AL78)</f>
        <v>2.2458315504952408E-3</v>
      </c>
      <c r="AN78" s="152">
        <f>VLOOKUP(AN$2,怪物属性!$B$4:$F$29,5,FALSE)/($F78-VLOOKUP(AN$2,怪物属性!$B$4:$F$29,4,FALSE))</f>
        <v>-477.33785450061652</v>
      </c>
      <c r="AO78" s="153">
        <f>$E78/(VLOOKUP(AO$2,怪物属性!$B$4:$F$29,3,FALSE)-$G78)/IF(AN78&lt;0,ABS(AN78),AN78)</f>
        <v>3.0044151354428786E-3</v>
      </c>
      <c r="AP78" s="152">
        <f>VLOOKUP(AP$2,怪物属性!$B$4:$F$29,5,FALSE)/($F78-VLOOKUP(AP$2,怪物属性!$B$4:$F$29,4,FALSE))</f>
        <v>-362.38754325259515</v>
      </c>
      <c r="AQ78" s="153">
        <f>$E78/(VLOOKUP(AQ$2,怪物属性!$B$4:$F$29,3,FALSE)-$G78)/IF(AP78&lt;0,ABS(AP78),AP78)</f>
        <v>3.660389859667663E-3</v>
      </c>
      <c r="AR78" s="152">
        <f>VLOOKUP(AR$2,怪物属性!$B$4:$F$29,5,FALSE)/($F78-VLOOKUP(AR$2,怪物属性!$B$4:$F$29,4,FALSE))</f>
        <v>-309.22015915119363</v>
      </c>
      <c r="AS78" s="153">
        <f>$E78/(VLOOKUP(AS$2,怪物属性!$B$4:$F$29,3,FALSE)-$G78)/IF(AR78&lt;0,ABS(AR78),AR78)</f>
        <v>3.9850798891466746E-3</v>
      </c>
      <c r="AT78" s="152">
        <f>VLOOKUP(AT$2,怪物属性!$B$4:$F$29,5,FALSE)/($F78-VLOOKUP(AT$2,怪物属性!$B$4:$F$29,4,FALSE))</f>
        <v>-260.79310344827587</v>
      </c>
      <c r="AU78" s="153">
        <f>$E78/(VLOOKUP(AU$2,怪物属性!$B$4:$F$29,3,FALSE)-$G78)/IF(AT78&lt;0,ABS(AT78),AT78)</f>
        <v>4.3704919839727078E-3</v>
      </c>
      <c r="AV78" s="152">
        <f>VLOOKUP(AV$2,怪物属性!$B$4:$F$29,5,FALSE)/($F78-VLOOKUP(AV$2,怪物属性!$B$4:$F$29,4,FALSE))</f>
        <v>-228.59466221851542</v>
      </c>
      <c r="AW78" s="153">
        <f>$E78/(VLOOKUP(AW$2,怪物属性!$B$4:$F$29,3,FALSE)-$G78)/IF(AV78&lt;0,ABS(AV78),AV78)</f>
        <v>4.5813901064582349E-3</v>
      </c>
      <c r="AX78" s="152">
        <f>VLOOKUP(AX$2,怪物属性!$B$4:$F$29,5,FALSE)/($F78-VLOOKUP(AX$2,怪物属性!$B$4:$F$29,4,FALSE))</f>
        <v>-200.19179027250777</v>
      </c>
      <c r="AY78" s="153">
        <f>$E78/(VLOOKUP(AY$2,怪物属性!$B$4:$F$29,3,FALSE)-$G78)/IF(AX78&lt;0,ABS(AX78),AX78)</f>
        <v>4.8266932332427567E-3</v>
      </c>
      <c r="AZ78" s="152">
        <f>VLOOKUP(AZ$2,怪物属性!$B$4:$F$29,5,FALSE)/($F78-VLOOKUP(AZ$2,怪物属性!$B$4:$F$29,4,FALSE))</f>
        <v>-172.9</v>
      </c>
      <c r="BA78" s="153">
        <f>$E78/(VLOOKUP(BA$2,怪物属性!$B$4:$F$29,3,FALSE)-$G78)/IF(AZ78&lt;0,ABS(AZ78),AZ78)</f>
        <v>5.0502785823347413E-3</v>
      </c>
      <c r="BB78" s="152">
        <f>VLOOKUP(BB$2,怪物属性!$B$4:$F$29,5,FALSE)/($F78-VLOOKUP(BB$2,怪物属性!$B$4:$F$29,4,FALSE))</f>
        <v>-144.5191011235955</v>
      </c>
      <c r="BC78" s="153">
        <f>$E78/(VLOOKUP(BC$2,怪物属性!$B$4:$F$29,3,FALSE)-$G78)/IF(BB78&lt;0,ABS(BB78),BB78)</f>
        <v>5.4151550074283232E-3</v>
      </c>
      <c r="BD78" s="152">
        <f>VLOOKUP(BD$2,怪物属性!$B$4:$F$29,5,FALSE)/($F78-VLOOKUP(BD$2,怪物属性!$B$4:$F$29,4,FALSE))</f>
        <v>-106.14847590953785</v>
      </c>
      <c r="BE78" s="153">
        <f>$E78/(VLOOKUP(BE$2,怪物属性!$B$4:$F$29,3,FALSE)-$G78)/IF(BD78&lt;0,ABS(BD78),BD78)</f>
        <v>6.1527340925590689E-3</v>
      </c>
    </row>
    <row r="79" spans="1:57" x14ac:dyDescent="0.15">
      <c r="A79" s="30">
        <f>VLOOKUP(B79,装备升级!W:AB,静态模拟!C79+1,FALSE)+IF(静态模拟!D79=0,0,VLOOKUP(B79,装备强化!AP:AZ,静态模拟!D79+1,FALSE))</f>
        <v>684</v>
      </c>
      <c r="B79" s="149">
        <v>5</v>
      </c>
      <c r="C79" s="149">
        <v>2</v>
      </c>
      <c r="D79" s="149">
        <v>7</v>
      </c>
      <c r="E79" s="149">
        <f t="shared" si="4"/>
        <v>13350</v>
      </c>
      <c r="F79" s="22">
        <f t="shared" si="5"/>
        <v>4450</v>
      </c>
      <c r="G79" s="22">
        <f t="shared" si="6"/>
        <v>2225</v>
      </c>
      <c r="H79" s="152">
        <f>VLOOKUP(H$2,怪物属性!$B$4:$F$29,5,FALSE)/($F79-VLOOKUP(H$2,怪物属性!$B$4:$F$29,4,FALSE))</f>
        <v>2.9591836734693877</v>
      </c>
      <c r="I79" s="153">
        <f>$E79/(VLOOKUP(I$2,怪物属性!$B$4:$F$29,3,FALSE)-$G79)/IF(H79&lt;0,ABS(H79),H79)</f>
        <v>-6.6736380330544787</v>
      </c>
      <c r="J79" s="152">
        <f>VLOOKUP(J$2,怪物属性!$B$4:$F$29,5,FALSE)/($F79-VLOOKUP(J$2,怪物属性!$B$4:$F$29,4,FALSE))</f>
        <v>4.592274678111588</v>
      </c>
      <c r="K79" s="153">
        <f>$E79/(VLOOKUP(K$2,怪物属性!$B$4:$F$29,3,FALSE)-$G79)/IF(J79&lt;0,ABS(J79),J79)</f>
        <v>-11.490340216467807</v>
      </c>
      <c r="L79" s="152">
        <f>VLOOKUP(L$2,怪物属性!$B$4:$F$29,5,FALSE)/($F79-VLOOKUP(L$2,怪物属性!$B$4:$F$29,4,FALSE))</f>
        <v>7.6620398310199151</v>
      </c>
      <c r="M79" s="153">
        <f>$E79/(VLOOKUP(M$2,怪物属性!$B$4:$F$29,3,FALSE)-$G79)/IF(L79&lt;0,ABS(L79),L79)</f>
        <v>10.129975930891986</v>
      </c>
      <c r="N79" s="152">
        <f>VLOOKUP(N$2,怪物属性!$B$4:$F$29,5,FALSE)/($F79-VLOOKUP(N$2,怪物属性!$B$4:$F$29,4,FALSE))</f>
        <v>10.551724137931034</v>
      </c>
      <c r="O79" s="153">
        <f>$E79/(VLOOKUP(O$2,怪物属性!$B$4:$F$29,3,FALSE)-$G79)/IF(N79&lt;0,ABS(N79),N79)</f>
        <v>2.115712505738081</v>
      </c>
      <c r="P79" s="152">
        <f>VLOOKUP(P$2,怪物属性!$B$4:$F$29,5,FALSE)/($F79-VLOOKUP(P$2,怪物属性!$B$4:$F$29,4,FALSE))</f>
        <v>15.55069515089861</v>
      </c>
      <c r="Q79" s="153">
        <f>$E79/(VLOOKUP(Q$2,怪物属性!$B$4:$F$29,3,FALSE)-$G79)/IF(P79&lt;0,ABS(P79),P79)</f>
        <v>0.83591287489256527</v>
      </c>
      <c r="R79" s="152">
        <f>VLOOKUP(R$2,怪物属性!$B$4:$F$29,5,FALSE)/($F79-VLOOKUP(R$2,怪物属性!$B$4:$F$29,4,FALSE))</f>
        <v>20.45622956774428</v>
      </c>
      <c r="S79" s="153">
        <f>$E79/(VLOOKUP(S$2,怪物属性!$B$4:$F$29,3,FALSE)-$G79)/IF(R79&lt;0,ABS(R79),R79)</f>
        <v>0.4406569440629679</v>
      </c>
      <c r="T79" s="152">
        <f>VLOOKUP(T$2,怪物属性!$B$4:$F$29,5,FALSE)/($F79-VLOOKUP(T$2,怪物属性!$B$4:$F$29,4,FALSE))</f>
        <v>28.283489096573209</v>
      </c>
      <c r="U79" s="153">
        <f>$E79/(VLOOKUP(U$2,怪物属性!$B$4:$F$29,3,FALSE)-$G79)/IF(T79&lt;0,ABS(T79),T79)</f>
        <v>0.24660753863423152</v>
      </c>
      <c r="V79" s="152">
        <f>VLOOKUP(V$2,怪物属性!$B$4:$F$29,5,FALSE)/($F79-VLOOKUP(V$2,怪物属性!$B$4:$F$29,4,FALSE))</f>
        <v>35.798319327731093</v>
      </c>
      <c r="W79" s="153">
        <f>$E79/(VLOOKUP(W$2,怪物属性!$B$4:$F$29,3,FALSE)-$G79)/IF(V79&lt;0,ABS(V79),V79)</f>
        <v>0.1585554996646546</v>
      </c>
      <c r="X79" s="152">
        <f>VLOOKUP(X$2,怪物属性!$B$4:$F$29,5,FALSE)/($F79-VLOOKUP(X$2,怪物属性!$B$4:$F$29,4,FALSE))</f>
        <v>47.880876312186217</v>
      </c>
      <c r="Y79" s="153">
        <f>$E79/(VLOOKUP(Y$2,怪物属性!$B$4:$F$29,3,FALSE)-$G79)/IF(X79&lt;0,ABS(X79),X79)</f>
        <v>9.986280521404918E-2</v>
      </c>
      <c r="Z79" s="152">
        <f>VLOOKUP(Z$2,怪物属性!$B$4:$F$29,5,FALSE)/($F79-VLOOKUP(Z$2,怪物属性!$B$4:$F$29,4,FALSE))</f>
        <v>59.96098049024512</v>
      </c>
      <c r="AA79" s="153">
        <f>$E79/(VLOOKUP(AA$2,怪物属性!$B$4:$F$29,3,FALSE)-$G79)/IF(Z79&lt;0,ABS(Z79),Z79)</f>
        <v>6.8738743905599503E-2</v>
      </c>
      <c r="AB79" s="152">
        <f>VLOOKUP(AB$2,怪物属性!$B$4:$F$29,5,FALSE)/($F79-VLOOKUP(AB$2,怪物属性!$B$4:$F$29,4,FALSE))</f>
        <v>186.73346693386773</v>
      </c>
      <c r="AC79" s="153">
        <f>$E79/(VLOOKUP(AC$2,怪物属性!$B$4:$F$29,3,FALSE)-$G79)/IF(AB79&lt;0,ABS(AB79),AB79)</f>
        <v>1.348147709220467E-2</v>
      </c>
      <c r="AD79" s="152">
        <f>VLOOKUP(AD$2,怪物属性!$B$4:$F$29,5,FALSE)/($F79-VLOOKUP(AD$2,怪物属性!$B$4:$F$29,4,FALSE))</f>
        <v>290.5435684647303</v>
      </c>
      <c r="AE79" s="153">
        <f>$E79/(VLOOKUP(AE$2,怪物属性!$B$4:$F$29,3,FALSE)-$G79)/IF(AD79&lt;0,ABS(AD79),AD79)</f>
        <v>7.7667948528799807E-3</v>
      </c>
      <c r="AF79" s="152">
        <f>VLOOKUP(AF$2,怪物属性!$B$4:$F$29,5,FALSE)/($F79-VLOOKUP(AF$2,怪物属性!$B$4:$F$29,4,FALSE))</f>
        <v>560.71689497716898</v>
      </c>
      <c r="AG79" s="153">
        <f>$E79/(VLOOKUP(AG$2,怪物属性!$B$4:$F$29,3,FALSE)-$G79)/IF(AF79&lt;0,ABS(AF79),AF79)</f>
        <v>3.6360425174198603E-3</v>
      </c>
      <c r="AH79" s="152">
        <f>VLOOKUP(AH$2,怪物属性!$B$4:$F$29,5,FALSE)/($F79-VLOOKUP(AH$2,怪物属性!$B$4:$F$29,4,FALSE))</f>
        <v>1792.421052631579</v>
      </c>
      <c r="AI79" s="153">
        <f>$E79/(VLOOKUP(AI$2,怪物属性!$B$4:$F$29,3,FALSE)-$G79)/IF(AH79&lt;0,ABS(AH79),AH79)</f>
        <v>1.0368963913994331E-3</v>
      </c>
      <c r="AJ79" s="152">
        <f>VLOOKUP(AJ$2,怪物属性!$B$4:$F$29,5,FALSE)/($F79-VLOOKUP(AJ$2,怪物属性!$B$4:$F$29,4,FALSE))</f>
        <v>-2110.2162162162163</v>
      </c>
      <c r="AK79" s="153">
        <f>$E79/(VLOOKUP(AK$2,怪物属性!$B$4:$F$29,3,FALSE)-$G79)/IF(AJ79&lt;0,ABS(AJ79),AJ79)</f>
        <v>8.0642013279165795E-4</v>
      </c>
      <c r="AL79" s="152">
        <f>VLOOKUP(AL$2,怪物属性!$B$4:$F$29,5,FALSE)/($F79-VLOOKUP(AL$2,怪物属性!$B$4:$F$29,4,FALSE))</f>
        <v>-719.03773584905662</v>
      </c>
      <c r="AM79" s="153">
        <f>$E79/(VLOOKUP(AM$2,怪物属性!$B$4:$F$29,3,FALSE)-$G79)/IF(AL79&lt;0,ABS(AL79),AL79)</f>
        <v>2.1677151615843923E-3</v>
      </c>
      <c r="AN79" s="152">
        <f>VLOOKUP(AN$2,怪物属性!$B$4:$F$29,5,FALSE)/($F79-VLOOKUP(AN$2,怪物属性!$B$4:$F$29,4,FALSE))</f>
        <v>-489.40707964601768</v>
      </c>
      <c r="AO79" s="153">
        <f>$E79/(VLOOKUP(AO$2,怪物属性!$B$4:$F$29,3,FALSE)-$G79)/IF(AN79&lt;0,ABS(AN79),AN79)</f>
        <v>2.9467327814363575E-3</v>
      </c>
      <c r="AP79" s="152">
        <f>VLOOKUP(AP$2,怪物属性!$B$4:$F$29,5,FALSE)/($F79-VLOOKUP(AP$2,怪物属性!$B$4:$F$29,4,FALSE))</f>
        <v>-368.76760563380282</v>
      </c>
      <c r="AQ79" s="153">
        <f>$E79/(VLOOKUP(AQ$2,怪物属性!$B$4:$F$29,3,FALSE)-$G79)/IF(AP79&lt;0,ABS(AP79),AP79)</f>
        <v>3.616910921677222E-3</v>
      </c>
      <c r="AR79" s="152">
        <f>VLOOKUP(AR$2,怪物属性!$B$4:$F$29,5,FALSE)/($F79-VLOOKUP(AR$2,怪物属性!$B$4:$F$29,4,FALSE))</f>
        <v>-313.3763440860215</v>
      </c>
      <c r="AS79" s="153">
        <f>$E79/(VLOOKUP(AS$2,怪物属性!$B$4:$F$29,3,FALSE)-$G79)/IF(AR79&lt;0,ABS(AR79),AR79)</f>
        <v>3.9536459650233446E-3</v>
      </c>
      <c r="AT79" s="152">
        <f>VLOOKUP(AT$2,怪物属性!$B$4:$F$29,5,FALSE)/($F79-VLOOKUP(AT$2,怪物属性!$B$4:$F$29,4,FALSE))</f>
        <v>-263.54699049630409</v>
      </c>
      <c r="AU79" s="153">
        <f>$E79/(VLOOKUP(AU$2,怪物属性!$B$4:$F$29,3,FALSE)-$G79)/IF(AT79&lt;0,ABS(AT79),AT79)</f>
        <v>4.3480775273629473E-3</v>
      </c>
      <c r="AV79" s="152">
        <f>VLOOKUP(AV$2,怪物属性!$B$4:$F$29,5,FALSE)/($F79-VLOOKUP(AV$2,怪物属性!$B$4:$F$29,4,FALSE))</f>
        <v>-230.51724137931035</v>
      </c>
      <c r="AW79" s="153">
        <f>$E79/(VLOOKUP(AW$2,怪物属性!$B$4:$F$29,3,FALSE)-$G79)/IF(AV79&lt;0,ABS(AV79),AV79)</f>
        <v>4.5672901099264081E-3</v>
      </c>
      <c r="AX79" s="152">
        <f>VLOOKUP(AX$2,怪物属性!$B$4:$F$29,5,FALSE)/($F79-VLOOKUP(AX$2,怪物属性!$B$4:$F$29,4,FALSE))</f>
        <v>-201.58249392150051</v>
      </c>
      <c r="AY79" s="153">
        <f>$E79/(VLOOKUP(AY$2,怪物属性!$B$4:$F$29,3,FALSE)-$G79)/IF(AX79&lt;0,ABS(AX79),AX79)</f>
        <v>4.8185381894494681E-3</v>
      </c>
      <c r="AZ79" s="152">
        <f>VLOOKUP(AZ$2,怪物属性!$B$4:$F$29,5,FALSE)/($F79-VLOOKUP(AZ$2,怪物属性!$B$4:$F$29,4,FALSE))</f>
        <v>-173.86592178770951</v>
      </c>
      <c r="BA79" s="153">
        <f>$E79/(VLOOKUP(BA$2,怪物属性!$B$4:$F$29,3,FALSE)-$G79)/IF(AZ79&lt;0,ABS(AZ79),AZ79)</f>
        <v>5.0482119930889786E-3</v>
      </c>
      <c r="BB79" s="152">
        <f>VLOOKUP(BB$2,怪物属性!$B$4:$F$29,5,FALSE)/($F79-VLOOKUP(BB$2,怪物属性!$B$4:$F$29,4,FALSE))</f>
        <v>-145.17155756207674</v>
      </c>
      <c r="BC79" s="153">
        <f>$E79/(VLOOKUP(BC$2,怪物属性!$B$4:$F$29,3,FALSE)-$G79)/IF(BB79&lt;0,ABS(BB79),BB79)</f>
        <v>5.4183456478993511E-3</v>
      </c>
      <c r="BD79" s="152">
        <f>VLOOKUP(BD$2,怪物属性!$B$4:$F$29,5,FALSE)/($F79-VLOOKUP(BD$2,怪物属性!$B$4:$F$29,4,FALSE))</f>
        <v>-106.49753370601776</v>
      </c>
      <c r="BE79" s="153">
        <f>$E79/(VLOOKUP(BE$2,怪物属性!$B$4:$F$29,3,FALSE)-$G79)/IF(BD79&lt;0,ABS(BD79),BD79)</f>
        <v>6.1632831313557452E-3</v>
      </c>
    </row>
    <row r="80" spans="1:57" x14ac:dyDescent="0.15">
      <c r="A80" s="30">
        <f>VLOOKUP(B80,装备升级!W:AB,静态模拟!C80+1,FALSE)+IF(静态模拟!D80=0,0,VLOOKUP(B80,装备强化!AP:AZ,静态模拟!D80+1,FALSE))</f>
        <v>892</v>
      </c>
      <c r="B80" s="149">
        <v>5</v>
      </c>
      <c r="C80" s="149">
        <v>2</v>
      </c>
      <c r="D80" s="149">
        <v>8</v>
      </c>
      <c r="E80" s="149">
        <f t="shared" si="4"/>
        <v>13410</v>
      </c>
      <c r="F80" s="22">
        <f t="shared" si="5"/>
        <v>4470</v>
      </c>
      <c r="G80" s="22">
        <f t="shared" si="6"/>
        <v>2235</v>
      </c>
      <c r="H80" s="152">
        <f>VLOOKUP(H$2,怪物属性!$B$4:$F$29,5,FALSE)/($F80-VLOOKUP(H$2,怪物属性!$B$4:$F$29,4,FALSE))</f>
        <v>2.9431664411366714</v>
      </c>
      <c r="I80" s="153">
        <f>$E80/(VLOOKUP(I$2,怪物属性!$B$4:$F$29,3,FALSE)-$G80)/IF(H80&lt;0,ABS(H80),H80)</f>
        <v>-6.6418618678998689</v>
      </c>
      <c r="J80" s="152">
        <f>VLOOKUP(J$2,怪物属性!$B$4:$F$29,5,FALSE)/($F80-VLOOKUP(J$2,怪物属性!$B$4:$F$29,4,FALSE))</f>
        <v>4.5661450924608822</v>
      </c>
      <c r="K80" s="153">
        <f>$E80/(VLOOKUP(K$2,怪物属性!$B$4:$F$29,3,FALSE)-$G80)/IF(J80&lt;0,ABS(J80),J80)</f>
        <v>-11.166660744110017</v>
      </c>
      <c r="L80" s="152">
        <f>VLOOKUP(L$2,怪物属性!$B$4:$F$29,5,FALSE)/($F80-VLOOKUP(L$2,怪物属性!$B$4:$F$29,4,FALSE))</f>
        <v>7.616076784643071</v>
      </c>
      <c r="M80" s="153">
        <f>$E80/(VLOOKUP(M$2,怪物属性!$B$4:$F$29,3,FALSE)-$G80)/IF(L80&lt;0,ABS(L80),L80)</f>
        <v>10.86882132605195</v>
      </c>
      <c r="N80" s="152">
        <f>VLOOKUP(N$2,怪物属性!$B$4:$F$29,5,FALSE)/($F80-VLOOKUP(N$2,怪物属性!$B$4:$F$29,4,FALSE))</f>
        <v>10.484771573604061</v>
      </c>
      <c r="O80" s="153">
        <f>$E80/(VLOOKUP(O$2,怪物属性!$B$4:$F$29,3,FALSE)-$G80)/IF(N80&lt;0,ABS(N80),N80)</f>
        <v>2.1751663628414333</v>
      </c>
      <c r="P80" s="152">
        <f>VLOOKUP(P$2,怪物属性!$B$4:$F$29,5,FALSE)/($F80-VLOOKUP(P$2,怪物属性!$B$4:$F$29,4,FALSE))</f>
        <v>15.445941394408893</v>
      </c>
      <c r="Q80" s="153">
        <f>$E80/(VLOOKUP(Q$2,怪物属性!$B$4:$F$29,3,FALSE)-$G80)/IF(P80&lt;0,ABS(P80),P80)</f>
        <v>0.85367672783852455</v>
      </c>
      <c r="R80" s="152">
        <f>VLOOKUP(R$2,怪物属性!$B$4:$F$29,5,FALSE)/($F80-VLOOKUP(R$2,怪物属性!$B$4:$F$29,4,FALSE))</f>
        <v>20.308690948431302</v>
      </c>
      <c r="S80" s="153">
        <f>$E80/(VLOOKUP(S$2,怪物属性!$B$4:$F$29,3,FALSE)-$G80)/IF(R80&lt;0,ABS(R80),R80)</f>
        <v>0.44888405037341728</v>
      </c>
      <c r="T80" s="152">
        <f>VLOOKUP(T$2,怪物属性!$B$4:$F$29,5,FALSE)/($F80-VLOOKUP(T$2,怪物属性!$B$4:$F$29,4,FALSE))</f>
        <v>28.064914992272026</v>
      </c>
      <c r="U80" s="153">
        <f>$E80/(VLOOKUP(U$2,怪物属性!$B$4:$F$29,3,FALSE)-$G80)/IF(T80&lt;0,ABS(T80),T80)</f>
        <v>0.25095630002193631</v>
      </c>
      <c r="V80" s="152">
        <f>VLOOKUP(V$2,怪物属性!$B$4:$F$29,5,FALSE)/($F80-VLOOKUP(V$2,怪物属性!$B$4:$F$29,4,FALSE))</f>
        <v>35.5</v>
      </c>
      <c r="W80" s="153">
        <f>$E80/(VLOOKUP(W$2,怪物属性!$B$4:$F$29,3,FALSE)-$G80)/IF(V80&lt;0,ABS(V80),V80)</f>
        <v>0.16129226254194681</v>
      </c>
      <c r="X80" s="152">
        <f>VLOOKUP(X$2,怪物属性!$B$4:$F$29,5,FALSE)/($F80-VLOOKUP(X$2,怪物属性!$B$4:$F$29,4,FALSE))</f>
        <v>47.447761194029852</v>
      </c>
      <c r="Y80" s="153">
        <f>$E80/(VLOOKUP(Y$2,怪物属性!$B$4:$F$29,3,FALSE)-$G80)/IF(X80&lt;0,ABS(X80),X80)</f>
        <v>0.10159116180524194</v>
      </c>
      <c r="Z80" s="152">
        <f>VLOOKUP(Z$2,怪物属性!$B$4:$F$29,5,FALSE)/($F80-VLOOKUP(Z$2,怪物属性!$B$4:$F$29,4,FALSE))</f>
        <v>59.367013372956912</v>
      </c>
      <c r="AA80" s="153">
        <f>$E80/(VLOOKUP(AA$2,怪物属性!$B$4:$F$29,3,FALSE)-$G80)/IF(Z80&lt;0,ABS(Z80),Z80)</f>
        <v>6.9954479859952914E-2</v>
      </c>
      <c r="AB80" s="152">
        <f>VLOOKUP(AB$2,怪物属性!$B$4:$F$29,5,FALSE)/($F80-VLOOKUP(AB$2,怪物属性!$B$4:$F$29,4,FALSE))</f>
        <v>183.06483300589392</v>
      </c>
      <c r="AC80" s="153">
        <f>$E80/(VLOOKUP(AC$2,怪物属性!$B$4:$F$29,3,FALSE)-$G80)/IF(AB80&lt;0,ABS(AB80),AB80)</f>
        <v>1.3839549714483977E-2</v>
      </c>
      <c r="AD80" s="152">
        <f>VLOOKUP(AD$2,怪物属性!$B$4:$F$29,5,FALSE)/($F80-VLOOKUP(AD$2,怪物属性!$B$4:$F$29,4,FALSE))</f>
        <v>282.72274562584118</v>
      </c>
      <c r="AE80" s="153">
        <f>$E80/(VLOOKUP(AE$2,怪物属性!$B$4:$F$29,3,FALSE)-$G80)/IF(AD80&lt;0,ABS(AD80),AD80)</f>
        <v>8.031091712590718E-3</v>
      </c>
      <c r="AF80" s="152">
        <f>VLOOKUP(AF$2,怪物属性!$B$4:$F$29,5,FALSE)/($F80-VLOOKUP(AF$2,怪物属性!$B$4:$F$29,4,FALSE))</f>
        <v>536.23144104803498</v>
      </c>
      <c r="AG80" s="153">
        <f>$E80/(VLOOKUP(AG$2,怪物属性!$B$4:$F$29,3,FALSE)-$G80)/IF(AF80&lt;0,ABS(AF80),AF80)</f>
        <v>3.8250012998121406E-3</v>
      </c>
      <c r="AH80" s="152">
        <f>VLOOKUP(AH$2,怪物属性!$B$4:$F$29,5,FALSE)/($F80-VLOOKUP(AH$2,怪物属性!$B$4:$F$29,4,FALSE))</f>
        <v>1584</v>
      </c>
      <c r="AI80" s="153">
        <f>$E80/(VLOOKUP(AI$2,怪物属性!$B$4:$F$29,3,FALSE)-$G80)/IF(AH80&lt;0,ABS(AH80),AH80)</f>
        <v>1.1802466319404839E-3</v>
      </c>
      <c r="AJ80" s="152">
        <f>VLOOKUP(AJ$2,怪物属性!$B$4:$F$29,5,FALSE)/($F80-VLOOKUP(AJ$2,怪物属性!$B$4:$F$29,4,FALSE))</f>
        <v>-2439.9375</v>
      </c>
      <c r="AK80" s="153">
        <f>$E80/(VLOOKUP(AK$2,怪物属性!$B$4:$F$29,3,FALSE)-$G80)/IF(AJ80&lt;0,ABS(AJ80),AJ80)</f>
        <v>7.0147318686909277E-4</v>
      </c>
      <c r="AL80" s="152">
        <f>VLOOKUP(AL$2,怪物属性!$B$4:$F$29,5,FALSE)/($F80-VLOOKUP(AL$2,怪物属性!$B$4:$F$29,4,FALSE))</f>
        <v>-750.50547045951862</v>
      </c>
      <c r="AM80" s="153">
        <f>$E80/(VLOOKUP(AM$2,怪物属性!$B$4:$F$29,3,FALSE)-$G80)/IF(AL80&lt;0,ABS(AL80),AL80)</f>
        <v>2.0885982116049997E-3</v>
      </c>
      <c r="AN80" s="152">
        <f>VLOOKUP(AN$2,怪物属性!$B$4:$F$29,5,FALSE)/($F80-VLOOKUP(AN$2,怪物属性!$B$4:$F$29,4,FALSE))</f>
        <v>-502.10246433203633</v>
      </c>
      <c r="AO80" s="153">
        <f>$E80/(VLOOKUP(AO$2,怪物属性!$B$4:$F$29,3,FALSE)-$G80)/IF(AN80&lt;0,ABS(AN80),AN80)</f>
        <v>2.8882552225971618E-3</v>
      </c>
      <c r="AP80" s="152">
        <f>VLOOKUP(AP$2,怪物属性!$B$4:$F$29,5,FALSE)/($F80-VLOOKUP(AP$2,怪物属性!$B$4:$F$29,4,FALSE))</f>
        <v>-375.3763440860215</v>
      </c>
      <c r="AQ80" s="153">
        <f>$E80/(VLOOKUP(AQ$2,怪物属性!$B$4:$F$29,3,FALSE)-$G80)/IF(AP80&lt;0,ABS(AP80),AP80)</f>
        <v>3.5727720580708885E-3</v>
      </c>
      <c r="AR80" s="152">
        <f>VLOOKUP(AR$2,怪物属性!$B$4:$F$29,5,FALSE)/($F80-VLOOKUP(AR$2,怪物属性!$B$4:$F$29,4,FALSE))</f>
        <v>-317.64577656675749</v>
      </c>
      <c r="AS80" s="153">
        <f>$E80/(VLOOKUP(AS$2,怪物属性!$B$4:$F$29,3,FALSE)-$G80)/IF(AR80&lt;0,ABS(AR80),AR80)</f>
        <v>3.9216755304059634E-3</v>
      </c>
      <c r="AT80" s="152">
        <f>VLOOKUP(AT$2,怪物属性!$B$4:$F$29,5,FALSE)/($F80-VLOOKUP(AT$2,怪物属性!$B$4:$F$29,4,FALSE))</f>
        <v>-266.35965848452508</v>
      </c>
      <c r="AU80" s="153">
        <f>$E80/(VLOOKUP(AU$2,怪物属性!$B$4:$F$29,3,FALSE)-$G80)/IF(AT80&lt;0,ABS(AT80),AT80)</f>
        <v>4.3252114912027311E-3</v>
      </c>
      <c r="AV80" s="152">
        <f>VLOOKUP(AV$2,怪物属性!$B$4:$F$29,5,FALSE)/($F80-VLOOKUP(AV$2,怪物属性!$B$4:$F$29,4,FALSE))</f>
        <v>-232.47243426632738</v>
      </c>
      <c r="AW80" s="153">
        <f>$E80/(VLOOKUP(AW$2,怪物属性!$B$4:$F$29,3,FALSE)-$G80)/IF(AV80&lt;0,ABS(AV80),AV80)</f>
        <v>4.552822299363604E-3</v>
      </c>
      <c r="AX80" s="152">
        <f>VLOOKUP(AX$2,怪物属性!$B$4:$F$29,5,FALSE)/($F80-VLOOKUP(AX$2,怪物属性!$B$4:$F$29,4,FALSE))</f>
        <v>-202.99265477439664</v>
      </c>
      <c r="AY80" s="153">
        <f>$E80/(VLOOKUP(AY$2,怪物属性!$B$4:$F$29,3,FALSE)-$G80)/IF(AX80&lt;0,ABS(AX80),AX80)</f>
        <v>4.8100701637401443E-3</v>
      </c>
      <c r="AZ80" s="152">
        <f>VLOOKUP(AZ$2,怪物属性!$B$4:$F$29,5,FALSE)/($F80-VLOOKUP(AZ$2,怪物属性!$B$4:$F$29,4,FALSE))</f>
        <v>-174.84269662921349</v>
      </c>
      <c r="BA80" s="153">
        <f>$E80/(VLOOKUP(BA$2,怪物属性!$B$4:$F$29,3,FALSE)-$G80)/IF(AZ80&lt;0,ABS(AZ80),AZ80)</f>
        <v>5.0458890140330582E-3</v>
      </c>
      <c r="BB80" s="152">
        <f>VLOOKUP(BB$2,怪物属性!$B$4:$F$29,5,FALSE)/($F80-VLOOKUP(BB$2,怪物属性!$B$4:$F$29,4,FALSE))</f>
        <v>-145.82993197278913</v>
      </c>
      <c r="BC80" s="153">
        <f>$E80/(VLOOKUP(BC$2,怪物属性!$B$4:$F$29,3,FALSE)-$G80)/IF(BB80&lt;0,ABS(BB80),BB80)</f>
        <v>5.421320037182026E-3</v>
      </c>
      <c r="BD80" s="152">
        <f>VLOOKUP(BD$2,怪物属性!$B$4:$F$29,5,FALSE)/($F80-VLOOKUP(BD$2,怪物属性!$B$4:$F$29,4,FALSE))</f>
        <v>-106.84889475420653</v>
      </c>
      <c r="BE80" s="153">
        <f>$E80/(VLOOKUP(BE$2,怪物属性!$B$4:$F$29,3,FALSE)-$G80)/IF(BD80&lt;0,ABS(BD80),BD80)</f>
        <v>6.17366028095834E-3</v>
      </c>
    </row>
    <row r="81" spans="1:57" x14ac:dyDescent="0.15">
      <c r="A81" s="30">
        <f>VLOOKUP(B81,装备升级!W:AB,静态模拟!C81+1,FALSE)+IF(静态模拟!D81=0,0,VLOOKUP(B81,装备强化!AP:AZ,静态模拟!D81+1,FALSE))</f>
        <v>1150</v>
      </c>
      <c r="B81" s="149">
        <v>5</v>
      </c>
      <c r="C81" s="149">
        <v>2</v>
      </c>
      <c r="D81" s="149">
        <v>9</v>
      </c>
      <c r="E81" s="149">
        <f t="shared" si="4"/>
        <v>13470</v>
      </c>
      <c r="F81" s="22">
        <f t="shared" si="5"/>
        <v>4490</v>
      </c>
      <c r="G81" s="22">
        <f t="shared" si="6"/>
        <v>2245</v>
      </c>
      <c r="H81" s="152">
        <f>VLOOKUP(H$2,怪物属性!$B$4:$F$29,5,FALSE)/($F81-VLOOKUP(H$2,怪物属性!$B$4:$F$29,4,FALSE))</f>
        <v>2.9273216689098249</v>
      </c>
      <c r="I81" s="153">
        <f>$E81/(VLOOKUP(I$2,怪物属性!$B$4:$F$29,3,FALSE)-$G81)/IF(H81&lt;0,ABS(H81),H81)</f>
        <v>-6.6113158937772489</v>
      </c>
      <c r="J81" s="152">
        <f>VLOOKUP(J$2,怪物属性!$B$4:$F$29,5,FALSE)/($F81-VLOOKUP(J$2,怪物属性!$B$4:$F$29,4,FALSE))</f>
        <v>4.5403111739745405</v>
      </c>
      <c r="K81" s="153">
        <f>$E81/(VLOOKUP(K$2,怪物属性!$B$4:$F$29,3,FALSE)-$G81)/IF(J81&lt;0,ABS(J81),J81)</f>
        <v>-10.867241792475438</v>
      </c>
      <c r="L81" s="152">
        <f>VLOOKUP(L$2,怪物属性!$B$4:$F$29,5,FALSE)/($F81-VLOOKUP(L$2,怪物属性!$B$4:$F$29,4,FALSE))</f>
        <v>7.5706618962432914</v>
      </c>
      <c r="M81" s="153">
        <f>$E81/(VLOOKUP(M$2,怪物属性!$B$4:$F$29,3,FALSE)-$G81)/IF(L81&lt;0,ABS(L81),L81)</f>
        <v>11.705505049248831</v>
      </c>
      <c r="N81" s="152">
        <f>VLOOKUP(N$2,怪物属性!$B$4:$F$29,5,FALSE)/($F81-VLOOKUP(N$2,怪物属性!$B$4:$F$29,4,FALSE))</f>
        <v>10.418663303909206</v>
      </c>
      <c r="O81" s="153">
        <f>$E81/(VLOOKUP(O$2,怪物属性!$B$4:$F$29,3,FALSE)-$G81)/IF(N81&lt;0,ABS(N81),N81)</f>
        <v>2.2368030898121134</v>
      </c>
      <c r="P81" s="152">
        <f>VLOOKUP(P$2,怪物属性!$B$4:$F$29,5,FALSE)/($F81-VLOOKUP(P$2,怪物属性!$B$4:$F$29,4,FALSE))</f>
        <v>15.34258949481432</v>
      </c>
      <c r="Q81" s="153">
        <f>$E81/(VLOOKUP(Q$2,怪物属性!$B$4:$F$29,3,FALSE)-$G81)/IF(P81&lt;0,ABS(P81),P81)</f>
        <v>0.87184535872694535</v>
      </c>
      <c r="R81" s="152">
        <f>VLOOKUP(R$2,怪物属性!$B$4:$F$29,5,FALSE)/($F81-VLOOKUP(R$2,怪物属性!$B$4:$F$29,4,FALSE))</f>
        <v>20.163265306122447</v>
      </c>
      <c r="S81" s="153">
        <f>$E81/(VLOOKUP(S$2,怪物属性!$B$4:$F$29,3,FALSE)-$G81)/IF(R81&lt;0,ABS(R81),R81)</f>
        <v>0.45725294914746989</v>
      </c>
      <c r="T81" s="152">
        <f>VLOOKUP(T$2,怪物属性!$B$4:$F$29,5,FALSE)/($F81-VLOOKUP(T$2,怪物属性!$B$4:$F$29,4,FALSE))</f>
        <v>27.849693251533743</v>
      </c>
      <c r="U81" s="153">
        <f>$E81/(VLOOKUP(U$2,怪物属性!$B$4:$F$29,3,FALSE)-$G81)/IF(T81&lt;0,ABS(T81),T81)</f>
        <v>0.25536842915750785</v>
      </c>
      <c r="V81" s="152">
        <f>VLOOKUP(V$2,怪物属性!$B$4:$F$29,5,FALSE)/($F81-VLOOKUP(V$2,怪物属性!$B$4:$F$29,4,FALSE))</f>
        <v>35.206611570247937</v>
      </c>
      <c r="W81" s="153">
        <f>$E81/(VLOOKUP(W$2,怪物属性!$B$4:$F$29,3,FALSE)-$G81)/IF(V81&lt;0,ABS(V81),V81)</f>
        <v>0.16406457613606165</v>
      </c>
      <c r="X81" s="152">
        <f>VLOOKUP(X$2,怪物属性!$B$4:$F$29,5,FALSE)/($F81-VLOOKUP(X$2,怪物属性!$B$4:$F$29,4,FALSE))</f>
        <v>47.022411474675032</v>
      </c>
      <c r="Y81" s="153">
        <f>$E81/(VLOOKUP(Y$2,怪物属性!$B$4:$F$29,3,FALSE)-$G81)/IF(X81&lt;0,ABS(X81),X81)</f>
        <v>0.10334024153407036</v>
      </c>
      <c r="Z81" s="152">
        <f>VLOOKUP(Z$2,怪物属性!$B$4:$F$29,5,FALSE)/($F81-VLOOKUP(Z$2,怪物属性!$B$4:$F$29,4,FALSE))</f>
        <v>58.784698381559586</v>
      </c>
      <c r="AA81" s="153">
        <f>$E81/(VLOOKUP(AA$2,怪物属性!$B$4:$F$29,3,FALSE)-$G81)/IF(Z81&lt;0,ABS(Z81),Z81)</f>
        <v>7.1183989578073814E-2</v>
      </c>
      <c r="AB81" s="152">
        <f>VLOOKUP(AB$2,怪物属性!$B$4:$F$29,5,FALSE)/($F81-VLOOKUP(AB$2,怪物属性!$B$4:$F$29,4,FALSE))</f>
        <v>179.53757225433526</v>
      </c>
      <c r="AC81" s="153">
        <f>$E81/(VLOOKUP(AC$2,怪物属性!$B$4:$F$29,3,FALSE)-$G81)/IF(AB81&lt;0,ABS(AB81),AB81)</f>
        <v>1.4201415589178571E-2</v>
      </c>
      <c r="AD81" s="152">
        <f>VLOOKUP(AD$2,怪物属性!$B$4:$F$29,5,FALSE)/($F81-VLOOKUP(AD$2,怪物属性!$B$4:$F$29,4,FALSE))</f>
        <v>275.3119266055046</v>
      </c>
      <c r="AE81" s="153">
        <f>$E81/(VLOOKUP(AE$2,怪物属性!$B$4:$F$29,3,FALSE)-$G81)/IF(AD81&lt;0,ABS(AD81),AD81)</f>
        <v>8.2982228804899909E-3</v>
      </c>
      <c r="AF81" s="152">
        <f>VLOOKUP(AF$2,怪物属性!$B$4:$F$29,5,FALSE)/($F81-VLOOKUP(AF$2,怪物属性!$B$4:$F$29,4,FALSE))</f>
        <v>513.79497907949792</v>
      </c>
      <c r="AG81" s="153">
        <f>$E81/(VLOOKUP(AG$2,怪物属性!$B$4:$F$29,3,FALSE)-$G81)/IF(AF81&lt;0,ABS(AF81),AF81)</f>
        <v>4.0160359708921803E-3</v>
      </c>
      <c r="AH81" s="152">
        <f>VLOOKUP(AH$2,怪物属性!$B$4:$F$29,5,FALSE)/($F81-VLOOKUP(AH$2,怪物属性!$B$4:$F$29,4,FALSE))</f>
        <v>1419</v>
      </c>
      <c r="AI81" s="153">
        <f>$E81/(VLOOKUP(AI$2,怪物属性!$B$4:$F$29,3,FALSE)-$G81)/IF(AH81&lt;0,ABS(AH81),AH81)</f>
        <v>1.3252269192842356E-3</v>
      </c>
      <c r="AJ81" s="152">
        <f>VLOOKUP(AJ$2,怪物属性!$B$4:$F$29,5,FALSE)/($F81-VLOOKUP(AJ$2,怪物属性!$B$4:$F$29,4,FALSE))</f>
        <v>-2891.7777777777778</v>
      </c>
      <c r="AK81" s="153">
        <f>$E81/(VLOOKUP(AK$2,怪物属性!$B$4:$F$29,3,FALSE)-$G81)/IF(AJ81&lt;0,ABS(AJ81),AJ81)</f>
        <v>5.9527594548484193E-4</v>
      </c>
      <c r="AL81" s="152">
        <f>VLOOKUP(AL$2,怪物属性!$B$4:$F$29,5,FALSE)/($F81-VLOOKUP(AL$2,怪物属性!$B$4:$F$29,4,FALSE))</f>
        <v>-784.8535469107552</v>
      </c>
      <c r="AM81" s="153">
        <f>$E81/(VLOOKUP(AM$2,怪物属性!$B$4:$F$29,3,FALSE)-$G81)/IF(AL81&lt;0,ABS(AL81),AL81)</f>
        <v>2.0084771877622054E-3</v>
      </c>
      <c r="AN81" s="152">
        <f>VLOOKUP(AN$2,怪物属性!$B$4:$F$29,5,FALSE)/($F81-VLOOKUP(AN$2,怪物属性!$B$4:$F$29,4,FALSE))</f>
        <v>-515.47403462050602</v>
      </c>
      <c r="AO81" s="153">
        <f>$E81/(VLOOKUP(AO$2,怪物属性!$B$4:$F$29,3,FALSE)-$G81)/IF(AN81&lt;0,ABS(AN81),AN81)</f>
        <v>2.8289798762528885E-3</v>
      </c>
      <c r="AP81" s="152">
        <f>VLOOKUP(AP$2,怪物属性!$B$4:$F$29,5,FALSE)/($F81-VLOOKUP(AP$2,怪物属性!$B$4:$F$29,4,FALSE))</f>
        <v>-382.22627737226276</v>
      </c>
      <c r="AQ81" s="153">
        <f>$E81/(VLOOKUP(AQ$2,怪物属性!$B$4:$F$29,3,FALSE)-$G81)/IF(AP81&lt;0,ABS(AP81),AP81)</f>
        <v>3.5279712868916623E-3</v>
      </c>
      <c r="AR81" s="152">
        <f>VLOOKUP(AR$2,怪物属性!$B$4:$F$29,5,FALSE)/($F81-VLOOKUP(AR$2,怪物属性!$B$4:$F$29,4,FALSE))</f>
        <v>-322.03314917127074</v>
      </c>
      <c r="AS81" s="153">
        <f>$E81/(VLOOKUP(AS$2,怪物属性!$B$4:$F$29,3,FALSE)-$G81)/IF(AR81&lt;0,ABS(AR81),AR81)</f>
        <v>3.8891670887520094E-3</v>
      </c>
      <c r="AT81" s="152">
        <f>VLOOKUP(AT$2,怪物属性!$B$4:$F$29,5,FALSE)/($F81-VLOOKUP(AT$2,怪物属性!$B$4:$F$29,4,FALSE))</f>
        <v>-269.23300970873788</v>
      </c>
      <c r="AU81" s="153">
        <f>$E81/(VLOOKUP(AU$2,怪物属性!$B$4:$F$29,3,FALSE)-$G81)/IF(AT81&lt;0,ABS(AT81),AT81)</f>
        <v>4.3018927106265002E-3</v>
      </c>
      <c r="AV81" s="152">
        <f>VLOOKUP(AV$2,怪物属性!$B$4:$F$29,5,FALSE)/($F81-VLOOKUP(AV$2,怪物属性!$B$4:$F$29,4,FALSE))</f>
        <v>-234.46107784431138</v>
      </c>
      <c r="AW81" s="153">
        <f>$E81/(VLOOKUP(AW$2,怪物属性!$B$4:$F$29,3,FALSE)-$G81)/IF(AV81&lt;0,ABS(AV81),AV81)</f>
        <v>4.5379858031725897E-3</v>
      </c>
      <c r="AX81" s="152">
        <f>VLOOKUP(AX$2,怪物属性!$B$4:$F$29,5,FALSE)/($F81-VLOOKUP(AX$2,怪物属性!$B$4:$F$29,4,FALSE))</f>
        <v>-204.42268404367735</v>
      </c>
      <c r="AY81" s="153">
        <f>$E81/(VLOOKUP(AY$2,怪物属性!$B$4:$F$29,3,FALSE)-$G81)/IF(AX81&lt;0,ABS(AX81),AX81)</f>
        <v>4.8012884719514639E-3</v>
      </c>
      <c r="AZ81" s="152">
        <f>VLOOKUP(AZ$2,怪物属性!$B$4:$F$29,5,FALSE)/($F81-VLOOKUP(AZ$2,怪物属性!$B$4:$F$29,4,FALSE))</f>
        <v>-175.83050847457628</v>
      </c>
      <c r="BA81" s="153">
        <f>$E81/(VLOOKUP(BA$2,怪物属性!$B$4:$F$29,3,FALSE)-$G81)/IF(AZ81&lt;0,ABS(AZ81),AZ81)</f>
        <v>5.0433091388013256E-3</v>
      </c>
      <c r="BB81" s="152">
        <f>VLOOKUP(BB$2,怪物属性!$B$4:$F$29,5,FALSE)/($F81-VLOOKUP(BB$2,怪物属性!$B$4:$F$29,4,FALSE))</f>
        <v>-146.49430523917997</v>
      </c>
      <c r="BC81" s="153">
        <f>$E81/(VLOOKUP(BC$2,怪物属性!$B$4:$F$29,3,FALSE)-$G81)/IF(BB81&lt;0,ABS(BB81),BB81)</f>
        <v>5.4240777925760398E-3</v>
      </c>
      <c r="BD81" s="152">
        <f>VLOOKUP(BD$2,怪物属性!$B$4:$F$29,5,FALSE)/($F81-VLOOKUP(BD$2,怪物属性!$B$4:$F$29,4,FALSE))</f>
        <v>-107.2025819265144</v>
      </c>
      <c r="BE81" s="153">
        <f>$E81/(VLOOKUP(BE$2,怪物属性!$B$4:$F$29,3,FALSE)-$G81)/IF(BD81&lt;0,ABS(BD81),BD81)</f>
        <v>6.1838652875809462E-3</v>
      </c>
    </row>
    <row r="82" spans="1:57" x14ac:dyDescent="0.15">
      <c r="A82" s="30">
        <f>VLOOKUP(B82,装备升级!W:AB,静态模拟!C82+1,FALSE)+IF(静态模拟!D82=0,0,VLOOKUP(B82,装备强化!AP:AZ,静态模拟!D82+1,FALSE))</f>
        <v>1462</v>
      </c>
      <c r="B82" s="149">
        <v>5</v>
      </c>
      <c r="C82" s="149">
        <v>2</v>
      </c>
      <c r="D82" s="149">
        <v>10</v>
      </c>
      <c r="E82" s="149">
        <f t="shared" si="4"/>
        <v>13530</v>
      </c>
      <c r="F82" s="22">
        <f t="shared" si="5"/>
        <v>4510</v>
      </c>
      <c r="G82" s="22">
        <f t="shared" si="6"/>
        <v>2255</v>
      </c>
      <c r="H82" s="152">
        <f>VLOOKUP(H$2,怪物属性!$B$4:$F$29,5,FALSE)/($F82-VLOOKUP(H$2,怪物属性!$B$4:$F$29,4,FALSE))</f>
        <v>2.9116465863453813</v>
      </c>
      <c r="I82" s="153">
        <f>$E82/(VLOOKUP(I$2,怪物属性!$B$4:$F$29,3,FALSE)-$G82)/IF(H82&lt;0,ABS(H82),H82)</f>
        <v>-6.5819478362801602</v>
      </c>
      <c r="J82" s="152">
        <f>VLOOKUP(J$2,怪物属性!$B$4:$F$29,5,FALSE)/($F82-VLOOKUP(J$2,怪物属性!$B$4:$F$29,4,FALSE))</f>
        <v>4.5147679324894519</v>
      </c>
      <c r="K82" s="153">
        <f>$E82/(VLOOKUP(K$2,怪物属性!$B$4:$F$29,3,FALSE)-$G82)/IF(J82&lt;0,ABS(J82),J82)</f>
        <v>-10.589511574914962</v>
      </c>
      <c r="L82" s="152">
        <f>VLOOKUP(L$2,怪物属性!$B$4:$F$29,5,FALSE)/($F82-VLOOKUP(L$2,怪物属性!$B$4:$F$29,4,FALSE))</f>
        <v>7.5257854179016004</v>
      </c>
      <c r="M82" s="153">
        <f>$E82/(VLOOKUP(M$2,怪物属性!$B$4:$F$29,3,FALSE)-$G82)/IF(L82&lt;0,ABS(L82),L82)</f>
        <v>12.660697169786204</v>
      </c>
      <c r="N82" s="152">
        <f>VLOOKUP(N$2,怪物属性!$B$4:$F$29,5,FALSE)/($F82-VLOOKUP(N$2,怪物属性!$B$4:$F$29,4,FALSE))</f>
        <v>10.353383458646617</v>
      </c>
      <c r="O82" s="153">
        <f>$E82/(VLOOKUP(O$2,怪物属性!$B$4:$F$29,3,FALSE)-$G82)/IF(N82&lt;0,ABS(N82),N82)</f>
        <v>2.3007379790726934</v>
      </c>
      <c r="P82" s="152">
        <f>VLOOKUP(P$2,怪物属性!$B$4:$F$29,5,FALSE)/($F82-VLOOKUP(P$2,怪物属性!$B$4:$F$29,4,FALSE))</f>
        <v>15.240611498836822</v>
      </c>
      <c r="Q82" s="153">
        <f>$E82/(VLOOKUP(Q$2,怪物属性!$B$4:$F$29,3,FALSE)-$G82)/IF(P82&lt;0,ABS(P82),P82)</f>
        <v>0.89043094743573492</v>
      </c>
      <c r="R82" s="152">
        <f>VLOOKUP(R$2,怪物属性!$B$4:$F$29,5,FALSE)/($F82-VLOOKUP(R$2,怪物属性!$B$4:$F$29,4,FALSE))</f>
        <v>20.019907571987201</v>
      </c>
      <c r="S82" s="153">
        <f>$E82/(VLOOKUP(S$2,怪物属性!$B$4:$F$29,3,FALSE)-$G82)/IF(R82&lt;0,ABS(R82),R82)</f>
        <v>0.46576657200049992</v>
      </c>
      <c r="T82" s="152">
        <f>VLOOKUP(T$2,怪物属性!$B$4:$F$29,5,FALSE)/($F82-VLOOKUP(T$2,怪物属性!$B$4:$F$29,4,FALSE))</f>
        <v>27.637747336377473</v>
      </c>
      <c r="U82" s="153">
        <f>$E82/(VLOOKUP(U$2,怪物属性!$B$4:$F$29,3,FALSE)-$G82)/IF(T82&lt;0,ABS(T82),T82)</f>
        <v>0.25984493508151729</v>
      </c>
      <c r="V82" s="152">
        <f>VLOOKUP(V$2,怪物属性!$B$4:$F$29,5,FALSE)/($F82-VLOOKUP(V$2,怪物属性!$B$4:$F$29,4,FALSE))</f>
        <v>34.918032786885249</v>
      </c>
      <c r="W82" s="153">
        <f>$E82/(VLOOKUP(W$2,怪物属性!$B$4:$F$29,3,FALSE)-$G82)/IF(V82&lt;0,ABS(V82),V82)</f>
        <v>0.16687289975858596</v>
      </c>
      <c r="X82" s="152">
        <f>VLOOKUP(X$2,怪物属性!$B$4:$F$29,5,FALSE)/($F82-VLOOKUP(X$2,怪物属性!$B$4:$F$29,4,FALSE))</f>
        <v>46.604620168813859</v>
      </c>
      <c r="Y82" s="153">
        <f>$E82/(VLOOKUP(Y$2,怪物属性!$B$4:$F$29,3,FALSE)-$G82)/IF(X82&lt;0,ABS(X82),X82)</f>
        <v>0.10511026948892294</v>
      </c>
      <c r="Z82" s="152">
        <f>VLOOKUP(Z$2,怪物属性!$B$4:$F$29,5,FALSE)/($F82-VLOOKUP(Z$2,怪物属性!$B$4:$F$29,4,FALSE))</f>
        <v>58.213695968916952</v>
      </c>
      <c r="AA82" s="153">
        <f>$E82/(VLOOKUP(AA$2,怪物属性!$B$4:$F$29,3,FALSE)-$G82)/IF(Z82&lt;0,ABS(Z82),Z82)</f>
        <v>7.2427401826840654E-2</v>
      </c>
      <c r="AB82" s="152">
        <f>VLOOKUP(AB$2,怪物属性!$B$4:$F$29,5,FALSE)/($F82-VLOOKUP(AB$2,怪物属性!$B$4:$F$29,4,FALSE))</f>
        <v>176.14366729678639</v>
      </c>
      <c r="AC82" s="153">
        <f>$E82/(VLOOKUP(AC$2,怪物属性!$B$4:$F$29,3,FALSE)-$G82)/IF(AB82&lt;0,ABS(AB82),AB82)</f>
        <v>1.4567096297470414E-2</v>
      </c>
      <c r="AD82" s="152">
        <f>VLOOKUP(AD$2,怪物属性!$B$4:$F$29,5,FALSE)/($F82-VLOOKUP(AD$2,怪物属性!$B$4:$F$29,4,FALSE))</f>
        <v>268.27969348659002</v>
      </c>
      <c r="AE82" s="153">
        <f>$E82/(VLOOKUP(AE$2,怪物属性!$B$4:$F$29,3,FALSE)-$G82)/IF(AD82&lt;0,ABS(AD82),AD82)</f>
        <v>8.5682028025930359E-3</v>
      </c>
      <c r="AF82" s="152">
        <f>VLOOKUP(AF$2,怪物属性!$B$4:$F$29,5,FALSE)/($F82-VLOOKUP(AF$2,怪物属性!$B$4:$F$29,4,FALSE))</f>
        <v>493.16064257028114</v>
      </c>
      <c r="AG82" s="153">
        <f>$E82/(VLOOKUP(AG$2,怪物属性!$B$4:$F$29,3,FALSE)-$G82)/IF(AF82&lt;0,ABS(AF82),AF82)</f>
        <v>4.2091560852258927E-3</v>
      </c>
      <c r="AH82" s="152">
        <f>VLOOKUP(AH$2,怪物属性!$B$4:$F$29,5,FALSE)/($F82-VLOOKUP(AH$2,怪物属性!$B$4:$F$29,4,FALSE))</f>
        <v>1285.132075471698</v>
      </c>
      <c r="AI82" s="153">
        <f>$E82/(VLOOKUP(AI$2,怪物属性!$B$4:$F$29,3,FALSE)-$G82)/IF(AH82&lt;0,ABS(AH82),AH82)</f>
        <v>1.4718440899194462E-3</v>
      </c>
      <c r="AJ82" s="152">
        <f>VLOOKUP(AJ$2,怪物属性!$B$4:$F$29,5,FALSE)/($F82-VLOOKUP(AJ$2,怪物属性!$B$4:$F$29,4,FALSE))</f>
        <v>-3549</v>
      </c>
      <c r="AK82" s="153">
        <f>$E82/(VLOOKUP(AK$2,怪物属性!$B$4:$F$29,3,FALSE)-$G82)/IF(AJ82&lt;0,ABS(AJ82),AJ82)</f>
        <v>4.8782360904020436E-4</v>
      </c>
      <c r="AL82" s="152">
        <f>VLOOKUP(AL$2,怪物属性!$B$4:$F$29,5,FALSE)/($F82-VLOOKUP(AL$2,怪物属性!$B$4:$F$29,4,FALSE))</f>
        <v>-822.49640287769785</v>
      </c>
      <c r="AM82" s="153">
        <f>$E82/(VLOOKUP(AM$2,怪物属性!$B$4:$F$29,3,FALSE)-$G82)/IF(AL82&lt;0,ABS(AL82),AL82)</f>
        <v>1.9273485607981412E-3</v>
      </c>
      <c r="AN82" s="152">
        <f>VLOOKUP(AN$2,怪物属性!$B$4:$F$29,5,FALSE)/($F82-VLOOKUP(AN$2,怪物属性!$B$4:$F$29,4,FALSE))</f>
        <v>-529.57729138166894</v>
      </c>
      <c r="AO82" s="153">
        <f>$E82/(VLOOKUP(AO$2,怪物属性!$B$4:$F$29,3,FALSE)-$G82)/IF(AN82&lt;0,ABS(AN82),AN82)</f>
        <v>2.7689041485349833E-3</v>
      </c>
      <c r="AP82" s="152">
        <f>VLOOKUP(AP$2,怪物属性!$B$4:$F$29,5,FALSE)/($F82-VLOOKUP(AP$2,怪物属性!$B$4:$F$29,4,FALSE))</f>
        <v>-389.33085501858739</v>
      </c>
      <c r="AQ82" s="153">
        <f>$E82/(VLOOKUP(AQ$2,怪物属性!$B$4:$F$29,3,FALSE)-$G82)/IF(AP82&lt;0,ABS(AP82),AP82)</f>
        <v>3.4825066182380304E-3</v>
      </c>
      <c r="AR82" s="152">
        <f>VLOOKUP(AR$2,怪物属性!$B$4:$F$29,5,FALSE)/($F82-VLOOKUP(AR$2,怪物属性!$B$4:$F$29,4,FALSE))</f>
        <v>-326.54341736694676</v>
      </c>
      <c r="AS82" s="153">
        <f>$E82/(VLOOKUP(AS$2,怪物属性!$B$4:$F$29,3,FALSE)-$G82)/IF(AR82&lt;0,ABS(AR82),AR82)</f>
        <v>3.8561191379478383E-3</v>
      </c>
      <c r="AT82" s="152">
        <f>VLOOKUP(AT$2,怪物属性!$B$4:$F$29,5,FALSE)/($F82-VLOOKUP(AT$2,怪物属性!$B$4:$F$29,4,FALSE))</f>
        <v>-272.16902944383861</v>
      </c>
      <c r="AU82" s="153">
        <f>$E82/(VLOOKUP(AU$2,怪物属性!$B$4:$F$29,3,FALSE)-$G82)/IF(AT82&lt;0,ABS(AT82),AT82)</f>
        <v>4.2781200167588242E-3</v>
      </c>
      <c r="AV82" s="152">
        <f>VLOOKUP(AV$2,怪物属性!$B$4:$F$29,5,FALSE)/($F82-VLOOKUP(AV$2,怪物属性!$B$4:$F$29,4,FALSE))</f>
        <v>-236.48403796376186</v>
      </c>
      <c r="AW82" s="153">
        <f>$E82/(VLOOKUP(AW$2,怪物属性!$B$4:$F$29,3,FALSE)-$G82)/IF(AV82&lt;0,ABS(AV82),AV82)</f>
        <v>4.5227797470000974E-3</v>
      </c>
      <c r="AX82" s="152">
        <f>VLOOKUP(AX$2,怪物属性!$B$4:$F$29,5,FALSE)/($F82-VLOOKUP(AX$2,怪物属性!$B$4:$F$29,4,FALSE))</f>
        <v>-205.8730046115644</v>
      </c>
      <c r="AY82" s="153">
        <f>$E82/(VLOOKUP(AY$2,怪物属性!$B$4:$F$29,3,FALSE)-$G82)/IF(AX82&lt;0,ABS(AX82),AX82)</f>
        <v>4.7921924279245801E-3</v>
      </c>
      <c r="AZ82" s="152">
        <f>VLOOKUP(AZ$2,怪物属性!$B$4:$F$29,5,FALSE)/($F82-VLOOKUP(AZ$2,怪物属性!$B$4:$F$29,4,FALSE))</f>
        <v>-176.82954545454547</v>
      </c>
      <c r="BA82" s="153">
        <f>$E82/(VLOOKUP(BA$2,怪物属性!$B$4:$F$29,3,FALSE)-$G82)/IF(AZ82&lt;0,ABS(AZ82),AZ82)</f>
        <v>5.0404718596938269E-3</v>
      </c>
      <c r="BB82" s="152">
        <f>VLOOKUP(BB$2,怪物属性!$B$4:$F$29,5,FALSE)/($F82-VLOOKUP(BB$2,怪物属性!$B$4:$F$29,4,FALSE))</f>
        <v>-147.16475972540044</v>
      </c>
      <c r="BC82" s="153">
        <f>$E82/(VLOOKUP(BC$2,怪物属性!$B$4:$F$29,3,FALSE)-$G82)/IF(BB82&lt;0,ABS(BB82),BB82)</f>
        <v>5.4266185304775285E-3</v>
      </c>
      <c r="BD82" s="152">
        <f>VLOOKUP(BD$2,怪物属性!$B$4:$F$29,5,FALSE)/($F82-VLOOKUP(BD$2,怪物属性!$B$4:$F$29,4,FALSE))</f>
        <v>-107.55861839920293</v>
      </c>
      <c r="BE82" s="153">
        <f>$E82/(VLOOKUP(BE$2,怪物属性!$B$4:$F$29,3,FALSE)-$G82)/IF(BD82&lt;0,ABS(BD82),BD82)</f>
        <v>6.1938978969378099E-3</v>
      </c>
    </row>
    <row r="83" spans="1:57" x14ac:dyDescent="0.15">
      <c r="A83" s="30">
        <f>VLOOKUP(B83,装备升级!W:AB,静态模拟!C83+1,FALSE)+IF(静态模拟!D83=0,0,VLOOKUP(B83,装备强化!AP:AZ,静态模拟!D83+1,FALSE))</f>
        <v>55</v>
      </c>
      <c r="B83" s="149">
        <v>5</v>
      </c>
      <c r="C83" s="149">
        <v>3</v>
      </c>
      <c r="D83" s="149">
        <v>0</v>
      </c>
      <c r="E83" s="149">
        <f t="shared" si="4"/>
        <v>14910</v>
      </c>
      <c r="F83" s="22">
        <f t="shared" si="5"/>
        <v>4970</v>
      </c>
      <c r="G83" s="22">
        <f t="shared" si="6"/>
        <v>2485</v>
      </c>
      <c r="H83" s="152">
        <f>VLOOKUP(H$2,怪物属性!$B$4:$F$29,5,FALSE)/($F83-VLOOKUP(H$2,怪物属性!$B$4:$F$29,4,FALSE))</f>
        <v>2.5923718712753279</v>
      </c>
      <c r="I83" s="153">
        <f>$E83/(VLOOKUP(I$2,怪物属性!$B$4:$F$29,3,FALSE)-$G83)/IF(H83&lt;0,ABS(H83),H83)</f>
        <v>-6.1447539050987325</v>
      </c>
      <c r="J83" s="152">
        <f>VLOOKUP(J$2,怪物属性!$B$4:$F$29,5,FALSE)/($F83-VLOOKUP(J$2,怪物属性!$B$4:$F$29,4,FALSE))</f>
        <v>3.9975093399750934</v>
      </c>
      <c r="K83" s="153">
        <f>$E83/(VLOOKUP(K$2,怪物属性!$B$4:$F$29,3,FALSE)-$G83)/IF(J83&lt;0,ABS(J83),J83)</f>
        <v>-7.2706090251589508</v>
      </c>
      <c r="L83" s="152">
        <f>VLOOKUP(L$2,怪物属性!$B$4:$F$29,5,FALSE)/($F83-VLOOKUP(L$2,怪物属性!$B$4:$F$29,4,FALSE))</f>
        <v>6.6228482003129887</v>
      </c>
      <c r="M83" s="153">
        <f>$E83/(VLOOKUP(M$2,怪物属性!$B$4:$F$29,3,FALSE)-$G83)/IF(L83&lt;0,ABS(L83),L83)</f>
        <v>-25.58292339749098</v>
      </c>
      <c r="N83" s="152">
        <f>VLOOKUP(N$2,怪物属性!$B$4:$F$29,5,FALSE)/($F83-VLOOKUP(N$2,怪物属性!$B$4:$F$29,4,FALSE))</f>
        <v>9.0492880613362541</v>
      </c>
      <c r="O83" s="153">
        <f>$E83/(VLOOKUP(O$2,怪物属性!$B$4:$F$29,3,FALSE)-$G83)/IF(N83&lt;0,ABS(N83),N83)</f>
        <v>4.8746846974599611</v>
      </c>
      <c r="P83" s="152">
        <f>VLOOKUP(P$2,怪物属性!$B$4:$F$29,5,FALSE)/($F83-VLOOKUP(P$2,怪物属性!$B$4:$F$29,4,FALSE))</f>
        <v>13.219659844335544</v>
      </c>
      <c r="Q83" s="153">
        <f>$E83/(VLOOKUP(Q$2,怪物属性!$B$4:$F$29,3,FALSE)-$G83)/IF(P83&lt;0,ABS(P83),P83)</f>
        <v>1.4704897413428095</v>
      </c>
      <c r="R83" s="152">
        <f>VLOOKUP(R$2,怪物属性!$B$4:$F$29,5,FALSE)/($F83-VLOOKUP(R$2,怪物属性!$B$4:$F$29,4,FALSE))</f>
        <v>17.206232813932171</v>
      </c>
      <c r="S83" s="153">
        <f>$E83/(VLOOKUP(S$2,怪物属性!$B$4:$F$29,3,FALSE)-$G83)/IF(R83&lt;0,ABS(R83),R83)</f>
        <v>0.70970225402358367</v>
      </c>
      <c r="T83" s="152">
        <f>VLOOKUP(T$2,怪物属性!$B$4:$F$29,5,FALSE)/($F83-VLOOKUP(T$2,怪物属性!$B$4:$F$29,4,FALSE))</f>
        <v>23.520725388601036</v>
      </c>
      <c r="U83" s="153">
        <f>$E83/(VLOOKUP(U$2,怪物属性!$B$4:$F$29,3,FALSE)-$G83)/IF(T83&lt;0,ABS(T83),T83)</f>
        <v>0.38325817461745498</v>
      </c>
      <c r="V83" s="152">
        <f>VLOOKUP(V$2,怪物属性!$B$4:$F$29,5,FALSE)/($F83-VLOOKUP(V$2,怪物属性!$B$4:$F$29,4,FALSE))</f>
        <v>29.379310344827587</v>
      </c>
      <c r="W83" s="153">
        <f>$E83/(VLOOKUP(W$2,怪物属性!$B$4:$F$29,3,FALSE)-$G83)/IF(V83&lt;0,ABS(V83),V83)</f>
        <v>0.2425908221797323</v>
      </c>
      <c r="X83" s="152">
        <f>VLOOKUP(X$2,怪物属性!$B$4:$F$29,5,FALSE)/($F83-VLOOKUP(X$2,怪物属性!$B$4:$F$29,4,FALSE))</f>
        <v>38.696790852084099</v>
      </c>
      <c r="Y83" s="153">
        <f>$E83/(VLOOKUP(Y$2,怪物属性!$B$4:$F$29,3,FALSE)-$G83)/IF(X83&lt;0,ABS(X83),X83)</f>
        <v>0.15217348681253542</v>
      </c>
      <c r="Z83" s="152">
        <f>VLOOKUP(Z$2,怪物属性!$B$4:$F$29,5,FALSE)/($F83-VLOOKUP(Z$2,怪物属性!$B$4:$F$29,4,FALSE))</f>
        <v>47.583167923779278</v>
      </c>
      <c r="AA83" s="153">
        <f>$E83/(VLOOKUP(AA$2,怪物属性!$B$4:$F$29,3,FALSE)-$G83)/IF(Z83&lt;0,ABS(Z83),Z83)</f>
        <v>0.10518499429765513</v>
      </c>
      <c r="AB83" s="152">
        <f>VLOOKUP(AB$2,怪物属性!$B$4:$F$29,5,FALSE)/($F83-VLOOKUP(AB$2,怪物属性!$B$4:$F$29,4,FALSE))</f>
        <v>122.76679841897233</v>
      </c>
      <c r="AC83" s="153">
        <f>$E83/(VLOOKUP(AC$2,怪物属性!$B$4:$F$29,3,FALSE)-$G83)/IF(AB83&lt;0,ABS(AB83),AB83)</f>
        <v>2.4082842480616474E-2</v>
      </c>
      <c r="AD83" s="152">
        <f>VLOOKUP(AD$2,怪物属性!$B$4:$F$29,5,FALSE)/($F83-VLOOKUP(AD$2,怪物属性!$B$4:$F$29,4,FALSE))</f>
        <v>168.99678197908287</v>
      </c>
      <c r="AE83" s="153">
        <f>$E83/(VLOOKUP(AE$2,怪物属性!$B$4:$F$29,3,FALSE)-$G83)/IF(AD83&lt;0,ABS(AD83),AD83)</f>
        <v>1.5598750360747503E-2</v>
      </c>
      <c r="AF83" s="152">
        <f>VLOOKUP(AF$2,怪物属性!$B$4:$F$29,5,FALSE)/($F83-VLOOKUP(AF$2,怪物属性!$B$4:$F$29,4,FALSE))</f>
        <v>256.36116910229646</v>
      </c>
      <c r="AG83" s="153">
        <f>$E83/(VLOOKUP(AG$2,怪物属性!$B$4:$F$29,3,FALSE)-$G83)/IF(AF83&lt;0,ABS(AF83),AF83)</f>
        <v>9.2493852107558873E-3</v>
      </c>
      <c r="AH83" s="152">
        <f>VLOOKUP(AH$2,怪物属性!$B$4:$F$29,5,FALSE)/($F83-VLOOKUP(AH$2,怪物属性!$B$4:$F$29,4,FALSE))</f>
        <v>405.42857142857144</v>
      </c>
      <c r="AI83" s="153">
        <f>$E83/(VLOOKUP(AI$2,怪物属性!$B$4:$F$29,3,FALSE)-$G83)/IF(AH83&lt;0,ABS(AH83),AH83)</f>
        <v>5.3121332543817085E-3</v>
      </c>
      <c r="AJ83" s="152">
        <f>VLOOKUP(AJ$2,怪物属性!$B$4:$F$29,5,FALSE)/($F83-VLOOKUP(AJ$2,怪物属性!$B$4:$F$29,4,FALSE))</f>
        <v>839.54838709677415</v>
      </c>
      <c r="AK83" s="153">
        <f>$E83/(VLOOKUP(AK$2,怪物属性!$B$4:$F$29,3,FALSE)-$G83)/IF(AJ83&lt;0,ABS(AJ83),AJ83)</f>
        <v>2.341403842341929E-3</v>
      </c>
      <c r="AL83" s="152">
        <f>VLOOKUP(AL$2,怪物属性!$B$4:$F$29,5,FALSE)/($F83-VLOOKUP(AL$2,怪物属性!$B$4:$F$29,4,FALSE))</f>
        <v>7976.3023255813951</v>
      </c>
      <c r="AM83" s="153">
        <f>$E83/(VLOOKUP(AM$2,怪物属性!$B$4:$F$29,3,FALSE)-$G83)/IF(AL83&lt;0,ABS(AL83),AL83)</f>
        <v>2.250797375065356E-4</v>
      </c>
      <c r="AN83" s="152">
        <f>VLOOKUP(AN$2,怪物属性!$B$4:$F$29,5,FALSE)/($F83-VLOOKUP(AN$2,怪物属性!$B$4:$F$29,4,FALSE))</f>
        <v>-1428.490774907749</v>
      </c>
      <c r="AO83" s="153">
        <f>$E83/(VLOOKUP(AO$2,怪物属性!$B$4:$F$29,3,FALSE)-$G83)/IF(AN83&lt;0,ABS(AN83),AN83)</f>
        <v>1.1601188486018495E-3</v>
      </c>
      <c r="AP83" s="152">
        <f>VLOOKUP(AP$2,怪物属性!$B$4:$F$29,5,FALSE)/($F83-VLOOKUP(AP$2,怪物属性!$B$4:$F$29,4,FALSE))</f>
        <v>-680.06493506493507</v>
      </c>
      <c r="AQ83" s="153">
        <f>$E83/(VLOOKUP(AQ$2,怪物属性!$B$4:$F$29,3,FALSE)-$G83)/IF(AP83&lt;0,ABS(AP83),AP83)</f>
        <v>2.2488847029797678E-3</v>
      </c>
      <c r="AR83" s="152">
        <f>VLOOKUP(AR$2,怪物属性!$B$4:$F$29,5,FALSE)/($F83-VLOOKUP(AR$2,怪物属性!$B$4:$F$29,4,FALSE))</f>
        <v>-481.71900826446279</v>
      </c>
      <c r="AS83" s="153">
        <f>$E83/(VLOOKUP(AS$2,怪物属性!$B$4:$F$29,3,FALSE)-$G83)/IF(AR83&lt;0,ABS(AR83),AR83)</f>
        <v>2.943571455702473E-3</v>
      </c>
      <c r="AT83" s="152">
        <f>VLOOKUP(AT$2,怪物属性!$B$4:$F$29,5,FALSE)/($F83-VLOOKUP(AT$2,怪物属性!$B$4:$F$29,4,FALSE))</f>
        <v>-363.28820960698692</v>
      </c>
      <c r="AU83" s="153">
        <f>$E83/(VLOOKUP(AU$2,怪物属性!$B$4:$F$29,3,FALSE)-$G83)/IF(AT83&lt;0,ABS(AT83),AT83)</f>
        <v>3.6033182073519623E-3</v>
      </c>
      <c r="AV83" s="152">
        <f>VLOOKUP(AV$2,怪物属性!$B$4:$F$29,5,FALSE)/($F83-VLOOKUP(AV$2,怪物属性!$B$4:$F$29,4,FALSE))</f>
        <v>-295.03229278794402</v>
      </c>
      <c r="AW83" s="153">
        <f>$E83/(VLOOKUP(AW$2,怪物属性!$B$4:$F$29,3,FALSE)-$G83)/IF(AV83&lt;0,ABS(AV83),AV83)</f>
        <v>4.068988789136696E-3</v>
      </c>
      <c r="AX83" s="152">
        <f>VLOOKUP(AX$2,怪物属性!$B$4:$F$29,5,FALSE)/($F83-VLOOKUP(AX$2,怪物属性!$B$4:$F$29,4,FALSE))</f>
        <v>-246.01780415430267</v>
      </c>
      <c r="AY83" s="153">
        <f>$E83/(VLOOKUP(AY$2,怪物属性!$B$4:$F$29,3,FALSE)-$G83)/IF(AX83&lt;0,ABS(AX83),AX83)</f>
        <v>4.4946136018612776E-3</v>
      </c>
      <c r="AZ83" s="152">
        <f>VLOOKUP(AZ$2,怪物属性!$B$4:$F$29,5,FALSE)/($F83-VLOOKUP(AZ$2,怪物属性!$B$4:$F$29,4,FALSE))</f>
        <v>-203.41176470588235</v>
      </c>
      <c r="BA83" s="153">
        <f>$E83/(VLOOKUP(BA$2,怪物属性!$B$4:$F$29,3,FALSE)-$G83)/IF(AZ83&lt;0,ABS(AZ83),AZ83)</f>
        <v>4.9029829526221012E-3</v>
      </c>
      <c r="BB83" s="152">
        <f>VLOOKUP(BB$2,怪物属性!$B$4:$F$29,5,FALSE)/($F83-VLOOKUP(BB$2,怪物属性!$B$4:$F$29,4,FALSE))</f>
        <v>-164.47826086956522</v>
      </c>
      <c r="BC83" s="153">
        <f>$E83/(VLOOKUP(BC$2,怪物属性!$B$4:$F$29,3,FALSE)-$G83)/IF(BB83&lt;0,ABS(BB83),BB83)</f>
        <v>5.4242626590171169E-3</v>
      </c>
      <c r="BD83" s="152">
        <f>VLOOKUP(BD$2,怪物属性!$B$4:$F$29,5,FALSE)/($F83-VLOOKUP(BD$2,怪物属性!$B$4:$F$29,4,FALSE))</f>
        <v>-116.45415318230852</v>
      </c>
      <c r="BE83" s="153">
        <f>$E83/(VLOOKUP(BE$2,怪物属性!$B$4:$F$29,3,FALSE)-$G83)/IF(BD83&lt;0,ABS(BD83),BD83)</f>
        <v>6.376473836334216E-3</v>
      </c>
    </row>
    <row r="84" spans="1:57" x14ac:dyDescent="0.15">
      <c r="A84" s="30">
        <f>VLOOKUP(B84,装备升级!W:AB,静态模拟!C84+1,FALSE)+IF(静态模拟!D84=0,0,VLOOKUP(B84,装备强化!AP:AZ,静态模拟!D84+1,FALSE))</f>
        <v>103</v>
      </c>
      <c r="B84" s="149">
        <v>5</v>
      </c>
      <c r="C84" s="149">
        <v>3</v>
      </c>
      <c r="D84" s="149">
        <v>1</v>
      </c>
      <c r="E84" s="149">
        <f t="shared" si="4"/>
        <v>15000</v>
      </c>
      <c r="F84" s="22">
        <f t="shared" si="5"/>
        <v>5000</v>
      </c>
      <c r="G84" s="22">
        <f t="shared" si="6"/>
        <v>2500</v>
      </c>
      <c r="H84" s="152">
        <f>VLOOKUP(H$2,怪物属性!$B$4:$F$29,5,FALSE)/($F84-VLOOKUP(H$2,怪物属性!$B$4:$F$29,4,FALSE))</f>
        <v>2.5739644970414202</v>
      </c>
      <c r="I84" s="153">
        <f>$E84/(VLOOKUP(I$2,怪物属性!$B$4:$F$29,3,FALSE)-$G84)/IF(H84&lt;0,ABS(H84),H84)</f>
        <v>-6.1278509010478981</v>
      </c>
      <c r="J84" s="152">
        <f>VLOOKUP(J$2,怪物属性!$B$4:$F$29,5,FALSE)/($F84-VLOOKUP(J$2,怪物属性!$B$4:$F$29,4,FALSE))</f>
        <v>3.9678615574783684</v>
      </c>
      <c r="K84" s="153">
        <f>$E84/(VLOOKUP(K$2,怪物属性!$B$4:$F$29,3,FALSE)-$G84)/IF(J84&lt;0,ABS(J84),J84)</f>
        <v>-7.1597989238176156</v>
      </c>
      <c r="L84" s="152">
        <f>VLOOKUP(L$2,怪物属性!$B$4:$F$29,5,FALSE)/($F84-VLOOKUP(L$2,怪物属性!$B$4:$F$29,4,FALSE))</f>
        <v>6.5714285714285712</v>
      </c>
      <c r="M84" s="153">
        <f>$E84/(VLOOKUP(M$2,怪物属性!$B$4:$F$29,3,FALSE)-$G84)/IF(L84&lt;0,ABS(L84),L84)</f>
        <v>-22.161249472351205</v>
      </c>
      <c r="N84" s="152">
        <f>VLOOKUP(N$2,怪物属性!$B$4:$F$29,5,FALSE)/($F84-VLOOKUP(N$2,怪物属性!$B$4:$F$29,4,FALSE))</f>
        <v>8.9755567626290063</v>
      </c>
      <c r="O84" s="153">
        <f>$E84/(VLOOKUP(O$2,怪物属性!$B$4:$F$29,3,FALSE)-$G84)/IF(N84&lt;0,ABS(N84),N84)</f>
        <v>5.1740108954945354</v>
      </c>
      <c r="P84" s="152">
        <f>VLOOKUP(P$2,怪物属性!$B$4:$F$29,5,FALSE)/($F84-VLOOKUP(P$2,怪物属性!$B$4:$F$29,4,FALSE))</f>
        <v>13.106316090311518</v>
      </c>
      <c r="Q84" s="153">
        <f>$E84/(VLOOKUP(Q$2,怪物属性!$B$4:$F$29,3,FALSE)-$G84)/IF(P84&lt;0,ABS(P84),P84)</f>
        <v>1.5219233515498245</v>
      </c>
      <c r="R84" s="152">
        <f>VLOOKUP(R$2,怪物属性!$B$4:$F$29,5,FALSE)/($F84-VLOOKUP(R$2,怪物属性!$B$4:$F$29,4,FALSE))</f>
        <v>17.049954586739329</v>
      </c>
      <c r="S84" s="153">
        <f>$E84/(VLOOKUP(S$2,怪物属性!$B$4:$F$29,3,FALSE)-$G84)/IF(R84&lt;0,ABS(R84),R84)</f>
        <v>0.72949232104976924</v>
      </c>
      <c r="T84" s="152">
        <f>VLOOKUP(T$2,怪物属性!$B$4:$F$29,5,FALSE)/($F84-VLOOKUP(T$2,怪物属性!$B$4:$F$29,4,FALSE))</f>
        <v>23.294419499679282</v>
      </c>
      <c r="U84" s="153">
        <f>$E84/(VLOOKUP(U$2,怪物属性!$B$4:$F$29,3,FALSE)-$G84)/IF(T84&lt;0,ABS(T84),T84)</f>
        <v>0.39288044519528637</v>
      </c>
      <c r="V84" s="152">
        <f>VLOOKUP(V$2,怪物属性!$B$4:$F$29,5,FALSE)/($F84-VLOOKUP(V$2,怪物属性!$B$4:$F$29,4,FALSE))</f>
        <v>29.078498293515359</v>
      </c>
      <c r="W84" s="153">
        <f>$E84/(VLOOKUP(W$2,怪物属性!$B$4:$F$29,3,FALSE)-$G84)/IF(V84&lt;0,ABS(V84),V84)</f>
        <v>0.24836065017936215</v>
      </c>
      <c r="X84" s="152">
        <f>VLOOKUP(X$2,怪物属性!$B$4:$F$29,5,FALSE)/($F84-VLOOKUP(X$2,怪物属性!$B$4:$F$29,4,FALSE))</f>
        <v>38.273257935060194</v>
      </c>
      <c r="Y84" s="153">
        <f>$E84/(VLOOKUP(Y$2,怪物属性!$B$4:$F$29,3,FALSE)-$G84)/IF(X84&lt;0,ABS(X84),X84)</f>
        <v>0.15570860406662701</v>
      </c>
      <c r="Z84" s="152">
        <f>VLOOKUP(Z$2,怪物属性!$B$4:$F$29,5,FALSE)/($F84-VLOOKUP(Z$2,怪物属性!$B$4:$F$29,4,FALSE))</f>
        <v>47.023146331894864</v>
      </c>
      <c r="AA84" s="153">
        <f>$E84/(VLOOKUP(AA$2,怪物属性!$B$4:$F$29,3,FALSE)-$G84)/IF(Z84&lt;0,ABS(Z84),Z84)</f>
        <v>0.10762207848067112</v>
      </c>
      <c r="AB84" s="152">
        <f>VLOOKUP(AB$2,怪物属性!$B$4:$F$29,5,FALSE)/($F84-VLOOKUP(AB$2,怪物属性!$B$4:$F$29,4,FALSE))</f>
        <v>120.3875968992248</v>
      </c>
      <c r="AC84" s="153">
        <f>$E84/(VLOOKUP(AC$2,怪物属性!$B$4:$F$29,3,FALSE)-$G84)/IF(AB84&lt;0,ABS(AB84),AB84)</f>
        <v>2.4780738489058825E-2</v>
      </c>
      <c r="AD84" s="152">
        <f>VLOOKUP(AD$2,怪物属性!$B$4:$F$29,5,FALSE)/($F84-VLOOKUP(AD$2,怪物属性!$B$4:$F$29,4,FALSE))</f>
        <v>165.01413982717989</v>
      </c>
      <c r="AE84" s="153">
        <f>$E84/(VLOOKUP(AE$2,怪物属性!$B$4:$F$29,3,FALSE)-$G84)/IF(AD84&lt;0,ABS(AD84),AD84)</f>
        <v>1.6114394794940604E-2</v>
      </c>
      <c r="AF84" s="152">
        <f>VLOOKUP(AF$2,怪物属性!$B$4:$F$29,5,FALSE)/($F84-VLOOKUP(AF$2,怪物属性!$B$4:$F$29,4,FALSE))</f>
        <v>248.57692307692307</v>
      </c>
      <c r="AG84" s="153">
        <f>$E84/(VLOOKUP(AG$2,怪物属性!$B$4:$F$29,3,FALSE)-$G84)/IF(AF84&lt;0,ABS(AF84),AF84)</f>
        <v>9.6195590201753976E-3</v>
      </c>
      <c r="AH84" s="152">
        <f>VLOOKUP(AH$2,怪物属性!$B$4:$F$29,5,FALSE)/($F84-VLOOKUP(AH$2,怪物属性!$B$4:$F$29,4,FALSE))</f>
        <v>388.10256410256409</v>
      </c>
      <c r="AI84" s="153">
        <f>$E84/(VLOOKUP(AI$2,怪物属性!$B$4:$F$29,3,FALSE)-$G84)/IF(AH84&lt;0,ABS(AH84),AH84)</f>
        <v>5.5949011533032765E-3</v>
      </c>
      <c r="AJ84" s="152">
        <f>VLOOKUP(AJ$2,怪物属性!$B$4:$F$29,5,FALSE)/($F84-VLOOKUP(AJ$2,怪物属性!$B$4:$F$29,4,FALSE))</f>
        <v>776.8955223880597</v>
      </c>
      <c r="AK84" s="153">
        <f>$E84/(VLOOKUP(AK$2,怪物属性!$B$4:$F$29,3,FALSE)-$G84)/IF(AJ84&lt;0,ABS(AJ84),AJ84)</f>
        <v>2.5505436540900418E-3</v>
      </c>
      <c r="AL84" s="152">
        <f>VLOOKUP(AL$2,怪物属性!$B$4:$F$29,5,FALSE)/($F84-VLOOKUP(AL$2,怪物属性!$B$4:$F$29,4,FALSE))</f>
        <v>4698.3698630136987</v>
      </c>
      <c r="AM84" s="153">
        <f>$E84/(VLOOKUP(AM$2,怪物属性!$B$4:$F$29,3,FALSE)-$G84)/IF(AL84&lt;0,ABS(AL84),AL84)</f>
        <v>3.8511419474684613E-4</v>
      </c>
      <c r="AN84" s="152">
        <f>VLOOKUP(AN$2,怪物属性!$B$4:$F$29,5,FALSE)/($F84-VLOOKUP(AN$2,怪物属性!$B$4:$F$29,4,FALSE))</f>
        <v>-1606.3112033195021</v>
      </c>
      <c r="AO84" s="153">
        <f>$E84/(VLOOKUP(AO$2,怪物属性!$B$4:$F$29,3,FALSE)-$G84)/IF(AN84&lt;0,ABS(AN84),AN84)</f>
        <v>1.0396532605734113E-3</v>
      </c>
      <c r="AP84" s="152">
        <f>VLOOKUP(AP$2,怪物属性!$B$4:$F$29,5,FALSE)/($F84-VLOOKUP(AP$2,怪物属性!$B$4:$F$29,4,FALSE))</f>
        <v>-714.88054607508536</v>
      </c>
      <c r="AQ84" s="153">
        <f>$E84/(VLOOKUP(AQ$2,怪物属性!$B$4:$F$29,3,FALSE)-$G84)/IF(AP84&lt;0,ABS(AP84),AP84)</f>
        <v>2.1555913803889266E-3</v>
      </c>
      <c r="AR84" s="152">
        <f>VLOOKUP(AR$2,怪物属性!$B$4:$F$29,5,FALSE)/($F84-VLOOKUP(AR$2,怪物属性!$B$4:$F$29,4,FALSE))</f>
        <v>-497.12579957356076</v>
      </c>
      <c r="AS84" s="153">
        <f>$E84/(VLOOKUP(AS$2,怪物属性!$B$4:$F$29,3,FALSE)-$G84)/IF(AR84&lt;0,ABS(AR84),AR84)</f>
        <v>2.8736618171836398E-3</v>
      </c>
      <c r="AT84" s="152">
        <f>VLOOKUP(AT$2,怪物属性!$B$4:$F$29,5,FALSE)/($F84-VLOOKUP(AT$2,怪物属性!$B$4:$F$29,4,FALSE))</f>
        <v>-371.39732142857144</v>
      </c>
      <c r="AU84" s="153">
        <f>$E84/(VLOOKUP(AU$2,怪物属性!$B$4:$F$29,3,FALSE)-$G84)/IF(AT84&lt;0,ABS(AT84),AT84)</f>
        <v>3.5505945858980365E-3</v>
      </c>
      <c r="AV84" s="152">
        <f>VLOOKUP(AV$2,怪物属性!$B$4:$F$29,5,FALSE)/($F84-VLOOKUP(AV$2,怪物属性!$B$4:$F$29,4,FALSE))</f>
        <v>-299.87417943107221</v>
      </c>
      <c r="AW84" s="153">
        <f>$E84/(VLOOKUP(AW$2,怪物属性!$B$4:$F$29,3,FALSE)-$G84)/IF(AV84&lt;0,ABS(AV84),AV84)</f>
        <v>4.0323239736726304E-3</v>
      </c>
      <c r="AX84" s="152">
        <f>VLOOKUP(AX$2,怪物属性!$B$4:$F$29,5,FALSE)/($F84-VLOOKUP(AX$2,怪物属性!$B$4:$F$29,4,FALSE))</f>
        <v>-249.18677544010305</v>
      </c>
      <c r="AY84" s="153">
        <f>$E84/(VLOOKUP(AY$2,怪物属性!$B$4:$F$29,3,FALSE)-$G84)/IF(AX84&lt;0,ABS(AX84),AX84)</f>
        <v>4.4692115856511403E-3</v>
      </c>
      <c r="AZ84" s="152">
        <f>VLOOKUP(AZ$2,怪物属性!$B$4:$F$29,5,FALSE)/($F84-VLOOKUP(AZ$2,怪物属性!$B$4:$F$29,4,FALSE))</f>
        <v>-205.42574257425741</v>
      </c>
      <c r="BA84" s="153">
        <f>$E84/(VLOOKUP(BA$2,怪物属性!$B$4:$F$29,3,FALSE)-$G84)/IF(AZ84&lt;0,ABS(AZ84),AZ84)</f>
        <v>4.8891252880469312E-3</v>
      </c>
      <c r="BB84" s="152">
        <f>VLOOKUP(BB$2,怪物属性!$B$4:$F$29,5,FALSE)/($F84-VLOOKUP(BB$2,怪物属性!$B$4:$F$29,4,FALSE))</f>
        <v>-165.75</v>
      </c>
      <c r="BC84" s="153">
        <f>$E84/(VLOOKUP(BC$2,怪物属性!$B$4:$F$29,3,FALSE)-$G84)/IF(BB84&lt;0,ABS(BB84),BB84)</f>
        <v>5.4199998536600038E-3</v>
      </c>
      <c r="BD84" s="152">
        <f>VLOOKUP(BD$2,怪物属性!$B$4:$F$29,5,FALSE)/($F84-VLOOKUP(BD$2,怪物属性!$B$4:$F$29,4,FALSE))</f>
        <v>-117.08568329718004</v>
      </c>
      <c r="BE84" s="153">
        <f>$E84/(VLOOKUP(BE$2,怪物属性!$B$4:$F$29,3,FALSE)-$G84)/IF(BD84&lt;0,ABS(BD84),BD84)</f>
        <v>6.3851329594657473E-3</v>
      </c>
    </row>
    <row r="85" spans="1:57" x14ac:dyDescent="0.15">
      <c r="A85" s="30">
        <f>VLOOKUP(B85,装备升级!W:AB,静态模拟!C85+1,FALSE)+IF(静态模拟!D85=0,0,VLOOKUP(B85,装备强化!AP:AZ,静态模拟!D85+1,FALSE))</f>
        <v>155</v>
      </c>
      <c r="B85" s="149">
        <v>5</v>
      </c>
      <c r="C85" s="149">
        <v>3</v>
      </c>
      <c r="D85" s="149">
        <v>2</v>
      </c>
      <c r="E85" s="149">
        <f t="shared" si="4"/>
        <v>15090</v>
      </c>
      <c r="F85" s="22">
        <f t="shared" si="5"/>
        <v>5030</v>
      </c>
      <c r="G85" s="22">
        <f t="shared" si="6"/>
        <v>2515</v>
      </c>
      <c r="H85" s="152">
        <f>VLOOKUP(H$2,怪物属性!$B$4:$F$29,5,FALSE)/($F85-VLOOKUP(H$2,怪物属性!$B$4:$F$29,4,FALSE))</f>
        <v>2.5558166862514691</v>
      </c>
      <c r="I85" s="153">
        <f>$E85/(VLOOKUP(I$2,怪物属性!$B$4:$F$29,3,FALSE)-$G85)/IF(H85&lt;0,ABS(H85),H85)</f>
        <v>-6.1119868637110013</v>
      </c>
      <c r="J85" s="152">
        <f>VLOOKUP(J$2,怪物属性!$B$4:$F$29,5,FALSE)/($F85-VLOOKUP(J$2,怪物属性!$B$4:$F$29,4,FALSE))</f>
        <v>3.9386503067484662</v>
      </c>
      <c r="K85" s="153">
        <f>$E85/(VLOOKUP(K$2,怪物属性!$B$4:$F$29,3,FALSE)-$G85)/IF(J85&lt;0,ABS(J85),J85)</f>
        <v>-7.05573053820072</v>
      </c>
      <c r="L85" s="152">
        <f>VLOOKUP(L$2,怪物属性!$B$4:$F$29,5,FALSE)/($F85-VLOOKUP(L$2,怪物属性!$B$4:$F$29,4,FALSE))</f>
        <v>6.5208012326656393</v>
      </c>
      <c r="M85" s="153">
        <f>$E85/(VLOOKUP(M$2,怪物属性!$B$4:$F$29,3,FALSE)-$G85)/IF(L85&lt;0,ABS(L85),L85)</f>
        <v>-19.611294896030248</v>
      </c>
      <c r="N85" s="152">
        <f>VLOOKUP(N$2,怪物属性!$B$4:$F$29,5,FALSE)/($F85-VLOOKUP(N$2,怪物属性!$B$4:$F$29,4,FALSE))</f>
        <v>8.9030172413793096</v>
      </c>
      <c r="O85" s="153">
        <f>$E85/(VLOOKUP(O$2,怪物属性!$B$4:$F$29,3,FALSE)-$G85)/IF(N85&lt;0,ABS(N85),N85)</f>
        <v>5.5030227579247191</v>
      </c>
      <c r="P85" s="152">
        <f>VLOOKUP(P$2,怪物属性!$B$4:$F$29,5,FALSE)/($F85-VLOOKUP(P$2,怪物属性!$B$4:$F$29,4,FALSE))</f>
        <v>12.994899404930575</v>
      </c>
      <c r="Q85" s="153">
        <f>$E85/(VLOOKUP(Q$2,怪物属性!$B$4:$F$29,3,FALSE)-$G85)/IF(P85&lt;0,ABS(P85),P85)</f>
        <v>1.57561036819751</v>
      </c>
      <c r="R85" s="152">
        <f>VLOOKUP(R$2,怪物属性!$B$4:$F$29,5,FALSE)/($F85-VLOOKUP(R$2,怪物属性!$B$4:$F$29,4,FALSE))</f>
        <v>16.896489648964895</v>
      </c>
      <c r="S85" s="153">
        <f>$E85/(VLOOKUP(S$2,怪物属性!$B$4:$F$29,3,FALSE)-$G85)/IF(R85&lt;0,ABS(R85),R85)</f>
        <v>0.7498613884981169</v>
      </c>
      <c r="T85" s="152">
        <f>VLOOKUP(T$2,怪物属性!$B$4:$F$29,5,FALSE)/($F85-VLOOKUP(T$2,怪物属性!$B$4:$F$29,4,FALSE))</f>
        <v>23.072426937738246</v>
      </c>
      <c r="U85" s="153">
        <f>$E85/(VLOOKUP(U$2,怪物属性!$B$4:$F$29,3,FALSE)-$G85)/IF(T85&lt;0,ABS(T85),T85)</f>
        <v>0.40272624749258962</v>
      </c>
      <c r="V85" s="152">
        <f>VLOOKUP(V$2,怪物属性!$B$4:$F$29,5,FALSE)/($F85-VLOOKUP(V$2,怪物属性!$B$4:$F$29,4,FALSE))</f>
        <v>28.783783783783782</v>
      </c>
      <c r="W85" s="153">
        <f>$E85/(VLOOKUP(W$2,怪物属性!$B$4:$F$29,3,FALSE)-$G85)/IF(V85&lt;0,ABS(V85),V85)</f>
        <v>0.25424516058523794</v>
      </c>
      <c r="X85" s="152">
        <f>VLOOKUP(X$2,怪物属性!$B$4:$F$29,5,FALSE)/($F85-VLOOKUP(X$2,怪物属性!$B$4:$F$29,4,FALSE))</f>
        <v>37.858895705521469</v>
      </c>
      <c r="Y85" s="153">
        <f>$E85/(VLOOKUP(Y$2,怪物属性!$B$4:$F$29,3,FALSE)-$G85)/IF(X85&lt;0,ABS(X85),X85)</f>
        <v>0.15930668202433679</v>
      </c>
      <c r="Z85" s="152">
        <f>VLOOKUP(Z$2,怪物属性!$B$4:$F$29,5,FALSE)/($F85-VLOOKUP(Z$2,怪物属性!$B$4:$F$29,4,FALSE))</f>
        <v>46.476153547886781</v>
      </c>
      <c r="AA85" s="153">
        <f>$E85/(VLOOKUP(AA$2,怪物属性!$B$4:$F$29,3,FALSE)-$G85)/IF(Z85&lt;0,ABS(Z85),Z85)</f>
        <v>0.11009923195330105</v>
      </c>
      <c r="AB85" s="152">
        <f>VLOOKUP(AB$2,怪物属性!$B$4:$F$29,5,FALSE)/($F85-VLOOKUP(AB$2,怪物属性!$B$4:$F$29,4,FALSE))</f>
        <v>118.09885931558935</v>
      </c>
      <c r="AC85" s="153">
        <f>$E85/(VLOOKUP(AC$2,怪物属性!$B$4:$F$29,3,FALSE)-$G85)/IF(AB85&lt;0,ABS(AB85),AB85)</f>
        <v>2.5488591221099449E-2</v>
      </c>
      <c r="AD85" s="152">
        <f>VLOOKUP(AD$2,怪物属性!$B$4:$F$29,5,FALSE)/($F85-VLOOKUP(AD$2,怪物属性!$B$4:$F$29,4,FALSE))</f>
        <v>161.21488871834228</v>
      </c>
      <c r="AE85" s="153">
        <f>$E85/(VLOOKUP(AE$2,怪物属性!$B$4:$F$29,3,FALSE)-$G85)/IF(AD85&lt;0,ABS(AD85),AD85)</f>
        <v>1.6637358089206217E-2</v>
      </c>
      <c r="AF85" s="152">
        <f>VLOOKUP(AF$2,怪物属性!$B$4:$F$29,5,FALSE)/($F85-VLOOKUP(AF$2,怪物属性!$B$4:$F$29,4,FALSE))</f>
        <v>241.25147347740668</v>
      </c>
      <c r="AG85" s="153">
        <f>$E85/(VLOOKUP(AG$2,怪物属性!$B$4:$F$29,3,FALSE)-$G85)/IF(AF85&lt;0,ABS(AF85),AF85)</f>
        <v>9.9950208964086993E-3</v>
      </c>
      <c r="AH85" s="152">
        <f>VLOOKUP(AH$2,怪物属性!$B$4:$F$29,5,FALSE)/($F85-VLOOKUP(AH$2,怪物属性!$B$4:$F$29,4,FALSE))</f>
        <v>372.19672131147541</v>
      </c>
      <c r="AI85" s="153">
        <f>$E85/(VLOOKUP(AI$2,怪物属性!$B$4:$F$29,3,FALSE)-$G85)/IF(AH85&lt;0,ABS(AH85),AH85)</f>
        <v>5.8817751501431276E-3</v>
      </c>
      <c r="AJ85" s="152">
        <f>VLOOKUP(AJ$2,怪物属性!$B$4:$F$29,5,FALSE)/($F85-VLOOKUP(AJ$2,怪物属性!$B$4:$F$29,4,FALSE))</f>
        <v>722.94444444444446</v>
      </c>
      <c r="AK85" s="153">
        <f>$E85/(VLOOKUP(AK$2,怪物属性!$B$4:$F$29,3,FALSE)-$G85)/IF(AJ85&lt;0,ABS(AJ85),AJ85)</f>
        <v>2.7628025388041679E-3</v>
      </c>
      <c r="AL85" s="152">
        <f>VLOOKUP(AL$2,怪物属性!$B$4:$F$29,5,FALSE)/($F85-VLOOKUP(AL$2,怪物属性!$B$4:$F$29,4,FALSE))</f>
        <v>3329.9126213592235</v>
      </c>
      <c r="AM85" s="153">
        <f>$E85/(VLOOKUP(AM$2,怪物属性!$B$4:$F$29,3,FALSE)-$G85)/IF(AL85&lt;0,ABS(AL85),AL85)</f>
        <v>5.4763147326623417E-4</v>
      </c>
      <c r="AN85" s="152">
        <f>VLOOKUP(AN$2,怪物属性!$B$4:$F$29,5,FALSE)/($F85-VLOOKUP(AN$2,怪物属性!$B$4:$F$29,4,FALSE))</f>
        <v>-1834.6966824644551</v>
      </c>
      <c r="AO85" s="153">
        <f>$E85/(VLOOKUP(AO$2,怪物属性!$B$4:$F$29,3,FALSE)-$G85)/IF(AN85&lt;0,ABS(AN85),AN85)</f>
        <v>9.1722903591533254E-4</v>
      </c>
      <c r="AP85" s="152">
        <f>VLOOKUP(AP$2,怪物属性!$B$4:$F$29,5,FALSE)/($F85-VLOOKUP(AP$2,怪物属性!$B$4:$F$29,4,FALSE))</f>
        <v>-753.45323741007189</v>
      </c>
      <c r="AQ85" s="153">
        <f>$E85/(VLOOKUP(AQ$2,怪物属性!$B$4:$F$29,3,FALSE)-$G85)/IF(AP85&lt;0,ABS(AP85),AP85)</f>
        <v>2.0606837879150624E-3</v>
      </c>
      <c r="AR85" s="152">
        <f>VLOOKUP(AR$2,怪物属性!$B$4:$F$29,5,FALSE)/($F85-VLOOKUP(AR$2,怪物属性!$B$4:$F$29,4,FALSE))</f>
        <v>-513.55066079295159</v>
      </c>
      <c r="AS85" s="153">
        <f>$E85/(VLOOKUP(AS$2,怪物属性!$B$4:$F$29,3,FALSE)-$G85)/IF(AR85&lt;0,ABS(AR85),AR85)</f>
        <v>2.8024476753387151E-3</v>
      </c>
      <c r="AT85" s="152">
        <f>VLOOKUP(AT$2,怪物属性!$B$4:$F$29,5,FALSE)/($F85-VLOOKUP(AT$2,怪物属性!$B$4:$F$29,4,FALSE))</f>
        <v>-379.8767123287671</v>
      </c>
      <c r="AU85" s="153">
        <f>$E85/(VLOOKUP(AU$2,怪物属性!$B$4:$F$29,3,FALSE)-$G85)/IF(AT85&lt;0,ABS(AT85),AT85)</f>
        <v>3.4967794216164247E-3</v>
      </c>
      <c r="AV85" s="152">
        <f>VLOOKUP(AV$2,怪物属性!$B$4:$F$29,5,FALSE)/($F85-VLOOKUP(AV$2,怪物属性!$B$4:$F$29,4,FALSE))</f>
        <v>-304.87764182424917</v>
      </c>
      <c r="AW85" s="153">
        <f>$E85/(VLOOKUP(AW$2,怪物属性!$B$4:$F$29,3,FALSE)-$G85)/IF(AV85&lt;0,ABS(AV85),AV85)</f>
        <v>3.9947753080787716E-3</v>
      </c>
      <c r="AX85" s="152">
        <f>VLOOKUP(AX$2,怪物属性!$B$4:$F$29,5,FALSE)/($F85-VLOOKUP(AX$2,怪物属性!$B$4:$F$29,4,FALSE))</f>
        <v>-252.43845150065246</v>
      </c>
      <c r="AY85" s="153">
        <f>$E85/(VLOOKUP(AY$2,怪物属性!$B$4:$F$29,3,FALSE)-$G85)/IF(AX85&lt;0,ABS(AX85),AX85)</f>
        <v>4.44306133886319E-3</v>
      </c>
      <c r="AZ85" s="152">
        <f>VLOOKUP(AZ$2,怪物属性!$B$4:$F$29,5,FALSE)/($F85-VLOOKUP(AZ$2,怪物属性!$B$4:$F$29,4,FALSE))</f>
        <v>-207.48</v>
      </c>
      <c r="BA85" s="153">
        <f>$E85/(VLOOKUP(BA$2,怪物属性!$B$4:$F$29,3,FALSE)-$G85)/IF(AZ85&lt;0,ABS(AZ85),AZ85)</f>
        <v>4.8746582893612672E-3</v>
      </c>
      <c r="BB85" s="152">
        <f>VLOOKUP(BB$2,怪物属性!$B$4:$F$29,5,FALSE)/($F85-VLOOKUP(BB$2,怪物属性!$B$4:$F$29,4,FALSE))</f>
        <v>-167.04155844155844</v>
      </c>
      <c r="BC85" s="153">
        <f>$E85/(VLOOKUP(BC$2,怪物属性!$B$4:$F$29,3,FALSE)-$G85)/IF(BB85&lt;0,ABS(BB85),BB85)</f>
        <v>5.415226043539687E-3</v>
      </c>
      <c r="BD85" s="152">
        <f>VLOOKUP(BD$2,怪物属性!$B$4:$F$29,5,FALSE)/($F85-VLOOKUP(BD$2,怪物属性!$B$4:$F$29,4,FALSE))</f>
        <v>-117.72410032715376</v>
      </c>
      <c r="BE85" s="153">
        <f>$E85/(VLOOKUP(BE$2,怪物属性!$B$4:$F$29,3,FALSE)-$G85)/IF(BD85&lt;0,ABS(BD85),BD85)</f>
        <v>6.3933892102464619E-3</v>
      </c>
    </row>
    <row r="86" spans="1:57" x14ac:dyDescent="0.15">
      <c r="A86" s="30">
        <f>VLOOKUP(B86,装备升级!W:AB,静态模拟!C86+1,FALSE)+IF(静态模拟!D86=0,0,VLOOKUP(B86,装备强化!AP:AZ,静态模拟!D86+1,FALSE))</f>
        <v>217</v>
      </c>
      <c r="B86" s="149">
        <v>5</v>
      </c>
      <c r="C86" s="149">
        <v>3</v>
      </c>
      <c r="D86" s="149">
        <v>3</v>
      </c>
      <c r="E86" s="149">
        <f t="shared" si="4"/>
        <v>15180</v>
      </c>
      <c r="F86" s="22">
        <f t="shared" si="5"/>
        <v>5060</v>
      </c>
      <c r="G86" s="22">
        <f t="shared" si="6"/>
        <v>2530</v>
      </c>
      <c r="H86" s="152">
        <f>VLOOKUP(H$2,怪物属性!$B$4:$F$29,5,FALSE)/($F86-VLOOKUP(H$2,怪物属性!$B$4:$F$29,4,FALSE))</f>
        <v>2.5379229871645275</v>
      </c>
      <c r="I86" s="153">
        <f>$E86/(VLOOKUP(I$2,怪物属性!$B$4:$F$29,3,FALSE)-$G86)/IF(H86&lt;0,ABS(H86),H86)</f>
        <v>-6.0971141340644657</v>
      </c>
      <c r="J86" s="152">
        <f>VLOOKUP(J$2,怪物属性!$B$4:$F$29,5,FALSE)/($F86-VLOOKUP(J$2,怪物属性!$B$4:$F$29,4,FALSE))</f>
        <v>3.9098660170523751</v>
      </c>
      <c r="K86" s="153">
        <f>$E86/(VLOOKUP(K$2,怪物属性!$B$4:$F$29,3,FALSE)-$G86)/IF(J86&lt;0,ABS(J86),J86)</f>
        <v>-6.9578601815562919</v>
      </c>
      <c r="L86" s="152">
        <f>VLOOKUP(L$2,怪物属性!$B$4:$F$29,5,FALSE)/($F86-VLOOKUP(L$2,怪物属性!$B$4:$F$29,4,FALSE))</f>
        <v>6.4709480122324159</v>
      </c>
      <c r="M86" s="153">
        <f>$E86/(VLOOKUP(M$2,怪物属性!$B$4:$F$29,3,FALSE)-$G86)/IF(L86&lt;0,ABS(L86),L86)</f>
        <v>-17.638117031709712</v>
      </c>
      <c r="N86" s="152">
        <f>VLOOKUP(N$2,怪物属性!$B$4:$F$29,5,FALSE)/($F86-VLOOKUP(N$2,怪物属性!$B$4:$F$29,4,FALSE))</f>
        <v>8.831640833778728</v>
      </c>
      <c r="O86" s="153">
        <f>$E86/(VLOOKUP(O$2,怪物属性!$B$4:$F$29,3,FALSE)-$G86)/IF(N86&lt;0,ABS(N86),N86)</f>
        <v>5.8662795164836252</v>
      </c>
      <c r="P86" s="152">
        <f>VLOOKUP(P$2,怪物属性!$B$4:$F$29,5,FALSE)/($F86-VLOOKUP(P$2,怪物属性!$B$4:$F$29,4,FALSE))</f>
        <v>12.885361056476539</v>
      </c>
      <c r="Q86" s="153">
        <f>$E86/(VLOOKUP(Q$2,怪物属性!$B$4:$F$29,3,FALSE)-$G86)/IF(P86&lt;0,ABS(P86),P86)</f>
        <v>1.6316912390557132</v>
      </c>
      <c r="R86" s="152">
        <f>VLOOKUP(R$2,怪物属性!$B$4:$F$29,5,FALSE)/($F86-VLOOKUP(R$2,怪物属性!$B$4:$F$29,4,FALSE))</f>
        <v>16.745762711864408</v>
      </c>
      <c r="S86" s="153">
        <f>$E86/(VLOOKUP(S$2,怪物属性!$B$4:$F$29,3,FALSE)-$G86)/IF(R86&lt;0,ABS(R86),R86)</f>
        <v>0.77083161199702543</v>
      </c>
      <c r="T86" s="152">
        <f>VLOOKUP(T$2,怪物属性!$B$4:$F$29,5,FALSE)/($F86-VLOOKUP(T$2,怪物属性!$B$4:$F$29,4,FALSE))</f>
        <v>22.854625550660792</v>
      </c>
      <c r="U86" s="153">
        <f>$E86/(VLOOKUP(U$2,怪物属性!$B$4:$F$29,3,FALSE)-$G86)/IF(T86&lt;0,ABS(T86),T86)</f>
        <v>0.41280183317336511</v>
      </c>
      <c r="V86" s="152">
        <f>VLOOKUP(V$2,怪物属性!$B$4:$F$29,5,FALSE)/($F86-VLOOKUP(V$2,怪物属性!$B$4:$F$29,4,FALSE))</f>
        <v>28.494983277591974</v>
      </c>
      <c r="W86" s="153">
        <f>$E86/(VLOOKUP(W$2,怪物属性!$B$4:$F$29,3,FALSE)-$G86)/IF(V86&lt;0,ABS(V86),V86)</f>
        <v>0.26024687450545975</v>
      </c>
      <c r="X86" s="152">
        <f>VLOOKUP(X$2,怪物属性!$B$4:$F$29,5,FALSE)/($F86-VLOOKUP(X$2,怪物属性!$B$4:$F$29,4,FALSE))</f>
        <v>37.453409496608352</v>
      </c>
      <c r="Y86" s="153">
        <f>$E86/(VLOOKUP(Y$2,怪物属性!$B$4:$F$29,3,FALSE)-$G86)/IF(X86&lt;0,ABS(X86),X86)</f>
        <v>0.16296885990225612</v>
      </c>
      <c r="Z86" s="152">
        <f>VLOOKUP(Z$2,怪物属性!$B$4:$F$29,5,FALSE)/($F86-VLOOKUP(Z$2,怪物属性!$B$4:$F$29,4,FALSE))</f>
        <v>45.941740130318131</v>
      </c>
      <c r="AA86" s="153">
        <f>$E86/(VLOOKUP(AA$2,怪物属性!$B$4:$F$29,3,FALSE)-$G86)/IF(Z86&lt;0,ABS(Z86),Z86)</f>
        <v>0.11261706927520158</v>
      </c>
      <c r="AB86" s="152">
        <f>VLOOKUP(AB$2,怪物属性!$B$4:$F$29,5,FALSE)/($F86-VLOOKUP(AB$2,怪物属性!$B$4:$F$29,4,FALSE))</f>
        <v>115.8955223880597</v>
      </c>
      <c r="AC86" s="153">
        <f>$E86/(VLOOKUP(AC$2,怪物属性!$B$4:$F$29,3,FALSE)-$G86)/IF(AB86&lt;0,ABS(AB86),AB86)</f>
        <v>2.6206490323109285E-2</v>
      </c>
      <c r="AD86" s="152">
        <f>VLOOKUP(AD$2,怪物属性!$B$4:$F$29,5,FALSE)/($F86-VLOOKUP(AD$2,怪物属性!$B$4:$F$29,4,FALSE))</f>
        <v>157.58664666166541</v>
      </c>
      <c r="AE86" s="153">
        <f>$E86/(VLOOKUP(AE$2,怪物属性!$B$4:$F$29,3,FALSE)-$G86)/IF(AD86&lt;0,ABS(AD86),AD86)</f>
        <v>1.7167698940515164E-2</v>
      </c>
      <c r="AF86" s="152">
        <f>VLOOKUP(AF$2,怪物属性!$B$4:$F$29,5,FALSE)/($F86-VLOOKUP(AF$2,怪物属性!$B$4:$F$29,4,FALSE))</f>
        <v>234.34541984732823</v>
      </c>
      <c r="AG86" s="153">
        <f>$E86/(VLOOKUP(AG$2,怪物属性!$B$4:$F$29,3,FALSE)-$G86)/IF(AF86&lt;0,ABS(AF86),AF86)</f>
        <v>1.0375808956227641E-2</v>
      </c>
      <c r="AH86" s="152">
        <f>VLOOKUP(AH$2,怪物属性!$B$4:$F$29,5,FALSE)/($F86-VLOOKUP(AH$2,怪物属性!$B$4:$F$29,4,FALSE))</f>
        <v>357.54330708661416</v>
      </c>
      <c r="AI86" s="153">
        <f>$E86/(VLOOKUP(AI$2,怪物属性!$B$4:$F$29,3,FALSE)-$G86)/IF(AH86&lt;0,ABS(AH86),AH86)</f>
        <v>6.1727821094558323E-3</v>
      </c>
      <c r="AJ86" s="152">
        <f>VLOOKUP(AJ$2,怪物属性!$B$4:$F$29,5,FALSE)/($F86-VLOOKUP(AJ$2,怪物属性!$B$4:$F$29,4,FALSE))</f>
        <v>676</v>
      </c>
      <c r="AK86" s="153">
        <f>$E86/(VLOOKUP(AK$2,怪物属性!$B$4:$F$29,3,FALSE)-$G86)/IF(AJ86&lt;0,ABS(AJ86),AJ86)</f>
        <v>2.9781991116412661E-3</v>
      </c>
      <c r="AL86" s="152">
        <f>VLOOKUP(AL$2,怪物属性!$B$4:$F$29,5,FALSE)/($F86-VLOOKUP(AL$2,怪物属性!$B$4:$F$29,4,FALSE))</f>
        <v>2578.8045112781956</v>
      </c>
      <c r="AM86" s="153">
        <f>$E86/(VLOOKUP(AM$2,怪物属性!$B$4:$F$29,3,FALSE)-$G86)/IF(AL86&lt;0,ABS(AL86),AL86)</f>
        <v>7.1264509933074809E-4</v>
      </c>
      <c r="AN86" s="152">
        <f>VLOOKUP(AN$2,怪物属性!$B$4:$F$29,5,FALSE)/($F86-VLOOKUP(AN$2,怪物属性!$B$4:$F$29,4,FALSE))</f>
        <v>-2138.790055248619</v>
      </c>
      <c r="AO86" s="153">
        <f>$E86/(VLOOKUP(AO$2,怪物属性!$B$4:$F$29,3,FALSE)-$G86)/IF(AN86&lt;0,ABS(AN86),AN86)</f>
        <v>7.9283632893409957E-4</v>
      </c>
      <c r="AP86" s="152">
        <f>VLOOKUP(AP$2,怪物属性!$B$4:$F$29,5,FALSE)/($F86-VLOOKUP(AP$2,怪物属性!$B$4:$F$29,4,FALSE))</f>
        <v>-796.42585551330797</v>
      </c>
      <c r="AQ86" s="153">
        <f>$E86/(VLOOKUP(AQ$2,怪物属性!$B$4:$F$29,3,FALSE)-$G86)/IF(AP86&lt;0,ABS(AP86),AP86)</f>
        <v>1.9641544397641987E-3</v>
      </c>
      <c r="AR86" s="152">
        <f>VLOOKUP(AR$2,怪物属性!$B$4:$F$29,5,FALSE)/($F86-VLOOKUP(AR$2,怪物属性!$B$4:$F$29,4,FALSE))</f>
        <v>-531.09794988610474</v>
      </c>
      <c r="AS86" s="153">
        <f>$E86/(VLOOKUP(AS$2,怪物属性!$B$4:$F$29,3,FALSE)-$G86)/IF(AR86&lt;0,ABS(AR86),AR86)</f>
        <v>2.7299234234198807E-3</v>
      </c>
      <c r="AT86" s="152">
        <f>VLOOKUP(AT$2,怪物属性!$B$4:$F$29,5,FALSE)/($F86-VLOOKUP(AT$2,怪物属性!$B$4:$F$29,4,FALSE))</f>
        <v>-388.75233644859816</v>
      </c>
      <c r="AU86" s="153">
        <f>$E86/(VLOOKUP(AU$2,怪物属性!$B$4:$F$29,3,FALSE)-$G86)/IF(AT86&lt;0,ABS(AT86),AT86)</f>
        <v>3.4418683848969666E-3</v>
      </c>
      <c r="AV86" s="152">
        <f>VLOOKUP(AV$2,怪物属性!$B$4:$F$29,5,FALSE)/($F86-VLOOKUP(AV$2,怪物属性!$B$4:$F$29,4,FALSE))</f>
        <v>-310.05090497737558</v>
      </c>
      <c r="AW86" s="153">
        <f>$E86/(VLOOKUP(AW$2,怪物属性!$B$4:$F$29,3,FALSE)-$G86)/IF(AV86&lt;0,ABS(AV86),AV86)</f>
        <v>3.956339578354646E-3</v>
      </c>
      <c r="AX86" s="152">
        <f>VLOOKUP(AX$2,怪物属性!$B$4:$F$29,5,FALSE)/($F86-VLOOKUP(AX$2,怪物属性!$B$4:$F$29,4,FALSE))</f>
        <v>-255.77611282503307</v>
      </c>
      <c r="AY86" s="153">
        <f>$E86/(VLOOKUP(AY$2,怪物属性!$B$4:$F$29,3,FALSE)-$G86)/IF(AX86&lt;0,ABS(AX86),AX86)</f>
        <v>4.4161603560747024E-3</v>
      </c>
      <c r="AZ86" s="152">
        <f>VLOOKUP(AZ$2,怪物属性!$B$4:$F$29,5,FALSE)/($F86-VLOOKUP(AZ$2,怪物属性!$B$4:$F$29,4,FALSE))</f>
        <v>-209.57575757575756</v>
      </c>
      <c r="BA86" s="153">
        <f>$E86/(VLOOKUP(BA$2,怪物属性!$B$4:$F$29,3,FALSE)-$G86)/IF(AZ86&lt;0,ABS(AZ86),AZ86)</f>
        <v>4.859580116911638E-3</v>
      </c>
      <c r="BB86" s="152">
        <f>VLOOKUP(BB$2,怪物属性!$B$4:$F$29,5,FALSE)/($F86-VLOOKUP(BB$2,怪物属性!$B$4:$F$29,4,FALSE))</f>
        <v>-168.35340314136127</v>
      </c>
      <c r="BC86" s="153">
        <f>$E86/(VLOOKUP(BC$2,怪物属性!$B$4:$F$29,3,FALSE)-$G86)/IF(BB86&lt;0,ABS(BB86),BB86)</f>
        <v>5.4099398489708978E-3</v>
      </c>
      <c r="BD86" s="152">
        <f>VLOOKUP(BD$2,怪物属性!$B$4:$F$29,5,FALSE)/($F86-VLOOKUP(BD$2,怪物属性!$B$4:$F$29,4,FALSE))</f>
        <v>-118.36951754385964</v>
      </c>
      <c r="BE86" s="153">
        <f>$E86/(VLOOKUP(BE$2,怪物属性!$B$4:$F$29,3,FALSE)-$G86)/IF(BD86&lt;0,ABS(BD86),BD86)</f>
        <v>6.401241683751945E-3</v>
      </c>
    </row>
    <row r="87" spans="1:57" x14ac:dyDescent="0.15">
      <c r="A87" s="30">
        <f>VLOOKUP(B87,装备升级!W:AB,静态模拟!C87+1,FALSE)+IF(静态模拟!D87=0,0,VLOOKUP(B87,装备强化!AP:AZ,静态模拟!D87+1,FALSE))</f>
        <v>295</v>
      </c>
      <c r="B87" s="149">
        <v>5</v>
      </c>
      <c r="C87" s="149">
        <v>3</v>
      </c>
      <c r="D87" s="149">
        <v>4</v>
      </c>
      <c r="E87" s="149">
        <f t="shared" si="4"/>
        <v>15270</v>
      </c>
      <c r="F87" s="22">
        <f t="shared" si="5"/>
        <v>5090</v>
      </c>
      <c r="G87" s="22">
        <f t="shared" si="6"/>
        <v>2545</v>
      </c>
      <c r="H87" s="152">
        <f>VLOOKUP(H$2,怪物属性!$B$4:$F$29,5,FALSE)/($F87-VLOOKUP(H$2,怪物属性!$B$4:$F$29,4,FALSE))</f>
        <v>2.5202780996523755</v>
      </c>
      <c r="I87" s="153">
        <f>$E87/(VLOOKUP(I$2,怪物属性!$B$4:$F$29,3,FALSE)-$G87)/IF(H87&lt;0,ABS(H87),H87)</f>
        <v>-6.0831879241102342</v>
      </c>
      <c r="J87" s="152">
        <f>VLOOKUP(J$2,怪物属性!$B$4:$F$29,5,FALSE)/($F87-VLOOKUP(J$2,怪物属性!$B$4:$F$29,4,FALSE))</f>
        <v>3.8814993954050787</v>
      </c>
      <c r="K87" s="153">
        <f>$E87/(VLOOKUP(K$2,怪物属性!$B$4:$F$29,3,FALSE)-$G87)/IF(J87&lt;0,ABS(J87),J87)</f>
        <v>-6.8657010976823081</v>
      </c>
      <c r="L87" s="152">
        <f>VLOOKUP(L$2,怪物属性!$B$4:$F$29,5,FALSE)/($F87-VLOOKUP(L$2,怪物属性!$B$4:$F$29,4,FALSE))</f>
        <v>6.4218512898330804</v>
      </c>
      <c r="M87" s="153">
        <f>$E87/(VLOOKUP(M$2,怪物属性!$B$4:$F$29,3,FALSE)-$G87)/IF(L87&lt;0,ABS(L87),L87)</f>
        <v>-16.066344581821898</v>
      </c>
      <c r="N87" s="152">
        <f>VLOOKUP(N$2,怪物属性!$B$4:$F$29,5,FALSE)/($F87-VLOOKUP(N$2,怪物属性!$B$4:$F$29,4,FALSE))</f>
        <v>8.7613997879109231</v>
      </c>
      <c r="O87" s="153">
        <f>$E87/(VLOOKUP(O$2,怪物属性!$B$4:$F$29,3,FALSE)-$G87)/IF(N87&lt;0,ABS(N87),N87)</f>
        <v>6.269324409753243</v>
      </c>
      <c r="P87" s="152">
        <f>VLOOKUP(P$2,怪物属性!$B$4:$F$29,5,FALSE)/($F87-VLOOKUP(P$2,怪物属性!$B$4:$F$29,4,FALSE))</f>
        <v>12.777653942602397</v>
      </c>
      <c r="Q87" s="153">
        <f>$E87/(VLOOKUP(Q$2,怪物属性!$B$4:$F$29,3,FALSE)-$G87)/IF(P87&lt;0,ABS(P87),P87)</f>
        <v>1.6903183310826715</v>
      </c>
      <c r="R87" s="152">
        <f>VLOOKUP(R$2,怪物属性!$B$4:$F$29,5,FALSE)/($F87-VLOOKUP(R$2,怪物属性!$B$4:$F$29,4,FALSE))</f>
        <v>16.597701149425287</v>
      </c>
      <c r="S87" s="153">
        <f>$E87/(VLOOKUP(S$2,怪物属性!$B$4:$F$29,3,FALSE)-$G87)/IF(R87&lt;0,ABS(R87),R87)</f>
        <v>0.79242629216861005</v>
      </c>
      <c r="T87" s="152">
        <f>VLOOKUP(T$2,怪物属性!$B$4:$F$29,5,FALSE)/($F87-VLOOKUP(T$2,怪物属性!$B$4:$F$29,4,FALSE))</f>
        <v>22.640897755610972</v>
      </c>
      <c r="U87" s="153">
        <f>$E87/(VLOOKUP(U$2,怪物属性!$B$4:$F$29,3,FALSE)-$G87)/IF(T87&lt;0,ABS(T87),T87)</f>
        <v>0.42311368922146236</v>
      </c>
      <c r="V87" s="152">
        <f>VLOOKUP(V$2,怪物属性!$B$4:$F$29,5,FALSE)/($F87-VLOOKUP(V$2,怪物属性!$B$4:$F$29,4,FALSE))</f>
        <v>28.211920529801326</v>
      </c>
      <c r="W87" s="153">
        <f>$E87/(VLOOKUP(W$2,怪物属性!$B$4:$F$29,3,FALSE)-$G87)/IF(V87&lt;0,ABS(V87),V87)</f>
        <v>0.26636838749029612</v>
      </c>
      <c r="X87" s="152">
        <f>VLOOKUP(X$2,怪物属性!$B$4:$F$29,5,FALSE)/($F87-VLOOKUP(X$2,怪物属性!$B$4:$F$29,4,FALSE))</f>
        <v>37.056517131755562</v>
      </c>
      <c r="Y87" s="153">
        <f>$E87/(VLOOKUP(Y$2,怪物属性!$B$4:$F$29,3,FALSE)-$G87)/IF(X87&lt;0,ABS(X87),X87)</f>
        <v>0.16669630456786461</v>
      </c>
      <c r="Z87" s="152">
        <f>VLOOKUP(Z$2,怪物属性!$B$4:$F$29,5,FALSE)/($F87-VLOOKUP(Z$2,怪物属性!$B$4:$F$29,4,FALSE))</f>
        <v>45.419477074649485</v>
      </c>
      <c r="AA87" s="153">
        <f>$E87/(VLOOKUP(AA$2,怪物属性!$B$4:$F$29,3,FALSE)-$G87)/IF(Z87&lt;0,ABS(Z87),Z87)</f>
        <v>0.11517621763829364</v>
      </c>
      <c r="AB87" s="152">
        <f>VLOOKUP(AB$2,怪物属性!$B$4:$F$29,5,FALSE)/($F87-VLOOKUP(AB$2,怪物属性!$B$4:$F$29,4,FALSE))</f>
        <v>113.77289377289377</v>
      </c>
      <c r="AC87" s="153">
        <f>$E87/(VLOOKUP(AC$2,怪物属性!$B$4:$F$29,3,FALSE)-$G87)/IF(AB87&lt;0,ABS(AB87),AB87)</f>
        <v>2.6934526520885758E-2</v>
      </c>
      <c r="AD87" s="152">
        <f>VLOOKUP(AD$2,怪物属性!$B$4:$F$29,5,FALSE)/($F87-VLOOKUP(AD$2,怪物属性!$B$4:$F$29,4,FALSE))</f>
        <v>154.11812179016874</v>
      </c>
      <c r="AE87" s="153">
        <f>$E87/(VLOOKUP(AE$2,怪物属性!$B$4:$F$29,3,FALSE)-$G87)/IF(AD87&lt;0,ABS(AD87),AD87)</f>
        <v>1.7705476675183907E-2</v>
      </c>
      <c r="AF87" s="152">
        <f>VLOOKUP(AF$2,怪物属性!$B$4:$F$29,5,FALSE)/($F87-VLOOKUP(AF$2,怪物属性!$B$4:$F$29,4,FALSE))</f>
        <v>227.82374768089053</v>
      </c>
      <c r="AG87" s="153">
        <f>$E87/(VLOOKUP(AG$2,怪物属性!$B$4:$F$29,3,FALSE)-$G87)/IF(AF87&lt;0,ABS(AF87),AF87)</f>
        <v>1.0761961683617665E-2</v>
      </c>
      <c r="AH87" s="152">
        <f>VLOOKUP(AH$2,怪物属性!$B$4:$F$29,5,FALSE)/($F87-VLOOKUP(AH$2,怪物属性!$B$4:$F$29,4,FALSE))</f>
        <v>344</v>
      </c>
      <c r="AI87" s="153">
        <f>$E87/(VLOOKUP(AI$2,怪物属性!$B$4:$F$29,3,FALSE)-$G87)/IF(AH87&lt;0,ABS(AH87),AH87)</f>
        <v>6.4679491306601968E-3</v>
      </c>
      <c r="AJ87" s="152">
        <f>VLOOKUP(AJ$2,怪物属性!$B$4:$F$29,5,FALSE)/($F87-VLOOKUP(AJ$2,怪物属性!$B$4:$F$29,4,FALSE))</f>
        <v>634.78048780487802</v>
      </c>
      <c r="AK87" s="153">
        <f>$E87/(VLOOKUP(AK$2,怪物属性!$B$4:$F$29,3,FALSE)-$G87)/IF(AJ87&lt;0,ABS(AJ87),AJ87)</f>
        <v>3.1967521361847967E-3</v>
      </c>
      <c r="AL87" s="152">
        <f>VLOOKUP(AL$2,怪物属性!$B$4:$F$29,5,FALSE)/($F87-VLOOKUP(AL$2,怪物属性!$B$4:$F$29,4,FALSE))</f>
        <v>2104.1779141104294</v>
      </c>
      <c r="AM87" s="153">
        <f>$E87/(VLOOKUP(AM$2,怪物属性!$B$4:$F$29,3,FALSE)-$G87)/IF(AL87&lt;0,ABS(AL87),AL87)</f>
        <v>8.8016869763893617E-4</v>
      </c>
      <c r="AN87" s="152">
        <f>VLOOKUP(AN$2,怪物属性!$B$4:$F$29,5,FALSE)/($F87-VLOOKUP(AN$2,怪物属性!$B$4:$F$29,4,FALSE))</f>
        <v>-2563.7152317880796</v>
      </c>
      <c r="AO87" s="153">
        <f>$E87/(VLOOKUP(AO$2,怪物属性!$B$4:$F$29,3,FALSE)-$G87)/IF(AN87&lt;0,ABS(AN87),AN87)</f>
        <v>6.6646522783553742E-4</v>
      </c>
      <c r="AP87" s="152">
        <f>VLOOKUP(AP$2,怪物属性!$B$4:$F$29,5,FALSE)/($F87-VLOOKUP(AP$2,怪物属性!$B$4:$F$29,4,FALSE))</f>
        <v>-844.59677419354841</v>
      </c>
      <c r="AQ87" s="153">
        <f>$E87/(VLOOKUP(AQ$2,怪物属性!$B$4:$F$29,3,FALSE)-$G87)/IF(AP87&lt;0,ABS(AP87),AP87)</f>
        <v>1.8659958037859114E-3</v>
      </c>
      <c r="AR87" s="152">
        <f>VLOOKUP(AR$2,怪物属性!$B$4:$F$29,5,FALSE)/($F87-VLOOKUP(AR$2,怪物属性!$B$4:$F$29,4,FALSE))</f>
        <v>-549.88679245283015</v>
      </c>
      <c r="AS87" s="153">
        <f>$E87/(VLOOKUP(AS$2,怪物属性!$B$4:$F$29,3,FALSE)-$G87)/IF(AR87&lt;0,ABS(AR87),AR87)</f>
        <v>2.6560834225028561E-3</v>
      </c>
      <c r="AT87" s="152">
        <f>VLOOKUP(AT$2,怪物属性!$B$4:$F$29,5,FALSE)/($F87-VLOOKUP(AT$2,怪物属性!$B$4:$F$29,4,FALSE))</f>
        <v>-398.05263157894734</v>
      </c>
      <c r="AU87" s="153">
        <f>$E87/(VLOOKUP(AU$2,怪物属性!$B$4:$F$29,3,FALSE)-$G87)/IF(AT87&lt;0,ABS(AT87),AT87)</f>
        <v>3.3858571232012967E-3</v>
      </c>
      <c r="AV87" s="152">
        <f>VLOOKUP(AV$2,怪物属性!$B$4:$F$29,5,FALSE)/($F87-VLOOKUP(AV$2,怪物属性!$B$4:$F$29,4,FALSE))</f>
        <v>-315.40276179516684</v>
      </c>
      <c r="AW87" s="153">
        <f>$E87/(VLOOKUP(AW$2,怪物属性!$B$4:$F$29,3,FALSE)-$G87)/IF(AV87&lt;0,ABS(AV87),AV87)</f>
        <v>3.9170135548978417E-3</v>
      </c>
      <c r="AX87" s="152">
        <f>VLOOKUP(AX$2,怪物属性!$B$4:$F$29,5,FALSE)/($F87-VLOOKUP(AX$2,怪物属性!$B$4:$F$29,4,FALSE))</f>
        <v>-259.20321572130416</v>
      </c>
      <c r="AY87" s="153">
        <f>$E87/(VLOOKUP(AY$2,怪物属性!$B$4:$F$29,3,FALSE)-$G87)/IF(AX87&lt;0,ABS(AX87),AX87)</f>
        <v>4.3885061206646982E-3</v>
      </c>
      <c r="AZ87" s="152">
        <f>VLOOKUP(AZ$2,怪物属性!$B$4:$F$29,5,FALSE)/($F87-VLOOKUP(AZ$2,怪物属性!$B$4:$F$29,4,FALSE))</f>
        <v>-211.71428571428572</v>
      </c>
      <c r="BA87" s="153">
        <f>$E87/(VLOOKUP(BA$2,怪物属性!$B$4:$F$29,3,FALSE)-$G87)/IF(AZ87&lt;0,ABS(AZ87),AZ87)</f>
        <v>4.8438889236315985E-3</v>
      </c>
      <c r="BB87" s="152">
        <f>VLOOKUP(BB$2,怪物属性!$B$4:$F$29,5,FALSE)/($F87-VLOOKUP(BB$2,怪物属性!$B$4:$F$29,4,FALSE))</f>
        <v>-169.68601583113457</v>
      </c>
      <c r="BC87" s="153">
        <f>$E87/(VLOOKUP(BC$2,怪物属性!$B$4:$F$29,3,FALSE)-$G87)/IF(BB87&lt;0,ABS(BB87),BB87)</f>
        <v>5.4041398852971304E-3</v>
      </c>
      <c r="BD87" s="152">
        <f>VLOOKUP(BD$2,怪物属性!$B$4:$F$29,5,FALSE)/($F87-VLOOKUP(BD$2,怪物属性!$B$4:$F$29,4,FALSE))</f>
        <v>-119.02205071664829</v>
      </c>
      <c r="BE87" s="153">
        <f>$E87/(VLOOKUP(BE$2,怪物属性!$B$4:$F$29,3,FALSE)-$G87)/IF(BD87&lt;0,ABS(BD87),BD87)</f>
        <v>6.4086894723455788E-3</v>
      </c>
    </row>
    <row r="88" spans="1:57" x14ac:dyDescent="0.15">
      <c r="A88" s="30">
        <f>VLOOKUP(B88,装备升级!W:AB,静态模拟!C88+1,FALSE)+IF(静态模拟!D88=0,0,VLOOKUP(B88,装备强化!AP:AZ,静态模拟!D88+1,FALSE))</f>
        <v>395</v>
      </c>
      <c r="B88" s="149">
        <v>5</v>
      </c>
      <c r="C88" s="149">
        <v>3</v>
      </c>
      <c r="D88" s="149">
        <v>5</v>
      </c>
      <c r="E88" s="149">
        <f t="shared" si="4"/>
        <v>15360</v>
      </c>
      <c r="F88" s="22">
        <f t="shared" si="5"/>
        <v>5120</v>
      </c>
      <c r="G88" s="22">
        <f t="shared" si="6"/>
        <v>2560</v>
      </c>
      <c r="H88" s="152">
        <f>VLOOKUP(H$2,怪物属性!$B$4:$F$29,5,FALSE)/($F88-VLOOKUP(H$2,怪物属性!$B$4:$F$29,4,FALSE))</f>
        <v>2.5028768699654775</v>
      </c>
      <c r="I88" s="153">
        <f>$E88/(VLOOKUP(I$2,怪物属性!$B$4:$F$29,3,FALSE)-$G88)/IF(H88&lt;0,ABS(H88),H88)</f>
        <v>-6.0701661038916743</v>
      </c>
      <c r="J88" s="152">
        <f>VLOOKUP(J$2,怪物属性!$B$4:$F$29,5,FALSE)/($F88-VLOOKUP(J$2,怪物属性!$B$4:$F$29,4,FALSE))</f>
        <v>3.8535414165666269</v>
      </c>
      <c r="K88" s="153">
        <f>$E88/(VLOOKUP(K$2,怪物属性!$B$4:$F$29,3,FALSE)-$G88)/IF(J88&lt;0,ABS(J88),J88)</f>
        <v>-6.7788161993769469</v>
      </c>
      <c r="L88" s="152">
        <f>VLOOKUP(L$2,怪物属性!$B$4:$F$29,5,FALSE)/($F88-VLOOKUP(L$2,怪物属性!$B$4:$F$29,4,FALSE))</f>
        <v>6.3734939759036147</v>
      </c>
      <c r="M88" s="153">
        <f>$E88/(VLOOKUP(M$2,怪物属性!$B$4:$F$29,3,FALSE)-$G88)/IF(L88&lt;0,ABS(L88),L88)</f>
        <v>-14.785160100664523</v>
      </c>
      <c r="N88" s="152">
        <f>VLOOKUP(N$2,怪物属性!$B$4:$F$29,5,FALSE)/($F88-VLOOKUP(N$2,怪物属性!$B$4:$F$29,4,FALSE))</f>
        <v>8.6922672277748561</v>
      </c>
      <c r="O88" s="153">
        <f>$E88/(VLOOKUP(O$2,怪物属性!$B$4:$F$29,3,FALSE)-$G88)/IF(N88&lt;0,ABS(N88),N88)</f>
        <v>6.7189652934825528</v>
      </c>
      <c r="P88" s="152">
        <f>VLOOKUP(P$2,怪物属性!$B$4:$F$29,5,FALSE)/($F88-VLOOKUP(P$2,怪物属性!$B$4:$F$29,4,FALSE))</f>
        <v>12.671732522796352</v>
      </c>
      <c r="Q88" s="153">
        <f>$E88/(VLOOKUP(Q$2,怪物属性!$B$4:$F$29,3,FALSE)-$G88)/IF(P88&lt;0,ABS(P88),P88)</f>
        <v>1.7516572222445603</v>
      </c>
      <c r="R88" s="152">
        <f>VLOOKUP(R$2,怪物属性!$B$4:$F$29,5,FALSE)/($F88-VLOOKUP(R$2,怪物属性!$B$4:$F$29,4,FALSE))</f>
        <v>16.452234881682735</v>
      </c>
      <c r="S88" s="153">
        <f>$E88/(VLOOKUP(S$2,怪物属性!$B$4:$F$29,3,FALSE)-$G88)/IF(R88&lt;0,ABS(R88),R88)</f>
        <v>0.81466994956284455</v>
      </c>
      <c r="T88" s="152">
        <f>VLOOKUP(T$2,怪物属性!$B$4:$F$29,5,FALSE)/($F88-VLOOKUP(T$2,怪物属性!$B$4:$F$29,4,FALSE))</f>
        <v>22.43113032736257</v>
      </c>
      <c r="U88" s="153">
        <f>$E88/(VLOOKUP(U$2,怪物属性!$B$4:$F$29,3,FALSE)-$G88)/IF(T88&lt;0,ABS(T88),T88)</f>
        <v>0.43366854911790048</v>
      </c>
      <c r="V88" s="152">
        <f>VLOOKUP(V$2,怪物属性!$B$4:$F$29,5,FALSE)/($F88-VLOOKUP(V$2,怪物属性!$B$4:$F$29,4,FALSE))</f>
        <v>27.934426229508198</v>
      </c>
      <c r="W88" s="153">
        <f>$E88/(VLOOKUP(W$2,怪物属性!$B$4:$F$29,3,FALSE)-$G88)/IF(V88&lt;0,ABS(V88),V88)</f>
        <v>0.27261237230023672</v>
      </c>
      <c r="X88" s="152">
        <f>VLOOKUP(X$2,怪物属性!$B$4:$F$29,5,FALSE)/($F88-VLOOKUP(X$2,怪物属性!$B$4:$F$29,4,FALSE))</f>
        <v>36.667948269835719</v>
      </c>
      <c r="Y88" s="153">
        <f>$E88/(VLOOKUP(Y$2,怪物属性!$B$4:$F$29,3,FALSE)-$G88)/IF(X88&lt;0,ABS(X88),X88)</f>
        <v>0.17049021138357409</v>
      </c>
      <c r="Z88" s="152">
        <f>VLOOKUP(Z$2,怪物属性!$B$4:$F$29,5,FALSE)/($F88-VLOOKUP(Z$2,怪物属性!$B$4:$F$29,4,FALSE))</f>
        <v>44.908954664668414</v>
      </c>
      <c r="AA88" s="153">
        <f>$E88/(VLOOKUP(AA$2,怪物属性!$B$4:$F$29,3,FALSE)-$G88)/IF(Z88&lt;0,ABS(Z88),Z88)</f>
        <v>0.11777731719300888</v>
      </c>
      <c r="AB88" s="152">
        <f>VLOOKUP(AB$2,怪物属性!$B$4:$F$29,5,FALSE)/($F88-VLOOKUP(AB$2,怪物属性!$B$4:$F$29,4,FALSE))</f>
        <v>111.72661870503597</v>
      </c>
      <c r="AC88" s="153">
        <f>$E88/(VLOOKUP(AC$2,怪物属性!$B$4:$F$29,3,FALSE)-$G88)/IF(AB88&lt;0,ABS(AB88),AB88)</f>
        <v>2.7672791635948497E-2</v>
      </c>
      <c r="AD88" s="152">
        <f>VLOOKUP(AD$2,怪物属性!$B$4:$F$29,5,FALSE)/($F88-VLOOKUP(AD$2,怪物属性!$B$4:$F$29,4,FALSE))</f>
        <v>150.79899497487438</v>
      </c>
      <c r="AE88" s="153">
        <f>$E88/(VLOOKUP(AE$2,怪物属性!$B$4:$F$29,3,FALSE)-$G88)/IF(AD88&lt;0,ABS(AD88),AD88)</f>
        <v>1.8250751257331992E-2</v>
      </c>
      <c r="AF88" s="152">
        <f>VLOOKUP(AF$2,怪物属性!$B$4:$F$29,5,FALSE)/($F88-VLOOKUP(AF$2,怪物属性!$B$4:$F$29,4,FALSE))</f>
        <v>221.6552346570397</v>
      </c>
      <c r="AG88" s="153">
        <f>$E88/(VLOOKUP(AG$2,怪物属性!$B$4:$F$29,3,FALSE)-$G88)/IF(AF88&lt;0,ABS(AF88),AF88)</f>
        <v>1.1153517934210625E-2</v>
      </c>
      <c r="AH88" s="152">
        <f>VLOOKUP(AH$2,怪物属性!$B$4:$F$29,5,FALSE)/($F88-VLOOKUP(AH$2,怪物属性!$B$4:$F$29,4,FALSE))</f>
        <v>331.44525547445255</v>
      </c>
      <c r="AI88" s="153">
        <f>$E88/(VLOOKUP(AI$2,怪物属性!$B$4:$F$29,3,FALSE)-$G88)/IF(AH88&lt;0,ABS(AH88),AH88)</f>
        <v>6.7673035506115265E-3</v>
      </c>
      <c r="AJ88" s="152">
        <f>VLOOKUP(AJ$2,怪物属性!$B$4:$F$29,5,FALSE)/($F88-VLOOKUP(AJ$2,怪物属性!$B$4:$F$29,4,FALSE))</f>
        <v>598.29885057471267</v>
      </c>
      <c r="AK88" s="153">
        <f>$E88/(VLOOKUP(AK$2,怪物属性!$B$4:$F$29,3,FALSE)-$G88)/IF(AJ88&lt;0,ABS(AJ88),AJ88)</f>
        <v>3.4184805259270075E-3</v>
      </c>
      <c r="AL88" s="152">
        <f>VLOOKUP(AL$2,怪物属性!$B$4:$F$29,5,FALSE)/($F88-VLOOKUP(AL$2,怪物属性!$B$4:$F$29,4,FALSE))</f>
        <v>1777.1036269430051</v>
      </c>
      <c r="AM88" s="153">
        <f>$E88/(VLOOKUP(AM$2,怪物属性!$B$4:$F$29,3,FALSE)-$G88)/IF(AL88&lt;0,ABS(AL88),AL88)</f>
        <v>1.0502159922188619E-3</v>
      </c>
      <c r="AN88" s="152">
        <f>VLOOKUP(AN$2,怪物属性!$B$4:$F$29,5,FALSE)/($F88-VLOOKUP(AN$2,怪物属性!$B$4:$F$29,4,FALSE))</f>
        <v>-3199.3471074380163</v>
      </c>
      <c r="AO88" s="153">
        <f>$E88/(VLOOKUP(AO$2,怪物属性!$B$4:$F$29,3,FALSE)-$G88)/IF(AN88&lt;0,ABS(AN88),AN88)</f>
        <v>5.3810575416915528E-4</v>
      </c>
      <c r="AP88" s="152">
        <f>VLOOKUP(AP$2,怪物属性!$B$4:$F$29,5,FALSE)/($F88-VLOOKUP(AP$2,怪物属性!$B$4:$F$29,4,FALSE))</f>
        <v>-898.96995708154509</v>
      </c>
      <c r="AQ88" s="153">
        <f>$E88/(VLOOKUP(AQ$2,怪物属性!$B$4:$F$29,3,FALSE)-$G88)/IF(AP88&lt;0,ABS(AP88),AP88)</f>
        <v>1.7662003011139368E-3</v>
      </c>
      <c r="AR88" s="152">
        <f>VLOOKUP(AR$2,怪物属性!$B$4:$F$29,5,FALSE)/($F88-VLOOKUP(AR$2,怪物属性!$B$4:$F$29,4,FALSE))</f>
        <v>-570.05378973105132</v>
      </c>
      <c r="AS88" s="153">
        <f>$E88/(VLOOKUP(AS$2,怪物属性!$B$4:$F$29,3,FALSE)-$G88)/IF(AR88&lt;0,ABS(AR88),AR88)</f>
        <v>2.5809220012557544E-3</v>
      </c>
      <c r="AT88" s="152">
        <f>VLOOKUP(AT$2,怪物属性!$B$4:$F$29,5,FALSE)/($F88-VLOOKUP(AT$2,怪物属性!$B$4:$F$29,4,FALSE))</f>
        <v>-407.80882352941177</v>
      </c>
      <c r="AU88" s="153">
        <f>$E88/(VLOOKUP(AU$2,怪物属性!$B$4:$F$29,3,FALSE)-$G88)/IF(AT88&lt;0,ABS(AT88),AT88)</f>
        <v>3.3287412609108598E-3</v>
      </c>
      <c r="AV88" s="152">
        <f>VLOOKUP(AV$2,怪物属性!$B$4:$F$29,5,FALSE)/($F88-VLOOKUP(AV$2,怪物属性!$B$4:$F$29,4,FALSE))</f>
        <v>-320.94262295081967</v>
      </c>
      <c r="AW88" s="153">
        <f>$E88/(VLOOKUP(AW$2,怪物属性!$B$4:$F$29,3,FALSE)-$G88)/IF(AV88&lt;0,ABS(AV88),AV88)</f>
        <v>3.8767939924092068E-3</v>
      </c>
      <c r="AX88" s="152">
        <f>VLOOKUP(AX$2,怪物属性!$B$4:$F$29,5,FALSE)/($F88-VLOOKUP(AX$2,怪物属性!$B$4:$F$29,4,FALSE))</f>
        <v>-262.72340425531917</v>
      </c>
      <c r="AY88" s="153">
        <f>$E88/(VLOOKUP(AY$2,怪物属性!$B$4:$F$29,3,FALSE)-$G88)/IF(AX88&lt;0,ABS(AX88),AX88)</f>
        <v>4.3600961047513091E-3</v>
      </c>
      <c r="AZ88" s="152">
        <f>VLOOKUP(AZ$2,怪物属性!$B$4:$F$29,5,FALSE)/($F88-VLOOKUP(AZ$2,怪物属性!$B$4:$F$29,4,FALSE))</f>
        <v>-213.89690721649484</v>
      </c>
      <c r="BA88" s="153">
        <f>$E88/(VLOOKUP(BA$2,怪物属性!$B$4:$F$29,3,FALSE)-$G88)/IF(AZ88&lt;0,ABS(AZ88),AZ88)</f>
        <v>4.8275828550043498E-3</v>
      </c>
      <c r="BB88" s="152">
        <f>VLOOKUP(BB$2,怪物属性!$B$4:$F$29,5,FALSE)/($F88-VLOOKUP(BB$2,怪物属性!$B$4:$F$29,4,FALSE))</f>
        <v>-171.03989361702128</v>
      </c>
      <c r="BC88" s="153">
        <f>$E88/(VLOOKUP(BC$2,怪物属性!$B$4:$F$29,3,FALSE)-$G88)/IF(BB88&lt;0,ABS(BB88),BB88)</f>
        <v>5.3978247628682207E-3</v>
      </c>
      <c r="BD88" s="152">
        <f>VLOOKUP(BD$2,怪物属性!$B$4:$F$29,5,FALSE)/($F88-VLOOKUP(BD$2,怪物属性!$B$4:$F$29,4,FALSE))</f>
        <v>-119.68181818181819</v>
      </c>
      <c r="BE88" s="153">
        <f>$E88/(VLOOKUP(BE$2,怪物属性!$B$4:$F$29,3,FALSE)-$G88)/IF(BD88&lt;0,ABS(BD88),BD88)</f>
        <v>6.4157316656683859E-3</v>
      </c>
    </row>
    <row r="89" spans="1:57" x14ac:dyDescent="0.15">
      <c r="A89" s="30">
        <f>VLOOKUP(B89,装备升级!W:AB,静态模拟!C89+1,FALSE)+IF(静态模拟!D89=0,0,VLOOKUP(B89,装备强化!AP:AZ,静态模拟!D89+1,FALSE))</f>
        <v>525</v>
      </c>
      <c r="B89" s="149">
        <v>5</v>
      </c>
      <c r="C89" s="149">
        <v>3</v>
      </c>
      <c r="D89" s="149">
        <v>6</v>
      </c>
      <c r="E89" s="149">
        <f t="shared" si="4"/>
        <v>15450</v>
      </c>
      <c r="F89" s="22">
        <f t="shared" si="5"/>
        <v>5150</v>
      </c>
      <c r="G89" s="22">
        <f t="shared" si="6"/>
        <v>2575</v>
      </c>
      <c r="H89" s="152">
        <f>VLOOKUP(H$2,怪物属性!$B$4:$F$29,5,FALSE)/($F89-VLOOKUP(H$2,怪物属性!$B$4:$F$29,4,FALSE))</f>
        <v>2.4857142857142858</v>
      </c>
      <c r="I89" s="153">
        <f>$E89/(VLOOKUP(I$2,怪物属性!$B$4:$F$29,3,FALSE)-$G89)/IF(H89&lt;0,ABS(H89),H89)</f>
        <v>-6.0580090071923101</v>
      </c>
      <c r="J89" s="152">
        <f>VLOOKUP(J$2,怪物属性!$B$4:$F$29,5,FALSE)/($F89-VLOOKUP(J$2,怪物属性!$B$4:$F$29,4,FALSE))</f>
        <v>3.8259833134684147</v>
      </c>
      <c r="K89" s="153">
        <f>$E89/(VLOOKUP(K$2,怪物属性!$B$4:$F$29,3,FALSE)-$G89)/IF(J89&lt;0,ABS(J89),J89)</f>
        <v>-6.6968118907022518</v>
      </c>
      <c r="L89" s="152">
        <f>VLOOKUP(L$2,怪物属性!$B$4:$F$29,5,FALSE)/($F89-VLOOKUP(L$2,怪物属性!$B$4:$F$29,4,FALSE))</f>
        <v>6.3258594917787745</v>
      </c>
      <c r="M89" s="153">
        <f>$E89/(VLOOKUP(M$2,怪物属性!$B$4:$F$29,3,FALSE)-$G89)/IF(L89&lt;0,ABS(L89),L89)</f>
        <v>-13.72110033771585</v>
      </c>
      <c r="N89" s="152">
        <f>VLOOKUP(N$2,怪物属性!$B$4:$F$29,5,FALSE)/($F89-VLOOKUP(N$2,怪物属性!$B$4:$F$29,4,FALSE))</f>
        <v>8.6242171189979118</v>
      </c>
      <c r="O89" s="153">
        <f>$E89/(VLOOKUP(O$2,怪物属性!$B$4:$F$29,3,FALSE)-$G89)/IF(N89&lt;0,ABS(N89),N89)</f>
        <v>7.2236570852952893</v>
      </c>
      <c r="P89" s="152">
        <f>VLOOKUP(P$2,怪物属性!$B$4:$F$29,5,FALSE)/($F89-VLOOKUP(P$2,怪物属性!$B$4:$F$29,4,FALSE))</f>
        <v>12.567552754179227</v>
      </c>
      <c r="Q89" s="153">
        <f>$E89/(VLOOKUP(Q$2,怪物属性!$B$4:$F$29,3,FALSE)-$G89)/IF(P89&lt;0,ABS(P89),P89)</f>
        <v>1.815888165068813</v>
      </c>
      <c r="R89" s="152">
        <f>VLOOKUP(R$2,怪物属性!$B$4:$F$29,5,FALSE)/($F89-VLOOKUP(R$2,怪物属性!$B$4:$F$29,4,FALSE))</f>
        <v>16.309296264118156</v>
      </c>
      <c r="S89" s="153">
        <f>$E89/(VLOOKUP(S$2,怪物属性!$B$4:$F$29,3,FALSE)-$G89)/IF(R89&lt;0,ABS(R89),R89)</f>
        <v>0.83758840555463554</v>
      </c>
      <c r="T89" s="152">
        <f>VLOOKUP(T$2,怪物属性!$B$4:$F$29,5,FALSE)/($F89-VLOOKUP(T$2,怪物属性!$B$4:$F$29,4,FALSE))</f>
        <v>22.225214198286412</v>
      </c>
      <c r="U89" s="153">
        <f>$E89/(VLOOKUP(U$2,怪物属性!$B$4:$F$29,3,FALSE)-$G89)/IF(T89&lt;0,ABS(T89),T89)</f>
        <v>0.44447340466138524</v>
      </c>
      <c r="V89" s="152">
        <f>VLOOKUP(V$2,怪物属性!$B$4:$F$29,5,FALSE)/($F89-VLOOKUP(V$2,怪物属性!$B$4:$F$29,4,FALSE))</f>
        <v>27.662337662337663</v>
      </c>
      <c r="W89" s="153">
        <f>$E89/(VLOOKUP(W$2,怪物属性!$B$4:$F$29,3,FALSE)-$G89)/IF(V89&lt;0,ABS(V89),V89)</f>
        <v>0.2789815817984832</v>
      </c>
      <c r="X89" s="152">
        <f>VLOOKUP(X$2,怪物属性!$B$4:$F$29,5,FALSE)/($F89-VLOOKUP(X$2,怪物属性!$B$4:$F$29,4,FALSE))</f>
        <v>36.287443791075752</v>
      </c>
      <c r="Y89" s="153">
        <f>$E89/(VLOOKUP(Y$2,怪物属性!$B$4:$F$29,3,FALSE)-$G89)/IF(X89&lt;0,ABS(X89),X89)</f>
        <v>0.17435180508188031</v>
      </c>
      <c r="Z89" s="152">
        <f>VLOOKUP(Z$2,怪物属性!$B$4:$F$29,5,FALSE)/($F89-VLOOKUP(Z$2,怪物属性!$B$4:$F$29,4,FALSE))</f>
        <v>44.40978140051871</v>
      </c>
      <c r="AA89" s="153">
        <f>$E89/(VLOOKUP(AA$2,怪物属性!$B$4:$F$29,3,FALSE)-$G89)/IF(Z89&lt;0,ABS(Z89),Z89)</f>
        <v>0.12042102138469971</v>
      </c>
      <c r="AB89" s="152">
        <f>VLOOKUP(AB$2,怪物属性!$B$4:$F$29,5,FALSE)/($F89-VLOOKUP(AB$2,怪物属性!$B$4:$F$29,4,FALSE))</f>
        <v>109.75265017667844</v>
      </c>
      <c r="AC89" s="153">
        <f>$E89/(VLOOKUP(AC$2,怪物属性!$B$4:$F$29,3,FALSE)-$G89)/IF(AB89&lt;0,ABS(AB89),AB89)</f>
        <v>2.842137860213112E-2</v>
      </c>
      <c r="AD89" s="152">
        <f>VLOOKUP(AD$2,怪物属性!$B$4:$F$29,5,FALSE)/($F89-VLOOKUP(AD$2,怪物属性!$B$4:$F$29,4,FALSE))</f>
        <v>147.61981728742094</v>
      </c>
      <c r="AE89" s="153">
        <f>$E89/(VLOOKUP(AE$2,怪物属性!$B$4:$F$29,3,FALSE)-$G89)/IF(AD89&lt;0,ABS(AD89),AD89)</f>
        <v>1.8803583297476233E-2</v>
      </c>
      <c r="AF89" s="152">
        <f>VLOOKUP(AF$2,怪物属性!$B$4:$F$29,5,FALSE)/($F89-VLOOKUP(AF$2,怪物属性!$B$4:$F$29,4,FALSE))</f>
        <v>215.81195079086115</v>
      </c>
      <c r="AG89" s="153">
        <f>$E89/(VLOOKUP(AG$2,怪物属性!$B$4:$F$29,3,FALSE)-$G89)/IF(AF89&lt;0,ABS(AF89),AF89)</f>
        <v>1.1550516939781954E-2</v>
      </c>
      <c r="AH89" s="152">
        <f>VLOOKUP(AH$2,怪物属性!$B$4:$F$29,5,FALSE)/($F89-VLOOKUP(AH$2,怪物属性!$B$4:$F$29,4,FALSE))</f>
        <v>319.77464788732397</v>
      </c>
      <c r="AI89" s="153">
        <f>$E89/(VLOOKUP(AI$2,怪物属性!$B$4:$F$29,3,FALSE)-$G89)/IF(AH89&lt;0,ABS(AH89),AH89)</f>
        <v>7.0708729462077612E-3</v>
      </c>
      <c r="AJ89" s="152">
        <f>VLOOKUP(AJ$2,怪物属性!$B$4:$F$29,5,FALSE)/($F89-VLOOKUP(AJ$2,怪物属性!$B$4:$F$29,4,FALSE))</f>
        <v>565.78260869565213</v>
      </c>
      <c r="AK89" s="153">
        <f>$E89/(VLOOKUP(AK$2,怪物属性!$B$4:$F$29,3,FALSE)-$G89)/IF(AJ89&lt;0,ABS(AJ89),AJ89)</f>
        <v>3.6434033457690257E-3</v>
      </c>
      <c r="AL89" s="152">
        <f>VLOOKUP(AL$2,怪物属性!$B$4:$F$29,5,FALSE)/($F89-VLOOKUP(AL$2,怪物属性!$B$4:$F$29,4,FALSE))</f>
        <v>1538.0313901345291</v>
      </c>
      <c r="AM89" s="153">
        <f>$E89/(VLOOKUP(AM$2,怪物属性!$B$4:$F$29,3,FALSE)-$G89)/IF(AL89&lt;0,ABS(AL89),AL89)</f>
        <v>1.222800807334948E-3</v>
      </c>
      <c r="AN89" s="152">
        <f>VLOOKUP(AN$2,怪物属性!$B$4:$F$29,5,FALSE)/($F89-VLOOKUP(AN$2,怪物属性!$B$4:$F$29,4,FALSE))</f>
        <v>-4254.0769230769229</v>
      </c>
      <c r="AO89" s="153">
        <f>$E89/(VLOOKUP(AO$2,怪物属性!$B$4:$F$29,3,FALSE)-$G89)/IF(AN89&lt;0,ABS(AN89),AN89)</f>
        <v>4.0774786226687701E-4</v>
      </c>
      <c r="AP89" s="152">
        <f>VLOOKUP(AP$2,怪物属性!$B$4:$F$29,5,FALSE)/($F89-VLOOKUP(AP$2,怪物属性!$B$4:$F$29,4,FALSE))</f>
        <v>-960.82568807339453</v>
      </c>
      <c r="AQ89" s="153">
        <f>$E89/(VLOOKUP(AQ$2,怪物属性!$B$4:$F$29,3,FALSE)-$G89)/IF(AP89&lt;0,ABS(AP89),AP89)</f>
        <v>1.6647603058034342E-3</v>
      </c>
      <c r="AR89" s="152">
        <f>VLOOKUP(AR$2,怪物属性!$B$4:$F$29,5,FALSE)/($F89-VLOOKUP(AR$2,怪物属性!$B$4:$F$29,4,FALSE))</f>
        <v>-591.75634517766503</v>
      </c>
      <c r="AS89" s="153">
        <f>$E89/(VLOOKUP(AS$2,怪物属性!$B$4:$F$29,3,FALSE)-$G89)/IF(AR89&lt;0,ABS(AR89),AR89)</f>
        <v>2.504433455705926E-3</v>
      </c>
      <c r="AT89" s="152">
        <f>VLOOKUP(AT$2,怪物属性!$B$4:$F$29,5,FALSE)/($F89-VLOOKUP(AT$2,怪物属性!$B$4:$F$29,4,FALSE))</f>
        <v>-418.05527638190955</v>
      </c>
      <c r="AU89" s="153">
        <f>$E89/(VLOOKUP(AU$2,怪物属性!$B$4:$F$29,3,FALSE)-$G89)/IF(AT89&lt;0,ABS(AT89),AT89)</f>
        <v>3.2705163991737307E-3</v>
      </c>
      <c r="AV89" s="152">
        <f>VLOOKUP(AV$2,怪物属性!$B$4:$F$29,5,FALSE)/($F89-VLOOKUP(AV$2,怪物属性!$B$4:$F$29,4,FALSE))</f>
        <v>-326.68057210965435</v>
      </c>
      <c r="AW89" s="153">
        <f>$E89/(VLOOKUP(AW$2,怪物属性!$B$4:$F$29,3,FALSE)-$G89)/IF(AV89&lt;0,ABS(AV89),AV89)</f>
        <v>3.8356776297973874E-3</v>
      </c>
      <c r="AX89" s="152">
        <f>VLOOKUP(AX$2,怪物属性!$B$4:$F$29,5,FALSE)/($F89-VLOOKUP(AX$2,怪物属性!$B$4:$F$29,4,FALSE))</f>
        <v>-266.34052317576868</v>
      </c>
      <c r="AY89" s="153">
        <f>$E89/(VLOOKUP(AY$2,怪物属性!$B$4:$F$29,3,FALSE)-$G89)/IF(AX89&lt;0,ABS(AX89),AX89)</f>
        <v>4.3309277691287234E-3</v>
      </c>
      <c r="AZ89" s="152">
        <f>VLOOKUP(AZ$2,怪物属性!$B$4:$F$29,5,FALSE)/($F89-VLOOKUP(AZ$2,怪物属性!$B$4:$F$29,4,FALSE))</f>
        <v>-216.125</v>
      </c>
      <c r="BA89" s="153">
        <f>$E89/(VLOOKUP(BA$2,怪物属性!$B$4:$F$29,3,FALSE)-$G89)/IF(AZ89&lt;0,ABS(AZ89),AZ89)</f>
        <v>4.8106600490251412E-3</v>
      </c>
      <c r="BB89" s="152">
        <f>VLOOKUP(BB$2,怪物属性!$B$4:$F$29,5,FALSE)/($F89-VLOOKUP(BB$2,怪物属性!$B$4:$F$29,4,FALSE))</f>
        <v>-172.41554959785523</v>
      </c>
      <c r="BC89" s="153">
        <f>$E89/(VLOOKUP(BC$2,怪物属性!$B$4:$F$29,3,FALSE)-$G89)/IF(BB89&lt;0,ABS(BB89),BB89)</f>
        <v>5.3909930870178271E-3</v>
      </c>
      <c r="BD89" s="152">
        <f>VLOOKUP(BD$2,怪物属性!$B$4:$F$29,5,FALSE)/($F89-VLOOKUP(BD$2,怪物属性!$B$4:$F$29,4,FALSE))</f>
        <v>-120.34894091415831</v>
      </c>
      <c r="BE89" s="153">
        <f>$E89/(VLOOKUP(BE$2,怪物属性!$B$4:$F$29,3,FALSE)-$G89)/IF(BD89&lt;0,ABS(BD89),BD89)</f>
        <v>6.4223673506288046E-3</v>
      </c>
    </row>
    <row r="90" spans="1:57" x14ac:dyDescent="0.15">
      <c r="A90" s="30">
        <f>VLOOKUP(B90,装备升级!W:AB,静态模拟!C90+1,FALSE)+IF(静态模拟!D90=0,0,VLOOKUP(B90,装备强化!AP:AZ,静态模拟!D90+1,FALSE))</f>
        <v>691</v>
      </c>
      <c r="B90" s="149">
        <v>5</v>
      </c>
      <c r="C90" s="149">
        <v>3</v>
      </c>
      <c r="D90" s="149">
        <v>7</v>
      </c>
      <c r="E90" s="149">
        <f t="shared" si="4"/>
        <v>15540</v>
      </c>
      <c r="F90" s="22">
        <f t="shared" si="5"/>
        <v>5180</v>
      </c>
      <c r="G90" s="22">
        <f t="shared" si="6"/>
        <v>2590</v>
      </c>
      <c r="H90" s="152">
        <f>VLOOKUP(H$2,怪物属性!$B$4:$F$29,5,FALSE)/($F90-VLOOKUP(H$2,怪物属性!$B$4:$F$29,4,FALSE))</f>
        <v>2.4687854710556185</v>
      </c>
      <c r="I90" s="153">
        <f>$E90/(VLOOKUP(I$2,怪物属性!$B$4:$F$29,3,FALSE)-$G90)/IF(H90&lt;0,ABS(H90),H90)</f>
        <v>-6.0466792540329264</v>
      </c>
      <c r="J90" s="152">
        <f>VLOOKUP(J$2,怪物属性!$B$4:$F$29,5,FALSE)/($F90-VLOOKUP(J$2,怪物属性!$B$4:$F$29,4,FALSE))</f>
        <v>3.7988165680473371</v>
      </c>
      <c r="K90" s="153">
        <f>$E90/(VLOOKUP(K$2,怪物属性!$B$4:$F$29,3,FALSE)-$G90)/IF(J90&lt;0,ABS(J90),J90)</f>
        <v>-6.6193327889181264</v>
      </c>
      <c r="L90" s="152">
        <f>VLOOKUP(L$2,怪物属性!$B$4:$F$29,5,FALSE)/($F90-VLOOKUP(L$2,怪物属性!$B$4:$F$29,4,FALSE))</f>
        <v>6.2789317507418394</v>
      </c>
      <c r="M90" s="153">
        <f>$E90/(VLOOKUP(M$2,怪物属性!$B$4:$F$29,3,FALSE)-$G90)/IF(L90&lt;0,ABS(L90),L90)</f>
        <v>-12.823540358678512</v>
      </c>
      <c r="N90" s="152">
        <f>VLOOKUP(N$2,怪物属性!$B$4:$F$29,5,FALSE)/($F90-VLOOKUP(N$2,怪物属性!$B$4:$F$29,4,FALSE))</f>
        <v>8.5572242361470732</v>
      </c>
      <c r="O90" s="153">
        <f>$E90/(VLOOKUP(O$2,怪物属性!$B$4:$F$29,3,FALSE)-$G90)/IF(N90&lt;0,ABS(N90),N90)</f>
        <v>7.794031934821299</v>
      </c>
      <c r="P90" s="152">
        <f>VLOOKUP(P$2,怪物属性!$B$4:$F$29,5,FALSE)/($F90-VLOOKUP(P$2,怪物属性!$B$4:$F$29,4,FALSE))</f>
        <v>12.465072030443055</v>
      </c>
      <c r="Q90" s="153">
        <f>$E90/(VLOOKUP(Q$2,怪物属性!$B$4:$F$29,3,FALSE)-$G90)/IF(P90&lt;0,ABS(P90),P90)</f>
        <v>1.8832077491699402</v>
      </c>
      <c r="R90" s="152">
        <f>VLOOKUP(R$2,怪物属性!$B$4:$F$29,5,FALSE)/($F90-VLOOKUP(R$2,怪物属性!$B$4:$F$29,4,FALSE))</f>
        <v>16.168819982773471</v>
      </c>
      <c r="S90" s="153">
        <f>$E90/(VLOOKUP(S$2,怪物属性!$B$4:$F$29,3,FALSE)-$G90)/IF(R90&lt;0,ABS(R90),R90)</f>
        <v>0.86120886976485223</v>
      </c>
      <c r="T90" s="152">
        <f>VLOOKUP(T$2,怪物属性!$B$4:$F$29,5,FALSE)/($F90-VLOOKUP(T$2,怪物属性!$B$4:$F$29,4,FALSE))</f>
        <v>22.023044269254093</v>
      </c>
      <c r="U90" s="153">
        <f>$E90/(VLOOKUP(U$2,怪物属性!$B$4:$F$29,3,FALSE)-$G90)/IF(T90&lt;0,ABS(T90),T90)</f>
        <v>0.45553551847562013</v>
      </c>
      <c r="V90" s="152">
        <f>VLOOKUP(V$2,怪物属性!$B$4:$F$29,5,FALSE)/($F90-VLOOKUP(V$2,怪物属性!$B$4:$F$29,4,FALSE))</f>
        <v>27.39549839228296</v>
      </c>
      <c r="W90" s="153">
        <f>$E90/(VLOOKUP(W$2,怪物属性!$B$4:$F$29,3,FALSE)-$G90)/IF(V90&lt;0,ABS(V90),V90)</f>
        <v>0.28547885197445366</v>
      </c>
      <c r="X90" s="152">
        <f>VLOOKUP(X$2,怪物属性!$B$4:$F$29,5,FALSE)/($F90-VLOOKUP(X$2,怪物属性!$B$4:$F$29,4,FALSE))</f>
        <v>35.91475522081479</v>
      </c>
      <c r="Y90" s="153">
        <f>$E90/(VLOOKUP(Y$2,怪物属性!$B$4:$F$29,3,FALSE)-$G90)/IF(X90&lt;0,ABS(X90),X90)</f>
        <v>0.17828234067296736</v>
      </c>
      <c r="Z90" s="152">
        <f>VLOOKUP(Z$2,怪物属性!$B$4:$F$29,5,FALSE)/($F90-VLOOKUP(Z$2,怪物属性!$B$4:$F$29,4,FALSE))</f>
        <v>43.92158299743496</v>
      </c>
      <c r="AA90" s="153">
        <f>$E90/(VLOOKUP(AA$2,怪物属性!$B$4:$F$29,3,FALSE)-$G90)/IF(Z90&lt;0,ABS(Z90),Z90)</f>
        <v>0.12310799730058392</v>
      </c>
      <c r="AB90" s="152">
        <f>VLOOKUP(AB$2,怪物属性!$B$4:$F$29,5,FALSE)/($F90-VLOOKUP(AB$2,怪物属性!$B$4:$F$29,4,FALSE))</f>
        <v>107.84722222222223</v>
      </c>
      <c r="AC90" s="153">
        <f>$E90/(VLOOKUP(AC$2,怪物属性!$B$4:$F$29,3,FALSE)-$G90)/IF(AB90&lt;0,ABS(AB90),AB90)</f>
        <v>2.9180381482475419E-2</v>
      </c>
      <c r="AD90" s="152">
        <f>VLOOKUP(AD$2,怪物属性!$B$4:$F$29,5,FALSE)/($F90-VLOOKUP(AD$2,怪物属性!$B$4:$F$29,4,FALSE))</f>
        <v>144.5719201651755</v>
      </c>
      <c r="AE90" s="153">
        <f>$E90/(VLOOKUP(AE$2,怪物属性!$B$4:$F$29,3,FALSE)-$G90)/IF(AD90&lt;0,ABS(AD90),AD90)</f>
        <v>1.9364034061264235E-2</v>
      </c>
      <c r="AF90" s="152">
        <f>VLOOKUP(AF$2,怪物属性!$B$4:$F$29,5,FALSE)/($F90-VLOOKUP(AF$2,怪物属性!$B$4:$F$29,4,FALSE))</f>
        <v>210.26883561643837</v>
      </c>
      <c r="AG90" s="153">
        <f>$E90/(VLOOKUP(AG$2,怪物属性!$B$4:$F$29,3,FALSE)-$G90)/IF(AF90&lt;0,ABS(AF90),AF90)</f>
        <v>1.1952998312813299E-2</v>
      </c>
      <c r="AH90" s="152">
        <f>VLOOKUP(AH$2,怪物属性!$B$4:$F$29,5,FALSE)/($F90-VLOOKUP(AH$2,怪物属性!$B$4:$F$29,4,FALSE))</f>
        <v>308.89795918367349</v>
      </c>
      <c r="AI90" s="153">
        <f>$E90/(VLOOKUP(AI$2,怪物属性!$B$4:$F$29,3,FALSE)-$G90)/IF(AH90&lt;0,ABS(AH90),AH90)</f>
        <v>7.3786851370300109E-3</v>
      </c>
      <c r="AJ90" s="152">
        <f>VLOOKUP(AJ$2,怪物属性!$B$4:$F$29,5,FALSE)/($F90-VLOOKUP(AJ$2,怪物属性!$B$4:$F$29,4,FALSE))</f>
        <v>536.61855670103091</v>
      </c>
      <c r="AK90" s="153">
        <f>$E90/(VLOOKUP(AK$2,怪物属性!$B$4:$F$29,3,FALSE)-$G90)/IF(AJ90&lt;0,ABS(AJ90),AJ90)</f>
        <v>3.8715398135389912E-3</v>
      </c>
      <c r="AL90" s="152">
        <f>VLOOKUP(AL$2,怪物属性!$B$4:$F$29,5,FALSE)/($F90-VLOOKUP(AL$2,怪物属性!$B$4:$F$29,4,FALSE))</f>
        <v>1355.6561264822135</v>
      </c>
      <c r="AM90" s="153">
        <f>$E90/(VLOOKUP(AM$2,怪物属性!$B$4:$F$29,3,FALSE)-$G90)/IF(AL90&lt;0,ABS(AL90),AL90)</f>
        <v>1.3979370684047703E-3</v>
      </c>
      <c r="AN90" s="152">
        <f>VLOOKUP(AN$2,怪物属性!$B$4:$F$29,5,FALSE)/($F90-VLOOKUP(AN$2,怪物属性!$B$4:$F$29,4,FALSE))</f>
        <v>-6346.2459016393441</v>
      </c>
      <c r="AO90" s="153">
        <f>$E90/(VLOOKUP(AO$2,怪物属性!$B$4:$F$29,3,FALSE)-$G90)/IF(AN90&lt;0,ABS(AN90),AN90)</f>
        <v>2.7538143867609198E-4</v>
      </c>
      <c r="AP90" s="152">
        <f>VLOOKUP(AP$2,怪物属性!$B$4:$F$29,5,FALSE)/($F90-VLOOKUP(AP$2,怪物属性!$B$4:$F$29,4,FALSE))</f>
        <v>-1031.8226600985222</v>
      </c>
      <c r="AQ90" s="153">
        <f>$E90/(VLOOKUP(AQ$2,怪物属性!$B$4:$F$29,3,FALSE)-$G90)/IF(AP90&lt;0,ABS(AP90),AP90)</f>
        <v>1.5616681444648626E-3</v>
      </c>
      <c r="AR90" s="152">
        <f>VLOOKUP(AR$2,怪物属性!$B$4:$F$29,5,FALSE)/($F90-VLOOKUP(AR$2,怪物属性!$B$4:$F$29,4,FALSE))</f>
        <v>-615.17678100263856</v>
      </c>
      <c r="AS90" s="153">
        <f>$E90/(VLOOKUP(AS$2,怪物属性!$B$4:$F$29,3,FALSE)-$G90)/IF(AR90&lt;0,ABS(AR90),AR90)</f>
        <v>2.4266120490048023E-3</v>
      </c>
      <c r="AT90" s="152">
        <f>VLOOKUP(AT$2,怪物属性!$B$4:$F$29,5,FALSE)/($F90-VLOOKUP(AT$2,怪物属性!$B$4:$F$29,4,FALSE))</f>
        <v>-428.82989690721649</v>
      </c>
      <c r="AU90" s="153">
        <f>$E90/(VLOOKUP(AU$2,怪物属性!$B$4:$F$29,3,FALSE)-$G90)/IF(AT90&lt;0,ABS(AT90),AT90)</f>
        <v>3.2111781157502018E-3</v>
      </c>
      <c r="AV90" s="152">
        <f>VLOOKUP(AV$2,怪物属性!$B$4:$F$29,5,FALSE)/($F90-VLOOKUP(AV$2,怪物属性!$B$4:$F$29,4,FALSE))</f>
        <v>-332.627427184466</v>
      </c>
      <c r="AW90" s="153">
        <f>$E90/(VLOOKUP(AW$2,怪物属性!$B$4:$F$29,3,FALSE)-$G90)/IF(AV90&lt;0,ABS(AV90),AV90)</f>
        <v>3.79366119008264E-3</v>
      </c>
      <c r="AX90" s="152">
        <f>VLOOKUP(AX$2,怪物属性!$B$4:$F$29,5,FALSE)/($F90-VLOOKUP(AX$2,怪物属性!$B$4:$F$29,4,FALSE))</f>
        <v>-270.05863192182409</v>
      </c>
      <c r="AY90" s="153">
        <f>$E90/(VLOOKUP(AY$2,怪物属性!$B$4:$F$29,3,FALSE)-$G90)/IF(AX90&lt;0,ABS(AX90),AX90)</f>
        <v>4.3009985632037027E-3</v>
      </c>
      <c r="AZ90" s="152">
        <f>VLOOKUP(AZ$2,怪物属性!$B$4:$F$29,5,FALSE)/($F90-VLOOKUP(AZ$2,怪物属性!$B$4:$F$29,4,FALSE))</f>
        <v>-218.4</v>
      </c>
      <c r="BA90" s="153">
        <f>$E90/(VLOOKUP(BA$2,怪物属性!$B$4:$F$29,3,FALSE)-$G90)/IF(AZ90&lt;0,ABS(AZ90),AZ90)</f>
        <v>4.7931186361634326E-3</v>
      </c>
      <c r="BB90" s="152">
        <f>VLOOKUP(BB$2,怪物属性!$B$4:$F$29,5,FALSE)/($F90-VLOOKUP(BB$2,怪物属性!$B$4:$F$29,4,FALSE))</f>
        <v>-173.81351351351353</v>
      </c>
      <c r="BC90" s="153">
        <f>$E90/(VLOOKUP(BC$2,怪物属性!$B$4:$F$29,3,FALSE)-$G90)/IF(BB90&lt;0,ABS(BB90),BB90)</f>
        <v>5.3836434580407638E-3</v>
      </c>
      <c r="BD90" s="152">
        <f>VLOOKUP(BD$2,怪物属性!$B$4:$F$29,5,FALSE)/($F90-VLOOKUP(BD$2,怪物属性!$B$4:$F$29,4,FALSE))</f>
        <v>-121.02354260089686</v>
      </c>
      <c r="BE90" s="153">
        <f>$E90/(VLOOKUP(BE$2,怪物属性!$B$4:$F$29,3,FALSE)-$G90)/IF(BD90&lt;0,ABS(BD90),BD90)</f>
        <v>6.4285956113924354E-3</v>
      </c>
    </row>
    <row r="91" spans="1:57" x14ac:dyDescent="0.15">
      <c r="A91" s="30">
        <f>VLOOKUP(B91,装备升级!W:AB,静态模拟!C91+1,FALSE)+IF(静态模拟!D91=0,0,VLOOKUP(B91,装备强化!AP:AZ,静态模拟!D91+1,FALSE))</f>
        <v>899</v>
      </c>
      <c r="B91" s="149">
        <v>5</v>
      </c>
      <c r="C91" s="149">
        <v>3</v>
      </c>
      <c r="D91" s="149">
        <v>8</v>
      </c>
      <c r="E91" s="149">
        <f t="shared" si="4"/>
        <v>15630</v>
      </c>
      <c r="F91" s="22">
        <f t="shared" si="5"/>
        <v>5210</v>
      </c>
      <c r="G91" s="22">
        <f t="shared" si="6"/>
        <v>2605</v>
      </c>
      <c r="H91" s="152">
        <f>VLOOKUP(H$2,怪物属性!$B$4:$F$29,5,FALSE)/($F91-VLOOKUP(H$2,怪物属性!$B$4:$F$29,4,FALSE))</f>
        <v>2.4520856820744079</v>
      </c>
      <c r="I91" s="153">
        <f>$E91/(VLOOKUP(I$2,怪物属性!$B$4:$F$29,3,FALSE)-$G91)/IF(H91&lt;0,ABS(H91),H91)</f>
        <v>-6.0361415882967613</v>
      </c>
      <c r="J91" s="152">
        <f>VLOOKUP(J$2,怪物属性!$B$4:$F$29,5,FALSE)/($F91-VLOOKUP(J$2,怪物属性!$B$4:$F$29,4,FALSE))</f>
        <v>3.7720329024676849</v>
      </c>
      <c r="K91" s="153">
        <f>$E91/(VLOOKUP(K$2,怪物属性!$B$4:$F$29,3,FALSE)-$G91)/IF(J91&lt;0,ABS(J91),J91)</f>
        <v>-6.5460571968522538</v>
      </c>
      <c r="L91" s="152">
        <f>VLOOKUP(L$2,怪物属性!$B$4:$F$29,5,FALSE)/($F91-VLOOKUP(L$2,怪物属性!$B$4:$F$29,4,FALSE))</f>
        <v>6.2326951399116348</v>
      </c>
      <c r="M91" s="153">
        <f>$E91/(VLOOKUP(M$2,怪物属性!$B$4:$F$29,3,FALSE)-$G91)/IF(L91&lt;0,ABS(L91),L91)</f>
        <v>-12.056458575687074</v>
      </c>
      <c r="N91" s="152">
        <f>VLOOKUP(N$2,怪物属性!$B$4:$F$29,5,FALSE)/($F91-VLOOKUP(N$2,怪物属性!$B$4:$F$29,4,FALSE))</f>
        <v>8.4912641315519011</v>
      </c>
      <c r="O91" s="153">
        <f>$E91/(VLOOKUP(O$2,怪物属性!$B$4:$F$29,3,FALSE)-$G91)/IF(N91&lt;0,ABS(N91),N91)</f>
        <v>8.4436482714050634</v>
      </c>
      <c r="P91" s="152">
        <f>VLOOKUP(P$2,怪物属性!$B$4:$F$29,5,FALSE)/($F91-VLOOKUP(P$2,怪物属性!$B$4:$F$29,4,FALSE))</f>
        <v>12.364249123753034</v>
      </c>
      <c r="Q91" s="153">
        <f>$E91/(VLOOKUP(Q$2,怪物属性!$B$4:$F$29,3,FALSE)-$G91)/IF(P91&lt;0,ABS(P91),P91)</f>
        <v>1.9538307950386058</v>
      </c>
      <c r="R91" s="152">
        <f>VLOOKUP(R$2,怪物属性!$B$4:$F$29,5,FALSE)/($F91-VLOOKUP(R$2,怪物属性!$B$4:$F$29,4,FALSE))</f>
        <v>16.030742954739537</v>
      </c>
      <c r="S91" s="153">
        <f>$E91/(VLOOKUP(S$2,怪物属性!$B$4:$F$29,3,FALSE)-$G91)/IF(R91&lt;0,ABS(R91),R91)</f>
        <v>0.88556003462749044</v>
      </c>
      <c r="T91" s="152">
        <f>VLOOKUP(T$2,怪物属性!$B$4:$F$29,5,FALSE)/($F91-VLOOKUP(T$2,怪物属性!$B$4:$F$29,4,FALSE))</f>
        <v>21.82451923076923</v>
      </c>
      <c r="U91" s="153">
        <f>$E91/(VLOOKUP(U$2,怪物属性!$B$4:$F$29,3,FALSE)-$G91)/IF(T91&lt;0,ABS(T91),T91)</f>
        <v>0.4668624372504252</v>
      </c>
      <c r="V91" s="152">
        <f>VLOOKUP(V$2,怪物属性!$B$4:$F$29,5,FALSE)/($F91-VLOOKUP(V$2,怪物属性!$B$4:$F$29,4,FALSE))</f>
        <v>27.133757961783438</v>
      </c>
      <c r="W91" s="153">
        <f>$E91/(VLOOKUP(W$2,怪物属性!$B$4:$F$29,3,FALSE)-$G91)/IF(V91&lt;0,ABS(V91),V91)</f>
        <v>0.29210710510527671</v>
      </c>
      <c r="X91" s="152">
        <f>VLOOKUP(X$2,怪物属性!$B$4:$F$29,5,FALSE)/($F91-VLOOKUP(X$2,怪物属性!$B$4:$F$29,4,FALSE))</f>
        <v>35.54964418841071</v>
      </c>
      <c r="Y91" s="153">
        <f>$E91/(VLOOKUP(Y$2,怪物属性!$B$4:$F$29,3,FALSE)-$G91)/IF(X91&lt;0,ABS(X91),X91)</f>
        <v>0.18228310438617817</v>
      </c>
      <c r="Z91" s="152">
        <f>VLOOKUP(Z$2,怪物属性!$B$4:$F$29,5,FALSE)/($F91-VLOOKUP(Z$2,怪物属性!$B$4:$F$29,4,FALSE))</f>
        <v>43.444001449800652</v>
      </c>
      <c r="AA91" s="153">
        <f>$E91/(VLOOKUP(AA$2,怪物属性!$B$4:$F$29,3,FALSE)-$G91)/IF(Z91&lt;0,ABS(Z91),Z91)</f>
        <v>0.12583892602761101</v>
      </c>
      <c r="AB91" s="152">
        <f>VLOOKUP(AB$2,怪物属性!$B$4:$F$29,5,FALSE)/($F91-VLOOKUP(AB$2,怪物属性!$B$4:$F$29,4,FALSE))</f>
        <v>106.00682593856655</v>
      </c>
      <c r="AC91" s="153">
        <f>$E91/(VLOOKUP(AC$2,怪物属性!$B$4:$F$29,3,FALSE)-$G91)/IF(AB91&lt;0,ABS(AB91),AB91)</f>
        <v>2.9949895486434425E-2</v>
      </c>
      <c r="AD91" s="152">
        <f>VLOOKUP(AD$2,怪物属性!$B$4:$F$29,5,FALSE)/($F91-VLOOKUP(AD$2,怪物属性!$B$4:$F$29,4,FALSE))</f>
        <v>141.6473364801079</v>
      </c>
      <c r="AE91" s="153">
        <f>$E91/(VLOOKUP(AE$2,怪物属性!$B$4:$F$29,3,FALSE)-$G91)/IF(AD91&lt;0,ABS(AD91),AD91)</f>
        <v>1.9932165478349889E-2</v>
      </c>
      <c r="AF91" s="152">
        <f>VLOOKUP(AF$2,怪物属性!$B$4:$F$29,5,FALSE)/($F91-VLOOKUP(AF$2,怪物属性!$B$4:$F$29,4,FALSE))</f>
        <v>205.00333889816361</v>
      </c>
      <c r="AG91" s="153">
        <f>$E91/(VLOOKUP(AG$2,怪物属性!$B$4:$F$29,3,FALSE)-$G91)/IF(AF91&lt;0,ABS(AF91),AF91)</f>
        <v>1.2361002051121731E-2</v>
      </c>
      <c r="AH91" s="152">
        <f>VLOOKUP(AH$2,怪物属性!$B$4:$F$29,5,FALSE)/($F91-VLOOKUP(AH$2,怪物属性!$B$4:$F$29,4,FALSE))</f>
        <v>298.73684210526318</v>
      </c>
      <c r="AI91" s="153">
        <f>$E91/(VLOOKUP(AI$2,怪物属性!$B$4:$F$29,3,FALSE)-$G91)/IF(AH91&lt;0,ABS(AH91),AH91)</f>
        <v>7.6907681880180323E-3</v>
      </c>
      <c r="AJ91" s="152">
        <f>VLOOKUP(AJ$2,怪物属性!$B$4:$F$29,5,FALSE)/($F91-VLOOKUP(AJ$2,怪物属性!$B$4:$F$29,4,FALSE))</f>
        <v>510.31372549019608</v>
      </c>
      <c r="AK91" s="153">
        <f>$E91/(VLOOKUP(AK$2,怪物属性!$B$4:$F$29,3,FALSE)-$G91)/IF(AJ91&lt;0,ABS(AJ91),AJ91)</f>
        <v>4.1029093015284984E-3</v>
      </c>
      <c r="AL91" s="152">
        <f>VLOOKUP(AL$2,怪物属性!$B$4:$F$29,5,FALSE)/($F91-VLOOKUP(AL$2,怪物属性!$B$4:$F$29,4,FALSE))</f>
        <v>1211.9469964664311</v>
      </c>
      <c r="AM91" s="153">
        <f>$E91/(VLOOKUP(AM$2,怪物属性!$B$4:$F$29,3,FALSE)-$G91)/IF(AL91&lt;0,ABS(AL91),AL91)</f>
        <v>1.5756388029259372E-3</v>
      </c>
      <c r="AN91" s="152">
        <f>VLOOKUP(AN$2,怪物属性!$B$4:$F$29,5,FALSE)/($F91-VLOOKUP(AN$2,怪物属性!$B$4:$F$29,4,FALSE))</f>
        <v>-12487.774193548386</v>
      </c>
      <c r="AO91" s="153">
        <f>$E91/(VLOOKUP(AO$2,怪物属性!$B$4:$F$29,3,FALSE)-$G91)/IF(AN91&lt;0,ABS(AN91),AN91)</f>
        <v>1.4099630158695637E-4</v>
      </c>
      <c r="AP91" s="152">
        <f>VLOOKUP(AP$2,怪物属性!$B$4:$F$29,5,FALSE)/($F91-VLOOKUP(AP$2,怪物属性!$B$4:$F$29,4,FALSE))</f>
        <v>-1114.1489361702127</v>
      </c>
      <c r="AQ91" s="153">
        <f>$E91/(VLOOKUP(AQ$2,怪物属性!$B$4:$F$29,3,FALSE)-$G91)/IF(AP91&lt;0,ABS(AP91),AP91)</f>
        <v>1.4569160958944353E-3</v>
      </c>
      <c r="AR91" s="152">
        <f>VLOOKUP(AR$2,怪物属性!$B$4:$F$29,5,FALSE)/($F91-VLOOKUP(AR$2,怪物属性!$B$4:$F$29,4,FALSE))</f>
        <v>-640.52747252747258</v>
      </c>
      <c r="AS91" s="153">
        <f>$E91/(VLOOKUP(AS$2,怪物属性!$B$4:$F$29,3,FALSE)-$G91)/IF(AR91&lt;0,ABS(AR91),AR91)</f>
        <v>2.347452011190688E-3</v>
      </c>
      <c r="AT91" s="152">
        <f>VLOOKUP(AT$2,怪物属性!$B$4:$F$29,5,FALSE)/($F91-VLOOKUP(AT$2,怪物属性!$B$4:$F$29,4,FALSE))</f>
        <v>-440.17460317460319</v>
      </c>
      <c r="AU91" s="153">
        <f>$E91/(VLOOKUP(AU$2,怪物属性!$B$4:$F$29,3,FALSE)-$G91)/IF(AT91&lt;0,ABS(AT91),AT91)</f>
        <v>3.1507219648571421E-3</v>
      </c>
      <c r="AV91" s="152">
        <f>VLOOKUP(AV$2,怪物属性!$B$4:$F$29,5,FALSE)/($F91-VLOOKUP(AV$2,怪物属性!$B$4:$F$29,4,FALSE))</f>
        <v>-338.7948084054388</v>
      </c>
      <c r="AW91" s="153">
        <f>$E91/(VLOOKUP(AW$2,怪物属性!$B$4:$F$29,3,FALSE)-$G91)/IF(AV91&lt;0,ABS(AV91),AV91)</f>
        <v>3.7507413802999518E-3</v>
      </c>
      <c r="AX91" s="152">
        <f>VLOOKUP(AX$2,怪物属性!$B$4:$F$29,5,FALSE)/($F91-VLOOKUP(AX$2,怪物属性!$B$4:$F$29,4,FALSE))</f>
        <v>-273.88201982067011</v>
      </c>
      <c r="AY91" s="153">
        <f>$E91/(VLOOKUP(AY$2,怪物属性!$B$4:$F$29,3,FALSE)-$G91)/IF(AX91&lt;0,ABS(AX91),AX91)</f>
        <v>4.2703059249316801E-3</v>
      </c>
      <c r="AZ91" s="152">
        <f>VLOOKUP(AZ$2,怪物属性!$B$4:$F$29,5,FALSE)/($F91-VLOOKUP(AZ$2,怪物属性!$B$4:$F$29,4,FALSE))</f>
        <v>-220.72340425531914</v>
      </c>
      <c r="BA91" s="153">
        <f>$E91/(VLOOKUP(BA$2,怪物属性!$B$4:$F$29,3,FALSE)-$G91)/IF(AZ91&lt;0,ABS(AZ91),AZ91)</f>
        <v>4.7749567393248413E-3</v>
      </c>
      <c r="BB91" s="152">
        <f>VLOOKUP(BB$2,怪物属性!$B$4:$F$29,5,FALSE)/($F91-VLOOKUP(BB$2,怪物属性!$B$4:$F$29,4,FALSE))</f>
        <v>-175.23433242506812</v>
      </c>
      <c r="BC91" s="153">
        <f>$E91/(VLOOKUP(BC$2,怪物属性!$B$4:$F$29,3,FALSE)-$G91)/IF(BB91&lt;0,ABS(BB91),BB91)</f>
        <v>5.3757744711702372E-3</v>
      </c>
      <c r="BD91" s="152">
        <f>VLOOKUP(BD$2,怪物属性!$B$4:$F$29,5,FALSE)/($F91-VLOOKUP(BD$2,怪物属性!$B$4:$F$29,4,FALSE))</f>
        <v>-121.70574971815107</v>
      </c>
      <c r="BE91" s="153">
        <f>$E91/(VLOOKUP(BE$2,怪物属性!$B$4:$F$29,3,FALSE)-$G91)/IF(BD91&lt;0,ABS(BD91),BD91)</f>
        <v>6.434415529371732E-3</v>
      </c>
    </row>
    <row r="92" spans="1:57" x14ac:dyDescent="0.15">
      <c r="A92" s="30">
        <f>VLOOKUP(B92,装备升级!W:AB,静态模拟!C92+1,FALSE)+IF(静态模拟!D92=0,0,VLOOKUP(B92,装备强化!AP:AZ,静态模拟!D92+1,FALSE))</f>
        <v>1157</v>
      </c>
      <c r="B92" s="149">
        <v>5</v>
      </c>
      <c r="C92" s="149">
        <v>3</v>
      </c>
      <c r="D92" s="149">
        <v>9</v>
      </c>
      <c r="E92" s="149">
        <f t="shared" si="4"/>
        <v>15720</v>
      </c>
      <c r="F92" s="22">
        <f t="shared" si="5"/>
        <v>5240</v>
      </c>
      <c r="G92" s="22">
        <f t="shared" si="6"/>
        <v>2620</v>
      </c>
      <c r="H92" s="152">
        <f>VLOOKUP(H$2,怪物属性!$B$4:$F$29,5,FALSE)/($F92-VLOOKUP(H$2,怪物属性!$B$4:$F$29,4,FALSE))</f>
        <v>2.4356103023516238</v>
      </c>
      <c r="I92" s="153">
        <f>$E92/(VLOOKUP(I$2,怪物属性!$B$4:$F$29,3,FALSE)-$G92)/IF(H92&lt;0,ABS(H92),H92)</f>
        <v>-6.0263627289996453</v>
      </c>
      <c r="J92" s="152">
        <f>VLOOKUP(J$2,怪物属性!$B$4:$F$29,5,FALSE)/($F92-VLOOKUP(J$2,怪物属性!$B$4:$F$29,4,FALSE))</f>
        <v>3.7456242707117853</v>
      </c>
      <c r="K92" s="153">
        <f>$E92/(VLOOKUP(K$2,怪物属性!$B$4:$F$29,3,FALSE)-$G92)/IF(J92&lt;0,ABS(J92),J92)</f>
        <v>-6.4766932041075345</v>
      </c>
      <c r="L92" s="152">
        <f>VLOOKUP(L$2,怪物属性!$B$4:$F$29,5,FALSE)/($F92-VLOOKUP(L$2,怪物属性!$B$4:$F$29,4,FALSE))</f>
        <v>6.1871345029239766</v>
      </c>
      <c r="M92" s="153">
        <f>$E92/(VLOOKUP(M$2,怪物属性!$B$4:$F$29,3,FALSE)-$G92)/IF(L92&lt;0,ABS(L92),L92)</f>
        <v>-11.393525307925099</v>
      </c>
      <c r="N92" s="152">
        <f>VLOOKUP(N$2,怪物属性!$B$4:$F$29,5,FALSE)/($F92-VLOOKUP(N$2,怪物属性!$B$4:$F$29,4,FALSE))</f>
        <v>8.4263131055583891</v>
      </c>
      <c r="O92" s="153">
        <f>$E92/(VLOOKUP(O$2,怪物属性!$B$4:$F$29,3,FALSE)-$G92)/IF(N92&lt;0,ABS(N92),N92)</f>
        <v>9.1900719419313059</v>
      </c>
      <c r="P92" s="152">
        <f>VLOOKUP(P$2,怪物属性!$B$4:$F$29,5,FALSE)/($F92-VLOOKUP(P$2,怪物属性!$B$4:$F$29,4,FALSE))</f>
        <v>12.265044129446377</v>
      </c>
      <c r="Q92" s="153">
        <f>$E92/(VLOOKUP(Q$2,怪物属性!$B$4:$F$29,3,FALSE)-$G92)/IF(P92&lt;0,ABS(P92),P92)</f>
        <v>2.0279925175158526</v>
      </c>
      <c r="R92" s="152">
        <f>VLOOKUP(R$2,怪物属性!$B$4:$F$29,5,FALSE)/($F92-VLOOKUP(R$2,怪物属性!$B$4:$F$29,4,FALSE))</f>
        <v>15.895004233700254</v>
      </c>
      <c r="S92" s="153">
        <f>$E92/(VLOOKUP(S$2,怪物属性!$B$4:$F$29,3,FALSE)-$G92)/IF(R92&lt;0,ABS(R92),R92)</f>
        <v>0.9106721777938932</v>
      </c>
      <c r="T92" s="152">
        <f>VLOOKUP(T$2,怪物属性!$B$4:$F$29,5,FALSE)/($F92-VLOOKUP(T$2,怪物属性!$B$4:$F$29,4,FALSE))</f>
        <v>21.629541393686718</v>
      </c>
      <c r="U92" s="153">
        <f>$E92/(VLOOKUP(U$2,怪物属性!$B$4:$F$29,3,FALSE)-$G92)/IF(T92&lt;0,ABS(T92),T92)</f>
        <v>0.47846200576738412</v>
      </c>
      <c r="V92" s="152">
        <f>VLOOKUP(V$2,怪物属性!$B$4:$F$29,5,FALSE)/($F92-VLOOKUP(V$2,怪物属性!$B$4:$F$29,4,FALSE))</f>
        <v>26.876971608832807</v>
      </c>
      <c r="W92" s="153">
        <f>$E92/(VLOOKUP(W$2,怪物属性!$B$4:$F$29,3,FALSE)-$G92)/IF(V92&lt;0,ABS(V92),V92)</f>
        <v>0.29886935306267859</v>
      </c>
      <c r="X92" s="152">
        <f>VLOOKUP(X$2,怪物属性!$B$4:$F$29,5,FALSE)/($F92-VLOOKUP(X$2,怪物属性!$B$4:$F$29,4,FALSE))</f>
        <v>35.191881918819185</v>
      </c>
      <c r="Y92" s="153">
        <f>$E92/(VLOOKUP(Y$2,怪物属性!$B$4:$F$29,3,FALSE)-$G92)/IF(X92&lt;0,ABS(X92),X92)</f>
        <v>0.18635541464683431</v>
      </c>
      <c r="Z92" s="152">
        <f>VLOOKUP(Z$2,怪物属性!$B$4:$F$29,5,FALSE)/($F92-VLOOKUP(Z$2,怪物属性!$B$4:$F$29,4,FALSE))</f>
        <v>42.976694155611334</v>
      </c>
      <c r="AA92" s="153">
        <f>$E92/(VLOOKUP(AA$2,怪物属性!$B$4:$F$29,3,FALSE)-$G92)/IF(Z92&lt;0,ABS(Z92),Z92)</f>
        <v>0.12861450302165353</v>
      </c>
      <c r="AB92" s="152">
        <f>VLOOKUP(AB$2,怪物属性!$B$4:$F$29,5,FALSE)/($F92-VLOOKUP(AB$2,怪物属性!$B$4:$F$29,4,FALSE))</f>
        <v>104.22818791946308</v>
      </c>
      <c r="AC92" s="153">
        <f>$E92/(VLOOKUP(AC$2,怪物属性!$B$4:$F$29,3,FALSE)-$G92)/IF(AB92&lt;0,ABS(AB92),AB92)</f>
        <v>3.0730016987390918E-2</v>
      </c>
      <c r="AD92" s="152">
        <f>VLOOKUP(AD$2,怪物属性!$B$4:$F$29,5,FALSE)/($F92-VLOOKUP(AD$2,怪物属性!$B$4:$F$29,4,FALSE))</f>
        <v>138.83873099801718</v>
      </c>
      <c r="AE92" s="153">
        <f>$E92/(VLOOKUP(AE$2,怪物属性!$B$4:$F$29,3,FALSE)-$G92)/IF(AD92&lt;0,ABS(AD92),AD92)</f>
        <v>2.0508040151413574E-2</v>
      </c>
      <c r="AF92" s="152">
        <f>VLOOKUP(AF$2,怪物属性!$B$4:$F$29,5,FALSE)/($F92-VLOOKUP(AF$2,怪物属性!$B$4:$F$29,4,FALSE))</f>
        <v>199.99511400651465</v>
      </c>
      <c r="AG92" s="153">
        <f>$E92/(VLOOKUP(AG$2,怪物属性!$B$4:$F$29,3,FALSE)-$G92)/IF(AF92&lt;0,ABS(AF92),AF92)</f>
        <v>1.2774568542556671E-2</v>
      </c>
      <c r="AH92" s="152">
        <f>VLOOKUP(AH$2,怪物属性!$B$4:$F$29,5,FALSE)/($F92-VLOOKUP(AH$2,怪物属性!$B$4:$F$29,4,FALSE))</f>
        <v>289.22292993630572</v>
      </c>
      <c r="AI92" s="153">
        <f>$E92/(VLOOKUP(AI$2,怪物属性!$B$4:$F$29,3,FALSE)-$G92)/IF(AH92&lt;0,ABS(AH92),AH92)</f>
        <v>8.0071504121811774E-3</v>
      </c>
      <c r="AJ92" s="152">
        <f>VLOOKUP(AJ$2,怪物属性!$B$4:$F$29,5,FALSE)/($F92-VLOOKUP(AJ$2,怪物属性!$B$4:$F$29,4,FALSE))</f>
        <v>486.46728971962619</v>
      </c>
      <c r="AK92" s="153">
        <f>$E92/(VLOOKUP(AK$2,怪物属性!$B$4:$F$29,3,FALSE)-$G92)/IF(AJ92&lt;0,ABS(AJ92),AJ92)</f>
        <v>4.3375313380475998E-3</v>
      </c>
      <c r="AL92" s="152">
        <f>VLOOKUP(AL$2,怪物属性!$B$4:$F$29,5,FALSE)/($F92-VLOOKUP(AL$2,怪物属性!$B$4:$F$29,4,FALSE))</f>
        <v>1095.7859424920127</v>
      </c>
      <c r="AM92" s="153">
        <f>$E92/(VLOOKUP(AM$2,怪物属性!$B$4:$F$29,3,FALSE)-$G92)/IF(AL92&lt;0,ABS(AL92),AL92)</f>
        <v>1.7559201414131741E-3</v>
      </c>
      <c r="AN92" s="152">
        <f>VLOOKUP(AN$2,怪物属性!$B$4:$F$29,5,FALSE)/($F92-VLOOKUP(AN$2,怪物属性!$B$4:$F$29,4,FALSE))</f>
        <v>-387121</v>
      </c>
      <c r="AO92" s="153">
        <f>$E92/(VLOOKUP(AO$2,怪物属性!$B$4:$F$29,3,FALSE)-$G92)/IF(AN92&lt;0,ABS(AN92),AN92)</f>
        <v>4.5822002538794285E-6</v>
      </c>
      <c r="AP92" s="152">
        <f>VLOOKUP(AP$2,怪物属性!$B$4:$F$29,5,FALSE)/($F92-VLOOKUP(AP$2,怪物属性!$B$4:$F$29,4,FALSE))</f>
        <v>-1210.7514450867052</v>
      </c>
      <c r="AQ92" s="153">
        <f>$E92/(VLOOKUP(AQ$2,怪物属性!$B$4:$F$29,3,FALSE)-$G92)/IF(AP92&lt;0,ABS(AP92),AP92)</f>
        <v>1.3504963907011148E-3</v>
      </c>
      <c r="AR92" s="152">
        <f>VLOOKUP(AR$2,怪物属性!$B$4:$F$29,5,FALSE)/($F92-VLOOKUP(AR$2,怪物属性!$B$4:$F$29,4,FALSE))</f>
        <v>-668.05730659025789</v>
      </c>
      <c r="AS92" s="153">
        <f>$E92/(VLOOKUP(AS$2,怪物属性!$B$4:$F$29,3,FALSE)-$G92)/IF(AR92&lt;0,ABS(AR92),AR92)</f>
        <v>2.2669475389495096E-3</v>
      </c>
      <c r="AT92" s="152">
        <f>VLOOKUP(AT$2,怪物属性!$B$4:$F$29,5,FALSE)/($F92-VLOOKUP(AT$2,怪物属性!$B$4:$F$29,4,FALSE))</f>
        <v>-452.13586956521738</v>
      </c>
      <c r="AU92" s="153">
        <f>$E92/(VLOOKUP(AU$2,怪物属性!$B$4:$F$29,3,FALSE)-$G92)/IF(AT92&lt;0,ABS(AT92),AT92)</f>
        <v>3.0891434770111107E-3</v>
      </c>
      <c r="AV92" s="152">
        <f>VLOOKUP(AV$2,怪物属性!$B$4:$F$29,5,FALSE)/($F92-VLOOKUP(AV$2,怪物属性!$B$4:$F$29,4,FALSE))</f>
        <v>-345.19521410579347</v>
      </c>
      <c r="AW92" s="153">
        <f>$E92/(VLOOKUP(AW$2,怪物属性!$B$4:$F$29,3,FALSE)-$G92)/IF(AV92&lt;0,ABS(AV92),AV92)</f>
        <v>3.7069148914014552E-3</v>
      </c>
      <c r="AX92" s="152">
        <f>VLOOKUP(AX$2,怪物属性!$B$4:$F$29,5,FALSE)/($F92-VLOOKUP(AX$2,怪物属性!$B$4:$F$29,4,FALSE))</f>
        <v>-277.81522259454283</v>
      </c>
      <c r="AY92" s="153">
        <f>$E92/(VLOOKUP(AY$2,怪物属性!$B$4:$F$29,3,FALSE)-$G92)/IF(AX92&lt;0,ABS(AX92),AX92)</f>
        <v>4.2388472807524166E-3</v>
      </c>
      <c r="AZ92" s="152">
        <f>VLOOKUP(AZ$2,怪物属性!$B$4:$F$29,5,FALSE)/($F92-VLOOKUP(AZ$2,怪物属性!$B$4:$F$29,4,FALSE))</f>
        <v>-223.09677419354838</v>
      </c>
      <c r="BA92" s="153">
        <f>$E92/(VLOOKUP(BA$2,怪物属性!$B$4:$F$29,3,FALSE)-$G92)/IF(AZ92&lt;0,ABS(AZ92),AZ92)</f>
        <v>4.7561724738128452E-3</v>
      </c>
      <c r="BB92" s="152">
        <f>VLOOKUP(BB$2,怪物属性!$B$4:$F$29,5,FALSE)/($F92-VLOOKUP(BB$2,怪物属性!$B$4:$F$29,4,FALSE))</f>
        <v>-176.67857142857142</v>
      </c>
      <c r="BC92" s="153">
        <f>$E92/(VLOOKUP(BC$2,怪物属性!$B$4:$F$29,3,FALSE)-$G92)/IF(BB92&lt;0,ABS(BB92),BB92)</f>
        <v>5.3673847165549319E-3</v>
      </c>
      <c r="BD92" s="152">
        <f>VLOOKUP(BD$2,怪物属性!$B$4:$F$29,5,FALSE)/($F92-VLOOKUP(BD$2,怪物属性!$B$4:$F$29,4,FALSE))</f>
        <v>-122.39569160997732</v>
      </c>
      <c r="BE92" s="153">
        <f>$E92/(VLOOKUP(BE$2,怪物属性!$B$4:$F$29,3,FALSE)-$G92)/IF(BD92&lt;0,ABS(BD92),BD92)</f>
        <v>6.4398261832156467E-3</v>
      </c>
    </row>
    <row r="93" spans="1:57" x14ac:dyDescent="0.15">
      <c r="A93" s="30">
        <f>VLOOKUP(B93,装备升级!W:AB,静态模拟!C93+1,FALSE)+IF(静态模拟!D93=0,0,VLOOKUP(B93,装备强化!AP:AZ,静态模拟!D93+1,FALSE))</f>
        <v>1469</v>
      </c>
      <c r="B93" s="149">
        <v>5</v>
      </c>
      <c r="C93" s="149">
        <v>3</v>
      </c>
      <c r="D93" s="149">
        <v>10</v>
      </c>
      <c r="E93" s="149">
        <f t="shared" si="4"/>
        <v>15810</v>
      </c>
      <c r="F93" s="22">
        <f t="shared" si="5"/>
        <v>5270</v>
      </c>
      <c r="G93" s="22">
        <f t="shared" si="6"/>
        <v>2635</v>
      </c>
      <c r="H93" s="152">
        <f>VLOOKUP(H$2,怪物属性!$B$4:$F$29,5,FALSE)/($F93-VLOOKUP(H$2,怪物属性!$B$4:$F$29,4,FALSE))</f>
        <v>2.4193548387096775</v>
      </c>
      <c r="I93" s="153">
        <f>$E93/(VLOOKUP(I$2,怪物属性!$B$4:$F$29,3,FALSE)-$G93)/IF(H93&lt;0,ABS(H93),H93)</f>
        <v>-6.0173112338858195</v>
      </c>
      <c r="J93" s="152">
        <f>VLOOKUP(J$2,怪物属性!$B$4:$F$29,5,FALSE)/($F93-VLOOKUP(J$2,怪物属性!$B$4:$F$29,4,FALSE))</f>
        <v>3.7195828505214368</v>
      </c>
      <c r="K93" s="153">
        <f>$E93/(VLOOKUP(K$2,怪物属性!$B$4:$F$29,3,FALSE)-$G93)/IF(J93&lt;0,ABS(J93),J93)</f>
        <v>-6.4109753175173738</v>
      </c>
      <c r="L93" s="152">
        <f>VLOOKUP(L$2,怪物属性!$B$4:$F$29,5,FALSE)/($F93-VLOOKUP(L$2,怪物属性!$B$4:$F$29,4,FALSE))</f>
        <v>6.1422351233671986</v>
      </c>
      <c r="M93" s="153">
        <f>$E93/(VLOOKUP(M$2,怪物属性!$B$4:$F$29,3,FALSE)-$G93)/IF(L93&lt;0,ABS(L93),L93)</f>
        <v>-10.815048609235756</v>
      </c>
      <c r="N93" s="152">
        <f>VLOOKUP(N$2,怪物属性!$B$4:$F$29,5,FALSE)/($F93-VLOOKUP(N$2,怪物属性!$B$4:$F$29,4,FALSE))</f>
        <v>8.3623481781376512</v>
      </c>
      <c r="O93" s="153">
        <f>$E93/(VLOOKUP(O$2,怪物属性!$B$4:$F$29,3,FALSE)-$G93)/IF(N93&lt;0,ABS(N93),N93)</f>
        <v>10.056474914630945</v>
      </c>
      <c r="P93" s="152">
        <f>VLOOKUP(P$2,怪物属性!$B$4:$F$29,5,FALSE)/($F93-VLOOKUP(P$2,怪物属性!$B$4:$F$29,4,FALSE))</f>
        <v>12.167418413372248</v>
      </c>
      <c r="Q93" s="153">
        <f>$E93/(VLOOKUP(Q$2,怪物属性!$B$4:$F$29,3,FALSE)-$G93)/IF(P93&lt;0,ABS(P93),P93)</f>
        <v>2.1059510048470393</v>
      </c>
      <c r="R93" s="152">
        <f>VLOOKUP(R$2,怪物属性!$B$4:$F$29,5,FALSE)/($F93-VLOOKUP(R$2,怪物属性!$B$4:$F$29,4,FALSE))</f>
        <v>15.761544920235096</v>
      </c>
      <c r="S93" s="153">
        <f>$E93/(VLOOKUP(S$2,怪物属性!$B$4:$F$29,3,FALSE)-$G93)/IF(R93&lt;0,ABS(R93),R93)</f>
        <v>0.93657727314237016</v>
      </c>
      <c r="T93" s="152">
        <f>VLOOKUP(T$2,怪物属性!$B$4:$F$29,5,FALSE)/($F93-VLOOKUP(T$2,怪物属性!$B$4:$F$29,4,FALSE))</f>
        <v>21.438016528925619</v>
      </c>
      <c r="U93" s="153">
        <f>$E93/(VLOOKUP(U$2,怪物属性!$B$4:$F$29,3,FALSE)-$G93)/IF(T93&lt;0,ABS(T93),T93)</f>
        <v>0.49034238176479278</v>
      </c>
      <c r="V93" s="152">
        <f>VLOOKUP(V$2,怪物属性!$B$4:$F$29,5,FALSE)/($F93-VLOOKUP(V$2,怪物属性!$B$4:$F$29,4,FALSE))</f>
        <v>26.625</v>
      </c>
      <c r="W93" s="153">
        <f>$E93/(VLOOKUP(W$2,怪物属性!$B$4:$F$29,3,FALSE)-$G93)/IF(V93&lt;0,ABS(V93),V93)</f>
        <v>0.30576870077312485</v>
      </c>
      <c r="X93" s="152">
        <f>VLOOKUP(X$2,怪物属性!$B$4:$F$29,5,FALSE)/($F93-VLOOKUP(X$2,怪物属性!$B$4:$F$29,4,FALSE))</f>
        <v>34.841248754566593</v>
      </c>
      <c r="Y93" s="153">
        <f>$E93/(VLOOKUP(Y$2,怪物属性!$B$4:$F$29,3,FALSE)-$G93)/IF(X93&lt;0,ABS(X93),X93)</f>
        <v>0.19050062308996291</v>
      </c>
      <c r="Z93" s="152">
        <f>VLOOKUP(Z$2,怪物属性!$B$4:$F$29,5,FALSE)/($F93-VLOOKUP(Z$2,怪物属性!$B$4:$F$29,4,FALSE))</f>
        <v>42.51933309684285</v>
      </c>
      <c r="AA93" s="153">
        <f>$E93/(VLOOKUP(AA$2,怪物属性!$B$4:$F$29,3,FALSE)-$G93)/IF(Z93&lt;0,ABS(Z93),Z93)</f>
        <v>0.13143543848844341</v>
      </c>
      <c r="AB93" s="152">
        <f>VLOOKUP(AB$2,怪物属性!$B$4:$F$29,5,FALSE)/($F93-VLOOKUP(AB$2,怪物属性!$B$4:$F$29,4,FALSE))</f>
        <v>102.50825082508251</v>
      </c>
      <c r="AC93" s="153">
        <f>$E93/(VLOOKUP(AC$2,怪物属性!$B$4:$F$29,3,FALSE)-$G93)/IF(AB93&lt;0,ABS(AB93),AB93)</f>
        <v>3.1520843540498146E-2</v>
      </c>
      <c r="AD93" s="152">
        <f>VLOOKUP(AD$2,怪物属性!$B$4:$F$29,5,FALSE)/($F93-VLOOKUP(AD$2,怪物属性!$B$4:$F$29,4,FALSE))</f>
        <v>136.13933895009723</v>
      </c>
      <c r="AE93" s="153">
        <f>$E93/(VLOOKUP(AE$2,怪物属性!$B$4:$F$29,3,FALSE)-$G93)/IF(AD93&lt;0,ABS(AD93),AD93)</f>
        <v>2.1091721365329802E-2</v>
      </c>
      <c r="AF93" s="152">
        <f>VLOOKUP(AF$2,怪物属性!$B$4:$F$29,5,FALSE)/($F93-VLOOKUP(AF$2,怪物属性!$B$4:$F$29,4,FALSE))</f>
        <v>195.22575516693163</v>
      </c>
      <c r="AG93" s="153">
        <f>$E93/(VLOOKUP(AG$2,怪物属性!$B$4:$F$29,3,FALSE)-$G93)/IF(AF93&lt;0,ABS(AF93),AF93)</f>
        <v>1.3193738569765672E-2</v>
      </c>
      <c r="AH93" s="152">
        <f>VLOOKUP(AH$2,怪物属性!$B$4:$F$29,5,FALSE)/($F93-VLOOKUP(AH$2,怪物属性!$B$4:$F$29,4,FALSE))</f>
        <v>280.2962962962963</v>
      </c>
      <c r="AI93" s="153">
        <f>$E93/(VLOOKUP(AI$2,怪物属性!$B$4:$F$29,3,FALSE)-$G93)/IF(AH93&lt;0,ABS(AH93),AH93)</f>
        <v>8.3278603733453523E-3</v>
      </c>
      <c r="AJ93" s="152">
        <f>VLOOKUP(AJ$2,怪物属性!$B$4:$F$29,5,FALSE)/($F93-VLOOKUP(AJ$2,怪物属性!$B$4:$F$29,4,FALSE))</f>
        <v>464.75</v>
      </c>
      <c r="AK93" s="153">
        <f>$E93/(VLOOKUP(AK$2,怪物属性!$B$4:$F$29,3,FALSE)-$G93)/IF(AJ93&lt;0,ABS(AJ93),AJ93)</f>
        <v>4.5754256089986269E-3</v>
      </c>
      <c r="AL93" s="152">
        <f>VLOOKUP(AL$2,怪物属性!$B$4:$F$29,5,FALSE)/($F93-VLOOKUP(AL$2,怪物属性!$B$4:$F$29,4,FALSE))</f>
        <v>999.94460641399417</v>
      </c>
      <c r="AM93" s="153">
        <f>$E93/(VLOOKUP(AM$2,怪物属性!$B$4:$F$29,3,FALSE)-$G93)/IF(AL93&lt;0,ABS(AL93),AL93)</f>
        <v>1.9387953183457539E-3</v>
      </c>
      <c r="AN93" s="152">
        <f>VLOOKUP(AN$2,怪物属性!$B$4:$F$29,5,FALSE)/($F93-VLOOKUP(AN$2,怪物属性!$B$4:$F$29,4,FALSE))</f>
        <v>13349</v>
      </c>
      <c r="AO93" s="153">
        <f>$E93/(VLOOKUP(AO$2,怪物属性!$B$4:$F$29,3,FALSE)-$G93)/IF(AN93&lt;0,ABS(AN93),AN93)</f>
        <v>1.3387118558887609E-4</v>
      </c>
      <c r="AP93" s="152">
        <f>VLOOKUP(AP$2,怪物属性!$B$4:$F$29,5,FALSE)/($F93-VLOOKUP(AP$2,怪物属性!$B$4:$F$29,4,FALSE))</f>
        <v>-1325.6962025316457</v>
      </c>
      <c r="AQ93" s="153">
        <f>$E93/(VLOOKUP(AQ$2,怪物属性!$B$4:$F$29,3,FALSE)-$G93)/IF(AP93&lt;0,ABS(AP93),AP93)</f>
        <v>1.2424012109301106E-3</v>
      </c>
      <c r="AR93" s="152">
        <f>VLOOKUP(AR$2,怪物属性!$B$4:$F$29,5,FALSE)/($F93-VLOOKUP(AR$2,怪物属性!$B$4:$F$29,4,FALSE))</f>
        <v>-698.05988023952091</v>
      </c>
      <c r="AS93" s="153">
        <f>$E93/(VLOOKUP(AS$2,怪物属性!$B$4:$F$29,3,FALSE)-$G93)/IF(AR93&lt;0,ABS(AR93),AR93)</f>
        <v>2.1850927953734798E-3</v>
      </c>
      <c r="AT93" s="152">
        <f>VLOOKUP(AT$2,怪物属性!$B$4:$F$29,5,FALSE)/($F93-VLOOKUP(AT$2,怪物属性!$B$4:$F$29,4,FALSE))</f>
        <v>-464.76536312849163</v>
      </c>
      <c r="AU93" s="153">
        <f>$E93/(VLOOKUP(AU$2,怪物属性!$B$4:$F$29,3,FALSE)-$G93)/IF(AT93&lt;0,ABS(AT93),AT93)</f>
        <v>3.0264381588702132E-3</v>
      </c>
      <c r="AV93" s="152">
        <f>VLOOKUP(AV$2,怪物属性!$B$4:$F$29,5,FALSE)/($F93-VLOOKUP(AV$2,怪物属性!$B$4:$F$29,4,FALSE))</f>
        <v>-351.84210526315792</v>
      </c>
      <c r="AW93" s="153">
        <f>$E93/(VLOOKUP(AW$2,怪物属性!$B$4:$F$29,3,FALSE)-$G93)/IF(AV93&lt;0,ABS(AV93),AV93)</f>
        <v>3.6621783981581214E-3</v>
      </c>
      <c r="AX93" s="152">
        <f>VLOOKUP(AX$2,怪物属性!$B$4:$F$29,5,FALSE)/($F93-VLOOKUP(AX$2,怪物属性!$B$4:$F$29,4,FALSE))</f>
        <v>-281.86304031083051</v>
      </c>
      <c r="AY93" s="153">
        <f>$E93/(VLOOKUP(AY$2,怪物属性!$B$4:$F$29,3,FALSE)-$G93)/IF(AX93&lt;0,ABS(AX93),AX93)</f>
        <v>4.2066200455252349E-3</v>
      </c>
      <c r="AZ93" s="152">
        <f>VLOOKUP(AZ$2,怪物属性!$B$4:$F$29,5,FALSE)/($F93-VLOOKUP(AZ$2,怪物属性!$B$4:$F$29,4,FALSE))</f>
        <v>-225.52173913043478</v>
      </c>
      <c r="BA93" s="153">
        <f>$E93/(VLOOKUP(BA$2,怪物属性!$B$4:$F$29,3,FALSE)-$G93)/IF(AZ93&lt;0,ABS(AZ93),AZ93)</f>
        <v>4.7367639472902625E-3</v>
      </c>
      <c r="BB93" s="152">
        <f>VLOOKUP(BB$2,怪物属性!$B$4:$F$29,5,FALSE)/($F93-VLOOKUP(BB$2,怪物属性!$B$4:$F$29,4,FALSE))</f>
        <v>-178.14681440443212</v>
      </c>
      <c r="BC93" s="153">
        <f>$E93/(VLOOKUP(BC$2,怪物属性!$B$4:$F$29,3,FALSE)-$G93)/IF(BB93&lt;0,ABS(BB93),BB93)</f>
        <v>5.3584727792359973E-3</v>
      </c>
      <c r="BD93" s="152">
        <f>VLOOKUP(BD$2,怪物属性!$B$4:$F$29,5,FALSE)/($F93-VLOOKUP(BD$2,怪物属性!$B$4:$F$29,4,FALSE))</f>
        <v>-123.09350057012543</v>
      </c>
      <c r="BE93" s="153">
        <f>$E93/(VLOOKUP(BE$2,怪物属性!$B$4:$F$29,3,FALSE)-$G93)/IF(BD93&lt;0,ABS(BD93),BD93)</f>
        <v>6.4448266487992303E-3</v>
      </c>
    </row>
    <row r="94" spans="1:57" x14ac:dyDescent="0.15">
      <c r="A94" s="30">
        <f>VLOOKUP(B94,装备升级!W:AB,静态模拟!C94+1,FALSE)+IF(静态模拟!D94=0,0,VLOOKUP(B94,装备强化!AP:AZ,静态模拟!D94+1,FALSE))</f>
        <v>65</v>
      </c>
      <c r="B94" s="149">
        <v>5</v>
      </c>
      <c r="C94" s="149">
        <v>4</v>
      </c>
      <c r="D94" s="149">
        <v>0</v>
      </c>
      <c r="E94" s="149">
        <f t="shared" si="4"/>
        <v>16890</v>
      </c>
      <c r="F94" s="22">
        <f t="shared" si="5"/>
        <v>5630</v>
      </c>
      <c r="G94" s="22">
        <f t="shared" si="6"/>
        <v>2815</v>
      </c>
      <c r="H94" s="152">
        <f>VLOOKUP(H$2,怪物属性!$B$4:$F$29,5,FALSE)/($F94-VLOOKUP(H$2,怪物属性!$B$4:$F$29,4,FALSE))</f>
        <v>2.2399588053553039</v>
      </c>
      <c r="I94" s="153">
        <f>$E94/(VLOOKUP(I$2,怪物属性!$B$4:$F$29,3,FALSE)-$G94)/IF(H94&lt;0,ABS(H94),H94)</f>
        <v>-5.9560167783406879</v>
      </c>
      <c r="J94" s="152">
        <f>VLOOKUP(J$2,怪物属性!$B$4:$F$29,5,FALSE)/($F94-VLOOKUP(J$2,怪物属性!$B$4:$F$29,4,FALSE))</f>
        <v>3.4331550802139037</v>
      </c>
      <c r="K94" s="153">
        <f>$E94/(VLOOKUP(K$2,怪物属性!$B$4:$F$29,3,FALSE)-$G94)/IF(J94&lt;0,ABS(J94),J94)</f>
        <v>-5.835910910078602</v>
      </c>
      <c r="L94" s="152">
        <f>VLOOKUP(L$2,怪物属性!$B$4:$F$29,5,FALSE)/($F94-VLOOKUP(L$2,怪物属性!$B$4:$F$29,4,FALSE))</f>
        <v>5.6502002670226972</v>
      </c>
      <c r="M94" s="153">
        <f>$E94/(VLOOKUP(M$2,怪物属性!$B$4:$F$29,3,FALSE)-$G94)/IF(L94&lt;0,ABS(L94),L94)</f>
        <v>-7.1513745805482936</v>
      </c>
      <c r="N94" s="152">
        <f>VLOOKUP(N$2,怪物属性!$B$4:$F$29,5,FALSE)/($F94-VLOOKUP(N$2,怪物属性!$B$4:$F$29,4,FALSE))</f>
        <v>7.6641929499072354</v>
      </c>
      <c r="O94" s="153">
        <f>$E94/(VLOOKUP(O$2,怪物属性!$B$4:$F$29,3,FALSE)-$G94)/IF(N94&lt;0,ABS(N94),N94)</f>
        <v>275.46931735657228</v>
      </c>
      <c r="P94" s="152">
        <f>VLOOKUP(P$2,怪物属性!$B$4:$F$29,5,FALSE)/($F94-VLOOKUP(P$2,怪物属性!$B$4:$F$29,4,FALSE))</f>
        <v>11.106563332526035</v>
      </c>
      <c r="Q94" s="153">
        <f>$E94/(VLOOKUP(Q$2,怪物属性!$B$4:$F$29,3,FALSE)-$G94)/IF(P94&lt;0,ABS(P94),P94)</f>
        <v>3.479914031583129</v>
      </c>
      <c r="R94" s="152">
        <f>VLOOKUP(R$2,怪物属性!$B$4:$F$29,5,FALSE)/($F94-VLOOKUP(R$2,怪物属性!$B$4:$F$29,4,FALSE))</f>
        <v>14.318840579710145</v>
      </c>
      <c r="S94" s="153">
        <f>$E94/(VLOOKUP(S$2,怪物属性!$B$4:$F$29,3,FALSE)-$G94)/IF(R94&lt;0,ABS(R94),R94)</f>
        <v>1.3238661922872448</v>
      </c>
      <c r="T94" s="152">
        <f>VLOOKUP(T$2,怪物属性!$B$4:$F$29,5,FALSE)/($F94-VLOOKUP(T$2,怪物属性!$B$4:$F$29,4,FALSE))</f>
        <v>19.378868729989328</v>
      </c>
      <c r="U94" s="153">
        <f>$E94/(VLOOKUP(U$2,怪物属性!$B$4:$F$29,3,FALSE)-$G94)/IF(T94&lt;0,ABS(T94),T94)</f>
        <v>0.65828391537324771</v>
      </c>
      <c r="V94" s="152">
        <f>VLOOKUP(V$2,怪物属性!$B$4:$F$29,5,FALSE)/($F94-VLOOKUP(V$2,怪物属性!$B$4:$F$29,4,FALSE))</f>
        <v>23.932584269662922</v>
      </c>
      <c r="W94" s="153">
        <f>$E94/(VLOOKUP(W$2,怪物属性!$B$4:$F$29,3,FALSE)-$G94)/IF(V94&lt;0,ABS(V94),V94)</f>
        <v>0.40052916819874984</v>
      </c>
      <c r="X94" s="152">
        <f>VLOOKUP(X$2,怪物属性!$B$4:$F$29,5,FALSE)/($F94-VLOOKUP(X$2,怪物属性!$B$4:$F$29,4,FALSE))</f>
        <v>31.120439038860873</v>
      </c>
      <c r="Y94" s="153">
        <f>$E94/(VLOOKUP(Y$2,怪物属性!$B$4:$F$29,3,FALSE)-$G94)/IF(X94&lt;0,ABS(X94),X94)</f>
        <v>0.2464714497742895</v>
      </c>
      <c r="Z94" s="152">
        <f>VLOOKUP(Z$2,怪物属性!$B$4:$F$29,5,FALSE)/($F94-VLOOKUP(Z$2,怪物属性!$B$4:$F$29,4,FALSE))</f>
        <v>37.704309531299153</v>
      </c>
      <c r="AA94" s="153">
        <f>$E94/(VLOOKUP(AA$2,怪物属性!$B$4:$F$29,3,FALSE)-$G94)/IF(Z94&lt;0,ABS(Z94),Z94)</f>
        <v>0.16910509751370739</v>
      </c>
      <c r="AB94" s="152">
        <f>VLOOKUP(AB$2,怪物属性!$B$4:$F$29,5,FALSE)/($F94-VLOOKUP(AB$2,怪物属性!$B$4:$F$29,4,FALSE))</f>
        <v>85.564738292011015</v>
      </c>
      <c r="AC94" s="153">
        <f>$E94/(VLOOKUP(AC$2,怪物属性!$B$4:$F$29,3,FALSE)-$G94)/IF(AB94&lt;0,ABS(AB94),AB94)</f>
        <v>4.1882961582743905E-2</v>
      </c>
      <c r="AD94" s="152">
        <f>VLOOKUP(AD$2,怪物属性!$B$4:$F$29,5,FALSE)/($F94-VLOOKUP(AD$2,怪物属性!$B$4:$F$29,4,FALSE))</f>
        <v>110.38518129269575</v>
      </c>
      <c r="AE94" s="153">
        <f>$E94/(VLOOKUP(AE$2,怪物属性!$B$4:$F$29,3,FALSE)-$G94)/IF(AD94&lt;0,ABS(AD94),AD94)</f>
        <v>2.8728814969585622E-2</v>
      </c>
      <c r="AF94" s="152">
        <f>VLOOKUP(AF$2,怪物属性!$B$4:$F$29,5,FALSE)/($F94-VLOOKUP(AF$2,怪物属性!$B$4:$F$29,4,FALSE))</f>
        <v>151.78862793572313</v>
      </c>
      <c r="AG94" s="153">
        <f>$E94/(VLOOKUP(AG$2,怪物属性!$B$4:$F$29,3,FALSE)-$G94)/IF(AF94&lt;0,ABS(AF94),AF94)</f>
        <v>1.8676260177751342E-2</v>
      </c>
      <c r="AH94" s="152">
        <f>VLOOKUP(AH$2,怪物属性!$B$4:$F$29,5,FALSE)/($F94-VLOOKUP(AH$2,怪物属性!$B$4:$F$29,4,FALSE))</f>
        <v>204.54054054054055</v>
      </c>
      <c r="AI94" s="153">
        <f>$E94/(VLOOKUP(AI$2,怪物属性!$B$4:$F$29,3,FALSE)-$G94)/IF(AH94&lt;0,ABS(AH94),AH94)</f>
        <v>1.2524695453471216E-2</v>
      </c>
      <c r="AJ94" s="152">
        <f>VLOOKUP(AJ$2,怪物属性!$B$4:$F$29,5,FALSE)/($F94-VLOOKUP(AJ$2,怪物属性!$B$4:$F$29,4,FALSE))</f>
        <v>302.62790697674421</v>
      </c>
      <c r="AK94" s="153">
        <f>$E94/(VLOOKUP(AK$2,怪物属性!$B$4:$F$29,3,FALSE)-$G94)/IF(AJ94&lt;0,ABS(AJ94),AJ94)</f>
        <v>7.692779044101739E-3</v>
      </c>
      <c r="AL94" s="152">
        <f>VLOOKUP(AL$2,怪物属性!$B$4:$F$29,5,FALSE)/($F94-VLOOKUP(AL$2,怪物属性!$B$4:$F$29,4,FALSE))</f>
        <v>487.88193456614511</v>
      </c>
      <c r="AM94" s="153">
        <f>$E94/(VLOOKUP(AM$2,怪物属性!$B$4:$F$29,3,FALSE)-$G94)/IF(AL94&lt;0,ABS(AL94),AL94)</f>
        <v>4.3409443730301955E-3</v>
      </c>
      <c r="AN94" s="152">
        <f>VLOOKUP(AN$2,怪物属性!$B$4:$F$29,5,FALSE)/($F94-VLOOKUP(AN$2,怪物属性!$B$4:$F$29,4,FALSE))</f>
        <v>995.16966580976862</v>
      </c>
      <c r="AO94" s="153">
        <f>$E94/(VLOOKUP(AO$2,怪物属性!$B$4:$F$29,3,FALSE)-$G94)/IF(AN94&lt;0,ABS(AN94),AN94)</f>
        <v>1.9582301069455692E-3</v>
      </c>
      <c r="AP94" s="152">
        <f>VLOOKUP(AP$2,怪物属性!$B$4:$F$29,5,FALSE)/($F94-VLOOKUP(AP$2,怪物属性!$B$4:$F$29,4,FALSE))</f>
        <v>9520.9090909090901</v>
      </c>
      <c r="AQ94" s="153">
        <f>$E94/(VLOOKUP(AQ$2,怪物属性!$B$4:$F$29,3,FALSE)-$G94)/IF(AP94&lt;0,ABS(AP94),AP94)</f>
        <v>1.8834167753161644E-4</v>
      </c>
      <c r="AR94" s="152">
        <f>VLOOKUP(AR$2,怪物属性!$B$4:$F$29,5,FALSE)/($F94-VLOOKUP(AR$2,怪物属性!$B$4:$F$29,4,FALSE))</f>
        <v>-1513.9740259740261</v>
      </c>
      <c r="AS94" s="153">
        <f>$E94/(VLOOKUP(AS$2,怪物属性!$B$4:$F$29,3,FALSE)-$G94)/IF(AR94&lt;0,ABS(AR94),AR94)</f>
        <v>1.0953431379485017E-3</v>
      </c>
      <c r="AT94" s="152">
        <f>VLOOKUP(AT$2,怪物属性!$B$4:$F$29,5,FALSE)/($F94-VLOOKUP(AT$2,怪物属性!$B$4:$F$29,4,FALSE))</f>
        <v>-699.10084033613441</v>
      </c>
      <c r="AU94" s="153">
        <f>$E94/(VLOOKUP(AU$2,怪物属性!$B$4:$F$29,3,FALSE)-$G94)/IF(AT94&lt;0,ABS(AT94),AT94)</f>
        <v>2.1844127282495624E-3</v>
      </c>
      <c r="AV94" s="152">
        <f>VLOOKUP(AV$2,怪物属性!$B$4:$F$29,5,FALSE)/($F94-VLOOKUP(AV$2,怪物属性!$B$4:$F$29,4,FALSE))</f>
        <v>-457.57095158597662</v>
      </c>
      <c r="AW94" s="153">
        <f>$E94/(VLOOKUP(AW$2,怪物属性!$B$4:$F$29,3,FALSE)-$G94)/IF(AV94&lt;0,ABS(AV94),AV94)</f>
        <v>3.0531272312283265E-3</v>
      </c>
      <c r="AX94" s="152">
        <f>VLOOKUP(AX$2,怪物属性!$B$4:$F$29,5,FALSE)/($F94-VLOOKUP(AX$2,怪物属性!$B$4:$F$29,4,FALSE))</f>
        <v>-341.58681577398471</v>
      </c>
      <c r="AY94" s="153">
        <f>$E94/(VLOOKUP(AY$2,怪物属性!$B$4:$F$29,3,FALSE)-$G94)/IF(AX94&lt;0,ABS(AX94),AX94)</f>
        <v>3.758986034139827E-3</v>
      </c>
      <c r="AZ94" s="152">
        <f>VLOOKUP(AZ$2,怪物属性!$B$4:$F$29,5,FALSE)/($F94-VLOOKUP(AZ$2,怪物属性!$B$4:$F$29,4,FALSE))</f>
        <v>-259.35000000000002</v>
      </c>
      <c r="BA94" s="153">
        <f>$E94/(VLOOKUP(BA$2,怪物属性!$B$4:$F$29,3,FALSE)-$G94)/IF(AZ94&lt;0,ABS(AZ94),AZ94)</f>
        <v>4.4544698587466241E-3</v>
      </c>
      <c r="BB94" s="152">
        <f>VLOOKUP(BB$2,怪物属性!$B$4:$F$29,5,FALSE)/($F94-VLOOKUP(BB$2,怪物属性!$B$4:$F$29,4,FALSE))</f>
        <v>-197.88</v>
      </c>
      <c r="BC94" s="153">
        <f>$E94/(VLOOKUP(BC$2,怪物属性!$B$4:$F$29,3,FALSE)-$G94)/IF(BB94&lt;0,ABS(BB94),BB94)</f>
        <v>5.2102771615727865E-3</v>
      </c>
      <c r="BD94" s="152">
        <f>VLOOKUP(BD$2,怪物属性!$B$4:$F$29,5,FALSE)/($F94-VLOOKUP(BD$2,怪物属性!$B$4:$F$29,4,FALSE))</f>
        <v>-132.13341493268055</v>
      </c>
      <c r="BE94" s="153">
        <f>$E94/(VLOOKUP(BE$2,怪物属性!$B$4:$F$29,3,FALSE)-$G94)/IF(BD94&lt;0,ABS(BD94),BD94)</f>
        <v>6.4724973376271639E-3</v>
      </c>
    </row>
    <row r="95" spans="1:57" x14ac:dyDescent="0.15">
      <c r="A95" s="30">
        <f>VLOOKUP(B95,装备升级!W:AB,静态模拟!C95+1,FALSE)+IF(静态模拟!D95=0,0,VLOOKUP(B95,装备强化!AP:AZ,静态模拟!D95+1,FALSE))</f>
        <v>113</v>
      </c>
      <c r="B95" s="149">
        <v>5</v>
      </c>
      <c r="C95" s="149">
        <v>4</v>
      </c>
      <c r="D95" s="149">
        <v>1</v>
      </c>
      <c r="E95" s="149">
        <f t="shared" si="4"/>
        <v>17010</v>
      </c>
      <c r="F95" s="22">
        <f t="shared" si="5"/>
        <v>5670</v>
      </c>
      <c r="G95" s="22">
        <f t="shared" si="6"/>
        <v>2835</v>
      </c>
      <c r="H95" s="152">
        <f>VLOOKUP(H$2,怪物属性!$B$4:$F$29,5,FALSE)/($F95-VLOOKUP(H$2,怪物属性!$B$4:$F$29,4,FALSE))</f>
        <v>2.2216547497446375</v>
      </c>
      <c r="I95" s="153">
        <f>$E95/(VLOOKUP(I$2,怪物属性!$B$4:$F$29,3,FALSE)-$G95)/IF(H95&lt;0,ABS(H95),H95)</f>
        <v>-5.9536976457338984</v>
      </c>
      <c r="J95" s="152">
        <f>VLOOKUP(J$2,怪物属性!$B$4:$F$29,5,FALSE)/($F95-VLOOKUP(J$2,怪物属性!$B$4:$F$29,4,FALSE))</f>
        <v>3.4040296924708375</v>
      </c>
      <c r="K95" s="153">
        <f>$E95/(VLOOKUP(K$2,怪物属性!$B$4:$F$29,3,FALSE)-$G95)/IF(J95&lt;0,ABS(J95),J95)</f>
        <v>-5.7902881710182905</v>
      </c>
      <c r="L95" s="152">
        <f>VLOOKUP(L$2,怪物属性!$B$4:$F$29,5,FALSE)/($F95-VLOOKUP(L$2,怪物属性!$B$4:$F$29,4,FALSE))</f>
        <v>5.6003528892809884</v>
      </c>
      <c r="M95" s="153">
        <f>$E95/(VLOOKUP(M$2,怪物属性!$B$4:$F$29,3,FALSE)-$G95)/IF(L95&lt;0,ABS(L95),L95)</f>
        <v>-6.9344945231374773</v>
      </c>
      <c r="N95" s="152">
        <f>VLOOKUP(N$2,怪物属性!$B$4:$F$29,5,FALSE)/($F95-VLOOKUP(N$2,怪物属性!$B$4:$F$29,4,FALSE))</f>
        <v>7.59375</v>
      </c>
      <c r="O95" s="153">
        <f>$E95/(VLOOKUP(O$2,怪物属性!$B$4:$F$29,3,FALSE)-$G95)/IF(N95&lt;0,ABS(N95),N95)</f>
        <v>-186.66666666666666</v>
      </c>
      <c r="P95" s="152">
        <f>VLOOKUP(P$2,怪物属性!$B$4:$F$29,5,FALSE)/($F95-VLOOKUP(P$2,怪物属性!$B$4:$F$29,4,FALSE))</f>
        <v>11</v>
      </c>
      <c r="Q95" s="153">
        <f>$E95/(VLOOKUP(Q$2,怪物属性!$B$4:$F$29,3,FALSE)-$G95)/IF(P95&lt;0,ABS(P95),P95)</f>
        <v>3.7083060824068017</v>
      </c>
      <c r="R95" s="152">
        <f>VLOOKUP(R$2,怪物属性!$B$4:$F$29,5,FALSE)/($F95-VLOOKUP(R$2,怪物属性!$B$4:$F$29,4,FALSE))</f>
        <v>14.174679083815755</v>
      </c>
      <c r="S95" s="153">
        <f>$E95/(VLOOKUP(S$2,怪物属性!$B$4:$F$29,3,FALSE)-$G95)/IF(R95&lt;0,ABS(R95),R95)</f>
        <v>1.3777579427356328</v>
      </c>
      <c r="T95" s="152">
        <f>VLOOKUP(T$2,怪物属性!$B$4:$F$29,5,FALSE)/($F95-VLOOKUP(T$2,怪物属性!$B$4:$F$29,4,FALSE))</f>
        <v>19.174234424498415</v>
      </c>
      <c r="U95" s="153">
        <f>$E95/(VLOOKUP(U$2,怪物属性!$B$4:$F$29,3,FALSE)-$G95)/IF(T95&lt;0,ABS(T95),T95)</f>
        <v>0.68031287397533713</v>
      </c>
      <c r="V95" s="152">
        <f>VLOOKUP(V$2,怪物属性!$B$4:$F$29,5,FALSE)/($F95-VLOOKUP(V$2,怪物属性!$B$4:$F$29,4,FALSE))</f>
        <v>23.666666666666668</v>
      </c>
      <c r="W95" s="153">
        <f>$E95/(VLOOKUP(W$2,怪物属性!$B$4:$F$29,3,FALSE)-$G95)/IF(V95&lt;0,ABS(V95),V95)</f>
        <v>0.41259035267864363</v>
      </c>
      <c r="X95" s="152">
        <f>VLOOKUP(X$2,怪物属性!$B$4:$F$29,5,FALSE)/($F95-VLOOKUP(X$2,怪物属性!$B$4:$F$29,4,FALSE))</f>
        <v>30.755496921723836</v>
      </c>
      <c r="Y95" s="153">
        <f>$E95/(VLOOKUP(Y$2,怪物属性!$B$4:$F$29,3,FALSE)-$G95)/IF(X95&lt;0,ABS(X95),X95)</f>
        <v>0.25347014832752612</v>
      </c>
      <c r="Z95" s="152">
        <f>VLOOKUP(Z$2,怪物属性!$B$4:$F$29,5,FALSE)/($F95-VLOOKUP(Z$2,怪物属性!$B$4:$F$29,4,FALSE))</f>
        <v>37.235787511649583</v>
      </c>
      <c r="AA95" s="153">
        <f>$E95/(VLOOKUP(AA$2,怪物属性!$B$4:$F$29,3,FALSE)-$G95)/IF(Z95&lt;0,ABS(Z95),Z95)</f>
        <v>0.17376135084826438</v>
      </c>
      <c r="AB95" s="152">
        <f>VLOOKUP(AB$2,怪物属性!$B$4:$F$29,5,FALSE)/($F95-VLOOKUP(AB$2,怪物属性!$B$4:$F$29,4,FALSE))</f>
        <v>84.021641118124435</v>
      </c>
      <c r="AC95" s="153">
        <f>$E95/(VLOOKUP(AC$2,怪物属性!$B$4:$F$29,3,FALSE)-$G95)/IF(AB95&lt;0,ABS(AB95),AB95)</f>
        <v>4.3138257593168382E-2</v>
      </c>
      <c r="AD95" s="152">
        <f>VLOOKUP(AD$2,怪物属性!$B$4:$F$29,5,FALSE)/($F95-VLOOKUP(AD$2,怪物属性!$B$4:$F$29,4,FALSE))</f>
        <v>108.11271230056613</v>
      </c>
      <c r="AE95" s="153">
        <f>$E95/(VLOOKUP(AE$2,怪物属性!$B$4:$F$29,3,FALSE)-$G95)/IF(AD95&lt;0,ABS(AD95),AD95)</f>
        <v>2.9652431070528069E-2</v>
      </c>
      <c r="AF95" s="152">
        <f>VLOOKUP(AF$2,怪物属性!$B$4:$F$29,5,FALSE)/($F95-VLOOKUP(AF$2,怪物属性!$B$4:$F$29,4,FALSE))</f>
        <v>148.12665862484923</v>
      </c>
      <c r="AG95" s="153">
        <f>$E95/(VLOOKUP(AG$2,怪物属性!$B$4:$F$29,3,FALSE)-$G95)/IF(AF95&lt;0,ABS(AF95),AF95)</f>
        <v>1.9338861095697282E-2</v>
      </c>
      <c r="AH95" s="152">
        <f>VLOOKUP(AH$2,怪物属性!$B$4:$F$29,5,FALSE)/($F95-VLOOKUP(AH$2,怪物属性!$B$4:$F$29,4,FALSE))</f>
        <v>198.57725947521865</v>
      </c>
      <c r="AI95" s="153">
        <f>$E95/(VLOOKUP(AI$2,怪物属性!$B$4:$F$29,3,FALSE)-$G95)/IF(AH95&lt;0,ABS(AH95),AH95)</f>
        <v>1.3032002917952841E-2</v>
      </c>
      <c r="AJ95" s="152">
        <f>VLOOKUP(AJ$2,怪物属性!$B$4:$F$29,5,FALSE)/($F95-VLOOKUP(AJ$2,怪物属性!$B$4:$F$29,4,FALSE))</f>
        <v>291.33582089552237</v>
      </c>
      <c r="AK95" s="153">
        <f>$E95/(VLOOKUP(AK$2,怪物属性!$B$4:$F$29,3,FALSE)-$G95)/IF(AJ95&lt;0,ABS(AJ95),AJ95)</f>
        <v>8.0699694755300526E-3</v>
      </c>
      <c r="AL95" s="152">
        <f>VLOOKUP(AL$2,怪物属性!$B$4:$F$29,5,FALSE)/($F95-VLOOKUP(AL$2,怪物属性!$B$4:$F$29,4,FALSE))</f>
        <v>461.61641991924631</v>
      </c>
      <c r="AM95" s="153">
        <f>$E95/(VLOOKUP(AM$2,怪物属性!$B$4:$F$29,3,FALSE)-$G95)/IF(AL95&lt;0,ABS(AL95),AL95)</f>
        <v>4.6321528447157076E-3</v>
      </c>
      <c r="AN95" s="152">
        <f>VLOOKUP(AN$2,怪物属性!$B$4:$F$29,5,FALSE)/($F95-VLOOKUP(AN$2,怪物属性!$B$4:$F$29,4,FALSE))</f>
        <v>902.37995337995335</v>
      </c>
      <c r="AO95" s="153">
        <f>$E95/(VLOOKUP(AO$2,怪物属性!$B$4:$F$29,3,FALSE)-$G95)/IF(AN95&lt;0,ABS(AN95),AN95)</f>
        <v>2.1799644726037087E-3</v>
      </c>
      <c r="AP95" s="152">
        <f>VLOOKUP(AP$2,怪物属性!$B$4:$F$29,5,FALSE)/($F95-VLOOKUP(AP$2,怪物属性!$B$4:$F$29,4,FALSE))</f>
        <v>4987.1428571428569</v>
      </c>
      <c r="AQ95" s="153">
        <f>$E95/(VLOOKUP(AQ$2,怪物属性!$B$4:$F$29,3,FALSE)-$G95)/IF(AP95&lt;0,ABS(AP95),AP95)</f>
        <v>3.6288653610492459E-4</v>
      </c>
      <c r="AR95" s="152">
        <f>VLOOKUP(AR$2,怪物属性!$B$4:$F$29,5,FALSE)/($F95-VLOOKUP(AR$2,怪物属性!$B$4:$F$29,4,FALSE))</f>
        <v>-1739.9402985074628</v>
      </c>
      <c r="AS95" s="153">
        <f>$E95/(VLOOKUP(AS$2,怪物属性!$B$4:$F$29,3,FALSE)-$G95)/IF(AR95&lt;0,ABS(AR95),AR95)</f>
        <v>9.6175086099938435E-4</v>
      </c>
      <c r="AT95" s="152">
        <f>VLOOKUP(AT$2,怪物属性!$B$4:$F$29,5,FALSE)/($F95-VLOOKUP(AT$2,怪物属性!$B$4:$F$29,4,FALSE))</f>
        <v>-740.59050445103856</v>
      </c>
      <c r="AU95" s="153">
        <f>$E95/(VLOOKUP(AU$2,怪物属性!$B$4:$F$29,3,FALSE)-$G95)/IF(AT95&lt;0,ABS(AT95),AT95)</f>
        <v>2.0804491285063174E-3</v>
      </c>
      <c r="AV95" s="152">
        <f>VLOOKUP(AV$2,怪物属性!$B$4:$F$29,5,FALSE)/($F95-VLOOKUP(AV$2,怪物属性!$B$4:$F$29,4,FALSE))</f>
        <v>-473.37651122625215</v>
      </c>
      <c r="AW95" s="153">
        <f>$E95/(VLOOKUP(AW$2,怪物属性!$B$4:$F$29,3,FALSE)-$G95)/IF(AV95&lt;0,ABS(AV95),AV95)</f>
        <v>2.9770788605225744E-3</v>
      </c>
      <c r="AX95" s="152">
        <f>VLOOKUP(AX$2,怪物属性!$B$4:$F$29,5,FALSE)/($F95-VLOOKUP(AX$2,怪物属性!$B$4:$F$29,4,FALSE))</f>
        <v>-349.82278481012656</v>
      </c>
      <c r="AY95" s="153">
        <f>$E95/(VLOOKUP(AY$2,怪物属性!$B$4:$F$29,3,FALSE)-$G95)/IF(AX95&lt;0,ABS(AX95),AX95)</f>
        <v>3.7021943094860876E-3</v>
      </c>
      <c r="AZ95" s="152">
        <f>VLOOKUP(AZ$2,怪物属性!$B$4:$F$29,5,FALSE)/($F95-VLOOKUP(AZ$2,怪物属性!$B$4:$F$29,4,FALSE))</f>
        <v>-263.74576271186442</v>
      </c>
      <c r="BA95" s="153">
        <f>$E95/(VLOOKUP(BA$2,怪物属性!$B$4:$F$29,3,FALSE)-$G95)/IF(AZ95&lt;0,ABS(AZ95),AZ95)</f>
        <v>4.4173922688702785E-3</v>
      </c>
      <c r="BB95" s="152">
        <f>VLOOKUP(BB$2,怪物属性!$B$4:$F$29,5,FALSE)/($F95-VLOOKUP(BB$2,怪物属性!$B$4:$F$29,4,FALSE))</f>
        <v>-200.34579439252337</v>
      </c>
      <c r="BC95" s="153">
        <f>$E95/(VLOOKUP(BC$2,怪物属性!$B$4:$F$29,3,FALSE)-$G95)/IF(BB95&lt;0,ABS(BB95),BB95)</f>
        <v>5.1890480833314476E-3</v>
      </c>
      <c r="BD95" s="152">
        <f>VLOOKUP(BD$2,怪物属性!$B$4:$F$29,5,FALSE)/($F95-VLOOKUP(BD$2,怪物属性!$B$4:$F$29,4,FALSE))</f>
        <v>-133.22048539695598</v>
      </c>
      <c r="BE95" s="153">
        <f>$E95/(VLOOKUP(BE$2,怪物属性!$B$4:$F$29,3,FALSE)-$G95)/IF(BD95&lt;0,ABS(BD95),BD95)</f>
        <v>6.4718468132508433E-3</v>
      </c>
    </row>
    <row r="96" spans="1:57" x14ac:dyDescent="0.15">
      <c r="A96" s="30">
        <f>VLOOKUP(B96,装备升级!W:AB,静态模拟!C96+1,FALSE)+IF(静态模拟!D96=0,0,VLOOKUP(B96,装备强化!AP:AZ,静态模拟!D96+1,FALSE))</f>
        <v>165</v>
      </c>
      <c r="B96" s="149">
        <v>5</v>
      </c>
      <c r="C96" s="149">
        <v>4</v>
      </c>
      <c r="D96" s="149">
        <v>2</v>
      </c>
      <c r="E96" s="149">
        <f t="shared" si="4"/>
        <v>17130</v>
      </c>
      <c r="F96" s="22">
        <f t="shared" si="5"/>
        <v>5710</v>
      </c>
      <c r="G96" s="22">
        <f t="shared" si="6"/>
        <v>2855</v>
      </c>
      <c r="H96" s="152">
        <f>VLOOKUP(H$2,怪物属性!$B$4:$F$29,5,FALSE)/($F96-VLOOKUP(H$2,怪物属性!$B$4:$F$29,4,FALSE))</f>
        <v>2.2036474164133737</v>
      </c>
      <c r="I96" s="153">
        <f>$E96/(VLOOKUP(I$2,怪物属性!$B$4:$F$29,3,FALSE)-$G96)/IF(H96&lt;0,ABS(H96),H96)</f>
        <v>-5.9521254686592382</v>
      </c>
      <c r="J96" s="152">
        <f>VLOOKUP(J$2,怪物属性!$B$4:$F$29,5,FALSE)/($F96-VLOOKUP(J$2,怪物属性!$B$4:$F$29,4,FALSE))</f>
        <v>3.3753943217665614</v>
      </c>
      <c r="K96" s="153">
        <f>$E96/(VLOOKUP(K$2,怪物属性!$B$4:$F$29,3,FALSE)-$G96)/IF(J96&lt;0,ABS(J96),J96)</f>
        <v>-5.7474095320752321</v>
      </c>
      <c r="L96" s="152">
        <f>VLOOKUP(L$2,怪物属性!$B$4:$F$29,5,FALSE)/($F96-VLOOKUP(L$2,怪物属性!$B$4:$F$29,4,FALSE))</f>
        <v>5.5513773502404895</v>
      </c>
      <c r="M96" s="153">
        <f>$E96/(VLOOKUP(M$2,怪物属性!$B$4:$F$29,3,FALSE)-$G96)/IF(L96&lt;0,ABS(L96),L96)</f>
        <v>-6.7373814398098082</v>
      </c>
      <c r="N96" s="152">
        <f>VLOOKUP(N$2,怪物属性!$B$4:$F$29,5,FALSE)/($F96-VLOOKUP(N$2,怪物属性!$B$4:$F$29,4,FALSE))</f>
        <v>7.5245901639344259</v>
      </c>
      <c r="O96" s="153">
        <f>$E96/(VLOOKUP(O$2,怪物属性!$B$4:$F$29,3,FALSE)-$G96)/IF(N96&lt;0,ABS(N96),N96)</f>
        <v>-71.141748366013076</v>
      </c>
      <c r="P96" s="152">
        <f>VLOOKUP(P$2,怪物属性!$B$4:$F$29,5,FALSE)/($F96-VLOOKUP(P$2,怪物属性!$B$4:$F$29,4,FALSE))</f>
        <v>10.895462105013067</v>
      </c>
      <c r="Q96" s="153">
        <f>$E96/(VLOOKUP(Q$2,怪物属性!$B$4:$F$29,3,FALSE)-$G96)/IF(P96&lt;0,ABS(P96),P96)</f>
        <v>3.9602372247909385</v>
      </c>
      <c r="R96" s="152">
        <f>VLOOKUP(R$2,怪物属性!$B$4:$F$29,5,FALSE)/($F96-VLOOKUP(R$2,怪物属性!$B$4:$F$29,4,FALSE))</f>
        <v>14.033391477697483</v>
      </c>
      <c r="S96" s="153">
        <f>$E96/(VLOOKUP(S$2,怪物属性!$B$4:$F$29,3,FALSE)-$G96)/IF(R96&lt;0,ABS(R96),R96)</f>
        <v>1.4343831087779058</v>
      </c>
      <c r="T96" s="152">
        <f>VLOOKUP(T$2,怪物属性!$B$4:$F$29,5,FALSE)/($F96-VLOOKUP(T$2,怪物属性!$B$4:$F$29,4,FALSE))</f>
        <v>18.973876698014628</v>
      </c>
      <c r="U96" s="153">
        <f>$E96/(VLOOKUP(U$2,怪物属性!$B$4:$F$29,3,FALSE)-$G96)/IF(T96&lt;0,ABS(T96),T96)</f>
        <v>0.70313103155788292</v>
      </c>
      <c r="V96" s="152">
        <f>VLOOKUP(V$2,怪物属性!$B$4:$F$29,5,FALSE)/($F96-VLOOKUP(V$2,怪物属性!$B$4:$F$29,4,FALSE))</f>
        <v>23.406593406593405</v>
      </c>
      <c r="W96" s="153">
        <f>$E96/(VLOOKUP(W$2,怪物属性!$B$4:$F$29,3,FALSE)-$G96)/IF(V96&lt;0,ABS(V96),V96)</f>
        <v>0.42499713729531663</v>
      </c>
      <c r="X96" s="152">
        <f>VLOOKUP(X$2,怪物属性!$B$4:$F$29,5,FALSE)/($F96-VLOOKUP(X$2,怪物属性!$B$4:$F$29,4,FALSE))</f>
        <v>30.399014778325125</v>
      </c>
      <c r="Y96" s="153">
        <f>$E96/(VLOOKUP(Y$2,怪物属性!$B$4:$F$29,3,FALSE)-$G96)/IF(X96&lt;0,ABS(X96),X96)</f>
        <v>0.26064065889044741</v>
      </c>
      <c r="Z96" s="152">
        <f>VLOOKUP(Z$2,怪物属性!$B$4:$F$29,5,FALSE)/($F96-VLOOKUP(Z$2,怪物属性!$B$4:$F$29,4,FALSE))</f>
        <v>36.778766492789202</v>
      </c>
      <c r="AA96" s="153">
        <f>$E96/(VLOOKUP(AA$2,怪物属性!$B$4:$F$29,3,FALSE)-$G96)/IF(Z96&lt;0,ABS(Z96),Z96)</f>
        <v>0.17851969013119398</v>
      </c>
      <c r="AB96" s="152">
        <f>VLOOKUP(AB$2,怪物属性!$B$4:$F$29,5,FALSE)/($F96-VLOOKUP(AB$2,怪物属性!$B$4:$F$29,4,FALSE))</f>
        <v>82.533215234720998</v>
      </c>
      <c r="AC96" s="153">
        <f>$E96/(VLOOKUP(AC$2,怪物属性!$B$4:$F$29,3,FALSE)-$G96)/IF(AB96&lt;0,ABS(AB96),AB96)</f>
        <v>4.4415322283386259E-2</v>
      </c>
      <c r="AD96" s="152">
        <f>VLOOKUP(AD$2,怪物属性!$B$4:$F$29,5,FALSE)/($F96-VLOOKUP(AD$2,怪物属性!$B$4:$F$29,4,FALSE))</f>
        <v>105.93192133131619</v>
      </c>
      <c r="AE96" s="153">
        <f>$E96/(VLOOKUP(AE$2,怪物属性!$B$4:$F$29,3,FALSE)-$G96)/IF(AD96&lt;0,ABS(AD96),AD96)</f>
        <v>3.0591681908432172E-2</v>
      </c>
      <c r="AF96" s="152">
        <f>VLOOKUP(AF$2,怪物属性!$B$4:$F$29,5,FALSE)/($F96-VLOOKUP(AF$2,怪物属性!$B$4:$F$29,4,FALSE))</f>
        <v>144.63722025912838</v>
      </c>
      <c r="AG96" s="153">
        <f>$E96/(VLOOKUP(AG$2,怪物属性!$B$4:$F$29,3,FALSE)-$G96)/IF(AF96&lt;0,ABS(AF96),AF96)</f>
        <v>2.0012545646549817E-2</v>
      </c>
      <c r="AH96" s="152">
        <f>VLOOKUP(AH$2,怪物属性!$B$4:$F$29,5,FALSE)/($F96-VLOOKUP(AH$2,怪物属性!$B$4:$F$29,4,FALSE))</f>
        <v>192.95184135977337</v>
      </c>
      <c r="AI96" s="153">
        <f>$E96/(VLOOKUP(AI$2,怪物属性!$B$4:$F$29,3,FALSE)-$G96)/IF(AH96&lt;0,ABS(AH96),AH96)</f>
        <v>1.3547784116651918E-2</v>
      </c>
      <c r="AJ96" s="152">
        <f>VLOOKUP(AJ$2,怪物属性!$B$4:$F$29,5,FALSE)/($F96-VLOOKUP(AJ$2,怪物属性!$B$4:$F$29,4,FALSE))</f>
        <v>280.85611510791369</v>
      </c>
      <c r="AK96" s="153">
        <f>$E96/(VLOOKUP(AK$2,怪物属性!$B$4:$F$29,3,FALSE)-$G96)/IF(AJ96&lt;0,ABS(AJ96),AJ96)</f>
        <v>8.453511412091292E-3</v>
      </c>
      <c r="AL96" s="152">
        <f>VLOOKUP(AL$2,怪物属性!$B$4:$F$29,5,FALSE)/($F96-VLOOKUP(AL$2,怪物属性!$B$4:$F$29,4,FALSE))</f>
        <v>438.0344827586207</v>
      </c>
      <c r="AM96" s="153">
        <f>$E96/(VLOOKUP(AM$2,怪物属性!$B$4:$F$29,3,FALSE)-$G96)/IF(AL96&lt;0,ABS(AL96),AL96)</f>
        <v>4.9283566821882573E-3</v>
      </c>
      <c r="AN96" s="152">
        <f>VLOOKUP(AN$2,怪物属性!$B$4:$F$29,5,FALSE)/($F96-VLOOKUP(AN$2,怪物属性!$B$4:$F$29,4,FALSE))</f>
        <v>825.41791044776119</v>
      </c>
      <c r="AO96" s="153">
        <f>$E96/(VLOOKUP(AO$2,怪物属性!$B$4:$F$29,3,FALSE)-$G96)/IF(AN96&lt;0,ABS(AN96),AN96)</f>
        <v>2.4056014489789905E-3</v>
      </c>
      <c r="AP96" s="152">
        <f>VLOOKUP(AP$2,怪物属性!$B$4:$F$29,5,FALSE)/($F96-VLOOKUP(AP$2,怪物属性!$B$4:$F$29,4,FALSE))</f>
        <v>3378.3870967741937</v>
      </c>
      <c r="AQ96" s="153">
        <f>$E96/(VLOOKUP(AQ$2,怪物属性!$B$4:$F$29,3,FALSE)-$G96)/IF(AP96&lt;0,ABS(AP96),AP96)</f>
        <v>5.4061914009213027E-4</v>
      </c>
      <c r="AR96" s="152">
        <f>VLOOKUP(AR$2,怪物属性!$B$4:$F$29,5,FALSE)/($F96-VLOOKUP(AR$2,怪物属性!$B$4:$F$29,4,FALSE))</f>
        <v>-2045.1929824561403</v>
      </c>
      <c r="AS96" s="153">
        <f>$E96/(VLOOKUP(AS$2,怪物属性!$B$4:$F$29,3,FALSE)-$G96)/IF(AR96&lt;0,ABS(AR96),AR96)</f>
        <v>8.2560253486131034E-4</v>
      </c>
      <c r="AT96" s="152">
        <f>VLOOKUP(AT$2,怪物属性!$B$4:$F$29,5,FALSE)/($F96-VLOOKUP(AT$2,怪物属性!$B$4:$F$29,4,FALSE))</f>
        <v>-787.31545741324919</v>
      </c>
      <c r="AU96" s="153">
        <f>$E96/(VLOOKUP(AU$2,怪物属性!$B$4:$F$29,3,FALSE)-$G96)/IF(AT96&lt;0,ABS(AT96),AT96)</f>
        <v>1.9743629397131631E-3</v>
      </c>
      <c r="AV96" s="152">
        <f>VLOOKUP(AV$2,怪物属性!$B$4:$F$29,5,FALSE)/($F96-VLOOKUP(AV$2,怪物属性!$B$4:$F$29,4,FALSE))</f>
        <v>-490.31305903398925</v>
      </c>
      <c r="AW96" s="153">
        <f>$E96/(VLOOKUP(AW$2,怪物属性!$B$4:$F$29,3,FALSE)-$G96)/IF(AV96&lt;0,ABS(AV96),AV96)</f>
        <v>2.8993247014188366E-3</v>
      </c>
      <c r="AX96" s="152">
        <f>VLOOKUP(AX$2,怪物属性!$B$4:$F$29,5,FALSE)/($F96-VLOOKUP(AX$2,怪物属性!$B$4:$F$29,4,FALSE))</f>
        <v>-358.46571957998765</v>
      </c>
      <c r="AY96" s="153">
        <f>$E96/(VLOOKUP(AY$2,怪物属性!$B$4:$F$29,3,FALSE)-$G96)/IF(AX96&lt;0,ABS(AX96),AX96)</f>
        <v>3.643967992791639E-3</v>
      </c>
      <c r="AZ96" s="152">
        <f>VLOOKUP(AZ$2,怪物属性!$B$4:$F$29,5,FALSE)/($F96-VLOOKUP(AZ$2,怪物属性!$B$4:$F$29,4,FALSE))</f>
        <v>-268.29310344827587</v>
      </c>
      <c r="BA96" s="153">
        <f>$E96/(VLOOKUP(BA$2,怪物属性!$B$4:$F$29,3,FALSE)-$G96)/IF(AZ96&lt;0,ABS(AZ96),AZ96)</f>
        <v>4.3791551263935927E-3</v>
      </c>
      <c r="BB96" s="152">
        <f>VLOOKUP(BB$2,怪物属性!$B$4:$F$29,5,FALSE)/($F96-VLOOKUP(BB$2,怪物属性!$B$4:$F$29,4,FALSE))</f>
        <v>-202.87381703470032</v>
      </c>
      <c r="BC96" s="153">
        <f>$E96/(VLOOKUP(BC$2,怪物属性!$B$4:$F$29,3,FALSE)-$G96)/IF(BB96&lt;0,ABS(BB96),BB96)</f>
        <v>5.16685360152906E-3</v>
      </c>
      <c r="BD96" s="152">
        <f>VLOOKUP(BD$2,怪物属性!$B$4:$F$29,5,FALSE)/($F96-VLOOKUP(BD$2,怪物属性!$B$4:$F$29,4,FALSE))</f>
        <v>-134.32559104106181</v>
      </c>
      <c r="BE96" s="153">
        <f>$E96/(VLOOKUP(BE$2,怪物属性!$B$4:$F$29,3,FALSE)-$G96)/IF(BD96&lt;0,ABS(BD96),BD96)</f>
        <v>6.4704429637040539E-3</v>
      </c>
    </row>
    <row r="97" spans="1:57" x14ac:dyDescent="0.15">
      <c r="A97" s="30">
        <f>VLOOKUP(B97,装备升级!W:AB,静态模拟!C97+1,FALSE)+IF(静态模拟!D97=0,0,VLOOKUP(B97,装备强化!AP:AZ,静态模拟!D97+1,FALSE))</f>
        <v>227</v>
      </c>
      <c r="B97" s="149">
        <v>5</v>
      </c>
      <c r="C97" s="149">
        <v>4</v>
      </c>
      <c r="D97" s="149">
        <v>3</v>
      </c>
      <c r="E97" s="149">
        <f t="shared" si="4"/>
        <v>17250</v>
      </c>
      <c r="F97" s="22">
        <f t="shared" si="5"/>
        <v>5750</v>
      </c>
      <c r="G97" s="22">
        <f t="shared" si="6"/>
        <v>2875</v>
      </c>
      <c r="H97" s="152">
        <f>VLOOKUP(H$2,怪物属性!$B$4:$F$29,5,FALSE)/($F97-VLOOKUP(H$2,怪物属性!$B$4:$F$29,4,FALSE))</f>
        <v>2.1859296482412058</v>
      </c>
      <c r="I97" s="153">
        <f>$E97/(VLOOKUP(I$2,怪物属性!$B$4:$F$29,3,FALSE)-$G97)/IF(H97&lt;0,ABS(H97),H97)</f>
        <v>-5.9512664482238522</v>
      </c>
      <c r="J97" s="152">
        <f>VLOOKUP(J$2,怪物属性!$B$4:$F$29,5,FALSE)/($F97-VLOOKUP(J$2,怪物属性!$B$4:$F$29,4,FALSE))</f>
        <v>3.3472367049009386</v>
      </c>
      <c r="K97" s="153">
        <f>$E97/(VLOOKUP(K$2,怪物属性!$B$4:$F$29,3,FALSE)-$G97)/IF(J97&lt;0,ABS(J97),J97)</f>
        <v>-5.7070926610157215</v>
      </c>
      <c r="L97" s="152">
        <f>VLOOKUP(L$2,怪物属性!$B$4:$F$29,5,FALSE)/($F97-VLOOKUP(L$2,怪物属性!$B$4:$F$29,4,FALSE))</f>
        <v>5.5032509752925876</v>
      </c>
      <c r="M97" s="153">
        <f>$E97/(VLOOKUP(M$2,怪物属性!$B$4:$F$29,3,FALSE)-$G97)/IF(L97&lt;0,ABS(L97),L97)</f>
        <v>-6.5575541204293257</v>
      </c>
      <c r="N97" s="152">
        <f>VLOOKUP(N$2,怪物属性!$B$4:$F$29,5,FALSE)/($F97-VLOOKUP(N$2,怪物属性!$B$4:$F$29,4,FALSE))</f>
        <v>7.4566787003610111</v>
      </c>
      <c r="O97" s="153">
        <f>$E97/(VLOOKUP(O$2,怪物属性!$B$4:$F$29,3,FALSE)-$G97)/IF(N97&lt;0,ABS(N97),N97)</f>
        <v>-44.487738115189096</v>
      </c>
      <c r="P97" s="152">
        <f>VLOOKUP(P$2,怪物属性!$B$4:$F$29,5,FALSE)/($F97-VLOOKUP(P$2,怪物属性!$B$4:$F$29,4,FALSE))</f>
        <v>10.792892445281243</v>
      </c>
      <c r="Q97" s="153">
        <f>$E97/(VLOOKUP(Q$2,怪物属性!$B$4:$F$29,3,FALSE)-$G97)/IF(P97&lt;0,ABS(P97),P97)</f>
        <v>4.2394537332544457</v>
      </c>
      <c r="R97" s="152">
        <f>VLOOKUP(R$2,怪物属性!$B$4:$F$29,5,FALSE)/($F97-VLOOKUP(R$2,怪物属性!$B$4:$F$29,4,FALSE))</f>
        <v>13.894892672094745</v>
      </c>
      <c r="S97" s="153">
        <f>$E97/(VLOOKUP(S$2,怪物属性!$B$4:$F$29,3,FALSE)-$G97)/IF(R97&lt;0,ABS(R97),R97)</f>
        <v>1.493939048940699</v>
      </c>
      <c r="T97" s="152">
        <f>VLOOKUP(T$2,怪物属性!$B$4:$F$29,5,FALSE)/($F97-VLOOKUP(T$2,怪物属性!$B$4:$F$29,4,FALSE))</f>
        <v>18.777662874870735</v>
      </c>
      <c r="U97" s="153">
        <f>$E97/(VLOOKUP(U$2,怪物属性!$B$4:$F$29,3,FALSE)-$G97)/IF(T97&lt;0,ABS(T97),T97)</f>
        <v>0.72677585009780532</v>
      </c>
      <c r="V97" s="152">
        <f>VLOOKUP(V$2,怪物属性!$B$4:$F$29,5,FALSE)/($F97-VLOOKUP(V$2,怪物属性!$B$4:$F$29,4,FALSE))</f>
        <v>23.152173913043477</v>
      </c>
      <c r="W97" s="153">
        <f>$E97/(VLOOKUP(W$2,怪物属性!$B$4:$F$29,3,FALSE)-$G97)/IF(V97&lt;0,ABS(V97),V97)</f>
        <v>0.43776170536733922</v>
      </c>
      <c r="X97" s="152">
        <f>VLOOKUP(X$2,怪物属性!$B$4:$F$29,5,FALSE)/($F97-VLOOKUP(X$2,怪物属性!$B$4:$F$29,4,FALSE))</f>
        <v>30.050701804640504</v>
      </c>
      <c r="Y97" s="153">
        <f>$E97/(VLOOKUP(Y$2,怪物属性!$B$4:$F$29,3,FALSE)-$G97)/IF(X97&lt;0,ABS(X97),X97)</f>
        <v>0.26798779412438906</v>
      </c>
      <c r="Z97" s="152">
        <f>VLOOKUP(Z$2,怪物属性!$B$4:$F$29,5,FALSE)/($F97-VLOOKUP(Z$2,怪物属性!$B$4:$F$29,4,FALSE))</f>
        <v>36.332828129736285</v>
      </c>
      <c r="AA97" s="153">
        <f>$E97/(VLOOKUP(AA$2,怪物属性!$B$4:$F$29,3,FALSE)-$G97)/IF(Z97&lt;0,ABS(Z97),Z97)</f>
        <v>0.18338248120139242</v>
      </c>
      <c r="AB97" s="152">
        <f>VLOOKUP(AB$2,怪物属性!$B$4:$F$29,5,FALSE)/($F97-VLOOKUP(AB$2,怪物属性!$B$4:$F$29,4,FALSE))</f>
        <v>81.096605744125327</v>
      </c>
      <c r="AC97" s="153">
        <f>$E97/(VLOOKUP(AC$2,怪物属性!$B$4:$F$29,3,FALSE)-$G97)/IF(AB97&lt;0,ABS(AB97),AB97)</f>
        <v>4.5714436358488368E-2</v>
      </c>
      <c r="AD97" s="152">
        <f>VLOOKUP(AD$2,怪物属性!$B$4:$F$29,5,FALSE)/($F97-VLOOKUP(AD$2,怪物属性!$B$4:$F$29,4,FALSE))</f>
        <v>103.83737024221453</v>
      </c>
      <c r="AE97" s="153">
        <f>$E97/(VLOOKUP(AE$2,怪物属性!$B$4:$F$29,3,FALSE)-$G97)/IF(AD97&lt;0,ABS(AD97),AD97)</f>
        <v>3.1546745623103799E-2</v>
      </c>
      <c r="AF97" s="152">
        <f>VLOOKUP(AF$2,怪物属性!$B$4:$F$29,5,FALSE)/($F97-VLOOKUP(AF$2,怪物属性!$B$4:$F$29,4,FALSE))</f>
        <v>141.3084004602992</v>
      </c>
      <c r="AG97" s="153">
        <f>$E97/(VLOOKUP(AG$2,怪物属性!$B$4:$F$29,3,FALSE)-$G97)/IF(AF97&lt;0,ABS(AF97),AF97)</f>
        <v>2.0697426583441259E-2</v>
      </c>
      <c r="AH97" s="152">
        <f>VLOOKUP(AH$2,怪物属性!$B$4:$F$29,5,FALSE)/($F97-VLOOKUP(AH$2,怪物属性!$B$4:$F$29,4,FALSE))</f>
        <v>187.63636363636363</v>
      </c>
      <c r="AI97" s="153">
        <f>$E97/(VLOOKUP(AI$2,怪物属性!$B$4:$F$29,3,FALSE)-$G97)/IF(AH97&lt;0,ABS(AH97),AH97)</f>
        <v>1.407211687354718E-2</v>
      </c>
      <c r="AJ97" s="152">
        <f>VLOOKUP(AJ$2,怪物属性!$B$4:$F$29,5,FALSE)/($F97-VLOOKUP(AJ$2,怪物属性!$B$4:$F$29,4,FALSE))</f>
        <v>271.10416666666669</v>
      </c>
      <c r="AK97" s="153">
        <f>$E97/(VLOOKUP(AK$2,怪物属性!$B$4:$F$29,3,FALSE)-$G97)/IF(AJ97&lt;0,ABS(AJ97),AJ97)</f>
        <v>8.8434578197768426E-3</v>
      </c>
      <c r="AL97" s="152">
        <f>VLOOKUP(AL$2,怪物属性!$B$4:$F$29,5,FALSE)/($F97-VLOOKUP(AL$2,怪物属性!$B$4:$F$29,4,FALSE))</f>
        <v>416.74483596597815</v>
      </c>
      <c r="AM97" s="153">
        <f>$E97/(VLOOKUP(AM$2,怪物属性!$B$4:$F$29,3,FALSE)-$G97)/IF(AL97&lt;0,ABS(AL97),AL97)</f>
        <v>5.229593753034353E-3</v>
      </c>
      <c r="AN97" s="152">
        <f>VLOOKUP(AN$2,怪物属性!$B$4:$F$29,5,FALSE)/($F97-VLOOKUP(AN$2,怪物属性!$B$4:$F$29,4,FALSE))</f>
        <v>760.55206286836938</v>
      </c>
      <c r="AO97" s="153">
        <f>$E97/(VLOOKUP(AO$2,怪物属性!$B$4:$F$29,3,FALSE)-$G97)/IF(AN97&lt;0,ABS(AN97),AN97)</f>
        <v>2.6351682414441379E-3</v>
      </c>
      <c r="AP97" s="152">
        <f>VLOOKUP(AP$2,怪物属性!$B$4:$F$29,5,FALSE)/($F97-VLOOKUP(AP$2,怪物属性!$B$4:$F$29,4,FALSE))</f>
        <v>2554.3902439024391</v>
      </c>
      <c r="AQ97" s="153">
        <f>$E97/(VLOOKUP(AQ$2,怪物属性!$B$4:$F$29,3,FALSE)-$G97)/IF(AP97&lt;0,ABS(AP97),AP97)</f>
        <v>7.2155992594208872E-4</v>
      </c>
      <c r="AR97" s="152">
        <f>VLOOKUP(AR$2,怪物属性!$B$4:$F$29,5,FALSE)/($F97-VLOOKUP(AR$2,怪物属性!$B$4:$F$29,4,FALSE))</f>
        <v>-2480.3404255319151</v>
      </c>
      <c r="AS97" s="153">
        <f>$E97/(VLOOKUP(AS$2,怪物属性!$B$4:$F$29,3,FALSE)-$G97)/IF(AR97&lt;0,ABS(AR97),AR97)</f>
        <v>6.8688301257612255E-4</v>
      </c>
      <c r="AT97" s="152">
        <f>VLOOKUP(AT$2,怪物属性!$B$4:$F$29,5,FALSE)/($F97-VLOOKUP(AT$2,怪物属性!$B$4:$F$29,4,FALSE))</f>
        <v>-840.33333333333337</v>
      </c>
      <c r="AU97" s="153">
        <f>$E97/(VLOOKUP(AU$2,怪物属性!$B$4:$F$29,3,FALSE)-$G97)/IF(AT97&lt;0,ABS(AT97),AT97)</f>
        <v>1.8661425841116439E-3</v>
      </c>
      <c r="AV97" s="152">
        <f>VLOOKUP(AV$2,怪物属性!$B$4:$F$29,5,FALSE)/($F97-VLOOKUP(AV$2,怪物属性!$B$4:$F$29,4,FALSE))</f>
        <v>-508.50649350649348</v>
      </c>
      <c r="AW97" s="153">
        <f>$E97/(VLOOKUP(AW$2,怪物属性!$B$4:$F$29,3,FALSE)-$G97)/IF(AV97&lt;0,ABS(AV97),AV97)</f>
        <v>2.8198562462443053E-3</v>
      </c>
      <c r="AX97" s="152">
        <f>VLOOKUP(AX$2,怪物属性!$B$4:$F$29,5,FALSE)/($F97-VLOOKUP(AX$2,怪物属性!$B$4:$F$29,4,FALSE))</f>
        <v>-367.54654844838507</v>
      </c>
      <c r="AY97" s="153">
        <f>$E97/(VLOOKUP(AY$2,怪物属性!$B$4:$F$29,3,FALSE)-$G97)/IF(AX97&lt;0,ABS(AX97),AX97)</f>
        <v>3.5843005103950755E-3</v>
      </c>
      <c r="AZ97" s="152">
        <f>VLOOKUP(AZ$2,怪物属性!$B$4:$F$29,5,FALSE)/($F97-VLOOKUP(AZ$2,怪物属性!$B$4:$F$29,4,FALSE))</f>
        <v>-273</v>
      </c>
      <c r="BA97" s="153">
        <f>$E97/(VLOOKUP(BA$2,怪物属性!$B$4:$F$29,3,FALSE)-$G97)/IF(AZ97&lt;0,ABS(AZ97),AZ97)</f>
        <v>4.3397536529404665E-3</v>
      </c>
      <c r="BB97" s="152">
        <f>VLOOKUP(BB$2,怪物属性!$B$4:$F$29,5,FALSE)/($F97-VLOOKUP(BB$2,怪物属性!$B$4:$F$29,4,FALSE))</f>
        <v>-205.4664536741214</v>
      </c>
      <c r="BC97" s="153">
        <f>$E97/(VLOOKUP(BC$2,怪物属性!$B$4:$F$29,3,FALSE)-$G97)/IF(BB97&lt;0,ABS(BB97),BB97)</f>
        <v>5.143690167322734E-3</v>
      </c>
      <c r="BD97" s="152">
        <f>VLOOKUP(BD$2,怪物属性!$B$4:$F$29,5,FALSE)/($F97-VLOOKUP(BD$2,怪物属性!$B$4:$F$29,4,FALSE))</f>
        <v>-135.4491844416562</v>
      </c>
      <c r="BE97" s="153">
        <f>$E97/(VLOOKUP(BE$2,怪物属性!$B$4:$F$29,3,FALSE)-$G97)/IF(BD97&lt;0,ABS(BD97),BD97)</f>
        <v>6.4682834933135697E-3</v>
      </c>
    </row>
    <row r="98" spans="1:57" x14ac:dyDescent="0.15">
      <c r="A98" s="30">
        <f>VLOOKUP(B98,装备升级!W:AB,静态模拟!C98+1,FALSE)+IF(静态模拟!D98=0,0,VLOOKUP(B98,装备强化!AP:AZ,静态模拟!D98+1,FALSE))</f>
        <v>305</v>
      </c>
      <c r="B98" s="149">
        <v>5</v>
      </c>
      <c r="C98" s="149">
        <v>4</v>
      </c>
      <c r="D98" s="149">
        <v>4</v>
      </c>
      <c r="E98" s="149">
        <f t="shared" si="4"/>
        <v>17370</v>
      </c>
      <c r="F98" s="22">
        <f t="shared" si="5"/>
        <v>5790</v>
      </c>
      <c r="G98" s="22">
        <f t="shared" si="6"/>
        <v>2895</v>
      </c>
      <c r="H98" s="152">
        <f>VLOOKUP(H$2,怪物属性!$B$4:$F$29,5,FALSE)/($F98-VLOOKUP(H$2,怪物属性!$B$4:$F$29,4,FALSE))</f>
        <v>2.1684945164506479</v>
      </c>
      <c r="I98" s="153">
        <f>$E98/(VLOOKUP(I$2,怪物属性!$B$4:$F$29,3,FALSE)-$G98)/IF(H98&lt;0,ABS(H98),H98)</f>
        <v>-5.9510887943843835</v>
      </c>
      <c r="J98" s="152">
        <f>VLOOKUP(J$2,怪物属性!$B$4:$F$29,5,FALSE)/($F98-VLOOKUP(J$2,怪物属性!$B$4:$F$29,4,FALSE))</f>
        <v>3.3195449844881075</v>
      </c>
      <c r="K98" s="153">
        <f>$E98/(VLOOKUP(K$2,怪物属性!$B$4:$F$29,3,FALSE)-$G98)/IF(J98&lt;0,ABS(J98),J98)</f>
        <v>-5.6691710290499282</v>
      </c>
      <c r="L98" s="152">
        <f>VLOOKUP(L$2,怪物属性!$B$4:$F$29,5,FALSE)/($F98-VLOOKUP(L$2,怪物属性!$B$4:$F$29,4,FALSE))</f>
        <v>5.4559518693596907</v>
      </c>
      <c r="M98" s="153">
        <f>$E98/(VLOOKUP(M$2,怪物属性!$B$4:$F$29,3,FALSE)-$G98)/IF(L98&lt;0,ABS(L98),L98)</f>
        <v>-6.3929299428337174</v>
      </c>
      <c r="N98" s="152">
        <f>VLOOKUP(N$2,怪物属性!$B$4:$F$29,5,FALSE)/($F98-VLOOKUP(N$2,怪物属性!$B$4:$F$29,4,FALSE))</f>
        <v>7.3899821109123431</v>
      </c>
      <c r="O98" s="153">
        <f>$E98/(VLOOKUP(O$2,怪物属性!$B$4:$F$29,3,FALSE)-$G98)/IF(N98&lt;0,ABS(N98),N98)</f>
        <v>-32.645545872670056</v>
      </c>
      <c r="P98" s="152">
        <f>VLOOKUP(P$2,怪物属性!$B$4:$F$29,5,FALSE)/($F98-VLOOKUP(P$2,怪物属性!$B$4:$F$29,4,FALSE))</f>
        <v>10.692235952436466</v>
      </c>
      <c r="Q98" s="153">
        <f>$E98/(VLOOKUP(Q$2,怪物属性!$B$4:$F$29,3,FALSE)-$G98)/IF(P98&lt;0,ABS(P98),P98)</f>
        <v>4.5505413836089827</v>
      </c>
      <c r="R98" s="152">
        <f>VLOOKUP(R$2,怪物属性!$B$4:$F$29,5,FALSE)/($F98-VLOOKUP(R$2,怪物属性!$B$4:$F$29,4,FALSE))</f>
        <v>13.759100903982409</v>
      </c>
      <c r="S98" s="153">
        <f>$E98/(VLOOKUP(S$2,怪物属性!$B$4:$F$29,3,FALSE)-$G98)/IF(R98&lt;0,ABS(R98),R98)</f>
        <v>1.5566425899160357</v>
      </c>
      <c r="T98" s="152">
        <f>VLOOKUP(T$2,怪物属性!$B$4:$F$29,5,FALSE)/($F98-VLOOKUP(T$2,怪物属性!$B$4:$F$29,4,FALSE))</f>
        <v>18.585465711361309</v>
      </c>
      <c r="U98" s="153">
        <f>$E98/(VLOOKUP(U$2,怪物属性!$B$4:$F$29,3,FALSE)-$G98)/IF(T98&lt;0,ABS(T98),T98)</f>
        <v>0.75128720070237354</v>
      </c>
      <c r="V98" s="152">
        <f>VLOOKUP(V$2,怪物属性!$B$4:$F$29,5,FALSE)/($F98-VLOOKUP(V$2,怪物属性!$B$4:$F$29,4,FALSE))</f>
        <v>22.903225806451612</v>
      </c>
      <c r="W98" s="153">
        <f>$E98/(VLOOKUP(W$2,怪物属性!$B$4:$F$29,3,FALSE)-$G98)/IF(V98&lt;0,ABS(V98),V98)</f>
        <v>0.45089681968146572</v>
      </c>
      <c r="X98" s="152">
        <f>VLOOKUP(X$2,怪物属性!$B$4:$F$29,5,FALSE)/($F98-VLOOKUP(X$2,怪物属性!$B$4:$F$29,4,FALSE))</f>
        <v>29.710280373831775</v>
      </c>
      <c r="Y98" s="153">
        <f>$E98/(VLOOKUP(Y$2,怪物属性!$B$4:$F$29,3,FALSE)-$G98)/IF(X98&lt;0,ABS(X98),X98)</f>
        <v>0.27551654812937992</v>
      </c>
      <c r="Z98" s="152">
        <f>VLOOKUP(Z$2,怪物属性!$B$4:$F$29,5,FALSE)/($F98-VLOOKUP(Z$2,怪物属性!$B$4:$F$29,4,FALSE))</f>
        <v>35.897574123989216</v>
      </c>
      <c r="AA98" s="153">
        <f>$E98/(VLOOKUP(AA$2,怪物属性!$B$4:$F$29,3,FALSE)-$G98)/IF(Z98&lt;0,ABS(Z98),Z98)</f>
        <v>0.18835216357121318</v>
      </c>
      <c r="AB98" s="152">
        <f>VLOOKUP(AB$2,怪物属性!$B$4:$F$29,5,FALSE)/($F98-VLOOKUP(AB$2,怪物属性!$B$4:$F$29,4,FALSE))</f>
        <v>79.709153122326768</v>
      </c>
      <c r="AC98" s="153">
        <f>$E98/(VLOOKUP(AC$2,怪物属性!$B$4:$F$29,3,FALSE)-$G98)/IF(AB98&lt;0,ABS(AB98),AB98)</f>
        <v>4.7035885370620832E-2</v>
      </c>
      <c r="AD98" s="152">
        <f>VLOOKUP(AD$2,怪物属性!$B$4:$F$29,5,FALSE)/($F98-VLOOKUP(AD$2,怪物属性!$B$4:$F$29,4,FALSE))</f>
        <v>101.82404265632574</v>
      </c>
      <c r="AE98" s="153">
        <f>$E98/(VLOOKUP(AE$2,怪物属性!$B$4:$F$29,3,FALSE)-$G98)/IF(AD98&lt;0,ABS(AD98),AD98)</f>
        <v>3.2517803070929927E-2</v>
      </c>
      <c r="AF98" s="152">
        <f>VLOOKUP(AF$2,怪物属性!$B$4:$F$29,5,FALSE)/($F98-VLOOKUP(AF$2,怪物属性!$B$4:$F$29,4,FALSE))</f>
        <v>138.12935883014623</v>
      </c>
      <c r="AG98" s="153">
        <f>$E98/(VLOOKUP(AG$2,怪物属性!$B$4:$F$29,3,FALSE)-$G98)/IF(AF98&lt;0,ABS(AF98),AF98)</f>
        <v>2.1393618194082104E-2</v>
      </c>
      <c r="AH98" s="152">
        <f>VLOOKUP(AH$2,怪物属性!$B$4:$F$29,5,FALSE)/($F98-VLOOKUP(AH$2,怪物属性!$B$4:$F$29,4,FALSE))</f>
        <v>182.60589812332441</v>
      </c>
      <c r="AI98" s="153">
        <f>$E98/(VLOOKUP(AI$2,怪物属性!$B$4:$F$29,3,FALSE)-$G98)/IF(AH98&lt;0,ABS(AH98),AH98)</f>
        <v>1.4605079968539096E-2</v>
      </c>
      <c r="AJ98" s="152">
        <f>VLOOKUP(AJ$2,怪物属性!$B$4:$F$29,5,FALSE)/($F98-VLOOKUP(AJ$2,怪物属性!$B$4:$F$29,4,FALSE))</f>
        <v>262.00671140939596</v>
      </c>
      <c r="AK98" s="153">
        <f>$E98/(VLOOKUP(AK$2,怪物属性!$B$4:$F$29,3,FALSE)-$G98)/IF(AJ98&lt;0,ABS(AJ98),AJ98)</f>
        <v>9.2398622551396626E-3</v>
      </c>
      <c r="AL98" s="152">
        <f>VLOOKUP(AL$2,怪物属性!$B$4:$F$29,5,FALSE)/($F98-VLOOKUP(AL$2,怪物属性!$B$4:$F$29,4,FALSE))</f>
        <v>397.42873696407878</v>
      </c>
      <c r="AM98" s="153">
        <f>$E98/(VLOOKUP(AM$2,怪物属性!$B$4:$F$29,3,FALSE)-$G98)/IF(AL98&lt;0,ABS(AL98),AL98)</f>
        <v>5.5359023085525929E-3</v>
      </c>
      <c r="AN98" s="152">
        <f>VLOOKUP(AN$2,怪物属性!$B$4:$F$29,5,FALSE)/($F98-VLOOKUP(AN$2,怪物属性!$B$4:$F$29,4,FALSE))</f>
        <v>705.13843351548269</v>
      </c>
      <c r="AO98" s="153">
        <f>$E98/(VLOOKUP(AO$2,怪物属性!$B$4:$F$29,3,FALSE)-$G98)/IF(AN98&lt;0,ABS(AN98),AN98)</f>
        <v>2.8686923088282407E-3</v>
      </c>
      <c r="AP98" s="152">
        <f>VLOOKUP(AP$2,怪物属性!$B$4:$F$29,5,FALSE)/($F98-VLOOKUP(AP$2,怪物属性!$B$4:$F$29,4,FALSE))</f>
        <v>2053.5294117647059</v>
      </c>
      <c r="AQ98" s="153">
        <f>$E98/(VLOOKUP(AQ$2,怪物属性!$B$4:$F$29,3,FALSE)-$G98)/IF(AP98&lt;0,ABS(AP98),AP98)</f>
        <v>9.0572950516692779E-4</v>
      </c>
      <c r="AR98" s="152">
        <f>VLOOKUP(AR$2,怪物属性!$B$4:$F$29,5,FALSE)/($F98-VLOOKUP(AR$2,怪物属性!$B$4:$F$29,4,FALSE))</f>
        <v>-3150.7027027027025</v>
      </c>
      <c r="AS98" s="153">
        <f>$E98/(VLOOKUP(AS$2,怪物属性!$B$4:$F$29,3,FALSE)-$G98)/IF(AR98&lt;0,ABS(AR98),AR98)</f>
        <v>5.4557702726912305E-4</v>
      </c>
      <c r="AT98" s="152">
        <f>VLOOKUP(AT$2,怪物属性!$B$4:$F$29,5,FALSE)/($F98-VLOOKUP(AT$2,怪物属性!$B$4:$F$29,4,FALSE))</f>
        <v>-901.00722021660647</v>
      </c>
      <c r="AU98" s="153">
        <f>$E98/(VLOOKUP(AU$2,怪物属性!$B$4:$F$29,3,FALSE)-$G98)/IF(AT98&lt;0,ABS(AT98),AT98)</f>
        <v>1.755776399588054E-3</v>
      </c>
      <c r="AV98" s="152">
        <f>VLOOKUP(AV$2,怪物属性!$B$4:$F$29,5,FALSE)/($F98-VLOOKUP(AV$2,怪物属性!$B$4:$F$29,4,FALSE))</f>
        <v>-528.10211946050094</v>
      </c>
      <c r="AW98" s="153">
        <f>$E98/(VLOOKUP(AW$2,怪物属性!$B$4:$F$29,3,FALSE)-$G98)/IF(AV98&lt;0,ABS(AV98),AV98)</f>
        <v>2.7386649306555791E-3</v>
      </c>
      <c r="AX98" s="152">
        <f>VLOOKUP(AX$2,怪物属性!$B$4:$F$29,5,FALSE)/($F98-VLOOKUP(AX$2,怪物属性!$B$4:$F$29,4,FALSE))</f>
        <v>-377.09941520467834</v>
      </c>
      <c r="AY98" s="153">
        <f>$E98/(VLOOKUP(AY$2,怪物属性!$B$4:$F$29,3,FALSE)-$G98)/IF(AX98&lt;0,ABS(AX98),AX98)</f>
        <v>3.5231852484106613E-3</v>
      </c>
      <c r="AZ98" s="152">
        <f>VLOOKUP(AZ$2,怪物属性!$B$4:$F$29,5,FALSE)/($F98-VLOOKUP(AZ$2,怪物属性!$B$4:$F$29,4,FALSE))</f>
        <v>-277.875</v>
      </c>
      <c r="BA98" s="153">
        <f>$E98/(VLOOKUP(BA$2,怪物属性!$B$4:$F$29,3,FALSE)-$G98)/IF(AZ98&lt;0,ABS(AZ98),AZ98)</f>
        <v>4.2991830438438711E-3</v>
      </c>
      <c r="BB98" s="152">
        <f>VLOOKUP(BB$2,怪物属性!$B$4:$F$29,5,FALSE)/($F98-VLOOKUP(BB$2,怪物属性!$B$4:$F$29,4,FALSE))</f>
        <v>-208.126213592233</v>
      </c>
      <c r="BC98" s="153">
        <f>$E98/(VLOOKUP(BC$2,怪物属性!$B$4:$F$29,3,FALSE)-$G98)/IF(BB98&lt;0,ABS(BB98),BB98)</f>
        <v>5.1195542144540805E-3</v>
      </c>
      <c r="BD98" s="152">
        <f>VLOOKUP(BD$2,怪物属性!$B$4:$F$29,5,FALSE)/($F98-VLOOKUP(BD$2,怪物属性!$B$4:$F$29,4,FALSE))</f>
        <v>-136.59173344580347</v>
      </c>
      <c r="BE98" s="153">
        <f>$E98/(VLOOKUP(BE$2,怪物属性!$B$4:$F$29,3,FALSE)-$G98)/IF(BD98&lt;0,ABS(BD98),BD98)</f>
        <v>6.4653660970689312E-3</v>
      </c>
    </row>
    <row r="99" spans="1:57" x14ac:dyDescent="0.15">
      <c r="A99" s="30">
        <f>VLOOKUP(B99,装备升级!W:AB,静态模拟!C99+1,FALSE)+IF(静态模拟!D99=0,0,VLOOKUP(B99,装备强化!AP:AZ,静态模拟!D99+1,FALSE))</f>
        <v>405</v>
      </c>
      <c r="B99" s="149">
        <v>5</v>
      </c>
      <c r="C99" s="149">
        <v>4</v>
      </c>
      <c r="D99" s="149">
        <v>5</v>
      </c>
      <c r="E99" s="149">
        <f t="shared" si="4"/>
        <v>17490</v>
      </c>
      <c r="F99" s="22">
        <f t="shared" si="5"/>
        <v>5830</v>
      </c>
      <c r="G99" s="22">
        <f t="shared" si="6"/>
        <v>2915</v>
      </c>
      <c r="H99" s="152">
        <f>VLOOKUP(H$2,怪物属性!$B$4:$F$29,5,FALSE)/($F99-VLOOKUP(H$2,怪物属性!$B$4:$F$29,4,FALSE))</f>
        <v>2.1513353115727001</v>
      </c>
      <c r="I99" s="153">
        <f>$E99/(VLOOKUP(I$2,怪物属性!$B$4:$F$29,3,FALSE)-$G99)/IF(H99&lt;0,ABS(H99),H99)</f>
        <v>-5.9515625788862527</v>
      </c>
      <c r="J99" s="152">
        <f>VLOOKUP(J$2,怪物属性!$B$4:$F$29,5,FALSE)/($F99-VLOOKUP(J$2,怪物属性!$B$4:$F$29,4,FALSE))</f>
        <v>3.2923076923076922</v>
      </c>
      <c r="K99" s="153">
        <f>$E99/(VLOOKUP(K$2,怪物属性!$B$4:$F$29,3,FALSE)-$G99)/IF(J99&lt;0,ABS(J99),J99)</f>
        <v>-5.6334922349629837</v>
      </c>
      <c r="L99" s="152">
        <f>VLOOKUP(L$2,怪物属性!$B$4:$F$29,5,FALSE)/($F99-VLOOKUP(L$2,怪物属性!$B$4:$F$29,4,FALSE))</f>
        <v>5.4094588836812951</v>
      </c>
      <c r="M99" s="153">
        <f>$E99/(VLOOKUP(M$2,怪物属性!$B$4:$F$29,3,FALSE)-$G99)/IF(L99&lt;0,ABS(L99),L99)</f>
        <v>-6.2417479253490598</v>
      </c>
      <c r="N99" s="152">
        <f>VLOOKUP(N$2,怪物属性!$B$4:$F$29,5,FALSE)/($F99-VLOOKUP(N$2,怪物属性!$B$4:$F$29,4,FALSE))</f>
        <v>7.3244680851063828</v>
      </c>
      <c r="O99" s="153">
        <f>$E99/(VLOOKUP(O$2,怪物属性!$B$4:$F$29,3,FALSE)-$G99)/IF(N99&lt;0,ABS(N99),N99)</f>
        <v>-25.955290328691863</v>
      </c>
      <c r="P99" s="152">
        <f>VLOOKUP(P$2,怪物属性!$B$4:$F$29,5,FALSE)/($F99-VLOOKUP(P$2,怪物属性!$B$4:$F$29,4,FALSE))</f>
        <v>10.593439593439593</v>
      </c>
      <c r="Q99" s="153">
        <f>$E99/(VLOOKUP(Q$2,怪物属性!$B$4:$F$29,3,FALSE)-$G99)/IF(P99&lt;0,ABS(P99),P99)</f>
        <v>4.8991745631348529</v>
      </c>
      <c r="R99" s="152">
        <f>VLOOKUP(R$2,怪物属性!$B$4:$F$29,5,FALSE)/($F99-VLOOKUP(R$2,怪物属性!$B$4:$F$29,4,FALSE))</f>
        <v>13.625937575610937</v>
      </c>
      <c r="S99" s="153">
        <f>$E99/(VLOOKUP(S$2,怪物属性!$B$4:$F$29,3,FALSE)-$G99)/IF(R99&lt;0,ABS(R99),R99)</f>
        <v>1.6227324877706069</v>
      </c>
      <c r="T99" s="152">
        <f>VLOOKUP(T$2,怪物属性!$B$4:$F$29,5,FALSE)/($F99-VLOOKUP(T$2,怪物属性!$B$4:$F$29,4,FALSE))</f>
        <v>18.397163120567377</v>
      </c>
      <c r="U99" s="153">
        <f>$E99/(VLOOKUP(U$2,怪物属性!$B$4:$F$29,3,FALSE)-$G99)/IF(T99&lt;0,ABS(T99),T99)</f>
        <v>0.77670756043357969</v>
      </c>
      <c r="V99" s="152">
        <f>VLOOKUP(V$2,怪物属性!$B$4:$F$29,5,FALSE)/($F99-VLOOKUP(V$2,怪物属性!$B$4:$F$29,4,FALSE))</f>
        <v>22.659574468085108</v>
      </c>
      <c r="W99" s="153">
        <f>$E99/(VLOOKUP(W$2,怪物属性!$B$4:$F$29,3,FALSE)-$G99)/IF(V99&lt;0,ABS(V99),V99)</f>
        <v>0.46441585735834984</v>
      </c>
      <c r="X99" s="152">
        <f>VLOOKUP(X$2,怪物属性!$B$4:$F$29,5,FALSE)/($F99-VLOOKUP(X$2,怪物属性!$B$4:$F$29,4,FALSE))</f>
        <v>29.37748529823579</v>
      </c>
      <c r="Y99" s="153">
        <f>$E99/(VLOOKUP(Y$2,怪物属性!$B$4:$F$29,3,FALSE)-$G99)/IF(X99&lt;0,ABS(X99),X99)</f>
        <v>0.28323210507585905</v>
      </c>
      <c r="Z99" s="152">
        <f>VLOOKUP(Z$2,怪物属性!$B$4:$F$29,5,FALSE)/($F99-VLOOKUP(Z$2,怪物属性!$B$4:$F$29,4,FALSE))</f>
        <v>35.472625036993193</v>
      </c>
      <c r="AA99" s="153">
        <f>$E99/(VLOOKUP(AA$2,怪物属性!$B$4:$F$29,3,FALSE)-$G99)/IF(Z99&lt;0,ABS(Z99),Z99)</f>
        <v>0.19343125331675562</v>
      </c>
      <c r="AB99" s="152">
        <f>VLOOKUP(AB$2,怪物属性!$B$4:$F$29,5,FALSE)/($F99-VLOOKUP(AB$2,怪物属性!$B$4:$F$29,4,FALSE))</f>
        <v>78.36837678721615</v>
      </c>
      <c r="AC99" s="153">
        <f>$E99/(VLOOKUP(AC$2,怪物属性!$B$4:$F$29,3,FALSE)-$G99)/IF(AB99&lt;0,ABS(AB99),AB99)</f>
        <v>4.8379959824058918E-2</v>
      </c>
      <c r="AD99" s="152">
        <f>VLOOKUP(AD$2,怪物属性!$B$4:$F$29,5,FALSE)/($F99-VLOOKUP(AD$2,怪物属性!$B$4:$F$29,4,FALSE))</f>
        <v>99.88730385164051</v>
      </c>
      <c r="AE99" s="153">
        <f>$E99/(VLOOKUP(AE$2,怪物属性!$B$4:$F$29,3,FALSE)-$G99)/IF(AD99&lt;0,ABS(AD99),AD99)</f>
        <v>3.3505037876860662E-2</v>
      </c>
      <c r="AF99" s="152">
        <f>VLOOKUP(AF$2,怪物属性!$B$4:$F$29,5,FALSE)/($F99-VLOOKUP(AF$2,怪物属性!$B$4:$F$29,4,FALSE))</f>
        <v>135.09020902090208</v>
      </c>
      <c r="AG99" s="153">
        <f>$E99/(VLOOKUP(AG$2,怪物属性!$B$4:$F$29,3,FALSE)-$G99)/IF(AF99&lt;0,ABS(AF99),AF99)</f>
        <v>2.2101236326957333E-2</v>
      </c>
      <c r="AH99" s="152">
        <f>VLOOKUP(AH$2,怪物属性!$B$4:$F$29,5,FALSE)/($F99-VLOOKUP(AH$2,怪物属性!$B$4:$F$29,4,FALSE))</f>
        <v>177.83812010443864</v>
      </c>
      <c r="AI99" s="153">
        <f>$E99/(VLOOKUP(AI$2,怪物属性!$B$4:$F$29,3,FALSE)-$G99)/IF(AH99&lt;0,ABS(AH99),AH99)</f>
        <v>1.5146753152172225E-2</v>
      </c>
      <c r="AJ99" s="152">
        <f>VLOOKUP(AJ$2,怪物属性!$B$4:$F$29,5,FALSE)/($F99-VLOOKUP(AJ$2,怪物属性!$B$4:$F$29,4,FALSE))</f>
        <v>253.5</v>
      </c>
      <c r="AK99" s="153">
        <f>$E99/(VLOOKUP(AK$2,怪物属性!$B$4:$F$29,3,FALSE)-$G99)/IF(AJ99&lt;0,ABS(AJ99),AJ99)</f>
        <v>9.6427788735481048E-3</v>
      </c>
      <c r="AL99" s="152">
        <f>VLOOKUP(AL$2,怪物属性!$B$4:$F$29,5,FALSE)/($F99-VLOOKUP(AL$2,怪物属性!$B$4:$F$29,4,FALSE))</f>
        <v>379.82392026578071</v>
      </c>
      <c r="AM99" s="153">
        <f>$E99/(VLOOKUP(AM$2,怪物属性!$B$4:$F$29,3,FALSE)-$G99)/IF(AL99&lt;0,ABS(AL99),AL99)</f>
        <v>5.8473209886261918E-3</v>
      </c>
      <c r="AN99" s="152">
        <f>VLOOKUP(AN$2,怪物属性!$B$4:$F$29,5,FALSE)/($F99-VLOOKUP(AN$2,怪物属性!$B$4:$F$29,4,FALSE))</f>
        <v>657.25127334465196</v>
      </c>
      <c r="AO99" s="153">
        <f>$E99/(VLOOKUP(AO$2,怪物属性!$B$4:$F$29,3,FALSE)-$G99)/IF(AN99&lt;0,ABS(AN99),AN99)</f>
        <v>3.1062013663752733E-3</v>
      </c>
      <c r="AP99" s="152">
        <f>VLOOKUP(AP$2,怪物属性!$B$4:$F$29,5,FALSE)/($F99-VLOOKUP(AP$2,怪物属性!$B$4:$F$29,4,FALSE))</f>
        <v>1716.8852459016393</v>
      </c>
      <c r="AQ99" s="153">
        <f>$E99/(VLOOKUP(AQ$2,怪物属性!$B$4:$F$29,3,FALSE)-$G99)/IF(AP99&lt;0,ABS(AP99),AP99)</f>
        <v>1.0931486662206118E-3</v>
      </c>
      <c r="AR99" s="152">
        <f>VLOOKUP(AR$2,怪物属性!$B$4:$F$29,5,FALSE)/($F99-VLOOKUP(AR$2,怪物属性!$B$4:$F$29,4,FALSE))</f>
        <v>-4317.6296296296296</v>
      </c>
      <c r="AS99" s="153">
        <f>$E99/(VLOOKUP(AS$2,怪物属性!$B$4:$F$29,3,FALSE)-$G99)/IF(AR99&lt;0,ABS(AR99),AR99)</f>
        <v>4.0166919096001311E-4</v>
      </c>
      <c r="AT99" s="152">
        <f>VLOOKUP(AT$2,怪物属性!$B$4:$F$29,5,FALSE)/($F99-VLOOKUP(AT$2,怪物属性!$B$4:$F$29,4,FALSE))</f>
        <v>-971.12451361867704</v>
      </c>
      <c r="AU99" s="153">
        <f>$E99/(VLOOKUP(AU$2,怪物属性!$B$4:$F$29,3,FALSE)-$G99)/IF(AT99&lt;0,ABS(AT99),AT99)</f>
        <v>1.643252638903768E-3</v>
      </c>
      <c r="AV99" s="152">
        <f>VLOOKUP(AV$2,怪物属性!$B$4:$F$29,5,FALSE)/($F99-VLOOKUP(AV$2,怪物属性!$B$4:$F$29,4,FALSE))</f>
        <v>-549.2685370741483</v>
      </c>
      <c r="AW99" s="153">
        <f>$E99/(VLOOKUP(AW$2,怪物属性!$B$4:$F$29,3,FALSE)-$G99)/IF(AV99&lt;0,ABS(AV99),AV99)</f>
        <v>2.6557421331660151E-3</v>
      </c>
      <c r="AX99" s="152">
        <f>VLOOKUP(AX$2,怪物属性!$B$4:$F$29,5,FALSE)/($F99-VLOOKUP(AX$2,怪物属性!$B$4:$F$29,4,FALSE))</f>
        <v>-387.16210807204806</v>
      </c>
      <c r="AY99" s="153">
        <f>$E99/(VLOOKUP(AY$2,怪物属性!$B$4:$F$29,3,FALSE)-$G99)/IF(AX99&lt;0,ABS(AX99),AX99)</f>
        <v>3.4606155524201879E-3</v>
      </c>
      <c r="AZ99" s="152">
        <f>VLOOKUP(AZ$2,怪物属性!$B$4:$F$29,5,FALSE)/($F99-VLOOKUP(AZ$2,怪物属性!$B$4:$F$29,4,FALSE))</f>
        <v>-282.92727272727274</v>
      </c>
      <c r="BA99" s="153">
        <f>$E99/(VLOOKUP(BA$2,怪物属性!$B$4:$F$29,3,FALSE)-$G99)/IF(AZ99&lt;0,ABS(AZ99),AZ99)</f>
        <v>4.2574384679647838E-3</v>
      </c>
      <c r="BB99" s="152">
        <f>VLOOKUP(BB$2,怪物属性!$B$4:$F$29,5,FALSE)/($F99-VLOOKUP(BB$2,怪物属性!$B$4:$F$29,4,FALSE))</f>
        <v>-210.85573770491803</v>
      </c>
      <c r="BC99" s="153">
        <f>$E99/(VLOOKUP(BC$2,怪物属性!$B$4:$F$29,3,FALSE)-$G99)/IF(BB99&lt;0,ABS(BB99),BB99)</f>
        <v>5.0944421591422534E-3</v>
      </c>
      <c r="BD99" s="152">
        <f>VLOOKUP(BD$2,怪物属性!$B$4:$F$29,5,FALSE)/($F99-VLOOKUP(BD$2,怪物属性!$B$4:$F$29,4,FALSE))</f>
        <v>-137.75372182050191</v>
      </c>
      <c r="BE99" s="153">
        <f>$E99/(VLOOKUP(BE$2,怪物属性!$B$4:$F$29,3,FALSE)-$G99)/IF(BD99&lt;0,ABS(BD99),BD99)</f>
        <v>6.4616884605749455E-3</v>
      </c>
    </row>
    <row r="100" spans="1:57" x14ac:dyDescent="0.15">
      <c r="A100" s="30">
        <f>VLOOKUP(B100,装备升级!W:AB,静态模拟!C100+1,FALSE)+IF(静态模拟!D100=0,0,VLOOKUP(B100,装备强化!AP:AZ,静态模拟!D100+1,FALSE))</f>
        <v>535</v>
      </c>
      <c r="B100" s="149">
        <v>5</v>
      </c>
      <c r="C100" s="149">
        <v>4</v>
      </c>
      <c r="D100" s="149">
        <v>6</v>
      </c>
      <c r="E100" s="149">
        <f t="shared" si="4"/>
        <v>17610</v>
      </c>
      <c r="F100" s="22">
        <f t="shared" si="5"/>
        <v>5870</v>
      </c>
      <c r="G100" s="22">
        <f t="shared" si="6"/>
        <v>2935</v>
      </c>
      <c r="H100" s="152">
        <f>VLOOKUP(H$2,怪物属性!$B$4:$F$29,5,FALSE)/($F100-VLOOKUP(H$2,怪物属性!$B$4:$F$29,4,FALSE))</f>
        <v>2.1344455348380764</v>
      </c>
      <c r="I100" s="153">
        <f>$E100/(VLOOKUP(I$2,怪物属性!$B$4:$F$29,3,FALSE)-$G100)/IF(H100&lt;0,ABS(H100),H100)</f>
        <v>-5.9526596009354629</v>
      </c>
      <c r="J100" s="152">
        <f>VLOOKUP(J$2,怪物属性!$B$4:$F$29,5,FALSE)/($F100-VLOOKUP(J$2,怪物属性!$B$4:$F$29,4,FALSE))</f>
        <v>3.2655137334689726</v>
      </c>
      <c r="K100" s="153">
        <f>$E100/(VLOOKUP(K$2,怪物属性!$B$4:$F$29,3,FALSE)-$G100)/IF(J100&lt;0,ABS(J100),J100)</f>
        <v>-5.5999165380770766</v>
      </c>
      <c r="L100" s="152">
        <f>VLOOKUP(L$2,怪物属性!$B$4:$F$29,5,FALSE)/($F100-VLOOKUP(L$2,怪物属性!$B$4:$F$29,4,FALSE))</f>
        <v>5.3637515842839036</v>
      </c>
      <c r="M100" s="153">
        <f>$E100/(VLOOKUP(M$2,怪物属性!$B$4:$F$29,3,FALSE)-$G100)/IF(L100&lt;0,ABS(L100),L100)</f>
        <v>-6.1025089423124221</v>
      </c>
      <c r="N100" s="152">
        <f>VLOOKUP(N$2,怪物属性!$B$4:$F$29,5,FALSE)/($F100-VLOOKUP(N$2,怪物属性!$B$4:$F$29,4,FALSE))</f>
        <v>7.2601054481546576</v>
      </c>
      <c r="O100" s="153">
        <f>$E100/(VLOOKUP(O$2,怪物属性!$B$4:$F$29,3,FALSE)-$G100)/IF(N100&lt;0,ABS(N100),N100)</f>
        <v>-21.657005394750492</v>
      </c>
      <c r="P100" s="152">
        <f>VLOOKUP(P$2,怪物属性!$B$4:$F$29,5,FALSE)/($F100-VLOOKUP(P$2,怪物属性!$B$4:$F$29,4,FALSE))</f>
        <v>10.496452277409018</v>
      </c>
      <c r="Q100" s="153">
        <f>$E100/(VLOOKUP(Q$2,怪物属性!$B$4:$F$29,3,FALSE)-$G100)/IF(P100&lt;0,ABS(P100),P100)</f>
        <v>5.2924596811389293</v>
      </c>
      <c r="R100" s="152">
        <f>VLOOKUP(R$2,怪物属性!$B$4:$F$29,5,FALSE)/($F100-VLOOKUP(R$2,怪物属性!$B$4:$F$29,4,FALSE))</f>
        <v>13.495327102803738</v>
      </c>
      <c r="S100" s="153">
        <f>$E100/(VLOOKUP(S$2,怪物属性!$B$4:$F$29,3,FALSE)-$G100)/IF(R100&lt;0,ABS(R100),R100)</f>
        <v>1.6924722722226415</v>
      </c>
      <c r="T100" s="152">
        <f>VLOOKUP(T$2,怪物属性!$B$4:$F$29,5,FALSE)/($F100-VLOOKUP(T$2,怪物属性!$B$4:$F$29,4,FALSE))</f>
        <v>18.212637913741222</v>
      </c>
      <c r="U100" s="153">
        <f>$E100/(VLOOKUP(U$2,怪物属性!$B$4:$F$29,3,FALSE)-$G100)/IF(T100&lt;0,ABS(T100),T100)</f>
        <v>0.80308222874956225</v>
      </c>
      <c r="V100" s="152">
        <f>VLOOKUP(V$2,怪物属性!$B$4:$F$29,5,FALSE)/($F100-VLOOKUP(V$2,怪物属性!$B$4:$F$29,4,FALSE))</f>
        <v>22.421052631578949</v>
      </c>
      <c r="W100" s="153">
        <f>$E100/(VLOOKUP(W$2,怪物属性!$B$4:$F$29,3,FALSE)-$G100)/IF(V100&lt;0,ABS(V100),V100)</f>
        <v>0.47833284726630182</v>
      </c>
      <c r="X100" s="152">
        <f>VLOOKUP(X$2,怪物属性!$B$4:$F$29,5,FALSE)/($F100-VLOOKUP(X$2,怪物属性!$B$4:$F$29,4,FALSE))</f>
        <v>29.052063140404321</v>
      </c>
      <c r="Y100" s="153">
        <f>$E100/(VLOOKUP(Y$2,怪物属性!$B$4:$F$29,3,FALSE)-$G100)/IF(X100&lt;0,ABS(X100),X100)</f>
        <v>0.29113984833389828</v>
      </c>
      <c r="Z100" s="152">
        <f>VLOOKUP(Z$2,怪物属性!$B$4:$F$29,5,FALSE)/($F100-VLOOKUP(Z$2,怪物属性!$B$4:$F$29,4,FALSE))</f>
        <v>35.057619186896751</v>
      </c>
      <c r="AA100" s="153">
        <f>$E100/(VLOOKUP(AA$2,怪物属性!$B$4:$F$29,3,FALSE)-$G100)/IF(Z100&lt;0,ABS(Z100),Z100)</f>
        <v>0.19862234610529669</v>
      </c>
      <c r="AB100" s="152">
        <f>VLOOKUP(AB$2,怪物属性!$B$4:$F$29,5,FALSE)/($F100-VLOOKUP(AB$2,怪物属性!$B$4:$F$29,4,FALSE))</f>
        <v>77.071960297766751</v>
      </c>
      <c r="AC100" s="153">
        <f>$E100/(VLOOKUP(AC$2,怪物属性!$B$4:$F$29,3,FALSE)-$G100)/IF(AB100&lt;0,ABS(AB100),AB100)</f>
        <v>4.9746955283026084E-2</v>
      </c>
      <c r="AD100" s="152">
        <f>VLOOKUP(AD$2,怪物属性!$B$4:$F$29,5,FALSE)/($F100-VLOOKUP(AD$2,怪物属性!$B$4:$F$29,4,FALSE))</f>
        <v>98.022865142323852</v>
      </c>
      <c r="AE100" s="153">
        <f>$E100/(VLOOKUP(AE$2,怪物属性!$B$4:$F$29,3,FALSE)-$G100)/IF(AD100&lt;0,ABS(AD100),AD100)</f>
        <v>3.4508636487589478E-2</v>
      </c>
      <c r="AF100" s="152">
        <f>VLOOKUP(AF$2,怪物属性!$B$4:$F$29,5,FALSE)/($F100-VLOOKUP(AF$2,怪物属性!$B$4:$F$29,4,FALSE))</f>
        <v>132.18191603875135</v>
      </c>
      <c r="AG100" s="153">
        <f>$E100/(VLOOKUP(AG$2,怪物属性!$B$4:$F$29,3,FALSE)-$G100)/IF(AF100&lt;0,ABS(AF100),AF100)</f>
        <v>2.2820398418061119E-2</v>
      </c>
      <c r="AH100" s="152">
        <f>VLOOKUP(AH$2,怪物属性!$B$4:$F$29,5,FALSE)/($F100-VLOOKUP(AH$2,怪物属性!$B$4:$F$29,4,FALSE))</f>
        <v>173.31297709923663</v>
      </c>
      <c r="AI100" s="153">
        <f>$E100/(VLOOKUP(AI$2,怪物属性!$B$4:$F$29,3,FALSE)-$G100)/IF(AH100&lt;0,ABS(AH100),AH100)</f>
        <v>1.5697217160630481E-2</v>
      </c>
      <c r="AJ100" s="152">
        <f>VLOOKUP(AJ$2,怪物属性!$B$4:$F$29,5,FALSE)/($F100-VLOOKUP(AJ$2,怪物属性!$B$4:$F$29,4,FALSE))</f>
        <v>245.52830188679246</v>
      </c>
      <c r="AK100" s="153">
        <f>$E100/(VLOOKUP(AK$2,怪物属性!$B$4:$F$29,3,FALSE)-$G100)/IF(AJ100&lt;0,ABS(AJ100),AJ100)</f>
        <v>1.0052262437578592E-2</v>
      </c>
      <c r="AL100" s="152">
        <f>VLOOKUP(AL$2,怪物属性!$B$4:$F$29,5,FALSE)/($F100-VLOOKUP(AL$2,怪物属性!$B$4:$F$29,4,FALSE))</f>
        <v>363.71261930010604</v>
      </c>
      <c r="AM100" s="153">
        <f>$E100/(VLOOKUP(AM$2,怪物属性!$B$4:$F$29,3,FALSE)-$G100)/IF(AL100&lt;0,ABS(AL100),AL100)</f>
        <v>6.1638888266699592E-3</v>
      </c>
      <c r="AN100" s="152">
        <f>VLOOKUP(AN$2,怪物属性!$B$4:$F$29,5,FALSE)/($F100-VLOOKUP(AN$2,怪物属性!$B$4:$F$29,4,FALSE))</f>
        <v>615.45468998410172</v>
      </c>
      <c r="AO100" s="153">
        <f>$E100/(VLOOKUP(AO$2,怪物属性!$B$4:$F$29,3,FALSE)-$G100)/IF(AN100&lt;0,ABS(AN100),AN100)</f>
        <v>3.3477233887441549E-3</v>
      </c>
      <c r="AP100" s="152">
        <f>VLOOKUP(AP$2,怪物属性!$B$4:$F$29,5,FALSE)/($F100-VLOOKUP(AP$2,怪物属性!$B$4:$F$29,4,FALSE))</f>
        <v>1475.0704225352113</v>
      </c>
      <c r="AQ100" s="153">
        <f>$E100/(VLOOKUP(AQ$2,怪物属性!$B$4:$F$29,3,FALSE)-$G100)/IF(AP100&lt;0,ABS(AP100),AP100)</f>
        <v>1.2838383764017464E-3</v>
      </c>
      <c r="AR100" s="152">
        <f>VLOOKUP(AR$2,怪物属性!$B$4:$F$29,5,FALSE)/($F100-VLOOKUP(AR$2,怪物属性!$B$4:$F$29,4,FALSE))</f>
        <v>-6857.411764705882</v>
      </c>
      <c r="AS100" s="153">
        <f>$E100/(VLOOKUP(AS$2,怪物属性!$B$4:$F$29,3,FALSE)-$G100)/IF(AR100&lt;0,ABS(AR100),AR100)</f>
        <v>2.551439933596596E-4</v>
      </c>
      <c r="AT100" s="152">
        <f>VLOOKUP(AT$2,怪物属性!$B$4:$F$29,5,FALSE)/($F100-VLOOKUP(AT$2,怪物属性!$B$4:$F$29,4,FALSE))</f>
        <v>-1053.0759493670887</v>
      </c>
      <c r="AU100" s="153">
        <f>$E100/(VLOOKUP(AU$2,怪物属性!$B$4:$F$29,3,FALSE)-$G100)/IF(AT100&lt;0,ABS(AT100),AT100)</f>
        <v>1.5285594689171372E-3</v>
      </c>
      <c r="AV100" s="152">
        <f>VLOOKUP(AV$2,怪物属性!$B$4:$F$29,5,FALSE)/($F100-VLOOKUP(AV$2,怪物属性!$B$4:$F$29,4,FALSE))</f>
        <v>-572.20250521920673</v>
      </c>
      <c r="AW100" s="153">
        <f>$E100/(VLOOKUP(AW$2,怪物属性!$B$4:$F$29,3,FALSE)-$G100)/IF(AV100&lt;0,ABS(AV100),AV100)</f>
        <v>2.5710791746683414E-3</v>
      </c>
      <c r="AX100" s="152">
        <f>VLOOKUP(AX$2,怪物属性!$B$4:$F$29,5,FALSE)/($F100-VLOOKUP(AX$2,怪物属性!$B$4:$F$29,4,FALSE))</f>
        <v>-397.77655928718298</v>
      </c>
      <c r="AY100" s="153">
        <f>$E100/(VLOOKUP(AY$2,怪物属性!$B$4:$F$29,3,FALSE)-$G100)/IF(AX100&lt;0,ABS(AX100),AX100)</f>
        <v>3.3965847271620058E-3</v>
      </c>
      <c r="AZ100" s="152">
        <f>VLOOKUP(AZ$2,怪物属性!$B$4:$F$29,5,FALSE)/($F100-VLOOKUP(AZ$2,怪物属性!$B$4:$F$29,4,FALSE))</f>
        <v>-288.16666666666669</v>
      </c>
      <c r="BA100" s="153">
        <f>$E100/(VLOOKUP(BA$2,怪物属性!$B$4:$F$29,3,FALSE)-$G100)/IF(AZ100&lt;0,ABS(AZ100),AZ100)</f>
        <v>4.2145150675096223E-3</v>
      </c>
      <c r="BB100" s="152">
        <f>VLOOKUP(BB$2,怪物属性!$B$4:$F$29,5,FALSE)/($F100-VLOOKUP(BB$2,怪物属性!$B$4:$F$29,4,FALSE))</f>
        <v>-213.65780730897009</v>
      </c>
      <c r="BC100" s="153">
        <f>$E100/(VLOOKUP(BC$2,怪物属性!$B$4:$F$29,3,FALSE)-$G100)/IF(BB100&lt;0,ABS(BB100),BB100)</f>
        <v>5.0683503999761981E-3</v>
      </c>
      <c r="BD100" s="152">
        <f>VLOOKUP(BD$2,怪物属性!$B$4:$F$29,5,FALSE)/($F100-VLOOKUP(BD$2,怪物属性!$B$4:$F$29,4,FALSE))</f>
        <v>-138.93564993564993</v>
      </c>
      <c r="BE100" s="153">
        <f>$E100/(VLOOKUP(BE$2,怪物属性!$B$4:$F$29,3,FALSE)-$G100)/IF(BD100&lt;0,ABS(BD100),BD100)</f>
        <v>6.4572482600038558E-3</v>
      </c>
    </row>
    <row r="101" spans="1:57" x14ac:dyDescent="0.15">
      <c r="A101" s="30">
        <f>VLOOKUP(B101,装备升级!W:AB,静态模拟!C101+1,FALSE)+IF(静态模拟!D101=0,0,VLOOKUP(B101,装备强化!AP:AZ,静态模拟!D101+1,FALSE))</f>
        <v>701</v>
      </c>
      <c r="B101" s="149">
        <v>5</v>
      </c>
      <c r="C101" s="149">
        <v>4</v>
      </c>
      <c r="D101" s="149">
        <v>7</v>
      </c>
      <c r="E101" s="149">
        <f t="shared" si="4"/>
        <v>17730</v>
      </c>
      <c r="F101" s="22">
        <f t="shared" si="5"/>
        <v>5910</v>
      </c>
      <c r="G101" s="22">
        <f t="shared" si="6"/>
        <v>2955</v>
      </c>
      <c r="H101" s="152">
        <f>VLOOKUP(H$2,怪物属性!$B$4:$F$29,5,FALSE)/($F101-VLOOKUP(H$2,怪物属性!$B$4:$F$29,4,FALSE))</f>
        <v>2.1178188899707888</v>
      </c>
      <c r="I101" s="153">
        <f>$E101/(VLOOKUP(I$2,怪物属性!$B$4:$F$29,3,FALSE)-$G101)/IF(H101&lt;0,ABS(H101),H101)</f>
        <v>-5.9543532643351149</v>
      </c>
      <c r="J101" s="152">
        <f>VLOOKUP(J$2,怪物属性!$B$4:$F$29,5,FALSE)/($F101-VLOOKUP(J$2,怪物属性!$B$4:$F$29,4,FALSE))</f>
        <v>3.2391523713420787</v>
      </c>
      <c r="K101" s="153">
        <f>$E101/(VLOOKUP(K$2,怪物属性!$B$4:$F$29,3,FALSE)-$G101)/IF(J101&lt;0,ABS(J101),J101)</f>
        <v>-5.5683155703026213</v>
      </c>
      <c r="L101" s="152">
        <f>VLOOKUP(L$2,怪物属性!$B$4:$F$29,5,FALSE)/($F101-VLOOKUP(L$2,怪物属性!$B$4:$F$29,4,FALSE))</f>
        <v>5.3188102220360287</v>
      </c>
      <c r="M101" s="153">
        <f>$E101/(VLOOKUP(M$2,怪物属性!$B$4:$F$29,3,FALSE)-$G101)/IF(L101&lt;0,ABS(L101),L101)</f>
        <v>-5.9739287964713288</v>
      </c>
      <c r="N101" s="152">
        <f>VLOOKUP(N$2,怪物属性!$B$4:$F$29,5,FALSE)/($F101-VLOOKUP(N$2,怪物属性!$B$4:$F$29,4,FALSE))</f>
        <v>7.1968641114982574</v>
      </c>
      <c r="O101" s="153">
        <f>$E101/(VLOOKUP(O$2,怪物属性!$B$4:$F$29,3,FALSE)-$G101)/IF(N101&lt;0,ABS(N101),N101)</f>
        <v>-18.66343170264739</v>
      </c>
      <c r="P101" s="152">
        <f>VLOOKUP(P$2,怪物属性!$B$4:$F$29,5,FALSE)/($F101-VLOOKUP(P$2,怪物属性!$B$4:$F$29,4,FALSE))</f>
        <v>10.401224767520979</v>
      </c>
      <c r="Q101" s="153">
        <f>$E101/(VLOOKUP(Q$2,怪物属性!$B$4:$F$29,3,FALSE)-$G101)/IF(P101&lt;0,ABS(P101),P101)</f>
        <v>5.7394173312531764</v>
      </c>
      <c r="R101" s="152">
        <f>VLOOKUP(R$2,怪物属性!$B$4:$F$29,5,FALSE)/($F101-VLOOKUP(R$2,怪物属性!$B$4:$F$29,4,FALSE))</f>
        <v>13.367196771896511</v>
      </c>
      <c r="S101" s="153">
        <f>$E101/(VLOOKUP(S$2,怪物属性!$B$4:$F$29,3,FALSE)-$G101)/IF(R101&lt;0,ABS(R101),R101)</f>
        <v>1.7661535453971025</v>
      </c>
      <c r="T101" s="152">
        <f>VLOOKUP(T$2,怪物属性!$B$4:$F$29,5,FALSE)/($F101-VLOOKUP(T$2,怪物属性!$B$4:$F$29,4,FALSE))</f>
        <v>18.031777557100298</v>
      </c>
      <c r="U101" s="153">
        <f>$E101/(VLOOKUP(U$2,怪物属性!$B$4:$F$29,3,FALSE)-$G101)/IF(T101&lt;0,ABS(T101),T101)</f>
        <v>0.83045956588265757</v>
      </c>
      <c r="V101" s="152">
        <f>VLOOKUP(V$2,怪物属性!$B$4:$F$29,5,FALSE)/($F101-VLOOKUP(V$2,怪物属性!$B$4:$F$29,4,FALSE))</f>
        <v>22.1875</v>
      </c>
      <c r="W101" s="153">
        <f>$E101/(VLOOKUP(W$2,怪物属性!$B$4:$F$29,3,FALSE)-$G101)/IF(V101&lt;0,ABS(V101),V101)</f>
        <v>0.49266251020301832</v>
      </c>
      <c r="X101" s="152">
        <f>VLOOKUP(X$2,怪物属性!$B$4:$F$29,5,FALSE)/($F101-VLOOKUP(X$2,怪物属性!$B$4:$F$29,4,FALSE))</f>
        <v>28.733771569433031</v>
      </c>
      <c r="Y101" s="153">
        <f>$E101/(VLOOKUP(Y$2,怪物属性!$B$4:$F$29,3,FALSE)-$G101)/IF(X101&lt;0,ABS(X101),X101)</f>
        <v>0.29924537013370772</v>
      </c>
      <c r="Z101" s="152">
        <f>VLOOKUP(Z$2,怪物属性!$B$4:$F$29,5,FALSE)/($F101-VLOOKUP(Z$2,怪物属性!$B$4:$F$29,4,FALSE))</f>
        <v>34.652211621856026</v>
      </c>
      <c r="AA101" s="153">
        <f>$E101/(VLOOKUP(AA$2,怪物属性!$B$4:$F$29,3,FALSE)-$G101)/IF(Z101&lt;0,ABS(Z101),Z101)</f>
        <v>0.2039281203675179</v>
      </c>
      <c r="AB101" s="152">
        <f>VLOOKUP(AB$2,怪物属性!$B$4:$F$29,5,FALSE)/($F101-VLOOKUP(AB$2,怪物属性!$B$4:$F$29,4,FALSE))</f>
        <v>75.817737998372664</v>
      </c>
      <c r="AC101" s="153">
        <f>$E101/(VLOOKUP(AC$2,怪物属性!$B$4:$F$29,3,FALSE)-$G101)/IF(AB101&lt;0,ABS(AB101),AB101)</f>
        <v>5.113717248234232E-2</v>
      </c>
      <c r="AD101" s="152">
        <f>VLOOKUP(AD$2,怪物属性!$B$4:$F$29,5,FALSE)/($F101-VLOOKUP(AD$2,怪物属性!$B$4:$F$29,4,FALSE))</f>
        <v>96.226752175904721</v>
      </c>
      <c r="AE101" s="153">
        <f>$E101/(VLOOKUP(AE$2,怪物属性!$B$4:$F$29,3,FALSE)-$G101)/IF(AD101&lt;0,ABS(AD101),AD101)</f>
        <v>3.5528788225964031E-2</v>
      </c>
      <c r="AF101" s="152">
        <f>VLOOKUP(AF$2,怪物属性!$B$4:$F$29,5,FALSE)/($F101-VLOOKUP(AF$2,怪物属性!$B$4:$F$29,4,FALSE))</f>
        <v>129.39620653319284</v>
      </c>
      <c r="AG101" s="153">
        <f>$E101/(VLOOKUP(AG$2,怪物属性!$B$4:$F$29,3,FALSE)-$G101)/IF(AF101&lt;0,ABS(AF101),AF101)</f>
        <v>2.3551223518183048E-2</v>
      </c>
      <c r="AH101" s="152">
        <f>VLOOKUP(AH$2,怪物属性!$B$4:$F$29,5,FALSE)/($F101-VLOOKUP(AH$2,怪物属性!$B$4:$F$29,4,FALSE))</f>
        <v>169.01240694789081</v>
      </c>
      <c r="AI101" s="153">
        <f>$E101/(VLOOKUP(AI$2,怪物属性!$B$4:$F$29,3,FALSE)-$G101)/IF(AH101&lt;0,ABS(AH101),AH101)</f>
        <v>1.6256553731011258E-2</v>
      </c>
      <c r="AJ101" s="152">
        <f>VLOOKUP(AJ$2,怪物属性!$B$4:$F$29,5,FALSE)/($F101-VLOOKUP(AJ$2,怪物属性!$B$4:$F$29,4,FALSE))</f>
        <v>238.04268292682926</v>
      </c>
      <c r="AK101" s="153">
        <f>$E101/(VLOOKUP(AK$2,怪物属性!$B$4:$F$29,3,FALSE)-$G101)/IF(AJ101&lt;0,ABS(AJ101),AJ101)</f>
        <v>1.0468368325549794E-2</v>
      </c>
      <c r="AL101" s="152">
        <f>VLOOKUP(AL$2,怪物属性!$B$4:$F$29,5,FALSE)/($F101-VLOOKUP(AL$2,怪物属性!$B$4:$F$29,4,FALSE))</f>
        <v>348.912512716175</v>
      </c>
      <c r="AM101" s="153">
        <f>$E101/(VLOOKUP(AM$2,怪物属性!$B$4:$F$29,3,FALSE)-$G101)/IF(AL101&lt;0,ABS(AL101),AL101)</f>
        <v>6.4856452546530321E-3</v>
      </c>
      <c r="AN101" s="152">
        <f>VLOOKUP(AN$2,怪物属性!$B$4:$F$29,5,FALSE)/($F101-VLOOKUP(AN$2,怪物属性!$B$4:$F$29,4,FALSE))</f>
        <v>578.65620328849025</v>
      </c>
      <c r="AO101" s="153">
        <f>$E101/(VLOOKUP(AO$2,怪物属性!$B$4:$F$29,3,FALSE)-$G101)/IF(AN101&lt;0,ABS(AN101),AN101)</f>
        <v>3.5932866130510238E-3</v>
      </c>
      <c r="AP101" s="152">
        <f>VLOOKUP(AP$2,怪物属性!$B$4:$F$29,5,FALSE)/($F101-VLOOKUP(AP$2,怪物属性!$B$4:$F$29,4,FALSE))</f>
        <v>1292.962962962963</v>
      </c>
      <c r="AQ101" s="153">
        <f>$E101/(VLOOKUP(AQ$2,怪物属性!$B$4:$F$29,3,FALSE)-$G101)/IF(AP101&lt;0,ABS(AP101),AP101)</f>
        <v>1.4778197837809902E-3</v>
      </c>
      <c r="AR101" s="152">
        <f>VLOOKUP(AR$2,怪物属性!$B$4:$F$29,5,FALSE)/($F101-VLOOKUP(AR$2,怪物属性!$B$4:$F$29,4,FALSE))</f>
        <v>-16653.714285714286</v>
      </c>
      <c r="AS101" s="153">
        <f>$E101/(VLOOKUP(AS$2,怪物属性!$B$4:$F$29,3,FALSE)-$G101)/IF(AR101&lt;0,ABS(AR101),AR101)</f>
        <v>1.0598580065248517E-4</v>
      </c>
      <c r="AT101" s="152">
        <f>VLOOKUP(AT$2,怪物属性!$B$4:$F$29,5,FALSE)/($F101-VLOOKUP(AT$2,怪物属性!$B$4:$F$29,4,FALSE))</f>
        <v>-1150.1336405529953</v>
      </c>
      <c r="AU101" s="153">
        <f>$E101/(VLOOKUP(AU$2,怪物属性!$B$4:$F$29,3,FALSE)-$G101)/IF(AT101&lt;0,ABS(AT101),AT101)</f>
        <v>1.4116849697968304E-3</v>
      </c>
      <c r="AV101" s="152">
        <f>VLOOKUP(AV$2,怪物属性!$B$4:$F$29,5,FALSE)/($F101-VLOOKUP(AV$2,怪物属性!$B$4:$F$29,4,FALSE))</f>
        <v>-597.13507625272337</v>
      </c>
      <c r="AW101" s="153">
        <f>$E101/(VLOOKUP(AW$2,怪物属性!$B$4:$F$29,3,FALSE)-$G101)/IF(AV101&lt;0,ABS(AV101),AV101)</f>
        <v>2.484667317952475E-3</v>
      </c>
      <c r="AX101" s="152">
        <f>VLOOKUP(AX$2,怪物属性!$B$4:$F$29,5,FALSE)/($F101-VLOOKUP(AX$2,怪物属性!$B$4:$F$29,4,FALSE))</f>
        <v>-408.98942917547566</v>
      </c>
      <c r="AY101" s="153">
        <f>$E101/(VLOOKUP(AY$2,怪物属性!$B$4:$F$29,3,FALSE)-$G101)/IF(AX101&lt;0,ABS(AX101),AX101)</f>
        <v>3.3310860362171751E-3</v>
      </c>
      <c r="AZ101" s="152">
        <f>VLOOKUP(AZ$2,怪物属性!$B$4:$F$29,5,FALSE)/($F101-VLOOKUP(AZ$2,怪物属性!$B$4:$F$29,4,FALSE))</f>
        <v>-293.60377358490564</v>
      </c>
      <c r="BA101" s="153">
        <f>$E101/(VLOOKUP(BA$2,怪物属性!$B$4:$F$29,3,FALSE)-$G101)/IF(AZ101&lt;0,ABS(AZ101),AZ101)</f>
        <v>4.1704079578461671E-3</v>
      </c>
      <c r="BB101" s="152">
        <f>VLOOKUP(BB$2,怪物属性!$B$4:$F$29,5,FALSE)/($F101-VLOOKUP(BB$2,怪物属性!$B$4:$F$29,4,FALSE))</f>
        <v>-216.53535353535352</v>
      </c>
      <c r="BC101" s="153">
        <f>$E101/(VLOOKUP(BC$2,怪物属性!$B$4:$F$29,3,FALSE)-$G101)/IF(BB101&lt;0,ABS(BB101),BB101)</f>
        <v>5.0412753178061013E-3</v>
      </c>
      <c r="BD101" s="152">
        <f>VLOOKUP(BD$2,怪物属性!$B$4:$F$29,5,FALSE)/($F101-VLOOKUP(BD$2,怪物属性!$B$4:$F$29,4,FALSE))</f>
        <v>-140.13803548247512</v>
      </c>
      <c r="BE101" s="153">
        <f>$E101/(VLOOKUP(BE$2,怪物属性!$B$4:$F$29,3,FALSE)-$G101)/IF(BD101&lt;0,ABS(BD101),BD101)</f>
        <v>6.4520431620472534E-3</v>
      </c>
    </row>
    <row r="102" spans="1:57" x14ac:dyDescent="0.15">
      <c r="A102" s="30">
        <f>VLOOKUP(B102,装备升级!W:AB,静态模拟!C102+1,FALSE)+IF(静态模拟!D102=0,0,VLOOKUP(B102,装备强化!AP:AZ,静态模拟!D102+1,FALSE))</f>
        <v>909</v>
      </c>
      <c r="B102" s="149">
        <v>5</v>
      </c>
      <c r="C102" s="149">
        <v>4</v>
      </c>
      <c r="D102" s="149">
        <v>8</v>
      </c>
      <c r="E102" s="149">
        <f t="shared" si="4"/>
        <v>17850</v>
      </c>
      <c r="F102" s="22">
        <f t="shared" si="5"/>
        <v>5950</v>
      </c>
      <c r="G102" s="22">
        <f t="shared" si="6"/>
        <v>2975</v>
      </c>
      <c r="H102" s="152">
        <f>VLOOKUP(H$2,怪物属性!$B$4:$F$29,5,FALSE)/($F102-VLOOKUP(H$2,怪物属性!$B$4:$F$29,4,FALSE))</f>
        <v>2.1014492753623188</v>
      </c>
      <c r="I102" s="153">
        <f>$E102/(VLOOKUP(I$2,怪物属性!$B$4:$F$29,3,FALSE)-$G102)/IF(H102&lt;0,ABS(H102),H102)</f>
        <v>-5.9566184649610676</v>
      </c>
      <c r="J102" s="152">
        <f>VLOOKUP(J$2,怪物属性!$B$4:$F$29,5,FALSE)/($F102-VLOOKUP(J$2,怪物属性!$B$4:$F$29,4,FALSE))</f>
        <v>3.2132132132132134</v>
      </c>
      <c r="K102" s="153">
        <f>$E102/(VLOOKUP(K$2,怪物属性!$B$4:$F$29,3,FALSE)-$G102)/IF(J102&lt;0,ABS(J102),J102)</f>
        <v>-5.5385712022810072</v>
      </c>
      <c r="L102" s="152">
        <f>VLOOKUP(L$2,怪物属性!$B$4:$F$29,5,FALSE)/($F102-VLOOKUP(L$2,怪物属性!$B$4:$F$29,4,FALSE))</f>
        <v>5.274615704196095</v>
      </c>
      <c r="M102" s="153">
        <f>$E102/(VLOOKUP(M$2,怪物属性!$B$4:$F$29,3,FALSE)-$G102)/IF(L102&lt;0,ABS(L102),L102)</f>
        <v>-5.8549010341376624</v>
      </c>
      <c r="N102" s="152">
        <f>VLOOKUP(N$2,怪物属性!$B$4:$F$29,5,FALSE)/($F102-VLOOKUP(N$2,怪物属性!$B$4:$F$29,4,FALSE))</f>
        <v>7.1347150259067353</v>
      </c>
      <c r="O102" s="153">
        <f>$E102/(VLOOKUP(O$2,怪物属性!$B$4:$F$29,3,FALSE)-$G102)/IF(N102&lt;0,ABS(N102),N102)</f>
        <v>-16.45955165692008</v>
      </c>
      <c r="P102" s="152">
        <f>VLOOKUP(P$2,怪物属性!$B$4:$F$29,5,FALSE)/($F102-VLOOKUP(P$2,怪物属性!$B$4:$F$29,4,FALSE))</f>
        <v>10.307709597662397</v>
      </c>
      <c r="Q102" s="153">
        <f>$E102/(VLOOKUP(Q$2,怪物属性!$B$4:$F$29,3,FALSE)-$G102)/IF(P102&lt;0,ABS(P102),P102)</f>
        <v>6.2516733327072318</v>
      </c>
      <c r="R102" s="152">
        <f>VLOOKUP(R$2,怪物属性!$B$4:$F$29,5,FALSE)/($F102-VLOOKUP(R$2,怪物属性!$B$4:$F$29,4,FALSE))</f>
        <v>13.241476604749588</v>
      </c>
      <c r="S102" s="153">
        <f>$E102/(VLOOKUP(S$2,怪物属性!$B$4:$F$29,3,FALSE)-$G102)/IF(R102&lt;0,ABS(R102),R102)</f>
        <v>1.8440998221002087</v>
      </c>
      <c r="T102" s="152">
        <f>VLOOKUP(T$2,怪物属性!$B$4:$F$29,5,FALSE)/($F102-VLOOKUP(T$2,怪物属性!$B$4:$F$29,4,FALSE))</f>
        <v>17.85447394296952</v>
      </c>
      <c r="U102" s="153">
        <f>$E102/(VLOOKUP(U$2,怪物属性!$B$4:$F$29,3,FALSE)-$G102)/IF(T102&lt;0,ABS(T102),T102)</f>
        <v>0.8588912557925108</v>
      </c>
      <c r="V102" s="152">
        <f>VLOOKUP(V$2,怪物属性!$B$4:$F$29,5,FALSE)/($F102-VLOOKUP(V$2,怪物属性!$B$4:$F$29,4,FALSE))</f>
        <v>21.958762886597938</v>
      </c>
      <c r="W102" s="153">
        <f>$E102/(VLOOKUP(W$2,怪物属性!$B$4:$F$29,3,FALSE)-$G102)/IF(V102&lt;0,ABS(V102),V102)</f>
        <v>0.50742030208717981</v>
      </c>
      <c r="X102" s="152">
        <f>VLOOKUP(X$2,怪物属性!$B$4:$F$29,5,FALSE)/($F102-VLOOKUP(X$2,怪物属性!$B$4:$F$29,4,FALSE))</f>
        <v>28.422378759143864</v>
      </c>
      <c r="Y102" s="153">
        <f>$E102/(VLOOKUP(Y$2,怪物属性!$B$4:$F$29,3,FALSE)-$G102)/IF(X102&lt;0,ABS(X102),X102)</f>
        <v>0.30755448179385081</v>
      </c>
      <c r="Z102" s="152">
        <f>VLOOKUP(Z$2,怪物属性!$B$4:$F$29,5,FALSE)/($F102-VLOOKUP(Z$2,怪物属性!$B$4:$F$29,4,FALSE))</f>
        <v>34.256073163761073</v>
      </c>
      <c r="AA102" s="153">
        <f>$E102/(VLOOKUP(AA$2,怪物属性!$B$4:$F$29,3,FALSE)-$G102)/IF(Z102&lt;0,ABS(Z102),Z102)</f>
        <v>0.20935134062267227</v>
      </c>
      <c r="AB102" s="152">
        <f>VLOOKUP(AB$2,怪物属性!$B$4:$F$29,5,FALSE)/($F102-VLOOKUP(AB$2,怪物属性!$B$4:$F$29,4,FALSE))</f>
        <v>74.603682946357083</v>
      </c>
      <c r="AC102" s="153">
        <f>$E102/(VLOOKUP(AC$2,怪物属性!$B$4:$F$29,3,FALSE)-$G102)/IF(AB102&lt;0,ABS(AB102),AB102)</f>
        <v>5.255091744098872E-2</v>
      </c>
      <c r="AD102" s="152">
        <f>VLOOKUP(AD$2,怪物属性!$B$4:$F$29,5,FALSE)/($F102-VLOOKUP(AD$2,怪物属性!$B$4:$F$29,4,FALSE))</f>
        <v>94.495276653171388</v>
      </c>
      <c r="AE102" s="153">
        <f>$E102/(VLOOKUP(AE$2,怪物属性!$B$4:$F$29,3,FALSE)-$G102)/IF(AD102&lt;0,ABS(AD102),AD102)</f>
        <v>3.6565685346660812E-2</v>
      </c>
      <c r="AF102" s="152">
        <f>VLOOKUP(AF$2,怪物属性!$B$4:$F$29,5,FALSE)/($F102-VLOOKUP(AF$2,怪物属性!$B$4:$F$29,4,FALSE))</f>
        <v>126.72549019607843</v>
      </c>
      <c r="AG102" s="153">
        <f>$E102/(VLOOKUP(AG$2,怪物属性!$B$4:$F$29,3,FALSE)-$G102)/IF(AF102&lt;0,ABS(AF102),AF102)</f>
        <v>2.4293832320758969E-2</v>
      </c>
      <c r="AH102" s="152">
        <f>VLOOKUP(AH$2,怪物属性!$B$4:$F$29,5,FALSE)/($F102-VLOOKUP(AH$2,怪物属性!$B$4:$F$29,4,FALSE))</f>
        <v>164.92009685230025</v>
      </c>
      <c r="AI102" s="153">
        <f>$E102/(VLOOKUP(AI$2,怪物属性!$B$4:$F$29,3,FALSE)-$G102)/IF(AH102&lt;0,ABS(AH102),AH102)</f>
        <v>1.6824845616884486E-2</v>
      </c>
      <c r="AJ102" s="152">
        <f>VLOOKUP(AJ$2,怪物属性!$B$4:$F$29,5,FALSE)/($F102-VLOOKUP(AJ$2,怪物属性!$B$4:$F$29,4,FALSE))</f>
        <v>231</v>
      </c>
      <c r="AK102" s="153">
        <f>$E102/(VLOOKUP(AK$2,怪物属性!$B$4:$F$29,3,FALSE)-$G102)/IF(AJ102&lt;0,ABS(AJ102),AJ102)</f>
        <v>1.0891152540201166E-2</v>
      </c>
      <c r="AL102" s="152">
        <f>VLOOKUP(AL$2,怪物属性!$B$4:$F$29,5,FALSE)/($F102-VLOOKUP(AL$2,怪物属性!$B$4:$F$29,4,FALSE))</f>
        <v>335.26979472140761</v>
      </c>
      <c r="AM102" s="153">
        <f>$E102/(VLOOKUP(AM$2,怪物属性!$B$4:$F$29,3,FALSE)-$G102)/IF(AL102&lt;0,ABS(AL102),AL102)</f>
        <v>6.8126301081987495E-3</v>
      </c>
      <c r="AN102" s="152">
        <f>VLOOKUP(AN$2,怪物属性!$B$4:$F$29,5,FALSE)/($F102-VLOOKUP(AN$2,怪物属性!$B$4:$F$29,4,FALSE))</f>
        <v>546.00987306064883</v>
      </c>
      <c r="AO102" s="153">
        <f>$E102/(VLOOKUP(AO$2,怪物属性!$B$4:$F$29,3,FALSE)-$G102)/IF(AN102&lt;0,ABS(AN102),AN102)</f>
        <v>3.8429195419544286E-3</v>
      </c>
      <c r="AP102" s="152">
        <f>VLOOKUP(AP$2,怪物属性!$B$4:$F$29,5,FALSE)/($F102-VLOOKUP(AP$2,怪物属性!$B$4:$F$29,4,FALSE))</f>
        <v>1150.8791208791208</v>
      </c>
      <c r="AQ102" s="153">
        <f>$E102/(VLOOKUP(AQ$2,怪物属性!$B$4:$F$29,3,FALSE)-$G102)/IF(AP102&lt;0,ABS(AP102),AP102)</f>
        <v>1.6751142191534501E-3</v>
      </c>
      <c r="AR102" s="152">
        <f>VLOOKUP(AR$2,怪物属性!$B$4:$F$29,5,FALSE)/($F102-VLOOKUP(AR$2,怪物属性!$B$4:$F$29,4,FALSE))</f>
        <v>38858.666666666664</v>
      </c>
      <c r="AS102" s="153">
        <f>$E102/(VLOOKUP(AS$2,怪物属性!$B$4:$F$29,3,FALSE)-$G102)/IF(AR102&lt;0,ABS(AR102),AR102)</f>
        <v>4.582114573571561E-5</v>
      </c>
      <c r="AT102" s="152">
        <f>VLOOKUP(AT$2,怪物属性!$B$4:$F$29,5,FALSE)/($F102-VLOOKUP(AT$2,怪物属性!$B$4:$F$29,4,FALSE))</f>
        <v>-1266.8984771573605</v>
      </c>
      <c r="AU102" s="153">
        <f>$E102/(VLOOKUP(AU$2,怪物属性!$B$4:$F$29,3,FALSE)-$G102)/IF(AT102&lt;0,ABS(AT102),AT102)</f>
        <v>1.2926171342265145E-3</v>
      </c>
      <c r="AV102" s="152">
        <f>VLOOKUP(AV$2,怪物属性!$B$4:$F$29,5,FALSE)/($F102-VLOOKUP(AV$2,怪物属性!$B$4:$F$29,4,FALSE))</f>
        <v>-624.33940774487473</v>
      </c>
      <c r="AW102" s="153">
        <f>$E102/(VLOOKUP(AW$2,怪物属性!$B$4:$F$29,3,FALSE)-$G102)/IF(AV102&lt;0,ABS(AV102),AV102)</f>
        <v>2.3964977672184923E-3</v>
      </c>
      <c r="AX102" s="152">
        <f>VLOOKUP(AX$2,怪物属性!$B$4:$F$29,5,FALSE)/($F102-VLOOKUP(AX$2,怪物属性!$B$4:$F$29,4,FALSE))</f>
        <v>-420.85279187817258</v>
      </c>
      <c r="AY102" s="153">
        <f>$E102/(VLOOKUP(AY$2,怪物属性!$B$4:$F$29,3,FALSE)-$G102)/IF(AX102&lt;0,ABS(AX102),AX102)</f>
        <v>3.2641127016927308E-3</v>
      </c>
      <c r="AZ102" s="152">
        <f>VLOOKUP(AZ$2,怪物属性!$B$4:$F$29,5,FALSE)/($F102-VLOOKUP(AZ$2,怪物属性!$B$4:$F$29,4,FALSE))</f>
        <v>-299.25</v>
      </c>
      <c r="BA102" s="153">
        <f>$E102/(VLOOKUP(BA$2,怪物属性!$B$4:$F$29,3,FALSE)-$G102)/IF(AZ102&lt;0,ABS(AZ102),AZ102)</f>
        <v>4.1251122273179494E-3</v>
      </c>
      <c r="BB102" s="152">
        <f>VLOOKUP(BB$2,怪物属性!$B$4:$F$29,5,FALSE)/($F102-VLOOKUP(BB$2,怪物属性!$B$4:$F$29,4,FALSE))</f>
        <v>-219.49146757679182</v>
      </c>
      <c r="BC102" s="153">
        <f>$E102/(VLOOKUP(BC$2,怪物属性!$B$4:$F$29,3,FALSE)-$G102)/IF(BB102&lt;0,ABS(BB102),BB102)</f>
        <v>5.0132132756340432E-3</v>
      </c>
      <c r="BD102" s="152">
        <f>VLOOKUP(BD$2,怪物属性!$B$4:$F$29,5,FALSE)/($F102-VLOOKUP(BD$2,怪物属性!$B$4:$F$29,4,FALSE))</f>
        <v>-141.36141422959406</v>
      </c>
      <c r="BE102" s="153">
        <f>$E102/(VLOOKUP(BE$2,怪物属性!$B$4:$F$29,3,FALSE)-$G102)/IF(BD102&lt;0,ABS(BD102),BD102)</f>
        <v>6.4460708238676711E-3</v>
      </c>
    </row>
    <row r="103" spans="1:57" x14ac:dyDescent="0.15">
      <c r="A103" s="30">
        <f>VLOOKUP(B103,装备升级!W:AB,静态模拟!C103+1,FALSE)+IF(静态模拟!D103=0,0,VLOOKUP(B103,装备强化!AP:AZ,静态模拟!D103+1,FALSE))</f>
        <v>1167</v>
      </c>
      <c r="B103" s="149">
        <v>5</v>
      </c>
      <c r="C103" s="149">
        <v>4</v>
      </c>
      <c r="D103" s="149">
        <v>9</v>
      </c>
      <c r="E103" s="149">
        <f t="shared" si="4"/>
        <v>17970</v>
      </c>
      <c r="F103" s="22">
        <f t="shared" si="5"/>
        <v>5990</v>
      </c>
      <c r="G103" s="22">
        <f t="shared" si="6"/>
        <v>2995</v>
      </c>
      <c r="H103" s="152">
        <f>VLOOKUP(H$2,怪物属性!$B$4:$F$29,5,FALSE)/($F103-VLOOKUP(H$2,怪物属性!$B$4:$F$29,4,FALSE))</f>
        <v>2.0853307766059443</v>
      </c>
      <c r="I103" s="153">
        <f>$E103/(VLOOKUP(I$2,怪物属性!$B$4:$F$29,3,FALSE)-$G103)/IF(H103&lt;0,ABS(H103),H103)</f>
        <v>-5.9594314875757144</v>
      </c>
      <c r="J103" s="152">
        <f>VLOOKUP(J$2,怪物属性!$B$4:$F$29,5,FALSE)/($F103-VLOOKUP(J$2,怪物属性!$B$4:$F$29,4,FALSE))</f>
        <v>3.1876861966236345</v>
      </c>
      <c r="K103" s="153">
        <f>$E103/(VLOOKUP(K$2,怪物属性!$B$4:$F$29,3,FALSE)-$G103)/IF(J103&lt;0,ABS(J103),J103)</f>
        <v>-5.5105745425311303</v>
      </c>
      <c r="L103" s="152">
        <f>VLOOKUP(L$2,怪物属性!$B$4:$F$29,5,FALSE)/($F103-VLOOKUP(L$2,怪物属性!$B$4:$F$29,4,FALSE))</f>
        <v>5.2311495673671198</v>
      </c>
      <c r="M103" s="153">
        <f>$E103/(VLOOKUP(M$2,怪物属性!$B$4:$F$29,3,FALSE)-$G103)/IF(L103&lt;0,ABS(L103),L103)</f>
        <v>-5.7444672221835864</v>
      </c>
      <c r="N103" s="152">
        <f>VLOOKUP(N$2,怪物属性!$B$4:$F$29,5,FALSE)/($F103-VLOOKUP(N$2,怪物属性!$B$4:$F$29,4,FALSE))</f>
        <v>7.0736301369863011</v>
      </c>
      <c r="O103" s="153">
        <f>$E103/(VLOOKUP(O$2,怪物属性!$B$4:$F$29,3,FALSE)-$G103)/IF(N103&lt;0,ABS(N103),N103)</f>
        <v>-14.769890729763052</v>
      </c>
      <c r="P103" s="152">
        <f>VLOOKUP(P$2,怪物属性!$B$4:$F$29,5,FALSE)/($F103-VLOOKUP(P$2,怪物属性!$B$4:$F$29,4,FALSE))</f>
        <v>10.215860993539764</v>
      </c>
      <c r="Q103" s="153">
        <f>$E103/(VLOOKUP(Q$2,怪物属性!$B$4:$F$29,3,FALSE)-$G103)/IF(P103&lt;0,ABS(P103),P103)</f>
        <v>6.8444724367866554</v>
      </c>
      <c r="R103" s="152">
        <f>VLOOKUP(R$2,怪物属性!$B$4:$F$29,5,FALSE)/($F103-VLOOKUP(R$2,怪物属性!$B$4:$F$29,4,FALSE))</f>
        <v>13.118099231306779</v>
      </c>
      <c r="S103" s="153">
        <f>$E103/(VLOOKUP(S$2,怪物属性!$B$4:$F$29,3,FALSE)-$G103)/IF(R103&lt;0,ABS(R103),R103)</f>
        <v>1.9266710182415501</v>
      </c>
      <c r="T103" s="152">
        <f>VLOOKUP(T$2,怪物属性!$B$4:$F$29,5,FALSE)/($F103-VLOOKUP(T$2,怪物属性!$B$4:$F$29,4,FALSE))</f>
        <v>17.680623174294059</v>
      </c>
      <c r="U103" s="153">
        <f>$E103/(VLOOKUP(U$2,怪物属性!$B$4:$F$29,3,FALSE)-$G103)/IF(T103&lt;0,ABS(T103),T103)</f>
        <v>0.88843259670167929</v>
      </c>
      <c r="V103" s="152">
        <f>VLOOKUP(V$2,怪物属性!$B$4:$F$29,5,FALSE)/($F103-VLOOKUP(V$2,怪物属性!$B$4:$F$29,4,FALSE))</f>
        <v>21.73469387755102</v>
      </c>
      <c r="W103" s="153">
        <f>$E103/(VLOOKUP(W$2,怪物属性!$B$4:$F$29,3,FALSE)-$G103)/IF(V103&lt;0,ABS(V103),V103)</f>
        <v>0.52262246042627447</v>
      </c>
      <c r="X103" s="152">
        <f>VLOOKUP(X$2,怪物属性!$B$4:$F$29,5,FALSE)/($F103-VLOOKUP(X$2,怪物属性!$B$4:$F$29,4,FALSE))</f>
        <v>28.117662824979899</v>
      </c>
      <c r="Y103" s="153">
        <f>$E103/(VLOOKUP(Y$2,怪物属性!$B$4:$F$29,3,FALSE)-$G103)/IF(X103&lt;0,ABS(X103),X103)</f>
        <v>0.3160732245564738</v>
      </c>
      <c r="Z103" s="152">
        <f>VLOOKUP(Z$2,怪物属性!$B$4:$F$29,5,FALSE)/($F103-VLOOKUP(Z$2,怪物属性!$B$4:$F$29,4,FALSE))</f>
        <v>33.868889516812658</v>
      </c>
      <c r="AA103" s="153">
        <f>$E103/(VLOOKUP(AA$2,怪物属性!$B$4:$F$29,3,FALSE)-$G103)/IF(Z103&lt;0,ABS(Z103),Z103)</f>
        <v>0.21489486096536331</v>
      </c>
      <c r="AB103" s="152">
        <f>VLOOKUP(AB$2,怪物属性!$B$4:$F$29,5,FALSE)/($F103-VLOOKUP(AB$2,怪物属性!$B$4:$F$29,4,FALSE))</f>
        <v>73.427895981087474</v>
      </c>
      <c r="AC103" s="153">
        <f>$E103/(VLOOKUP(AC$2,怪物属性!$B$4:$F$29,3,FALSE)-$G103)/IF(AB103&lt;0,ABS(AB103),AB103)</f>
        <v>5.3988501578678447E-2</v>
      </c>
      <c r="AD103" s="152">
        <f>VLOOKUP(AD$2,怪物属性!$B$4:$F$29,5,FALSE)/($F103-VLOOKUP(AD$2,怪物属性!$B$4:$F$29,4,FALSE))</f>
        <v>92.825011047282374</v>
      </c>
      <c r="AE103" s="153">
        <f>$E103/(VLOOKUP(AE$2,怪物属性!$B$4:$F$29,3,FALSE)-$G103)/IF(AD103&lt;0,ABS(AD103),AD103)</f>
        <v>3.7619523093158108E-2</v>
      </c>
      <c r="AF103" s="152">
        <f>VLOOKUP(AF$2,怪物属性!$B$4:$F$29,5,FALSE)/($F103-VLOOKUP(AF$2,怪物属性!$B$4:$F$29,4,FALSE))</f>
        <v>124.16279069767442</v>
      </c>
      <c r="AG103" s="153">
        <f>$E103/(VLOOKUP(AG$2,怪物属性!$B$4:$F$29,3,FALSE)-$G103)/IF(AF103&lt;0,ABS(AF103),AF103)</f>
        <v>2.5048347190300337E-2</v>
      </c>
      <c r="AH103" s="152">
        <f>VLOOKUP(AH$2,怪物属性!$B$4:$F$29,5,FALSE)/($F103-VLOOKUP(AH$2,怪物属性!$B$4:$F$29,4,FALSE))</f>
        <v>161.02127659574469</v>
      </c>
      <c r="AI103" s="153">
        <f>$E103/(VLOOKUP(AI$2,怪物属性!$B$4:$F$29,3,FALSE)-$G103)/IF(AH103&lt;0,ABS(AH103),AH103)</f>
        <v>1.7402176604142814E-2</v>
      </c>
      <c r="AJ103" s="152">
        <f>VLOOKUP(AJ$2,怪物属性!$B$4:$F$29,5,FALSE)/($F103-VLOOKUP(AJ$2,怪物属性!$B$4:$F$29,4,FALSE))</f>
        <v>224.36206896551724</v>
      </c>
      <c r="AK103" s="153">
        <f>$E103/(VLOOKUP(AK$2,怪物属性!$B$4:$F$29,3,FALSE)-$G103)/IF(AJ103&lt;0,ABS(AJ103),AJ103)</f>
        <v>1.1320671717518688E-2</v>
      </c>
      <c r="AL103" s="152">
        <f>VLOOKUP(AL$2,怪物属性!$B$4:$F$29,5,FALSE)/($F103-VLOOKUP(AL$2,怪物属性!$B$4:$F$29,4,FALSE))</f>
        <v>322.653809971778</v>
      </c>
      <c r="AM103" s="153">
        <f>$E103/(VLOOKUP(AM$2,怪物属性!$B$4:$F$29,3,FALSE)-$G103)/IF(AL103&lt;0,ABS(AL103),AL103)</f>
        <v>7.1448836317630094E-3</v>
      </c>
      <c r="AN103" s="152">
        <f>VLOOKUP(AN$2,怪物属性!$B$4:$F$29,5,FALSE)/($F103-VLOOKUP(AN$2,怪物属性!$B$4:$F$29,4,FALSE))</f>
        <v>516.85046728971963</v>
      </c>
      <c r="AO103" s="153">
        <f>$E103/(VLOOKUP(AO$2,怪物属性!$B$4:$F$29,3,FALSE)-$G103)/IF(AN103&lt;0,ABS(AN103),AN103)</f>
        <v>4.0966509467841444E-3</v>
      </c>
      <c r="AP103" s="152">
        <f>VLOOKUP(AP$2,怪物属性!$B$4:$F$29,5,FALSE)/($F103-VLOOKUP(AP$2,怪物属性!$B$4:$F$29,4,FALSE))</f>
        <v>1036.9306930693069</v>
      </c>
      <c r="AQ103" s="153">
        <f>$E103/(VLOOKUP(AQ$2,怪物属性!$B$4:$F$29,3,FALSE)-$G103)/IF(AP103&lt;0,ABS(AP103),AP103)</f>
        <v>1.8757431980164292E-3</v>
      </c>
      <c r="AR103" s="152">
        <f>VLOOKUP(AR$2,怪物属性!$B$4:$F$29,5,FALSE)/($F103-VLOOKUP(AR$2,怪物属性!$B$4:$F$29,4,FALSE))</f>
        <v>8967.3846153846152</v>
      </c>
      <c r="AS103" s="153">
        <f>$E103/(VLOOKUP(AS$2,怪物属性!$B$4:$F$29,3,FALSE)-$G103)/IF(AR103&lt;0,ABS(AR103),AR103)</f>
        <v>2.0029273038473902E-4</v>
      </c>
      <c r="AT103" s="152">
        <f>VLOOKUP(AT$2,怪物属性!$B$4:$F$29,5,FALSE)/($F103-VLOOKUP(AT$2,怪物属性!$B$4:$F$29,4,FALSE))</f>
        <v>-1410.050847457627</v>
      </c>
      <c r="AU103" s="153">
        <f>$E103/(VLOOKUP(AU$2,怪物属性!$B$4:$F$29,3,FALSE)-$G103)/IF(AT103&lt;0,ABS(AT103),AT103)</f>
        <v>1.1713438666007675E-3</v>
      </c>
      <c r="AV103" s="152">
        <f>VLOOKUP(AV$2,怪物属性!$B$4:$F$29,5,FALSE)/($F103-VLOOKUP(AV$2,怪物属性!$B$4:$F$29,4,FALSE))</f>
        <v>-654.14081145584726</v>
      </c>
      <c r="AW103" s="153">
        <f>$E103/(VLOOKUP(AW$2,怪物属性!$B$4:$F$29,3,FALSE)-$G103)/IF(AV103&lt;0,ABS(AV103),AV103)</f>
        <v>2.3065616675846893E-3</v>
      </c>
      <c r="AX103" s="152">
        <f>VLOOKUP(AX$2,怪物属性!$B$4:$F$29,5,FALSE)/($F103-VLOOKUP(AX$2,怪物属性!$B$4:$F$29,4,FALSE))</f>
        <v>-433.42494398805076</v>
      </c>
      <c r="AY103" s="153">
        <f>$E103/(VLOOKUP(AY$2,怪物属性!$B$4:$F$29,3,FALSE)-$G103)/IF(AX103&lt;0,ABS(AX103),AX103)</f>
        <v>3.1956579039020081E-3</v>
      </c>
      <c r="AZ103" s="152">
        <f>VLOOKUP(AZ$2,怪物属性!$B$4:$F$29,5,FALSE)/($F103-VLOOKUP(AZ$2,怪物属性!$B$4:$F$29,4,FALSE))</f>
        <v>-305.11764705882354</v>
      </c>
      <c r="BA103" s="153">
        <f>$E103/(VLOOKUP(BA$2,怪物属性!$B$4:$F$29,3,FALSE)-$G103)/IF(AZ103&lt;0,ABS(AZ103),AZ103)</f>
        <v>4.0786229370571112E-3</v>
      </c>
      <c r="BB103" s="152">
        <f>VLOOKUP(BB$2,怪物属性!$B$4:$F$29,5,FALSE)/($F103-VLOOKUP(BB$2,怪物属性!$B$4:$F$29,4,FALSE))</f>
        <v>-222.52941176470588</v>
      </c>
      <c r="BC103" s="153">
        <f>$E103/(VLOOKUP(BC$2,怪物属性!$B$4:$F$29,3,FALSE)-$G103)/IF(BB103&lt;0,ABS(BB103),BB103)</f>
        <v>4.9841606185038398E-3</v>
      </c>
      <c r="BD103" s="152">
        <f>VLOOKUP(BD$2,怪物属性!$B$4:$F$29,5,FALSE)/($F103-VLOOKUP(BD$2,怪物属性!$B$4:$F$29,4,FALSE))</f>
        <v>-142.60634081902245</v>
      </c>
      <c r="BE103" s="153">
        <f>$E103/(VLOOKUP(BE$2,怪物属性!$B$4:$F$29,3,FALSE)-$G103)/IF(BD103&lt;0,ABS(BD103),BD103)</f>
        <v>6.4393288930498921E-3</v>
      </c>
    </row>
    <row r="104" spans="1:57" x14ac:dyDescent="0.15">
      <c r="A104" s="30">
        <f>VLOOKUP(B104,装备升级!W:AB,静态模拟!C104+1,FALSE)+IF(静态模拟!D104=0,0,VLOOKUP(B104,装备强化!AP:AZ,静态模拟!D104+1,FALSE))</f>
        <v>1479</v>
      </c>
      <c r="B104" s="149">
        <v>5</v>
      </c>
      <c r="C104" s="149">
        <v>4</v>
      </c>
      <c r="D104" s="149">
        <v>10</v>
      </c>
      <c r="E104" s="149">
        <f t="shared" si="4"/>
        <v>18090</v>
      </c>
      <c r="F104" s="22">
        <f t="shared" si="5"/>
        <v>6030</v>
      </c>
      <c r="G104" s="22">
        <f t="shared" si="6"/>
        <v>3015</v>
      </c>
      <c r="H104" s="152">
        <f>VLOOKUP(H$2,怪物属性!$B$4:$F$29,5,FALSE)/($F104-VLOOKUP(H$2,怪物属性!$B$4:$F$29,4,FALSE))</f>
        <v>2.0694576593720266</v>
      </c>
      <c r="I104" s="153">
        <f>$E104/(VLOOKUP(I$2,怪物属性!$B$4:$F$29,3,FALSE)-$G104)/IF(H104&lt;0,ABS(H104),H104)</f>
        <v>-5.9627699110881114</v>
      </c>
      <c r="J104" s="152">
        <f>VLOOKUP(J$2,怪物属性!$B$4:$F$29,5,FALSE)/($F104-VLOOKUP(J$2,怪物属性!$B$4:$F$29,4,FALSE))</f>
        <v>3.1625615763546797</v>
      </c>
      <c r="K104" s="153">
        <f>$E104/(VLOOKUP(K$2,怪物属性!$B$4:$F$29,3,FALSE)-$G104)/IF(J104&lt;0,ABS(J104),J104)</f>
        <v>-5.4842250517468489</v>
      </c>
      <c r="L104" s="152">
        <f>VLOOKUP(L$2,怪物属性!$B$4:$F$29,5,FALSE)/($F104-VLOOKUP(L$2,怪物属性!$B$4:$F$29,4,FALSE))</f>
        <v>5.1883939517776874</v>
      </c>
      <c r="M104" s="153">
        <f>$E104/(VLOOKUP(M$2,怪物属性!$B$4:$F$29,3,FALSE)-$G104)/IF(L104&lt;0,ABS(L104),L104)</f>
        <v>-5.6417929964945763</v>
      </c>
      <c r="N104" s="152">
        <f>VLOOKUP(N$2,怪物属性!$B$4:$F$29,5,FALSE)/($F104-VLOOKUP(N$2,怪物属性!$B$4:$F$29,4,FALSE))</f>
        <v>7.0135823429541597</v>
      </c>
      <c r="O104" s="153">
        <f>$E104/(VLOOKUP(O$2,怪物属性!$B$4:$F$29,3,FALSE)-$G104)/IF(N104&lt;0,ABS(N104),N104)</f>
        <v>-13.433755446623094</v>
      </c>
      <c r="P104" s="152">
        <f>VLOOKUP(P$2,怪物属性!$B$4:$F$29,5,FALSE)/($F104-VLOOKUP(P$2,怪物属性!$B$4:$F$29,4,FALSE))</f>
        <v>10.125634797968646</v>
      </c>
      <c r="Q104" s="153">
        <f>$E104/(VLOOKUP(Q$2,怪物属性!$B$4:$F$29,3,FALSE)-$G104)/IF(P104&lt;0,ABS(P104),P104)</f>
        <v>7.538205302383945</v>
      </c>
      <c r="R104" s="152">
        <f>VLOOKUP(R$2,怪物属性!$B$4:$F$29,5,FALSE)/($F104-VLOOKUP(R$2,怪物属性!$B$4:$F$29,4,FALSE))</f>
        <v>12.996999769213016</v>
      </c>
      <c r="S104" s="153">
        <f>$E104/(VLOOKUP(S$2,怪物属性!$B$4:$F$29,3,FALSE)-$G104)/IF(R104&lt;0,ABS(R104),R104)</f>
        <v>2.0142687187216977</v>
      </c>
      <c r="T104" s="152">
        <f>VLOOKUP(T$2,怪物属性!$B$4:$F$29,5,FALSE)/($F104-VLOOKUP(T$2,怪物属性!$B$4:$F$29,4,FALSE))</f>
        <v>17.510125361620059</v>
      </c>
      <c r="U104" s="153">
        <f>$E104/(VLOOKUP(U$2,怪物属性!$B$4:$F$29,3,FALSE)-$G104)/IF(T104&lt;0,ABS(T104),T104)</f>
        <v>0.91914282264927183</v>
      </c>
      <c r="V104" s="152">
        <f>VLOOKUP(V$2,怪物属性!$B$4:$F$29,5,FALSE)/($F104-VLOOKUP(V$2,怪物属性!$B$4:$F$29,4,FALSE))</f>
        <v>21.515151515151516</v>
      </c>
      <c r="W104" s="153">
        <f>$E104/(VLOOKUP(W$2,怪物属性!$B$4:$F$29,3,FALSE)-$G104)/IF(V104&lt;0,ABS(V104),V104)</f>
        <v>0.53828605435429477</v>
      </c>
      <c r="X104" s="152">
        <f>VLOOKUP(X$2,怪物属性!$B$4:$F$29,5,FALSE)/($F104-VLOOKUP(X$2,怪物属性!$B$4:$F$29,4,FALSE))</f>
        <v>27.819411296738267</v>
      </c>
      <c r="Y104" s="153">
        <f>$E104/(VLOOKUP(Y$2,怪物属性!$B$4:$F$29,3,FALSE)-$G104)/IF(X104&lt;0,ABS(X104),X104)</f>
        <v>0.3248078810720007</v>
      </c>
      <c r="Z104" s="152">
        <f>VLOOKUP(Z$2,怪物属性!$B$4:$F$29,5,FALSE)/($F104-VLOOKUP(Z$2,怪物属性!$B$4:$F$29,4,FALSE))</f>
        <v>33.490360435875942</v>
      </c>
      <c r="AA104" s="153">
        <f>$E104/(VLOOKUP(AA$2,怪物属性!$B$4:$F$29,3,FALSE)-$G104)/IF(Z104&lt;0,ABS(Z104),Z104)</f>
        <v>0.22056162872317459</v>
      </c>
      <c r="AB104" s="152">
        <f>VLOOKUP(AB$2,怪物属性!$B$4:$F$29,5,FALSE)/($F104-VLOOKUP(AB$2,怪物属性!$B$4:$F$29,4,FALSE))</f>
        <v>72.288595810705971</v>
      </c>
      <c r="AC104" s="153">
        <f>$E104/(VLOOKUP(AC$2,怪物属性!$B$4:$F$29,3,FALSE)-$G104)/IF(AB104&lt;0,ABS(AB104),AB104)</f>
        <v>5.5450241835527304E-2</v>
      </c>
      <c r="AD104" s="152">
        <f>VLOOKUP(AD$2,怪物属性!$B$4:$F$29,5,FALSE)/($F104-VLOOKUP(AD$2,怪物属性!$B$4:$F$29,4,FALSE))</f>
        <v>91.212765957446805</v>
      </c>
      <c r="AE104" s="153">
        <f>$E104/(VLOOKUP(AE$2,怪物属性!$B$4:$F$29,3,FALSE)-$G104)/IF(AD104&lt;0,ABS(AD104),AD104)</f>
        <v>3.8690499756042759E-2</v>
      </c>
      <c r="AF104" s="152">
        <f>VLOOKUP(AF$2,怪物属性!$B$4:$F$29,5,FALSE)/($F104-VLOOKUP(AF$2,怪物属性!$B$4:$F$29,4,FALSE))</f>
        <v>121.70168483647176</v>
      </c>
      <c r="AG104" s="153">
        <f>$E104/(VLOOKUP(AG$2,怪物属性!$B$4:$F$29,3,FALSE)-$G104)/IF(AF104&lt;0,ABS(AF104),AF104)</f>
        <v>2.5814892191416045E-2</v>
      </c>
      <c r="AH104" s="152">
        <f>VLOOKUP(AH$2,怪物属性!$B$4:$F$29,5,FALSE)/($F104-VLOOKUP(AH$2,怪物属性!$B$4:$F$29,4,FALSE))</f>
        <v>157.30254041570439</v>
      </c>
      <c r="AI104" s="153">
        <f>$E104/(VLOOKUP(AI$2,怪物属性!$B$4:$F$29,3,FALSE)-$G104)/IF(AH104&lt;0,ABS(AH104),AH104)</f>
        <v>1.7988631527149312E-2</v>
      </c>
      <c r="AJ104" s="152">
        <f>VLOOKUP(AJ$2,怪物属性!$B$4:$F$29,5,FALSE)/($F104-VLOOKUP(AJ$2,怪物属性!$B$4:$F$29,4,FALSE))</f>
        <v>218.09497206703909</v>
      </c>
      <c r="AK104" s="153">
        <f>$E104/(VLOOKUP(AK$2,怪物属性!$B$4:$F$29,3,FALSE)-$G104)/IF(AJ104&lt;0,ABS(AJ104),AJ104)</f>
        <v>1.1756983135710716E-2</v>
      </c>
      <c r="AL104" s="152">
        <f>VLOOKUP(AL$2,怪物属性!$B$4:$F$29,5,FALSE)/($F104-VLOOKUP(AL$2,怪物属性!$B$4:$F$29,4,FALSE))</f>
        <v>310.95285584768811</v>
      </c>
      <c r="AM104" s="153">
        <f>$E104/(VLOOKUP(AM$2,怪物属性!$B$4:$F$29,3,FALSE)-$G104)/IF(AL104&lt;0,ABS(AL104),AL104)</f>
        <v>7.4824464838925816E-3</v>
      </c>
      <c r="AN104" s="152">
        <f>VLOOKUP(AN$2,怪物属性!$B$4:$F$29,5,FALSE)/($F104-VLOOKUP(AN$2,怪物属性!$B$4:$F$29,4,FALSE))</f>
        <v>490.64765525982256</v>
      </c>
      <c r="AO104" s="153">
        <f>$E104/(VLOOKUP(AO$2,怪物属性!$B$4:$F$29,3,FALSE)-$G104)/IF(AN104&lt;0,ABS(AN104),AN104)</f>
        <v>4.3545098707143265E-3</v>
      </c>
      <c r="AP104" s="152">
        <f>VLOOKUP(AP$2,怪物属性!$B$4:$F$29,5,FALSE)/($F104-VLOOKUP(AP$2,怪物属性!$B$4:$F$29,4,FALSE))</f>
        <v>943.51351351351354</v>
      </c>
      <c r="AQ104" s="153">
        <f>$E104/(VLOOKUP(AQ$2,怪物属性!$B$4:$F$29,3,FALSE)-$G104)/IF(AP104&lt;0,ABS(AP104),AP104)</f>
        <v>2.0797284225729253E-3</v>
      </c>
      <c r="AR104" s="152">
        <f>VLOOKUP(AR$2,怪物属性!$B$4:$F$29,5,FALSE)/($F104-VLOOKUP(AR$2,怪物属性!$B$4:$F$29,4,FALSE))</f>
        <v>5068.521739130435</v>
      </c>
      <c r="AS104" s="153">
        <f>$E104/(VLOOKUP(AS$2,怪物属性!$B$4:$F$29,3,FALSE)-$G104)/IF(AR104&lt;0,ABS(AR104),AR104)</f>
        <v>3.5744496514192092E-4</v>
      </c>
      <c r="AT104" s="152">
        <f>VLOOKUP(AT$2,怪物属性!$B$4:$F$29,5,FALSE)/($F104-VLOOKUP(AT$2,怪物属性!$B$4:$F$29,4,FALSE))</f>
        <v>-1589.6751592356688</v>
      </c>
      <c r="AU104" s="153">
        <f>$E104/(VLOOKUP(AU$2,怪物属性!$B$4:$F$29,3,FALSE)-$G104)/IF(AT104&lt;0,ABS(AT104),AT104)</f>
        <v>1.0478529822121004E-3</v>
      </c>
      <c r="AV104" s="152">
        <f>VLOOKUP(AV$2,怪物属性!$B$4:$F$29,5,FALSE)/($F104-VLOOKUP(AV$2,怪物属性!$B$4:$F$29,4,FALSE))</f>
        <v>-686.92982456140351</v>
      </c>
      <c r="AW104" s="153">
        <f>$E104/(VLOOKUP(AW$2,怪物属性!$B$4:$F$29,3,FALSE)-$G104)/IF(AV104&lt;0,ABS(AV104),AV104)</f>
        <v>2.2148501045906811E-3</v>
      </c>
      <c r="AX104" s="152">
        <f>VLOOKUP(AX$2,怪物属性!$B$4:$F$29,5,FALSE)/($F104-VLOOKUP(AX$2,怪物属性!$B$4:$F$29,4,FALSE))</f>
        <v>-446.77136258660511</v>
      </c>
      <c r="AY104" s="153">
        <f>$E104/(VLOOKUP(AY$2,怪物属性!$B$4:$F$29,3,FALSE)-$G104)/IF(AX104&lt;0,ABS(AX104),AX104)</f>
        <v>3.1257147810420148E-3</v>
      </c>
      <c r="AZ104" s="152">
        <f>VLOOKUP(AZ$2,怪物属性!$B$4:$F$29,5,FALSE)/($F104-VLOOKUP(AZ$2,怪物属性!$B$4:$F$29,4,FALSE))</f>
        <v>-311.22000000000003</v>
      </c>
      <c r="BA104" s="153">
        <f>$E104/(VLOOKUP(BA$2,怪物属性!$B$4:$F$29,3,FALSE)-$G104)/IF(AZ104&lt;0,ABS(AZ104),AZ104)</f>
        <v>4.0309351207956949E-3</v>
      </c>
      <c r="BB104" s="152">
        <f>VLOOKUP(BB$2,怪物属性!$B$4:$F$29,5,FALSE)/($F104-VLOOKUP(BB$2,怪物属性!$B$4:$F$29,4,FALSE))</f>
        <v>-225.65263157894736</v>
      </c>
      <c r="BC104" s="153">
        <f>$E104/(VLOOKUP(BC$2,怪物属性!$B$4:$F$29,3,FALSE)-$G104)/IF(BB104&lt;0,ABS(BB104),BB104)</f>
        <v>4.9541136733900612E-3</v>
      </c>
      <c r="BD104" s="152">
        <f>VLOOKUP(BD$2,怪物属性!$B$4:$F$29,5,FALSE)/($F104-VLOOKUP(BD$2,怪物属性!$B$4:$F$29,4,FALSE))</f>
        <v>-143.87338960462017</v>
      </c>
      <c r="BE104" s="153">
        <f>$E104/(VLOOKUP(BE$2,怪物属性!$B$4:$F$29,3,FALSE)-$G104)/IF(BD104&lt;0,ABS(BD104),BD104)</f>
        <v>6.431815007551956E-3</v>
      </c>
    </row>
    <row r="105" spans="1:57" x14ac:dyDescent="0.15">
      <c r="A105" s="30">
        <f>VLOOKUP(B105,装备升级!W:AB,静态模拟!C105+1,FALSE)+IF(静态模拟!D105=0,0,VLOOKUP(B105,装备强化!AP:AZ,静态模拟!D105+1,FALSE))</f>
        <v>211</v>
      </c>
      <c r="B105" s="149">
        <v>5</v>
      </c>
      <c r="C105" s="149">
        <v>5</v>
      </c>
      <c r="D105" s="149">
        <v>0</v>
      </c>
      <c r="E105" s="149">
        <f t="shared" si="4"/>
        <v>18870</v>
      </c>
      <c r="F105" s="22">
        <f t="shared" si="5"/>
        <v>6290</v>
      </c>
      <c r="G105" s="22">
        <f t="shared" si="6"/>
        <v>3145</v>
      </c>
      <c r="H105" s="152">
        <f>VLOOKUP(H$2,怪物属性!$B$4:$F$29,5,FALSE)/($F105-VLOOKUP(H$2,怪物属性!$B$4:$F$29,4,FALSE))</f>
        <v>1.971894832275612</v>
      </c>
      <c r="I105" s="153">
        <f>$E105/(VLOOKUP(I$2,怪物属性!$B$4:$F$29,3,FALSE)-$G105)/IF(H105&lt;0,ABS(H105),H105)</f>
        <v>-5.9959121942788007</v>
      </c>
      <c r="J105" s="152">
        <f>VLOOKUP(J$2,怪物属性!$B$4:$F$29,5,FALSE)/($F105-VLOOKUP(J$2,怪物属性!$B$4:$F$29,4,FALSE))</f>
        <v>3.0084348641049674</v>
      </c>
      <c r="K105" s="153">
        <f>$E105/(VLOOKUP(K$2,怪物属性!$B$4:$F$29,3,FALSE)-$G105)/IF(J105&lt;0,ABS(J105),J105)</f>
        <v>-5.3472843017743452</v>
      </c>
      <c r="L105" s="152">
        <f>VLOOKUP(L$2,怪物属性!$B$4:$F$29,5,FALSE)/($F105-VLOOKUP(L$2,怪物属性!$B$4:$F$29,4,FALSE))</f>
        <v>4.9266589057043078</v>
      </c>
      <c r="M105" s="153">
        <f>$E105/(VLOOKUP(M$2,怪物属性!$B$4:$F$29,3,FALSE)-$G105)/IF(L105&lt;0,ABS(L105),L105)</f>
        <v>-5.1205641003608866</v>
      </c>
      <c r="N105" s="152">
        <f>VLOOKUP(N$2,怪物属性!$B$4:$F$29,5,FALSE)/($F105-VLOOKUP(N$2,怪物属性!$B$4:$F$29,4,FALSE))</f>
        <v>6.6468222043443284</v>
      </c>
      <c r="O105" s="153">
        <f>$E105/(VLOOKUP(O$2,怪物属性!$B$4:$F$29,3,FALSE)-$G105)/IF(N105&lt;0,ABS(N105),N105)</f>
        <v>-8.8166168238631997</v>
      </c>
      <c r="P105" s="152">
        <f>VLOOKUP(P$2,怪物属性!$B$4:$F$29,5,FALSE)/($F105-VLOOKUP(P$2,怪物属性!$B$4:$F$29,4,FALSE))</f>
        <v>9.5759031112967214</v>
      </c>
      <c r="Q105" s="153">
        <f>$E105/(VLOOKUP(Q$2,怪物属性!$B$4:$F$29,3,FALSE)-$G105)/IF(P105&lt;0,ABS(P105),P105)</f>
        <v>18.416554359125584</v>
      </c>
      <c r="R105" s="152">
        <f>VLOOKUP(R$2,怪物属性!$B$4:$F$29,5,FALSE)/($F105-VLOOKUP(R$2,怪物属性!$B$4:$F$29,4,FALSE))</f>
        <v>12.261267145656433</v>
      </c>
      <c r="S105" s="153">
        <f>$E105/(VLOOKUP(S$2,怪物属性!$B$4:$F$29,3,FALSE)-$G105)/IF(R105&lt;0,ABS(R105),R105)</f>
        <v>2.743302403967224</v>
      </c>
      <c r="T105" s="152">
        <f>VLOOKUP(T$2,怪物属性!$B$4:$F$29,5,FALSE)/($F105-VLOOKUP(T$2,怪物属性!$B$4:$F$29,4,FALSE))</f>
        <v>16.477313974591652</v>
      </c>
      <c r="U105" s="153">
        <f>$E105/(VLOOKUP(U$2,怪物属性!$B$4:$F$29,3,FALSE)-$G105)/IF(T105&lt;0,ABS(T105),T105)</f>
        <v>1.1521236683234111</v>
      </c>
      <c r="V105" s="152">
        <f>VLOOKUP(V$2,怪物属性!$B$4:$F$29,5,FALSE)/($F105-VLOOKUP(V$2,怪物属性!$B$4:$F$29,4,FALSE))</f>
        <v>20.189573459715639</v>
      </c>
      <c r="W105" s="153">
        <f>$E105/(VLOOKUP(W$2,怪物属性!$B$4:$F$29,3,FALSE)-$G105)/IF(V105&lt;0,ABS(V105),V105)</f>
        <v>0.65268215437878663</v>
      </c>
      <c r="X105" s="152">
        <f>VLOOKUP(X$2,怪物属性!$B$4:$F$29,5,FALSE)/($F105-VLOOKUP(X$2,怪物属性!$B$4:$F$29,4,FALSE))</f>
        <v>26.025055817415033</v>
      </c>
      <c r="Y105" s="153">
        <f>$E105/(VLOOKUP(Y$2,怪物属性!$B$4:$F$29,3,FALSE)-$G105)/IF(X105&lt;0,ABS(X105),X105)</f>
        <v>0.38732398023841869</v>
      </c>
      <c r="Z105" s="152">
        <f>VLOOKUP(Z$2,怪物属性!$B$4:$F$29,5,FALSE)/($F105-VLOOKUP(Z$2,怪物属性!$B$4:$F$29,4,FALSE))</f>
        <v>31.222193279499869</v>
      </c>
      <c r="AA105" s="153">
        <f>$E105/(VLOOKUP(AA$2,怪物属性!$B$4:$F$29,3,FALSE)-$G105)/IF(Z105&lt;0,ABS(Z105),Z105)</f>
        <v>0.26062000191984475</v>
      </c>
      <c r="AB105" s="152">
        <f>VLOOKUP(AB$2,怪物属性!$B$4:$F$29,5,FALSE)/($F105-VLOOKUP(AB$2,怪物属性!$B$4:$F$29,4,FALSE))</f>
        <v>65.665961945031711</v>
      </c>
      <c r="AC105" s="153">
        <f>$E105/(VLOOKUP(AC$2,怪物属性!$B$4:$F$29,3,FALSE)-$G105)/IF(AB105&lt;0,ABS(AB105),AB105)</f>
        <v>6.5563196445201338E-2</v>
      </c>
      <c r="AD105" s="152">
        <f>VLOOKUP(AD$2,怪物属性!$B$4:$F$29,5,FALSE)/($F105-VLOOKUP(AD$2,怪物属性!$B$4:$F$29,4,FALSE))</f>
        <v>81.959812719469369</v>
      </c>
      <c r="AE105" s="153">
        <f>$E105/(VLOOKUP(AE$2,怪物属性!$B$4:$F$29,3,FALSE)-$G105)/IF(AD105&lt;0,ABS(AD105),AD105)</f>
        <v>4.6083824400889734E-2</v>
      </c>
      <c r="AF105" s="152">
        <f>VLOOKUP(AF$2,怪物属性!$B$4:$F$29,5,FALSE)/($F105-VLOOKUP(AF$2,怪物属性!$B$4:$F$29,4,FALSE))</f>
        <v>107.81123792800702</v>
      </c>
      <c r="AG105" s="153">
        <f>$E105/(VLOOKUP(AG$2,怪物属性!$B$4:$F$29,3,FALSE)-$G105)/IF(AF105&lt;0,ABS(AF105),AF105)</f>
        <v>3.1099526628733373E-2</v>
      </c>
      <c r="AH105" s="152">
        <f>VLOOKUP(AH$2,怪物属性!$B$4:$F$29,5,FALSE)/($F105-VLOOKUP(AH$2,怪物属性!$B$4:$F$29,4,FALSE))</f>
        <v>136.77108433734941</v>
      </c>
      <c r="AI105" s="153">
        <f>$E105/(VLOOKUP(AI$2,怪物属性!$B$4:$F$29,3,FALSE)-$G105)/IF(AH105&lt;0,ABS(AH105),AH105)</f>
        <v>2.2029021073798633E-2</v>
      </c>
      <c r="AJ105" s="152">
        <f>VLOOKUP(AJ$2,怪物属性!$B$4:$F$29,5,FALSE)/($F105-VLOOKUP(AJ$2,怪物属性!$B$4:$F$29,4,FALSE))</f>
        <v>184.58156028368793</v>
      </c>
      <c r="AK105" s="153">
        <f>$E105/(VLOOKUP(AK$2,怪物属性!$B$4:$F$29,3,FALSE)-$G105)/IF(AJ105&lt;0,ABS(AJ105),AJ105)</f>
        <v>1.4762632535473413E-2</v>
      </c>
      <c r="AL105" s="152">
        <f>VLOOKUP(AL$2,怪物属性!$B$4:$F$29,5,FALSE)/($F105-VLOOKUP(AL$2,怪物属性!$B$4:$F$29,4,FALSE))</f>
        <v>251.63683052090977</v>
      </c>
      <c r="AM105" s="153">
        <f>$E105/(VLOOKUP(AM$2,怪物属性!$B$4:$F$29,3,FALSE)-$G105)/IF(AL105&lt;0,ABS(AL105),AL105)</f>
        <v>9.8088976737140624E-3</v>
      </c>
      <c r="AN105" s="152">
        <f>VLOOKUP(AN$2,怪物属性!$B$4:$F$29,5,FALSE)/($F105-VLOOKUP(AN$2,怪物属性!$B$4:$F$29,4,FALSE))</f>
        <v>369.03813155386081</v>
      </c>
      <c r="AO105" s="153">
        <f>$E105/(VLOOKUP(AO$2,怪物属性!$B$4:$F$29,3,FALSE)-$G105)/IF(AN105&lt;0,ABS(AN105),AN105)</f>
        <v>6.1332526605443541E-3</v>
      </c>
      <c r="AP105" s="152">
        <f>VLOOKUP(AP$2,怪物属性!$B$4:$F$29,5,FALSE)/($F105-VLOOKUP(AP$2,怪物属性!$B$4:$F$29,4,FALSE))</f>
        <v>595.05681818181813</v>
      </c>
      <c r="AQ105" s="153">
        <f>$E105/(VLOOKUP(AQ$2,怪物属性!$B$4:$F$29,3,FALSE)-$G105)/IF(AP105&lt;0,ABS(AP105),AP105)</f>
        <v>3.488971011039216E-3</v>
      </c>
      <c r="AR105" s="152">
        <f>VLOOKUP(AR$2,怪物属性!$B$4:$F$29,5,FALSE)/($F105-VLOOKUP(AR$2,怪物属性!$B$4:$F$29,4,FALSE))</f>
        <v>1324.7272727272727</v>
      </c>
      <c r="AS105" s="153">
        <f>$E105/(VLOOKUP(AS$2,怪物属性!$B$4:$F$29,3,FALSE)-$G105)/IF(AR105&lt;0,ABS(AR105),AR105)</f>
        <v>1.4454024753379115E-3</v>
      </c>
      <c r="AT105" s="152">
        <f>VLOOKUP(AT$2,怪物属性!$B$4:$F$29,5,FALSE)/($F105-VLOOKUP(AT$2,怪物属性!$B$4:$F$29,4,FALSE))</f>
        <v>-9243.6666666666661</v>
      </c>
      <c r="AU105" s="153">
        <f>$E105/(VLOOKUP(AU$2,怪物属性!$B$4:$F$29,3,FALSE)-$G105)/IF(AT105&lt;0,ABS(AT105),AT105)</f>
        <v>1.9025141787045247E-4</v>
      </c>
      <c r="AV105" s="152">
        <f>VLOOKUP(AV$2,怪物属性!$B$4:$F$29,5,FALSE)/($F105-VLOOKUP(AV$2,怪物属性!$B$4:$F$29,4,FALSE))</f>
        <v>-1018.903345724907</v>
      </c>
      <c r="AW105" s="153">
        <f>$E105/(VLOOKUP(AW$2,怪物属性!$B$4:$F$29,3,FALSE)-$G105)/IF(AV105&lt;0,ABS(AV105),AV105)</f>
        <v>1.5748224239985138E-3</v>
      </c>
      <c r="AX105" s="152">
        <f>VLOOKUP(AX$2,怪物属性!$B$4:$F$29,5,FALSE)/($F105-VLOOKUP(AX$2,怪物属性!$B$4:$F$29,4,FALSE))</f>
        <v>-558.57170356111646</v>
      </c>
      <c r="AY105" s="153">
        <f>$E105/(VLOOKUP(AY$2,怪物属性!$B$4:$F$29,3,FALSE)-$G105)/IF(AX105&lt;0,ABS(AX105),AX105)</f>
        <v>2.6343256444308558E-3</v>
      </c>
      <c r="AZ105" s="152">
        <f>VLOOKUP(AZ$2,怪物属性!$B$4:$F$29,5,FALSE)/($F105-VLOOKUP(AZ$2,怪物属性!$B$4:$F$29,4,FALSE))</f>
        <v>-357.72413793103448</v>
      </c>
      <c r="BA105" s="153">
        <f>$E105/(VLOOKUP(BA$2,怪物属性!$B$4:$F$29,3,FALSE)-$G105)/IF(AZ105&lt;0,ABS(AZ105),AZ105)</f>
        <v>3.6914027006472957E-3</v>
      </c>
      <c r="BB105" s="152">
        <f>VLOOKUP(BB$2,怪物属性!$B$4:$F$29,5,FALSE)/($F105-VLOOKUP(BB$2,怪物属性!$B$4:$F$29,4,FALSE))</f>
        <v>-248.3050193050193</v>
      </c>
      <c r="BC105" s="153">
        <f>$E105/(VLOOKUP(BC$2,怪物属性!$B$4:$F$29,3,FALSE)-$G105)/IF(BB105&lt;0,ABS(BB105),BB105)</f>
        <v>4.7343160896792013E-3</v>
      </c>
      <c r="BD105" s="152">
        <f>VLOOKUP(BD$2,怪物属性!$B$4:$F$29,5,FALSE)/($F105-VLOOKUP(BD$2,怪物属性!$B$4:$F$29,4,FALSE))</f>
        <v>-152.69165487977369</v>
      </c>
      <c r="BE105" s="153">
        <f>$E105/(VLOOKUP(BE$2,怪物属性!$B$4:$F$29,3,FALSE)-$G105)/IF(BD105&lt;0,ABS(BD105),BD105)</f>
        <v>6.3639936318763109E-3</v>
      </c>
    </row>
    <row r="106" spans="1:57" x14ac:dyDescent="0.15">
      <c r="A106" s="30">
        <f>VLOOKUP(B106,装备升级!W:AB,静态模拟!C106+1,FALSE)+IF(静态模拟!D106=0,0,VLOOKUP(B106,装备强化!AP:AZ,静态模拟!D106+1,FALSE))</f>
        <v>259</v>
      </c>
      <c r="B106" s="149">
        <v>5</v>
      </c>
      <c r="C106" s="149">
        <v>5</v>
      </c>
      <c r="D106" s="149">
        <v>1</v>
      </c>
      <c r="E106" s="149">
        <f t="shared" si="4"/>
        <v>19020</v>
      </c>
      <c r="F106" s="22">
        <f t="shared" si="5"/>
        <v>6340</v>
      </c>
      <c r="G106" s="22">
        <f t="shared" si="6"/>
        <v>3170</v>
      </c>
      <c r="H106" s="152">
        <f>VLOOKUP(H$2,怪物属性!$B$4:$F$29,5,FALSE)/($F106-VLOOKUP(H$2,怪物属性!$B$4:$F$29,4,FALSE))</f>
        <v>1.954177897574124</v>
      </c>
      <c r="I106" s="153">
        <f>$E106/(VLOOKUP(I$2,怪物属性!$B$4:$F$29,3,FALSE)-$G106)/IF(H106&lt;0,ABS(H106),H106)</f>
        <v>-6.0043140675189859</v>
      </c>
      <c r="J106" s="152">
        <f>VLOOKUP(J$2,怪物属性!$B$4:$F$29,5,FALSE)/($F106-VLOOKUP(J$2,怪物属性!$B$4:$F$29,4,FALSE))</f>
        <v>2.98050139275766</v>
      </c>
      <c r="K106" s="153">
        <f>$E106/(VLOOKUP(K$2,怪物属性!$B$4:$F$29,3,FALSE)-$G106)/IF(J106&lt;0,ABS(J106),J106)</f>
        <v>-5.3267751548531042</v>
      </c>
      <c r="L106" s="152">
        <f>VLOOKUP(L$2,怪物属性!$B$4:$F$29,5,FALSE)/($F106-VLOOKUP(L$2,怪物属性!$B$4:$F$29,4,FALSE))</f>
        <v>4.8793235972328981</v>
      </c>
      <c r="M106" s="153">
        <f>$E106/(VLOOKUP(M$2,怪物属性!$B$4:$F$29,3,FALSE)-$G106)/IF(L106&lt;0,ABS(L106),L106)</f>
        <v>-5.0427959708204844</v>
      </c>
      <c r="N106" s="152">
        <f>VLOOKUP(N$2,怪物属性!$B$4:$F$29,5,FALSE)/($F106-VLOOKUP(N$2,怪物属性!$B$4:$F$29,4,FALSE))</f>
        <v>6.580645161290323</v>
      </c>
      <c r="O106" s="153">
        <f>$E106/(VLOOKUP(O$2,怪物属性!$B$4:$F$29,3,FALSE)-$G106)/IF(N106&lt;0,ABS(N106),N106)</f>
        <v>-8.3293778606543487</v>
      </c>
      <c r="P106" s="152">
        <f>VLOOKUP(P$2,怪物属性!$B$4:$F$29,5,FALSE)/($F106-VLOOKUP(P$2,怪物属性!$B$4:$F$29,4,FALSE))</f>
        <v>9.4769580491837164</v>
      </c>
      <c r="Q106" s="153">
        <f>$E106/(VLOOKUP(Q$2,怪物属性!$B$4:$F$29,3,FALSE)-$G106)/IF(P106&lt;0,ABS(P106),P106)</f>
        <v>24.47528186876103</v>
      </c>
      <c r="R106" s="152">
        <f>VLOOKUP(R$2,怪物属性!$B$4:$F$29,5,FALSE)/($F106-VLOOKUP(R$2,怪物属性!$B$4:$F$29,4,FALSE))</f>
        <v>12.129226793021752</v>
      </c>
      <c r="S106" s="153">
        <f>$E106/(VLOOKUP(S$2,怪物属性!$B$4:$F$29,3,FALSE)-$G106)/IF(R106&lt;0,ABS(R106),R106)</f>
        <v>2.925584229926439</v>
      </c>
      <c r="T106" s="152">
        <f>VLOOKUP(T$2,怪物属性!$B$4:$F$29,5,FALSE)/($F106-VLOOKUP(T$2,怪物属性!$B$4:$F$29,4,FALSE))</f>
        <v>16.292507851054285</v>
      </c>
      <c r="U106" s="153">
        <f>$E106/(VLOOKUP(U$2,怪物属性!$B$4:$F$29,3,FALSE)-$G106)/IF(T106&lt;0,ABS(T106),T106)</f>
        <v>1.2047551642496872</v>
      </c>
      <c r="V106" s="152">
        <f>VLOOKUP(V$2,怪物属性!$B$4:$F$29,5,FALSE)/($F106-VLOOKUP(V$2,怪物属性!$B$4:$F$29,4,FALSE))</f>
        <v>19.953161592505854</v>
      </c>
      <c r="W106" s="153">
        <f>$E106/(VLOOKUP(W$2,怪物属性!$B$4:$F$29,3,FALSE)-$G106)/IF(V106&lt;0,ABS(V106),V106)</f>
        <v>0.6774928176021302</v>
      </c>
      <c r="X106" s="152">
        <f>VLOOKUP(X$2,怪物属性!$B$4:$F$29,5,FALSE)/($F106-VLOOKUP(X$2,怪物属性!$B$4:$F$29,4,FALSE))</f>
        <v>25.706199460916441</v>
      </c>
      <c r="Y106" s="153">
        <f>$E106/(VLOOKUP(Y$2,怪物属性!$B$4:$F$29,3,FALSE)-$G106)/IF(X106&lt;0,ABS(X106),X106)</f>
        <v>0.40059520271516535</v>
      </c>
      <c r="Z106" s="152">
        <f>VLOOKUP(Z$2,怪物属性!$B$4:$F$29,5,FALSE)/($F106-VLOOKUP(Z$2,怪物属性!$B$4:$F$29,4,FALSE))</f>
        <v>30.820776549241451</v>
      </c>
      <c r="AA106" s="153">
        <f>$E106/(VLOOKUP(AA$2,怪物属性!$B$4:$F$29,3,FALSE)-$G106)/IF(Z106&lt;0,ABS(Z106),Z106)</f>
        <v>0.26901315763345807</v>
      </c>
      <c r="AB106" s="152">
        <f>VLOOKUP(AB$2,怪物属性!$B$4:$F$29,5,FALSE)/($F106-VLOOKUP(AB$2,怪物属性!$B$4:$F$29,4,FALSE))</f>
        <v>64.529085872576175</v>
      </c>
      <c r="AC106" s="153">
        <f>$E106/(VLOOKUP(AC$2,怪物属性!$B$4:$F$29,3,FALSE)-$G106)/IF(AB106&lt;0,ABS(AB106),AB106)</f>
        <v>6.763442058140294E-2</v>
      </c>
      <c r="AD106" s="152">
        <f>VLOOKUP(AD$2,怪物属性!$B$4:$F$29,5,FALSE)/($F106-VLOOKUP(AD$2,怪物属性!$B$4:$F$29,4,FALSE))</f>
        <v>80.391504018369687</v>
      </c>
      <c r="AE106" s="153">
        <f>$E106/(VLOOKUP(AE$2,怪物属性!$B$4:$F$29,3,FALSE)-$G106)/IF(AD106&lt;0,ABS(AD106),AD106)</f>
        <v>4.7594481031498811E-2</v>
      </c>
      <c r="AF106" s="152">
        <f>VLOOKUP(AF$2,怪物属性!$B$4:$F$29,5,FALSE)/($F106-VLOOKUP(AF$2,怪物属性!$B$4:$F$29,4,FALSE))</f>
        <v>105.49570446735395</v>
      </c>
      <c r="AG106" s="153">
        <f>$E106/(VLOOKUP(AG$2,怪物属性!$B$4:$F$29,3,FALSE)-$G106)/IF(AF106&lt;0,ABS(AF106),AF106)</f>
        <v>3.2177708537804627E-2</v>
      </c>
      <c r="AH106" s="152">
        <f>VLOOKUP(AH$2,怪物属性!$B$4:$F$29,5,FALSE)/($F106-VLOOKUP(AH$2,怪物属性!$B$4:$F$29,4,FALSE))</f>
        <v>133.42213516160626</v>
      </c>
      <c r="AI106" s="153">
        <f>$E106/(VLOOKUP(AI$2,怪物属性!$B$4:$F$29,3,FALSE)-$G106)/IF(AH106&lt;0,ABS(AH106),AH106)</f>
        <v>2.2852686177898495E-2</v>
      </c>
      <c r="AJ106" s="152">
        <f>VLOOKUP(AJ$2,怪物属性!$B$4:$F$29,5,FALSE)/($F106-VLOOKUP(AJ$2,怪物属性!$B$4:$F$29,4,FALSE))</f>
        <v>179.28358208955223</v>
      </c>
      <c r="AK106" s="153">
        <f>$E106/(VLOOKUP(AK$2,怪物属性!$B$4:$F$29,3,FALSE)-$G106)/IF(AJ106&lt;0,ABS(AJ106),AJ106)</f>
        <v>1.5375204505639289E-2</v>
      </c>
      <c r="AL106" s="152">
        <f>VLOOKUP(AL$2,怪物属性!$B$4:$F$29,5,FALSE)/($F106-VLOOKUP(AL$2,怪物属性!$B$4:$F$29,4,FALSE))</f>
        <v>242.73248407643311</v>
      </c>
      <c r="AM106" s="153">
        <f>$E106/(VLOOKUP(AM$2,怪物属性!$B$4:$F$29,3,FALSE)-$G106)/IF(AL106&lt;0,ABS(AL106),AL106)</f>
        <v>1.0283184805788123E-2</v>
      </c>
      <c r="AN106" s="152">
        <f>VLOOKUP(AN$2,怪物属性!$B$4:$F$29,5,FALSE)/($F106-VLOOKUP(AN$2,怪物属性!$B$4:$F$29,4,FALSE))</f>
        <v>352.24840764331208</v>
      </c>
      <c r="AO106" s="153">
        <f>$E106/(VLOOKUP(AO$2,怪物属性!$B$4:$F$29,3,FALSE)-$G106)/IF(AN106&lt;0,ABS(AN106),AN106)</f>
        <v>6.4961484301281364E-3</v>
      </c>
      <c r="AP106" s="152">
        <f>VLOOKUP(AP$2,怪物属性!$B$4:$F$29,5,FALSE)/($F106-VLOOKUP(AP$2,怪物属性!$B$4:$F$29,4,FALSE))</f>
        <v>555.59681697612734</v>
      </c>
      <c r="AQ106" s="153">
        <f>$E106/(VLOOKUP(AQ$2,怪物属性!$B$4:$F$29,3,FALSE)-$G106)/IF(AP106&lt;0,ABS(AP106),AP106)</f>
        <v>3.7768598259096714E-3</v>
      </c>
      <c r="AR106" s="152">
        <f>VLOOKUP(AR$2,怪物属性!$B$4:$F$29,5,FALSE)/($F106-VLOOKUP(AR$2,怪物属性!$B$4:$F$29,4,FALSE))</f>
        <v>1159.960199004975</v>
      </c>
      <c r="AS106" s="153">
        <f>$E106/(VLOOKUP(AS$2,怪物属性!$B$4:$F$29,3,FALSE)-$G106)/IF(AR106&lt;0,ABS(AR106),AR106)</f>
        <v>1.6680685990691608E-3</v>
      </c>
      <c r="AT106" s="152">
        <f>VLOOKUP(AT$2,怪物属性!$B$4:$F$29,5,FALSE)/($F106-VLOOKUP(AT$2,怪物属性!$B$4:$F$29,4,FALSE))</f>
        <v>-124789.5</v>
      </c>
      <c r="AU106" s="153">
        <f>$E106/(VLOOKUP(AU$2,怪物属性!$B$4:$F$29,3,FALSE)-$G106)/IF(AT106&lt;0,ABS(AT106),AT106)</f>
        <v>1.4237895345327155E-5</v>
      </c>
      <c r="AV106" s="152">
        <f>VLOOKUP(AV$2,怪物属性!$B$4:$F$29,5,FALSE)/($F106-VLOOKUP(AV$2,怪物属性!$B$4:$F$29,4,FALSE))</f>
        <v>-1123.299180327869</v>
      </c>
      <c r="AW106" s="153">
        <f>$E106/(VLOOKUP(AW$2,怪物属性!$B$4:$F$29,3,FALSE)-$G106)/IF(AV106&lt;0,ABS(AV106),AV106)</f>
        <v>1.4428858575256079E-3</v>
      </c>
      <c r="AX106" s="152">
        <f>VLOOKUP(AX$2,怪物属性!$B$4:$F$29,5,FALSE)/($F106-VLOOKUP(AX$2,怪物属性!$B$4:$F$29,4,FALSE))</f>
        <v>-586.81092012133468</v>
      </c>
      <c r="AY106" s="153">
        <f>$E106/(VLOOKUP(AY$2,怪物属性!$B$4:$F$29,3,FALSE)-$G106)/IF(AX106&lt;0,ABS(AX106),AX106)</f>
        <v>2.5324232167153061E-3</v>
      </c>
      <c r="AZ106" s="152">
        <f>VLOOKUP(AZ$2,怪物属性!$B$4:$F$29,5,FALSE)/($F106-VLOOKUP(AZ$2,怪物属性!$B$4:$F$29,4,FALSE))</f>
        <v>-368.30769230769232</v>
      </c>
      <c r="BA106" s="153">
        <f>$E106/(VLOOKUP(BA$2,怪物属性!$B$4:$F$29,3,FALSE)-$G106)/IF(AZ106&lt;0,ABS(AZ106),AZ106)</f>
        <v>3.6201615148983568E-3</v>
      </c>
      <c r="BB106" s="152">
        <f>VLOOKUP(BB$2,怪物属性!$B$4:$F$29,5,FALSE)/($F106-VLOOKUP(BB$2,怪物属性!$B$4:$F$29,4,FALSE))</f>
        <v>-253.19291338582678</v>
      </c>
      <c r="BC106" s="153">
        <f>$E106/(VLOOKUP(BC$2,怪物属性!$B$4:$F$29,3,FALSE)-$G106)/IF(BB106&lt;0,ABS(BB106),BB106)</f>
        <v>4.687127091962201E-3</v>
      </c>
      <c r="BD106" s="152">
        <f>VLOOKUP(BD$2,怪物属性!$B$4:$F$29,5,FALSE)/($F106-VLOOKUP(BD$2,怪物属性!$B$4:$F$29,4,FALSE))</f>
        <v>-154.51288167938932</v>
      </c>
      <c r="BE106" s="153">
        <f>$E106/(VLOOKUP(BE$2,怪物属性!$B$4:$F$29,3,FALSE)-$G106)/IF(BD106&lt;0,ABS(BD106),BD106)</f>
        <v>6.3471451351120745E-3</v>
      </c>
    </row>
    <row r="107" spans="1:57" x14ac:dyDescent="0.15">
      <c r="A107" s="30">
        <f>VLOOKUP(B107,装备升级!W:AB,静态模拟!C107+1,FALSE)+IF(静态模拟!D107=0,0,VLOOKUP(B107,装备强化!AP:AZ,静态模拟!D107+1,FALSE))</f>
        <v>311</v>
      </c>
      <c r="B107" s="149">
        <v>5</v>
      </c>
      <c r="C107" s="149">
        <v>5</v>
      </c>
      <c r="D107" s="149">
        <v>2</v>
      </c>
      <c r="E107" s="149">
        <f t="shared" si="4"/>
        <v>19170</v>
      </c>
      <c r="F107" s="22">
        <f t="shared" si="5"/>
        <v>6390</v>
      </c>
      <c r="G107" s="22">
        <f t="shared" si="6"/>
        <v>3195</v>
      </c>
      <c r="H107" s="152">
        <f>VLOOKUP(H$2,怪物属性!$B$4:$F$29,5,FALSE)/($F107-VLOOKUP(H$2,怪物属性!$B$4:$F$29,4,FALSE))</f>
        <v>1.9367764915405166</v>
      </c>
      <c r="I107" s="153">
        <f>$E107/(VLOOKUP(I$2,怪物属性!$B$4:$F$29,3,FALSE)-$G107)/IF(H107&lt;0,ABS(H107),H107)</f>
        <v>-6.0132986969455731</v>
      </c>
      <c r="J107" s="152">
        <f>VLOOKUP(J$2,怪物属性!$B$4:$F$29,5,FALSE)/($F107-VLOOKUP(J$2,怪物属性!$B$4:$F$29,4,FALSE))</f>
        <v>2.9530818767249309</v>
      </c>
      <c r="K107" s="153">
        <f>$E107/(VLOOKUP(K$2,怪物属性!$B$4:$F$29,3,FALSE)-$G107)/IF(J107&lt;0,ABS(J107),J107)</f>
        <v>-5.3078686545265583</v>
      </c>
      <c r="L107" s="152">
        <f>VLOOKUP(L$2,怪物属性!$B$4:$F$29,5,FALSE)/($F107-VLOOKUP(L$2,怪物属性!$B$4:$F$29,4,FALSE))</f>
        <v>4.832889227255424</v>
      </c>
      <c r="M107" s="153">
        <f>$E107/(VLOOKUP(M$2,怪物属性!$B$4:$F$29,3,FALSE)-$G107)/IF(L107&lt;0,ABS(L107),L107)</f>
        <v>-4.9706408033315803</v>
      </c>
      <c r="N107" s="152">
        <f>VLOOKUP(N$2,怪物属性!$B$4:$F$29,5,FALSE)/($F107-VLOOKUP(N$2,怪物属性!$B$4:$F$29,4,FALSE))</f>
        <v>6.5157728706624605</v>
      </c>
      <c r="O107" s="153">
        <f>$E107/(VLOOKUP(O$2,怪物属性!$B$4:$F$29,3,FALSE)-$G107)/IF(N107&lt;0,ABS(N107),N107)</f>
        <v>-7.908848127064446</v>
      </c>
      <c r="P107" s="152">
        <f>VLOOKUP(P$2,怪物属性!$B$4:$F$29,5,FALSE)/($F107-VLOOKUP(P$2,怪物属性!$B$4:$F$29,4,FALSE))</f>
        <v>9.3800368173450597</v>
      </c>
      <c r="Q107" s="153">
        <f>$E107/(VLOOKUP(Q$2,怪物属性!$B$4:$F$29,3,FALSE)-$G107)/IF(P107&lt;0,ABS(P107),P107)</f>
        <v>35.854421045745489</v>
      </c>
      <c r="R107" s="152">
        <f>VLOOKUP(R$2,怪物属性!$B$4:$F$29,5,FALSE)/($F107-VLOOKUP(R$2,怪物属性!$B$4:$F$29,4,FALSE))</f>
        <v>12</v>
      </c>
      <c r="S107" s="153">
        <f>$E107/(VLOOKUP(S$2,怪物属性!$B$4:$F$29,3,FALSE)-$G107)/IF(R107&lt;0,ABS(R107),R107)</f>
        <v>3.1262230919765166</v>
      </c>
      <c r="T107" s="152">
        <f>VLOOKUP(T$2,怪物属性!$B$4:$F$29,5,FALSE)/($F107-VLOOKUP(T$2,怪物属性!$B$4:$F$29,4,FALSE))</f>
        <v>16.111801242236027</v>
      </c>
      <c r="U107" s="153">
        <f>$E107/(VLOOKUP(U$2,怪物属性!$B$4:$F$29,3,FALSE)-$G107)/IF(T107&lt;0,ABS(T107),T107)</f>
        <v>1.2603931171020477</v>
      </c>
      <c r="V107" s="152">
        <f>VLOOKUP(V$2,怪物属性!$B$4:$F$29,5,FALSE)/($F107-VLOOKUP(V$2,怪物属性!$B$4:$F$29,4,FALSE))</f>
        <v>19.722222222222221</v>
      </c>
      <c r="W107" s="153">
        <f>$E107/(VLOOKUP(W$2,怪物属性!$B$4:$F$29,3,FALSE)-$G107)/IF(V107&lt;0,ABS(V107),V107)</f>
        <v>0.70332850940665703</v>
      </c>
      <c r="X107" s="152">
        <f>VLOOKUP(X$2,怪物属性!$B$4:$F$29,5,FALSE)/($F107-VLOOKUP(X$2,怪物属性!$B$4:$F$29,4,FALSE))</f>
        <v>25.395061728395063</v>
      </c>
      <c r="Y107" s="153">
        <f>$E107/(VLOOKUP(Y$2,怪物属性!$B$4:$F$29,3,FALSE)-$G107)/IF(X107&lt;0,ABS(X107),X107)</f>
        <v>0.41430909528492837</v>
      </c>
      <c r="Z107" s="152">
        <f>VLOOKUP(Z$2,怪物属性!$B$4:$F$29,5,FALSE)/($F107-VLOOKUP(Z$2,怪物属性!$B$4:$F$29,4,FALSE))</f>
        <v>30.42955064737243</v>
      </c>
      <c r="AA107" s="153">
        <f>$E107/(VLOOKUP(AA$2,怪物属性!$B$4:$F$29,3,FALSE)-$G107)/IF(Z107&lt;0,ABS(Z107),Z107)</f>
        <v>0.27764641987029026</v>
      </c>
      <c r="AB107" s="152">
        <f>VLOOKUP(AB$2,怪物属性!$B$4:$F$29,5,FALSE)/($F107-VLOOKUP(AB$2,怪物属性!$B$4:$F$29,4,FALSE))</f>
        <v>63.430905377808031</v>
      </c>
      <c r="AC107" s="153">
        <f>$E107/(VLOOKUP(AC$2,怪物属性!$B$4:$F$29,3,FALSE)-$G107)/IF(AB107&lt;0,ABS(AB107),AB107)</f>
        <v>6.9748121196305815E-2</v>
      </c>
      <c r="AD107" s="152">
        <f>VLOOKUP(AD$2,怪物属性!$B$4:$F$29,5,FALSE)/($F107-VLOOKUP(AD$2,怪物属性!$B$4:$F$29,4,FALSE))</f>
        <v>78.882087870822374</v>
      </c>
      <c r="AE107" s="153">
        <f>$E107/(VLOOKUP(AE$2,怪物属性!$B$4:$F$29,3,FALSE)-$G107)/IF(AD107&lt;0,ABS(AD107),AD107)</f>
        <v>4.9134846513869769E-2</v>
      </c>
      <c r="AF107" s="152">
        <f>VLOOKUP(AF$2,怪物属性!$B$4:$F$29,5,FALSE)/($F107-VLOOKUP(AF$2,怪物属性!$B$4:$F$29,4,FALSE))</f>
        <v>103.27754415475189</v>
      </c>
      <c r="AG107" s="153">
        <f>$E107/(VLOOKUP(AG$2,怪物属性!$B$4:$F$29,3,FALSE)-$G107)/IF(AF107&lt;0,ABS(AF107),AF107)</f>
        <v>3.3276504556971807E-2</v>
      </c>
      <c r="AH107" s="152">
        <f>VLOOKUP(AH$2,怪物属性!$B$4:$F$29,5,FALSE)/($F107-VLOOKUP(AH$2,怪物属性!$B$4:$F$29,4,FALSE))</f>
        <v>130.23326959847037</v>
      </c>
      <c r="AI107" s="153">
        <f>$E107/(VLOOKUP(AI$2,怪物属性!$B$4:$F$29,3,FALSE)-$G107)/IF(AH107&lt;0,ABS(AH107),AH107)</f>
        <v>2.3691841324318612E-2</v>
      </c>
      <c r="AJ107" s="152">
        <f>VLOOKUP(AJ$2,怪物属性!$B$4:$F$29,5,FALSE)/($F107-VLOOKUP(AJ$2,怪物属性!$B$4:$F$29,4,FALSE))</f>
        <v>174.28125</v>
      </c>
      <c r="AK107" s="153">
        <f>$E107/(VLOOKUP(AK$2,怪物属性!$B$4:$F$29,3,FALSE)-$G107)/IF(AJ107&lt;0,ABS(AJ107),AJ107)</f>
        <v>1.5999217565651133E-2</v>
      </c>
      <c r="AL107" s="152">
        <f>VLOOKUP(AL$2,怪物属性!$B$4:$F$29,5,FALSE)/($F107-VLOOKUP(AL$2,怪物属性!$B$4:$F$29,4,FALSE))</f>
        <v>234.43677375256323</v>
      </c>
      <c r="AM107" s="153">
        <f>$E107/(VLOOKUP(AM$2,怪物属性!$B$4:$F$29,3,FALSE)-$G107)/IF(AL107&lt;0,ABS(AL107),AL107)</f>
        <v>1.0766352590610513E-2</v>
      </c>
      <c r="AN107" s="152">
        <f>VLOOKUP(AN$2,怪物属性!$B$4:$F$29,5,FALSE)/($F107-VLOOKUP(AN$2,怪物属性!$B$4:$F$29,4,FALSE))</f>
        <v>336.91993037423845</v>
      </c>
      <c r="AO107" s="153">
        <f>$E107/(VLOOKUP(AO$2,怪物属性!$B$4:$F$29,3,FALSE)-$G107)/IF(AN107&lt;0,ABS(AN107),AN107)</f>
        <v>6.8659094541498079E-3</v>
      </c>
      <c r="AP107" s="152">
        <f>VLOOKUP(AP$2,怪物属性!$B$4:$F$29,5,FALSE)/($F107-VLOOKUP(AP$2,怪物属性!$B$4:$F$29,4,FALSE))</f>
        <v>521.04477611940297</v>
      </c>
      <c r="AQ107" s="153">
        <f>$E107/(VLOOKUP(AQ$2,怪物属性!$B$4:$F$29,3,FALSE)-$G107)/IF(AP107&lt;0,ABS(AP107),AP107)</f>
        <v>4.0703024409740555E-3</v>
      </c>
      <c r="AR107" s="152">
        <f>VLOOKUP(AR$2,怪物属性!$B$4:$F$29,5,FALSE)/($F107-VLOOKUP(AR$2,怪物属性!$B$4:$F$29,4,FALSE))</f>
        <v>1031.646017699115</v>
      </c>
      <c r="AS107" s="153">
        <f>$E107/(VLOOKUP(AS$2,怪物属性!$B$4:$F$29,3,FALSE)-$G107)/IF(AR107&lt;0,ABS(AR107),AR107)</f>
        <v>1.8951509555744095E-3</v>
      </c>
      <c r="AT107" s="152">
        <f>VLOOKUP(AT$2,怪物属性!$B$4:$F$29,5,FALSE)/($F107-VLOOKUP(AT$2,怪物属性!$B$4:$F$29,4,FALSE))</f>
        <v>10851.260869565218</v>
      </c>
      <c r="AU107" s="153">
        <f>$E107/(VLOOKUP(AU$2,怪物属性!$B$4:$F$29,3,FALSE)-$G107)/IF(AT107&lt;0,ABS(AT107),AT107)</f>
        <v>1.6541338760540166E-4</v>
      </c>
      <c r="AV107" s="152">
        <f>VLOOKUP(AV$2,怪物属性!$B$4:$F$29,5,FALSE)/($F107-VLOOKUP(AV$2,怪物属性!$B$4:$F$29,4,FALSE))</f>
        <v>-1251.5296803652968</v>
      </c>
      <c r="AW107" s="153">
        <f>$E107/(VLOOKUP(AW$2,怪物属性!$B$4:$F$29,3,FALSE)-$G107)/IF(AV107&lt;0,ABS(AV107),AV107)</f>
        <v>1.3080491542179151E-3</v>
      </c>
      <c r="AX107" s="152">
        <f>VLOOKUP(AX$2,怪物属性!$B$4:$F$29,5,FALSE)/($F107-VLOOKUP(AX$2,怪物属性!$B$4:$F$29,4,FALSE))</f>
        <v>-618.05750798722045</v>
      </c>
      <c r="AY107" s="153">
        <f>$E107/(VLOOKUP(AY$2,怪物属性!$B$4:$F$29,3,FALSE)-$G107)/IF(AX107&lt;0,ABS(AX107),AX107)</f>
        <v>2.4280985777793808E-3</v>
      </c>
      <c r="AZ107" s="152">
        <f>VLOOKUP(AZ$2,怪物属性!$B$4:$F$29,5,FALSE)/($F107-VLOOKUP(AZ$2,怪物属性!$B$4:$F$29,4,FALSE))</f>
        <v>-379.53658536585368</v>
      </c>
      <c r="BA107" s="153">
        <f>$E107/(VLOOKUP(BA$2,怪物属性!$B$4:$F$29,3,FALSE)-$G107)/IF(AZ107&lt;0,ABS(AZ107),AZ107)</f>
        <v>3.5469778595148198E-3</v>
      </c>
      <c r="BB107" s="152">
        <f>VLOOKUP(BB$2,怪物属性!$B$4:$F$29,5,FALSE)/($F107-VLOOKUP(BB$2,怪物属性!$B$4:$F$29,4,FALSE))</f>
        <v>-258.27710843373495</v>
      </c>
      <c r="BC107" s="153">
        <f>$E107/(VLOOKUP(BC$2,怪物属性!$B$4:$F$29,3,FALSE)-$G107)/IF(BB107&lt;0,ABS(BB107),BB107)</f>
        <v>4.6383330693076999E-3</v>
      </c>
      <c r="BD107" s="152">
        <f>VLOOKUP(BD$2,怪物属性!$B$4:$F$29,5,FALSE)/($F107-VLOOKUP(BD$2,怪物属性!$B$4:$F$29,4,FALSE))</f>
        <v>-156.37807822308065</v>
      </c>
      <c r="BE107" s="153">
        <f>$E107/(VLOOKUP(BE$2,怪物属性!$B$4:$F$29,3,FALSE)-$G107)/IF(BD107&lt;0,ABS(BD107),BD107)</f>
        <v>6.3290575113354296E-3</v>
      </c>
    </row>
    <row r="108" spans="1:57" x14ac:dyDescent="0.15">
      <c r="A108" s="30">
        <f>VLOOKUP(B108,装备升级!W:AB,静态模拟!C108+1,FALSE)+IF(静态模拟!D108=0,0,VLOOKUP(B108,装备强化!AP:AZ,静态模拟!D108+1,FALSE))</f>
        <v>373</v>
      </c>
      <c r="B108" s="149">
        <v>5</v>
      </c>
      <c r="C108" s="149">
        <v>5</v>
      </c>
      <c r="D108" s="149">
        <v>3</v>
      </c>
      <c r="E108" s="149">
        <f t="shared" si="4"/>
        <v>19320</v>
      </c>
      <c r="F108" s="22">
        <f t="shared" si="5"/>
        <v>6440</v>
      </c>
      <c r="G108" s="22">
        <f t="shared" si="6"/>
        <v>3220</v>
      </c>
      <c r="H108" s="152">
        <f>VLOOKUP(H$2,怪物属性!$B$4:$F$29,5,FALSE)/($F108-VLOOKUP(H$2,怪物属性!$B$4:$F$29,4,FALSE))</f>
        <v>1.9196822594880847</v>
      </c>
      <c r="I108" s="153">
        <f>$E108/(VLOOKUP(I$2,怪物属性!$B$4:$F$29,3,FALSE)-$G108)/IF(H108&lt;0,ABS(H108),H108)</f>
        <v>-6.0228399265358341</v>
      </c>
      <c r="J108" s="152">
        <f>VLOOKUP(J$2,怪物属性!$B$4:$F$29,5,FALSE)/($F108-VLOOKUP(J$2,怪物属性!$B$4:$F$29,4,FALSE))</f>
        <v>2.9261622607110302</v>
      </c>
      <c r="K108" s="153">
        <f>$E108/(VLOOKUP(K$2,怪物属性!$B$4:$F$29,3,FALSE)-$G108)/IF(J108&lt;0,ABS(J108),J108)</f>
        <v>-5.2904684878983943</v>
      </c>
      <c r="L108" s="152">
        <f>VLOOKUP(L$2,怪物属性!$B$4:$F$29,5,FALSE)/($F108-VLOOKUP(L$2,怪物属性!$B$4:$F$29,4,FALSE))</f>
        <v>4.7873303167420813</v>
      </c>
      <c r="M108" s="153">
        <f>$E108/(VLOOKUP(M$2,怪物属性!$B$4:$F$29,3,FALSE)-$G108)/IF(L108&lt;0,ABS(L108),L108)</f>
        <v>-4.9035870885942208</v>
      </c>
      <c r="N108" s="152">
        <f>VLOOKUP(N$2,怪物属性!$B$4:$F$29,5,FALSE)/($F108-VLOOKUP(N$2,怪物属性!$B$4:$F$29,4,FALSE))</f>
        <v>6.452167122217884</v>
      </c>
      <c r="O108" s="153">
        <f>$E108/(VLOOKUP(O$2,怪物属性!$B$4:$F$29,3,FALSE)-$G108)/IF(N108&lt;0,ABS(N108),N108)</f>
        <v>-7.5424251237952022</v>
      </c>
      <c r="P108" s="152">
        <f>VLOOKUP(P$2,怪物属性!$B$4:$F$29,5,FALSE)/($F108-VLOOKUP(P$2,怪物属性!$B$4:$F$29,4,FALSE))</f>
        <v>9.2850779510022274</v>
      </c>
      <c r="Q108" s="153">
        <f>$E108/(VLOOKUP(Q$2,怪物属性!$B$4:$F$29,3,FALSE)-$G108)/IF(P108&lt;0,ABS(P108),P108)</f>
        <v>65.023686735428157</v>
      </c>
      <c r="R108" s="152">
        <f>VLOOKUP(R$2,怪物属性!$B$4:$F$29,5,FALSE)/($F108-VLOOKUP(R$2,怪物属性!$B$4:$F$29,4,FALSE))</f>
        <v>11.873497786211258</v>
      </c>
      <c r="S108" s="153">
        <f>$E108/(VLOOKUP(S$2,怪物属性!$B$4:$F$29,3,FALSE)-$G108)/IF(R108&lt;0,ABS(R108),R108)</f>
        <v>3.3480518660574066</v>
      </c>
      <c r="T108" s="152">
        <f>VLOOKUP(T$2,怪物属性!$B$4:$F$29,5,FALSE)/($F108-VLOOKUP(T$2,怪物属性!$B$4:$F$29,4,FALSE))</f>
        <v>15.935059236507239</v>
      </c>
      <c r="U108" s="153">
        <f>$E108/(VLOOKUP(U$2,怪物属性!$B$4:$F$29,3,FALSE)-$G108)/IF(T108&lt;0,ABS(T108),T108)</f>
        <v>1.3192828851715226</v>
      </c>
      <c r="V108" s="152">
        <f>VLOOKUP(V$2,怪物属性!$B$4:$F$29,5,FALSE)/($F108-VLOOKUP(V$2,怪物属性!$B$4:$F$29,4,FALSE))</f>
        <v>19.496567505720822</v>
      </c>
      <c r="W108" s="153">
        <f>$E108/(VLOOKUP(W$2,怪物属性!$B$4:$F$29,3,FALSE)-$G108)/IF(V108&lt;0,ABS(V108),V108)</f>
        <v>0.73024588207209362</v>
      </c>
      <c r="X108" s="152">
        <f>VLOOKUP(X$2,怪物属性!$B$4:$F$29,5,FALSE)/($F108-VLOOKUP(X$2,怪物属性!$B$4:$F$29,4,FALSE))</f>
        <v>25.091365701985172</v>
      </c>
      <c r="Y108" s="153">
        <f>$E108/(VLOOKUP(Y$2,怪物属性!$B$4:$F$29,3,FALSE)-$G108)/IF(X108&lt;0,ABS(X108),X108)</f>
        <v>0.42848413332721613</v>
      </c>
      <c r="Z108" s="152">
        <f>VLOOKUP(Z$2,怪物属性!$B$4:$F$29,5,FALSE)/($F108-VLOOKUP(Z$2,怪物属性!$B$4:$F$29,4,FALSE))</f>
        <v>30.048132364001003</v>
      </c>
      <c r="AA108" s="153">
        <f>$E108/(VLOOKUP(AA$2,怪物属性!$B$4:$F$29,3,FALSE)-$G108)/IF(Z108&lt;0,ABS(Z108),Z108)</f>
        <v>0.28652781358098356</v>
      </c>
      <c r="AB108" s="152">
        <f>VLOOKUP(AB$2,怪物属性!$B$4:$F$29,5,FALSE)/($F108-VLOOKUP(AB$2,怪物属性!$B$4:$F$29,4,FALSE))</f>
        <v>62.369477911646584</v>
      </c>
      <c r="AC108" s="153">
        <f>$E108/(VLOOKUP(AC$2,怪物属性!$B$4:$F$29,3,FALSE)-$G108)/IF(AB108&lt;0,ABS(AB108),AB108)</f>
        <v>7.1905037782923523E-2</v>
      </c>
      <c r="AD108" s="152">
        <f>VLOOKUP(AD$2,怪物属性!$B$4:$F$29,5,FALSE)/($F108-VLOOKUP(AD$2,怪物属性!$B$4:$F$29,4,FALSE))</f>
        <v>77.428308145963882</v>
      </c>
      <c r="AE108" s="153">
        <f>$E108/(VLOOKUP(AE$2,怪物属性!$B$4:$F$29,3,FALSE)-$G108)/IF(AD108&lt;0,ABS(AD108),AD108)</f>
        <v>5.0705373634810591E-2</v>
      </c>
      <c r="AF108" s="152">
        <f>VLOOKUP(AF$2,怪物属性!$B$4:$F$29,5,FALSE)/($F108-VLOOKUP(AF$2,怪物属性!$B$4:$F$29,4,FALSE))</f>
        <v>101.1507413509061</v>
      </c>
      <c r="AG108" s="153">
        <f>$E108/(VLOOKUP(AG$2,怪物属性!$B$4:$F$29,3,FALSE)-$G108)/IF(AF108&lt;0,ABS(AF108),AF108)</f>
        <v>3.4396193104793742E-2</v>
      </c>
      <c r="AH108" s="152">
        <f>VLOOKUP(AH$2,怪物属性!$B$4:$F$29,5,FALSE)/($F108-VLOOKUP(AH$2,怪物属性!$B$4:$F$29,4,FALSE))</f>
        <v>127.19327731092437</v>
      </c>
      <c r="AI108" s="153">
        <f>$E108/(VLOOKUP(AI$2,怪物属性!$B$4:$F$29,3,FALSE)-$G108)/IF(AH108&lt;0,ABS(AH108),AH108)</f>
        <v>2.4546674255976581E-2</v>
      </c>
      <c r="AJ108" s="152">
        <f>VLOOKUP(AJ$2,怪物属性!$B$4:$F$29,5,FALSE)/($F108-VLOOKUP(AJ$2,怪物属性!$B$4:$F$29,4,FALSE))</f>
        <v>169.55048859934854</v>
      </c>
      <c r="AK108" s="153">
        <f>$E108/(VLOOKUP(AK$2,怪物属性!$B$4:$F$29,3,FALSE)-$G108)/IF(AJ108&lt;0,ABS(AJ108),AJ108)</f>
        <v>1.6634796982916016E-2</v>
      </c>
      <c r="AL108" s="152">
        <f>VLOOKUP(AL$2,怪物属性!$B$4:$F$29,5,FALSE)/($F108-VLOOKUP(AL$2,怪物属性!$B$4:$F$29,4,FALSE))</f>
        <v>226.68935888962326</v>
      </c>
      <c r="AM108" s="153">
        <f>$E108/(VLOOKUP(AM$2,怪物属性!$B$4:$F$29,3,FALSE)-$G108)/IF(AL108&lt;0,ABS(AL108),AL108)</f>
        <v>1.1258489013512297E-2</v>
      </c>
      <c r="AN108" s="152">
        <f>VLOOKUP(AN$2,怪物属性!$B$4:$F$29,5,FALSE)/($F108-VLOOKUP(AN$2,怪物属性!$B$4:$F$29,4,FALSE))</f>
        <v>322.86989157631359</v>
      </c>
      <c r="AO108" s="153">
        <f>$E108/(VLOOKUP(AO$2,怪物属性!$B$4:$F$29,3,FALSE)-$G108)/IF(AN108&lt;0,ABS(AN108),AN108)</f>
        <v>7.2425980533649759E-3</v>
      </c>
      <c r="AP108" s="152">
        <f>VLOOKUP(AP$2,怪物属性!$B$4:$F$29,5,FALSE)/($F108-VLOOKUP(AP$2,怪物属性!$B$4:$F$29,4,FALSE))</f>
        <v>490.53864168618264</v>
      </c>
      <c r="AQ108" s="153">
        <f>$E108/(VLOOKUP(AQ$2,怪物属性!$B$4:$F$29,3,FALSE)-$G108)/IF(AP108&lt;0,ABS(AP108),AP108)</f>
        <v>4.3693450660187592E-3</v>
      </c>
      <c r="AR108" s="152">
        <f>VLOOKUP(AR$2,怪物属性!$B$4:$F$29,5,FALSE)/($F108-VLOOKUP(AR$2,怪物属性!$B$4:$F$29,4,FALSE))</f>
        <v>928.89243027888449</v>
      </c>
      <c r="AS108" s="153">
        <f>$E108/(VLOOKUP(AS$2,怪物属性!$B$4:$F$29,3,FALSE)-$G108)/IF(AR108&lt;0,ABS(AR108),AR108)</f>
        <v>2.1266834116694085E-3</v>
      </c>
      <c r="AT108" s="152">
        <f>VLOOKUP(AT$2,怪物属性!$B$4:$F$29,5,FALSE)/($F108-VLOOKUP(AT$2,怪物属性!$B$4:$F$29,4,FALSE))</f>
        <v>5199.5625</v>
      </c>
      <c r="AU108" s="153">
        <f>$E108/(VLOOKUP(AU$2,怪物属性!$B$4:$F$29,3,FALSE)-$G108)/IF(AT108&lt;0,ABS(AT108),AT108)</f>
        <v>3.4872803699129948E-4</v>
      </c>
      <c r="AV108" s="152">
        <f>VLOOKUP(AV$2,怪物属性!$B$4:$F$29,5,FALSE)/($F108-VLOOKUP(AV$2,怪物属性!$B$4:$F$29,4,FALSE))</f>
        <v>-1412.8092783505156</v>
      </c>
      <c r="AW108" s="153">
        <f>$E108/(VLOOKUP(AW$2,怪物属性!$B$4:$F$29,3,FALSE)-$G108)/IF(AV108&lt;0,ABS(AV108),AV108)</f>
        <v>1.1702936995899743E-3</v>
      </c>
      <c r="AX108" s="152">
        <f>VLOOKUP(AX$2,怪物属性!$B$4:$F$29,5,FALSE)/($F108-VLOOKUP(AX$2,怪物属性!$B$4:$F$29,4,FALSE))</f>
        <v>-652.81889763779532</v>
      </c>
      <c r="AY108" s="153">
        <f>$E108/(VLOOKUP(AY$2,怪物属性!$B$4:$F$29,3,FALSE)-$G108)/IF(AX108&lt;0,ABS(AX108),AX108)</f>
        <v>2.3213374782041826E-3</v>
      </c>
      <c r="AZ108" s="152">
        <f>VLOOKUP(AZ$2,怪物属性!$B$4:$F$29,5,FALSE)/($F108-VLOOKUP(AZ$2,怪物属性!$B$4:$F$29,4,FALSE))</f>
        <v>-391.47169811320754</v>
      </c>
      <c r="BA108" s="153">
        <f>$E108/(VLOOKUP(BA$2,怪物属性!$B$4:$F$29,3,FALSE)-$G108)/IF(AZ108&lt;0,ABS(AZ108),AZ108)</f>
        <v>3.4718414858000541E-3</v>
      </c>
      <c r="BB108" s="152">
        <f>VLOOKUP(BB$2,怪物属性!$B$4:$F$29,5,FALSE)/($F108-VLOOKUP(BB$2,怪物属性!$B$4:$F$29,4,FALSE))</f>
        <v>-263.56967213114751</v>
      </c>
      <c r="BC108" s="153">
        <f>$E108/(VLOOKUP(BC$2,怪物属性!$B$4:$F$29,3,FALSE)-$G108)/IF(BB108&lt;0,ABS(BB108),BB108)</f>
        <v>4.5879264873306229E-3</v>
      </c>
      <c r="BD108" s="152">
        <f>VLOOKUP(BD$2,怪物属性!$B$4:$F$29,5,FALSE)/($F108-VLOOKUP(BD$2,怪物属性!$B$4:$F$29,4,FALSE))</f>
        <v>-158.28885630498533</v>
      </c>
      <c r="BE108" s="153">
        <f>$E108/(VLOOKUP(BE$2,怪物属性!$B$4:$F$29,3,FALSE)-$G108)/IF(BD108&lt;0,ABS(BD108),BD108)</f>
        <v>6.3097259562387908E-3</v>
      </c>
    </row>
    <row r="109" spans="1:57" x14ac:dyDescent="0.15">
      <c r="A109" s="30">
        <f>VLOOKUP(B109,装备升级!W:AB,静态模拟!C109+1,FALSE)+IF(静态模拟!D109=0,0,VLOOKUP(B109,装备强化!AP:AZ,静态模拟!D109+1,FALSE))</f>
        <v>451</v>
      </c>
      <c r="B109" s="149">
        <v>5</v>
      </c>
      <c r="C109" s="149">
        <v>5</v>
      </c>
      <c r="D109" s="149">
        <v>4</v>
      </c>
      <c r="E109" s="149">
        <f t="shared" si="4"/>
        <v>19470</v>
      </c>
      <c r="F109" s="22">
        <f t="shared" si="5"/>
        <v>6490</v>
      </c>
      <c r="G109" s="22">
        <f t="shared" si="6"/>
        <v>3245</v>
      </c>
      <c r="H109" s="152">
        <f>VLOOKUP(H$2,怪物属性!$B$4:$F$29,5,FALSE)/($F109-VLOOKUP(H$2,怪物属性!$B$4:$F$29,4,FALSE))</f>
        <v>1.9028871391076116</v>
      </c>
      <c r="I109" s="153">
        <f>$E109/(VLOOKUP(I$2,怪物属性!$B$4:$F$29,3,FALSE)-$G109)/IF(H109&lt;0,ABS(H109),H109)</f>
        <v>-6.032913142485361</v>
      </c>
      <c r="J109" s="152">
        <f>VLOOKUP(J$2,怪物属性!$B$4:$F$29,5,FALSE)/($F109-VLOOKUP(J$2,怪物属性!$B$4:$F$29,4,FALSE))</f>
        <v>2.8997289972899729</v>
      </c>
      <c r="K109" s="153">
        <f>$E109/(VLOOKUP(K$2,怪物属性!$B$4:$F$29,3,FALSE)-$G109)/IF(J109&lt;0,ABS(J109),J109)</f>
        <v>-5.2744859078929016</v>
      </c>
      <c r="L109" s="152">
        <f>VLOOKUP(L$2,怪物属性!$B$4:$F$29,5,FALSE)/($F109-VLOOKUP(L$2,怪物属性!$B$4:$F$29,4,FALSE))</f>
        <v>4.7426223384385509</v>
      </c>
      <c r="M109" s="153">
        <f>$E109/(VLOOKUP(M$2,怪物属性!$B$4:$F$29,3,FALSE)-$G109)/IF(L109&lt;0,ABS(L109),L109)</f>
        <v>-4.8411836368013699</v>
      </c>
      <c r="N109" s="152">
        <f>VLOOKUP(N$2,怪物属性!$B$4:$F$29,5,FALSE)/($F109-VLOOKUP(N$2,怪物属性!$B$4:$F$29,4,FALSE))</f>
        <v>6.3897911832946637</v>
      </c>
      <c r="O109" s="153">
        <f>$E109/(VLOOKUP(O$2,怪物属性!$B$4:$F$29,3,FALSE)-$G109)/IF(N109&lt;0,ABS(N109),N109)</f>
        <v>-7.2204927257896312</v>
      </c>
      <c r="P109" s="152">
        <f>VLOOKUP(P$2,怪物属性!$B$4:$F$29,5,FALSE)/($F109-VLOOKUP(P$2,怪物属性!$B$4:$F$29,4,FALSE))</f>
        <v>9.1920224493886558</v>
      </c>
      <c r="Q109" s="153">
        <f>$E109/(VLOOKUP(Q$2,怪物属性!$B$4:$F$29,3,FALSE)-$G109)/IF(P109&lt;0,ABS(P109),P109)</f>
        <v>302.59157728814722</v>
      </c>
      <c r="R109" s="152">
        <f>VLOOKUP(R$2,怪物属性!$B$4:$F$29,5,FALSE)/($F109-VLOOKUP(R$2,怪物属性!$B$4:$F$29,4,FALSE))</f>
        <v>11.749634884206134</v>
      </c>
      <c r="S109" s="153">
        <f>$E109/(VLOOKUP(S$2,怪物属性!$B$4:$F$29,3,FALSE)-$G109)/IF(R109&lt;0,ABS(R109),R109)</f>
        <v>3.5945179348205412</v>
      </c>
      <c r="T109" s="152">
        <f>VLOOKUP(T$2,怪物属性!$B$4:$F$29,5,FALSE)/($F109-VLOOKUP(T$2,怪物属性!$B$4:$F$29,4,FALSE))</f>
        <v>15.762152777777779</v>
      </c>
      <c r="U109" s="153">
        <f>$E109/(VLOOKUP(U$2,怪物属性!$B$4:$F$29,3,FALSE)-$G109)/IF(T109&lt;0,ABS(T109),T109)</f>
        <v>1.3816972717481377</v>
      </c>
      <c r="V109" s="152">
        <f>VLOOKUP(V$2,怪物属性!$B$4:$F$29,5,FALSE)/($F109-VLOOKUP(V$2,怪物属性!$B$4:$F$29,4,FALSE))</f>
        <v>19.27601809954751</v>
      </c>
      <c r="W109" s="153">
        <f>$E109/(VLOOKUP(W$2,怪物属性!$B$4:$F$29,3,FALSE)-$G109)/IF(V109&lt;0,ABS(V109),V109)</f>
        <v>0.75830584105231991</v>
      </c>
      <c r="X109" s="152">
        <f>VLOOKUP(X$2,怪物属性!$B$4:$F$29,5,FALSE)/($F109-VLOOKUP(X$2,怪物属性!$B$4:$F$29,4,FALSE))</f>
        <v>24.794847553769795</v>
      </c>
      <c r="Y109" s="153">
        <f>$E109/(VLOOKUP(Y$2,怪物属性!$B$4:$F$29,3,FALSE)-$G109)/IF(X109&lt;0,ABS(X109),X109)</f>
        <v>0.44313983485017716</v>
      </c>
      <c r="Z109" s="152">
        <f>VLOOKUP(Z$2,怪物属性!$B$4:$F$29,5,FALSE)/($F109-VLOOKUP(Z$2,怪物属性!$B$4:$F$29,4,FALSE))</f>
        <v>29.67615746471899</v>
      </c>
      <c r="AA109" s="153">
        <f>$E109/(VLOOKUP(AA$2,怪物属性!$B$4:$F$29,3,FALSE)-$G109)/IF(Z109&lt;0,ABS(Z109),Z109)</f>
        <v>0.29566572536334762</v>
      </c>
      <c r="AB109" s="152">
        <f>VLOOKUP(AB$2,怪物属性!$B$4:$F$29,5,FALSE)/($F109-VLOOKUP(AB$2,怪物属性!$B$4:$F$29,4,FALSE))</f>
        <v>61.342988808426597</v>
      </c>
      <c r="AC109" s="153">
        <f>$E109/(VLOOKUP(AC$2,怪物属性!$B$4:$F$29,3,FALSE)-$G109)/IF(AB109&lt;0,ABS(AB109),AB109)</f>
        <v>7.4105927100041658E-2</v>
      </c>
      <c r="AD109" s="152">
        <f>VLOOKUP(AD$2,怪物属性!$B$4:$F$29,5,FALSE)/($F109-VLOOKUP(AD$2,怪物属性!$B$4:$F$29,4,FALSE))</f>
        <v>76.0271444082519</v>
      </c>
      <c r="AE109" s="153">
        <f>$E109/(VLOOKUP(AE$2,怪物属性!$B$4:$F$29,3,FALSE)-$G109)/IF(AD109&lt;0,ABS(AD109),AD109)</f>
        <v>5.2306524429225849E-2</v>
      </c>
      <c r="AF109" s="152">
        <f>VLOOKUP(AF$2,怪物属性!$B$4:$F$29,5,FALSE)/($F109-VLOOKUP(AF$2,怪物属性!$B$4:$F$29,4,FALSE))</f>
        <v>99.109765940274414</v>
      </c>
      <c r="AG109" s="153">
        <f>$E109/(VLOOKUP(AG$2,怪物属性!$B$4:$F$29,3,FALSE)-$G109)/IF(AF109&lt;0,ABS(AF109),AF109)</f>
        <v>3.5537057636344439E-2</v>
      </c>
      <c r="AH109" s="152">
        <f>VLOOKUP(AH$2,怪物属性!$B$4:$F$29,5,FALSE)/($F109-VLOOKUP(AH$2,怪物属性!$B$4:$F$29,4,FALSE))</f>
        <v>124.29197080291971</v>
      </c>
      <c r="AI109" s="153">
        <f>$E109/(VLOOKUP(AI$2,怪物属性!$B$4:$F$29,3,FALSE)-$G109)/IF(AH109&lt;0,ABS(AH109),AH109)</f>
        <v>2.5417375762081036E-2</v>
      </c>
      <c r="AJ109" s="152">
        <f>VLOOKUP(AJ$2,怪物属性!$B$4:$F$29,5,FALSE)/($F109-VLOOKUP(AJ$2,怪物属性!$B$4:$F$29,4,FALSE))</f>
        <v>165.06976744186048</v>
      </c>
      <c r="AK109" s="153">
        <f>$E109/(VLOOKUP(AK$2,怪物属性!$B$4:$F$29,3,FALSE)-$G109)/IF(AJ109&lt;0,ABS(AJ109),AJ109)</f>
        <v>1.7282069860260898E-2</v>
      </c>
      <c r="AL109" s="152">
        <f>VLOOKUP(AL$2,怪物属性!$B$4:$F$29,5,FALSE)/($F109-VLOOKUP(AL$2,怪物属性!$B$4:$F$29,4,FALSE))</f>
        <v>219.43761996161228</v>
      </c>
      <c r="AM109" s="153">
        <f>$E109/(VLOOKUP(AM$2,怪物属性!$B$4:$F$29,3,FALSE)-$G109)/IF(AL109&lt;0,ABS(AL109),AL109)</f>
        <v>1.1759683225965434E-2</v>
      </c>
      <c r="AN109" s="152">
        <f>VLOOKUP(AN$2,怪物属性!$B$4:$F$29,5,FALSE)/($F109-VLOOKUP(AN$2,怪物属性!$B$4:$F$29,4,FALSE))</f>
        <v>309.94475580464371</v>
      </c>
      <c r="AO109" s="153">
        <f>$E109/(VLOOKUP(AO$2,怪物属性!$B$4:$F$29,3,FALSE)-$G109)/IF(AN109&lt;0,ABS(AN109),AN109)</f>
        <v>7.6262773051245609E-3</v>
      </c>
      <c r="AP109" s="152">
        <f>VLOOKUP(AP$2,怪物属性!$B$4:$F$29,5,FALSE)/($F109-VLOOKUP(AP$2,怪物属性!$B$4:$F$29,4,FALSE))</f>
        <v>463.40707964601768</v>
      </c>
      <c r="AQ109" s="153">
        <f>$E109/(VLOOKUP(AQ$2,怪物属性!$B$4:$F$29,3,FALSE)-$G109)/IF(AP109&lt;0,ABS(AP109),AP109)</f>
        <v>4.674034424900558E-3</v>
      </c>
      <c r="AR109" s="152">
        <f>VLOOKUP(AR$2,怪物属性!$B$4:$F$29,5,FALSE)/($F109-VLOOKUP(AR$2,怪物属性!$B$4:$F$29,4,FALSE))</f>
        <v>844.75362318840575</v>
      </c>
      <c r="AS109" s="153">
        <f>$E109/(VLOOKUP(AS$2,怪物属性!$B$4:$F$29,3,FALSE)-$G109)/IF(AR109&lt;0,ABS(AR109),AR109)</f>
        <v>2.3627001813438298E-3</v>
      </c>
      <c r="AT109" s="152">
        <f>VLOOKUP(AT$2,怪物属性!$B$4:$F$29,5,FALSE)/($F109-VLOOKUP(AT$2,怪物属性!$B$4:$F$29,4,FALSE))</f>
        <v>3418.8904109589039</v>
      </c>
      <c r="AU109" s="153">
        <f>$E109/(VLOOKUP(AU$2,怪物属性!$B$4:$F$29,3,FALSE)-$G109)/IF(AT109&lt;0,ABS(AT109),AT109)</f>
        <v>5.3573189970631153E-4</v>
      </c>
      <c r="AV109" s="152">
        <f>VLOOKUP(AV$2,怪物属性!$B$4:$F$29,5,FALSE)/($F109-VLOOKUP(AV$2,怪物属性!$B$4:$F$29,4,FALSE))</f>
        <v>-1621.8047337278106</v>
      </c>
      <c r="AW109" s="153">
        <f>$E109/(VLOOKUP(AW$2,怪物属性!$B$4:$F$29,3,FALSE)-$G109)/IF(AV109&lt;0,ABS(AV109),AV109)</f>
        <v>1.0296007195123673E-3</v>
      </c>
      <c r="AX109" s="152">
        <f>VLOOKUP(AX$2,怪物属性!$B$4:$F$29,5,FALSE)/($F109-VLOOKUP(AX$2,怪物属性!$B$4:$F$29,4,FALSE))</f>
        <v>-691.72348033373066</v>
      </c>
      <c r="AY109" s="153">
        <f>$E109/(VLOOKUP(AY$2,怪物属性!$B$4:$F$29,3,FALSE)-$G109)/IF(AX109&lt;0,ABS(AX109),AX109)</f>
        <v>2.2121255565822969E-3</v>
      </c>
      <c r="AZ109" s="152">
        <f>VLOOKUP(AZ$2,怪物属性!$B$4:$F$29,5,FALSE)/($F109-VLOOKUP(AZ$2,怪物属性!$B$4:$F$29,4,FALSE))</f>
        <v>-404.18181818181819</v>
      </c>
      <c r="BA109" s="153">
        <f>$E109/(VLOOKUP(BA$2,怪物属性!$B$4:$F$29,3,FALSE)-$G109)/IF(AZ109&lt;0,ABS(AZ109),AZ109)</f>
        <v>3.394742072832648E-3</v>
      </c>
      <c r="BB109" s="152">
        <f>VLOOKUP(BB$2,怪物属性!$B$4:$F$29,5,FALSE)/($F109-VLOOKUP(BB$2,怪物属性!$B$4:$F$29,4,FALSE))</f>
        <v>-269.08368200836821</v>
      </c>
      <c r="BC109" s="153">
        <f>$E109/(VLOOKUP(BC$2,怪物属性!$B$4:$F$29,3,FALSE)-$G109)/IF(BB109&lt;0,ABS(BB109),BB109)</f>
        <v>4.5358997644142952E-3</v>
      </c>
      <c r="BD109" s="152">
        <f>VLOOKUP(BD$2,怪物属性!$B$4:$F$29,5,FALSE)/($F109-VLOOKUP(BD$2,怪物属性!$B$4:$F$29,4,FALSE))</f>
        <v>-160.24690747154875</v>
      </c>
      <c r="BE109" s="153">
        <f>$E109/(VLOOKUP(BE$2,怪物属性!$B$4:$F$29,3,FALSE)-$G109)/IF(BD109&lt;0,ABS(BD109),BD109)</f>
        <v>6.2891456406462673E-3</v>
      </c>
    </row>
    <row r="110" spans="1:57" x14ac:dyDescent="0.15">
      <c r="A110" s="30">
        <f>VLOOKUP(B110,装备升级!W:AB,静态模拟!C110+1,FALSE)+IF(静态模拟!D110=0,0,VLOOKUP(B110,装备强化!AP:AZ,静态模拟!D110+1,FALSE))</f>
        <v>551</v>
      </c>
      <c r="B110" s="149">
        <v>5</v>
      </c>
      <c r="C110" s="149">
        <v>5</v>
      </c>
      <c r="D110" s="149">
        <v>5</v>
      </c>
      <c r="E110" s="149">
        <f t="shared" si="4"/>
        <v>19620</v>
      </c>
      <c r="F110" s="22">
        <f t="shared" si="5"/>
        <v>6540</v>
      </c>
      <c r="G110" s="22">
        <f t="shared" si="6"/>
        <v>3270</v>
      </c>
      <c r="H110" s="152">
        <f>VLOOKUP(H$2,怪物属性!$B$4:$F$29,5,FALSE)/($F110-VLOOKUP(H$2,怪物属性!$B$4:$F$29,4,FALSE))</f>
        <v>1.8863833477883782</v>
      </c>
      <c r="I110" s="153">
        <f>$E110/(VLOOKUP(I$2,怪物属性!$B$4:$F$29,3,FALSE)-$G110)/IF(H110&lt;0,ABS(H110),H110)</f>
        <v>-6.0434951611933716</v>
      </c>
      <c r="J110" s="152">
        <f>VLOOKUP(J$2,怪物属性!$B$4:$F$29,5,FALSE)/($F110-VLOOKUP(J$2,怪物属性!$B$4:$F$29,4,FALSE))</f>
        <v>2.8737690241718892</v>
      </c>
      <c r="K110" s="153">
        <f>$E110/(VLOOKUP(K$2,怪物属性!$B$4:$F$29,3,FALSE)-$G110)/IF(J110&lt;0,ABS(J110),J110)</f>
        <v>-5.2598390046512966</v>
      </c>
      <c r="L110" s="152">
        <f>VLOOKUP(L$2,怪物属性!$B$4:$F$29,5,FALSE)/($F110-VLOOKUP(L$2,怪物属性!$B$4:$F$29,4,FALSE))</f>
        <v>4.6987416728349372</v>
      </c>
      <c r="M110" s="153">
        <f>$E110/(VLOOKUP(M$2,怪物属性!$B$4:$F$29,3,FALSE)-$G110)/IF(L110&lt;0,ABS(L110),L110)</f>
        <v>-4.78303094082721</v>
      </c>
      <c r="N110" s="152">
        <f>VLOOKUP(N$2,怪物属性!$B$4:$F$29,5,FALSE)/($F110-VLOOKUP(N$2,怪物属性!$B$4:$F$29,4,FALSE))</f>
        <v>6.3286097280735349</v>
      </c>
      <c r="O110" s="153">
        <f>$E110/(VLOOKUP(O$2,怪物属性!$B$4:$F$29,3,FALSE)-$G110)/IF(N110&lt;0,ABS(N110),N110)</f>
        <v>-6.9355860663927515</v>
      </c>
      <c r="P110" s="152">
        <f>VLOOKUP(P$2,怪物属性!$B$4:$F$29,5,FALSE)/($F110-VLOOKUP(P$2,怪物属性!$B$4:$F$29,4,FALSE))</f>
        <v>9.1008136535026782</v>
      </c>
      <c r="Q110" s="153">
        <f>$E110/(VLOOKUP(Q$2,怪物属性!$B$4:$F$29,3,FALSE)-$G110)/IF(P110&lt;0,ABS(P110),P110)</f>
        <v>-119.76951089208227</v>
      </c>
      <c r="R110" s="152">
        <f>VLOOKUP(R$2,怪物属性!$B$4:$F$29,5,FALSE)/($F110-VLOOKUP(R$2,怪物属性!$B$4:$F$29,4,FALSE))</f>
        <v>11.62832954780095</v>
      </c>
      <c r="S110" s="153">
        <f>$E110/(VLOOKUP(S$2,怪物属性!$B$4:$F$29,3,FALSE)-$G110)/IF(R110&lt;0,ABS(R110),R110)</f>
        <v>3.8698593650117195</v>
      </c>
      <c r="T110" s="152">
        <f>VLOOKUP(T$2,怪物属性!$B$4:$F$29,5,FALSE)/($F110-VLOOKUP(T$2,怪物属性!$B$4:$F$29,4,FALSE))</f>
        <v>15.592958351223702</v>
      </c>
      <c r="U110" s="153">
        <f>$E110/(VLOOKUP(U$2,怪物属性!$B$4:$F$29,3,FALSE)-$G110)/IF(T110&lt;0,ABS(T110),T110)</f>
        <v>1.447940472905582</v>
      </c>
      <c r="V110" s="152">
        <f>VLOOKUP(V$2,怪物属性!$B$4:$F$29,5,FALSE)/($F110-VLOOKUP(V$2,怪物属性!$B$4:$F$29,4,FALSE))</f>
        <v>19.060402684563758</v>
      </c>
      <c r="W110" s="153">
        <f>$E110/(VLOOKUP(W$2,怪物属性!$B$4:$F$29,3,FALSE)-$G110)/IF(V110&lt;0,ABS(V110),V110)</f>
        <v>0.78757395174412959</v>
      </c>
      <c r="X110" s="152">
        <f>VLOOKUP(X$2,怪物属性!$B$4:$F$29,5,FALSE)/($F110-VLOOKUP(X$2,怪物属性!$B$4:$F$29,4,FALSE))</f>
        <v>24.505255781359494</v>
      </c>
      <c r="Y110" s="153">
        <f>$E110/(VLOOKUP(Y$2,怪物属性!$B$4:$F$29,3,FALSE)-$G110)/IF(X110&lt;0,ABS(X110),X110)</f>
        <v>0.45829683509196301</v>
      </c>
      <c r="Z110" s="152">
        <f>VLOOKUP(Z$2,怪物属性!$B$4:$F$29,5,FALSE)/($F110-VLOOKUP(Z$2,怪物属性!$B$4:$F$29,4,FALSE))</f>
        <v>29.313279530447542</v>
      </c>
      <c r="AA110" s="153">
        <f>$E110/(VLOOKUP(AA$2,怪物属性!$B$4:$F$29,3,FALSE)-$G110)/IF(Z110&lt;0,ABS(Z110),Z110)</f>
        <v>0.30506892406668762</v>
      </c>
      <c r="AB110" s="152">
        <f>VLOOKUP(AB$2,怪物属性!$B$4:$F$29,5,FALSE)/($F110-VLOOKUP(AB$2,怪物属性!$B$4:$F$29,4,FALSE))</f>
        <v>60.34974093264249</v>
      </c>
      <c r="AC110" s="153">
        <f>$E110/(VLOOKUP(AC$2,怪物属性!$B$4:$F$29,3,FALSE)-$G110)/IF(AB110&lt;0,ABS(AB110),AB110)</f>
        <v>7.6351563679080511E-2</v>
      </c>
      <c r="AD110" s="152">
        <f>VLOOKUP(AD$2,怪物属性!$B$4:$F$29,5,FALSE)/($F110-VLOOKUP(AD$2,怪物属性!$B$4:$F$29,4,FALSE))</f>
        <v>74.675790970494134</v>
      </c>
      <c r="AE110" s="153">
        <f>$E110/(VLOOKUP(AE$2,怪物属性!$B$4:$F$29,3,FALSE)-$G110)/IF(AD110&lt;0,ABS(AD110),AD110)</f>
        <v>5.3938770417442092E-2</v>
      </c>
      <c r="AF110" s="152">
        <f>VLOOKUP(AF$2,怪物属性!$B$4:$F$29,5,FALSE)/($F110-VLOOKUP(AF$2,怪物属性!$B$4:$F$29,4,FALSE))</f>
        <v>97.149525316455694</v>
      </c>
      <c r="AG110" s="153">
        <f>$E110/(VLOOKUP(AG$2,怪物属性!$B$4:$F$29,3,FALSE)-$G110)/IF(AF110&lt;0,ABS(AF110),AF110)</f>
        <v>3.6699386757616935E-2</v>
      </c>
      <c r="AH110" s="152">
        <f>VLOOKUP(AH$2,怪物属性!$B$4:$F$29,5,FALSE)/($F110-VLOOKUP(AH$2,怪物属性!$B$4:$F$29,4,FALSE))</f>
        <v>121.52007136485281</v>
      </c>
      <c r="AI110" s="153">
        <f>$E110/(VLOOKUP(AI$2,怪物属性!$B$4:$F$29,3,FALSE)-$G110)/IF(AH110&lt;0,ABS(AH110),AH110)</f>
        <v>2.6304139740169201E-2</v>
      </c>
      <c r="AJ110" s="152">
        <f>VLOOKUP(AJ$2,怪物属性!$B$4:$F$29,5,FALSE)/($F110-VLOOKUP(AJ$2,怪物属性!$B$4:$F$29,4,FALSE))</f>
        <v>160.81977342945416</v>
      </c>
      <c r="AK110" s="153">
        <f>$E110/(VLOOKUP(AK$2,怪物属性!$B$4:$F$29,3,FALSE)-$G110)/IF(AJ110&lt;0,ABS(AJ110),AJ110)</f>
        <v>1.7941165169671959E-2</v>
      </c>
      <c r="AL110" s="152">
        <f>VLOOKUP(AL$2,怪物属性!$B$4:$F$29,5,FALSE)/($F110-VLOOKUP(AL$2,怪物属性!$B$4:$F$29,4,FALSE))</f>
        <v>212.63546187228766</v>
      </c>
      <c r="AM110" s="153">
        <f>$E110/(VLOOKUP(AM$2,怪物属性!$B$4:$F$29,3,FALSE)-$G110)/IF(AL110&lt;0,ABS(AL110),AL110)</f>
        <v>1.2270025564966782E-2</v>
      </c>
      <c r="AN110" s="152">
        <f>VLOOKUP(AN$2,怪物属性!$B$4:$F$29,5,FALSE)/($F110-VLOOKUP(AN$2,怪物属性!$B$4:$F$29,4,FALSE))</f>
        <v>298.01462663587375</v>
      </c>
      <c r="AO110" s="153">
        <f>$E110/(VLOOKUP(AO$2,怪物属性!$B$4:$F$29,3,FALSE)-$G110)/IF(AN110&lt;0,ABS(AN110),AN110)</f>
        <v>8.0170110548913997E-3</v>
      </c>
      <c r="AP110" s="152">
        <f>VLOOKUP(AP$2,怪物属性!$B$4:$F$29,5,FALSE)/($F110-VLOOKUP(AP$2,怪物属性!$B$4:$F$29,4,FALSE))</f>
        <v>439.11949685534591</v>
      </c>
      <c r="AQ110" s="153">
        <f>$E110/(VLOOKUP(AQ$2,怪物属性!$B$4:$F$29,3,FALSE)-$G110)/IF(AP110&lt;0,ABS(AP110),AP110)</f>
        <v>4.9844177627151407E-3</v>
      </c>
      <c r="AR110" s="152">
        <f>VLOOKUP(AR$2,怪物属性!$B$4:$F$29,5,FALSE)/($F110-VLOOKUP(AR$2,怪物属性!$B$4:$F$29,4,FALSE))</f>
        <v>774.59136212624583</v>
      </c>
      <c r="AS110" s="153">
        <f>$E110/(VLOOKUP(AS$2,怪物属性!$B$4:$F$29,3,FALSE)-$G110)/IF(AR110&lt;0,ABS(AR110),AR110)</f>
        <v>2.6032358302213571E-3</v>
      </c>
      <c r="AT110" s="152">
        <f>VLOOKUP(AT$2,怪物属性!$B$4:$F$29,5,FALSE)/($F110-VLOOKUP(AT$2,怪物属性!$B$4:$F$29,4,FALSE))</f>
        <v>2546.7244897959185</v>
      </c>
      <c r="AU110" s="153">
        <f>$E110/(VLOOKUP(AU$2,怪物属性!$B$4:$F$29,3,FALSE)-$G110)/IF(AT110&lt;0,ABS(AT110),AT110)</f>
        <v>7.2645106636804097E-4</v>
      </c>
      <c r="AV110" s="152">
        <f>VLOOKUP(AV$2,怪物属性!$B$4:$F$29,5,FALSE)/($F110-VLOOKUP(AV$2,怪物属性!$B$4:$F$29,4,FALSE))</f>
        <v>-1903.3680555555557</v>
      </c>
      <c r="AW110" s="153">
        <f>$E110/(VLOOKUP(AW$2,怪物属性!$B$4:$F$29,3,FALSE)-$G110)/IF(AV110&lt;0,ABS(AV110),AV110)</f>
        <v>8.8595127849659151E-4</v>
      </c>
      <c r="AX110" s="152">
        <f>VLOOKUP(AX$2,怪物属性!$B$4:$F$29,5,FALSE)/($F110-VLOOKUP(AX$2,怪物属性!$B$4:$F$29,4,FALSE))</f>
        <v>-735.55893536121675</v>
      </c>
      <c r="AY110" s="153">
        <f>$E110/(VLOOKUP(AY$2,怪物属性!$B$4:$F$29,3,FALSE)-$G110)/IF(AX110&lt;0,ABS(AX110),AX110)</f>
        <v>2.1004483384154554E-3</v>
      </c>
      <c r="AZ110" s="152">
        <f>VLOOKUP(AZ$2,怪物属性!$B$4:$F$29,5,FALSE)/($F110-VLOOKUP(AZ$2,怪物属性!$B$4:$F$29,4,FALSE))</f>
        <v>-417.744966442953</v>
      </c>
      <c r="BA110" s="153">
        <f>$E110/(VLOOKUP(BA$2,怪物属性!$B$4:$F$29,3,FALSE)-$G110)/IF(AZ110&lt;0,ABS(AZ110),AZ110)</f>
        <v>3.3156692268290536E-3</v>
      </c>
      <c r="BB110" s="152">
        <f>VLOOKUP(BB$2,怪物属性!$B$4:$F$29,5,FALSE)/($F110-VLOOKUP(BB$2,怪物属性!$B$4:$F$29,4,FALSE))</f>
        <v>-274.83333333333331</v>
      </c>
      <c r="BC110" s="153">
        <f>$E110/(VLOOKUP(BC$2,怪物属性!$B$4:$F$29,3,FALSE)-$G110)/IF(BB110&lt;0,ABS(BB110),BB110)</f>
        <v>4.4822452713397546E-3</v>
      </c>
      <c r="BD110" s="152">
        <f>VLOOKUP(BD$2,怪物属性!$B$4:$F$29,5,FALSE)/($F110-VLOOKUP(BD$2,怪物属性!$B$4:$F$29,4,FALSE))</f>
        <v>-162.25400801603206</v>
      </c>
      <c r="BE110" s="153">
        <f>$E110/(VLOOKUP(BE$2,怪物属性!$B$4:$F$29,3,FALSE)-$G110)/IF(BD110&lt;0,ABS(BD110),BD110)</f>
        <v>6.2673117103525548E-3</v>
      </c>
    </row>
    <row r="111" spans="1:57" x14ac:dyDescent="0.15">
      <c r="A111" s="30">
        <f>VLOOKUP(B111,装备升级!W:AB,静态模拟!C111+1,FALSE)+IF(静态模拟!D111=0,0,VLOOKUP(B111,装备强化!AP:AZ,静态模拟!D111+1,FALSE))</f>
        <v>681</v>
      </c>
      <c r="B111" s="149">
        <v>5</v>
      </c>
      <c r="C111" s="149">
        <v>5</v>
      </c>
      <c r="D111" s="149">
        <v>6</v>
      </c>
      <c r="E111" s="149">
        <f t="shared" si="4"/>
        <v>19770</v>
      </c>
      <c r="F111" s="22">
        <f t="shared" si="5"/>
        <v>6590</v>
      </c>
      <c r="G111" s="22">
        <f t="shared" si="6"/>
        <v>3295</v>
      </c>
      <c r="H111" s="152">
        <f>VLOOKUP(H$2,怪物属性!$B$4:$F$29,5,FALSE)/($F111-VLOOKUP(H$2,怪物属性!$B$4:$F$29,4,FALSE))</f>
        <v>1.8701633705932932</v>
      </c>
      <c r="I111" s="153">
        <f>$E111/(VLOOKUP(I$2,怪物属性!$B$4:$F$29,3,FALSE)-$G111)/IF(H111&lt;0,ABS(H111),H111)</f>
        <v>-6.0545641268712727</v>
      </c>
      <c r="J111" s="152">
        <f>VLOOKUP(J$2,怪物属性!$B$4:$F$29,5,FALSE)/($F111-VLOOKUP(J$2,怪物属性!$B$4:$F$29,4,FALSE))</f>
        <v>2.8482697426796806</v>
      </c>
      <c r="K111" s="153">
        <f>$E111/(VLOOKUP(K$2,怪物属性!$B$4:$F$29,3,FALSE)-$G111)/IF(J111&lt;0,ABS(J111),J111)</f>
        <v>-5.2464520595361721</v>
      </c>
      <c r="L111" s="152">
        <f>VLOOKUP(L$2,怪物属性!$B$4:$F$29,5,FALSE)/($F111-VLOOKUP(L$2,怪物属性!$B$4:$F$29,4,FALSE))</f>
        <v>4.6556655665566558</v>
      </c>
      <c r="M111" s="153">
        <f>$E111/(VLOOKUP(M$2,怪物属性!$B$4:$F$29,3,FALSE)-$G111)/IF(L111&lt;0,ABS(L111),L111)</f>
        <v>-4.7287739820900043</v>
      </c>
      <c r="N111" s="152">
        <f>VLOOKUP(N$2,怪物属性!$B$4:$F$29,5,FALSE)/($F111-VLOOKUP(N$2,怪物属性!$B$4:$F$29,4,FALSE))</f>
        <v>6.2685887708649473</v>
      </c>
      <c r="O111" s="153">
        <f>$E111/(VLOOKUP(O$2,怪物属性!$B$4:$F$29,3,FALSE)-$G111)/IF(N111&lt;0,ABS(N111),N111)</f>
        <v>-6.6818218184951315</v>
      </c>
      <c r="P111" s="152">
        <f>VLOOKUP(P$2,怪物属性!$B$4:$F$29,5,FALSE)/($F111-VLOOKUP(P$2,怪物属性!$B$4:$F$29,4,FALSE))</f>
        <v>9.0113971310670067</v>
      </c>
      <c r="Q111" s="153">
        <f>$E111/(VLOOKUP(Q$2,怪物属性!$B$4:$F$29,3,FALSE)-$G111)/IF(P111&lt;0,ABS(P111),P111)</f>
        <v>-51.020661410582591</v>
      </c>
      <c r="R111" s="152">
        <f>VLOOKUP(R$2,怪物属性!$B$4:$F$29,5,FALSE)/($F111-VLOOKUP(R$2,怪物属性!$B$4:$F$29,4,FALSE))</f>
        <v>11.509503372164316</v>
      </c>
      <c r="S111" s="153">
        <f>$E111/(VLOOKUP(S$2,怪物属性!$B$4:$F$29,3,FALSE)-$G111)/IF(R111&lt;0,ABS(R111),R111)</f>
        <v>4.1793453831689069</v>
      </c>
      <c r="T111" s="152">
        <f>VLOOKUP(T$2,怪物属性!$B$4:$F$29,5,FALSE)/($F111-VLOOKUP(T$2,怪物属性!$B$4:$F$29,4,FALSE))</f>
        <v>15.427357689039932</v>
      </c>
      <c r="U111" s="153">
        <f>$E111/(VLOOKUP(U$2,怪物属性!$B$4:$F$29,3,FALSE)-$G111)/IF(T111&lt;0,ABS(T111),T111)</f>
        <v>1.5183527269063706</v>
      </c>
      <c r="V111" s="152">
        <f>VLOOKUP(V$2,怪物属性!$B$4:$F$29,5,FALSE)/($F111-VLOOKUP(V$2,怪物属性!$B$4:$F$29,4,FALSE))</f>
        <v>18.849557522123895</v>
      </c>
      <c r="W111" s="153">
        <f>$E111/(VLOOKUP(W$2,怪物属性!$B$4:$F$29,3,FALSE)-$G111)/IF(V111&lt;0,ABS(V111),V111)</f>
        <v>0.81812089384983844</v>
      </c>
      <c r="X111" s="152">
        <f>VLOOKUP(X$2,怪物属性!$B$4:$F$29,5,FALSE)/($F111-VLOOKUP(X$2,怪物属性!$B$4:$F$29,4,FALSE))</f>
        <v>24.22235049642115</v>
      </c>
      <c r="Y111" s="153">
        <f>$E111/(VLOOKUP(Y$2,怪物属性!$B$4:$F$29,3,FALSE)-$G111)/IF(X111&lt;0,ABS(X111),X111)</f>
        <v>0.47397696762046648</v>
      </c>
      <c r="Z111" s="152">
        <f>VLOOKUP(Z$2,怪物属性!$B$4:$F$29,5,FALSE)/($F111-VLOOKUP(Z$2,怪物属性!$B$4:$F$29,4,FALSE))</f>
        <v>28.959168881372314</v>
      </c>
      <c r="AA111" s="153">
        <f>$E111/(VLOOKUP(AA$2,怪物属性!$B$4:$F$29,3,FALSE)-$G111)/IF(Z111&lt;0,ABS(Z111),Z111)</f>
        <v>0.314746582821051</v>
      </c>
      <c r="AB111" s="152">
        <f>VLOOKUP(AB$2,怪物属性!$B$4:$F$29,5,FALSE)/($F111-VLOOKUP(AB$2,怪物属性!$B$4:$F$29,4,FALSE))</f>
        <v>59.38814531548757</v>
      </c>
      <c r="AC111" s="153">
        <f>$E111/(VLOOKUP(AC$2,怪物属性!$B$4:$F$29,3,FALSE)-$G111)/IF(AB111&lt;0,ABS(AB111),AB111)</f>
        <v>7.8642740348918883E-2</v>
      </c>
      <c r="AD111" s="152">
        <f>VLOOKUP(AD$2,怪物属性!$B$4:$F$29,5,FALSE)/($F111-VLOOKUP(AD$2,怪物属性!$B$4:$F$29,4,FALSE))</f>
        <v>73.371638141809285</v>
      </c>
      <c r="AE111" s="153">
        <f>$E111/(VLOOKUP(AE$2,怪物属性!$B$4:$F$29,3,FALSE)-$G111)/IF(AD111&lt;0,ABS(AD111),AD111)</f>
        <v>5.5602592849879257E-2</v>
      </c>
      <c r="AF111" s="152">
        <f>VLOOKUP(AF$2,怪物属性!$B$4:$F$29,5,FALSE)/($F111-VLOOKUP(AF$2,怪物属性!$B$4:$F$29,4,FALSE))</f>
        <v>95.265321955003884</v>
      </c>
      <c r="AG111" s="153">
        <f>$E111/(VLOOKUP(AG$2,怪物属性!$B$4:$F$29,3,FALSE)-$G111)/IF(AF111&lt;0,ABS(AF111),AF111)</f>
        <v>3.7883474343059761E-2</v>
      </c>
      <c r="AH111" s="152">
        <f>VLOOKUP(AH$2,怪物属性!$B$4:$F$29,5,FALSE)/($F111-VLOOKUP(AH$2,怪物属性!$B$4:$F$29,4,FALSE))</f>
        <v>118.86910994764398</v>
      </c>
      <c r="AI111" s="153">
        <f>$E111/(VLOOKUP(AI$2,怪物属性!$B$4:$F$29,3,FALSE)-$G111)/IF(AH111&lt;0,ABS(AH111),AH111)</f>
        <v>2.7207163259666694E-2</v>
      </c>
      <c r="AJ111" s="152">
        <f>VLOOKUP(AJ$2,怪物属性!$B$4:$F$29,5,FALSE)/($F111-VLOOKUP(AJ$2,怪物属性!$B$4:$F$29,4,FALSE))</f>
        <v>156.78313253012047</v>
      </c>
      <c r="AK111" s="153">
        <f>$E111/(VLOOKUP(AK$2,怪物属性!$B$4:$F$29,3,FALSE)-$G111)/IF(AJ111&lt;0,ABS(AJ111),AJ111)</f>
        <v>1.8612213786780917E-2</v>
      </c>
      <c r="AL111" s="152">
        <f>VLOOKUP(AL$2,怪物属性!$B$4:$F$29,5,FALSE)/($F111-VLOOKUP(AL$2,怪物属性!$B$4:$F$29,4,FALSE))</f>
        <v>206.24233313289236</v>
      </c>
      <c r="AM111" s="153">
        <f>$E111/(VLOOKUP(AM$2,怪物属性!$B$4:$F$29,3,FALSE)-$G111)/IF(AL111&lt;0,ABS(AL111),AL111)</f>
        <v>1.2789607572810021E-2</v>
      </c>
      <c r="AN111" s="152">
        <f>VLOOKUP(AN$2,怪物属性!$B$4:$F$29,5,FALSE)/($F111-VLOOKUP(AN$2,怪物属性!$B$4:$F$29,4,FALSE))</f>
        <v>286.96886582653815</v>
      </c>
      <c r="AO111" s="153">
        <f>$E111/(VLOOKUP(AO$2,怪物属性!$B$4:$F$29,3,FALSE)-$G111)/IF(AN111&lt;0,ABS(AN111),AN111)</f>
        <v>8.4148639279678708E-3</v>
      </c>
      <c r="AP111" s="152">
        <f>VLOOKUP(AP$2,怪物属性!$B$4:$F$29,5,FALSE)/($F111-VLOOKUP(AP$2,怪物属性!$B$4:$F$29,4,FALSE))</f>
        <v>417.25099601593627</v>
      </c>
      <c r="AQ111" s="153">
        <f>$E111/(VLOOKUP(AQ$2,怪物属性!$B$4:$F$29,3,FALSE)-$G111)/IF(AP111&lt;0,ABS(AP111),AP111)</f>
        <v>5.3005428530859509E-3</v>
      </c>
      <c r="AR111" s="152">
        <f>VLOOKUP(AR$2,怪物属性!$B$4:$F$29,5,FALSE)/($F111-VLOOKUP(AR$2,怪物属性!$B$4:$F$29,4,FALSE))</f>
        <v>715.19018404907979</v>
      </c>
      <c r="AS111" s="153">
        <f>$E111/(VLOOKUP(AS$2,怪物属性!$B$4:$F$29,3,FALSE)-$G111)/IF(AR111&lt;0,ABS(AR111),AR111)</f>
        <v>2.8483252800887223E-3</v>
      </c>
      <c r="AT111" s="152">
        <f>VLOOKUP(AT$2,怪物属性!$B$4:$F$29,5,FALSE)/($F111-VLOOKUP(AT$2,怪物属性!$B$4:$F$29,4,FALSE))</f>
        <v>2029.0975609756097</v>
      </c>
      <c r="AU111" s="153">
        <f>$E111/(VLOOKUP(AU$2,怪物属性!$B$4:$F$29,3,FALSE)-$G111)/IF(AT111&lt;0,ABS(AT111),AT111)</f>
        <v>9.2091187419728244E-4</v>
      </c>
      <c r="AV111" s="152">
        <f>VLOOKUP(AV$2,怪物属性!$B$4:$F$29,5,FALSE)/($F111-VLOOKUP(AV$2,怪物属性!$B$4:$F$29,4,FALSE))</f>
        <v>-2303.2352941176468</v>
      </c>
      <c r="AW111" s="153">
        <f>$E111/(VLOOKUP(AW$2,怪物属性!$B$4:$F$29,3,FALSE)-$G111)/IF(AV111&lt;0,ABS(AV111),AV111)</f>
        <v>7.393262779577754E-4</v>
      </c>
      <c r="AX111" s="152">
        <f>VLOOKUP(AX$2,怪物属性!$B$4:$F$29,5,FALSE)/($F111-VLOOKUP(AX$2,怪物属性!$B$4:$F$29,4,FALSE))</f>
        <v>-785.3261163734777</v>
      </c>
      <c r="AY111" s="153">
        <f>$E111/(VLOOKUP(AY$2,怪物属性!$B$4:$F$29,3,FALSE)-$G111)/IF(AX111&lt;0,ABS(AX111),AX111)</f>
        <v>1.9862912349991554E-3</v>
      </c>
      <c r="AZ111" s="152">
        <f>VLOOKUP(AZ$2,怪物属性!$B$4:$F$29,5,FALSE)/($F111-VLOOKUP(AZ$2,怪物属性!$B$4:$F$29,4,FALSE))</f>
        <v>-432.25</v>
      </c>
      <c r="BA111" s="153">
        <f>$E111/(VLOOKUP(BA$2,怪物属性!$B$4:$F$29,3,FALSE)-$G111)/IF(AZ111&lt;0,ABS(AZ111),AZ111)</f>
        <v>3.2346124804994753E-3</v>
      </c>
      <c r="BB111" s="152">
        <f>VLOOKUP(BB$2,怪物属性!$B$4:$F$29,5,FALSE)/($F111-VLOOKUP(BB$2,怪物属性!$B$4:$F$29,4,FALSE))</f>
        <v>-280.8340611353712</v>
      </c>
      <c r="BC111" s="153">
        <f>$E111/(VLOOKUP(BC$2,怪物属性!$B$4:$F$29,3,FALSE)-$G111)/IF(BB111&lt;0,ABS(BB111),BB111)</f>
        <v>4.4269553309115592E-3</v>
      </c>
      <c r="BD111" s="152">
        <f>VLOOKUP(BD$2,怪物属性!$B$4:$F$29,5,FALSE)/($F111-VLOOKUP(BD$2,怪物属性!$B$4:$F$29,4,FALSE))</f>
        <v>-164.31202435312025</v>
      </c>
      <c r="BE111" s="153">
        <f>$E111/(VLOOKUP(BE$2,怪物属性!$B$4:$F$29,3,FALSE)-$G111)/IF(BD111&lt;0,ABS(BD111),BD111)</f>
        <v>6.2442192859605596E-3</v>
      </c>
    </row>
    <row r="112" spans="1:57" x14ac:dyDescent="0.15">
      <c r="A112" s="30">
        <f>VLOOKUP(B112,装备升级!W:AB,静态模拟!C112+1,FALSE)+IF(静态模拟!D112=0,0,VLOOKUP(B112,装备强化!AP:AZ,静态模拟!D112+1,FALSE))</f>
        <v>847</v>
      </c>
      <c r="B112" s="149">
        <v>5</v>
      </c>
      <c r="C112" s="149">
        <v>5</v>
      </c>
      <c r="D112" s="149">
        <v>7</v>
      </c>
      <c r="E112" s="149">
        <f t="shared" si="4"/>
        <v>19920</v>
      </c>
      <c r="F112" s="22">
        <f t="shared" si="5"/>
        <v>6640</v>
      </c>
      <c r="G112" s="22">
        <f t="shared" si="6"/>
        <v>3320</v>
      </c>
      <c r="H112" s="152">
        <f>VLOOKUP(H$2,怪物属性!$B$4:$F$29,5,FALSE)/($F112-VLOOKUP(H$2,怪物属性!$B$4:$F$29,4,FALSE))</f>
        <v>1.8542199488491049</v>
      </c>
      <c r="I112" s="153">
        <f>$E112/(VLOOKUP(I$2,怪物属性!$B$4:$F$29,3,FALSE)-$G112)/IF(H112&lt;0,ABS(H112),H112)</f>
        <v>-6.0660994178235548</v>
      </c>
      <c r="J112" s="152">
        <f>VLOOKUP(J$2,怪物属性!$B$4:$F$29,5,FALSE)/($F112-VLOOKUP(J$2,怪物属性!$B$4:$F$29,4,FALSE))</f>
        <v>2.8232189973614776</v>
      </c>
      <c r="K112" s="153">
        <f>$E112/(VLOOKUP(K$2,怪物属性!$B$4:$F$29,3,FALSE)-$G112)/IF(J112&lt;0,ABS(J112),J112)</f>
        <v>-5.2342549710197179</v>
      </c>
      <c r="L112" s="152">
        <f>VLOOKUP(L$2,怪物属性!$B$4:$F$29,5,FALSE)/($F112-VLOOKUP(L$2,怪物属性!$B$4:$F$29,4,FALSE))</f>
        <v>4.6133720930232558</v>
      </c>
      <c r="M112" s="153">
        <f>$E112/(VLOOKUP(M$2,怪物属性!$B$4:$F$29,3,FALSE)-$G112)/IF(L112&lt;0,ABS(L112),L112)</f>
        <v>-4.6780962055596635</v>
      </c>
      <c r="N112" s="152">
        <f>VLOOKUP(N$2,怪物属性!$B$4:$F$29,5,FALSE)/($F112-VLOOKUP(N$2,怪物属性!$B$4:$F$29,4,FALSE))</f>
        <v>6.2096956031567077</v>
      </c>
      <c r="O112" s="153">
        <f>$E112/(VLOOKUP(O$2,怪物属性!$B$4:$F$29,3,FALSE)-$G112)/IF(N112&lt;0,ABS(N112),N112)</f>
        <v>-6.4545004230174081</v>
      </c>
      <c r="P112" s="152">
        <f>VLOOKUP(P$2,怪物属性!$B$4:$F$29,5,FALSE)/($F112-VLOOKUP(P$2,怪物属性!$B$4:$F$29,4,FALSE))</f>
        <v>8.9237205682039313</v>
      </c>
      <c r="Q112" s="153">
        <f>$E112/(VLOOKUP(Q$2,怪物属性!$B$4:$F$29,3,FALSE)-$G112)/IF(P112&lt;0,ABS(P112),P112)</f>
        <v>-32.827246688378573</v>
      </c>
      <c r="R112" s="152">
        <f>VLOOKUP(R$2,怪物属性!$B$4:$F$29,5,FALSE)/($F112-VLOOKUP(R$2,怪物属性!$B$4:$F$29,4,FALSE))</f>
        <v>11.393081124822983</v>
      </c>
      <c r="S112" s="153">
        <f>$E112/(VLOOKUP(S$2,怪物属性!$B$4:$F$29,3,FALSE)-$G112)/IF(R112&lt;0,ABS(R112),R112)</f>
        <v>4.5296103004253938</v>
      </c>
      <c r="T112" s="152">
        <f>VLOOKUP(T$2,怪物属性!$B$4:$F$29,5,FALSE)/($F112-VLOOKUP(T$2,怪物属性!$B$4:$F$29,4,FALSE))</f>
        <v>15.265237494745691</v>
      </c>
      <c r="U112" s="153">
        <f>$E112/(VLOOKUP(U$2,怪物属性!$B$4:$F$29,3,FALSE)-$G112)/IF(T112&lt;0,ABS(T112),T112)</f>
        <v>1.5933158151464133</v>
      </c>
      <c r="V112" s="152">
        <f>VLOOKUP(V$2,怪物属性!$B$4:$F$29,5,FALSE)/($F112-VLOOKUP(V$2,怪物属性!$B$4:$F$29,4,FALSE))</f>
        <v>18.643326039387308</v>
      </c>
      <c r="W112" s="153">
        <f>$E112/(VLOOKUP(W$2,怪物属性!$B$4:$F$29,3,FALSE)-$G112)/IF(V112&lt;0,ABS(V112),V112)</f>
        <v>0.85002296995977467</v>
      </c>
      <c r="X112" s="152">
        <f>VLOOKUP(X$2,怪物属性!$B$4:$F$29,5,FALSE)/($F112-VLOOKUP(X$2,怪物属性!$B$4:$F$29,4,FALSE))</f>
        <v>23.945902761926501</v>
      </c>
      <c r="Y112" s="153">
        <f>$E112/(VLOOKUP(Y$2,怪物属性!$B$4:$F$29,3,FALSE)-$G112)/IF(X112&lt;0,ABS(X112),X112)</f>
        <v>0.490203352601571</v>
      </c>
      <c r="Z112" s="152">
        <f>VLOOKUP(Z$2,怪物属性!$B$4:$F$29,5,FALSE)/($F112-VLOOKUP(Z$2,怪物属性!$B$4:$F$29,4,FALSE))</f>
        <v>28.61351157794223</v>
      </c>
      <c r="AA112" s="153">
        <f>$E112/(VLOOKUP(AA$2,怪物属性!$B$4:$F$29,3,FALSE)-$G112)/IF(Z112&lt;0,ABS(Z112),Z112)</f>
        <v>0.32470830260770034</v>
      </c>
      <c r="AB112" s="152">
        <f>VLOOKUP(AB$2,怪物属性!$B$4:$F$29,5,FALSE)/($F112-VLOOKUP(AB$2,怪物属性!$B$4:$F$29,4,FALSE))</f>
        <v>58.456712672521959</v>
      </c>
      <c r="AC112" s="153">
        <f>$E112/(VLOOKUP(AC$2,怪物属性!$B$4:$F$29,3,FALSE)-$G112)/IF(AB112&lt;0,ABS(AB112),AB112)</f>
        <v>8.0980268779426046E-2</v>
      </c>
      <c r="AD112" s="152">
        <f>VLOOKUP(AD$2,怪物属性!$B$4:$F$29,5,FALSE)/($F112-VLOOKUP(AD$2,怪物属性!$B$4:$F$29,4,FALSE))</f>
        <v>72.112255406797118</v>
      </c>
      <c r="AE112" s="153">
        <f>$E112/(VLOOKUP(AE$2,怪物属性!$B$4:$F$29,3,FALSE)-$G112)/IF(AD112&lt;0,ABS(AD112),AD112)</f>
        <v>5.7298482959334797E-2</v>
      </c>
      <c r="AF112" s="152">
        <f>VLOOKUP(AF$2,怪物属性!$B$4:$F$29,5,FALSE)/($F112-VLOOKUP(AF$2,怪物属性!$B$4:$F$29,4,FALSE))</f>
        <v>93.452815829528163</v>
      </c>
      <c r="AG112" s="153">
        <f>$E112/(VLOOKUP(AG$2,怪物属性!$B$4:$F$29,3,FALSE)-$G112)/IF(AF112&lt;0,ABS(AF112),AF112)</f>
        <v>3.908961965634665E-2</v>
      </c>
      <c r="AH112" s="152">
        <f>VLOOKUP(AH$2,怪物属性!$B$4:$F$29,5,FALSE)/($F112-VLOOKUP(AH$2,怪物属性!$B$4:$F$29,4,FALSE))</f>
        <v>116.33134073441504</v>
      </c>
      <c r="AI112" s="153">
        <f>$E112/(VLOOKUP(AI$2,怪物属性!$B$4:$F$29,3,FALSE)-$G112)/IF(AH112&lt;0,ABS(AH112),AH112)</f>
        <v>2.8126646627013339E-2</v>
      </c>
      <c r="AJ112" s="152">
        <f>VLOOKUP(AJ$2,怪物属性!$B$4:$F$29,5,FALSE)/($F112-VLOOKUP(AJ$2,怪物属性!$B$4:$F$29,4,FALSE))</f>
        <v>152.94417238001958</v>
      </c>
      <c r="AK112" s="153">
        <f>$E112/(VLOOKUP(AK$2,怪物属性!$B$4:$F$29,3,FALSE)-$G112)/IF(AJ112&lt;0,ABS(AJ112),AJ112)</f>
        <v>1.9295348526117757E-2</v>
      </c>
      <c r="AL112" s="152">
        <f>VLOOKUP(AL$2,怪物属性!$B$4:$F$29,5,FALSE)/($F112-VLOOKUP(AL$2,怪物属性!$B$4:$F$29,4,FALSE))</f>
        <v>200.22241681260945</v>
      </c>
      <c r="AM112" s="153">
        <f>$E112/(VLOOKUP(AM$2,怪物属性!$B$4:$F$29,3,FALSE)-$G112)/IF(AL112&lt;0,ABS(AL112),AL112)</f>
        <v>1.33185220172546E-2</v>
      </c>
      <c r="AN112" s="152">
        <f>VLOOKUP(AN$2,怪物属性!$B$4:$F$29,5,FALSE)/($F112-VLOOKUP(AN$2,怪物属性!$B$4:$F$29,4,FALSE))</f>
        <v>276.71265189421013</v>
      </c>
      <c r="AO112" s="153">
        <f>$E112/(VLOOKUP(AO$2,怪物属性!$B$4:$F$29,3,FALSE)-$G112)/IF(AN112&lt;0,ABS(AN112),AN112)</f>
        <v>8.8199013414390227E-3</v>
      </c>
      <c r="AP112" s="152">
        <f>VLOOKUP(AP$2,怪物属性!$B$4:$F$29,5,FALSE)/($F112-VLOOKUP(AP$2,怪物属性!$B$4:$F$29,4,FALSE))</f>
        <v>397.45730550284628</v>
      </c>
      <c r="AQ112" s="153">
        <f>$E112/(VLOOKUP(AQ$2,怪物属性!$B$4:$F$29,3,FALSE)-$G112)/IF(AP112&lt;0,ABS(AP112),AP112)</f>
        <v>5.6224580055756696E-3</v>
      </c>
      <c r="AR112" s="152">
        <f>VLOOKUP(AR$2,怪物属性!$B$4:$F$29,5,FALSE)/($F112-VLOOKUP(AR$2,怪物属性!$B$4:$F$29,4,FALSE))</f>
        <v>664.25071225071224</v>
      </c>
      <c r="AS112" s="153">
        <f>$E112/(VLOOKUP(AS$2,怪物属性!$B$4:$F$29,3,FALSE)-$G112)/IF(AR112&lt;0,ABS(AR112),AR112)</f>
        <v>3.0980038134949175E-3</v>
      </c>
      <c r="AT112" s="152">
        <f>VLOOKUP(AT$2,怪物属性!$B$4:$F$29,5,FALSE)/($F112-VLOOKUP(AT$2,怪物属性!$B$4:$F$29,4,FALSE))</f>
        <v>1686.3445945945946</v>
      </c>
      <c r="AU112" s="153">
        <f>$E112/(VLOOKUP(AU$2,怪物属性!$B$4:$F$29,3,FALSE)-$G112)/IF(AT112&lt;0,ABS(AT112),AT112)</f>
        <v>1.1191409099384757E-3</v>
      </c>
      <c r="AV112" s="152">
        <f>VLOOKUP(AV$2,怪物属性!$B$4:$F$29,5,FALSE)/($F112-VLOOKUP(AV$2,怪物属性!$B$4:$F$29,4,FALSE))</f>
        <v>-2915.7978723404253</v>
      </c>
      <c r="AW112" s="153">
        <f>$E112/(VLOOKUP(AW$2,怪物属性!$B$4:$F$29,3,FALSE)-$G112)/IF(AV112&lt;0,ABS(AV112),AV112)</f>
        <v>5.897064544548976E-4</v>
      </c>
      <c r="AX112" s="152">
        <f>VLOOKUP(AX$2,怪物属性!$B$4:$F$29,5,FALSE)/($F112-VLOOKUP(AX$2,怪物属性!$B$4:$F$29,4,FALSE))</f>
        <v>-842.31640058055154</v>
      </c>
      <c r="AY112" s="153">
        <f>$E112/(VLOOKUP(AY$2,怪物属性!$B$4:$F$29,3,FALSE)-$G112)/IF(AX112&lt;0,ABS(AX112),AX112)</f>
        <v>1.8696395422940493E-3</v>
      </c>
      <c r="AZ112" s="152">
        <f>VLOOKUP(AZ$2,怪物属性!$B$4:$F$29,5,FALSE)/($F112-VLOOKUP(AZ$2,怪物属性!$B$4:$F$29,4,FALSE))</f>
        <v>-447.79856115107913</v>
      </c>
      <c r="BA112" s="153">
        <f>$E112/(VLOOKUP(BA$2,怪物属性!$B$4:$F$29,3,FALSE)-$G112)/IF(AZ112&lt;0,ABS(AZ112),AZ112)</f>
        <v>3.1515612923969098E-3</v>
      </c>
      <c r="BB112" s="152">
        <f>VLOOKUP(BB$2,怪物属性!$B$4:$F$29,5,FALSE)/($F112-VLOOKUP(BB$2,怪物属性!$B$4:$F$29,4,FALSE))</f>
        <v>-287.10267857142856</v>
      </c>
      <c r="BC112" s="153">
        <f>$E112/(VLOOKUP(BC$2,怪物属性!$B$4:$F$29,3,FALSE)-$G112)/IF(BB112&lt;0,ABS(BB112),BB112)</f>
        <v>4.3700222175800793E-3</v>
      </c>
      <c r="BD112" s="152">
        <f>VLOOKUP(BD$2,怪物属性!$B$4:$F$29,5,FALSE)/($F112-VLOOKUP(BD$2,怪物属性!$B$4:$F$29,4,FALSE))</f>
        <v>-166.4229188078109</v>
      </c>
      <c r="BE112" s="153">
        <f>$E112/(VLOOKUP(BE$2,怪物属性!$B$4:$F$29,3,FALSE)-$G112)/IF(BD112&lt;0,ABS(BD112),BD112)</f>
        <v>6.2198634627177668E-3</v>
      </c>
    </row>
    <row r="113" spans="1:57" x14ac:dyDescent="0.15">
      <c r="A113" s="30">
        <f>VLOOKUP(B113,装备升级!W:AB,静态模拟!C113+1,FALSE)+IF(静态模拟!D113=0,0,VLOOKUP(B113,装备强化!AP:AZ,静态模拟!D113+1,FALSE))</f>
        <v>1055</v>
      </c>
      <c r="B113" s="149">
        <v>5</v>
      </c>
      <c r="C113" s="149">
        <v>5</v>
      </c>
      <c r="D113" s="149">
        <v>8</v>
      </c>
      <c r="E113" s="149">
        <f t="shared" si="4"/>
        <v>20070</v>
      </c>
      <c r="F113" s="22">
        <f t="shared" si="5"/>
        <v>6690</v>
      </c>
      <c r="G113" s="22">
        <f t="shared" si="6"/>
        <v>3345</v>
      </c>
      <c r="H113" s="152">
        <f>VLOOKUP(H$2,怪物属性!$B$4:$F$29,5,FALSE)/($F113-VLOOKUP(H$2,怪物属性!$B$4:$F$29,4,FALSE))</f>
        <v>1.8385460693153002</v>
      </c>
      <c r="I113" s="153">
        <f>$E113/(VLOOKUP(I$2,怪物属性!$B$4:$F$29,3,FALSE)-$G113)/IF(H113&lt;0,ABS(H113),H113)</f>
        <v>-6.0780815605560248</v>
      </c>
      <c r="J113" s="152">
        <f>VLOOKUP(J$2,怪物属性!$B$4:$F$29,5,FALSE)/($F113-VLOOKUP(J$2,怪物属性!$B$4:$F$29,4,FALSE))</f>
        <v>2.7986050566695728</v>
      </c>
      <c r="K113" s="153">
        <f>$E113/(VLOOKUP(K$2,怪物属性!$B$4:$F$29,3,FALSE)-$G113)/IF(J113&lt;0,ABS(J113),J113)</f>
        <v>-5.2231827432935587</v>
      </c>
      <c r="L113" s="152">
        <f>VLOOKUP(L$2,怪物属性!$B$4:$F$29,5,FALSE)/($F113-VLOOKUP(L$2,怪物属性!$B$4:$F$29,4,FALSE))</f>
        <v>4.5718401152322654</v>
      </c>
      <c r="M113" s="153">
        <f>$E113/(VLOOKUP(M$2,怪物属性!$B$4:$F$29,3,FALSE)-$G113)/IF(L113&lt;0,ABS(L113),L113)</f>
        <v>-4.6307144480869082</v>
      </c>
      <c r="N113" s="152">
        <f>VLOOKUP(N$2,怪物属性!$B$4:$F$29,5,FALSE)/($F113-VLOOKUP(N$2,怪物属性!$B$4:$F$29,4,FALSE))</f>
        <v>6.1518987341772151</v>
      </c>
      <c r="O113" s="153">
        <f>$E113/(VLOOKUP(O$2,怪物属性!$B$4:$F$29,3,FALSE)-$G113)/IF(N113&lt;0,ABS(N113),N113)</f>
        <v>-6.2498226195544211</v>
      </c>
      <c r="P113" s="152">
        <f>VLOOKUP(P$2,怪物属性!$B$4:$F$29,5,FALSE)/($F113-VLOOKUP(P$2,怪物属性!$B$4:$F$29,4,FALSE))</f>
        <v>8.8377336673732891</v>
      </c>
      <c r="Q113" s="153">
        <f>$E113/(VLOOKUP(Q$2,怪物属性!$B$4:$F$29,3,FALSE)-$G113)/IF(P113&lt;0,ABS(P113),P113)</f>
        <v>-24.418754822812424</v>
      </c>
      <c r="R113" s="152">
        <f>VLOOKUP(R$2,怪物属性!$B$4:$F$29,5,FALSE)/($F113-VLOOKUP(R$2,怪物属性!$B$4:$F$29,4,FALSE))</f>
        <v>11.27899058682155</v>
      </c>
      <c r="S113" s="153">
        <f>$E113/(VLOOKUP(S$2,怪物属性!$B$4:$F$29,3,FALSE)-$G113)/IF(R113&lt;0,ABS(R113),R113)</f>
        <v>4.9291261872311738</v>
      </c>
      <c r="T113" s="152">
        <f>VLOOKUP(T$2,怪物属性!$B$4:$F$29,5,FALSE)/($F113-VLOOKUP(T$2,怪物属性!$B$4:$F$29,4,FALSE))</f>
        <v>15.10648918469218</v>
      </c>
      <c r="U113" s="153">
        <f>$E113/(VLOOKUP(U$2,怪物属性!$B$4:$F$29,3,FALSE)-$G113)/IF(T113&lt;0,ABS(T113),T113)</f>
        <v>1.6732596023208539</v>
      </c>
      <c r="V113" s="152">
        <f>VLOOKUP(V$2,怪物属性!$B$4:$F$29,5,FALSE)/($F113-VLOOKUP(V$2,怪物属性!$B$4:$F$29,4,FALSE))</f>
        <v>18.441558441558442</v>
      </c>
      <c r="W113" s="153">
        <f>$E113/(VLOOKUP(W$2,怪物属性!$B$4:$F$29,3,FALSE)-$G113)/IF(V113&lt;0,ABS(V113),V113)</f>
        <v>0.883362676056338</v>
      </c>
      <c r="X113" s="152">
        <f>VLOOKUP(X$2,怪物属性!$B$4:$F$29,5,FALSE)/($F113-VLOOKUP(X$2,怪物属性!$B$4:$F$29,4,FALSE))</f>
        <v>23.675693974272175</v>
      </c>
      <c r="Y113" s="153">
        <f>$E113/(VLOOKUP(Y$2,怪物属性!$B$4:$F$29,3,FALSE)-$G113)/IF(X113&lt;0,ABS(X113),X113)</f>
        <v>0.50700049298620065</v>
      </c>
      <c r="Z113" s="152">
        <f>VLOOKUP(Z$2,怪物属性!$B$4:$F$29,5,FALSE)/($F113-VLOOKUP(Z$2,怪物属性!$B$4:$F$29,4,FALSE))</f>
        <v>28.276008492569002</v>
      </c>
      <c r="AA113" s="153">
        <f>$E113/(VLOOKUP(AA$2,怪物属性!$B$4:$F$29,3,FALSE)-$G113)/IF(Z113&lt;0,ABS(Z113),Z113)</f>
        <v>0.33496413749809451</v>
      </c>
      <c r="AB113" s="152">
        <f>VLOOKUP(AB$2,怪物属性!$B$4:$F$29,5,FALSE)/($F113-VLOOKUP(AB$2,怪物属性!$B$4:$F$29,4,FALSE))</f>
        <v>57.554045707226685</v>
      </c>
      <c r="AC113" s="153">
        <f>$E113/(VLOOKUP(AC$2,怪物属性!$B$4:$F$29,3,FALSE)-$G113)/IF(AB113&lt;0,ABS(AB113),AB113)</f>
        <v>8.3364980044484463E-2</v>
      </c>
      <c r="AD113" s="152">
        <f>VLOOKUP(AD$2,怪物属性!$B$4:$F$29,5,FALSE)/($F113-VLOOKUP(AD$2,怪物属性!$B$4:$F$29,4,FALSE))</f>
        <v>70.895376307796155</v>
      </c>
      <c r="AE113" s="153">
        <f>$E113/(VLOOKUP(AE$2,怪物属性!$B$4:$F$29,3,FALSE)-$G113)/IF(AD113&lt;0,ABS(AD113),AD113)</f>
        <v>5.9026942221158264E-2</v>
      </c>
      <c r="AF113" s="152">
        <f>VLOOKUP(AF$2,怪物属性!$B$4:$F$29,5,FALSE)/($F113-VLOOKUP(AF$2,怪物属性!$B$4:$F$29,4,FALSE))</f>
        <v>91.707991038088124</v>
      </c>
      <c r="AG113" s="153">
        <f>$E113/(VLOOKUP(AG$2,怪物属性!$B$4:$F$29,3,FALSE)-$G113)/IF(AF113&lt;0,ABS(AF113),AF113)</f>
        <v>4.0318127474483545E-2</v>
      </c>
      <c r="AH113" s="152">
        <f>VLOOKUP(AH$2,怪物属性!$B$4:$F$29,5,FALSE)/($F113-VLOOKUP(AH$2,怪物属性!$B$4:$F$29,4,FALSE))</f>
        <v>113.89966555183946</v>
      </c>
      <c r="AI113" s="153">
        <f>$E113/(VLOOKUP(AI$2,怪物属性!$B$4:$F$29,3,FALSE)-$G113)/IF(AH113&lt;0,ABS(AH113),AH113)</f>
        <v>2.9062793452400256E-2</v>
      </c>
      <c r="AJ113" s="152">
        <f>VLOOKUP(AJ$2,怪物属性!$B$4:$F$29,5,FALSE)/($F113-VLOOKUP(AJ$2,怪物属性!$B$4:$F$29,4,FALSE))</f>
        <v>149.28871892925432</v>
      </c>
      <c r="AK113" s="153">
        <f>$E113/(VLOOKUP(AK$2,怪物属性!$B$4:$F$29,3,FALSE)-$G113)/IF(AJ113&lt;0,ABS(AJ113),AJ113)</f>
        <v>1.9990704177149703E-2</v>
      </c>
      <c r="AL113" s="152">
        <f>VLOOKUP(AL$2,怪物属性!$B$4:$F$29,5,FALSE)/($F113-VLOOKUP(AL$2,怪物属性!$B$4:$F$29,4,FALSE))</f>
        <v>194.54395916052184</v>
      </c>
      <c r="AM113" s="153">
        <f>$E113/(VLOOKUP(AM$2,怪物属性!$B$4:$F$29,3,FALSE)-$G113)/IF(AL113&lt;0,ABS(AL113),AL113)</f>
        <v>1.3856862912101076E-2</v>
      </c>
      <c r="AN113" s="152">
        <f>VLOOKUP(AN$2,怪物属性!$B$4:$F$29,5,FALSE)/($F113-VLOOKUP(AN$2,怪物属性!$B$4:$F$29,4,FALSE))</f>
        <v>267.16425120772948</v>
      </c>
      <c r="AO113" s="153">
        <f>$E113/(VLOOKUP(AO$2,怪物属性!$B$4:$F$29,3,FALSE)-$G113)/IF(AN113&lt;0,ABS(AN113),AN113)</f>
        <v>9.2321895163359046E-3</v>
      </c>
      <c r="AP113" s="152">
        <f>VLOOKUP(AP$2,怪物属性!$B$4:$F$29,5,FALSE)/($F113-VLOOKUP(AP$2,怪物属性!$B$4:$F$29,4,FALSE))</f>
        <v>379.45652173913044</v>
      </c>
      <c r="AQ113" s="153">
        <f>$E113/(VLOOKUP(AQ$2,怪物属性!$B$4:$F$29,3,FALSE)-$G113)/IF(AP113&lt;0,ABS(AP113),AP113)</f>
        <v>5.9502120732227593E-3</v>
      </c>
      <c r="AR113" s="152">
        <f>VLOOKUP(AR$2,怪物属性!$B$4:$F$29,5,FALSE)/($F113-VLOOKUP(AR$2,怪物属性!$B$4:$F$29,4,FALSE))</f>
        <v>620.08510638297878</v>
      </c>
      <c r="AS113" s="153">
        <f>$E113/(VLOOKUP(AS$2,怪物属性!$B$4:$F$29,3,FALSE)-$G113)/IF(AR113&lt;0,ABS(AR113),AR113)</f>
        <v>3.3523070784218594E-3</v>
      </c>
      <c r="AT113" s="152">
        <f>VLOOKUP(AT$2,怪物属性!$B$4:$F$29,5,FALSE)/($F113-VLOOKUP(AT$2,怪物属性!$B$4:$F$29,4,FALSE))</f>
        <v>1442.6531791907514</v>
      </c>
      <c r="AU113" s="153">
        <f>$E113/(VLOOKUP(AU$2,怪物属性!$B$4:$F$29,3,FALSE)-$G113)/IF(AT113&lt;0,ABS(AT113),AT113)</f>
        <v>1.3211650128217628E-3</v>
      </c>
      <c r="AV113" s="152">
        <f>VLOOKUP(AV$2,怪物属性!$B$4:$F$29,5,FALSE)/($F113-VLOOKUP(AV$2,怪物属性!$B$4:$F$29,4,FALSE))</f>
        <v>-3972.246376811594</v>
      </c>
      <c r="AW113" s="153">
        <f>$E113/(VLOOKUP(AW$2,怪物属性!$B$4:$F$29,3,FALSE)-$G113)/IF(AV113&lt;0,ABS(AV113),AV113)</f>
        <v>4.3707237790817426E-4</v>
      </c>
      <c r="AX113" s="152">
        <f>VLOOKUP(AX$2,怪物属性!$B$4:$F$29,5,FALSE)/($F113-VLOOKUP(AX$2,怪物属性!$B$4:$F$29,4,FALSE))</f>
        <v>-908.22535211267609</v>
      </c>
      <c r="AY113" s="153">
        <f>$E113/(VLOOKUP(AY$2,怪物属性!$B$4:$F$29,3,FALSE)-$G113)/IF(AX113&lt;0,ABS(AX113),AX113)</f>
        <v>1.7504784397839247E-3</v>
      </c>
      <c r="AZ113" s="152">
        <f>VLOOKUP(AZ$2,怪物属性!$B$4:$F$29,5,FALSE)/($F113-VLOOKUP(AZ$2,怪物属性!$B$4:$F$29,4,FALSE))</f>
        <v>-464.50746268656718</v>
      </c>
      <c r="BA113" s="153">
        <f>$E113/(VLOOKUP(BA$2,怪物属性!$B$4:$F$29,3,FALSE)-$G113)/IF(AZ113&lt;0,ABS(AZ113),AZ113)</f>
        <v>3.0665050462592579E-3</v>
      </c>
      <c r="BB113" s="152">
        <f>VLOOKUP(BB$2,怪物属性!$B$4:$F$29,5,FALSE)/($F113-VLOOKUP(BB$2,怪物属性!$B$4:$F$29,4,FALSE))</f>
        <v>-293.65753424657532</v>
      </c>
      <c r="BC113" s="153">
        <f>$E113/(VLOOKUP(BC$2,怪物属性!$B$4:$F$29,3,FALSE)-$G113)/IF(BB113&lt;0,ABS(BB113),BB113)</f>
        <v>4.3114381570601911E-3</v>
      </c>
      <c r="BD113" s="152">
        <f>VLOOKUP(BD$2,怪物属性!$B$4:$F$29,5,FALSE)/($F113-VLOOKUP(BD$2,怪物属性!$B$4:$F$29,4,FALSE))</f>
        <v>-168.58875585632484</v>
      </c>
      <c r="BE113" s="153">
        <f>$E113/(VLOOKUP(BE$2,怪物属性!$B$4:$F$29,3,FALSE)-$G113)/IF(BD113&lt;0,ABS(BD113),BD113)</f>
        <v>6.1942393103513321E-3</v>
      </c>
    </row>
    <row r="114" spans="1:57" x14ac:dyDescent="0.15">
      <c r="A114" s="30">
        <f>VLOOKUP(B114,装备升级!W:AB,静态模拟!C114+1,FALSE)+IF(静态模拟!D114=0,0,VLOOKUP(B114,装备强化!AP:AZ,静态模拟!D114+1,FALSE))</f>
        <v>1313</v>
      </c>
      <c r="B114" s="149">
        <v>5</v>
      </c>
      <c r="C114" s="149">
        <v>5</v>
      </c>
      <c r="D114" s="149">
        <v>9</v>
      </c>
      <c r="E114" s="149">
        <f t="shared" si="4"/>
        <v>20220</v>
      </c>
      <c r="F114" s="22">
        <f t="shared" si="5"/>
        <v>6740</v>
      </c>
      <c r="G114" s="22">
        <f t="shared" si="6"/>
        <v>3370</v>
      </c>
      <c r="H114" s="152">
        <f>VLOOKUP(H$2,怪物属性!$B$4:$F$29,5,FALSE)/($F114-VLOOKUP(H$2,怪物属性!$B$4:$F$29,4,FALSE))</f>
        <v>1.8231349538977368</v>
      </c>
      <c r="I114" s="153">
        <f>$E114/(VLOOKUP(I$2,怪物属性!$B$4:$F$29,3,FALSE)-$G114)/IF(H114&lt;0,ABS(H114),H114)</f>
        <v>-6.0904921509591166</v>
      </c>
      <c r="J114" s="152">
        <f>VLOOKUP(J$2,怪物属性!$B$4:$F$29,5,FALSE)/($F114-VLOOKUP(J$2,怪物属性!$B$4:$F$29,4,FALSE))</f>
        <v>2.774416594641314</v>
      </c>
      <c r="K114" s="153">
        <f>$E114/(VLOOKUP(K$2,怪物属性!$B$4:$F$29,3,FALSE)-$G114)/IF(J114&lt;0,ABS(J114),J114)</f>
        <v>-5.2131750297487729</v>
      </c>
      <c r="L114" s="152">
        <f>VLOOKUP(L$2,怪物属性!$B$4:$F$29,5,FALSE)/($F114-VLOOKUP(L$2,怪物属性!$B$4:$F$29,4,FALSE))</f>
        <v>4.5310492505353315</v>
      </c>
      <c r="M114" s="153">
        <f>$E114/(VLOOKUP(M$2,怪物属性!$B$4:$F$29,3,FALSE)-$G114)/IF(L114&lt;0,ABS(L114),L114)</f>
        <v>-4.5863746485933055</v>
      </c>
      <c r="N114" s="152">
        <f>VLOOKUP(N$2,怪物属性!$B$4:$F$29,5,FALSE)/($F114-VLOOKUP(N$2,怪物属性!$B$4:$F$29,4,FALSE))</f>
        <v>6.0951678347473255</v>
      </c>
      <c r="O114" s="153">
        <f>$E114/(VLOOKUP(O$2,怪物属性!$B$4:$F$29,3,FALSE)-$G114)/IF(N114&lt;0,ABS(N114),N114)</f>
        <v>-6.0646837108463805</v>
      </c>
      <c r="P114" s="152">
        <f>VLOOKUP(P$2,怪物属性!$B$4:$F$29,5,FALSE)/($F114-VLOOKUP(P$2,怪物属性!$B$4:$F$29,4,FALSE))</f>
        <v>8.7533880511548006</v>
      </c>
      <c r="Q114" s="153">
        <f>$E114/(VLOOKUP(Q$2,怪物属性!$B$4:$F$29,3,FALSE)-$G114)/IF(P114&lt;0,ABS(P114),P114)</f>
        <v>-19.575955184665155</v>
      </c>
      <c r="R114" s="152">
        <f>VLOOKUP(R$2,怪物属性!$B$4:$F$29,5,FALSE)/($F114-VLOOKUP(R$2,怪物属性!$B$4:$F$29,4,FALSE))</f>
        <v>11.16716240333135</v>
      </c>
      <c r="S114" s="153">
        <f>$E114/(VLOOKUP(S$2,怪物属性!$B$4:$F$29,3,FALSE)-$G114)/IF(R114&lt;0,ABS(R114),R114)</f>
        <v>5.3888865635749292</v>
      </c>
      <c r="T114" s="152">
        <f>VLOOKUP(T$2,怪物属性!$B$4:$F$29,5,FALSE)/($F114-VLOOKUP(T$2,怪物属性!$B$4:$F$29,4,FALSE))</f>
        <v>14.951008645533141</v>
      </c>
      <c r="U114" s="153">
        <f>$E114/(VLOOKUP(U$2,怪物属性!$B$4:$F$29,3,FALSE)-$G114)/IF(T114&lt;0,ABS(T114),T114)</f>
        <v>1.7586698523049591</v>
      </c>
      <c r="V114" s="152">
        <f>VLOOKUP(V$2,怪物属性!$B$4:$F$29,5,FALSE)/($F114-VLOOKUP(V$2,怪物属性!$B$4:$F$29,4,FALSE))</f>
        <v>18.244111349036402</v>
      </c>
      <c r="W114" s="153">
        <f>$E114/(VLOOKUP(W$2,怪物属性!$B$4:$F$29,3,FALSE)-$G114)/IF(V114&lt;0,ABS(V114),V114)</f>
        <v>0.91822934291748837</v>
      </c>
      <c r="X114" s="152">
        <f>VLOOKUP(X$2,怪物属性!$B$4:$F$29,5,FALSE)/($F114-VLOOKUP(X$2,怪物属性!$B$4:$F$29,4,FALSE))</f>
        <v>23.411515286766345</v>
      </c>
      <c r="Y114" s="153">
        <f>$E114/(VLOOKUP(Y$2,怪物属性!$B$4:$F$29,3,FALSE)-$G114)/IF(X114&lt;0,ABS(X114),X114)</f>
        <v>0.52439437945757594</v>
      </c>
      <c r="Z114" s="152">
        <f>VLOOKUP(Z$2,怪物属性!$B$4:$F$29,5,FALSE)/($F114-VLOOKUP(Z$2,怪物属性!$B$4:$F$29,4,FALSE))</f>
        <v>27.94637444625787</v>
      </c>
      <c r="AA114" s="153">
        <f>$E114/(VLOOKUP(AA$2,怪物属性!$B$4:$F$29,3,FALSE)-$G114)/IF(Z114&lt;0,ABS(Z114),Z114)</f>
        <v>0.34552462170082032</v>
      </c>
      <c r="AB114" s="152">
        <f>VLOOKUP(AB$2,怪物属性!$B$4:$F$29,5,FALSE)/($F114-VLOOKUP(AB$2,怪物属性!$B$4:$F$29,4,FALSE))</f>
        <v>56.678832116788321</v>
      </c>
      <c r="AC114" s="153">
        <f>$E114/(VLOOKUP(AC$2,怪物属性!$B$4:$F$29,3,FALSE)-$G114)/IF(AB114&lt;0,ABS(AB114),AB114)</f>
        <v>8.5797725205323402E-2</v>
      </c>
      <c r="AD114" s="152">
        <f>VLOOKUP(AD$2,怪物属性!$B$4:$F$29,5,FALSE)/($F114-VLOOKUP(AD$2,怪物属性!$B$4:$F$29,4,FALSE))</f>
        <v>69.718884832392959</v>
      </c>
      <c r="AE114" s="153">
        <f>$E114/(VLOOKUP(AE$2,怪物属性!$B$4:$F$29,3,FALSE)-$G114)/IF(AD114&lt;0,ABS(AD114),AD114)</f>
        <v>6.0788482621605716E-2</v>
      </c>
      <c r="AF114" s="152">
        <f>VLOOKUP(AF$2,怪物属性!$B$4:$F$29,5,FALSE)/($F114-VLOOKUP(AF$2,怪物属性!$B$4:$F$29,4,FALSE))</f>
        <v>90.027126099706749</v>
      </c>
      <c r="AG114" s="153">
        <f>$E114/(VLOOKUP(AG$2,怪物属性!$B$4:$F$29,3,FALSE)-$G114)/IF(AF114&lt;0,ABS(AF114),AF114)</f>
        <v>4.15693082153612E-2</v>
      </c>
      <c r="AH114" s="152">
        <f>VLOOKUP(AH$2,怪物属性!$B$4:$F$29,5,FALSE)/($F114-VLOOKUP(AH$2,怪物属性!$B$4:$F$29,4,FALSE))</f>
        <v>111.56756756756756</v>
      </c>
      <c r="AI114" s="153">
        <f>$E114/(VLOOKUP(AI$2,怪物属性!$B$4:$F$29,3,FALSE)-$G114)/IF(AH114&lt;0,ABS(AH114),AH114)</f>
        <v>3.0015810718164802E-2</v>
      </c>
      <c r="AJ114" s="152">
        <f>VLOOKUP(AJ$2,怪物属性!$B$4:$F$29,5,FALSE)/($F114-VLOOKUP(AJ$2,怪物属性!$B$4:$F$29,4,FALSE))</f>
        <v>145.80392156862746</v>
      </c>
      <c r="AK114" s="153">
        <f>$E114/(VLOOKUP(AK$2,怪物属性!$B$4:$F$29,3,FALSE)-$G114)/IF(AJ114&lt;0,ABS(AJ114),AJ114)</f>
        <v>2.069841754112707E-2</v>
      </c>
      <c r="AL114" s="152">
        <f>VLOOKUP(AL$2,怪物属性!$B$4:$F$29,5,FALSE)/($F114-VLOOKUP(AL$2,怪物属性!$B$4:$F$29,4,FALSE))</f>
        <v>189.17870932156646</v>
      </c>
      <c r="AM114" s="153">
        <f>$E114/(VLOOKUP(AM$2,怪物属性!$B$4:$F$29,3,FALSE)-$G114)/IF(AL114&lt;0,ABS(AL114),AL114)</f>
        <v>1.440472553818235E-2</v>
      </c>
      <c r="AN114" s="152">
        <f>VLOOKUP(AN$2,怪物属性!$B$4:$F$29,5,FALSE)/($F114-VLOOKUP(AN$2,怪物属性!$B$4:$F$29,4,FALSE))</f>
        <v>258.25283522348229</v>
      </c>
      <c r="AO114" s="153">
        <f>$E114/(VLOOKUP(AO$2,怪物属性!$B$4:$F$29,3,FALSE)-$G114)/IF(AN114&lt;0,ABS(AN114),AN114)</f>
        <v>9.6517954900237693E-3</v>
      </c>
      <c r="AP114" s="152">
        <f>VLOOKUP(AP$2,怪物属性!$B$4:$F$29,5,FALSE)/($F114-VLOOKUP(AP$2,怪物属性!$B$4:$F$29,4,FALSE))</f>
        <v>363.01559792027729</v>
      </c>
      <c r="AQ114" s="153">
        <f>$E114/(VLOOKUP(AQ$2,怪物属性!$B$4:$F$29,3,FALSE)-$G114)/IF(AP114&lt;0,ABS(AP114),AP114)</f>
        <v>6.2838544602055622E-3</v>
      </c>
      <c r="AR114" s="152">
        <f>VLOOKUP(AR$2,怪物属性!$B$4:$F$29,5,FALSE)/($F114-VLOOKUP(AR$2,怪物属性!$B$4:$F$29,4,FALSE))</f>
        <v>581.42643391521199</v>
      </c>
      <c r="AS114" s="153">
        <f>$E114/(VLOOKUP(AS$2,怪物属性!$B$4:$F$29,3,FALSE)-$G114)/IF(AR114&lt;0,ABS(AR114),AR114)</f>
        <v>3.6112710930278099E-3</v>
      </c>
      <c r="AT114" s="152">
        <f>VLOOKUP(AT$2,怪物属性!$B$4:$F$29,5,FALSE)/($F114-VLOOKUP(AT$2,怪物属性!$B$4:$F$29,4,FALSE))</f>
        <v>1260.5</v>
      </c>
      <c r="AU114" s="153">
        <f>$E114/(VLOOKUP(AU$2,怪物属性!$B$4:$F$29,3,FALSE)-$G114)/IF(AT114&lt;0,ABS(AT114),AT114)</f>
        <v>1.5270112775673395E-3</v>
      </c>
      <c r="AV114" s="152">
        <f>VLOOKUP(AV$2,怪物属性!$B$4:$F$29,5,FALSE)/($F114-VLOOKUP(AV$2,怪物属性!$B$4:$F$29,4,FALSE))</f>
        <v>-6229.204545454545</v>
      </c>
      <c r="AW114" s="153">
        <f>$E114/(VLOOKUP(AW$2,怪物属性!$B$4:$F$29,3,FALSE)-$G114)/IF(AV114&lt;0,ABS(AV114),AV114)</f>
        <v>2.8140444979326298E-4</v>
      </c>
      <c r="AX114" s="152">
        <f>VLOOKUP(AX$2,怪物属性!$B$4:$F$29,5,FALSE)/($F114-VLOOKUP(AX$2,怪物属性!$B$4:$F$29,4,FALSE))</f>
        <v>-985.32427843803055</v>
      </c>
      <c r="AY114" s="153">
        <f>$E114/(VLOOKUP(AY$2,怪物属性!$B$4:$F$29,3,FALSE)-$G114)/IF(AX114&lt;0,ABS(AX114),AX114)</f>
        <v>1.6287929893200898E-3</v>
      </c>
      <c r="AZ114" s="152">
        <f>VLOOKUP(AZ$2,怪物属性!$B$4:$F$29,5,FALSE)/($F114-VLOOKUP(AZ$2,怪物属性!$B$4:$F$29,4,FALSE))</f>
        <v>-482.51162790697674</v>
      </c>
      <c r="BA114" s="153">
        <f>$E114/(VLOOKUP(BA$2,怪物属性!$B$4:$F$29,3,FALSE)-$G114)/IF(AZ114&lt;0,ABS(AZ114),AZ114)</f>
        <v>2.9794330503444201E-3</v>
      </c>
      <c r="BB114" s="152">
        <f>VLOOKUP(BB$2,怪物属性!$B$4:$F$29,5,FALSE)/($F114-VLOOKUP(BB$2,怪物属性!$B$4:$F$29,4,FALSE))</f>
        <v>-300.51869158878503</v>
      </c>
      <c r="BC114" s="153">
        <f>$E114/(VLOOKUP(BC$2,怪物属性!$B$4:$F$29,3,FALSE)-$G114)/IF(BB114&lt;0,ABS(BB114),BB114)</f>
        <v>4.2511953259463785E-3</v>
      </c>
      <c r="BD114" s="152">
        <f>VLOOKUP(BD$2,怪物属性!$B$4:$F$29,5,FALSE)/($F114-VLOOKUP(BD$2,怪物属性!$B$4:$F$29,4,FALSE))</f>
        <v>-170.8117088607595</v>
      </c>
      <c r="BE114" s="153">
        <f>$E114/(VLOOKUP(BE$2,怪物属性!$B$4:$F$29,3,FALSE)-$G114)/IF(BD114&lt;0,ABS(BD114),BD114)</f>
        <v>6.1673418729018799E-3</v>
      </c>
    </row>
    <row r="115" spans="1:57" x14ac:dyDescent="0.15">
      <c r="A115" s="30">
        <f>VLOOKUP(B115,装备升级!W:AB,静态模拟!C115+1,FALSE)+IF(静态模拟!D115=0,0,VLOOKUP(B115,装备强化!AP:AZ,静态模拟!D115+1,FALSE))</f>
        <v>1625</v>
      </c>
      <c r="B115" s="149">
        <v>5</v>
      </c>
      <c r="C115" s="149">
        <v>5</v>
      </c>
      <c r="D115" s="149">
        <v>10</v>
      </c>
      <c r="E115" s="149">
        <f t="shared" si="4"/>
        <v>20370</v>
      </c>
      <c r="F115" s="22">
        <f t="shared" si="5"/>
        <v>6790</v>
      </c>
      <c r="G115" s="22">
        <f t="shared" si="6"/>
        <v>3395</v>
      </c>
      <c r="H115" s="152">
        <f>VLOOKUP(H$2,怪物属性!$B$4:$F$29,5,FALSE)/($F115-VLOOKUP(H$2,怪物属性!$B$4:$F$29,4,FALSE))</f>
        <v>1.8079800498753118</v>
      </c>
      <c r="I115" s="153">
        <f>$E115/(VLOOKUP(I$2,怪物属性!$B$4:$F$29,3,FALSE)-$G115)/IF(H115&lt;0,ABS(H115),H115)</f>
        <v>-6.1033137818956176</v>
      </c>
      <c r="J115" s="152">
        <f>VLOOKUP(J$2,怪物属性!$B$4:$F$29,5,FALSE)/($F115-VLOOKUP(J$2,怪物属性!$B$4:$F$29,4,FALSE))</f>
        <v>2.7506426735218508</v>
      </c>
      <c r="K115" s="153">
        <f>$E115/(VLOOKUP(K$2,怪物属性!$B$4:$F$29,3,FALSE)-$G115)/IF(J115&lt;0,ABS(J115),J115)</f>
        <v>-5.2041757245781914</v>
      </c>
      <c r="L115" s="152">
        <f>VLOOKUP(L$2,怪物属性!$B$4:$F$29,5,FALSE)/($F115-VLOOKUP(L$2,怪物属性!$B$4:$F$29,4,FALSE))</f>
        <v>4.4909798372833389</v>
      </c>
      <c r="M115" s="153">
        <f>$E115/(VLOOKUP(M$2,怪物属性!$B$4:$F$29,3,FALSE)-$G115)/IF(L115&lt;0,ABS(L115),L115)</f>
        <v>-4.5448482030223021</v>
      </c>
      <c r="N115" s="152">
        <f>VLOOKUP(N$2,怪物属性!$B$4:$F$29,5,FALSE)/($F115-VLOOKUP(N$2,怪物属性!$B$4:$F$29,4,FALSE))</f>
        <v>6.0394736842105265</v>
      </c>
      <c r="O115" s="153">
        <f>$E115/(VLOOKUP(O$2,怪物属性!$B$4:$F$29,3,FALSE)-$G115)/IF(N115&lt;0,ABS(N115),N115)</f>
        <v>-5.8965217788747202</v>
      </c>
      <c r="P115" s="152">
        <f>VLOOKUP(P$2,怪物属性!$B$4:$F$29,5,FALSE)/($F115-VLOOKUP(P$2,怪物属性!$B$4:$F$29,4,FALSE))</f>
        <v>8.6706371714879946</v>
      </c>
      <c r="Q115" s="153">
        <f>$E115/(VLOOKUP(Q$2,怪物属性!$B$4:$F$29,3,FALSE)-$G115)/IF(P115&lt;0,ABS(P115),P115)</f>
        <v>-16.428729472842949</v>
      </c>
      <c r="R115" s="152">
        <f>VLOOKUP(R$2,怪物属性!$B$4:$F$29,5,FALSE)/($F115-VLOOKUP(R$2,怪物属性!$B$4:$F$29,4,FALSE))</f>
        <v>11.0575299430591</v>
      </c>
      <c r="S115" s="153">
        <f>$E115/(VLOOKUP(S$2,怪物属性!$B$4:$F$29,3,FALSE)-$G115)/IF(R115&lt;0,ABS(R115),R115)</f>
        <v>5.9234198433323764</v>
      </c>
      <c r="T115" s="152">
        <f>VLOOKUP(T$2,怪物属性!$B$4:$F$29,5,FALSE)/($F115-VLOOKUP(T$2,怪物属性!$B$4:$F$29,4,FALSE))</f>
        <v>14.798696006519968</v>
      </c>
      <c r="U115" s="153">
        <f>$E115/(VLOOKUP(U$2,怪物属性!$B$4:$F$29,3,FALSE)-$G115)/IF(T115&lt;0,ABS(T115),T115)</f>
        <v>1.8500976198174446</v>
      </c>
      <c r="V115" s="152">
        <f>VLOOKUP(V$2,怪物属性!$B$4:$F$29,5,FALSE)/($F115-VLOOKUP(V$2,怪物属性!$B$4:$F$29,4,FALSE))</f>
        <v>18.050847457627118</v>
      </c>
      <c r="W115" s="153">
        <f>$E115/(VLOOKUP(W$2,怪物属性!$B$4:$F$29,3,FALSE)-$G115)/IF(V115&lt;0,ABS(V115),V115)</f>
        <v>0.95471985891661304</v>
      </c>
      <c r="X115" s="152">
        <f>VLOOKUP(X$2,怪物属性!$B$4:$F$29,5,FALSE)/($F115-VLOOKUP(X$2,怪物属性!$B$4:$F$29,4,FALSE))</f>
        <v>23.153167071286692</v>
      </c>
      <c r="Y115" s="153">
        <f>$E115/(VLOOKUP(Y$2,怪物属性!$B$4:$F$29,3,FALSE)-$G115)/IF(X115&lt;0,ABS(X115),X115)</f>
        <v>0.54241260508382638</v>
      </c>
      <c r="Z115" s="152">
        <f>VLOOKUP(Z$2,怪物属性!$B$4:$F$29,5,FALSE)/($F115-VLOOKUP(Z$2,怪物属性!$B$4:$F$29,4,FALSE))</f>
        <v>27.62433740493201</v>
      </c>
      <c r="AA115" s="153">
        <f>$E115/(VLOOKUP(AA$2,怪物属性!$B$4:$F$29,3,FALSE)-$G115)/IF(Z115&lt;0,ABS(Z115),Z115)</f>
        <v>0.356400798569394</v>
      </c>
      <c r="AB115" s="152">
        <f>VLOOKUP(AB$2,怪物属性!$B$4:$F$29,5,FALSE)/($F115-VLOOKUP(AB$2,怪物属性!$B$4:$F$29,4,FALSE))</f>
        <v>55.829838226482927</v>
      </c>
      <c r="AC115" s="153">
        <f>$E115/(VLOOKUP(AC$2,怪物属性!$B$4:$F$29,3,FALSE)-$G115)/IF(AB115&lt;0,ABS(AB115),AB115)</f>
        <v>8.8279375915023772E-2</v>
      </c>
      <c r="AD115" s="152">
        <f>VLOOKUP(AD$2,怪物属性!$B$4:$F$29,5,FALSE)/($F115-VLOOKUP(AD$2,怪物属性!$B$4:$F$29,4,FALSE))</f>
        <v>68.580803134182176</v>
      </c>
      <c r="AE115" s="153">
        <f>$E115/(VLOOKUP(AE$2,怪物属性!$B$4:$F$29,3,FALSE)-$G115)/IF(AD115&lt;0,ABS(AD115),AD115)</f>
        <v>6.2583626934675604E-2</v>
      </c>
      <c r="AF115" s="152">
        <f>VLOOKUP(AF$2,怪物属性!$B$4:$F$29,5,FALSE)/($F115-VLOOKUP(AF$2,怪物属性!$B$4:$F$29,4,FALSE))</f>
        <v>88.406767458603312</v>
      </c>
      <c r="AG115" s="153">
        <f>$E115/(VLOOKUP(AG$2,怪物属性!$B$4:$F$29,3,FALSE)-$G115)/IF(AF115&lt;0,ABS(AF115),AF115)</f>
        <v>4.2843478068865376E-2</v>
      </c>
      <c r="AH115" s="152">
        <f>VLOOKUP(AH$2,怪物属性!$B$4:$F$29,5,FALSE)/($F115-VLOOKUP(AH$2,怪物属性!$B$4:$F$29,4,FALSE))</f>
        <v>109.32905296950241</v>
      </c>
      <c r="AI115" s="153">
        <f>$E115/(VLOOKUP(AI$2,怪物属性!$B$4:$F$29,3,FALSE)-$G115)/IF(AH115&lt;0,ABS(AH115),AH115)</f>
        <v>3.0985908848891765E-2</v>
      </c>
      <c r="AJ115" s="152">
        <f>VLOOKUP(AJ$2,怪物属性!$B$4:$F$29,5,FALSE)/($F115-VLOOKUP(AJ$2,怪物属性!$B$4:$F$29,4,FALSE))</f>
        <v>142.47810218978103</v>
      </c>
      <c r="AK115" s="153">
        <f>$E115/(VLOOKUP(AK$2,怪物属性!$B$4:$F$29,3,FALSE)-$G115)/IF(AJ115&lt;0,ABS(AJ115),AJ115)</f>
        <v>2.1418627468757116E-2</v>
      </c>
      <c r="AL115" s="152">
        <f>VLOOKUP(AL$2,怪物属性!$B$4:$F$29,5,FALSE)/($F115-VLOOKUP(AL$2,怪物属性!$B$4:$F$29,4,FALSE))</f>
        <v>184.10144927536231</v>
      </c>
      <c r="AM115" s="153">
        <f>$E115/(VLOOKUP(AM$2,怪物属性!$B$4:$F$29,3,FALSE)-$G115)/IF(AL115&lt;0,ABS(AL115),AL115)</f>
        <v>1.4962206464780725E-2</v>
      </c>
      <c r="AN115" s="152">
        <f>VLOOKUP(AN$2,怪物属性!$B$4:$F$29,5,FALSE)/($F115-VLOOKUP(AN$2,怪物属性!$B$4:$F$29,4,FALSE))</f>
        <v>249.91672046481602</v>
      </c>
      <c r="AO115" s="153">
        <f>$E115/(VLOOKUP(AO$2,怪物属性!$B$4:$F$29,3,FALSE)-$G115)/IF(AN115&lt;0,ABS(AN115),AN115)</f>
        <v>1.0078787128820075E-2</v>
      </c>
      <c r="AP115" s="152">
        <f>VLOOKUP(AP$2,怪物属性!$B$4:$F$29,5,FALSE)/($F115-VLOOKUP(AP$2,怪物属性!$B$4:$F$29,4,FALSE))</f>
        <v>347.94019933554819</v>
      </c>
      <c r="AQ115" s="153">
        <f>$E115/(VLOOKUP(AQ$2,怪物属性!$B$4:$F$29,3,FALSE)-$G115)/IF(AP115&lt;0,ABS(AP115),AP115)</f>
        <v>6.6234351296364383E-3</v>
      </c>
      <c r="AR115" s="152">
        <f>VLOOKUP(AR$2,怪物属性!$B$4:$F$29,5,FALSE)/($F115-VLOOKUP(AR$2,怪物属性!$B$4:$F$29,4,FALSE))</f>
        <v>547.30516431924877</v>
      </c>
      <c r="AS115" s="153">
        <f>$E115/(VLOOKUP(AS$2,怪物属性!$B$4:$F$29,3,FALSE)-$G115)/IF(AR115&lt;0,ABS(AR115),AR115)</f>
        <v>3.87493225046487E-3</v>
      </c>
      <c r="AT115" s="152">
        <f>VLOOKUP(AT$2,怪物属性!$B$4:$F$29,5,FALSE)/($F115-VLOOKUP(AT$2,怪物属性!$B$4:$F$29,4,FALSE))</f>
        <v>1119.1883408071749</v>
      </c>
      <c r="AU115" s="153">
        <f>$E115/(VLOOKUP(AU$2,怪物属性!$B$4:$F$29,3,FALSE)-$G115)/IF(AT115&lt;0,ABS(AT115),AT115)</f>
        <v>1.7367070574328084E-3</v>
      </c>
      <c r="AV115" s="152">
        <f>VLOOKUP(AV$2,怪物属性!$B$4:$F$29,5,FALSE)/($F115-VLOOKUP(AV$2,怪物属性!$B$4:$F$29,4,FALSE))</f>
        <v>-14425.526315789473</v>
      </c>
      <c r="AW115" s="153">
        <f>$E115/(VLOOKUP(AW$2,怪物属性!$B$4:$F$29,3,FALSE)-$G115)/IF(AV115&lt;0,ABS(AV115),AV115)</f>
        <v>1.2268290131193488E-4</v>
      </c>
      <c r="AX115" s="152">
        <f>VLOOKUP(AX$2,怪物属性!$B$4:$F$29,5,FALSE)/($F115-VLOOKUP(AX$2,怪物属性!$B$4:$F$29,4,FALSE))</f>
        <v>-1076.7272727272727</v>
      </c>
      <c r="AY115" s="153">
        <f>$E115/(VLOOKUP(AY$2,怪物属性!$B$4:$F$29,3,FALSE)-$G115)/IF(AX115&lt;0,ABS(AX115),AX115)</f>
        <v>1.5045681339519691E-3</v>
      </c>
      <c r="AZ115" s="152">
        <f>VLOOKUP(AZ$2,怪物属性!$B$4:$F$29,5,FALSE)/($F115-VLOOKUP(AZ$2,怪物属性!$B$4:$F$29,4,FALSE))</f>
        <v>-501.96774193548384</v>
      </c>
      <c r="BA115" s="153">
        <f>$E115/(VLOOKUP(BA$2,怪物属性!$B$4:$F$29,3,FALSE)-$G115)/IF(AZ115&lt;0,ABS(AZ115),AZ115)</f>
        <v>2.8903345367582885E-3</v>
      </c>
      <c r="BB115" s="152">
        <f>VLOOKUP(BB$2,怪物属性!$B$4:$F$29,5,FALSE)/($F115-VLOOKUP(BB$2,怪物属性!$B$4:$F$29,4,FALSE))</f>
        <v>-307.70813397129189</v>
      </c>
      <c r="BC115" s="153">
        <f>$E115/(VLOOKUP(BC$2,怪物属性!$B$4:$F$29,3,FALSE)-$G115)/IF(BB115&lt;0,ABS(BB115),BB115)</f>
        <v>4.189285851324164E-3</v>
      </c>
      <c r="BD115" s="152">
        <f>VLOOKUP(BD$2,怪物属性!$B$4:$F$29,5,FALSE)/($F115-VLOOKUP(BD$2,怪物属性!$B$4:$F$29,4,FALSE))</f>
        <v>-173.0940673436665</v>
      </c>
      <c r="BE115" s="153">
        <f>$E115/(VLOOKUP(BE$2,怪物属性!$B$4:$F$29,3,FALSE)-$G115)/IF(BD115&lt;0,ABS(BD115),BD115)</f>
        <v>6.1391661685560005E-3</v>
      </c>
    </row>
    <row r="116" spans="1:57" x14ac:dyDescent="0.15">
      <c r="A116" s="30">
        <f>VLOOKUP(B116,装备升级!W:AB,静态模拟!C116+1,FALSE)+IF(静态模拟!D116=0,0,VLOOKUP(B116,装备强化!AP:AZ,静态模拟!D116+1,FALSE))</f>
        <v>47</v>
      </c>
      <c r="B116" s="149">
        <v>10</v>
      </c>
      <c r="C116" s="149">
        <v>1</v>
      </c>
      <c r="D116" s="149">
        <v>0</v>
      </c>
      <c r="E116" s="149">
        <f t="shared" si="4"/>
        <v>13950</v>
      </c>
      <c r="F116" s="22">
        <f t="shared" si="5"/>
        <v>4650</v>
      </c>
      <c r="G116" s="22">
        <f t="shared" si="6"/>
        <v>2325</v>
      </c>
      <c r="H116" s="152">
        <f>VLOOKUP(H$2,怪物属性!$B$4:$F$29,5,FALSE)/($F116-VLOOKUP(H$2,怪物属性!$B$4:$F$29,4,FALSE))</f>
        <v>2.806451612903226</v>
      </c>
      <c r="I116" s="153">
        <f>$E116/(VLOOKUP(I$2,怪物属性!$B$4:$F$29,3,FALSE)-$G116)/IF(H116&lt;0,ABS(H116),H116)</f>
        <v>-6.4055279061500174</v>
      </c>
      <c r="J116" s="152">
        <f>VLOOKUP(J$2,怪物属性!$B$4:$F$29,5,FALSE)/($F116-VLOOKUP(J$2,怪物属性!$B$4:$F$29,4,FALSE))</f>
        <v>4.3437077131258457</v>
      </c>
      <c r="K116" s="153">
        <f>$E116/(VLOOKUP(K$2,怪物属性!$B$4:$F$29,3,FALSE)-$G116)/IF(J116&lt;0,ABS(J116),J116)</f>
        <v>-9.0978528500701596</v>
      </c>
      <c r="L116" s="152">
        <f>VLOOKUP(L$2,怪物属性!$B$4:$F$29,5,FALSE)/($F116-VLOOKUP(L$2,怪物属性!$B$4:$F$29,4,FALSE))</f>
        <v>7.2259533295389868</v>
      </c>
      <c r="M116" s="153">
        <f>$E116/(VLOOKUP(M$2,怪物属性!$B$4:$F$29,3,FALSE)-$G116)/IF(L116&lt;0,ABS(L116),L116)</f>
        <v>26.81307104599874</v>
      </c>
      <c r="N116" s="152">
        <f>VLOOKUP(N$2,怪物属性!$B$4:$F$29,5,FALSE)/($F116-VLOOKUP(N$2,怪物属性!$B$4:$F$29,4,FALSE))</f>
        <v>9.9183673469387763</v>
      </c>
      <c r="O116" s="153">
        <f>$E116/(VLOOKUP(O$2,怪物属性!$B$4:$F$29,3,FALSE)-$G116)/IF(N116&lt;0,ABS(N116),N116)</f>
        <v>2.8242600029748619</v>
      </c>
      <c r="P116" s="152">
        <f>VLOOKUP(P$2,怪物属性!$B$4:$F$29,5,FALSE)/($F116-VLOOKUP(P$2,怪物属性!$B$4:$F$29,4,FALSE))</f>
        <v>14.563035884407748</v>
      </c>
      <c r="Q116" s="153">
        <f>$E116/(VLOOKUP(Q$2,怪物属性!$B$4:$F$29,3,FALSE)-$G116)/IF(P116&lt;0,ABS(P116),P116)</f>
        <v>1.0333383649375238</v>
      </c>
      <c r="R116" s="152">
        <f>VLOOKUP(R$2,怪物属性!$B$4:$F$29,5,FALSE)/($F116-VLOOKUP(R$2,怪物属性!$B$4:$F$29,4,FALSE))</f>
        <v>19.070775482560109</v>
      </c>
      <c r="S116" s="153">
        <f>$E116/(VLOOKUP(S$2,怪物属性!$B$4:$F$29,3,FALSE)-$G116)/IF(R116&lt;0,ABS(R116),R116)</f>
        <v>0.52967829356832463</v>
      </c>
      <c r="T116" s="152">
        <f>VLOOKUP(T$2,怪物属性!$B$4:$F$29,5,FALSE)/($F116-VLOOKUP(T$2,怪物属性!$B$4:$F$29,4,FALSE))</f>
        <v>26.239884393063583</v>
      </c>
      <c r="U116" s="153">
        <f>$E116/(VLOOKUP(U$2,怪物属性!$B$4:$F$29,3,FALSE)-$G116)/IF(T116&lt;0,ABS(T116),T116)</f>
        <v>0.29307245854804082</v>
      </c>
      <c r="V116" s="152">
        <f>VLOOKUP(V$2,怪物属性!$B$4:$F$29,5,FALSE)/($F116-VLOOKUP(V$2,怪物属性!$B$4:$F$29,4,FALSE))</f>
        <v>33.02325581395349</v>
      </c>
      <c r="W116" s="153">
        <f>$E116/(VLOOKUP(W$2,怪物属性!$B$4:$F$29,3,FALSE)-$G116)/IF(V116&lt;0,ABS(V116),V116)</f>
        <v>0.18757974132539462</v>
      </c>
      <c r="X116" s="152">
        <f>VLOOKUP(X$2,怪物属性!$B$4:$F$29,5,FALSE)/($F116-VLOOKUP(X$2,怪物属性!$B$4:$F$29,4,FALSE))</f>
        <v>43.87578419071518</v>
      </c>
      <c r="Y116" s="153">
        <f>$E116/(VLOOKUP(Y$2,怪物属性!$B$4:$F$29,3,FALSE)-$G116)/IF(X116&lt;0,ABS(X116),X116)</f>
        <v>0.11810662528224426</v>
      </c>
      <c r="Z116" s="152">
        <f>VLOOKUP(Z$2,怪物属性!$B$4:$F$29,5,FALSE)/($F116-VLOOKUP(Z$2,怪物属性!$B$4:$F$29,4,FALSE))</f>
        <v>54.507503410641199</v>
      </c>
      <c r="AA116" s="153">
        <f>$E116/(VLOOKUP(AA$2,怪物属性!$B$4:$F$29,3,FALSE)-$G116)/IF(Z116&lt;0,ABS(Z116),Z116)</f>
        <v>8.1531719425730814E-2</v>
      </c>
      <c r="AB116" s="152">
        <f>VLOOKUP(AB$2,怪物属性!$B$4:$F$29,5,FALSE)/($F116-VLOOKUP(AB$2,怪物属性!$B$4:$F$29,4,FALSE))</f>
        <v>155.55926544240401</v>
      </c>
      <c r="AC116" s="153">
        <f>$E116/(VLOOKUP(AC$2,怪物属性!$B$4:$F$29,3,FALSE)-$G116)/IF(AB116&lt;0,ABS(AB116),AB116)</f>
        <v>1.7235524257328879E-2</v>
      </c>
      <c r="AD116" s="152">
        <f>VLOOKUP(AD$2,怪物属性!$B$4:$F$29,5,FALSE)/($F116-VLOOKUP(AD$2,怪物属性!$B$4:$F$29,4,FALSE))</f>
        <v>227.5872156013001</v>
      </c>
      <c r="AE116" s="153">
        <f>$E116/(VLOOKUP(AE$2,怪物属性!$B$4:$F$29,3,FALSE)-$G116)/IF(AD116&lt;0,ABS(AD116),AD116)</f>
        <v>1.0539061704557999E-2</v>
      </c>
      <c r="AF116" s="152">
        <f>VLOOKUP(AF$2,怪物属性!$B$4:$F$29,5,FALSE)/($F116-VLOOKUP(AF$2,怪物属性!$B$4:$F$29,4,FALSE))</f>
        <v>384.94357366771158</v>
      </c>
      <c r="AG116" s="153">
        <f>$E116/(VLOOKUP(AG$2,怪物属性!$B$4:$F$29,3,FALSE)-$G116)/IF(AF116&lt;0,ABS(AF116),AF116)</f>
        <v>5.6202043272167131E-3</v>
      </c>
      <c r="AH116" s="152">
        <f>VLOOKUP(AH$2,怪物属性!$B$4:$F$29,5,FALSE)/($F116-VLOOKUP(AH$2,怪物属性!$B$4:$F$29,4,FALSE))</f>
        <v>774</v>
      </c>
      <c r="AI116" s="153">
        <f>$E116/(VLOOKUP(AI$2,怪物属性!$B$4:$F$29,3,FALSE)-$G116)/IF(AH116&lt;0,ABS(AH116),AH116)</f>
        <v>2.5445793892352798E-3</v>
      </c>
      <c r="AJ116" s="152">
        <f>VLOOKUP(AJ$2,怪物属性!$B$4:$F$29,5,FALSE)/($F116-VLOOKUP(AJ$2,怪物属性!$B$4:$F$29,4,FALSE))</f>
        <v>6006</v>
      </c>
      <c r="AK116" s="153">
        <f>$E116/(VLOOKUP(AK$2,怪物属性!$B$4:$F$29,3,FALSE)-$G116)/IF(AJ116&lt;0,ABS(AJ116),AJ116)</f>
        <v>2.9989377955807908E-4</v>
      </c>
      <c r="AL116" s="152">
        <f>VLOOKUP(AL$2,怪物属性!$B$4:$F$29,5,FALSE)/($F116-VLOOKUP(AL$2,怪物属性!$B$4:$F$29,4,FALSE))</f>
        <v>-1238.1985559566788</v>
      </c>
      <c r="AM116" s="153">
        <f>$E116/(VLOOKUP(AM$2,怪物属性!$B$4:$F$29,3,FALSE)-$G116)/IF(AL116&lt;0,ABS(AL116),AL116)</f>
        <v>1.3309353248354035E-3</v>
      </c>
      <c r="AN116" s="152">
        <f>VLOOKUP(AN$2,怪物属性!$B$4:$F$29,5,FALSE)/($F116-VLOOKUP(AN$2,怪物属性!$B$4:$F$29,4,FALSE))</f>
        <v>-655.02707275803721</v>
      </c>
      <c r="AO116" s="153">
        <f>$E116/(VLOOKUP(AO$2,怪物属性!$B$4:$F$29,3,FALSE)-$G116)/IF(AN116&lt;0,ABS(AN116),AN116)</f>
        <v>2.3257431116533371E-3</v>
      </c>
      <c r="AP116" s="152">
        <f>VLOOKUP(AP$2,怪物属性!$B$4:$F$29,5,FALSE)/($F116-VLOOKUP(AP$2,怪物属性!$B$4:$F$29,4,FALSE))</f>
        <v>-447.56410256410254</v>
      </c>
      <c r="AQ116" s="153">
        <f>$E116/(VLOOKUP(AQ$2,怪物属性!$B$4:$F$29,3,FALSE)-$G116)/IF(AP116&lt;0,ABS(AP116),AP116)</f>
        <v>3.1454959697845061E-3</v>
      </c>
      <c r="AR116" s="152">
        <f>VLOOKUP(AR$2,怪物属性!$B$4:$F$29,5,FALSE)/($F116-VLOOKUP(AR$2,怪物属性!$B$4:$F$29,4,FALSE))</f>
        <v>-362.03726708074532</v>
      </c>
      <c r="AS116" s="153">
        <f>$E116/(VLOOKUP(AS$2,怪物属性!$B$4:$F$29,3,FALSE)-$G116)/IF(AR116&lt;0,ABS(AR116),AR116)</f>
        <v>3.6095498665754669E-3</v>
      </c>
      <c r="AT116" s="152">
        <f>VLOOKUP(AT$2,怪物属性!$B$4:$F$29,5,FALSE)/($F116-VLOOKUP(AT$2,怪物属性!$B$4:$F$29,4,FALSE))</f>
        <v>-294.66233766233768</v>
      </c>
      <c r="AU116" s="153">
        <f>$E116/(VLOOKUP(AU$2,怪物属性!$B$4:$F$29,3,FALSE)-$G116)/IF(AT116&lt;0,ABS(AT116),AT116)</f>
        <v>4.0989025518973956E-3</v>
      </c>
      <c r="AV116" s="152">
        <f>VLOOKUP(AV$2,怪物属性!$B$4:$F$29,5,FALSE)/($F116-VLOOKUP(AV$2,怪物属性!$B$4:$F$29,4,FALSE))</f>
        <v>-251.6850321395776</v>
      </c>
      <c r="AW116" s="153">
        <f>$E116/(VLOOKUP(AW$2,怪物属性!$B$4:$F$29,3,FALSE)-$G116)/IF(AV116&lt;0,ABS(AV116),AV116)</f>
        <v>4.4059156448078302E-3</v>
      </c>
      <c r="AX116" s="152">
        <f>VLOOKUP(AX$2,怪物属性!$B$4:$F$29,5,FALSE)/($F116-VLOOKUP(AX$2,怪物属性!$B$4:$F$29,4,FALSE))</f>
        <v>-216.63157894736841</v>
      </c>
      <c r="AY116" s="153">
        <f>$E116/(VLOOKUP(AY$2,怪物属性!$B$4:$F$29,3,FALSE)-$G116)/IF(AX116&lt;0,ABS(AX116),AX116)</f>
        <v>4.7196601972866042E-3</v>
      </c>
      <c r="AZ116" s="152">
        <f>VLOOKUP(AZ$2,怪物属性!$B$4:$F$29,5,FALSE)/($F116-VLOOKUP(AZ$2,怪物属性!$B$4:$F$29,4,FALSE))</f>
        <v>-184.15384615384616</v>
      </c>
      <c r="BA116" s="153">
        <f>$E116/(VLOOKUP(BA$2,怪物属性!$B$4:$F$29,3,FALSE)-$G116)/IF(AZ116&lt;0,ABS(AZ116),AZ116)</f>
        <v>5.0133606683817411E-3</v>
      </c>
      <c r="BB116" s="152">
        <f>VLOOKUP(BB$2,怪物属性!$B$4:$F$29,5,FALSE)/($F116-VLOOKUP(BB$2,怪物属性!$B$4:$F$29,4,FALSE))</f>
        <v>-152.03546099290782</v>
      </c>
      <c r="BC116" s="153">
        <f>$E116/(VLOOKUP(BC$2,怪物属性!$B$4:$F$29,3,FALSE)-$G116)/IF(BB116&lt;0,ABS(BB116),BB116)</f>
        <v>5.4382947922892383E-3</v>
      </c>
      <c r="BD116" s="152">
        <f>VLOOKUP(BD$2,怪物属性!$B$4:$F$29,5,FALSE)/($F116-VLOOKUP(BD$2,怪物属性!$B$4:$F$29,4,FALSE))</f>
        <v>-110.1186671200272</v>
      </c>
      <c r="BE116" s="153">
        <f>$E116/(VLOOKUP(BE$2,怪物属性!$B$4:$F$29,3,FALSE)-$G116)/IF(BD116&lt;0,ABS(BD116),BD116)</f>
        <v>6.2592775734528075E-3</v>
      </c>
    </row>
    <row r="117" spans="1:57" x14ac:dyDescent="0.15">
      <c r="A117" s="30">
        <f>VLOOKUP(B117,装备升级!W:AB,静态模拟!C117+1,FALSE)+IF(静态模拟!D117=0,0,VLOOKUP(B117,装备强化!AP:AZ,静态模拟!D117+1,FALSE))</f>
        <v>125</v>
      </c>
      <c r="B117" s="149">
        <v>10</v>
      </c>
      <c r="C117" s="149">
        <v>1</v>
      </c>
      <c r="D117" s="149">
        <v>1</v>
      </c>
      <c r="E117" s="149">
        <f t="shared" si="4"/>
        <v>13980</v>
      </c>
      <c r="F117" s="22">
        <f t="shared" si="5"/>
        <v>4660</v>
      </c>
      <c r="G117" s="22">
        <f t="shared" si="6"/>
        <v>2330</v>
      </c>
      <c r="H117" s="152">
        <f>VLOOKUP(H$2,怪物属性!$B$4:$F$29,5,FALSE)/($F117-VLOOKUP(H$2,怪物属性!$B$4:$F$29,4,FALSE))</f>
        <v>2.7992277992277992</v>
      </c>
      <c r="I117" s="153">
        <f>$E117/(VLOOKUP(I$2,怪物属性!$B$4:$F$29,3,FALSE)-$G117)/IF(H117&lt;0,ABS(H117),H117)</f>
        <v>-6.3946664311890151</v>
      </c>
      <c r="J117" s="152">
        <f>VLOOKUP(J$2,怪物属性!$B$4:$F$29,5,FALSE)/($F117-VLOOKUP(J$2,怪物属性!$B$4:$F$29,4,FALSE))</f>
        <v>4.331983805668016</v>
      </c>
      <c r="K117" s="153">
        <f>$E117/(VLOOKUP(K$2,怪物属性!$B$4:$F$29,3,FALSE)-$G117)/IF(J117&lt;0,ABS(J117),J117)</f>
        <v>-9.0144102751527182</v>
      </c>
      <c r="L117" s="152">
        <f>VLOOKUP(L$2,怪物属性!$B$4:$F$29,5,FALSE)/($F117-VLOOKUP(L$2,怪物属性!$B$4:$F$29,4,FALSE))</f>
        <v>7.2054483541430194</v>
      </c>
      <c r="M117" s="153">
        <f>$E117/(VLOOKUP(M$2,怪物属性!$B$4:$F$29,3,FALSE)-$G117)/IF(L117&lt;0,ABS(L117),L117)</f>
        <v>28.958186383771125</v>
      </c>
      <c r="N117" s="152">
        <f>VLOOKUP(N$2,怪物属性!$B$4:$F$29,5,FALSE)/($F117-VLOOKUP(N$2,怪物属性!$B$4:$F$29,4,FALSE))</f>
        <v>9.8886894075403955</v>
      </c>
      <c r="O117" s="153">
        <f>$E117/(VLOOKUP(O$2,怪物属性!$B$4:$F$29,3,FALSE)-$G117)/IF(N117&lt;0,ABS(N117),N117)</f>
        <v>2.8676194390309653</v>
      </c>
      <c r="P117" s="152">
        <f>VLOOKUP(P$2,怪物属性!$B$4:$F$29,5,FALSE)/($F117-VLOOKUP(P$2,怪物属性!$B$4:$F$29,4,FALSE))</f>
        <v>14.516935739157962</v>
      </c>
      <c r="Q117" s="153">
        <f>$E117/(VLOOKUP(Q$2,怪物属性!$B$4:$F$29,3,FALSE)-$G117)/IF(P117&lt;0,ABS(P117),P117)</f>
        <v>1.0444828080262432</v>
      </c>
      <c r="R117" s="152">
        <f>VLOOKUP(R$2,怪物属性!$B$4:$F$29,5,FALSE)/($F117-VLOOKUP(R$2,怪物属性!$B$4:$F$29,4,FALSE))</f>
        <v>19.006412419844754</v>
      </c>
      <c r="S117" s="153">
        <f>$E117/(VLOOKUP(S$2,怪物属性!$B$4:$F$29,3,FALSE)-$G117)/IF(R117&lt;0,ABS(R117),R117)</f>
        <v>0.53455031367846217</v>
      </c>
      <c r="T117" s="152">
        <f>VLOOKUP(T$2,怪物属性!$B$4:$F$29,5,FALSE)/($F117-VLOOKUP(T$2,怪物属性!$B$4:$F$29,4,FALSE))</f>
        <v>26.145428365730741</v>
      </c>
      <c r="U117" s="153">
        <f>$E117/(VLOOKUP(U$2,怪物属性!$B$4:$F$29,3,FALSE)-$G117)/IF(T117&lt;0,ABS(T117),T117)</f>
        <v>0.29557850136913189</v>
      </c>
      <c r="V117" s="152">
        <f>VLOOKUP(V$2,怪物属性!$B$4:$F$29,5,FALSE)/($F117-VLOOKUP(V$2,怪物属性!$B$4:$F$29,4,FALSE))</f>
        <v>32.895752895752899</v>
      </c>
      <c r="W117" s="153">
        <f>$E117/(VLOOKUP(W$2,怪物属性!$B$4:$F$29,3,FALSE)-$G117)/IF(V117&lt;0,ABS(V117),V117)</f>
        <v>0.18913167478390591</v>
      </c>
      <c r="X117" s="152">
        <f>VLOOKUP(X$2,怪物属性!$B$4:$F$29,5,FALSE)/($F117-VLOOKUP(X$2,怪物属性!$B$4:$F$29,4,FALSE))</f>
        <v>43.693044564764683</v>
      </c>
      <c r="Y117" s="153">
        <f>$E117/(VLOOKUP(Y$2,怪物属性!$B$4:$F$29,3,FALSE)-$G117)/IF(X117&lt;0,ABS(X117),X117)</f>
        <v>0.11907681153884578</v>
      </c>
      <c r="Z117" s="152">
        <f>VLOOKUP(Z$2,怪物属性!$B$4:$F$29,5,FALSE)/($F117-VLOOKUP(Z$2,怪物属性!$B$4:$F$29,4,FALSE))</f>
        <v>54.260751471253961</v>
      </c>
      <c r="AA117" s="153">
        <f>$E117/(VLOOKUP(AA$2,怪物属性!$B$4:$F$29,3,FALSE)-$G117)/IF(Z117&lt;0,ABS(Z117),Z117)</f>
        <v>8.2209569722475034E-2</v>
      </c>
      <c r="AB117" s="152">
        <f>VLOOKUP(AB$2,怪物属性!$B$4:$F$29,5,FALSE)/($F117-VLOOKUP(AB$2,怪物属性!$B$4:$F$29,4,FALSE))</f>
        <v>154.27152317880794</v>
      </c>
      <c r="AC117" s="153">
        <f>$E117/(VLOOKUP(AC$2,怪物属性!$B$4:$F$29,3,FALSE)-$G117)/IF(AB117&lt;0,ABS(AB117),AB117)</f>
        <v>1.7433521783974074E-2</v>
      </c>
      <c r="AD117" s="152">
        <f>VLOOKUP(AD$2,怪物属性!$B$4:$F$29,5,FALSE)/($F117-VLOOKUP(AD$2,怪物属性!$B$4:$F$29,4,FALSE))</f>
        <v>225.14790996784566</v>
      </c>
      <c r="AE117" s="153">
        <f>$E117/(VLOOKUP(AE$2,怪物属性!$B$4:$F$29,3,FALSE)-$G117)/IF(AD117&lt;0,ABS(AD117),AD117)</f>
        <v>1.0685340750750658E-2</v>
      </c>
      <c r="AF117" s="152">
        <f>VLOOKUP(AF$2,怪物属性!$B$4:$F$29,5,FALSE)/($F117-VLOOKUP(AF$2,怪物属性!$B$4:$F$29,4,FALSE))</f>
        <v>379.00308641975306</v>
      </c>
      <c r="AG117" s="153">
        <f>$E117/(VLOOKUP(AG$2,怪物属性!$B$4:$F$29,3,FALSE)-$G117)/IF(AF117&lt;0,ABS(AF117),AF117)</f>
        <v>5.7250105772563417E-3</v>
      </c>
      <c r="AH117" s="152">
        <f>VLOOKUP(AH$2,怪物属性!$B$4:$F$29,5,FALSE)/($F117-VLOOKUP(AH$2,怪物属性!$B$4:$F$29,4,FALSE))</f>
        <v>752.61878453038673</v>
      </c>
      <c r="AI117" s="153">
        <f>$E117/(VLOOKUP(AI$2,怪物属性!$B$4:$F$29,3,FALSE)-$G117)/IF(AH117&lt;0,ABS(AH117),AH117)</f>
        <v>2.6243488194867184E-3</v>
      </c>
      <c r="AJ117" s="152">
        <f>VLOOKUP(AJ$2,怪物属性!$B$4:$F$29,5,FALSE)/($F117-VLOOKUP(AJ$2,怪物属性!$B$4:$F$29,4,FALSE))</f>
        <v>5037.2903225806449</v>
      </c>
      <c r="AK117" s="153">
        <f>$E117/(VLOOKUP(AK$2,怪物属性!$B$4:$F$29,3,FALSE)-$G117)/IF(AJ117&lt;0,ABS(AJ117),AJ117)</f>
        <v>3.5856610096323874E-4</v>
      </c>
      <c r="AL117" s="152">
        <f>VLOOKUP(AL$2,怪物属性!$B$4:$F$29,5,FALSE)/($F117-VLOOKUP(AL$2,怪物属性!$B$4:$F$29,4,FALSE))</f>
        <v>-1284.5730337078651</v>
      </c>
      <c r="AM117" s="153">
        <f>$E117/(VLOOKUP(AM$2,怪物属性!$B$4:$F$29,3,FALSE)-$G117)/IF(AL117&lt;0,ABS(AL117),AL117)</f>
        <v>1.286405853261396E-3</v>
      </c>
      <c r="AN117" s="152">
        <f>VLOOKUP(AN$2,怪物属性!$B$4:$F$29,5,FALSE)/($F117-VLOOKUP(AN$2,怪物属性!$B$4:$F$29,4,FALSE))</f>
        <v>-666.30120481927713</v>
      </c>
      <c r="AO117" s="153">
        <f>$E117/(VLOOKUP(AO$2,怪物属性!$B$4:$F$29,3,FALSE)-$G117)/IF(AN117&lt;0,ABS(AN117),AN117)</f>
        <v>2.2925592119397158E-3</v>
      </c>
      <c r="AP117" s="152">
        <f>VLOOKUP(AP$2,怪物属性!$B$4:$F$29,5,FALSE)/($F117-VLOOKUP(AP$2,怪物属性!$B$4:$F$29,4,FALSE))</f>
        <v>-452.3974082073434</v>
      </c>
      <c r="AQ117" s="153">
        <f>$E117/(VLOOKUP(AQ$2,怪物属性!$B$4:$F$29,3,FALSE)-$G117)/IF(AP117&lt;0,ABS(AP117),AP117)</f>
        <v>3.120156886228099E-3</v>
      </c>
      <c r="AR117" s="152">
        <f>VLOOKUP(AR$2,怪物属性!$B$4:$F$29,5,FALSE)/($F117-VLOOKUP(AR$2,怪物属性!$B$4:$F$29,4,FALSE))</f>
        <v>-364.87010954616591</v>
      </c>
      <c r="AS117" s="153">
        <f>$E117/(VLOOKUP(AS$2,怪物属性!$B$4:$F$29,3,FALSE)-$G117)/IF(AR117&lt;0,ABS(AR117),AR117)</f>
        <v>3.5909095411183868E-3</v>
      </c>
      <c r="AT117" s="152">
        <f>VLOOKUP(AT$2,怪物属性!$B$4:$F$29,5,FALSE)/($F117-VLOOKUP(AT$2,怪物属性!$B$4:$F$29,4,FALSE))</f>
        <v>-296.41211401425176</v>
      </c>
      <c r="AU117" s="153">
        <f>$E117/(VLOOKUP(AU$2,怪物属性!$B$4:$F$29,3,FALSE)-$G117)/IF(AT117&lt;0,ABS(AT117),AT117)</f>
        <v>4.085237270182303E-3</v>
      </c>
      <c r="AV117" s="152">
        <f>VLOOKUP(AV$2,怪物属性!$B$4:$F$29,5,FALSE)/($F117-VLOOKUP(AV$2,怪物属性!$B$4:$F$29,4,FALSE))</f>
        <v>-252.8459409594096</v>
      </c>
      <c r="AW117" s="153">
        <f>$E117/(VLOOKUP(AW$2,怪物属性!$B$4:$F$29,3,FALSE)-$G117)/IF(AV117&lt;0,ABS(AV117),AV117)</f>
        <v>4.3968656093430107E-3</v>
      </c>
      <c r="AX117" s="152">
        <f>VLOOKUP(AX$2,怪物属性!$B$4:$F$29,5,FALSE)/($F117-VLOOKUP(AX$2,怪物属性!$B$4:$F$29,4,FALSE))</f>
        <v>-217.44323716747846</v>
      </c>
      <c r="AY117" s="153">
        <f>$E117/(VLOOKUP(AY$2,怪物属性!$B$4:$F$29,3,FALSE)-$G117)/IF(AX117&lt;0,ABS(AX117),AX117)</f>
        <v>4.7138823277795656E-3</v>
      </c>
      <c r="AZ117" s="152">
        <f>VLOOKUP(AZ$2,怪物属性!$B$4:$F$29,5,FALSE)/($F117-VLOOKUP(AZ$2,怪物属性!$B$4:$F$29,4,FALSE))</f>
        <v>-184.70029673590506</v>
      </c>
      <c r="BA117" s="153">
        <f>$E117/(VLOOKUP(BA$2,怪物属性!$B$4:$F$29,3,FALSE)-$G117)/IF(AZ117&lt;0,ABS(AZ117),AZ117)</f>
        <v>5.01093591565551E-3</v>
      </c>
      <c r="BB117" s="152">
        <f>VLOOKUP(BB$2,怪物属性!$B$4:$F$29,5,FALSE)/($F117-VLOOKUP(BB$2,怪物属性!$B$4:$F$29,4,FALSE))</f>
        <v>-152.39573459715641</v>
      </c>
      <c r="BC117" s="153">
        <f>$E117/(VLOOKUP(BC$2,怪物属性!$B$4:$F$29,3,FALSE)-$G117)/IF(BB117&lt;0,ABS(BB117),BB117)</f>
        <v>5.4387176711106263E-3</v>
      </c>
      <c r="BD117" s="152">
        <f>VLOOKUP(BD$2,怪物属性!$B$4:$F$29,5,FALSE)/($F117-VLOOKUP(BD$2,怪物属性!$B$4:$F$29,4,FALSE))</f>
        <v>-110.30619891008175</v>
      </c>
      <c r="BE117" s="153">
        <f>$E117/(VLOOKUP(BE$2,怪物属性!$B$4:$F$29,3,FALSE)-$G117)/IF(BD117&lt;0,ABS(BD117),BD117)</f>
        <v>6.2636215041071142E-3</v>
      </c>
    </row>
    <row r="118" spans="1:57" x14ac:dyDescent="0.15">
      <c r="A118" s="30">
        <f>VLOOKUP(B118,装备升级!W:AB,静态模拟!C118+1,FALSE)+IF(静态模拟!D118=0,0,VLOOKUP(B118,装备强化!AP:AZ,静态模拟!D118+1,FALSE))</f>
        <v>209</v>
      </c>
      <c r="B118" s="149">
        <v>10</v>
      </c>
      <c r="C118" s="149">
        <v>1</v>
      </c>
      <c r="D118" s="149">
        <v>2</v>
      </c>
      <c r="E118" s="149">
        <f t="shared" si="4"/>
        <v>14010</v>
      </c>
      <c r="F118" s="22">
        <f t="shared" si="5"/>
        <v>4670</v>
      </c>
      <c r="G118" s="22">
        <f t="shared" si="6"/>
        <v>2335</v>
      </c>
      <c r="H118" s="152">
        <f>VLOOKUP(H$2,怪物属性!$B$4:$F$29,5,FALSE)/($F118-VLOOKUP(H$2,怪物属性!$B$4:$F$29,4,FALSE))</f>
        <v>2.7920410783055201</v>
      </c>
      <c r="I118" s="153">
        <f>$E118/(VLOOKUP(I$2,怪物属性!$B$4:$F$29,3,FALSE)-$G118)/IF(H118&lt;0,ABS(H118),H118)</f>
        <v>-6.3840133368430276</v>
      </c>
      <c r="J118" s="152">
        <f>VLOOKUP(J$2,怪物属性!$B$4:$F$29,5,FALSE)/($F118-VLOOKUP(J$2,怪物属性!$B$4:$F$29,4,FALSE))</f>
        <v>4.3203230148048455</v>
      </c>
      <c r="K118" s="153">
        <f>$E118/(VLOOKUP(K$2,怪物属性!$B$4:$F$29,3,FALSE)-$G118)/IF(J118&lt;0,ABS(J118),J118)</f>
        <v>-8.933369377719421</v>
      </c>
      <c r="L118" s="152">
        <f>VLOOKUP(L$2,怪物属性!$B$4:$F$29,5,FALSE)/($F118-VLOOKUP(L$2,怪物属性!$B$4:$F$29,4,FALSE))</f>
        <v>7.1850594227504248</v>
      </c>
      <c r="M118" s="153">
        <f>$E118/(VLOOKUP(M$2,怪物属性!$B$4:$F$29,3,FALSE)-$G118)/IF(L118&lt;0,ABS(L118),L118)</f>
        <v>31.449669187145556</v>
      </c>
      <c r="N118" s="152">
        <f>VLOOKUP(N$2,怪物属性!$B$4:$F$29,5,FALSE)/($F118-VLOOKUP(N$2,怪物属性!$B$4:$F$29,4,FALSE))</f>
        <v>9.8591885441527438</v>
      </c>
      <c r="O118" s="153">
        <f>$E118/(VLOOKUP(O$2,怪物属性!$B$4:$F$29,3,FALSE)-$G118)/IF(N118&lt;0,ABS(N118),N118)</f>
        <v>2.9119045918306612</v>
      </c>
      <c r="P118" s="152">
        <f>VLOOKUP(P$2,怪物属性!$B$4:$F$29,5,FALSE)/($F118-VLOOKUP(P$2,怪物属性!$B$4:$F$29,4,FALSE))</f>
        <v>14.471126538340171</v>
      </c>
      <c r="Q118" s="153">
        <f>$E118/(VLOOKUP(Q$2,怪物属性!$B$4:$F$29,3,FALSE)-$G118)/IF(P118&lt;0,ABS(P118),P118)</f>
        <v>1.0557630504750193</v>
      </c>
      <c r="R118" s="152">
        <f>VLOOKUP(R$2,怪物属性!$B$4:$F$29,5,FALSE)/($F118-VLOOKUP(R$2,怪物属性!$B$4:$F$29,4,FALSE))</f>
        <v>18.942482341069628</v>
      </c>
      <c r="S118" s="153">
        <f>$E118/(VLOOKUP(S$2,怪物属性!$B$4:$F$29,3,FALSE)-$G118)/IF(R118&lt;0,ABS(R118),R118)</f>
        <v>0.53946564113132789</v>
      </c>
      <c r="T118" s="152">
        <f>VLOOKUP(T$2,怪物属性!$B$4:$F$29,5,FALSE)/($F118-VLOOKUP(T$2,怪物属性!$B$4:$F$29,4,FALSE))</f>
        <v>26.051649928263988</v>
      </c>
      <c r="U118" s="153">
        <f>$E118/(VLOOKUP(U$2,怪物属性!$B$4:$F$29,3,FALSE)-$G118)/IF(T118&lt;0,ABS(T118),T118)</f>
        <v>0.29810301494958397</v>
      </c>
      <c r="V118" s="152">
        <f>VLOOKUP(V$2,怪物属性!$B$4:$F$29,5,FALSE)/($F118-VLOOKUP(V$2,怪物属性!$B$4:$F$29,4,FALSE))</f>
        <v>32.769230769230766</v>
      </c>
      <c r="W118" s="153">
        <f>$E118/(VLOOKUP(W$2,怪物属性!$B$4:$F$29,3,FALSE)-$G118)/IF(V118&lt;0,ABS(V118),V118)</f>
        <v>0.19069367139500698</v>
      </c>
      <c r="X118" s="152">
        <f>VLOOKUP(X$2,怪物属性!$B$4:$F$29,5,FALSE)/($F118-VLOOKUP(X$2,怪物属性!$B$4:$F$29,4,FALSE))</f>
        <v>43.511820821236</v>
      </c>
      <c r="Y118" s="153">
        <f>$E118/(VLOOKUP(Y$2,怪物属性!$B$4:$F$29,3,FALSE)-$G118)/IF(X118&lt;0,ABS(X118),X118)</f>
        <v>0.12005274768880732</v>
      </c>
      <c r="Z118" s="152">
        <f>VLOOKUP(Z$2,怪物属性!$B$4:$F$29,5,FALSE)/($F118-VLOOKUP(Z$2,怪物属性!$B$4:$F$29,4,FALSE))</f>
        <v>54.016223524109961</v>
      </c>
      <c r="AA118" s="153">
        <f>$E118/(VLOOKUP(AA$2,怪物属性!$B$4:$F$29,3,FALSE)-$G118)/IF(Z118&lt;0,ABS(Z118),Z118)</f>
        <v>8.2891186161625025E-2</v>
      </c>
      <c r="AB118" s="152">
        <f>VLOOKUP(AB$2,怪物属性!$B$4:$F$29,5,FALSE)/($F118-VLOOKUP(AB$2,怪物属性!$B$4:$F$29,4,FALSE))</f>
        <v>153.00492610837438</v>
      </c>
      <c r="AC118" s="153">
        <f>$E118/(VLOOKUP(AC$2,怪物属性!$B$4:$F$29,3,FALSE)-$G118)/IF(AB118&lt;0,ABS(AB118),AB118)</f>
        <v>1.7632520571986984E-2</v>
      </c>
      <c r="AD118" s="152">
        <f>VLOOKUP(AD$2,怪物属性!$B$4:$F$29,5,FALSE)/($F118-VLOOKUP(AD$2,怪物属性!$B$4:$F$29,4,FALSE))</f>
        <v>222.76033934252385</v>
      </c>
      <c r="AE118" s="153">
        <f>$E118/(VLOOKUP(AE$2,怪物属性!$B$4:$F$29,3,FALSE)-$G118)/IF(AD118&lt;0,ABS(AD118),AD118)</f>
        <v>1.0832363695743401E-2</v>
      </c>
      <c r="AF118" s="152">
        <f>VLOOKUP(AF$2,怪物属性!$B$4:$F$29,5,FALSE)/($F118-VLOOKUP(AF$2,怪物属性!$B$4:$F$29,4,FALSE))</f>
        <v>373.24316109422494</v>
      </c>
      <c r="AG118" s="153">
        <f>$E118/(VLOOKUP(AG$2,怪物属性!$B$4:$F$29,3,FALSE)-$G118)/IF(AF118&lt;0,ABS(AF118),AF118)</f>
        <v>5.830359094914305E-3</v>
      </c>
      <c r="AH118" s="152">
        <f>VLOOKUP(AH$2,怪物属性!$B$4:$F$29,5,FALSE)/($F118-VLOOKUP(AH$2,怪物属性!$B$4:$F$29,4,FALSE))</f>
        <v>732.38709677419354</v>
      </c>
      <c r="AI118" s="153">
        <f>$E118/(VLOOKUP(AI$2,怪物属性!$B$4:$F$29,3,FALSE)-$G118)/IF(AH118&lt;0,ABS(AH118),AH118)</f>
        <v>2.7045423907549448E-3</v>
      </c>
      <c r="AJ118" s="152">
        <f>VLOOKUP(AJ$2,怪物属性!$B$4:$F$29,5,FALSE)/($F118-VLOOKUP(AJ$2,怪物属性!$B$4:$F$29,4,FALSE))</f>
        <v>4337.666666666667</v>
      </c>
      <c r="AK118" s="153">
        <f>$E118/(VLOOKUP(AK$2,怪物属性!$B$4:$F$29,3,FALSE)-$G118)/IF(AJ118&lt;0,ABS(AJ118),AJ118)</f>
        <v>4.1756264718822522E-4</v>
      </c>
      <c r="AL118" s="152">
        <f>VLOOKUP(AL$2,怪物属性!$B$4:$F$29,5,FALSE)/($F118-VLOOKUP(AL$2,怪物属性!$B$4:$F$29,4,FALSE))</f>
        <v>-1334.5564202334631</v>
      </c>
      <c r="AM118" s="153">
        <f>$E118/(VLOOKUP(AM$2,怪物属性!$B$4:$F$29,3,FALSE)-$G118)/IF(AL118&lt;0,ABS(AL118),AL118)</f>
        <v>1.2416168118758524E-3</v>
      </c>
      <c r="AN118" s="152">
        <f>VLOOKUP(AN$2,怪物属性!$B$4:$F$29,5,FALSE)/($F118-VLOOKUP(AN$2,怪物属性!$B$4:$F$29,4,FALSE))</f>
        <v>-677.97022767075305</v>
      </c>
      <c r="AO118" s="153">
        <f>$E118/(VLOOKUP(AO$2,怪物属性!$B$4:$F$29,3,FALSE)-$G118)/IF(AN118&lt;0,ABS(AN118),AN118)</f>
        <v>2.2591695899128726E-3</v>
      </c>
      <c r="AP118" s="152">
        <f>VLOOKUP(AP$2,怪物属性!$B$4:$F$29,5,FALSE)/($F118-VLOOKUP(AP$2,怪物属性!$B$4:$F$29,4,FALSE))</f>
        <v>-457.33624454148469</v>
      </c>
      <c r="AQ118" s="153">
        <f>$E118/(VLOOKUP(AQ$2,怪物属性!$B$4:$F$29,3,FALSE)-$G118)/IF(AP118&lt;0,ABS(AP118),AP118)</f>
        <v>3.0946475182789313E-3</v>
      </c>
      <c r="AR118" s="152">
        <f>VLOOKUP(AR$2,怪物属性!$B$4:$F$29,5,FALSE)/($F118-VLOOKUP(AR$2,怪物属性!$B$4:$F$29,4,FALSE))</f>
        <v>-367.74763406940065</v>
      </c>
      <c r="AS118" s="153">
        <f>$E118/(VLOOKUP(AS$2,怪物属性!$B$4:$F$29,3,FALSE)-$G118)/IF(AR118&lt;0,ABS(AR118),AR118)</f>
        <v>3.5721310893133394E-3</v>
      </c>
      <c r="AT118" s="152">
        <f>VLOOKUP(AT$2,怪物属性!$B$4:$F$29,5,FALSE)/($F118-VLOOKUP(AT$2,怪物属性!$B$4:$F$29,4,FALSE))</f>
        <v>-298.18279569892474</v>
      </c>
      <c r="AU118" s="153">
        <f>$E118/(VLOOKUP(AU$2,怪物属性!$B$4:$F$29,3,FALSE)-$G118)/IF(AT118&lt;0,ABS(AT118),AT118)</f>
        <v>4.0714559852587252E-3</v>
      </c>
      <c r="AV118" s="152">
        <f>VLOOKUP(AV$2,怪物属性!$B$4:$F$29,5,FALSE)/($F118-VLOOKUP(AV$2,怪物属性!$B$4:$F$29,4,FALSE))</f>
        <v>-254.01760889712696</v>
      </c>
      <c r="AW118" s="153">
        <f>$E118/(VLOOKUP(AW$2,怪物属性!$B$4:$F$29,3,FALSE)-$G118)/IF(AV118&lt;0,ABS(AV118),AV118)</f>
        <v>4.3877212977194721E-3</v>
      </c>
      <c r="AX118" s="152">
        <f>VLOOKUP(AX$2,怪物属性!$B$4:$F$29,5,FALSE)/($F118-VLOOKUP(AX$2,怪物属性!$B$4:$F$29,4,FALSE))</f>
        <v>-218.26100037608123</v>
      </c>
      <c r="AY118" s="153">
        <f>$E118/(VLOOKUP(AY$2,怪物属性!$B$4:$F$29,3,FALSE)-$G118)/IF(AX118&lt;0,ABS(AX118),AX118)</f>
        <v>4.7080243917561109E-3</v>
      </c>
      <c r="AZ118" s="152">
        <f>VLOOKUP(AZ$2,怪物属性!$B$4:$F$29,5,FALSE)/($F118-VLOOKUP(AZ$2,怪物属性!$B$4:$F$29,4,FALSE))</f>
        <v>-185.25</v>
      </c>
      <c r="BA118" s="153">
        <f>$E118/(VLOOKUP(BA$2,怪物属性!$B$4:$F$29,3,FALSE)-$G118)/IF(AZ118&lt;0,ABS(AZ118),AZ118)</f>
        <v>5.0084457194948659E-3</v>
      </c>
      <c r="BB118" s="152">
        <f>VLOOKUP(BB$2,怪物属性!$B$4:$F$29,5,FALSE)/($F118-VLOOKUP(BB$2,怪物属性!$B$4:$F$29,4,FALSE))</f>
        <v>-152.75771971496437</v>
      </c>
      <c r="BC118" s="153">
        <f>$E118/(VLOOKUP(BC$2,怪物属性!$B$4:$F$29,3,FALSE)-$G118)/IF(BB118&lt;0,ABS(BB118),BB118)</f>
        <v>5.4390854712000527E-3</v>
      </c>
      <c r="BD118" s="152">
        <f>VLOOKUP(BD$2,怪物属性!$B$4:$F$29,5,FALSE)/($F118-VLOOKUP(BD$2,怪物属性!$B$4:$F$29,4,FALSE))</f>
        <v>-110.49437052200614</v>
      </c>
      <c r="BE118" s="153">
        <f>$E118/(VLOOKUP(BE$2,怪物属性!$B$4:$F$29,3,FALSE)-$G118)/IF(BD118&lt;0,ABS(BD118),BD118)</f>
        <v>6.2679217900066609E-3</v>
      </c>
    </row>
    <row r="119" spans="1:57" x14ac:dyDescent="0.15">
      <c r="A119" s="30">
        <f>VLOOKUP(B119,装备升级!W:AB,静态模拟!C119+1,FALSE)+IF(静态模拟!D119=0,0,VLOOKUP(B119,装备强化!AP:AZ,静态模拟!D119+1,FALSE))</f>
        <v>313</v>
      </c>
      <c r="B119" s="149">
        <v>10</v>
      </c>
      <c r="C119" s="149">
        <v>1</v>
      </c>
      <c r="D119" s="149">
        <v>3</v>
      </c>
      <c r="E119" s="149">
        <f t="shared" si="4"/>
        <v>14040</v>
      </c>
      <c r="F119" s="22">
        <f t="shared" si="5"/>
        <v>4680</v>
      </c>
      <c r="G119" s="22">
        <f t="shared" si="6"/>
        <v>2340</v>
      </c>
      <c r="H119" s="152">
        <f>VLOOKUP(H$2,怪物属性!$B$4:$F$29,5,FALSE)/($F119-VLOOKUP(H$2,怪物属性!$B$4:$F$29,4,FALSE))</f>
        <v>2.7848911651728554</v>
      </c>
      <c r="I119" s="153">
        <f>$E119/(VLOOKUP(I$2,怪物属性!$B$4:$F$29,3,FALSE)-$G119)/IF(H119&lt;0,ABS(H119),H119)</f>
        <v>-6.3735646715201177</v>
      </c>
      <c r="J119" s="152">
        <f>VLOOKUP(J$2,怪物属性!$B$4:$F$29,5,FALSE)/($F119-VLOOKUP(J$2,怪物属性!$B$4:$F$29,4,FALSE))</f>
        <v>4.3087248322147653</v>
      </c>
      <c r="K119" s="153">
        <f>$E119/(VLOOKUP(K$2,怪物属性!$B$4:$F$29,3,FALSE)-$G119)/IF(J119&lt;0,ABS(J119),J119)</f>
        <v>-8.8546322633075984</v>
      </c>
      <c r="L119" s="152">
        <f>VLOOKUP(L$2,怪物属性!$B$4:$F$29,5,FALSE)/($F119-VLOOKUP(L$2,怪物属性!$B$4:$F$29,4,FALSE))</f>
        <v>7.1647855530474045</v>
      </c>
      <c r="M119" s="153">
        <f>$E119/(VLOOKUP(M$2,怪物属性!$B$4:$F$29,3,FALSE)-$G119)/IF(L119&lt;0,ABS(L119),L119)</f>
        <v>34.378668789175208</v>
      </c>
      <c r="N119" s="152">
        <f>VLOOKUP(N$2,怪物属性!$B$4:$F$29,5,FALSE)/($F119-VLOOKUP(N$2,怪物属性!$B$4:$F$29,4,FALSE))</f>
        <v>9.8298631766805471</v>
      </c>
      <c r="O119" s="153">
        <f>$E119/(VLOOKUP(O$2,怪物属性!$B$4:$F$29,3,FALSE)-$G119)/IF(N119&lt;0,ABS(N119),N119)</f>
        <v>2.9571442103411414</v>
      </c>
      <c r="P119" s="152">
        <f>VLOOKUP(P$2,怪物属性!$B$4:$F$29,5,FALSE)/($F119-VLOOKUP(P$2,怪物属性!$B$4:$F$29,4,FALSE))</f>
        <v>14.42560553633218</v>
      </c>
      <c r="Q119" s="153">
        <f>$E119/(VLOOKUP(Q$2,怪物属性!$B$4:$F$29,3,FALSE)-$G119)/IF(P119&lt;0,ABS(P119),P119)</f>
        <v>1.0671813258259586</v>
      </c>
      <c r="R119" s="152">
        <f>VLOOKUP(R$2,怪物属性!$B$4:$F$29,5,FALSE)/($F119-VLOOKUP(R$2,怪物属性!$B$4:$F$29,4,FALSE))</f>
        <v>18.878980891719745</v>
      </c>
      <c r="S119" s="153">
        <f>$E119/(VLOOKUP(S$2,怪物属性!$B$4:$F$29,3,FALSE)-$G119)/IF(R119&lt;0,ABS(R119),R119)</f>
        <v>0.54442475148339375</v>
      </c>
      <c r="T119" s="152">
        <f>VLOOKUP(T$2,怪物属性!$B$4:$F$29,5,FALSE)/($F119-VLOOKUP(T$2,怪物属性!$B$4:$F$29,4,FALSE))</f>
        <v>25.95854181558256</v>
      </c>
      <c r="U119" s="153">
        <f>$E119/(VLOOKUP(U$2,怪物属性!$B$4:$F$29,3,FALSE)-$G119)/IF(T119&lt;0,ABS(T119),T119)</f>
        <v>0.30064615329795202</v>
      </c>
      <c r="V119" s="152">
        <f>VLOOKUP(V$2,怪物属性!$B$4:$F$29,5,FALSE)/($F119-VLOOKUP(V$2,怪物属性!$B$4:$F$29,4,FALSE))</f>
        <v>32.643678160919542</v>
      </c>
      <c r="W119" s="153">
        <f>$E119/(VLOOKUP(W$2,怪物属性!$B$4:$F$29,3,FALSE)-$G119)/IF(V119&lt;0,ABS(V119),V119)</f>
        <v>0.19226579863625201</v>
      </c>
      <c r="X119" s="152">
        <f>VLOOKUP(X$2,怪物属性!$B$4:$F$29,5,FALSE)/($F119-VLOOKUP(X$2,怪物属性!$B$4:$F$29,4,FALSE))</f>
        <v>43.33209417596035</v>
      </c>
      <c r="Y119" s="153">
        <f>$E119/(VLOOKUP(Y$2,怪物属性!$B$4:$F$29,3,FALSE)-$G119)/IF(X119&lt;0,ABS(X119),X119)</f>
        <v>0.12103446595043309</v>
      </c>
      <c r="Z119" s="152">
        <f>VLOOKUP(Z$2,怪物属性!$B$4:$F$29,5,FALSE)/($F119-VLOOKUP(Z$2,怪物属性!$B$4:$F$29,4,FALSE))</f>
        <v>53.773889636608345</v>
      </c>
      <c r="AA119" s="153">
        <f>$E119/(VLOOKUP(AA$2,怪物属性!$B$4:$F$29,3,FALSE)-$G119)/IF(Z119&lt;0,ABS(Z119),Z119)</f>
        <v>8.357658682645093E-2</v>
      </c>
      <c r="AB119" s="152">
        <f>VLOOKUP(AB$2,怪物属性!$B$4:$F$29,5,FALSE)/($F119-VLOOKUP(AB$2,怪物属性!$B$4:$F$29,4,FALSE))</f>
        <v>151.75895765472313</v>
      </c>
      <c r="AC119" s="153">
        <f>$E119/(VLOOKUP(AC$2,怪物属性!$B$4:$F$29,3,FALSE)-$G119)/IF(AB119&lt;0,ABS(AB119),AB119)</f>
        <v>1.7832523516302171E-2</v>
      </c>
      <c r="AD119" s="152">
        <f>VLOOKUP(AD$2,怪物属性!$B$4:$F$29,5,FALSE)/($F119-VLOOKUP(AD$2,怪物属性!$B$4:$F$29,4,FALSE))</f>
        <v>220.42287513116474</v>
      </c>
      <c r="AE119" s="153">
        <f>$E119/(VLOOKUP(AE$2,怪物属性!$B$4:$F$29,3,FALSE)-$G119)/IF(AD119&lt;0,ABS(AD119),AD119)</f>
        <v>1.0980132463080787E-2</v>
      </c>
      <c r="AF119" s="152">
        <f>VLOOKUP(AF$2,怪物属性!$B$4:$F$29,5,FALSE)/($F119-VLOOKUP(AF$2,怪物属性!$B$4:$F$29,4,FALSE))</f>
        <v>367.6556886227545</v>
      </c>
      <c r="AG119" s="153">
        <f>$E119/(VLOOKUP(AG$2,怪物属性!$B$4:$F$29,3,FALSE)-$G119)/IF(AF119&lt;0,ABS(AF119),AF119)</f>
        <v>5.9362511446106724E-3</v>
      </c>
      <c r="AH119" s="152">
        <f>VLOOKUP(AH$2,怪物属性!$B$4:$F$29,5,FALSE)/($F119-VLOOKUP(AH$2,怪物属性!$B$4:$F$29,4,FALSE))</f>
        <v>713.21465968586392</v>
      </c>
      <c r="AI119" s="153">
        <f>$E119/(VLOOKUP(AI$2,怪物属性!$B$4:$F$29,3,FALSE)-$G119)/IF(AH119&lt;0,ABS(AH119),AH119)</f>
        <v>2.7851610031694525E-3</v>
      </c>
      <c r="AJ119" s="152">
        <f>VLOOKUP(AJ$2,怪物属性!$B$4:$F$29,5,FALSE)/($F119-VLOOKUP(AJ$2,怪物属性!$B$4:$F$29,4,FALSE))</f>
        <v>3808.6829268292681</v>
      </c>
      <c r="AK119" s="153">
        <f>$E119/(VLOOKUP(AK$2,怪物属性!$B$4:$F$29,3,FALSE)-$G119)/IF(AJ119&lt;0,ABS(AJ119),AJ119)</f>
        <v>4.7688404738857522E-4</v>
      </c>
      <c r="AL119" s="152">
        <f>VLOOKUP(AL$2,怪物属性!$B$4:$F$29,5,FALSE)/($F119-VLOOKUP(AL$2,怪物属性!$B$4:$F$29,4,FALSE))</f>
        <v>-1388.5870445344131</v>
      </c>
      <c r="AM119" s="153">
        <f>$E119/(VLOOKUP(AM$2,怪物属性!$B$4:$F$29,3,FALSE)-$G119)/IF(AL119&lt;0,ABS(AL119),AL119)</f>
        <v>1.1965677399039597E-3</v>
      </c>
      <c r="AN119" s="152">
        <f>VLOOKUP(AN$2,怪物属性!$B$4:$F$29,5,FALSE)/($F119-VLOOKUP(AN$2,怪物属性!$B$4:$F$29,4,FALSE))</f>
        <v>-690.05525846702312</v>
      </c>
      <c r="AO119" s="153">
        <f>$E119/(VLOOKUP(AO$2,怪物属性!$B$4:$F$29,3,FALSE)-$G119)/IF(AN119&lt;0,ABS(AN119),AN119)</f>
        <v>2.2255739080279929E-3</v>
      </c>
      <c r="AP119" s="152">
        <f>VLOOKUP(AP$2,怪物属性!$B$4:$F$29,5,FALSE)/($F119-VLOOKUP(AP$2,怪物属性!$B$4:$F$29,4,FALSE))</f>
        <v>-462.38410596026489</v>
      </c>
      <c r="AQ119" s="153">
        <f>$E119/(VLOOKUP(AQ$2,怪物属性!$B$4:$F$29,3,FALSE)-$G119)/IF(AP119&lt;0,ABS(AP119),AP119)</f>
        <v>3.0689676077738843E-3</v>
      </c>
      <c r="AR119" s="152">
        <f>VLOOKUP(AR$2,怪物属性!$B$4:$F$29,5,FALSE)/($F119-VLOOKUP(AR$2,怪物属性!$B$4:$F$29,4,FALSE))</f>
        <v>-370.67090620031797</v>
      </c>
      <c r="AS119" s="153">
        <f>$E119/(VLOOKUP(AS$2,怪物属性!$B$4:$F$29,3,FALSE)-$G119)/IF(AR119&lt;0,ABS(AR119),AR119)</f>
        <v>3.5532143167986718E-3</v>
      </c>
      <c r="AT119" s="152">
        <f>VLOOKUP(AT$2,怪物属性!$B$4:$F$29,5,FALSE)/($F119-VLOOKUP(AT$2,怪物属性!$B$4:$F$29,4,FALSE))</f>
        <v>-299.97475961538464</v>
      </c>
      <c r="AU119" s="153">
        <f>$E119/(VLOOKUP(AU$2,怪物属性!$B$4:$F$29,3,FALSE)-$G119)/IF(AT119&lt;0,ABS(AT119),AT119)</f>
        <v>4.0575585462772363E-3</v>
      </c>
      <c r="AV119" s="152">
        <f>VLOOKUP(AV$2,怪物属性!$B$4:$F$29,5,FALSE)/($F119-VLOOKUP(AV$2,怪物属性!$B$4:$F$29,4,FALSE))</f>
        <v>-255.20018621973929</v>
      </c>
      <c r="AW119" s="153">
        <f>$E119/(VLOOKUP(AW$2,怪物属性!$B$4:$F$29,3,FALSE)-$G119)/IF(AV119&lt;0,ABS(AV119),AV119)</f>
        <v>4.3784825973910615E-3</v>
      </c>
      <c r="AX119" s="152">
        <f>VLOOKUP(AX$2,怪物属性!$B$4:$F$29,5,FALSE)/($F119-VLOOKUP(AX$2,怪物属性!$B$4:$F$29,4,FALSE))</f>
        <v>-219.08493771234427</v>
      </c>
      <c r="AY119" s="153">
        <f>$E119/(VLOOKUP(AY$2,怪物属性!$B$4:$F$29,3,FALSE)-$G119)/IF(AX119&lt;0,ABS(AX119),AX119)</f>
        <v>4.7020863010954891E-3</v>
      </c>
      <c r="AZ119" s="152">
        <f>VLOOKUP(AZ$2,怪物属性!$B$4:$F$29,5,FALSE)/($F119-VLOOKUP(AZ$2,怪物属性!$B$4:$F$29,4,FALSE))</f>
        <v>-185.80298507462686</v>
      </c>
      <c r="BA119" s="153">
        <f>$E119/(VLOOKUP(BA$2,怪物属性!$B$4:$F$29,3,FALSE)-$G119)/IF(AZ119&lt;0,ABS(AZ119),AZ119)</f>
        <v>5.0058900148682401E-3</v>
      </c>
      <c r="BB119" s="152">
        <f>VLOOKUP(BB$2,怪物属性!$B$4:$F$29,5,FALSE)/($F119-VLOOKUP(BB$2,怪物属性!$B$4:$F$29,4,FALSE))</f>
        <v>-153.12142857142857</v>
      </c>
      <c r="BC119" s="153">
        <f>$E119/(VLOOKUP(BC$2,怪物属性!$B$4:$F$29,3,FALSE)-$G119)/IF(BB119&lt;0,ABS(BB119),BB119)</f>
        <v>5.4393981435463647E-3</v>
      </c>
      <c r="BD119" s="152">
        <f>VLOOKUP(BD$2,怪物属性!$B$4:$F$29,5,FALSE)/($F119-VLOOKUP(BD$2,怪物属性!$B$4:$F$29,4,FALSE))</f>
        <v>-110.68318523581681</v>
      </c>
      <c r="BE119" s="153">
        <f>$E119/(VLOOKUP(BE$2,怪物属性!$B$4:$F$29,3,FALSE)-$G119)/IF(BD119&lt;0,ABS(BD119),BD119)</f>
        <v>6.2721783987804355E-3</v>
      </c>
    </row>
    <row r="120" spans="1:57" x14ac:dyDescent="0.15">
      <c r="A120" s="30">
        <f>VLOOKUP(B120,装备升级!W:AB,静态模拟!C120+1,FALSE)+IF(静态模拟!D120=0,0,VLOOKUP(B120,装备强化!AP:AZ,静态模拟!D120+1,FALSE))</f>
        <v>449</v>
      </c>
      <c r="B120" s="149">
        <v>10</v>
      </c>
      <c r="C120" s="149">
        <v>1</v>
      </c>
      <c r="D120" s="149">
        <v>4</v>
      </c>
      <c r="E120" s="149">
        <f t="shared" si="4"/>
        <v>14070</v>
      </c>
      <c r="F120" s="22">
        <f t="shared" si="5"/>
        <v>4690</v>
      </c>
      <c r="G120" s="22">
        <f t="shared" si="6"/>
        <v>2345</v>
      </c>
      <c r="H120" s="152">
        <f>VLOOKUP(H$2,怪物属性!$B$4:$F$29,5,FALSE)/($F120-VLOOKUP(H$2,怪物属性!$B$4:$F$29,4,FALSE))</f>
        <v>2.7777777777777777</v>
      </c>
      <c r="I120" s="153">
        <f>$E120/(VLOOKUP(I$2,怪物属性!$B$4:$F$29,3,FALSE)-$G120)/IF(H120&lt;0,ABS(H120),H120)</f>
        <v>-6.3633165829145728</v>
      </c>
      <c r="J120" s="152">
        <f>VLOOKUP(J$2,怪物属性!$B$4:$F$29,5,FALSE)/($F120-VLOOKUP(J$2,怪物属性!$B$4:$F$29,4,FALSE))</f>
        <v>4.2971887550200805</v>
      </c>
      <c r="K120" s="153">
        <f>$E120/(VLOOKUP(K$2,怪物属性!$B$4:$F$29,3,FALSE)-$G120)/IF(J120&lt;0,ABS(J120),J120)</f>
        <v>-8.778106286487434</v>
      </c>
      <c r="L120" s="152">
        <f>VLOOKUP(L$2,怪物属性!$B$4:$F$29,5,FALSE)/($F120-VLOOKUP(L$2,怪物属性!$B$4:$F$29,4,FALSE))</f>
        <v>7.1446257737760268</v>
      </c>
      <c r="M120" s="153">
        <f>$E120/(VLOOKUP(M$2,怪物属性!$B$4:$F$29,3,FALSE)-$G120)/IF(L120&lt;0,ABS(L120),L120)</f>
        <v>37.87139195870293</v>
      </c>
      <c r="N120" s="152">
        <f>VLOOKUP(N$2,怪物属性!$B$4:$F$29,5,FALSE)/($F120-VLOOKUP(N$2,怪物属性!$B$4:$F$29,4,FALSE))</f>
        <v>9.8007117437722417</v>
      </c>
      <c r="O120" s="153">
        <f>$E120/(VLOOKUP(O$2,怪物属性!$B$4:$F$29,3,FALSE)-$G120)/IF(N120&lt;0,ABS(N120),N120)</f>
        <v>3.0033682464152558</v>
      </c>
      <c r="P120" s="152">
        <f>VLOOKUP(P$2,怪物属性!$B$4:$F$29,5,FALSE)/($F120-VLOOKUP(P$2,怪物属性!$B$4:$F$29,4,FALSE))</f>
        <v>14.380370021950455</v>
      </c>
      <c r="Q120" s="153">
        <f>$E120/(VLOOKUP(Q$2,怪物属性!$B$4:$F$29,3,FALSE)-$G120)/IF(P120&lt;0,ABS(P120),P120)</f>
        <v>1.0787399168723708</v>
      </c>
      <c r="R120" s="152">
        <f>VLOOKUP(R$2,怪物属性!$B$4:$F$29,5,FALSE)/($F120-VLOOKUP(R$2,怪物属性!$B$4:$F$29,4,FALSE))</f>
        <v>18.815903775476112</v>
      </c>
      <c r="S120" s="153">
        <f>$E120/(VLOOKUP(S$2,怪物属性!$B$4:$F$29,3,FALSE)-$G120)/IF(R120&lt;0,ABS(R120),R120)</f>
        <v>0.54942812727947077</v>
      </c>
      <c r="T120" s="152">
        <f>VLOOKUP(T$2,怪物属性!$B$4:$F$29,5,FALSE)/($F120-VLOOKUP(T$2,怪物属性!$B$4:$F$29,4,FALSE))</f>
        <v>25.866096866096868</v>
      </c>
      <c r="U120" s="153">
        <f>$E120/(VLOOKUP(U$2,怪物属性!$B$4:$F$29,3,FALSE)-$G120)/IF(T120&lt;0,ABS(T120),T120)</f>
        <v>0.3032080721397204</v>
      </c>
      <c r="V120" s="152">
        <f>VLOOKUP(V$2,怪物属性!$B$4:$F$29,5,FALSE)/($F120-VLOOKUP(V$2,怪物属性!$B$4:$F$29,4,FALSE))</f>
        <v>32.519083969465647</v>
      </c>
      <c r="W120" s="153">
        <f>$E120/(VLOOKUP(W$2,怪物属性!$B$4:$F$29,3,FALSE)-$G120)/IF(V120&lt;0,ABS(V120),V120)</f>
        <v>0.19384812458983292</v>
      </c>
      <c r="X120" s="152">
        <f>VLOOKUP(X$2,怪物属性!$B$4:$F$29,5,FALSE)/($F120-VLOOKUP(X$2,怪物属性!$B$4:$F$29,4,FALSE))</f>
        <v>43.153846153846153</v>
      </c>
      <c r="Y120" s="153">
        <f>$E120/(VLOOKUP(Y$2,怪物属性!$B$4:$F$29,3,FALSE)-$G120)/IF(X120&lt;0,ABS(X120),X120)</f>
        <v>0.1220219987831823</v>
      </c>
      <c r="Z120" s="152">
        <f>VLOOKUP(Z$2,怪物属性!$B$4:$F$29,5,FALSE)/($F120-VLOOKUP(Z$2,怪物属性!$B$4:$F$29,4,FALSE))</f>
        <v>53.533720410897722</v>
      </c>
      <c r="AA120" s="153">
        <f>$E120/(VLOOKUP(AA$2,怪物属性!$B$4:$F$29,3,FALSE)-$G120)/IF(Z120&lt;0,ABS(Z120),Z120)</f>
        <v>8.426578991617853E-2</v>
      </c>
      <c r="AB120" s="152">
        <f>VLOOKUP(AB$2,怪物属性!$B$4:$F$29,5,FALSE)/($F120-VLOOKUP(AB$2,怪物属性!$B$4:$F$29,4,FALSE))</f>
        <v>150.53311793214863</v>
      </c>
      <c r="AC120" s="153">
        <f>$E120/(VLOOKUP(AC$2,怪物属性!$B$4:$F$29,3,FALSE)-$G120)/IF(AB120&lt;0,ABS(AB120),AB120)</f>
        <v>1.8033533523025086E-2</v>
      </c>
      <c r="AD120" s="152">
        <f>VLOOKUP(AD$2,怪物属性!$B$4:$F$29,5,FALSE)/($F120-VLOOKUP(AD$2,怪物属性!$B$4:$F$29,4,FALSE))</f>
        <v>218.13395638629282</v>
      </c>
      <c r="AE120" s="153">
        <f>$E120/(VLOOKUP(AE$2,怪物属性!$B$4:$F$29,3,FALSE)-$G120)/IF(AD120&lt;0,ABS(AD120),AD120)</f>
        <v>1.1128648982944869E-2</v>
      </c>
      <c r="AF120" s="152">
        <f>VLOOKUP(AF$2,怪物属性!$B$4:$F$29,5,FALSE)/($F120-VLOOKUP(AF$2,怪物属性!$B$4:$F$29,4,FALSE))</f>
        <v>362.23303834808257</v>
      </c>
      <c r="AG120" s="153">
        <f>$E120/(VLOOKUP(AG$2,怪物属性!$B$4:$F$29,3,FALSE)-$G120)/IF(AF120&lt;0,ABS(AF120),AF120)</f>
        <v>6.0426879946996062E-3</v>
      </c>
      <c r="AH120" s="152">
        <f>VLOOKUP(AH$2,怪物属性!$B$4:$F$29,5,FALSE)/($F120-VLOOKUP(AH$2,怪物属性!$B$4:$F$29,4,FALSE))</f>
        <v>695.0204081632653</v>
      </c>
      <c r="AI120" s="153">
        <f>$E120/(VLOOKUP(AI$2,怪物属性!$B$4:$F$29,3,FALSE)-$G120)/IF(AH120&lt;0,ABS(AH120),AH120)</f>
        <v>2.8662055594085925E-3</v>
      </c>
      <c r="AJ120" s="152">
        <f>VLOOKUP(AJ$2,怪物属性!$B$4:$F$29,5,FALSE)/($F120-VLOOKUP(AJ$2,怪物属性!$B$4:$F$29,4,FALSE))</f>
        <v>3394.695652173913</v>
      </c>
      <c r="AK120" s="153">
        <f>$E120/(VLOOKUP(AK$2,怪物属性!$B$4:$F$29,3,FALSE)-$G120)/IF(AJ120&lt;0,ABS(AJ120),AJ120)</f>
        <v>5.3653093234870683E-4</v>
      </c>
      <c r="AL120" s="152">
        <f>VLOOKUP(AL$2,怪物属性!$B$4:$F$29,5,FALSE)/($F120-VLOOKUP(AL$2,怪物属性!$B$4:$F$29,4,FALSE))</f>
        <v>-1447.1772151898733</v>
      </c>
      <c r="AM120" s="153">
        <f>$E120/(VLOOKUP(AM$2,怪物属性!$B$4:$F$29,3,FALSE)-$G120)/IF(AL120&lt;0,ABS(AL120),AL120)</f>
        <v>1.1512581754796675E-3</v>
      </c>
      <c r="AN120" s="152">
        <f>VLOOKUP(AN$2,怪物属性!$B$4:$F$29,5,FALSE)/($F120-VLOOKUP(AN$2,怪物属性!$B$4:$F$29,4,FALSE))</f>
        <v>-702.57894736842104</v>
      </c>
      <c r="AO120" s="153">
        <f>$E120/(VLOOKUP(AO$2,怪物属性!$B$4:$F$29,3,FALSE)-$G120)/IF(AN120&lt;0,ABS(AN120),AN120)</f>
        <v>2.1917718280014087E-3</v>
      </c>
      <c r="AP120" s="152">
        <f>VLOOKUP(AP$2,怪物属性!$B$4:$F$29,5,FALSE)/($F120-VLOOKUP(AP$2,怪物属性!$B$4:$F$29,4,FALSE))</f>
        <v>-467.54464285714283</v>
      </c>
      <c r="AQ120" s="153">
        <f>$E120/(VLOOKUP(AQ$2,怪物属性!$B$4:$F$29,3,FALSE)-$G120)/IF(AP120&lt;0,ABS(AP120),AP120)</f>
        <v>3.0431168960277184E-3</v>
      </c>
      <c r="AR120" s="152">
        <f>VLOOKUP(AR$2,怪物属性!$B$4:$F$29,5,FALSE)/($F120-VLOOKUP(AR$2,怪物属性!$B$4:$F$29,4,FALSE))</f>
        <v>-373.64102564102564</v>
      </c>
      <c r="AS120" s="153">
        <f>$E120/(VLOOKUP(AS$2,怪物属性!$B$4:$F$29,3,FALSE)-$G120)/IF(AR120&lt;0,ABS(AR120),AR120)</f>
        <v>3.5341590288479039E-3</v>
      </c>
      <c r="AT120" s="152">
        <f>VLOOKUP(AT$2,怪物属性!$B$4:$F$29,5,FALSE)/($F120-VLOOKUP(AT$2,怪物属性!$B$4:$F$29,4,FALSE))</f>
        <v>-301.78839177750905</v>
      </c>
      <c r="AU120" s="153">
        <f>$E120/(VLOOKUP(AU$2,怪物属性!$B$4:$F$29,3,FALSE)-$G120)/IF(AT120&lt;0,ABS(AT120),AT120)</f>
        <v>4.0435448021267474E-3</v>
      </c>
      <c r="AV120" s="152">
        <f>VLOOKUP(AV$2,怪物属性!$B$4:$F$29,5,FALSE)/($F120-VLOOKUP(AV$2,怪物属性!$B$4:$F$29,4,FALSE))</f>
        <v>-256.39382600561271</v>
      </c>
      <c r="AW120" s="153">
        <f>$E120/(VLOOKUP(AW$2,怪物属性!$B$4:$F$29,3,FALSE)-$G120)/IF(AV120&lt;0,ABS(AV120),AV120)</f>
        <v>4.3691493956324167E-3</v>
      </c>
      <c r="AX120" s="152">
        <f>VLOOKUP(AX$2,怪物属性!$B$4:$F$29,5,FALSE)/($F120-VLOOKUP(AX$2,怪物属性!$B$4:$F$29,4,FALSE))</f>
        <v>-219.91511936339523</v>
      </c>
      <c r="AY120" s="153">
        <f>$E120/(VLOOKUP(AY$2,怪物属性!$B$4:$F$29,3,FALSE)-$G120)/IF(AX120&lt;0,ABS(AX120),AX120)</f>
        <v>4.6960679675475845E-3</v>
      </c>
      <c r="AZ120" s="152">
        <f>VLOOKUP(AZ$2,怪物属性!$B$4:$F$29,5,FALSE)/($F120-VLOOKUP(AZ$2,怪物属性!$B$4:$F$29,4,FALSE))</f>
        <v>-186.35928143712576</v>
      </c>
      <c r="BA120" s="153">
        <f>$E120/(VLOOKUP(BA$2,怪物属性!$B$4:$F$29,3,FALSE)-$G120)/IF(AZ120&lt;0,ABS(AZ120),AZ120)</f>
        <v>5.0032687366578753E-3</v>
      </c>
      <c r="BB120" s="152">
        <f>VLOOKUP(BB$2,怪物属性!$B$4:$F$29,5,FALSE)/($F120-VLOOKUP(BB$2,怪物属性!$B$4:$F$29,4,FALSE))</f>
        <v>-153.48687350835323</v>
      </c>
      <c r="BC120" s="153">
        <f>$E120/(VLOOKUP(BC$2,怪物属性!$B$4:$F$29,3,FALSE)-$G120)/IF(BB120&lt;0,ABS(BB120),BB120)</f>
        <v>5.4396556390802443E-3</v>
      </c>
      <c r="BD120" s="152">
        <f>VLOOKUP(BD$2,怪物属性!$B$4:$F$29,5,FALSE)/($F120-VLOOKUP(BD$2,怪物属性!$B$4:$F$29,4,FALSE))</f>
        <v>-110.87264635398836</v>
      </c>
      <c r="BE120" s="153">
        <f>$E120/(VLOOKUP(BE$2,怪物属性!$B$4:$F$29,3,FALSE)-$G120)/IF(BD120&lt;0,ABS(BD120),BD120)</f>
        <v>6.2763912980254065E-3</v>
      </c>
    </row>
    <row r="121" spans="1:57" x14ac:dyDescent="0.15">
      <c r="A121" s="30">
        <f>VLOOKUP(B121,装备升级!W:AB,静态模拟!C121+1,FALSE)+IF(静态模拟!D121=0,0,VLOOKUP(B121,装备强化!AP:AZ,静态模拟!D121+1,FALSE))</f>
        <v>631</v>
      </c>
      <c r="B121" s="149">
        <v>10</v>
      </c>
      <c r="C121" s="149">
        <v>1</v>
      </c>
      <c r="D121" s="149">
        <v>5</v>
      </c>
      <c r="E121" s="149">
        <f t="shared" si="4"/>
        <v>14100</v>
      </c>
      <c r="F121" s="22">
        <f t="shared" si="5"/>
        <v>4700</v>
      </c>
      <c r="G121" s="22">
        <f t="shared" si="6"/>
        <v>2350</v>
      </c>
      <c r="H121" s="152">
        <f>VLOOKUP(H$2,怪物属性!$B$4:$F$29,5,FALSE)/($F121-VLOOKUP(H$2,怪物属性!$B$4:$F$29,4,FALSE))</f>
        <v>2.7707006369426752</v>
      </c>
      <c r="I121" s="153">
        <f>$E121/(VLOOKUP(I$2,怪物属性!$B$4:$F$29,3,FALSE)-$G121)/IF(H121&lt;0,ABS(H121),H121)</f>
        <v>-6.3532653149080893</v>
      </c>
      <c r="J121" s="152">
        <f>VLOOKUP(J$2,怪物属性!$B$4:$F$29,5,FALSE)/($F121-VLOOKUP(J$2,怪物属性!$B$4:$F$29,4,FALSE))</f>
        <v>4.2857142857142856</v>
      </c>
      <c r="K121" s="153">
        <f>$E121/(VLOOKUP(K$2,怪物属性!$B$4:$F$29,3,FALSE)-$G121)/IF(J121&lt;0,ABS(J121),J121)</f>
        <v>-8.7037037037037042</v>
      </c>
      <c r="L121" s="152">
        <f>VLOOKUP(L$2,怪物属性!$B$4:$F$29,5,FALSE)/($F121-VLOOKUP(L$2,怪物属性!$B$4:$F$29,4,FALSE))</f>
        <v>7.1245791245791246</v>
      </c>
      <c r="M121" s="153">
        <f>$E121/(VLOOKUP(M$2,怪物属性!$B$4:$F$29,3,FALSE)-$G121)/IF(L121&lt;0,ABS(L121),L121)</f>
        <v>42.107750472589792</v>
      </c>
      <c r="N121" s="152">
        <f>VLOOKUP(N$2,怪物属性!$B$4:$F$29,5,FALSE)/($F121-VLOOKUP(N$2,怪物属性!$B$4:$F$29,4,FALSE))</f>
        <v>9.7717327025428737</v>
      </c>
      <c r="O121" s="153">
        <f>$E121/(VLOOKUP(O$2,怪物属性!$B$4:$F$29,3,FALSE)-$G121)/IF(N121&lt;0,ABS(N121),N121)</f>
        <v>3.0506079183689763</v>
      </c>
      <c r="P121" s="152">
        <f>VLOOKUP(P$2,怪物属性!$B$4:$F$29,5,FALSE)/($F121-VLOOKUP(P$2,怪物属性!$B$4:$F$29,4,FALSE))</f>
        <v>14.335417317911848</v>
      </c>
      <c r="Q121" s="153">
        <f>$E121/(VLOOKUP(Q$2,怪物属性!$B$4:$F$29,3,FALSE)-$G121)/IF(P121&lt;0,ABS(P121),P121)</f>
        <v>1.0904411570238264</v>
      </c>
      <c r="R121" s="152">
        <f>VLOOKUP(R$2,怪物属性!$B$4:$F$29,5,FALSE)/($F121-VLOOKUP(R$2,怪物属性!$B$4:$F$29,4,FALSE))</f>
        <v>18.753246753246753</v>
      </c>
      <c r="S121" s="153">
        <f>$E121/(VLOOKUP(S$2,怪物属性!$B$4:$F$29,3,FALSE)-$G121)/IF(R121&lt;0,ABS(R121),R121)</f>
        <v>0.55447625818155077</v>
      </c>
      <c r="T121" s="152">
        <f>VLOOKUP(T$2,怪物属性!$B$4:$F$29,5,FALSE)/($F121-VLOOKUP(T$2,怪物属性!$B$4:$F$29,4,FALSE))</f>
        <v>25.774308019872251</v>
      </c>
      <c r="U121" s="153">
        <f>$E121/(VLOOKUP(U$2,怪物属性!$B$4:$F$29,3,FALSE)-$G121)/IF(T121&lt;0,ABS(T121),T121)</f>
        <v>0.30578892894129545</v>
      </c>
      <c r="V121" s="152">
        <f>VLOOKUP(V$2,怪物属性!$B$4:$F$29,5,FALSE)/($F121-VLOOKUP(V$2,怪物属性!$B$4:$F$29,4,FALSE))</f>
        <v>32.395437262357412</v>
      </c>
      <c r="W121" s="153">
        <f>$E121/(VLOOKUP(W$2,怪物属性!$B$4:$F$29,3,FALSE)-$G121)/IF(V121&lt;0,ABS(V121),V121)</f>
        <v>0.19544071794936663</v>
      </c>
      <c r="X121" s="152">
        <f>VLOOKUP(X$2,怪物属性!$B$4:$F$29,5,FALSE)/($F121-VLOOKUP(X$2,怪物属性!$B$4:$F$29,4,FALSE))</f>
        <v>42.977058582548139</v>
      </c>
      <c r="Y121" s="153">
        <f>$E121/(VLOOKUP(Y$2,怪物属性!$B$4:$F$29,3,FALSE)-$G121)/IF(X121&lt;0,ABS(X121),X121)</f>
        <v>0.12301537888992962</v>
      </c>
      <c r="Z121" s="152">
        <f>VLOOKUP(Z$2,怪物属性!$B$4:$F$29,5,FALSE)/($F121-VLOOKUP(Z$2,怪物属性!$B$4:$F$29,4,FALSE))</f>
        <v>53.29568697198755</v>
      </c>
      <c r="AA121" s="153">
        <f>$E121/(VLOOKUP(AA$2,怪物属性!$B$4:$F$29,3,FALSE)-$G121)/IF(Z121&lt;0,ABS(Z121),Z121)</f>
        <v>8.4958813746920062E-2</v>
      </c>
      <c r="AB121" s="152">
        <f>VLOOKUP(AB$2,怪物属性!$B$4:$F$29,5,FALSE)/($F121-VLOOKUP(AB$2,怪物属性!$B$4:$F$29,4,FALSE))</f>
        <v>149.32692307692307</v>
      </c>
      <c r="AC121" s="153">
        <f>$E121/(VLOOKUP(AC$2,怪物属性!$B$4:$F$29,3,FALSE)-$G121)/IF(AB121&lt;0,ABS(AB121),AB121)</f>
        <v>1.8235553509485997E-2</v>
      </c>
      <c r="AD121" s="152">
        <f>VLOOKUP(AD$2,怪物属性!$B$4:$F$29,5,FALSE)/($F121-VLOOKUP(AD$2,怪物属性!$B$4:$F$29,4,FALSE))</f>
        <v>215.89208633093526</v>
      </c>
      <c r="AE121" s="153">
        <f>$E121/(VLOOKUP(AE$2,怪物属性!$B$4:$F$29,3,FALSE)-$G121)/IF(AD121&lt;0,ABS(AD121),AD121)</f>
        <v>1.1277915192183841E-2</v>
      </c>
      <c r="AF121" s="152">
        <f>VLOOKUP(AF$2,怪物属性!$B$4:$F$29,5,FALSE)/($F121-VLOOKUP(AF$2,怪物属性!$B$4:$F$29,4,FALSE))</f>
        <v>356.96802325581393</v>
      </c>
      <c r="AG121" s="153">
        <f>$E121/(VLOOKUP(AG$2,怪物属性!$B$4:$F$29,3,FALSE)-$G121)/IF(AF121&lt;0,ABS(AF121),AF121)</f>
        <v>6.1496709174846875E-3</v>
      </c>
      <c r="AH121" s="152">
        <f>VLOOKUP(AH$2,怪物属性!$B$4:$F$29,5,FALSE)/($F121-VLOOKUP(AH$2,怪物属性!$B$4:$F$29,4,FALSE))</f>
        <v>677.73134328358208</v>
      </c>
      <c r="AI121" s="153">
        <f>$E121/(VLOOKUP(AI$2,怪物属性!$B$4:$F$29,3,FALSE)-$G121)/IF(AH121&lt;0,ABS(AH121),AH121)</f>
        <v>2.9476769647086031E-3</v>
      </c>
      <c r="AJ121" s="152">
        <f>VLOOKUP(AJ$2,怪物属性!$B$4:$F$29,5,FALSE)/($F121-VLOOKUP(AJ$2,怪物属性!$B$4:$F$29,4,FALSE))</f>
        <v>3061.8823529411766</v>
      </c>
      <c r="AK121" s="153">
        <f>$E121/(VLOOKUP(AK$2,怪物属性!$B$4:$F$29,3,FALSE)-$G121)/IF(AJ121&lt;0,ABS(AJ121),AJ121)</f>
        <v>5.9650393448719473E-4</v>
      </c>
      <c r="AL121" s="152">
        <f>VLOOKUP(AL$2,怪物属性!$B$4:$F$29,5,FALSE)/($F121-VLOOKUP(AL$2,怪物属性!$B$4:$F$29,4,FALSE))</f>
        <v>-1510.9295154185022</v>
      </c>
      <c r="AM121" s="153">
        <f>$E121/(VLOOKUP(AM$2,怪物属性!$B$4:$F$29,3,FALSE)-$G121)/IF(AL121&lt;0,ABS(AL121),AL121)</f>
        <v>1.1056876556424561E-3</v>
      </c>
      <c r="AN121" s="152">
        <f>VLOOKUP(AN$2,怪物属性!$B$4:$F$29,5,FALSE)/($F121-VLOOKUP(AN$2,怪物属性!$B$4:$F$29,4,FALSE))</f>
        <v>-715.56561922365984</v>
      </c>
      <c r="AO121" s="153">
        <f>$E121/(VLOOKUP(AO$2,怪物属性!$B$4:$F$29,3,FALSE)-$G121)/IF(AN121&lt;0,ABS(AN121),AN121)</f>
        <v>2.1577630108085776E-3</v>
      </c>
      <c r="AP121" s="152">
        <f>VLOOKUP(AP$2,怪物属性!$B$4:$F$29,5,FALSE)/($F121-VLOOKUP(AP$2,怪物属性!$B$4:$F$29,4,FALSE))</f>
        <v>-472.82167042889392</v>
      </c>
      <c r="AQ121" s="153">
        <f>$E121/(VLOOKUP(AQ$2,怪物属性!$B$4:$F$29,3,FALSE)-$G121)/IF(AP121&lt;0,ABS(AP121),AP121)</f>
        <v>3.0170951238317504E-3</v>
      </c>
      <c r="AR121" s="152">
        <f>VLOOKUP(AR$2,怪物属性!$B$4:$F$29,5,FALSE)/($F121-VLOOKUP(AR$2,怪物属性!$B$4:$F$29,4,FALSE))</f>
        <v>-376.65912762520196</v>
      </c>
      <c r="AS121" s="153">
        <f>$E121/(VLOOKUP(AS$2,怪物属性!$B$4:$F$29,3,FALSE)-$G121)/IF(AR121&lt;0,ABS(AR121),AR121)</f>
        <v>3.5149650303688725E-3</v>
      </c>
      <c r="AT121" s="152">
        <f>VLOOKUP(AT$2,怪物属性!$B$4:$F$29,5,FALSE)/($F121-VLOOKUP(AT$2,怪物属性!$B$4:$F$29,4,FALSE))</f>
        <v>-303.62408759124088</v>
      </c>
      <c r="AU121" s="153">
        <f>$E121/(VLOOKUP(AU$2,怪物属性!$B$4:$F$29,3,FALSE)-$G121)/IF(AT121&lt;0,ABS(AT121),AT121)</f>
        <v>4.0294146014339342E-3</v>
      </c>
      <c r="AV121" s="152">
        <f>VLOOKUP(AV$2,怪物属性!$B$4:$F$29,5,FALSE)/($F121-VLOOKUP(AV$2,怪物属性!$B$4:$F$29,4,FALSE))</f>
        <v>-257.5986842105263</v>
      </c>
      <c r="AW121" s="153">
        <f>$E121/(VLOOKUP(AW$2,怪物属性!$B$4:$F$29,3,FALSE)-$G121)/IF(AV121&lt;0,ABS(AV121),AV121)</f>
        <v>4.3597215795386016E-3</v>
      </c>
      <c r="AX121" s="152">
        <f>VLOOKUP(AX$2,怪物属性!$B$4:$F$29,5,FALSE)/($F121-VLOOKUP(AX$2,怪物属性!$B$4:$F$29,4,FALSE))</f>
        <v>-220.75161658425256</v>
      </c>
      <c r="AY121" s="153">
        <f>$E121/(VLOOKUP(AY$2,怪物属性!$B$4:$F$29,3,FALSE)-$G121)/IF(AX121&lt;0,ABS(AX121),AX121)</f>
        <v>4.689969302732684E-3</v>
      </c>
      <c r="AZ121" s="152">
        <f>VLOOKUP(AZ$2,怪物属性!$B$4:$F$29,5,FALSE)/($F121-VLOOKUP(AZ$2,怪物属性!$B$4:$F$29,4,FALSE))</f>
        <v>-186.91891891891891</v>
      </c>
      <c r="BA121" s="153">
        <f>$E121/(VLOOKUP(BA$2,怪物属性!$B$4:$F$29,3,FALSE)-$G121)/IF(AZ121&lt;0,ABS(AZ121),AZ121)</f>
        <v>5.0005818196596774E-3</v>
      </c>
      <c r="BB121" s="152">
        <f>VLOOKUP(BB$2,怪物属性!$B$4:$F$29,5,FALSE)/($F121-VLOOKUP(BB$2,怪物属性!$B$4:$F$29,4,FALSE))</f>
        <v>-153.85406698564594</v>
      </c>
      <c r="BC121" s="153">
        <f>$E121/(VLOOKUP(BC$2,怪物属性!$B$4:$F$29,3,FALSE)-$G121)/IF(BB121&lt;0,ABS(BB121),BB121)</f>
        <v>5.4398579086741223E-3</v>
      </c>
      <c r="BD121" s="152">
        <f>VLOOKUP(BD$2,怪物属性!$B$4:$F$29,5,FALSE)/($F121-VLOOKUP(BD$2,怪物属性!$B$4:$F$29,4,FALSE))</f>
        <v>-111.06275720164609</v>
      </c>
      <c r="BE121" s="153">
        <f>$E121/(VLOOKUP(BE$2,怪物属性!$B$4:$F$29,3,FALSE)-$G121)/IF(BD121&lt;0,ABS(BD121),BD121)</f>
        <v>6.2805604553064836E-3</v>
      </c>
    </row>
    <row r="122" spans="1:57" x14ac:dyDescent="0.15">
      <c r="A122" s="30">
        <f>VLOOKUP(B122,装备升级!W:AB,静态模拟!C122+1,FALSE)+IF(静态模拟!D122=0,0,VLOOKUP(B122,装备强化!AP:AZ,静态模拟!D122+1,FALSE))</f>
        <v>871</v>
      </c>
      <c r="B122" s="149">
        <v>10</v>
      </c>
      <c r="C122" s="149">
        <v>1</v>
      </c>
      <c r="D122" s="149">
        <v>6</v>
      </c>
      <c r="E122" s="149">
        <f t="shared" si="4"/>
        <v>14130</v>
      </c>
      <c r="F122" s="22">
        <f t="shared" si="5"/>
        <v>4710</v>
      </c>
      <c r="G122" s="22">
        <f t="shared" si="6"/>
        <v>2355</v>
      </c>
      <c r="H122" s="152">
        <f>VLOOKUP(H$2,怪物属性!$B$4:$F$29,5,FALSE)/($F122-VLOOKUP(H$2,怪物属性!$B$4:$F$29,4,FALSE))</f>
        <v>2.7636594663278271</v>
      </c>
      <c r="I122" s="153">
        <f>$E122/(VLOOKUP(I$2,怪物属性!$B$4:$F$29,3,FALSE)-$G122)/IF(H122&lt;0,ABS(H122),H122)</f>
        <v>-6.3434072045862919</v>
      </c>
      <c r="J122" s="152">
        <f>VLOOKUP(J$2,怪物属性!$B$4:$F$29,5,FALSE)/($F122-VLOOKUP(J$2,怪物属性!$B$4:$F$29,4,FALSE))</f>
        <v>4.2743009320905463</v>
      </c>
      <c r="K122" s="153">
        <f>$E122/(VLOOKUP(K$2,怪物属性!$B$4:$F$29,3,FALSE)-$G122)/IF(J122&lt;0,ABS(J122),J122)</f>
        <v>-8.63134135331007</v>
      </c>
      <c r="L122" s="152">
        <f>VLOOKUP(L$2,怪物属性!$B$4:$F$29,5,FALSE)/($F122-VLOOKUP(L$2,怪物属性!$B$4:$F$29,4,FALSE))</f>
        <v>7.1046446558477898</v>
      </c>
      <c r="M122" s="153">
        <f>$E122/(VLOOKUP(M$2,怪物属性!$B$4:$F$29,3,FALSE)-$G122)/IF(L122&lt;0,ABS(L122),L122)</f>
        <v>47.353328382392654</v>
      </c>
      <c r="N122" s="152">
        <f>VLOOKUP(N$2,怪物属性!$B$4:$F$29,5,FALSE)/($F122-VLOOKUP(N$2,怪物属性!$B$4:$F$29,4,FALSE))</f>
        <v>9.7429245283018862</v>
      </c>
      <c r="O122" s="153">
        <f>$E122/(VLOOKUP(O$2,怪物属性!$B$4:$F$29,3,FALSE)-$G122)/IF(N122&lt;0,ABS(N122),N122)</f>
        <v>3.0988957786343412</v>
      </c>
      <c r="P122" s="152">
        <f>VLOOKUP(P$2,怪物属性!$B$4:$F$29,5,FALSE)/($F122-VLOOKUP(P$2,怪物属性!$B$4:$F$29,4,FALSE))</f>
        <v>14.290744780305392</v>
      </c>
      <c r="Q122" s="153">
        <f>$E122/(VLOOKUP(Q$2,怪物属性!$B$4:$F$29,3,FALSE)-$G122)/IF(P122&lt;0,ABS(P122),P122)</f>
        <v>1.1022874317168643</v>
      </c>
      <c r="R122" s="152">
        <f>VLOOKUP(R$2,怪物属性!$B$4:$F$29,5,FALSE)/($F122-VLOOKUP(R$2,怪物属性!$B$4:$F$29,4,FALSE))</f>
        <v>18.691005642217061</v>
      </c>
      <c r="S122" s="153">
        <f>$E122/(VLOOKUP(S$2,怪物属性!$B$4:$F$29,3,FALSE)-$G122)/IF(R122&lt;0,ABS(R122),R122)</f>
        <v>0.55956964110050667</v>
      </c>
      <c r="T122" s="152">
        <f>VLOOKUP(T$2,怪物属性!$B$4:$F$29,5,FALSE)/($F122-VLOOKUP(T$2,怪物属性!$B$4:$F$29,4,FALSE))</f>
        <v>25.683168316831683</v>
      </c>
      <c r="U122" s="153">
        <f>$E122/(VLOOKUP(U$2,怪物属性!$B$4:$F$29,3,FALSE)-$G122)/IF(T122&lt;0,ABS(T122),T122)</f>
        <v>0.30838888293440192</v>
      </c>
      <c r="V122" s="152">
        <f>VLOOKUP(V$2,怪物属性!$B$4:$F$29,5,FALSE)/($F122-VLOOKUP(V$2,怪物属性!$B$4:$F$29,4,FALSE))</f>
        <v>32.272727272727273</v>
      </c>
      <c r="W122" s="153">
        <f>$E122/(VLOOKUP(W$2,怪物属性!$B$4:$F$29,3,FALSE)-$G122)/IF(V122&lt;0,ABS(V122),V122)</f>
        <v>0.19704364802677451</v>
      </c>
      <c r="X122" s="152">
        <f>VLOOKUP(X$2,怪物属性!$B$4:$F$29,5,FALSE)/($F122-VLOOKUP(X$2,怪物属性!$B$4:$F$29,4,FALSE))</f>
        <v>42.801713586291307</v>
      </c>
      <c r="Y122" s="153">
        <f>$E122/(VLOOKUP(Y$2,怪物属性!$B$4:$F$29,3,FALSE)-$G122)/IF(X122&lt;0,ABS(X122),X122)</f>
        <v>0.12401463921925139</v>
      </c>
      <c r="Z122" s="152">
        <f>VLOOKUP(Z$2,怪物属性!$B$4:$F$29,5,FALSE)/($F122-VLOOKUP(Z$2,怪物属性!$B$4:$F$29,4,FALSE))</f>
        <v>53.059760956175296</v>
      </c>
      <c r="AA122" s="153">
        <f>$E122/(VLOOKUP(AA$2,怪物属性!$B$4:$F$29,3,FALSE)-$G122)/IF(Z122&lt;0,ABS(Z122),Z122)</f>
        <v>8.5655676752614179E-2</v>
      </c>
      <c r="AB122" s="152">
        <f>VLOOKUP(AB$2,怪物属性!$B$4:$F$29,5,FALSE)/($F122-VLOOKUP(AB$2,怪物属性!$B$4:$F$29,4,FALSE))</f>
        <v>148.13990461049283</v>
      </c>
      <c r="AC122" s="153">
        <f>$E122/(VLOOKUP(AC$2,怪物属性!$B$4:$F$29,3,FALSE)-$G122)/IF(AB122&lt;0,ABS(AB122),AB122)</f>
        <v>1.8438586404294226E-2</v>
      </c>
      <c r="AD122" s="152">
        <f>VLOOKUP(AD$2,怪物属性!$B$4:$F$29,5,FALSE)/($F122-VLOOKUP(AD$2,怪物属性!$B$4:$F$29,4,FALSE))</f>
        <v>213.69582909460834</v>
      </c>
      <c r="AE122" s="153">
        <f>$E122/(VLOOKUP(AE$2,怪物属性!$B$4:$F$29,3,FALSE)-$G122)/IF(AD122&lt;0,ABS(AD122),AD122)</f>
        <v>1.1427933034340846E-2</v>
      </c>
      <c r="AF122" s="152">
        <f>VLOOKUP(AF$2,怪物属性!$B$4:$F$29,5,FALSE)/($F122-VLOOKUP(AF$2,怪物属性!$B$4:$F$29,4,FALSE))</f>
        <v>351.85386819484239</v>
      </c>
      <c r="AG122" s="153">
        <f>$E122/(VLOOKUP(AG$2,怪物属性!$B$4:$F$29,3,FALSE)-$G122)/IF(AF122&lt;0,ABS(AF122),AF122)</f>
        <v>6.257201189234291E-3</v>
      </c>
      <c r="AH122" s="152">
        <f>VLOOKUP(AH$2,怪物属性!$B$4:$F$29,5,FALSE)/($F122-VLOOKUP(AH$2,怪物属性!$B$4:$F$29,4,FALSE))</f>
        <v>661.28155339805824</v>
      </c>
      <c r="AI122" s="153">
        <f>$E122/(VLOOKUP(AI$2,怪物属性!$B$4:$F$29,3,FALSE)-$G122)/IF(AH122&lt;0,ABS(AH122),AH122)</f>
        <v>3.0295761268726755E-3</v>
      </c>
      <c r="AJ122" s="152">
        <f>VLOOKUP(AJ$2,怪物属性!$B$4:$F$29,5,FALSE)/($F122-VLOOKUP(AJ$2,怪物属性!$B$4:$F$29,4,FALSE))</f>
        <v>2788.5</v>
      </c>
      <c r="AK122" s="153">
        <f>$E122/(VLOOKUP(AK$2,怪物属性!$B$4:$F$29,3,FALSE)-$G122)/IF(AJ122&lt;0,ABS(AJ122),AJ122)</f>
        <v>6.5680368786206567E-4</v>
      </c>
      <c r="AL122" s="152">
        <f>VLOOKUP(AL$2,怪物属性!$B$4:$F$29,5,FALSE)/($F122-VLOOKUP(AL$2,怪物属性!$B$4:$F$29,4,FALSE))</f>
        <v>-1580.557603686636</v>
      </c>
      <c r="AM122" s="153">
        <f>$E122/(VLOOKUP(AM$2,怪物属性!$B$4:$F$29,3,FALSE)-$G122)/IF(AL122&lt;0,ABS(AL122),AL122)</f>
        <v>1.0598557163340927E-3</v>
      </c>
      <c r="AN122" s="152">
        <f>VLOOKUP(AN$2,怪物属性!$B$4:$F$29,5,FALSE)/($F122-VLOOKUP(AN$2,怪物属性!$B$4:$F$29,4,FALSE))</f>
        <v>-729.0414312617703</v>
      </c>
      <c r="AO122" s="153">
        <f>$E122/(VLOOKUP(AO$2,怪物属性!$B$4:$F$29,3,FALSE)-$G122)/IF(AN122&lt;0,ABS(AN122),AN122)</f>
        <v>2.1235471166820511E-3</v>
      </c>
      <c r="AP122" s="152">
        <f>VLOOKUP(AP$2,怪物属性!$B$4:$F$29,5,FALSE)/($F122-VLOOKUP(AP$2,怪物属性!$B$4:$F$29,4,FALSE))</f>
        <v>-478.21917808219177</v>
      </c>
      <c r="AQ122" s="153">
        <f>$E122/(VLOOKUP(AQ$2,怪物属性!$B$4:$F$29,3,FALSE)-$G122)/IF(AP122&lt;0,ABS(AP122),AP122)</f>
        <v>2.9909020314525321E-3</v>
      </c>
      <c r="AR122" s="152">
        <f>VLOOKUP(AR$2,怪物属性!$B$4:$F$29,5,FALSE)/($F122-VLOOKUP(AR$2,怪物属性!$B$4:$F$29,4,FALSE))</f>
        <v>-379.72638436482083</v>
      </c>
      <c r="AS122" s="153">
        <f>$E122/(VLOOKUP(AS$2,怪物属性!$B$4:$F$29,3,FALSE)-$G122)/IF(AR122&lt;0,ABS(AR122),AR122)</f>
        <v>3.4956321259028721E-3</v>
      </c>
      <c r="AT122" s="152">
        <f>VLOOKUP(AT$2,怪物属性!$B$4:$F$29,5,FALSE)/($F122-VLOOKUP(AT$2,怪物属性!$B$4:$F$29,4,FALSE))</f>
        <v>-305.48225214198288</v>
      </c>
      <c r="AU122" s="153">
        <f>$E122/(VLOOKUP(AU$2,怪物属性!$B$4:$F$29,3,FALSE)-$G122)/IF(AT122&lt;0,ABS(AT122),AT122)</f>
        <v>4.0151677925626753E-3</v>
      </c>
      <c r="AV122" s="152">
        <f>VLOOKUP(AV$2,怪物属性!$B$4:$F$29,5,FALSE)/($F122-VLOOKUP(AV$2,怪物属性!$B$4:$F$29,4,FALSE))</f>
        <v>-258.81491973559963</v>
      </c>
      <c r="AW122" s="153">
        <f>$E122/(VLOOKUP(AW$2,怪物属性!$B$4:$F$29,3,FALSE)-$G122)/IF(AV122&lt;0,ABS(AV122),AV122)</f>
        <v>4.3501990360247534E-3</v>
      </c>
      <c r="AX122" s="152">
        <f>VLOOKUP(AX$2,怪物属性!$B$4:$F$29,5,FALSE)/($F122-VLOOKUP(AX$2,怪物属性!$B$4:$F$29,4,FALSE))</f>
        <v>-221.59450171821305</v>
      </c>
      <c r="AY122" s="153">
        <f>$E122/(VLOOKUP(AY$2,怪物属性!$B$4:$F$29,3,FALSE)-$G122)/IF(AX122&lt;0,ABS(AX122),AX122)</f>
        <v>4.6837902181412388E-3</v>
      </c>
      <c r="AZ122" s="152">
        <f>VLOOKUP(AZ$2,怪物属性!$B$4:$F$29,5,FALSE)/($F122-VLOOKUP(AZ$2,怪物属性!$B$4:$F$29,4,FALSE))</f>
        <v>-187.48192771084337</v>
      </c>
      <c r="BA122" s="153">
        <f>$E122/(VLOOKUP(BA$2,怪物属性!$B$4:$F$29,3,FALSE)-$G122)/IF(AZ122&lt;0,ABS(AZ122),AZ122)</f>
        <v>4.9978291985830732E-3</v>
      </c>
      <c r="BB122" s="152">
        <f>VLOOKUP(BB$2,怪物属性!$B$4:$F$29,5,FALSE)/($F122-VLOOKUP(BB$2,怪物属性!$B$4:$F$29,4,FALSE))</f>
        <v>-154.22302158273382</v>
      </c>
      <c r="BC122" s="153">
        <f>$E122/(VLOOKUP(BC$2,怪物属性!$B$4:$F$29,3,FALSE)-$G122)/IF(BB122&lt;0,ABS(BB122),BB122)</f>
        <v>5.4400049031420872E-3</v>
      </c>
      <c r="BD122" s="152">
        <f>VLOOKUP(BD$2,怪物属性!$B$4:$F$29,5,FALSE)/($F122-VLOOKUP(BD$2,怪物属性!$B$4:$F$29,4,FALSE))</f>
        <v>-111.25352112676056</v>
      </c>
      <c r="BE122" s="153">
        <f>$E122/(VLOOKUP(BE$2,怪物属性!$B$4:$F$29,3,FALSE)-$G122)/IF(BD122&lt;0,ABS(BD122),BD122)</f>
        <v>6.2846858381564756E-3</v>
      </c>
    </row>
    <row r="123" spans="1:57" x14ac:dyDescent="0.15">
      <c r="A123" s="30">
        <f>VLOOKUP(B123,装备升级!W:AB,静态模拟!C123+1,FALSE)+IF(静态模拟!D123=0,0,VLOOKUP(B123,装备强化!AP:AZ,静态模拟!D123+1,FALSE))</f>
        <v>1183</v>
      </c>
      <c r="B123" s="149">
        <v>10</v>
      </c>
      <c r="C123" s="149">
        <v>1</v>
      </c>
      <c r="D123" s="149">
        <v>7</v>
      </c>
      <c r="E123" s="149">
        <f t="shared" si="4"/>
        <v>14160</v>
      </c>
      <c r="F123" s="22">
        <f t="shared" si="5"/>
        <v>4720</v>
      </c>
      <c r="G123" s="22">
        <f t="shared" si="6"/>
        <v>2360</v>
      </c>
      <c r="H123" s="152">
        <f>VLOOKUP(H$2,怪物属性!$B$4:$F$29,5,FALSE)/($F123-VLOOKUP(H$2,怪物属性!$B$4:$F$29,4,FALSE))</f>
        <v>2.7566539923954374</v>
      </c>
      <c r="I123" s="153">
        <f>$E123/(VLOOKUP(I$2,怪物属性!$B$4:$F$29,3,FALSE)-$G123)/IF(H123&lt;0,ABS(H123),H123)</f>
        <v>-6.3337386793656192</v>
      </c>
      <c r="J123" s="152">
        <f>VLOOKUP(J$2,怪物属性!$B$4:$F$29,5,FALSE)/($F123-VLOOKUP(J$2,怪物属性!$B$4:$F$29,4,FALSE))</f>
        <v>4.2629482071713145</v>
      </c>
      <c r="K123" s="153">
        <f>$E123/(VLOOKUP(K$2,怪物属性!$B$4:$F$29,3,FALSE)-$G123)/IF(J123&lt;0,ABS(J123),J123)</f>
        <v>-8.5609403603430003</v>
      </c>
      <c r="L123" s="152">
        <f>VLOOKUP(L$2,怪物属性!$B$4:$F$29,5,FALSE)/($F123-VLOOKUP(L$2,怪物属性!$B$4:$F$29,4,FALSE))</f>
        <v>7.0848214285714288</v>
      </c>
      <c r="M123" s="153">
        <f>$E123/(VLOOKUP(M$2,怪物属性!$B$4:$F$29,3,FALSE)-$G123)/IF(L123&lt;0,ABS(L123),L123)</f>
        <v>54.017268686455829</v>
      </c>
      <c r="N123" s="152">
        <f>VLOOKUP(N$2,怪物属性!$B$4:$F$29,5,FALSE)/($F123-VLOOKUP(N$2,怪物属性!$B$4:$F$29,4,FALSE))</f>
        <v>9.7142857142857135</v>
      </c>
      <c r="O123" s="153">
        <f>$E123/(VLOOKUP(O$2,怪物属性!$B$4:$F$29,3,FALSE)-$G123)/IF(N123&lt;0,ABS(N123),N123)</f>
        <v>3.1482657857959602</v>
      </c>
      <c r="P123" s="152">
        <f>VLOOKUP(P$2,怪物属性!$B$4:$F$29,5,FALSE)/($F123-VLOOKUP(P$2,怪物属性!$B$4:$F$29,4,FALSE))</f>
        <v>14.246349798073936</v>
      </c>
      <c r="Q123" s="153">
        <f>$E123/(VLOOKUP(Q$2,怪物属性!$B$4:$F$29,3,FALSE)-$G123)/IF(P123&lt;0,ABS(P123),P123)</f>
        <v>1.114281179873148</v>
      </c>
      <c r="R123" s="152">
        <f>VLOOKUP(R$2,怪物属性!$B$4:$F$29,5,FALSE)/($F123-VLOOKUP(R$2,怪物属性!$B$4:$F$29,4,FALSE))</f>
        <v>18.629176314918954</v>
      </c>
      <c r="S123" s="153">
        <f>$E123/(VLOOKUP(S$2,怪物属性!$B$4:$F$29,3,FALSE)-$G123)/IF(R123&lt;0,ABS(R123),R123)</f>
        <v>0.56470878033073191</v>
      </c>
      <c r="T123" s="152">
        <f>VLOOKUP(T$2,怪物属性!$B$4:$F$29,5,FALSE)/($F123-VLOOKUP(T$2,怪物属性!$B$4:$F$29,4,FALSE))</f>
        <v>25.592670894996477</v>
      </c>
      <c r="U123" s="153">
        <f>$E123/(VLOOKUP(U$2,怪物属性!$B$4:$F$29,3,FALSE)-$G123)/IF(T123&lt;0,ABS(T123),T123)</f>
        <v>0.31100809514089089</v>
      </c>
      <c r="V123" s="152">
        <f>VLOOKUP(V$2,怪物属性!$B$4:$F$29,5,FALSE)/($F123-VLOOKUP(V$2,怪物属性!$B$4:$F$29,4,FALSE))</f>
        <v>32.150943396226417</v>
      </c>
      <c r="W123" s="153">
        <f>$E123/(VLOOKUP(W$2,怪物属性!$B$4:$F$29,3,FALSE)-$G123)/IF(V123&lt;0,ABS(V123),V123)</f>
        <v>0.19865698475925467</v>
      </c>
      <c r="X123" s="152">
        <f>VLOOKUP(X$2,怪物属性!$B$4:$F$29,5,FALSE)/($F123-VLOOKUP(X$2,怪物属性!$B$4:$F$29,4,FALSE))</f>
        <v>42.627793579845594</v>
      </c>
      <c r="Y123" s="153">
        <f>$E123/(VLOOKUP(Y$2,怪物属性!$B$4:$F$29,3,FALSE)-$G123)/IF(X123&lt;0,ABS(X123),X123)</f>
        <v>0.12501981296773709</v>
      </c>
      <c r="Z123" s="152">
        <f>VLOOKUP(Z$2,怪物属性!$B$4:$F$29,5,FALSE)/($F123-VLOOKUP(Z$2,怪物属性!$B$4:$F$29,4,FALSE))</f>
        <v>52.825914499779635</v>
      </c>
      <c r="AA123" s="153">
        <f>$E123/(VLOOKUP(AA$2,怪物属性!$B$4:$F$29,3,FALSE)-$G123)/IF(Z123&lt;0,ABS(Z123),Z123)</f>
        <v>8.6356397485974845E-2</v>
      </c>
      <c r="AB123" s="152">
        <f>VLOOKUP(AB$2,怪物属性!$B$4:$F$29,5,FALSE)/($F123-VLOOKUP(AB$2,怪物属性!$B$4:$F$29,4,FALSE))</f>
        <v>146.97160883280756</v>
      </c>
      <c r="AC123" s="153">
        <f>$E123/(VLOOKUP(AC$2,怪物属性!$B$4:$F$29,3,FALSE)-$G123)/IF(AB123&lt;0,ABS(AB123),AB123)</f>
        <v>1.8642635147392745E-2</v>
      </c>
      <c r="AD123" s="152">
        <f>VLOOKUP(AD$2,怪物属性!$B$4:$F$29,5,FALSE)/($F123-VLOOKUP(AD$2,怪物属性!$B$4:$F$29,4,FALSE))</f>
        <v>211.54380664652567</v>
      </c>
      <c r="AE123" s="153">
        <f>$E123/(VLOOKUP(AE$2,怪物属性!$B$4:$F$29,3,FALSE)-$G123)/IF(AD123&lt;0,ABS(AD123),AD123)</f>
        <v>1.1578704459682928E-2</v>
      </c>
      <c r="AF123" s="152">
        <f>VLOOKUP(AF$2,怪物属性!$B$4:$F$29,5,FALSE)/($F123-VLOOKUP(AF$2,怪物属性!$B$4:$F$29,4,FALSE))</f>
        <v>346.88418079096044</v>
      </c>
      <c r="AG123" s="153">
        <f>$E123/(VLOOKUP(AG$2,怪物属性!$B$4:$F$29,3,FALSE)-$G123)/IF(AF123&lt;0,ABS(AF123),AF123)</f>
        <v>6.3652800901970496E-3</v>
      </c>
      <c r="AH123" s="152">
        <f>VLOOKUP(AH$2,怪物属性!$B$4:$F$29,5,FALSE)/($F123-VLOOKUP(AH$2,怪物属性!$B$4:$F$29,4,FALSE))</f>
        <v>645.61137440758296</v>
      </c>
      <c r="AI123" s="153">
        <f>$E123/(VLOOKUP(AI$2,怪物属性!$B$4:$F$29,3,FALSE)-$G123)/IF(AH123&lt;0,ABS(AH123),AH123)</f>
        <v>3.1119039562800617E-3</v>
      </c>
      <c r="AJ123" s="152">
        <f>VLOOKUP(AJ$2,怪物属性!$B$4:$F$29,5,FALSE)/($F123-VLOOKUP(AJ$2,怪物属性!$B$4:$F$29,4,FALSE))</f>
        <v>2559.9344262295081</v>
      </c>
      <c r="AK123" s="153">
        <f>$E123/(VLOOKUP(AK$2,怪物属性!$B$4:$F$29,3,FALSE)-$G123)/IF(AJ123&lt;0,ABS(AJ123),AJ123)</f>
        <v>7.1743082817611397E-4</v>
      </c>
      <c r="AL123" s="152">
        <f>VLOOKUP(AL$2,怪物属性!$B$4:$F$29,5,FALSE)/($F123-VLOOKUP(AL$2,怪物属性!$B$4:$F$29,4,FALSE))</f>
        <v>-1656.9130434782608</v>
      </c>
      <c r="AM123" s="153">
        <f>$E123/(VLOOKUP(AM$2,怪物属性!$B$4:$F$29,3,FALSE)-$G123)/IF(AL123&lt;0,ABS(AL123),AL123)</f>
        <v>1.0137618923953757E-3</v>
      </c>
      <c r="AN123" s="152">
        <f>VLOOKUP(AN$2,怪物属性!$B$4:$F$29,5,FALSE)/($F123-VLOOKUP(AN$2,怪物属性!$B$4:$F$29,4,FALSE))</f>
        <v>-743.03454894433776</v>
      </c>
      <c r="AO123" s="153">
        <f>$E123/(VLOOKUP(AO$2,怪物属性!$B$4:$F$29,3,FALSE)-$G123)/IF(AN123&lt;0,ABS(AN123),AN123)</f>
        <v>2.0891238051094427E-3</v>
      </c>
      <c r="AP123" s="152">
        <f>VLOOKUP(AP$2,怪物属性!$B$4:$F$29,5,FALSE)/($F123-VLOOKUP(AP$2,怪物属性!$B$4:$F$29,4,FALSE))</f>
        <v>-483.74133949191685</v>
      </c>
      <c r="AQ123" s="153">
        <f>$E123/(VLOOKUP(AQ$2,怪物属性!$B$4:$F$29,3,FALSE)-$G123)/IF(AP123&lt;0,ABS(AP123),AP123)</f>
        <v>2.9645373586305178E-3</v>
      </c>
      <c r="AR123" s="152">
        <f>VLOOKUP(AR$2,怪物属性!$B$4:$F$29,5,FALSE)/($F123-VLOOKUP(AR$2,怪物属性!$B$4:$F$29,4,FALSE))</f>
        <v>-382.84400656814449</v>
      </c>
      <c r="AS123" s="153">
        <f>$E123/(VLOOKUP(AS$2,怪物属性!$B$4:$F$29,3,FALSE)-$G123)/IF(AR123&lt;0,ABS(AR123),AR123)</f>
        <v>3.476160119623792E-3</v>
      </c>
      <c r="AT123" s="152">
        <f>VLOOKUP(AT$2,怪物属性!$B$4:$F$29,5,FALSE)/($F123-VLOOKUP(AT$2,怪物属性!$B$4:$F$29,4,FALSE))</f>
        <v>-307.36330049261085</v>
      </c>
      <c r="AU123" s="153">
        <f>$E123/(VLOOKUP(AU$2,怪物属性!$B$4:$F$29,3,FALSE)-$G123)/IF(AT123&lt;0,ABS(AT123),AT123)</f>
        <v>4.0008042236134769E-3</v>
      </c>
      <c r="AV123" s="152">
        <f>VLOOKUP(AV$2,怪物属性!$B$4:$F$29,5,FALSE)/($F123-VLOOKUP(AV$2,怪物属性!$B$4:$F$29,4,FALSE))</f>
        <v>-260.04269449715372</v>
      </c>
      <c r="AW123" s="153">
        <f>$E123/(VLOOKUP(AW$2,怪物属性!$B$4:$F$29,3,FALSE)-$G123)/IF(AV123&lt;0,ABS(AV123),AV123)</f>
        <v>4.3405816518257241E-3</v>
      </c>
      <c r="AX123" s="152">
        <f>VLOOKUP(AX$2,怪物属性!$B$4:$F$29,5,FALSE)/($F123-VLOOKUP(AX$2,怪物属性!$B$4:$F$29,4,FALSE))</f>
        <v>-222.44384821770794</v>
      </c>
      <c r="AY123" s="153">
        <f>$E123/(VLOOKUP(AY$2,怪物属性!$B$4:$F$29,3,FALSE)-$G123)/IF(AX123&lt;0,ABS(AX123),AX123)</f>
        <v>4.6775306251336246E-3</v>
      </c>
      <c r="AZ123" s="152">
        <f>VLOOKUP(AZ$2,怪物属性!$B$4:$F$29,5,FALSE)/($F123-VLOOKUP(AZ$2,怪物属性!$B$4:$F$29,4,FALSE))</f>
        <v>-188.04833836858006</v>
      </c>
      <c r="BA123" s="153">
        <f>$E123/(VLOOKUP(BA$2,怪物属性!$B$4:$F$29,3,FALSE)-$G123)/IF(AZ123&lt;0,ABS(AZ123),AZ123)</f>
        <v>4.9950108080508704E-3</v>
      </c>
      <c r="BB123" s="152">
        <f>VLOOKUP(BB$2,怪物属性!$B$4:$F$29,5,FALSE)/($F123-VLOOKUP(BB$2,怪物属性!$B$4:$F$29,4,FALSE))</f>
        <v>-154.59375</v>
      </c>
      <c r="BC123" s="153">
        <f>$E123/(VLOOKUP(BC$2,怪物属性!$B$4:$F$29,3,FALSE)-$G123)/IF(BB123&lt;0,ABS(BB123),BB123)</f>
        <v>5.440096573239803E-3</v>
      </c>
      <c r="BD123" s="152">
        <f>VLOOKUP(BD$2,怪物属性!$B$4:$F$29,5,FALSE)/($F123-VLOOKUP(BD$2,怪物属性!$B$4:$F$29,4,FALSE))</f>
        <v>-111.44494150034411</v>
      </c>
      <c r="BE123" s="153">
        <f>$E123/(VLOOKUP(BE$2,怪物属性!$B$4:$F$29,3,FALSE)-$G123)/IF(BD123&lt;0,ABS(BD123),BD123)</f>
        <v>6.2887674140760528E-3</v>
      </c>
    </row>
    <row r="124" spans="1:57" x14ac:dyDescent="0.15">
      <c r="A124" s="30">
        <f>VLOOKUP(B124,装备升级!W:AB,静态模拟!C124+1,FALSE)+IF(静态模拟!D124=0,0,VLOOKUP(B124,装备强化!AP:AZ,静态模拟!D124+1,FALSE))</f>
        <v>1581</v>
      </c>
      <c r="B124" s="149">
        <v>10</v>
      </c>
      <c r="C124" s="149">
        <v>1</v>
      </c>
      <c r="D124" s="149">
        <v>8</v>
      </c>
      <c r="E124" s="149">
        <f t="shared" si="4"/>
        <v>14190</v>
      </c>
      <c r="F124" s="22">
        <f t="shared" si="5"/>
        <v>4730</v>
      </c>
      <c r="G124" s="22">
        <f t="shared" si="6"/>
        <v>2365</v>
      </c>
      <c r="H124" s="152">
        <f>VLOOKUP(H$2,怪物属性!$B$4:$F$29,5,FALSE)/($F124-VLOOKUP(H$2,怪物属性!$B$4:$F$29,4,FALSE))</f>
        <v>2.74968394437421</v>
      </c>
      <c r="I124" s="153">
        <f>$E124/(VLOOKUP(I$2,怪物属性!$B$4:$F$29,3,FALSE)-$G124)/IF(H124&lt;0,ABS(H124),H124)</f>
        <v>-6.324256254225828</v>
      </c>
      <c r="J124" s="152">
        <f>VLOOKUP(J$2,怪物属性!$B$4:$F$29,5,FALSE)/($F124-VLOOKUP(J$2,怪物属性!$B$4:$F$29,4,FALSE))</f>
        <v>4.2516556291390728</v>
      </c>
      <c r="K124" s="153">
        <f>$E124/(VLOOKUP(K$2,怪物属性!$B$4:$F$29,3,FALSE)-$G124)/IF(J124&lt;0,ABS(J124),J124)</f>
        <v>-8.4924258638320129</v>
      </c>
      <c r="L124" s="152">
        <f>VLOOKUP(L$2,怪物属性!$B$4:$F$29,5,FALSE)/($F124-VLOOKUP(L$2,怪物属性!$B$4:$F$29,4,FALSE))</f>
        <v>7.0651085141903174</v>
      </c>
      <c r="M124" s="153">
        <f>$E124/(VLOOKUP(M$2,怪物属性!$B$4:$F$29,3,FALSE)-$G124)/IF(L124&lt;0,ABS(L124),L124)</f>
        <v>62.764428757088844</v>
      </c>
      <c r="N124" s="152">
        <f>VLOOKUP(N$2,怪物属性!$B$4:$F$29,5,FALSE)/($F124-VLOOKUP(N$2,怪物属性!$B$4:$F$29,4,FALSE))</f>
        <v>9.6858147713950764</v>
      </c>
      <c r="O124" s="153">
        <f>$E124/(VLOOKUP(O$2,怪物属性!$B$4:$F$29,3,FALSE)-$G124)/IF(N124&lt;0,ABS(N124),N124)</f>
        <v>3.1987533813460689</v>
      </c>
      <c r="P124" s="152">
        <f>VLOOKUP(P$2,怪物属性!$B$4:$F$29,5,FALSE)/($F124-VLOOKUP(P$2,怪物属性!$B$4:$F$29,4,FALSE))</f>
        <v>14.20222979250542</v>
      </c>
      <c r="Q124" s="153">
        <f>$E124/(VLOOKUP(Q$2,怪物属性!$B$4:$F$29,3,FALSE)-$G124)/IF(P124&lt;0,ABS(P124),P124)</f>
        <v>1.1264248954069374</v>
      </c>
      <c r="R124" s="152">
        <f>VLOOKUP(R$2,怪物属性!$B$4:$F$29,5,FALSE)/($F124-VLOOKUP(R$2,怪物属性!$B$4:$F$29,4,FALSE))</f>
        <v>18.567754698318495</v>
      </c>
      <c r="S124" s="153">
        <f>$E124/(VLOOKUP(S$2,怪物属性!$B$4:$F$29,3,FALSE)-$G124)/IF(R124&lt;0,ABS(R124),R124)</f>
        <v>0.56989418768778866</v>
      </c>
      <c r="T124" s="152">
        <f>VLOOKUP(T$2,怪物属性!$B$4:$F$29,5,FALSE)/($F124-VLOOKUP(T$2,怪物属性!$B$4:$F$29,4,FALSE))</f>
        <v>25.502808988764045</v>
      </c>
      <c r="U124" s="153">
        <f>$E124/(VLOOKUP(U$2,怪物属性!$B$4:$F$29,3,FALSE)-$G124)/IF(T124&lt;0,ABS(T124),T124)</f>
        <v>0.31364672839796687</v>
      </c>
      <c r="V124" s="152">
        <f>VLOOKUP(V$2,怪物属性!$B$4:$F$29,5,FALSE)/($F124-VLOOKUP(V$2,怪物属性!$B$4:$F$29,4,FALSE))</f>
        <v>32.030075187969928</v>
      </c>
      <c r="W124" s="153">
        <f>$E124/(VLOOKUP(W$2,怪物属性!$B$4:$F$29,3,FALSE)-$G124)/IF(V124&lt;0,ABS(V124),V124)</f>
        <v>0.20028079871634871</v>
      </c>
      <c r="X124" s="152">
        <f>VLOOKUP(X$2,怪物属性!$B$4:$F$29,5,FALSE)/($F124-VLOOKUP(X$2,怪物属性!$B$4:$F$29,4,FALSE))</f>
        <v>42.4552812626467</v>
      </c>
      <c r="Y124" s="153">
        <f>$E124/(VLOOKUP(Y$2,怪物属性!$B$4:$F$29,3,FALSE)-$G124)/IF(X124&lt;0,ABS(X124),X124)</f>
        <v>0.12603093358232784</v>
      </c>
      <c r="Z124" s="152">
        <f>VLOOKUP(Z$2,怪物属性!$B$4:$F$29,5,FALSE)/($F124-VLOOKUP(Z$2,怪物属性!$B$4:$F$29,4,FALSE))</f>
        <v>52.594120228170247</v>
      </c>
      <c r="AA124" s="153">
        <f>$E124/(VLOOKUP(AA$2,怪物属性!$B$4:$F$29,3,FALSE)-$G124)/IF(Z124&lt;0,ABS(Z124),Z124)</f>
        <v>8.7060994619449675E-2</v>
      </c>
      <c r="AB124" s="152">
        <f>VLOOKUP(AB$2,怪物属性!$B$4:$F$29,5,FALSE)/($F124-VLOOKUP(AB$2,怪物属性!$B$4:$F$29,4,FALSE))</f>
        <v>145.82159624413146</v>
      </c>
      <c r="AC124" s="153">
        <f>$E124/(VLOOKUP(AC$2,怪物属性!$B$4:$F$29,3,FALSE)-$G124)/IF(AB124&lt;0,ABS(AB124),AB124)</f>
        <v>1.8847702690113006E-2</v>
      </c>
      <c r="AD124" s="152">
        <f>VLOOKUP(AD$2,怪物属性!$B$4:$F$29,5,FALSE)/($F124-VLOOKUP(AD$2,怪物属性!$B$4:$F$29,4,FALSE))</f>
        <v>209.43469591226321</v>
      </c>
      <c r="AE124" s="153">
        <f>$E124/(VLOOKUP(AE$2,怪物属性!$B$4:$F$29,3,FALSE)-$G124)/IF(AD124&lt;0,ABS(AD124),AD124)</f>
        <v>1.173023142523013E-2</v>
      </c>
      <c r="AF124" s="152">
        <f>VLOOKUP(AF$2,怪物属性!$B$4:$F$29,5,FALSE)/($F124-VLOOKUP(AF$2,怪物属性!$B$4:$F$29,4,FALSE))</f>
        <v>342.05292479108635</v>
      </c>
      <c r="AG124" s="153">
        <f>$E124/(VLOOKUP(AG$2,怪物属性!$B$4:$F$29,3,FALSE)-$G124)/IF(AF124&lt;0,ABS(AF124),AF124)</f>
        <v>6.4739089046173728E-3</v>
      </c>
      <c r="AH124" s="152">
        <f>VLOOKUP(AH$2,怪物属性!$B$4:$F$29,5,FALSE)/($F124-VLOOKUP(AH$2,怪物属性!$B$4:$F$29,4,FALSE))</f>
        <v>630.66666666666663</v>
      </c>
      <c r="AI124" s="153">
        <f>$E124/(VLOOKUP(AI$2,怪物属性!$B$4:$F$29,3,FALSE)-$G124)/IF(AH124&lt;0,ABS(AH124),AH124)</f>
        <v>3.1946613658952153E-3</v>
      </c>
      <c r="AJ124" s="152">
        <f>VLOOKUP(AJ$2,怪物属性!$B$4:$F$29,5,FALSE)/($F124-VLOOKUP(AJ$2,怪物属性!$B$4:$F$29,4,FALSE))</f>
        <v>2366</v>
      </c>
      <c r="AK124" s="153">
        <f>$E124/(VLOOKUP(AK$2,怪物属性!$B$4:$F$29,3,FALSE)-$G124)/IF(AJ124&lt;0,ABS(AJ124),AJ124)</f>
        <v>7.7838599278223894E-4</v>
      </c>
      <c r="AL124" s="152">
        <f>VLOOKUP(AL$2,怪物属性!$B$4:$F$29,5,FALSE)/($F124-VLOOKUP(AL$2,怪物属性!$B$4:$F$29,4,FALSE))</f>
        <v>-1741.020304568528</v>
      </c>
      <c r="AM124" s="153">
        <f>$E124/(VLOOKUP(AM$2,怪物属性!$B$4:$F$29,3,FALSE)-$G124)/IF(AL124&lt;0,ABS(AL124),AL124)</f>
        <v>9.6740571756286857E-4</v>
      </c>
      <c r="AN124" s="152">
        <f>VLOOKUP(AN$2,怪物属性!$B$4:$F$29,5,FALSE)/($F124-VLOOKUP(AN$2,怪物属性!$B$4:$F$29,4,FALSE))</f>
        <v>-757.57534246575347</v>
      </c>
      <c r="AO124" s="153">
        <f>$E124/(VLOOKUP(AO$2,怪物属性!$B$4:$F$29,3,FALSE)-$G124)/IF(AN124&lt;0,ABS(AN124),AN124)</f>
        <v>2.0544927348313782E-3</v>
      </c>
      <c r="AP124" s="152">
        <f>VLOOKUP(AP$2,怪物属性!$B$4:$F$29,5,FALSE)/($F124-VLOOKUP(AP$2,怪物属性!$B$4:$F$29,4,FALSE))</f>
        <v>-489.39252336448595</v>
      </c>
      <c r="AQ124" s="153">
        <f>$E124/(VLOOKUP(AQ$2,怪物属性!$B$4:$F$29,3,FALSE)-$G124)/IF(AP124&lt;0,ABS(AP124),AP124)</f>
        <v>2.9380008445787338E-3</v>
      </c>
      <c r="AR124" s="152">
        <f>VLOOKUP(AR$2,怪物属性!$B$4:$F$29,5,FALSE)/($F124-VLOOKUP(AR$2,怪物属性!$B$4:$F$29,4,FALSE))</f>
        <v>-386.01324503311258</v>
      </c>
      <c r="AS124" s="153">
        <f>$E124/(VLOOKUP(AS$2,怪物属性!$B$4:$F$29,3,FALSE)-$G124)/IF(AR124&lt;0,ABS(AR124),AR124)</f>
        <v>3.4565488153372563E-3</v>
      </c>
      <c r="AT124" s="152">
        <f>VLOOKUP(AT$2,怪物属性!$B$4:$F$29,5,FALSE)/($F124-VLOOKUP(AT$2,怪物属性!$B$4:$F$29,4,FALSE))</f>
        <v>-309.26765799256503</v>
      </c>
      <c r="AU124" s="153">
        <f>$E124/(VLOOKUP(AU$2,怪物属性!$B$4:$F$29,3,FALSE)-$G124)/IF(AT124&lt;0,ABS(AT124),AT124)</f>
        <v>3.9863237424229009E-3</v>
      </c>
      <c r="AV124" s="152">
        <f>VLOOKUP(AV$2,怪物属性!$B$4:$F$29,5,FALSE)/($F124-VLOOKUP(AV$2,怪物属性!$B$4:$F$29,4,FALSE))</f>
        <v>-261.28217349857005</v>
      </c>
      <c r="AW124" s="153">
        <f>$E124/(VLOOKUP(AW$2,怪物属性!$B$4:$F$29,3,FALSE)-$G124)/IF(AV124&lt;0,ABS(AV124),AV124)</f>
        <v>4.3308693134957174E-3</v>
      </c>
      <c r="AX124" s="152">
        <f>VLOOKUP(AX$2,怪物属性!$B$4:$F$29,5,FALSE)/($F124-VLOOKUP(AX$2,怪物属性!$B$4:$F$29,4,FALSE))</f>
        <v>-223.29973066564062</v>
      </c>
      <c r="AY124" s="153">
        <f>$E124/(VLOOKUP(AY$2,怪物属性!$B$4:$F$29,3,FALSE)-$G124)/IF(AX124&lt;0,ABS(AX124),AX124)</f>
        <v>4.6711904349399031E-3</v>
      </c>
      <c r="AZ124" s="152">
        <f>VLOOKUP(AZ$2,怪物属性!$B$4:$F$29,5,FALSE)/($F124-VLOOKUP(AZ$2,怪物属性!$B$4:$F$29,4,FALSE))</f>
        <v>-188.61818181818182</v>
      </c>
      <c r="BA124" s="153">
        <f>$E124/(VLOOKUP(BA$2,怪物属性!$B$4:$F$29,3,FALSE)-$G124)/IF(AZ124&lt;0,ABS(AZ124),AZ124)</f>
        <v>4.9921265825991143E-3</v>
      </c>
      <c r="BB124" s="152">
        <f>VLOOKUP(BB$2,怪物属性!$B$4:$F$29,5,FALSE)/($F124-VLOOKUP(BB$2,怪物属性!$B$4:$F$29,4,FALSE))</f>
        <v>-154.96626506024097</v>
      </c>
      <c r="BC124" s="153">
        <f>$E124/(VLOOKUP(BC$2,怪物属性!$B$4:$F$29,3,FALSE)-$G124)/IF(BB124&lt;0,ABS(BB124),BB124)</f>
        <v>5.4401328696644206E-3</v>
      </c>
      <c r="BD124" s="152">
        <f>VLOOKUP(BD$2,怪物属性!$B$4:$F$29,5,FALSE)/($F124-VLOOKUP(BD$2,怪物属性!$B$4:$F$29,4,FALSE))</f>
        <v>-111.63702171664943</v>
      </c>
      <c r="BE124" s="153">
        <f>$E124/(VLOOKUP(BE$2,怪物属性!$B$4:$F$29,3,FALSE)-$G124)/IF(BD124&lt;0,ABS(BD124),BD124)</f>
        <v>6.2928051505337056E-3</v>
      </c>
    </row>
    <row r="125" spans="1:57" x14ac:dyDescent="0.15">
      <c r="A125" s="30">
        <f>VLOOKUP(B125,装备升级!W:AB,静态模拟!C125+1,FALSE)+IF(静态模拟!D125=0,0,VLOOKUP(B125,装备强化!AP:AZ,静态模拟!D125+1,FALSE))</f>
        <v>2077</v>
      </c>
      <c r="B125" s="149">
        <v>10</v>
      </c>
      <c r="C125" s="149">
        <v>1</v>
      </c>
      <c r="D125" s="149">
        <v>9</v>
      </c>
      <c r="E125" s="149">
        <f t="shared" si="4"/>
        <v>14220</v>
      </c>
      <c r="F125" s="22">
        <f t="shared" si="5"/>
        <v>4740</v>
      </c>
      <c r="G125" s="22">
        <f t="shared" si="6"/>
        <v>2370</v>
      </c>
      <c r="H125" s="152">
        <f>VLOOKUP(H$2,怪物属性!$B$4:$F$29,5,FALSE)/($F125-VLOOKUP(H$2,怪物属性!$B$4:$F$29,4,FALSE))</f>
        <v>2.7427490542244639</v>
      </c>
      <c r="I125" s="153">
        <f>$E125/(VLOOKUP(I$2,怪物属性!$B$4:$F$29,3,FALSE)-$G125)/IF(H125&lt;0,ABS(H125),H125)</f>
        <v>-6.3149565290436396</v>
      </c>
      <c r="J125" s="152">
        <f>VLOOKUP(J$2,怪物属性!$B$4:$F$29,5,FALSE)/($F125-VLOOKUP(J$2,怪物属性!$B$4:$F$29,4,FALSE))</f>
        <v>4.240422721268164</v>
      </c>
      <c r="K125" s="153">
        <f>$E125/(VLOOKUP(K$2,怪物属性!$B$4:$F$29,3,FALSE)-$G125)/IF(J125&lt;0,ABS(J125),J125)</f>
        <v>-8.4257267646644429</v>
      </c>
      <c r="L125" s="152">
        <f>VLOOKUP(L$2,怪物属性!$B$4:$F$29,5,FALSE)/($F125-VLOOKUP(L$2,怪物属性!$B$4:$F$29,4,FALSE))</f>
        <v>7.0455049944506101</v>
      </c>
      <c r="M125" s="153">
        <f>$E125/(VLOOKUP(M$2,怪物属性!$B$4:$F$29,3,FALSE)-$G125)/IF(L125&lt;0,ABS(L125),L125)</f>
        <v>74.752152909052725</v>
      </c>
      <c r="N125" s="152">
        <f>VLOOKUP(N$2,怪物属性!$B$4:$F$29,5,FALSE)/($F125-VLOOKUP(N$2,怪物属性!$B$4:$F$29,4,FALSE))</f>
        <v>9.6575102279368785</v>
      </c>
      <c r="O125" s="153">
        <f>$E125/(VLOOKUP(O$2,怪物属性!$B$4:$F$29,3,FALSE)-$G125)/IF(N125&lt;0,ABS(N125),N125)</f>
        <v>3.2503955715226982</v>
      </c>
      <c r="P125" s="152">
        <f>VLOOKUP(P$2,怪物属性!$B$4:$F$29,5,FALSE)/($F125-VLOOKUP(P$2,怪物属性!$B$4:$F$29,4,FALSE))</f>
        <v>14.15838221673356</v>
      </c>
      <c r="Q125" s="153">
        <f>$E125/(VLOOKUP(Q$2,怪物属性!$B$4:$F$29,3,FALSE)-$G125)/IF(P125&lt;0,ABS(P125),P125)</f>
        <v>1.1387211287838366</v>
      </c>
      <c r="R125" s="152">
        <f>VLOOKUP(R$2,怪物属性!$B$4:$F$29,5,FALSE)/($F125-VLOOKUP(R$2,怪物属性!$B$4:$F$29,4,FALSE))</f>
        <v>18.50673677292146</v>
      </c>
      <c r="S125" s="153">
        <f>$E125/(VLOOKUP(S$2,怪物属性!$B$4:$F$29,3,FALSE)-$G125)/IF(R125&lt;0,ABS(R125),R125)</f>
        <v>0.57512638264914873</v>
      </c>
      <c r="T125" s="152">
        <f>VLOOKUP(T$2,怪物属性!$B$4:$F$29,5,FALSE)/($F125-VLOOKUP(T$2,怪物属性!$B$4:$F$29,4,FALSE))</f>
        <v>25.413575927221835</v>
      </c>
      <c r="U125" s="153">
        <f>$E125/(VLOOKUP(U$2,怪物属性!$B$4:$F$29,3,FALSE)-$G125)/IF(T125&lt;0,ABS(T125),T125)</f>
        <v>0.31630494738384274</v>
      </c>
      <c r="V125" s="152">
        <f>VLOOKUP(V$2,怪物属性!$B$4:$F$29,5,FALSE)/($F125-VLOOKUP(V$2,怪物属性!$B$4:$F$29,4,FALSE))</f>
        <v>31.910112359550563</v>
      </c>
      <c r="W125" s="153">
        <f>$E125/(VLOOKUP(W$2,怪物属性!$B$4:$F$29,3,FALSE)-$G125)/IF(V125&lt;0,ABS(V125),V125)</f>
        <v>0.20191516110710478</v>
      </c>
      <c r="X125" s="152">
        <f>VLOOKUP(X$2,怪物属性!$B$4:$F$29,5,FALSE)/($F125-VLOOKUP(X$2,怪物属性!$B$4:$F$29,4,FALSE))</f>
        <v>42.284159613059252</v>
      </c>
      <c r="Y125" s="153">
        <f>$E125/(VLOOKUP(Y$2,怪物属性!$B$4:$F$29,3,FALSE)-$G125)/IF(X125&lt;0,ABS(X125),X125)</f>
        <v>0.12704803476268034</v>
      </c>
      <c r="Z125" s="152">
        <f>VLOOKUP(Z$2,怪物属性!$B$4:$F$29,5,FALSE)/($F125-VLOOKUP(Z$2,怪物属性!$B$4:$F$29,4,FALSE))</f>
        <v>52.364351245085189</v>
      </c>
      <c r="AA125" s="153">
        <f>$E125/(VLOOKUP(AA$2,怪物属性!$B$4:$F$29,3,FALSE)-$G125)/IF(Z125&lt;0,ABS(Z125),Z125)</f>
        <v>8.7769486946187206E-2</v>
      </c>
      <c r="AB125" s="152">
        <f>VLOOKUP(AB$2,怪物属性!$B$4:$F$29,5,FALSE)/($F125-VLOOKUP(AB$2,怪物属性!$B$4:$F$29,4,FALSE))</f>
        <v>144.68944099378882</v>
      </c>
      <c r="AC125" s="153">
        <f>$E125/(VLOOKUP(AC$2,怪物属性!$B$4:$F$29,3,FALSE)-$G125)/IF(AB125&lt;0,ABS(AB125),AB125)</f>
        <v>1.9053791995230187E-2</v>
      </c>
      <c r="AD125" s="152">
        <f>VLOOKUP(AD$2,怪物属性!$B$4:$F$29,5,FALSE)/($F125-VLOOKUP(AD$2,怪物属性!$B$4:$F$29,4,FALSE))</f>
        <v>207.36722606120435</v>
      </c>
      <c r="AE125" s="153">
        <f>$E125/(VLOOKUP(AE$2,怪物属性!$B$4:$F$29,3,FALSE)-$G125)/IF(AD125&lt;0,ABS(AD125),AD125)</f>
        <v>1.1882515894784748E-2</v>
      </c>
      <c r="AF125" s="152">
        <f>VLOOKUP(AF$2,怪物属性!$B$4:$F$29,5,FALSE)/($F125-VLOOKUP(AF$2,怪物属性!$B$4:$F$29,4,FALSE))</f>
        <v>337.35439560439562</v>
      </c>
      <c r="AG125" s="153">
        <f>$E125/(VLOOKUP(AG$2,怪物属性!$B$4:$F$29,3,FALSE)-$G125)/IF(AF125&lt;0,ABS(AF125),AF125)</f>
        <v>6.5830889207510604E-3</v>
      </c>
      <c r="AH125" s="152">
        <f>VLOOKUP(AH$2,怪物属性!$B$4:$F$29,5,FALSE)/($F125-VLOOKUP(AH$2,怪物属性!$B$4:$F$29,4,FALSE))</f>
        <v>616.39819004524884</v>
      </c>
      <c r="AI125" s="153">
        <f>$E125/(VLOOKUP(AI$2,怪物属性!$B$4:$F$29,3,FALSE)-$G125)/IF(AH125&lt;0,ABS(AH125),AH125)</f>
        <v>3.2778492712769759E-3</v>
      </c>
      <c r="AJ125" s="152">
        <f>VLOOKUP(AJ$2,怪物属性!$B$4:$F$29,5,FALSE)/($F125-VLOOKUP(AJ$2,怪物属性!$B$4:$F$29,4,FALSE))</f>
        <v>2199.3802816901407</v>
      </c>
      <c r="AK125" s="153">
        <f>$E125/(VLOOKUP(AK$2,怪物属性!$B$4:$F$29,3,FALSE)-$G125)/IF(AJ125&lt;0,ABS(AJ125),AJ125)</f>
        <v>8.3966982068880178E-4</v>
      </c>
      <c r="AL125" s="152">
        <f>VLOOKUP(AL$2,怪物属性!$B$4:$F$29,5,FALSE)/($F125-VLOOKUP(AL$2,怪物属性!$B$4:$F$29,4,FALSE))</f>
        <v>-1834.1229946524063</v>
      </c>
      <c r="AM125" s="153">
        <f>$E125/(VLOOKUP(AM$2,怪物属性!$B$4:$F$29,3,FALSE)-$G125)/IF(AL125&lt;0,ABS(AL125),AL125)</f>
        <v>9.2078672446562057E-4</v>
      </c>
      <c r="AN125" s="152">
        <f>VLOOKUP(AN$2,怪物属性!$B$4:$F$29,5,FALSE)/($F125-VLOOKUP(AN$2,怪物属性!$B$4:$F$29,4,FALSE))</f>
        <v>-772.6966067864272</v>
      </c>
      <c r="AO125" s="153">
        <f>$E125/(VLOOKUP(AO$2,怪物属性!$B$4:$F$29,3,FALSE)-$G125)/IF(AN125&lt;0,ABS(AN125),AN125)</f>
        <v>2.0196535638394558E-3</v>
      </c>
      <c r="AP125" s="152">
        <f>VLOOKUP(AP$2,怪物属性!$B$4:$F$29,5,FALSE)/($F125-VLOOKUP(AP$2,怪物属性!$B$4:$F$29,4,FALSE))</f>
        <v>-495.17730496453902</v>
      </c>
      <c r="AQ125" s="153">
        <f>$E125/(VLOOKUP(AQ$2,怪物属性!$B$4:$F$29,3,FALSE)-$G125)/IF(AP125&lt;0,ABS(AP125),AP125)</f>
        <v>2.9112922279814412E-3</v>
      </c>
      <c r="AR125" s="152">
        <f>VLOOKUP(AR$2,怪物属性!$B$4:$F$29,5,FALSE)/($F125-VLOOKUP(AR$2,怪物属性!$B$4:$F$29,4,FALSE))</f>
        <v>-389.23539232053423</v>
      </c>
      <c r="AS125" s="153">
        <f>$E125/(VLOOKUP(AS$2,怪物属性!$B$4:$F$29,3,FALSE)-$G125)/IF(AR125&lt;0,ABS(AR125),AR125)</f>
        <v>3.4367980164797551E-3</v>
      </c>
      <c r="AT125" s="152">
        <f>VLOOKUP(AT$2,怪物属性!$B$4:$F$29,5,FALSE)/($F125-VLOOKUP(AT$2,怪物属性!$B$4:$F$29,4,FALSE))</f>
        <v>-311.19576059850374</v>
      </c>
      <c r="AU125" s="153">
        <f>$E125/(VLOOKUP(AU$2,怪物属性!$B$4:$F$29,3,FALSE)-$G125)/IF(AT125&lt;0,ABS(AT125),AT125)</f>
        <v>3.9717261965629908E-3</v>
      </c>
      <c r="AV125" s="152">
        <f>VLOOKUP(AV$2,怪物属性!$B$4:$F$29,5,FALSE)/($F125-VLOOKUP(AV$2,怪物属性!$B$4:$F$29,4,FALSE))</f>
        <v>-262.53352490421457</v>
      </c>
      <c r="AW125" s="153">
        <f>$E125/(VLOOKUP(AW$2,怪物属性!$B$4:$F$29,3,FALSE)-$G125)/IF(AV125&lt;0,ABS(AV125),AV125)</f>
        <v>4.3210619074079302E-3</v>
      </c>
      <c r="AX125" s="152">
        <f>VLOOKUP(AX$2,怪物属性!$B$4:$F$29,5,FALSE)/($F125-VLOOKUP(AX$2,怪物属性!$B$4:$F$29,4,FALSE))</f>
        <v>-224.16222479721901</v>
      </c>
      <c r="AY125" s="153">
        <f>$E125/(VLOOKUP(AY$2,怪物属性!$B$4:$F$29,3,FALSE)-$G125)/IF(AX125&lt;0,ABS(AX125),AX125)</f>
        <v>4.6647695586595813E-3</v>
      </c>
      <c r="AZ125" s="152">
        <f>VLOOKUP(AZ$2,怪物属性!$B$4:$F$29,5,FALSE)/($F125-VLOOKUP(AZ$2,怪物属性!$B$4:$F$29,4,FALSE))</f>
        <v>-189.19148936170214</v>
      </c>
      <c r="BA125" s="153">
        <f>$E125/(VLOOKUP(BA$2,怪物属性!$B$4:$F$29,3,FALSE)-$G125)/IF(AZ125&lt;0,ABS(AZ125),AZ125)</f>
        <v>4.9891764566769364E-3</v>
      </c>
      <c r="BB125" s="152">
        <f>VLOOKUP(BB$2,怪物属性!$B$4:$F$29,5,FALSE)/($F125-VLOOKUP(BB$2,怪物属性!$B$4:$F$29,4,FALSE))</f>
        <v>-155.34057971014494</v>
      </c>
      <c r="BC125" s="153">
        <f>$E125/(VLOOKUP(BC$2,怪物属性!$B$4:$F$29,3,FALSE)-$G125)/IF(BB125&lt;0,ABS(BB125),BB125)</f>
        <v>5.440113743054492E-3</v>
      </c>
      <c r="BD125" s="152">
        <f>VLOOKUP(BD$2,怪物属性!$B$4:$F$29,5,FALSE)/($F125-VLOOKUP(BD$2,怪物属性!$B$4:$F$29,4,FALSE))</f>
        <v>-111.82976519337016</v>
      </c>
      <c r="BE125" s="153">
        <f>$E125/(VLOOKUP(BE$2,怪物属性!$B$4:$F$29,3,FALSE)-$G125)/IF(BD125&lt;0,ABS(BD125),BD125)</f>
        <v>6.2967990149657063E-3</v>
      </c>
    </row>
    <row r="126" spans="1:57" x14ac:dyDescent="0.15">
      <c r="A126" s="30">
        <f>VLOOKUP(B126,装备升级!W:AB,静态模拟!C126+1,FALSE)+IF(静态模拟!D126=0,0,VLOOKUP(B126,装备强化!AP:AZ,静态模拟!D126+1,FALSE))</f>
        <v>2683</v>
      </c>
      <c r="B126" s="149">
        <v>10</v>
      </c>
      <c r="C126" s="149">
        <v>1</v>
      </c>
      <c r="D126" s="149">
        <v>10</v>
      </c>
      <c r="E126" s="149">
        <f t="shared" si="4"/>
        <v>14250</v>
      </c>
      <c r="F126" s="22">
        <f t="shared" si="5"/>
        <v>4750</v>
      </c>
      <c r="G126" s="22">
        <f t="shared" si="6"/>
        <v>2375</v>
      </c>
      <c r="H126" s="152">
        <f>VLOOKUP(H$2,怪物属性!$B$4:$F$29,5,FALSE)/($F126-VLOOKUP(H$2,怪物属性!$B$4:$F$29,4,FALSE))</f>
        <v>2.7358490566037736</v>
      </c>
      <c r="I126" s="153">
        <f>$E126/(VLOOKUP(I$2,怪物属性!$B$4:$F$29,3,FALSE)-$G126)/IF(H126&lt;0,ABS(H126),H126)</f>
        <v>-6.3058361860232113</v>
      </c>
      <c r="J126" s="152">
        <f>VLOOKUP(J$2,怪物属性!$B$4:$F$29,5,FALSE)/($F126-VLOOKUP(J$2,怪物属性!$B$4:$F$29,4,FALSE))</f>
        <v>4.2292490118577071</v>
      </c>
      <c r="K126" s="153">
        <f>$E126/(VLOOKUP(K$2,怪物属性!$B$4:$F$29,3,FALSE)-$G126)/IF(J126&lt;0,ABS(J126),J126)</f>
        <v>-8.3607754922195685</v>
      </c>
      <c r="L126" s="152">
        <f>VLOOKUP(L$2,怪物属性!$B$4:$F$29,5,FALSE)/($F126-VLOOKUP(L$2,怪物属性!$B$4:$F$29,4,FALSE))</f>
        <v>7.0260099612617601</v>
      </c>
      <c r="M126" s="153">
        <f>$E126/(VLOOKUP(M$2,怪物属性!$B$4:$F$29,3,FALSE)-$G126)/IF(L126&lt;0,ABS(L126),L126)</f>
        <v>92.189916652345758</v>
      </c>
      <c r="N126" s="152">
        <f>VLOOKUP(N$2,怪物属性!$B$4:$F$29,5,FALSE)/($F126-VLOOKUP(N$2,怪物属性!$B$4:$F$29,4,FALSE))</f>
        <v>9.62937062937063</v>
      </c>
      <c r="O126" s="153">
        <f>$E126/(VLOOKUP(O$2,怪物属性!$B$4:$F$29,3,FALSE)-$G126)/IF(N126&lt;0,ABS(N126),N126)</f>
        <v>3.3032310146280732</v>
      </c>
      <c r="P126" s="152">
        <f>VLOOKUP(P$2,怪物属性!$B$4:$F$29,5,FALSE)/($F126-VLOOKUP(P$2,怪物属性!$B$4:$F$29,4,FALSE))</f>
        <v>14.114804555247769</v>
      </c>
      <c r="Q126" s="153">
        <f>$E126/(VLOOKUP(Q$2,怪物属性!$B$4:$F$29,3,FALSE)-$G126)/IF(P126&lt;0,ABS(P126),P126)</f>
        <v>1.1511724886328609</v>
      </c>
      <c r="R126" s="152">
        <f>VLOOKUP(R$2,怪物属性!$B$4:$F$29,5,FALSE)/($F126-VLOOKUP(R$2,怪物属性!$B$4:$F$29,4,FALSE))</f>
        <v>18.446118571896495</v>
      </c>
      <c r="S126" s="153">
        <f>$E126/(VLOOKUP(S$2,怪物属性!$B$4:$F$29,3,FALSE)-$G126)/IF(R126&lt;0,ABS(R126),R126)</f>
        <v>0.58040589249810648</v>
      </c>
      <c r="T126" s="152">
        <f>VLOOKUP(T$2,怪物属性!$B$4:$F$29,5,FALSE)/($F126-VLOOKUP(T$2,怪物属性!$B$4:$F$29,4,FALSE))</f>
        <v>25.324965132496512</v>
      </c>
      <c r="U126" s="153">
        <f>$E126/(VLOOKUP(U$2,怪物属性!$B$4:$F$29,3,FALSE)-$G126)/IF(T126&lt;0,ABS(T126),T126)</f>
        <v>0.3189829186438316</v>
      </c>
      <c r="V126" s="152">
        <f>VLOOKUP(V$2,怪物属性!$B$4:$F$29,5,FALSE)/($F126-VLOOKUP(V$2,怪物属性!$B$4:$F$29,4,FALSE))</f>
        <v>31.791044776119403</v>
      </c>
      <c r="W126" s="153">
        <f>$E126/(VLOOKUP(W$2,怪物属性!$B$4:$F$29,3,FALSE)-$G126)/IF(V126&lt;0,ABS(V126),V126)</f>
        <v>0.20356014378733803</v>
      </c>
      <c r="X126" s="152">
        <f>VLOOKUP(X$2,怪物属性!$B$4:$F$29,5,FALSE)/($F126-VLOOKUP(X$2,怪物属性!$B$4:$F$29,4,FALSE))</f>
        <v>42.114411882778001</v>
      </c>
      <c r="Y126" s="153">
        <f>$E126/(VLOOKUP(Y$2,怪物属性!$B$4:$F$29,3,FALSE)-$G126)/IF(X126&lt;0,ABS(X126),X126)</f>
        <v>0.12807115046355863</v>
      </c>
      <c r="Z126" s="152">
        <f>VLOOKUP(Z$2,怪物属性!$B$4:$F$29,5,FALSE)/($F126-VLOOKUP(Z$2,怪物属性!$B$4:$F$29,4,FALSE))</f>
        <v>52.136581122227057</v>
      </c>
      <c r="AA126" s="153">
        <f>$E126/(VLOOKUP(AA$2,怪物属性!$B$4:$F$29,3,FALSE)-$G126)/IF(Z126&lt;0,ABS(Z126),Z126)</f>
        <v>8.8481893381013935E-2</v>
      </c>
      <c r="AB126" s="152">
        <f>VLOOKUP(AB$2,怪物属性!$B$4:$F$29,5,FALSE)/($F126-VLOOKUP(AB$2,怪物属性!$B$4:$F$29,4,FALSE))</f>
        <v>143.57473035439136</v>
      </c>
      <c r="AC126" s="153">
        <f>$E126/(VLOOKUP(AC$2,怪物属性!$B$4:$F$29,3,FALSE)-$G126)/IF(AB126&lt;0,ABS(AB126),AB126)</f>
        <v>1.9260906037018678E-2</v>
      </c>
      <c r="AD126" s="152">
        <f>VLOOKUP(AD$2,怪物属性!$B$4:$F$29,5,FALSE)/($F126-VLOOKUP(AD$2,怪物属性!$B$4:$F$29,4,FALSE))</f>
        <v>205.34017595307918</v>
      </c>
      <c r="AE126" s="153">
        <f>$E126/(VLOOKUP(AE$2,怪物属性!$B$4:$F$29,3,FALSE)-$G126)/IF(AD126&lt;0,ABS(AD126),AD126)</f>
        <v>1.2035559838960753E-2</v>
      </c>
      <c r="AF126" s="152">
        <f>VLOOKUP(AF$2,怪物属性!$B$4:$F$29,5,FALSE)/($F126-VLOOKUP(AF$2,怪物属性!$B$4:$F$29,4,FALSE))</f>
        <v>332.78319783197833</v>
      </c>
      <c r="AG126" s="153">
        <f>$E126/(VLOOKUP(AG$2,怪物属性!$B$4:$F$29,3,FALSE)-$G126)/IF(AF126&lt;0,ABS(AF126),AF126)</f>
        <v>6.6928214308809662E-3</v>
      </c>
      <c r="AH126" s="152">
        <f>VLOOKUP(AH$2,怪物属性!$B$4:$F$29,5,FALSE)/($F126-VLOOKUP(AH$2,怪物属性!$B$4:$F$29,4,FALSE))</f>
        <v>602.7610619469026</v>
      </c>
      <c r="AI126" s="153">
        <f>$E126/(VLOOKUP(AI$2,怪物属性!$B$4:$F$29,3,FALSE)-$G126)/IF(AH126&lt;0,ABS(AH126),AH126)</f>
        <v>3.3614685905877929E-3</v>
      </c>
      <c r="AJ126" s="152">
        <f>VLOOKUP(AJ$2,怪物属性!$B$4:$F$29,5,FALSE)/($F126-VLOOKUP(AJ$2,怪物属性!$B$4:$F$29,4,FALSE))</f>
        <v>2054.6842105263158</v>
      </c>
      <c r="AK126" s="153">
        <f>$E126/(VLOOKUP(AK$2,怪物属性!$B$4:$F$29,3,FALSE)-$G126)/IF(AJ126&lt;0,ABS(AJ126),AJ126)</f>
        <v>9.0128295256500387E-4</v>
      </c>
      <c r="AL126" s="152">
        <f>VLOOKUP(AL$2,怪物属性!$B$4:$F$29,5,FALSE)/($F126-VLOOKUP(AL$2,怪物属性!$B$4:$F$29,4,FALSE))</f>
        <v>-1937.7457627118645</v>
      </c>
      <c r="AM126" s="153">
        <f>$E126/(VLOOKUP(AM$2,怪物属性!$B$4:$F$29,3,FALSE)-$G126)/IF(AL126&lt;0,ABS(AL126),AL126)</f>
        <v>8.7390444462187588E-4</v>
      </c>
      <c r="AN126" s="152">
        <f>VLOOKUP(AN$2,怪物属性!$B$4:$F$29,5,FALSE)/($F126-VLOOKUP(AN$2,怪物属性!$B$4:$F$29,4,FALSE))</f>
        <v>-788.43380855397152</v>
      </c>
      <c r="AO126" s="153">
        <f>$E126/(VLOOKUP(AO$2,怪物属性!$B$4:$F$29,3,FALSE)-$G126)/IF(AN126&lt;0,ABS(AN126),AN126)</f>
        <v>1.9846059493741804E-3</v>
      </c>
      <c r="AP126" s="152">
        <f>VLOOKUP(AP$2,怪物属性!$B$4:$F$29,5,FALSE)/($F126-VLOOKUP(AP$2,怪物属性!$B$4:$F$29,4,FALSE))</f>
        <v>-501.1004784688995</v>
      </c>
      <c r="AQ126" s="153">
        <f>$E126/(VLOOKUP(AQ$2,怪物属性!$B$4:$F$29,3,FALSE)-$G126)/IF(AP126&lt;0,ABS(AP126),AP126)</f>
        <v>2.8844112469927964E-3</v>
      </c>
      <c r="AR126" s="152">
        <f>VLOOKUP(AR$2,怪物属性!$B$4:$F$29,5,FALSE)/($F126-VLOOKUP(AR$2,怪物属性!$B$4:$F$29,4,FALSE))</f>
        <v>-392.51178451178453</v>
      </c>
      <c r="AS126" s="153">
        <f>$E126/(VLOOKUP(AS$2,怪物属性!$B$4:$F$29,3,FALSE)-$G126)/IF(AR126&lt;0,ABS(AR126),AR126)</f>
        <v>3.4169075261177759E-3</v>
      </c>
      <c r="AT126" s="152">
        <f>VLOOKUP(AT$2,怪物属性!$B$4:$F$29,5,FALSE)/($F126-VLOOKUP(AT$2,怪物属性!$B$4:$F$29,4,FALSE))</f>
        <v>-313.14805520702635</v>
      </c>
      <c r="AU126" s="153">
        <f>$E126/(VLOOKUP(AU$2,怪物属性!$B$4:$F$29,3,FALSE)-$G126)/IF(AT126&lt;0,ABS(AT126),AT126)</f>
        <v>3.9570114333407017E-3</v>
      </c>
      <c r="AV126" s="152">
        <f>VLOOKUP(AV$2,怪物属性!$B$4:$F$29,5,FALSE)/($F126-VLOOKUP(AV$2,怪物属性!$B$4:$F$29,4,FALSE))</f>
        <v>-263.79692011549565</v>
      </c>
      <c r="AW126" s="153">
        <f>$E126/(VLOOKUP(AW$2,怪物属性!$B$4:$F$29,3,FALSE)-$G126)/IF(AV126&lt;0,ABS(AV126),AV126)</f>
        <v>4.3111593197541955E-3</v>
      </c>
      <c r="AX126" s="152">
        <f>VLOOKUP(AX$2,怪物属性!$B$4:$F$29,5,FALSE)/($F126-VLOOKUP(AX$2,怪物属性!$B$4:$F$29,4,FALSE))</f>
        <v>-225.03140752229547</v>
      </c>
      <c r="AY126" s="153">
        <f>$E126/(VLOOKUP(AY$2,怪物属性!$B$4:$F$29,3,FALSE)-$G126)/IF(AX126&lt;0,ABS(AX126),AX126)</f>
        <v>4.6582679072613743E-3</v>
      </c>
      <c r="AZ126" s="152">
        <f>VLOOKUP(AZ$2,怪物属性!$B$4:$F$29,5,FALSE)/($F126-VLOOKUP(AZ$2,怪物属性!$B$4:$F$29,4,FALSE))</f>
        <v>-189.76829268292684</v>
      </c>
      <c r="BA126" s="153">
        <f>$E126/(VLOOKUP(BA$2,怪物属性!$B$4:$F$29,3,FALSE)-$G126)/IF(AZ126&lt;0,ABS(AZ126),AZ126)</f>
        <v>4.9861603646464206E-3</v>
      </c>
      <c r="BB126" s="152">
        <f>VLOOKUP(BB$2,怪物属性!$B$4:$F$29,5,FALSE)/($F126-VLOOKUP(BB$2,怪物属性!$B$4:$F$29,4,FALSE))</f>
        <v>-155.71670702179176</v>
      </c>
      <c r="BC126" s="153">
        <f>$E126/(VLOOKUP(BC$2,怪物属性!$B$4:$F$29,3,FALSE)-$G126)/IF(BB126&lt;0,ABS(BB126),BB126)</f>
        <v>5.4400391439898823E-3</v>
      </c>
      <c r="BD126" s="152">
        <f>VLOOKUP(BD$2,怪物属性!$B$4:$F$29,5,FALSE)/($F126-VLOOKUP(BD$2,怪物属性!$B$4:$F$29,4,FALSE))</f>
        <v>-112.02317537184365</v>
      </c>
      <c r="BE126" s="153">
        <f>$E126/(VLOOKUP(BE$2,怪物属性!$B$4:$F$29,3,FALSE)-$G126)/IF(BD126&lt;0,ABS(BD126),BD126)</f>
        <v>6.3007489747760664E-3</v>
      </c>
    </row>
    <row r="127" spans="1:57" x14ac:dyDescent="0.15">
      <c r="A127" s="30">
        <f>VLOOKUP(B127,装备升级!W:AB,静态模拟!C127+1,FALSE)+IF(静态模拟!D127=0,0,VLOOKUP(B127,装备强化!AP:AZ,静态模拟!D127+1,FALSE))</f>
        <v>57</v>
      </c>
      <c r="B127" s="149">
        <v>10</v>
      </c>
      <c r="C127" s="149">
        <v>2</v>
      </c>
      <c r="D127" s="149">
        <v>0</v>
      </c>
      <c r="E127" s="149">
        <f t="shared" si="4"/>
        <v>18030</v>
      </c>
      <c r="F127" s="22">
        <f t="shared" si="5"/>
        <v>6010</v>
      </c>
      <c r="G127" s="22">
        <f t="shared" si="6"/>
        <v>3005</v>
      </c>
      <c r="H127" s="152">
        <f>VLOOKUP(H$2,怪物属性!$B$4:$F$29,5,FALSE)/($F127-VLOOKUP(H$2,怪物属性!$B$4:$F$29,4,FALSE))</f>
        <v>2.0773638968481376</v>
      </c>
      <c r="I127" s="153">
        <f>$E127/(VLOOKUP(I$2,怪物属性!$B$4:$F$29,3,FALSE)-$G127)/IF(H127&lt;0,ABS(H127),H127)</f>
        <v>-5.961036377415688</v>
      </c>
      <c r="J127" s="152">
        <f>VLOOKUP(J$2,怪物属性!$B$4:$F$29,5,FALSE)/($F127-VLOOKUP(J$2,怪物属性!$B$4:$F$29,4,FALSE))</f>
        <v>3.1750741839762613</v>
      </c>
      <c r="K127" s="153">
        <f>$E127/(VLOOKUP(K$2,怪物属性!$B$4:$F$29,3,FALSE)-$G127)/IF(J127&lt;0,ABS(J127),J127)</f>
        <v>-5.4971998805764892</v>
      </c>
      <c r="L127" s="152">
        <f>VLOOKUP(L$2,怪物属性!$B$4:$F$29,5,FALSE)/($F127-VLOOKUP(L$2,怪物属性!$B$4:$F$29,4,FALSE))</f>
        <v>5.2096840377513338</v>
      </c>
      <c r="M127" s="153">
        <f>$E127/(VLOOKUP(M$2,怪物属性!$B$4:$F$29,3,FALSE)-$G127)/IF(L127&lt;0,ABS(L127),L127)</f>
        <v>-5.692208020346234</v>
      </c>
      <c r="N127" s="152">
        <f>VLOOKUP(N$2,怪物属性!$B$4:$F$29,5,FALSE)/($F127-VLOOKUP(N$2,怪物属性!$B$4:$F$29,4,FALSE))</f>
        <v>7.0434782608695654</v>
      </c>
      <c r="O127" s="153">
        <f>$E127/(VLOOKUP(O$2,怪物属性!$B$4:$F$29,3,FALSE)-$G127)/IF(N127&lt;0,ABS(N127),N127)</f>
        <v>-14.064916564916565</v>
      </c>
      <c r="P127" s="152">
        <f>VLOOKUP(P$2,怪物属性!$B$4:$F$29,5,FALSE)/($F127-VLOOKUP(P$2,怪物属性!$B$4:$F$29,4,FALSE))</f>
        <v>10.170547793302285</v>
      </c>
      <c r="Q127" s="153">
        <f>$E127/(VLOOKUP(Q$2,怪物属性!$B$4:$F$29,3,FALSE)-$G127)/IF(P127&lt;0,ABS(P127),P127)</f>
        <v>7.1771897542308212</v>
      </c>
      <c r="R127" s="152">
        <f>VLOOKUP(R$2,怪物属性!$B$4:$F$29,5,FALSE)/($F127-VLOOKUP(R$2,怪物属性!$B$4:$F$29,4,FALSE))</f>
        <v>13.05726872246696</v>
      </c>
      <c r="S127" s="153">
        <f>$E127/(VLOOKUP(S$2,怪物属性!$B$4:$F$29,3,FALSE)-$G127)/IF(R127&lt;0,ABS(R127),R127)</f>
        <v>1.9698146661507274</v>
      </c>
      <c r="T127" s="152">
        <f>VLOOKUP(T$2,怪物属性!$B$4:$F$29,5,FALSE)/($F127-VLOOKUP(T$2,怪物属性!$B$4:$F$29,4,FALSE))</f>
        <v>17.594961240310077</v>
      </c>
      <c r="U127" s="153">
        <f>$E127/(VLOOKUP(U$2,怪物属性!$B$4:$F$29,3,FALSE)-$G127)/IF(T127&lt;0,ABS(T127),T127)</f>
        <v>0.9036377336850957</v>
      </c>
      <c r="V127" s="152">
        <f>VLOOKUP(V$2,怪物属性!$B$4:$F$29,5,FALSE)/($F127-VLOOKUP(V$2,怪物属性!$B$4:$F$29,4,FALSE))</f>
        <v>21.624365482233504</v>
      </c>
      <c r="W127" s="153">
        <f>$E127/(VLOOKUP(W$2,怪物属性!$B$4:$F$29,3,FALSE)-$G127)/IF(V127&lt;0,ABS(V127),V127)</f>
        <v>0.53039547718883273</v>
      </c>
      <c r="X127" s="152">
        <f>VLOOKUP(X$2,怪物属性!$B$4:$F$29,5,FALSE)/($F127-VLOOKUP(X$2,怪物属性!$B$4:$F$29,4,FALSE))</f>
        <v>27.967741935483872</v>
      </c>
      <c r="Y127" s="153">
        <f>$E127/(VLOOKUP(Y$2,怪物属性!$B$4:$F$29,3,FALSE)-$G127)/IF(X127&lt;0,ABS(X127),X127)</f>
        <v>0.32041316117138002</v>
      </c>
      <c r="Z127" s="152">
        <f>VLOOKUP(Z$2,怪物属性!$B$4:$F$29,5,FALSE)/($F127-VLOOKUP(Z$2,怪物属性!$B$4:$F$29,4,FALSE))</f>
        <v>33.6785613936499</v>
      </c>
      <c r="AA127" s="153">
        <f>$E127/(VLOOKUP(AA$2,怪物属性!$B$4:$F$29,3,FALSE)-$G127)/IF(Z127&lt;0,ABS(Z127),Z127)</f>
        <v>0.21771265096381784</v>
      </c>
      <c r="AB127" s="152">
        <f>VLOOKUP(AB$2,怪物属性!$B$4:$F$29,5,FALSE)/($F127-VLOOKUP(AB$2,怪物属性!$B$4:$F$29,4,FALSE))</f>
        <v>72.853792025019544</v>
      </c>
      <c r="AC127" s="153">
        <f>$E127/(VLOOKUP(AC$2,怪物属性!$B$4:$F$29,3,FALSE)-$G127)/IF(AB127&lt;0,ABS(AB127),AB127)</f>
        <v>5.4716332164472664E-2</v>
      </c>
      <c r="AD127" s="152">
        <f>VLOOKUP(AD$2,怪物属性!$B$4:$F$29,5,FALSE)/($F127-VLOOKUP(AD$2,怪物属性!$B$4:$F$29,4,FALSE))</f>
        <v>92.011826544021019</v>
      </c>
      <c r="AE127" s="153">
        <f>$E127/(VLOOKUP(AE$2,怪物属性!$B$4:$F$29,3,FALSE)-$G127)/IF(AD127&lt;0,ABS(AD127),AD127)</f>
        <v>3.8152856546240406E-2</v>
      </c>
      <c r="AF127" s="152">
        <f>VLOOKUP(AF$2,怪物属性!$B$4:$F$29,5,FALSE)/($F127-VLOOKUP(AF$2,怪物属性!$B$4:$F$29,4,FALSE))</f>
        <v>122.91991991991992</v>
      </c>
      <c r="AG127" s="153">
        <f>$E127/(VLOOKUP(AG$2,怪物属性!$B$4:$F$29,3,FALSE)-$G127)/IF(AF127&lt;0,ABS(AF127),AF127)</f>
        <v>2.543010810315734E-2</v>
      </c>
      <c r="AH127" s="152">
        <f>VLOOKUP(AH$2,怪物属性!$B$4:$F$29,5,FALSE)/($F127-VLOOKUP(AH$2,怪物属性!$B$4:$F$29,4,FALSE))</f>
        <v>159.14018691588785</v>
      </c>
      <c r="AI127" s="153">
        <f>$E127/(VLOOKUP(AI$2,怪物属性!$B$4:$F$29,3,FALSE)-$G127)/IF(AH127&lt;0,ABS(AH127),AH127)</f>
        <v>1.7694258230126228E-2</v>
      </c>
      <c r="AJ127" s="152">
        <f>VLOOKUP(AJ$2,怪物属性!$B$4:$F$29,5,FALSE)/($F127-VLOOKUP(AJ$2,怪物属性!$B$4:$F$29,4,FALSE))</f>
        <v>221.18413597733712</v>
      </c>
      <c r="AK127" s="153">
        <f>$E127/(VLOOKUP(AK$2,怪物属性!$B$4:$F$29,3,FALSE)-$G127)/IF(AJ127&lt;0,ABS(AJ127),AJ127)</f>
        <v>1.1537974791281993E-2</v>
      </c>
      <c r="AL127" s="152">
        <f>VLOOKUP(AL$2,怪物属性!$B$4:$F$29,5,FALSE)/($F127-VLOOKUP(AL$2,怪物属性!$B$4:$F$29,4,FALSE))</f>
        <v>316.69529085872574</v>
      </c>
      <c r="AM127" s="153">
        <f>$E127/(VLOOKUP(AM$2,怪物属性!$B$4:$F$29,3,FALSE)-$G127)/IF(AL127&lt;0,ABS(AL127),AL127)</f>
        <v>7.3129988342770912E-3</v>
      </c>
      <c r="AN127" s="152">
        <f>VLOOKUP(AN$2,怪物属性!$B$4:$F$29,5,FALSE)/($F127-VLOOKUP(AN$2,怪物属性!$B$4:$F$29,4,FALSE))</f>
        <v>503.40832249674901</v>
      </c>
      <c r="AO127" s="153">
        <f>$E127/(VLOOKUP(AO$2,怪物属性!$B$4:$F$29,3,FALSE)-$G127)/IF(AN127&lt;0,ABS(AN127),AN127)</f>
        <v>4.2250626429566843E-3</v>
      </c>
      <c r="AP127" s="152">
        <f>VLOOKUP(AP$2,怪物属性!$B$4:$F$29,5,FALSE)/($F127-VLOOKUP(AP$2,怪物属性!$B$4:$F$29,4,FALSE))</f>
        <v>988.01886792452831</v>
      </c>
      <c r="AQ127" s="153">
        <f>$E127/(VLOOKUP(AQ$2,怪物属性!$B$4:$F$29,3,FALSE)-$G127)/IF(AP127&lt;0,ABS(AP127),AP127)</f>
        <v>1.977314915846792E-3</v>
      </c>
      <c r="AR127" s="152">
        <f>VLOOKUP(AR$2,怪物属性!$B$4:$F$29,5,FALSE)/($F127-VLOOKUP(AR$2,怪物属性!$B$4:$F$29,4,FALSE))</f>
        <v>6476.4444444444443</v>
      </c>
      <c r="AS127" s="153">
        <f>$E127/(VLOOKUP(AS$2,怪物属性!$B$4:$F$29,3,FALSE)-$G127)/IF(AR127&lt;0,ABS(AR127),AR127)</f>
        <v>2.7853276075314625E-4</v>
      </c>
      <c r="AT127" s="152">
        <f>VLOOKUP(AT$2,怪物属性!$B$4:$F$29,5,FALSE)/($F127-VLOOKUP(AT$2,怪物属性!$B$4:$F$29,4,FALSE))</f>
        <v>-1494.4850299401198</v>
      </c>
      <c r="AU127" s="153">
        <f>$E127/(VLOOKUP(AU$2,怪物属性!$B$4:$F$29,3,FALSE)-$G127)/IF(AT127&lt;0,ABS(AT127),AT127)</f>
        <v>1.1098763915489802E-3</v>
      </c>
      <c r="AV127" s="152">
        <f>VLOOKUP(AV$2,怪物属性!$B$4:$F$29,5,FALSE)/($F127-VLOOKUP(AV$2,怪物属性!$B$4:$F$29,4,FALSE))</f>
        <v>-670.13447432762837</v>
      </c>
      <c r="AW127" s="153">
        <f>$E127/(VLOOKUP(AW$2,怪物属性!$B$4:$F$29,3,FALSE)-$G127)/IF(AV127&lt;0,ABS(AV127),AV127)</f>
        <v>2.2609283785024674E-3</v>
      </c>
      <c r="AX127" s="152">
        <f>VLOOKUP(AX$2,怪物属性!$B$4:$F$29,5,FALSE)/($F127-VLOOKUP(AX$2,怪物属性!$B$4:$F$29,4,FALSE))</f>
        <v>-439.9969673995451</v>
      </c>
      <c r="AY127" s="153">
        <f>$E127/(VLOOKUP(AY$2,怪物属性!$B$4:$F$29,3,FALSE)-$G127)/IF(AX127&lt;0,ABS(AX127),AX127)</f>
        <v>3.1608728136224102E-3</v>
      </c>
      <c r="AZ127" s="152">
        <f>VLOOKUP(AZ$2,怪物属性!$B$4:$F$29,5,FALSE)/($F127-VLOOKUP(AZ$2,怪物属性!$B$4:$F$29,4,FALSE))</f>
        <v>-308.13861386138615</v>
      </c>
      <c r="BA127" s="153">
        <f>$E127/(VLOOKUP(BA$2,怪物属性!$B$4:$F$29,3,FALSE)-$G127)/IF(AZ127&lt;0,ABS(AZ127),AZ127)</f>
        <v>4.0549291561437313E-3</v>
      </c>
      <c r="BB127" s="152">
        <f>VLOOKUP(BB$2,怪物属性!$B$4:$F$29,5,FALSE)/($F127-VLOOKUP(BB$2,怪物属性!$B$4:$F$29,4,FALSE))</f>
        <v>-224.08013937282229</v>
      </c>
      <c r="BC127" s="153">
        <f>$E127/(VLOOKUP(BC$2,怪物属性!$B$4:$F$29,3,FALSE)-$G127)/IF(BB127&lt;0,ABS(BB127),BB127)</f>
        <v>4.9692616622178682E-3</v>
      </c>
      <c r="BD127" s="152">
        <f>VLOOKUP(BD$2,怪物属性!$B$4:$F$29,5,FALSE)/($F127-VLOOKUP(BD$2,怪物属性!$B$4:$F$29,4,FALSE))</f>
        <v>-143.23706324635117</v>
      </c>
      <c r="BE127" s="153">
        <f>$E127/(VLOOKUP(BE$2,怪物属性!$B$4:$F$29,3,FALSE)-$G127)/IF(BD127&lt;0,ABS(BD127),BD127)</f>
        <v>6.4356685926409566E-3</v>
      </c>
    </row>
    <row r="128" spans="1:57" x14ac:dyDescent="0.15">
      <c r="A128" s="30">
        <f>VLOOKUP(B128,装备升级!W:AB,静态模拟!C128+1,FALSE)+IF(静态模拟!D128=0,0,VLOOKUP(B128,装备强化!AP:AZ,静态模拟!D128+1,FALSE))</f>
        <v>135</v>
      </c>
      <c r="B128" s="149">
        <v>10</v>
      </c>
      <c r="C128" s="149">
        <v>2</v>
      </c>
      <c r="D128" s="149">
        <v>1</v>
      </c>
      <c r="E128" s="149">
        <f t="shared" si="4"/>
        <v>18090</v>
      </c>
      <c r="F128" s="22">
        <f t="shared" si="5"/>
        <v>6030</v>
      </c>
      <c r="G128" s="22">
        <f t="shared" si="6"/>
        <v>3015</v>
      </c>
      <c r="H128" s="152">
        <f>VLOOKUP(H$2,怪物属性!$B$4:$F$29,5,FALSE)/($F128-VLOOKUP(H$2,怪物属性!$B$4:$F$29,4,FALSE))</f>
        <v>2.0694576593720266</v>
      </c>
      <c r="I128" s="153">
        <f>$E128/(VLOOKUP(I$2,怪物属性!$B$4:$F$29,3,FALSE)-$G128)/IF(H128&lt;0,ABS(H128),H128)</f>
        <v>-5.9627699110881114</v>
      </c>
      <c r="J128" s="152">
        <f>VLOOKUP(J$2,怪物属性!$B$4:$F$29,5,FALSE)/($F128-VLOOKUP(J$2,怪物属性!$B$4:$F$29,4,FALSE))</f>
        <v>3.1625615763546797</v>
      </c>
      <c r="K128" s="153">
        <f>$E128/(VLOOKUP(K$2,怪物属性!$B$4:$F$29,3,FALSE)-$G128)/IF(J128&lt;0,ABS(J128),J128)</f>
        <v>-5.4842250517468489</v>
      </c>
      <c r="L128" s="152">
        <f>VLOOKUP(L$2,怪物属性!$B$4:$F$29,5,FALSE)/($F128-VLOOKUP(L$2,怪物属性!$B$4:$F$29,4,FALSE))</f>
        <v>5.1883939517776874</v>
      </c>
      <c r="M128" s="153">
        <f>$E128/(VLOOKUP(M$2,怪物属性!$B$4:$F$29,3,FALSE)-$G128)/IF(L128&lt;0,ABS(L128),L128)</f>
        <v>-5.6417929964945763</v>
      </c>
      <c r="N128" s="152">
        <f>VLOOKUP(N$2,怪物属性!$B$4:$F$29,5,FALSE)/($F128-VLOOKUP(N$2,怪物属性!$B$4:$F$29,4,FALSE))</f>
        <v>7.0135823429541597</v>
      </c>
      <c r="O128" s="153">
        <f>$E128/(VLOOKUP(O$2,怪物属性!$B$4:$F$29,3,FALSE)-$G128)/IF(N128&lt;0,ABS(N128),N128)</f>
        <v>-13.433755446623094</v>
      </c>
      <c r="P128" s="152">
        <f>VLOOKUP(P$2,怪物属性!$B$4:$F$29,5,FALSE)/($F128-VLOOKUP(P$2,怪物属性!$B$4:$F$29,4,FALSE))</f>
        <v>10.125634797968646</v>
      </c>
      <c r="Q128" s="153">
        <f>$E128/(VLOOKUP(Q$2,怪物属性!$B$4:$F$29,3,FALSE)-$G128)/IF(P128&lt;0,ABS(P128),P128)</f>
        <v>7.538205302383945</v>
      </c>
      <c r="R128" s="152">
        <f>VLOOKUP(R$2,怪物属性!$B$4:$F$29,5,FALSE)/($F128-VLOOKUP(R$2,怪物属性!$B$4:$F$29,4,FALSE))</f>
        <v>12.996999769213016</v>
      </c>
      <c r="S128" s="153">
        <f>$E128/(VLOOKUP(S$2,怪物属性!$B$4:$F$29,3,FALSE)-$G128)/IF(R128&lt;0,ABS(R128),R128)</f>
        <v>2.0142687187216977</v>
      </c>
      <c r="T128" s="152">
        <f>VLOOKUP(T$2,怪物属性!$B$4:$F$29,5,FALSE)/($F128-VLOOKUP(T$2,怪物属性!$B$4:$F$29,4,FALSE))</f>
        <v>17.510125361620059</v>
      </c>
      <c r="U128" s="153">
        <f>$E128/(VLOOKUP(U$2,怪物属性!$B$4:$F$29,3,FALSE)-$G128)/IF(T128&lt;0,ABS(T128),T128)</f>
        <v>0.91914282264927183</v>
      </c>
      <c r="V128" s="152">
        <f>VLOOKUP(V$2,怪物属性!$B$4:$F$29,5,FALSE)/($F128-VLOOKUP(V$2,怪物属性!$B$4:$F$29,4,FALSE))</f>
        <v>21.515151515151516</v>
      </c>
      <c r="W128" s="153">
        <f>$E128/(VLOOKUP(W$2,怪物属性!$B$4:$F$29,3,FALSE)-$G128)/IF(V128&lt;0,ABS(V128),V128)</f>
        <v>0.53828605435429477</v>
      </c>
      <c r="X128" s="152">
        <f>VLOOKUP(X$2,怪物属性!$B$4:$F$29,5,FALSE)/($F128-VLOOKUP(X$2,怪物属性!$B$4:$F$29,4,FALSE))</f>
        <v>27.819411296738267</v>
      </c>
      <c r="Y128" s="153">
        <f>$E128/(VLOOKUP(Y$2,怪物属性!$B$4:$F$29,3,FALSE)-$G128)/IF(X128&lt;0,ABS(X128),X128)</f>
        <v>0.3248078810720007</v>
      </c>
      <c r="Z128" s="152">
        <f>VLOOKUP(Z$2,怪物属性!$B$4:$F$29,5,FALSE)/($F128-VLOOKUP(Z$2,怪物属性!$B$4:$F$29,4,FALSE))</f>
        <v>33.490360435875942</v>
      </c>
      <c r="AA128" s="153">
        <f>$E128/(VLOOKUP(AA$2,怪物属性!$B$4:$F$29,3,FALSE)-$G128)/IF(Z128&lt;0,ABS(Z128),Z128)</f>
        <v>0.22056162872317459</v>
      </c>
      <c r="AB128" s="152">
        <f>VLOOKUP(AB$2,怪物属性!$B$4:$F$29,5,FALSE)/($F128-VLOOKUP(AB$2,怪物属性!$B$4:$F$29,4,FALSE))</f>
        <v>72.288595810705971</v>
      </c>
      <c r="AC128" s="153">
        <f>$E128/(VLOOKUP(AC$2,怪物属性!$B$4:$F$29,3,FALSE)-$G128)/IF(AB128&lt;0,ABS(AB128),AB128)</f>
        <v>5.5450241835527304E-2</v>
      </c>
      <c r="AD128" s="152">
        <f>VLOOKUP(AD$2,怪物属性!$B$4:$F$29,5,FALSE)/($F128-VLOOKUP(AD$2,怪物属性!$B$4:$F$29,4,FALSE))</f>
        <v>91.212765957446805</v>
      </c>
      <c r="AE128" s="153">
        <f>$E128/(VLOOKUP(AE$2,怪物属性!$B$4:$F$29,3,FALSE)-$G128)/IF(AD128&lt;0,ABS(AD128),AD128)</f>
        <v>3.8690499756042759E-2</v>
      </c>
      <c r="AF128" s="152">
        <f>VLOOKUP(AF$2,怪物属性!$B$4:$F$29,5,FALSE)/($F128-VLOOKUP(AF$2,怪物属性!$B$4:$F$29,4,FALSE))</f>
        <v>121.70168483647176</v>
      </c>
      <c r="AG128" s="153">
        <f>$E128/(VLOOKUP(AG$2,怪物属性!$B$4:$F$29,3,FALSE)-$G128)/IF(AF128&lt;0,ABS(AF128),AF128)</f>
        <v>2.5814892191416045E-2</v>
      </c>
      <c r="AH128" s="152">
        <f>VLOOKUP(AH$2,怪物属性!$B$4:$F$29,5,FALSE)/($F128-VLOOKUP(AH$2,怪物属性!$B$4:$F$29,4,FALSE))</f>
        <v>157.30254041570439</v>
      </c>
      <c r="AI128" s="153">
        <f>$E128/(VLOOKUP(AI$2,怪物属性!$B$4:$F$29,3,FALSE)-$G128)/IF(AH128&lt;0,ABS(AH128),AH128)</f>
        <v>1.7988631527149312E-2</v>
      </c>
      <c r="AJ128" s="152">
        <f>VLOOKUP(AJ$2,怪物属性!$B$4:$F$29,5,FALSE)/($F128-VLOOKUP(AJ$2,怪物属性!$B$4:$F$29,4,FALSE))</f>
        <v>218.09497206703909</v>
      </c>
      <c r="AK128" s="153">
        <f>$E128/(VLOOKUP(AK$2,怪物属性!$B$4:$F$29,3,FALSE)-$G128)/IF(AJ128&lt;0,ABS(AJ128),AJ128)</f>
        <v>1.1756983135710716E-2</v>
      </c>
      <c r="AL128" s="152">
        <f>VLOOKUP(AL$2,怪物属性!$B$4:$F$29,5,FALSE)/($F128-VLOOKUP(AL$2,怪物属性!$B$4:$F$29,4,FALSE))</f>
        <v>310.95285584768811</v>
      </c>
      <c r="AM128" s="153">
        <f>$E128/(VLOOKUP(AM$2,怪物属性!$B$4:$F$29,3,FALSE)-$G128)/IF(AL128&lt;0,ABS(AL128),AL128)</f>
        <v>7.4824464838925816E-3</v>
      </c>
      <c r="AN128" s="152">
        <f>VLOOKUP(AN$2,怪物属性!$B$4:$F$29,5,FALSE)/($F128-VLOOKUP(AN$2,怪物属性!$B$4:$F$29,4,FALSE))</f>
        <v>490.64765525982256</v>
      </c>
      <c r="AO128" s="153">
        <f>$E128/(VLOOKUP(AO$2,怪物属性!$B$4:$F$29,3,FALSE)-$G128)/IF(AN128&lt;0,ABS(AN128),AN128)</f>
        <v>4.3545098707143265E-3</v>
      </c>
      <c r="AP128" s="152">
        <f>VLOOKUP(AP$2,怪物属性!$B$4:$F$29,5,FALSE)/($F128-VLOOKUP(AP$2,怪物属性!$B$4:$F$29,4,FALSE))</f>
        <v>943.51351351351354</v>
      </c>
      <c r="AQ128" s="153">
        <f>$E128/(VLOOKUP(AQ$2,怪物属性!$B$4:$F$29,3,FALSE)-$G128)/IF(AP128&lt;0,ABS(AP128),AP128)</f>
        <v>2.0797284225729253E-3</v>
      </c>
      <c r="AR128" s="152">
        <f>VLOOKUP(AR$2,怪物属性!$B$4:$F$29,5,FALSE)/($F128-VLOOKUP(AR$2,怪物属性!$B$4:$F$29,4,FALSE))</f>
        <v>5068.521739130435</v>
      </c>
      <c r="AS128" s="153">
        <f>$E128/(VLOOKUP(AS$2,怪物属性!$B$4:$F$29,3,FALSE)-$G128)/IF(AR128&lt;0,ABS(AR128),AR128)</f>
        <v>3.5744496514192092E-4</v>
      </c>
      <c r="AT128" s="152">
        <f>VLOOKUP(AT$2,怪物属性!$B$4:$F$29,5,FALSE)/($F128-VLOOKUP(AT$2,怪物属性!$B$4:$F$29,4,FALSE))</f>
        <v>-1589.6751592356688</v>
      </c>
      <c r="AU128" s="153">
        <f>$E128/(VLOOKUP(AU$2,怪物属性!$B$4:$F$29,3,FALSE)-$G128)/IF(AT128&lt;0,ABS(AT128),AT128)</f>
        <v>1.0478529822121004E-3</v>
      </c>
      <c r="AV128" s="152">
        <f>VLOOKUP(AV$2,怪物属性!$B$4:$F$29,5,FALSE)/($F128-VLOOKUP(AV$2,怪物属性!$B$4:$F$29,4,FALSE))</f>
        <v>-686.92982456140351</v>
      </c>
      <c r="AW128" s="153">
        <f>$E128/(VLOOKUP(AW$2,怪物属性!$B$4:$F$29,3,FALSE)-$G128)/IF(AV128&lt;0,ABS(AV128),AV128)</f>
        <v>2.2148501045906811E-3</v>
      </c>
      <c r="AX128" s="152">
        <f>VLOOKUP(AX$2,怪物属性!$B$4:$F$29,5,FALSE)/($F128-VLOOKUP(AX$2,怪物属性!$B$4:$F$29,4,FALSE))</f>
        <v>-446.77136258660511</v>
      </c>
      <c r="AY128" s="153">
        <f>$E128/(VLOOKUP(AY$2,怪物属性!$B$4:$F$29,3,FALSE)-$G128)/IF(AX128&lt;0,ABS(AX128),AX128)</f>
        <v>3.1257147810420148E-3</v>
      </c>
      <c r="AZ128" s="152">
        <f>VLOOKUP(AZ$2,怪物属性!$B$4:$F$29,5,FALSE)/($F128-VLOOKUP(AZ$2,怪物属性!$B$4:$F$29,4,FALSE))</f>
        <v>-311.22000000000003</v>
      </c>
      <c r="BA128" s="153">
        <f>$E128/(VLOOKUP(BA$2,怪物属性!$B$4:$F$29,3,FALSE)-$G128)/IF(AZ128&lt;0,ABS(AZ128),AZ128)</f>
        <v>4.0309351207956949E-3</v>
      </c>
      <c r="BB128" s="152">
        <f>VLOOKUP(BB$2,怪物属性!$B$4:$F$29,5,FALSE)/($F128-VLOOKUP(BB$2,怪物属性!$B$4:$F$29,4,FALSE))</f>
        <v>-225.65263157894736</v>
      </c>
      <c r="BC128" s="153">
        <f>$E128/(VLOOKUP(BC$2,怪物属性!$B$4:$F$29,3,FALSE)-$G128)/IF(BB128&lt;0,ABS(BB128),BB128)</f>
        <v>4.9541136733900612E-3</v>
      </c>
      <c r="BD128" s="152">
        <f>VLOOKUP(BD$2,怪物属性!$B$4:$F$29,5,FALSE)/($F128-VLOOKUP(BD$2,怪物属性!$B$4:$F$29,4,FALSE))</f>
        <v>-143.87338960462017</v>
      </c>
      <c r="BE128" s="153">
        <f>$E128/(VLOOKUP(BE$2,怪物属性!$B$4:$F$29,3,FALSE)-$G128)/IF(BD128&lt;0,ABS(BD128),BD128)</f>
        <v>6.431815007551956E-3</v>
      </c>
    </row>
    <row r="129" spans="1:57" x14ac:dyDescent="0.15">
      <c r="A129" s="30">
        <f>VLOOKUP(B129,装备升级!W:AB,静态模拟!C129+1,FALSE)+IF(静态模拟!D129=0,0,VLOOKUP(B129,装备强化!AP:AZ,静态模拟!D129+1,FALSE))</f>
        <v>219</v>
      </c>
      <c r="B129" s="149">
        <v>10</v>
      </c>
      <c r="C129" s="149">
        <v>2</v>
      </c>
      <c r="D129" s="149">
        <v>2</v>
      </c>
      <c r="E129" s="149">
        <f t="shared" si="4"/>
        <v>18150</v>
      </c>
      <c r="F129" s="22">
        <f t="shared" si="5"/>
        <v>6050</v>
      </c>
      <c r="G129" s="22">
        <f t="shared" si="6"/>
        <v>3025</v>
      </c>
      <c r="H129" s="152">
        <f>VLOOKUP(H$2,怪物属性!$B$4:$F$29,5,FALSE)/($F129-VLOOKUP(H$2,怪物属性!$B$4:$F$29,4,FALSE))</f>
        <v>2.0616113744075828</v>
      </c>
      <c r="I129" s="153">
        <f>$E129/(VLOOKUP(I$2,怪物属性!$B$4:$F$29,3,FALSE)-$G129)/IF(H129&lt;0,ABS(H129),H129)</f>
        <v>-5.9646294738809464</v>
      </c>
      <c r="J129" s="152">
        <f>VLOOKUP(J$2,怪物属性!$B$4:$F$29,5,FALSE)/($F129-VLOOKUP(J$2,怪物属性!$B$4:$F$29,4,FALSE))</f>
        <v>3.1501472031403335</v>
      </c>
      <c r="K129" s="153">
        <f>$E129/(VLOOKUP(K$2,怪物属性!$B$4:$F$29,3,FALSE)-$G129)/IF(J129&lt;0,ABS(J129),J129)</f>
        <v>-5.4716386647850834</v>
      </c>
      <c r="L129" s="152">
        <f>VLOOKUP(L$2,怪物属性!$B$4:$F$29,5,FALSE)/($F129-VLOOKUP(L$2,怪物属性!$B$4:$F$29,4,FALSE))</f>
        <v>5.1672771672771676</v>
      </c>
      <c r="M129" s="153">
        <f>$E129/(VLOOKUP(M$2,怪物属性!$B$4:$F$29,3,FALSE)-$G129)/IF(L129&lt;0,ABS(L129),L129)</f>
        <v>-5.5931340529541371</v>
      </c>
      <c r="N129" s="152">
        <f>VLOOKUP(N$2,怪物属性!$B$4:$F$29,5,FALSE)/($F129-VLOOKUP(N$2,怪物属性!$B$4:$F$29,4,FALSE))</f>
        <v>6.983939137785292</v>
      </c>
      <c r="O129" s="153">
        <f>$E129/(VLOOKUP(O$2,怪物属性!$B$4:$F$29,3,FALSE)-$G129)/IF(N129&lt;0,ABS(N129),N129)</f>
        <v>-12.86544504123615</v>
      </c>
      <c r="P129" s="152">
        <f>VLOOKUP(P$2,怪物属性!$B$4:$F$29,5,FALSE)/($F129-VLOOKUP(P$2,怪物属性!$B$4:$F$29,4,FALSE))</f>
        <v>10.081116728951418</v>
      </c>
      <c r="Q129" s="153">
        <f>$E129/(VLOOKUP(Q$2,怪物属性!$B$4:$F$29,3,FALSE)-$G129)/IF(P129&lt;0,ABS(P129),P129)</f>
        <v>7.9312589355247409</v>
      </c>
      <c r="R129" s="152">
        <f>VLOOKUP(R$2,怪物属性!$B$4:$F$29,5,FALSE)/($F129-VLOOKUP(R$2,怪物属性!$B$4:$F$29,4,FALSE))</f>
        <v>12.937284631288767</v>
      </c>
      <c r="S129" s="153">
        <f>$E129/(VLOOKUP(S$2,怪物属性!$B$4:$F$29,3,FALSE)-$G129)/IF(R129&lt;0,ABS(R129),R129)</f>
        <v>2.0600909030320724</v>
      </c>
      <c r="T129" s="152">
        <f>VLOOKUP(T$2,怪物属性!$B$4:$F$29,5,FALSE)/($F129-VLOOKUP(T$2,怪物属性!$B$4:$F$29,4,FALSE))</f>
        <v>17.426103646833013</v>
      </c>
      <c r="U129" s="153">
        <f>$E129/(VLOOKUP(U$2,怪物属性!$B$4:$F$29,3,FALSE)-$G129)/IF(T129&lt;0,ABS(T129),T129)</f>
        <v>0.93495594129566462</v>
      </c>
      <c r="V129" s="152">
        <f>VLOOKUP(V$2,怪物属性!$B$4:$F$29,5,FALSE)/($F129-VLOOKUP(V$2,怪物属性!$B$4:$F$29,4,FALSE))</f>
        <v>21.407035175879397</v>
      </c>
      <c r="W129" s="153">
        <f>$E129/(VLOOKUP(W$2,怪物属性!$B$4:$F$29,3,FALSE)-$G129)/IF(V129&lt;0,ABS(V129),V129)</f>
        <v>0.54629646435312906</v>
      </c>
      <c r="X129" s="152">
        <f>VLOOKUP(X$2,怪物属性!$B$4:$F$29,5,FALSE)/($F129-VLOOKUP(X$2,怪物属性!$B$4:$F$29,4,FALSE))</f>
        <v>27.672645739910315</v>
      </c>
      <c r="Y129" s="153">
        <f>$E129/(VLOOKUP(Y$2,怪物属性!$B$4:$F$29,3,FALSE)-$G129)/IF(X129&lt;0,ABS(X129),X129)</f>
        <v>0.32925820930781946</v>
      </c>
      <c r="Z129" s="152">
        <f>VLOOKUP(Z$2,怪物属性!$B$4:$F$29,5,FALSE)/($F129-VLOOKUP(Z$2,怪物属性!$B$4:$F$29,4,FALSE))</f>
        <v>33.304251180883576</v>
      </c>
      <c r="AA129" s="153">
        <f>$E129/(VLOOKUP(AA$2,怪物属性!$B$4:$F$29,3,FALSE)-$G129)/IF(Z129&lt;0,ABS(Z129),Z129)</f>
        <v>0.22344217785672879</v>
      </c>
      <c r="AB129" s="152">
        <f>VLOOKUP(AB$2,怪物属性!$B$4:$F$29,5,FALSE)/($F129-VLOOKUP(AB$2,怪物属性!$B$4:$F$29,4,FALSE))</f>
        <v>71.732101616628171</v>
      </c>
      <c r="AC129" s="153">
        <f>$E129/(VLOOKUP(AC$2,怪物属性!$B$4:$F$29,3,FALSE)-$G129)/IF(AB129&lt;0,ABS(AB129),AB129)</f>
        <v>5.6190271092077283E-2</v>
      </c>
      <c r="AD129" s="152">
        <f>VLOOKUP(AD$2,怪物属性!$B$4:$F$29,5,FALSE)/($F129-VLOOKUP(AD$2,怪物属性!$B$4:$F$29,4,FALSE))</f>
        <v>90.427464485578994</v>
      </c>
      <c r="AE129" s="153">
        <f>$E129/(VLOOKUP(AE$2,怪物属性!$B$4:$F$29,3,FALSE)-$G129)/IF(AD129&lt;0,ABS(AD129),AD129)</f>
        <v>3.9232477994789877E-2</v>
      </c>
      <c r="AF129" s="152">
        <f>VLOOKUP(AF$2,怪物属性!$B$4:$F$29,5,FALSE)/($F129-VLOOKUP(AF$2,怪物属性!$B$4:$F$29,4,FALSE))</f>
        <v>120.50736015701668</v>
      </c>
      <c r="AG129" s="153">
        <f>$E129/(VLOOKUP(AG$2,怪物属性!$B$4:$F$29,3,FALSE)-$G129)/IF(AF129&lt;0,ABS(AF129),AF129)</f>
        <v>2.6202715233653699E-2</v>
      </c>
      <c r="AH129" s="152">
        <f>VLOOKUP(AH$2,怪物属性!$B$4:$F$29,5,FALSE)/($F129-VLOOKUP(AH$2,怪物属性!$B$4:$F$29,4,FALSE))</f>
        <v>155.50684931506851</v>
      </c>
      <c r="AI129" s="153">
        <f>$E129/(VLOOKUP(AI$2,怪物属性!$B$4:$F$29,3,FALSE)-$G129)/IF(AH129&lt;0,ABS(AH129),AH129)</f>
        <v>1.8285307266030042E-2</v>
      </c>
      <c r="AJ129" s="152">
        <f>VLOOKUP(AJ$2,怪物属性!$B$4:$F$29,5,FALSE)/($F129-VLOOKUP(AJ$2,怪物属性!$B$4:$F$29,4,FALSE))</f>
        <v>215.09090909090909</v>
      </c>
      <c r="AK129" s="153">
        <f>$E129/(VLOOKUP(AK$2,怪物属性!$B$4:$F$29,3,FALSE)-$G129)/IF(AJ129&lt;0,ABS(AJ129),AJ129)</f>
        <v>1.1977704012425856E-2</v>
      </c>
      <c r="AL129" s="152">
        <f>VLOOKUP(AL$2,怪物属性!$B$4:$F$29,5,FALSE)/($F129-VLOOKUP(AL$2,怪物属性!$B$4:$F$29,4,FALSE))</f>
        <v>305.41495992876224</v>
      </c>
      <c r="AM129" s="153">
        <f>$E129/(VLOOKUP(AM$2,怪物属性!$B$4:$F$29,3,FALSE)-$G129)/IF(AL129&lt;0,ABS(AL129),AL129)</f>
        <v>7.6532317285055596E-3</v>
      </c>
      <c r="AN129" s="152">
        <f>VLOOKUP(AN$2,怪物属性!$B$4:$F$29,5,FALSE)/($F129-VLOOKUP(AN$2,怪物属性!$B$4:$F$29,4,FALSE))</f>
        <v>478.51792336217551</v>
      </c>
      <c r="AO129" s="153">
        <f>$E129/(VLOOKUP(AO$2,怪物属性!$B$4:$F$29,3,FALSE)-$G129)/IF(AN129&lt;0,ABS(AN129),AN129)</f>
        <v>4.4849963034575158E-3</v>
      </c>
      <c r="AP129" s="152">
        <f>VLOOKUP(AP$2,怪物属性!$B$4:$F$29,5,FALSE)/($F129-VLOOKUP(AP$2,怪物属性!$B$4:$F$29,4,FALSE))</f>
        <v>902.84482758620686</v>
      </c>
      <c r="AQ129" s="153">
        <f>$E129/(VLOOKUP(AQ$2,怪物属性!$B$4:$F$29,3,FALSE)-$G129)/IF(AP129&lt;0,ABS(AP129),AP129)</f>
        <v>2.1829864604759538E-3</v>
      </c>
      <c r="AR129" s="152">
        <f>VLOOKUP(AR$2,怪物属性!$B$4:$F$29,5,FALSE)/($F129-VLOOKUP(AR$2,怪物属性!$B$4:$F$29,4,FALSE))</f>
        <v>4163.4285714285716</v>
      </c>
      <c r="AS129" s="153">
        <f>$E129/(VLOOKUP(AS$2,怪物属性!$B$4:$F$29,3,FALSE)-$G129)/IF(AR129&lt;0,ABS(AR129),AR129)</f>
        <v>4.3703136512706416E-4</v>
      </c>
      <c r="AT129" s="152">
        <f>VLOOKUP(AT$2,怪物属性!$B$4:$F$29,5,FALSE)/($F129-VLOOKUP(AT$2,怪物属性!$B$4:$F$29,4,FALSE))</f>
        <v>-1697.8163265306123</v>
      </c>
      <c r="AU129" s="153">
        <f>$E129/(VLOOKUP(AU$2,怪物属性!$B$4:$F$29,3,FALSE)-$G129)/IF(AT129&lt;0,ABS(AT129),AT129)</f>
        <v>9.8527210144463929E-4</v>
      </c>
      <c r="AV129" s="152">
        <f>VLOOKUP(AV$2,怪物属性!$B$4:$F$29,5,FALSE)/($F129-VLOOKUP(AV$2,怪物属性!$B$4:$F$29,4,FALSE))</f>
        <v>-704.5886889460154</v>
      </c>
      <c r="AW129" s="153">
        <f>$E129/(VLOOKUP(AW$2,怪物属性!$B$4:$F$29,3,FALSE)-$G129)/IF(AV129&lt;0,ABS(AV129),AV129)</f>
        <v>2.1683257221502654E-3</v>
      </c>
      <c r="AX129" s="152">
        <f>VLOOKUP(AX$2,怪物属性!$B$4:$F$29,5,FALSE)/($F129-VLOOKUP(AX$2,怪物属性!$B$4:$F$29,4,FALSE))</f>
        <v>-453.75762314308054</v>
      </c>
      <c r="AY129" s="153">
        <f>$E129/(VLOOKUP(AY$2,怪物属性!$B$4:$F$29,3,FALSE)-$G129)/IF(AX129&lt;0,ABS(AX129),AX129)</f>
        <v>3.0901829418013499E-3</v>
      </c>
      <c r="AZ129" s="152">
        <f>VLOOKUP(AZ$2,怪物属性!$B$4:$F$29,5,FALSE)/($F129-VLOOKUP(AZ$2,怪物属性!$B$4:$F$29,4,FALSE))</f>
        <v>-314.36363636363637</v>
      </c>
      <c r="BA129" s="153">
        <f>$E129/(VLOOKUP(BA$2,怪物属性!$B$4:$F$29,3,FALSE)-$G129)/IF(AZ129&lt;0,ABS(AZ129),AZ129)</f>
        <v>4.0066402059170236E-3</v>
      </c>
      <c r="BB129" s="152">
        <f>VLOOKUP(BB$2,怪物属性!$B$4:$F$29,5,FALSE)/($F129-VLOOKUP(BB$2,怪物属性!$B$4:$F$29,4,FALSE))</f>
        <v>-227.24734982332154</v>
      </c>
      <c r="BC129" s="153">
        <f>$E129/(VLOOKUP(BC$2,怪物属性!$B$4:$F$29,3,FALSE)-$G129)/IF(BB129&lt;0,ABS(BB129),BB129)</f>
        <v>4.9387161900505804E-3</v>
      </c>
      <c r="BD129" s="152">
        <f>VLOOKUP(BD$2,怪物属性!$B$4:$F$29,5,FALSE)/($F129-VLOOKUP(BD$2,怪物属性!$B$4:$F$29,4,FALSE))</f>
        <v>-144.51539491298527</v>
      </c>
      <c r="BE129" s="153">
        <f>$E129/(VLOOKUP(BE$2,怪物属性!$B$4:$F$29,3,FALSE)-$G129)/IF(BD129&lt;0,ABS(BD129),BD129)</f>
        <v>6.4277678410153789E-3</v>
      </c>
    </row>
    <row r="130" spans="1:57" x14ac:dyDescent="0.15">
      <c r="A130" s="30">
        <f>VLOOKUP(B130,装备升级!W:AB,静态模拟!C130+1,FALSE)+IF(静态模拟!D130=0,0,VLOOKUP(B130,装备强化!AP:AZ,静态模拟!D130+1,FALSE))</f>
        <v>323</v>
      </c>
      <c r="B130" s="149">
        <v>10</v>
      </c>
      <c r="C130" s="149">
        <v>2</v>
      </c>
      <c r="D130" s="149">
        <v>3</v>
      </c>
      <c r="E130" s="149">
        <f t="shared" si="4"/>
        <v>18210</v>
      </c>
      <c r="F130" s="22">
        <f t="shared" si="5"/>
        <v>6070</v>
      </c>
      <c r="G130" s="22">
        <f t="shared" si="6"/>
        <v>3035</v>
      </c>
      <c r="H130" s="152">
        <f>VLOOKUP(H$2,怪物属性!$B$4:$F$29,5,FALSE)/($F130-VLOOKUP(H$2,怪物属性!$B$4:$F$29,4,FALSE))</f>
        <v>2.0538243626062322</v>
      </c>
      <c r="I130" s="153">
        <f>$E130/(VLOOKUP(I$2,怪物属性!$B$4:$F$29,3,FALSE)-$G130)/IF(H130&lt;0,ABS(H130),H130)</f>
        <v>-5.9666125214647048</v>
      </c>
      <c r="J130" s="152">
        <f>VLOOKUP(J$2,怪物属性!$B$4:$F$29,5,FALSE)/($F130-VLOOKUP(J$2,怪物属性!$B$4:$F$29,4,FALSE))</f>
        <v>3.1378299120234603</v>
      </c>
      <c r="K130" s="153">
        <f>$E130/(VLOOKUP(K$2,怪物属性!$B$4:$F$29,3,FALSE)-$G130)/IF(J130&lt;0,ABS(J130),J130)</f>
        <v>-5.4594297570796817</v>
      </c>
      <c r="L130" s="152">
        <f>VLOOKUP(L$2,怪物属性!$B$4:$F$29,5,FALSE)/($F130-VLOOKUP(L$2,怪物属性!$B$4:$F$29,4,FALSE))</f>
        <v>5.1463315768139442</v>
      </c>
      <c r="M130" s="153">
        <f>$E130/(VLOOKUP(M$2,怪物属性!$B$4:$F$29,3,FALSE)-$G130)/IF(L130&lt;0,ABS(L130),L130)</f>
        <v>-5.5461486154156123</v>
      </c>
      <c r="N130" s="152">
        <f>VLOOKUP(N$2,怪物属性!$B$4:$F$29,5,FALSE)/($F130-VLOOKUP(N$2,怪物属性!$B$4:$F$29,4,FALSE))</f>
        <v>6.9545454545454541</v>
      </c>
      <c r="O130" s="153">
        <f>$E130/(VLOOKUP(O$2,怪物属性!$B$4:$F$29,3,FALSE)-$G130)/IF(N130&lt;0,ABS(N130),N130)</f>
        <v>-12.351091379948205</v>
      </c>
      <c r="P130" s="152">
        <f>VLOOKUP(P$2,怪物属性!$B$4:$F$29,5,FALSE)/($F130-VLOOKUP(P$2,怪物属性!$B$4:$F$29,4,FALSE))</f>
        <v>10.036988400087546</v>
      </c>
      <c r="Q130" s="153">
        <f>$E130/(VLOOKUP(Q$2,怪物属性!$B$4:$F$29,3,FALSE)-$G130)/IF(P130&lt;0,ABS(P130),P130)</f>
        <v>8.360779881992519</v>
      </c>
      <c r="R130" s="152">
        <f>VLOOKUP(R$2,怪物属性!$B$4:$F$29,5,FALSE)/($F130-VLOOKUP(R$2,怪物属性!$B$4:$F$29,4,FALSE))</f>
        <v>12.878115710038875</v>
      </c>
      <c r="S130" s="153">
        <f>$E130/(VLOOKUP(S$2,怪物属性!$B$4:$F$29,3,FALSE)-$G130)/IF(R130&lt;0,ABS(R130),R130)</f>
        <v>2.1073423874159536</v>
      </c>
      <c r="T130" s="152">
        <f>VLOOKUP(T$2,怪物属性!$B$4:$F$29,5,FALSE)/($F130-VLOOKUP(T$2,怪物属性!$B$4:$F$29,4,FALSE))</f>
        <v>17.342884431709646</v>
      </c>
      <c r="U130" s="153">
        <f>$E130/(VLOOKUP(U$2,怪物属性!$B$4:$F$29,3,FALSE)-$G130)/IF(T130&lt;0,ABS(T130),T130)</f>
        <v>0.95108545999607319</v>
      </c>
      <c r="V130" s="152">
        <f>VLOOKUP(V$2,怪物属性!$B$4:$F$29,5,FALSE)/($F130-VLOOKUP(V$2,怪物属性!$B$4:$F$29,4,FALSE))</f>
        <v>21.3</v>
      </c>
      <c r="W130" s="153">
        <f>$E130/(VLOOKUP(W$2,怪物属性!$B$4:$F$29,3,FALSE)-$G130)/IF(V130&lt;0,ABS(V130),V130)</f>
        <v>0.55442903856341685</v>
      </c>
      <c r="X130" s="152">
        <f>VLOOKUP(X$2,怪物属性!$B$4:$F$29,5,FALSE)/($F130-VLOOKUP(X$2,怪物属性!$B$4:$F$29,4,FALSE))</f>
        <v>27.527420624508004</v>
      </c>
      <c r="Y130" s="153">
        <f>$E130/(VLOOKUP(Y$2,怪物属性!$B$4:$F$29,3,FALSE)-$G130)/IF(X130&lt;0,ABS(X130),X130)</f>
        <v>0.33376498757916734</v>
      </c>
      <c r="Z130" s="152">
        <f>VLOOKUP(Z$2,怪物属性!$B$4:$F$29,5,FALSE)/($F130-VLOOKUP(Z$2,怪物属性!$B$4:$F$29,4,FALSE))</f>
        <v>33.120198949986182</v>
      </c>
      <c r="AA130" s="153">
        <f>$E130/(VLOOKUP(AA$2,怪物属性!$B$4:$F$29,3,FALSE)-$G130)/IF(Z130&lt;0,ABS(Z130),Z130)</f>
        <v>0.22635468829499747</v>
      </c>
      <c r="AB130" s="152">
        <f>VLOOKUP(AB$2,怪物属性!$B$4:$F$29,5,FALSE)/($F130-VLOOKUP(AB$2,怪物属性!$B$4:$F$29,4,FALSE))</f>
        <v>71.184110007639418</v>
      </c>
      <c r="AC130" s="153">
        <f>$E130/(VLOOKUP(AC$2,怪物属性!$B$4:$F$29,3,FALSE)-$G130)/IF(AB130&lt;0,ABS(AB130),AB130)</f>
        <v>5.6936460794920457E-2</v>
      </c>
      <c r="AD130" s="152">
        <f>VLOOKUP(AD$2,怪物属性!$B$4:$F$29,5,FALSE)/($F130-VLOOKUP(AD$2,怪物属性!$B$4:$F$29,4,FALSE))</f>
        <v>89.655569782330346</v>
      </c>
      <c r="AE130" s="153">
        <f>$E130/(VLOOKUP(AE$2,怪物属性!$B$4:$F$29,3,FALSE)-$G130)/IF(AD130&lt;0,ABS(AD130),AD130)</f>
        <v>3.9778816732687093E-2</v>
      </c>
      <c r="AF130" s="152">
        <f>VLOOKUP(AF$2,怪物属性!$B$4:$F$29,5,FALSE)/($F130-VLOOKUP(AF$2,怪物属性!$B$4:$F$29,4,FALSE))</f>
        <v>119.33624878522838</v>
      </c>
      <c r="AG130" s="153">
        <f>$E130/(VLOOKUP(AG$2,怪物属性!$B$4:$F$29,3,FALSE)-$G130)/IF(AF130&lt;0,ABS(AF130),AF130)</f>
        <v>2.659359311844112E-2</v>
      </c>
      <c r="AH130" s="152">
        <f>VLOOKUP(AH$2,怪物属性!$B$4:$F$29,5,FALSE)/($F130-VLOOKUP(AH$2,怪物属性!$B$4:$F$29,4,FALSE))</f>
        <v>153.75169300225733</v>
      </c>
      <c r="AI130" s="153">
        <f>$E130/(VLOOKUP(AI$2,怪物属性!$B$4:$F$29,3,FALSE)-$G130)/IF(AH130&lt;0,ABS(AH130),AH130)</f>
        <v>1.8584296285189223E-2</v>
      </c>
      <c r="AJ130" s="152">
        <f>VLOOKUP(AJ$2,怪物属性!$B$4:$F$29,5,FALSE)/($F130-VLOOKUP(AJ$2,怪物属性!$B$4:$F$29,4,FALSE))</f>
        <v>212.16847826086956</v>
      </c>
      <c r="AK130" s="153">
        <f>$E130/(VLOOKUP(AK$2,怪物属性!$B$4:$F$29,3,FALSE)-$G130)/IF(AJ130&lt;0,ABS(AJ130),AJ130)</f>
        <v>1.2200144724336951E-2</v>
      </c>
      <c r="AL130" s="152">
        <f>VLOOKUP(AL$2,怪物属性!$B$4:$F$29,5,FALSE)/($F130-VLOOKUP(AL$2,怪物属性!$B$4:$F$29,4,FALSE))</f>
        <v>300.07086614173227</v>
      </c>
      <c r="AM130" s="153">
        <f>$E130/(VLOOKUP(AM$2,怪物属性!$B$4:$F$29,3,FALSE)-$G130)/IF(AL130&lt;0,ABS(AL130),AL130)</f>
        <v>7.8253597425647602E-3</v>
      </c>
      <c r="AN130" s="152">
        <f>VLOOKUP(AN$2,怪物属性!$B$4:$F$29,5,FALSE)/($F130-VLOOKUP(AN$2,怪物属性!$B$4:$F$29,4,FALSE))</f>
        <v>466.97346200241253</v>
      </c>
      <c r="AO130" s="153">
        <f>$E130/(VLOOKUP(AO$2,怪物属性!$B$4:$F$29,3,FALSE)-$G130)/IF(AN130&lt;0,ABS(AN130),AN130)</f>
        <v>4.6165256319817488E-3</v>
      </c>
      <c r="AP130" s="152">
        <f>VLOOKUP(AP$2,怪物属性!$B$4:$F$29,5,FALSE)/($F130-VLOOKUP(AP$2,怪物属性!$B$4:$F$29,4,FALSE))</f>
        <v>865.53719008264466</v>
      </c>
      <c r="AQ130" s="153">
        <f>$E130/(VLOOKUP(AQ$2,怪物属性!$B$4:$F$29,3,FALSE)-$G130)/IF(AP130&lt;0,ABS(AP130),AP130)</f>
        <v>2.2870917837612588E-3</v>
      </c>
      <c r="AR130" s="152">
        <f>VLOOKUP(AR$2,怪物属性!$B$4:$F$29,5,FALSE)/($F130-VLOOKUP(AR$2,怪物属性!$B$4:$F$29,4,FALSE))</f>
        <v>3532.6060606060605</v>
      </c>
      <c r="AS130" s="153">
        <f>$E130/(VLOOKUP(AS$2,怪物属性!$B$4:$F$29,3,FALSE)-$G130)/IF(AR130&lt;0,ABS(AR130),AR130)</f>
        <v>5.1729399039928249E-4</v>
      </c>
      <c r="AT130" s="152">
        <f>VLOOKUP(AT$2,怪物属性!$B$4:$F$29,5,FALSE)/($F130-VLOOKUP(AT$2,怪物属性!$B$4:$F$29,4,FALSE))</f>
        <v>-1821.7445255474452</v>
      </c>
      <c r="AU130" s="153">
        <f>$E130/(VLOOKUP(AU$2,怪物属性!$B$4:$F$29,3,FALSE)-$G130)/IF(AT130&lt;0,ABS(AT130),AT130)</f>
        <v>9.2213220642898446E-4</v>
      </c>
      <c r="AV130" s="152">
        <f>VLOOKUP(AV$2,怪物属性!$B$4:$F$29,5,FALSE)/($F130-VLOOKUP(AV$2,怪物属性!$B$4:$F$29,4,FALSE))</f>
        <v>-723.17941952506601</v>
      </c>
      <c r="AW130" s="153">
        <f>$E130/(VLOOKUP(AW$2,怪物属性!$B$4:$F$29,3,FALSE)-$G130)/IF(AV130&lt;0,ABS(AV130),AV130)</f>
        <v>2.1213541036954708E-3</v>
      </c>
      <c r="AX130" s="152">
        <f>VLOOKUP(AX$2,怪物属性!$B$4:$F$29,5,FALSE)/($F130-VLOOKUP(AX$2,怪物属性!$B$4:$F$29,4,FALSE))</f>
        <v>-460.96584590945196</v>
      </c>
      <c r="AY130" s="153">
        <f>$E130/(VLOOKUP(AY$2,怪物属性!$B$4:$F$29,3,FALSE)-$G130)/IF(AX130&lt;0,ABS(AX130),AX130)</f>
        <v>3.0542764288678022E-3</v>
      </c>
      <c r="AZ130" s="152">
        <f>VLOOKUP(AZ$2,怪物属性!$B$4:$F$29,5,FALSE)/($F130-VLOOKUP(AZ$2,怪物属性!$B$4:$F$29,4,FALSE))</f>
        <v>-317.57142857142856</v>
      </c>
      <c r="BA130" s="153">
        <f>$E130/(VLOOKUP(BA$2,怪物属性!$B$4:$F$29,3,FALSE)-$G130)/IF(AZ130&lt;0,ABS(AZ130),AZ130)</f>
        <v>3.982043784675364E-3</v>
      </c>
      <c r="BB130" s="152">
        <f>VLOOKUP(BB$2,怪物属性!$B$4:$F$29,5,FALSE)/($F130-VLOOKUP(BB$2,怪物属性!$B$4:$F$29,4,FALSE))</f>
        <v>-228.86476868327401</v>
      </c>
      <c r="BC130" s="153">
        <f>$E130/(VLOOKUP(BC$2,怪物属性!$B$4:$F$29,3,FALSE)-$G130)/IF(BB130&lt;0,ABS(BB130),BB130)</f>
        <v>4.9230687490862349E-3</v>
      </c>
      <c r="BD130" s="152">
        <f>VLOOKUP(BD$2,怪物属性!$B$4:$F$29,5,FALSE)/($F130-VLOOKUP(BD$2,怪物属性!$B$4:$F$29,4,FALSE))</f>
        <v>-145.16315553563425</v>
      </c>
      <c r="BE130" s="153">
        <f>$E130/(VLOOKUP(BE$2,怪物属性!$B$4:$F$29,3,FALSE)-$G130)/IF(BD130&lt;0,ABS(BD130),BD130)</f>
        <v>6.423526795655863E-3</v>
      </c>
    </row>
    <row r="131" spans="1:57" x14ac:dyDescent="0.15">
      <c r="A131" s="30">
        <f>VLOOKUP(B131,装备升级!W:AB,静态模拟!C131+1,FALSE)+IF(静态模拟!D131=0,0,VLOOKUP(B131,装备强化!AP:AZ,静态模拟!D131+1,FALSE))</f>
        <v>459</v>
      </c>
      <c r="B131" s="149">
        <v>10</v>
      </c>
      <c r="C131" s="149">
        <v>2</v>
      </c>
      <c r="D131" s="149">
        <v>4</v>
      </c>
      <c r="E131" s="149">
        <f t="shared" si="4"/>
        <v>18270</v>
      </c>
      <c r="F131" s="22">
        <f t="shared" si="5"/>
        <v>6090</v>
      </c>
      <c r="G131" s="22">
        <f t="shared" si="6"/>
        <v>3045</v>
      </c>
      <c r="H131" s="152">
        <f>VLOOKUP(H$2,怪物属性!$B$4:$F$29,5,FALSE)/($F131-VLOOKUP(H$2,怪物属性!$B$4:$F$29,4,FALSE))</f>
        <v>2.046095954844779</v>
      </c>
      <c r="I131" s="153">
        <f>$E131/(VLOOKUP(I$2,怪物属性!$B$4:$F$29,3,FALSE)-$G131)/IF(H131&lt;0,ABS(H131),H131)</f>
        <v>-5.968716577540107</v>
      </c>
      <c r="J131" s="152">
        <f>VLOOKUP(J$2,怪物属性!$B$4:$F$29,5,FALSE)/($F131-VLOOKUP(J$2,怪物属性!$B$4:$F$29,4,FALSE))</f>
        <v>3.1256085686465434</v>
      </c>
      <c r="K131" s="153">
        <f>$E131/(VLOOKUP(K$2,怪物属性!$B$4:$F$29,3,FALSE)-$G131)/IF(J131&lt;0,ABS(J131),J131)</f>
        <v>-5.4475877746905788</v>
      </c>
      <c r="L131" s="152">
        <f>VLOOKUP(L$2,怪物属性!$B$4:$F$29,5,FALSE)/($F131-VLOOKUP(L$2,怪物属性!$B$4:$F$29,4,FALSE))</f>
        <v>5.1255551069842555</v>
      </c>
      <c r="M131" s="153">
        <f>$E131/(VLOOKUP(M$2,怪物属性!$B$4:$F$29,3,FALSE)-$G131)/IF(L131&lt;0,ABS(L131),L131)</f>
        <v>-5.5007592067492812</v>
      </c>
      <c r="N131" s="152">
        <f>VLOOKUP(N$2,怪物属性!$B$4:$F$29,5,FALSE)/($F131-VLOOKUP(N$2,怪物属性!$B$4:$F$29,4,FALSE))</f>
        <v>6.9253981559094715</v>
      </c>
      <c r="O131" s="153">
        <f>$E131/(VLOOKUP(O$2,怪物属性!$B$4:$F$29,3,FALSE)-$G131)/IF(N131&lt;0,ABS(N131),N131)</f>
        <v>-11.883403010853991</v>
      </c>
      <c r="P131" s="152">
        <f>VLOOKUP(P$2,怪物属性!$B$4:$F$29,5,FALSE)/($F131-VLOOKUP(P$2,怪物属性!$B$4:$F$29,4,FALSE))</f>
        <v>9.9932447156243196</v>
      </c>
      <c r="Q131" s="153">
        <f>$E131/(VLOOKUP(Q$2,怪物属性!$B$4:$F$29,3,FALSE)-$G131)/IF(P131&lt;0,ABS(P131),P131)</f>
        <v>8.8320532596607553</v>
      </c>
      <c r="R131" s="152">
        <f>VLOOKUP(R$2,怪物属性!$B$4:$F$29,5,FALSE)/($F131-VLOOKUP(R$2,怪物属性!$B$4:$F$29,4,FALSE))</f>
        <v>12.819485545185522</v>
      </c>
      <c r="S131" s="153">
        <f>$E131/(VLOOKUP(S$2,怪物属性!$B$4:$F$29,3,FALSE)-$G131)/IF(R131&lt;0,ABS(R131),R131)</f>
        <v>2.1560880417707771</v>
      </c>
      <c r="T131" s="152">
        <f>VLOOKUP(T$2,怪物属性!$B$4:$F$29,5,FALSE)/($F131-VLOOKUP(T$2,怪物属性!$B$4:$F$29,4,FALSE))</f>
        <v>17.260456273764259</v>
      </c>
      <c r="U131" s="153">
        <f>$E131/(VLOOKUP(U$2,怪物属性!$B$4:$F$29,3,FALSE)-$G131)/IF(T131&lt;0,ABS(T131),T131)</f>
        <v>0.96754005516879771</v>
      </c>
      <c r="V131" s="152">
        <f>VLOOKUP(V$2,怪物属性!$B$4:$F$29,5,FALSE)/($F131-VLOOKUP(V$2,怪物属性!$B$4:$F$29,4,FALSE))</f>
        <v>21.194029850746269</v>
      </c>
      <c r="W131" s="153">
        <f>$E131/(VLOOKUP(W$2,怪物属性!$B$4:$F$29,3,FALSE)-$G131)/IF(V131&lt;0,ABS(V131),V131)</f>
        <v>0.56268616923472947</v>
      </c>
      <c r="X131" s="152">
        <f>VLOOKUP(X$2,怪物属性!$B$4:$F$29,5,FALSE)/($F131-VLOOKUP(X$2,怪物属性!$B$4:$F$29,4,FALSE))</f>
        <v>27.383711824588879</v>
      </c>
      <c r="Y131" s="153">
        <f>$E131/(VLOOKUP(Y$2,怪物属性!$B$4:$F$29,3,FALSE)-$G131)/IF(X131&lt;0,ABS(X131),X131)</f>
        <v>0.33832907465940426</v>
      </c>
      <c r="Z131" s="152">
        <f>VLOOKUP(Z$2,怪物属性!$B$4:$F$29,5,FALSE)/($F131-VLOOKUP(Z$2,怪物属性!$B$4:$F$29,4,FALSE))</f>
        <v>32.938169826875516</v>
      </c>
      <c r="AA131" s="153">
        <f>$E131/(VLOOKUP(AA$2,怪物属性!$B$4:$F$29,3,FALSE)-$G131)/IF(Z131&lt;0,ABS(Z131),Z131)</f>
        <v>0.22929955641629463</v>
      </c>
      <c r="AB131" s="152">
        <f>VLOOKUP(AB$2,怪物属性!$B$4:$F$29,5,FALSE)/($F131-VLOOKUP(AB$2,怪物属性!$B$4:$F$29,4,FALSE))</f>
        <v>70.644427596664144</v>
      </c>
      <c r="AC131" s="153">
        <f>$E131/(VLOOKUP(AC$2,怪物属性!$B$4:$F$29,3,FALSE)-$G131)/IF(AB131&lt;0,ABS(AB131),AB131)</f>
        <v>5.7688852169439128E-2</v>
      </c>
      <c r="AD131" s="152">
        <f>VLOOKUP(AD$2,怪物属性!$B$4:$F$29,5,FALSE)/($F131-VLOOKUP(AD$2,怪物属性!$B$4:$F$29,4,FALSE))</f>
        <v>88.896741430385106</v>
      </c>
      <c r="AE131" s="153">
        <f>$E131/(VLOOKUP(AE$2,怪物属性!$B$4:$F$29,3,FALSE)-$G131)/IF(AD131&lt;0,ABS(AD131),AD131)</f>
        <v>4.0329541639862833E-2</v>
      </c>
      <c r="AF131" s="152">
        <f>VLOOKUP(AF$2,怪物属性!$B$4:$F$29,5,FALSE)/($F131-VLOOKUP(AF$2,怪物属性!$B$4:$F$29,4,FALSE))</f>
        <v>118.18768046198268</v>
      </c>
      <c r="AG131" s="153">
        <f>$E131/(VLOOKUP(AG$2,怪物属性!$B$4:$F$29,3,FALSE)-$G131)/IF(AF131&lt;0,ABS(AF131),AF131)</f>
        <v>2.6987541845302845E-2</v>
      </c>
      <c r="AH131" s="152">
        <f>VLOOKUP(AH$2,怪物属性!$B$4:$F$29,5,FALSE)/($F131-VLOOKUP(AH$2,怪物属性!$B$4:$F$29,4,FALSE))</f>
        <v>152.03571428571428</v>
      </c>
      <c r="AI131" s="153">
        <f>$E131/(VLOOKUP(AI$2,怪物属性!$B$4:$F$29,3,FALSE)-$G131)/IF(AH131&lt;0,ABS(AH131),AH131)</f>
        <v>1.8885609491181676E-2</v>
      </c>
      <c r="AJ131" s="152">
        <f>VLOOKUP(AJ$2,怪物属性!$B$4:$F$29,5,FALSE)/($F131-VLOOKUP(AJ$2,怪物属性!$B$4:$F$29,4,FALSE))</f>
        <v>209.32439678284183</v>
      </c>
      <c r="AK131" s="153">
        <f>$E131/(VLOOKUP(AK$2,怪物属性!$B$4:$F$29,3,FALSE)-$G131)/IF(AJ131&lt;0,ABS(AJ131),AJ131)</f>
        <v>1.2424312615935939E-2</v>
      </c>
      <c r="AL131" s="152">
        <f>VLOOKUP(AL$2,怪物属性!$B$4:$F$29,5,FALSE)/($F131-VLOOKUP(AL$2,怪物属性!$B$4:$F$29,4,FALSE))</f>
        <v>294.91057609630269</v>
      </c>
      <c r="AM131" s="153">
        <f>$E131/(VLOOKUP(AM$2,怪物属性!$B$4:$F$29,3,FALSE)-$G131)/IF(AL131&lt;0,ABS(AL131),AL131)</f>
        <v>7.9988357272429839E-3</v>
      </c>
      <c r="AN131" s="152">
        <f>VLOOKUP(AN$2,怪物属性!$B$4:$F$29,5,FALSE)/($F131-VLOOKUP(AN$2,怪物属性!$B$4:$F$29,4,FALSE))</f>
        <v>455.97290930506477</v>
      </c>
      <c r="AO131" s="153">
        <f>$E131/(VLOOKUP(AO$2,怪物属性!$B$4:$F$29,3,FALSE)-$G131)/IF(AN131&lt;0,ABS(AN131),AN131)</f>
        <v>4.7491015645806647E-3</v>
      </c>
      <c r="AP131" s="152">
        <f>VLOOKUP(AP$2,怪物属性!$B$4:$F$29,5,FALSE)/($F131-VLOOKUP(AP$2,怪物属性!$B$4:$F$29,4,FALSE))</f>
        <v>831.19047619047615</v>
      </c>
      <c r="AQ131" s="153">
        <f>$E131/(VLOOKUP(AQ$2,怪物属性!$B$4:$F$29,3,FALSE)-$G131)/IF(AP131&lt;0,ABS(AP131),AP131)</f>
        <v>2.392047158623364E-3</v>
      </c>
      <c r="AR131" s="152">
        <f>VLOOKUP(AR$2,怪物属性!$B$4:$F$29,5,FALSE)/($F131-VLOOKUP(AR$2,怪物属性!$B$4:$F$29,4,FALSE))</f>
        <v>3067.7894736842104</v>
      </c>
      <c r="AS131" s="153">
        <f>$E131/(VLOOKUP(AS$2,怪物属性!$B$4:$F$29,3,FALSE)-$G131)/IF(AR131&lt;0,ABS(AR131),AR131)</f>
        <v>5.9823487880474491E-4</v>
      </c>
      <c r="AT131" s="152">
        <f>VLOOKUP(AT$2,怪物属性!$B$4:$F$29,5,FALSE)/($F131-VLOOKUP(AT$2,怪物属性!$B$4:$F$29,4,FALSE))</f>
        <v>-1965.1889763779527</v>
      </c>
      <c r="AU131" s="153">
        <f>$E131/(VLOOKUP(AU$2,怪物属性!$B$4:$F$29,3,FALSE)-$G131)/IF(AT131&lt;0,ABS(AT131),AT131)</f>
        <v>8.5843174864921293E-4</v>
      </c>
      <c r="AV131" s="152">
        <f>VLOOKUP(AV$2,怪物属性!$B$4:$F$29,5,FALSE)/($F131-VLOOKUP(AV$2,怪物属性!$B$4:$F$29,4,FALSE))</f>
        <v>-742.77777777777783</v>
      </c>
      <c r="AW131" s="153">
        <f>$E131/(VLOOKUP(AW$2,怪物属性!$B$4:$F$29,3,FALSE)-$G131)/IF(AV131&lt;0,ABS(AV131),AV131)</f>
        <v>2.0739341179378964E-3</v>
      </c>
      <c r="AX131" s="152">
        <f>VLOOKUP(AX$2,怪物属性!$B$4:$F$29,5,FALSE)/($F131-VLOOKUP(AX$2,怪物属性!$B$4:$F$29,4,FALSE))</f>
        <v>-468.40677966101697</v>
      </c>
      <c r="AY131" s="153">
        <f>$E131/(VLOOKUP(AY$2,怪物属性!$B$4:$F$29,3,FALSE)-$G131)/IF(AX131&lt;0,ABS(AX131),AX131)</f>
        <v>3.0179943725252797E-3</v>
      </c>
      <c r="AZ131" s="152">
        <f>VLOOKUP(AZ$2,怪物属性!$B$4:$F$29,5,FALSE)/($F131-VLOOKUP(AZ$2,怪物属性!$B$4:$F$29,4,FALSE))</f>
        <v>-320.84536082474227</v>
      </c>
      <c r="BA131" s="153">
        <f>$E131/(VLOOKUP(BA$2,怪物属性!$B$4:$F$29,3,FALSE)-$G131)/IF(AZ131&lt;0,ABS(AZ131),AZ131)</f>
        <v>3.9571452284959466E-3</v>
      </c>
      <c r="BB131" s="152">
        <f>VLOOKUP(BB$2,怪物属性!$B$4:$F$29,5,FALSE)/($F131-VLOOKUP(BB$2,怪物属性!$B$4:$F$29,4,FALSE))</f>
        <v>-230.50537634408602</v>
      </c>
      <c r="BC131" s="153">
        <f>$E131/(VLOOKUP(BC$2,怪物属性!$B$4:$F$29,3,FALSE)-$G131)/IF(BB131&lt;0,ABS(BB131),BB131)</f>
        <v>4.9071708862369508E-3</v>
      </c>
      <c r="BD131" s="152">
        <f>VLOOKUP(BD$2,怪物属性!$B$4:$F$29,5,FALSE)/($F131-VLOOKUP(BD$2,怪物属性!$B$4:$F$29,4,FALSE))</f>
        <v>-145.81674921206664</v>
      </c>
      <c r="BE131" s="153">
        <f>$E131/(VLOOKUP(BE$2,怪物属性!$B$4:$F$29,3,FALSE)-$G131)/IF(BD131&lt;0,ABS(BD131),BD131)</f>
        <v>6.4190915734886412E-3</v>
      </c>
    </row>
    <row r="132" spans="1:57" x14ac:dyDescent="0.15">
      <c r="A132" s="30">
        <f>VLOOKUP(B132,装备升级!W:AB,静态模拟!C132+1,FALSE)+IF(静态模拟!D132=0,0,VLOOKUP(B132,装备强化!AP:AZ,静态模拟!D132+1,FALSE))</f>
        <v>641</v>
      </c>
      <c r="B132" s="149">
        <v>10</v>
      </c>
      <c r="C132" s="149">
        <v>2</v>
      </c>
      <c r="D132" s="149">
        <v>5</v>
      </c>
      <c r="E132" s="149">
        <f t="shared" si="4"/>
        <v>18330</v>
      </c>
      <c r="F132" s="22">
        <f t="shared" si="5"/>
        <v>6110</v>
      </c>
      <c r="G132" s="22">
        <f t="shared" si="6"/>
        <v>3055</v>
      </c>
      <c r="H132" s="152">
        <f>VLOOKUP(H$2,怪物属性!$B$4:$F$29,5,FALSE)/($F132-VLOOKUP(H$2,怪物属性!$B$4:$F$29,4,FALSE))</f>
        <v>2.0384254920337392</v>
      </c>
      <c r="I132" s="153">
        <f>$E132/(VLOOKUP(I$2,怪物属性!$B$4:$F$29,3,FALSE)-$G132)/IF(H132&lt;0,ABS(H132),H132)</f>
        <v>-5.9709392315794307</v>
      </c>
      <c r="J132" s="152">
        <f>VLOOKUP(J$2,怪物属性!$B$4:$F$29,5,FALSE)/($F132-VLOOKUP(J$2,怪物属性!$B$4:$F$29,4,FALSE))</f>
        <v>3.1134820562560619</v>
      </c>
      <c r="K132" s="153">
        <f>$E132/(VLOOKUP(K$2,怪物属性!$B$4:$F$29,3,FALSE)-$G132)/IF(J132&lt;0,ABS(J132),J132)</f>
        <v>-5.4361025534815894</v>
      </c>
      <c r="L132" s="152">
        <f>VLOOKUP(L$2,怪物属性!$B$4:$F$29,5,FALSE)/($F132-VLOOKUP(L$2,怪物属性!$B$4:$F$29,4,FALSE))</f>
        <v>5.1049457177322077</v>
      </c>
      <c r="M132" s="153">
        <f>$E132/(VLOOKUP(M$2,怪物属性!$B$4:$F$29,3,FALSE)-$G132)/IF(L132&lt;0,ABS(L132),L132)</f>
        <v>-5.456893059681339</v>
      </c>
      <c r="N132" s="152">
        <f>VLOOKUP(N$2,怪物属性!$B$4:$F$29,5,FALSE)/($F132-VLOOKUP(N$2,怪物属性!$B$4:$F$29,4,FALSE))</f>
        <v>6.8964941569282141</v>
      </c>
      <c r="O132" s="153">
        <f>$E132/(VLOOKUP(O$2,怪物属性!$B$4:$F$29,3,FALSE)-$G132)/IF(N132&lt;0,ABS(N132),N132)</f>
        <v>-11.456345628928455</v>
      </c>
      <c r="P132" s="152">
        <f>VLOOKUP(P$2,怪物属性!$B$4:$F$29,5,FALSE)/($F132-VLOOKUP(P$2,怪物属性!$B$4:$F$29,4,FALSE))</f>
        <v>9.949880668257757</v>
      </c>
      <c r="Q132" s="153">
        <f>$E132/(VLOOKUP(Q$2,怪物属性!$B$4:$F$29,3,FALSE)-$G132)/IF(P132&lt;0,ABS(P132),P132)</f>
        <v>9.3514373067833283</v>
      </c>
      <c r="R132" s="152">
        <f>VLOOKUP(R$2,怪物属性!$B$4:$F$29,5,FALSE)/($F132-VLOOKUP(R$2,怪物属性!$B$4:$F$29,4,FALSE))</f>
        <v>12.761386811692725</v>
      </c>
      <c r="S132" s="153">
        <f>$E132/(VLOOKUP(S$2,怪物属性!$B$4:$F$29,3,FALSE)-$G132)/IF(R132&lt;0,ABS(R132),R132)</f>
        <v>2.2063967218555729</v>
      </c>
      <c r="T132" s="152">
        <f>VLOOKUP(T$2,怪物属性!$B$4:$F$29,5,FALSE)/($F132-VLOOKUP(T$2,怪物属性!$B$4:$F$29,4,FALSE))</f>
        <v>17.178807947019866</v>
      </c>
      <c r="U132" s="153">
        <f>$E132/(VLOOKUP(U$2,怪物属性!$B$4:$F$29,3,FALSE)-$G132)/IF(T132&lt;0,ABS(T132),T132)</f>
        <v>0.98432872339517552</v>
      </c>
      <c r="V132" s="152">
        <f>VLOOKUP(V$2,怪物属性!$B$4:$F$29,5,FALSE)/($F132-VLOOKUP(V$2,怪物属性!$B$4:$F$29,4,FALSE))</f>
        <v>21.089108910891088</v>
      </c>
      <c r="W132" s="153">
        <f>$E132/(VLOOKUP(W$2,怪物属性!$B$4:$F$29,3,FALSE)-$G132)/IF(V132&lt;0,ABS(V132),V132)</f>
        <v>0.57107031148784959</v>
      </c>
      <c r="X132" s="152">
        <f>VLOOKUP(X$2,怪物属性!$B$4:$F$29,5,FALSE)/($F132-VLOOKUP(X$2,怪物属性!$B$4:$F$29,4,FALSE))</f>
        <v>27.241495715398599</v>
      </c>
      <c r="Y132" s="153">
        <f>$E132/(VLOOKUP(Y$2,怪物属性!$B$4:$F$29,3,FALSE)-$G132)/IF(X132&lt;0,ABS(X132),X132)</f>
        <v>0.34295134683001155</v>
      </c>
      <c r="Z132" s="152">
        <f>VLOOKUP(Z$2,怪物属性!$B$4:$F$29,5,FALSE)/($F132-VLOOKUP(Z$2,怪物属性!$B$4:$F$29,4,FALSE))</f>
        <v>32.758130636786007</v>
      </c>
      <c r="AA132" s="153">
        <f>$E132/(VLOOKUP(AA$2,怪物属性!$B$4:$F$29,3,FALSE)-$G132)/IF(Z132&lt;0,ABS(Z132),Z132)</f>
        <v>0.23227718518055832</v>
      </c>
      <c r="AB132" s="152">
        <f>VLOOKUP(AB$2,怪物属性!$B$4:$F$29,5,FALSE)/($F132-VLOOKUP(AB$2,怪物属性!$B$4:$F$29,4,FALSE))</f>
        <v>70.112866817155762</v>
      </c>
      <c r="AC132" s="153">
        <f>$E132/(VLOOKUP(AC$2,怪物属性!$B$4:$F$29,3,FALSE)-$G132)/IF(AB132&lt;0,ABS(AB132),AB132)</f>
        <v>5.8447486809675389E-2</v>
      </c>
      <c r="AD132" s="152">
        <f>VLOOKUP(AD$2,怪物属性!$B$4:$F$29,5,FALSE)/($F132-VLOOKUP(AD$2,怪物属性!$B$4:$F$29,4,FALSE))</f>
        <v>88.150650440621064</v>
      </c>
      <c r="AE132" s="153">
        <f>$E132/(VLOOKUP(AE$2,怪物属性!$B$4:$F$29,3,FALSE)-$G132)/IF(AD132&lt;0,ABS(AD132),AD132)</f>
        <v>4.088467858833407E-2</v>
      </c>
      <c r="AF132" s="152">
        <f>VLOOKUP(AF$2,怪物属性!$B$4:$F$29,5,FALSE)/($F132-VLOOKUP(AF$2,怪物属性!$B$4:$F$29,4,FALSE))</f>
        <v>117.06101048617731</v>
      </c>
      <c r="AG132" s="153">
        <f>$E132/(VLOOKUP(AG$2,怪物属性!$B$4:$F$29,3,FALSE)-$G132)/IF(AF132&lt;0,ABS(AF132),AF132)</f>
        <v>2.738457752568732E-2</v>
      </c>
      <c r="AH132" s="152">
        <f>VLOOKUP(AH$2,怪物属性!$B$4:$F$29,5,FALSE)/($F132-VLOOKUP(AH$2,怪物属性!$B$4:$F$29,4,FALSE))</f>
        <v>150.35761589403972</v>
      </c>
      <c r="AI132" s="153">
        <f>$E132/(VLOOKUP(AI$2,怪物属性!$B$4:$F$29,3,FALSE)-$G132)/IF(AH132&lt;0,ABS(AH132),AH132)</f>
        <v>1.9189257859232492E-2</v>
      </c>
      <c r="AJ132" s="152">
        <f>VLOOKUP(AJ$2,怪物属性!$B$4:$F$29,5,FALSE)/($F132-VLOOKUP(AJ$2,怪物属性!$B$4:$F$29,4,FALSE))</f>
        <v>206.55555555555554</v>
      </c>
      <c r="AK132" s="153">
        <f>$E132/(VLOOKUP(AK$2,怪物属性!$B$4:$F$29,3,FALSE)-$G132)/IF(AJ132&lt;0,ABS(AJ132),AJ132)</f>
        <v>1.2650215073593549E-2</v>
      </c>
      <c r="AL132" s="152">
        <f>VLOOKUP(AL$2,怪物属性!$B$4:$F$29,5,FALSE)/($F132-VLOOKUP(AL$2,怪物属性!$B$4:$F$29,4,FALSE))</f>
        <v>289.92476754015217</v>
      </c>
      <c r="AM132" s="153">
        <f>$E132/(VLOOKUP(AM$2,怪物属性!$B$4:$F$29,3,FALSE)-$G132)/IF(AL132&lt;0,ABS(AL132),AL132)</f>
        <v>8.1736649106098659E-3</v>
      </c>
      <c r="AN132" s="152">
        <f>VLOOKUP(AN$2,怪物属性!$B$4:$F$29,5,FALSE)/($F132-VLOOKUP(AN$2,怪物属性!$B$4:$F$29,4,FALSE))</f>
        <v>445.47871116225548</v>
      </c>
      <c r="AO132" s="153">
        <f>$E132/(VLOOKUP(AO$2,怪物属性!$B$4:$F$29,3,FALSE)-$G132)/IF(AN132&lt;0,ABS(AN132),AN132)</f>
        <v>4.8827278271498659E-3</v>
      </c>
      <c r="AP132" s="152">
        <f>VLOOKUP(AP$2,怪物属性!$B$4:$F$29,5,FALSE)/($F132-VLOOKUP(AP$2,怪物属性!$B$4:$F$29,4,FALSE))</f>
        <v>799.46564885496184</v>
      </c>
      <c r="AQ132" s="153">
        <f>$E132/(VLOOKUP(AQ$2,怪物属性!$B$4:$F$29,3,FALSE)-$G132)/IF(AP132&lt;0,ABS(AP132),AP132)</f>
        <v>2.4978553633112385E-3</v>
      </c>
      <c r="AR132" s="152">
        <f>VLOOKUP(AR$2,怪物属性!$B$4:$F$29,5,FALSE)/($F132-VLOOKUP(AR$2,怪物属性!$B$4:$F$29,4,FALSE))</f>
        <v>2711.0697674418607</v>
      </c>
      <c r="AS132" s="153">
        <f>$E132/(VLOOKUP(AS$2,怪物属性!$B$4:$F$29,3,FALSE)-$G132)/IF(AR132&lt;0,ABS(AR132),AR132)</f>
        <v>6.7985607638608545E-4</v>
      </c>
      <c r="AT132" s="152">
        <f>VLOOKUP(AT$2,怪物属性!$B$4:$F$29,5,FALSE)/($F132-VLOOKUP(AT$2,怪物属性!$B$4:$F$29,4,FALSE))</f>
        <v>-2133.1538461538462</v>
      </c>
      <c r="AU132" s="153">
        <f>$E132/(VLOOKUP(AU$2,怪物属性!$B$4:$F$29,3,FALSE)-$G132)/IF(AT132&lt;0,ABS(AT132),AT132)</f>
        <v>7.941691738647587E-4</v>
      </c>
      <c r="AV132" s="152">
        <f>VLOOKUP(AV$2,怪物属性!$B$4:$F$29,5,FALSE)/($F132-VLOOKUP(AV$2,怪物属性!$B$4:$F$29,4,FALSE))</f>
        <v>-763.46796657381617</v>
      </c>
      <c r="AW132" s="153">
        <f>$E132/(VLOOKUP(AW$2,怪物属性!$B$4:$F$29,3,FALSE)-$G132)/IF(AV132&lt;0,ABS(AV132),AV132)</f>
        <v>2.0260646297704469E-3</v>
      </c>
      <c r="AX132" s="152">
        <f>VLOOKUP(AX$2,怪物属性!$B$4:$F$29,5,FALSE)/($F132-VLOOKUP(AX$2,怪物属性!$B$4:$F$29,4,FALSE))</f>
        <v>-476.09187858900737</v>
      </c>
      <c r="AY132" s="153">
        <f>$E132/(VLOOKUP(AY$2,怪物属性!$B$4:$F$29,3,FALSE)-$G132)/IF(AX132&lt;0,ABS(AX132),AX132)</f>
        <v>2.9813359003638185E-3</v>
      </c>
      <c r="AZ132" s="152">
        <f>VLOOKUP(AZ$2,怪物属性!$B$4:$F$29,5,FALSE)/($F132-VLOOKUP(AZ$2,怪物属性!$B$4:$F$29,4,FALSE))</f>
        <v>-324.1875</v>
      </c>
      <c r="BA132" s="153">
        <f>$E132/(VLOOKUP(BA$2,怪物属性!$B$4:$F$29,3,FALSE)-$G132)/IF(AZ132&lt;0,ABS(AZ132),AZ132)</f>
        <v>3.9319439070555386E-3</v>
      </c>
      <c r="BB132" s="152">
        <f>VLOOKUP(BB$2,怪物属性!$B$4:$F$29,5,FALSE)/($F132-VLOOKUP(BB$2,怪物属性!$B$4:$F$29,4,FALSE))</f>
        <v>-232.1696750902527</v>
      </c>
      <c r="BC132" s="153">
        <f>$E132/(VLOOKUP(BC$2,怪物属性!$B$4:$F$29,3,FALSE)-$G132)/IF(BB132&lt;0,ABS(BB132),BB132)</f>
        <v>4.8910221360922122E-3</v>
      </c>
      <c r="BD132" s="152">
        <f>VLOOKUP(BD$2,怪物属性!$B$4:$F$29,5,FALSE)/($F132-VLOOKUP(BD$2,怪物属性!$B$4:$F$29,4,FALSE))</f>
        <v>-146.47625508819539</v>
      </c>
      <c r="BE132" s="153">
        <f>$E132/(VLOOKUP(BE$2,怪物属性!$B$4:$F$29,3,FALSE)-$G132)/IF(BD132&lt;0,ABS(BD132),BD132)</f>
        <v>6.4144618759179777E-3</v>
      </c>
    </row>
    <row r="133" spans="1:57" x14ac:dyDescent="0.15">
      <c r="A133" s="30">
        <f>VLOOKUP(B133,装备升级!W:AB,静态模拟!C133+1,FALSE)+IF(静态模拟!D133=0,0,VLOOKUP(B133,装备强化!AP:AZ,静态模拟!D133+1,FALSE))</f>
        <v>881</v>
      </c>
      <c r="B133" s="149">
        <v>10</v>
      </c>
      <c r="C133" s="149">
        <v>2</v>
      </c>
      <c r="D133" s="149">
        <v>6</v>
      </c>
      <c r="E133" s="149">
        <f t="shared" si="4"/>
        <v>18390</v>
      </c>
      <c r="F133" s="22">
        <f t="shared" si="5"/>
        <v>6130</v>
      </c>
      <c r="G133" s="22">
        <f t="shared" si="6"/>
        <v>3065</v>
      </c>
      <c r="H133" s="152">
        <f>VLOOKUP(H$2,怪物属性!$B$4:$F$29,5,FALSE)/($F133-VLOOKUP(H$2,怪物属性!$B$4:$F$29,4,FALSE))</f>
        <v>2.0308123249299719</v>
      </c>
      <c r="I133" s="153">
        <f>$E133/(VLOOKUP(I$2,怪物属性!$B$4:$F$29,3,FALSE)-$G133)/IF(H133&lt;0,ABS(H133),H133)</f>
        <v>-5.9732781366572656</v>
      </c>
      <c r="J133" s="152">
        <f>VLOOKUP(J$2,怪物属性!$B$4:$F$29,5,FALSE)/($F133-VLOOKUP(J$2,怪物属性!$B$4:$F$29,4,FALSE))</f>
        <v>3.1014492753623188</v>
      </c>
      <c r="K133" s="153">
        <f>$E133/(VLOOKUP(K$2,怪物属性!$B$4:$F$29,3,FALSE)-$G133)/IF(J133&lt;0,ABS(J133),J133)</f>
        <v>-5.4249643012885738</v>
      </c>
      <c r="L133" s="152">
        <f>VLOOKUP(L$2,怪物属性!$B$4:$F$29,5,FALSE)/($F133-VLOOKUP(L$2,怪物属性!$B$4:$F$29,4,FALSE))</f>
        <v>5.0845014016820187</v>
      </c>
      <c r="M133" s="153">
        <f>$E133/(VLOOKUP(M$2,怪物属性!$B$4:$F$29,3,FALSE)-$G133)/IF(L133&lt;0,ABS(L133),L133)</f>
        <v>-5.4144817642597598</v>
      </c>
      <c r="N133" s="152">
        <f>VLOOKUP(N$2,怪物属性!$B$4:$F$29,5,FALSE)/($F133-VLOOKUP(N$2,怪物属性!$B$4:$F$29,4,FALSE))</f>
        <v>6.8678304239401493</v>
      </c>
      <c r="O133" s="153">
        <f>$E133/(VLOOKUP(O$2,怪物属性!$B$4:$F$29,3,FALSE)-$G133)/IF(N133&lt;0,ABS(N133),N133)</f>
        <v>-11.064882334935811</v>
      </c>
      <c r="P133" s="152">
        <f>VLOOKUP(P$2,怪物属性!$B$4:$F$29,5,FALSE)/($F133-VLOOKUP(P$2,怪物属性!$B$4:$F$29,4,FALSE))</f>
        <v>9.9068913372218628</v>
      </c>
      <c r="Q133" s="153">
        <f>$E133/(VLOOKUP(Q$2,怪物属性!$B$4:$F$29,3,FALSE)-$G133)/IF(P133&lt;0,ABS(P133),P133)</f>
        <v>9.9266503125775092</v>
      </c>
      <c r="R133" s="152">
        <f>VLOOKUP(R$2,怪物属性!$B$4:$F$29,5,FALSE)/($F133-VLOOKUP(R$2,怪物属性!$B$4:$F$29,4,FALSE))</f>
        <v>12.703812316715542</v>
      </c>
      <c r="S133" s="153">
        <f>$E133/(VLOOKUP(S$2,怪物属性!$B$4:$F$29,3,FALSE)-$G133)/IF(R133&lt;0,ABS(R133),R133)</f>
        <v>2.2583415802006042</v>
      </c>
      <c r="T133" s="152">
        <f>VLOOKUP(T$2,怪物属性!$B$4:$F$29,5,FALSE)/($F133-VLOOKUP(T$2,怪物属性!$B$4:$F$29,4,FALSE))</f>
        <v>17.097928436911488</v>
      </c>
      <c r="U133" s="153">
        <f>$E133/(VLOOKUP(U$2,怪物属性!$B$4:$F$29,3,FALSE)-$G133)/IF(T133&lt;0,ABS(T133),T133)</f>
        <v>1.0014607963247497</v>
      </c>
      <c r="V133" s="152">
        <f>VLOOKUP(V$2,怪物属性!$B$4:$F$29,5,FALSE)/($F133-VLOOKUP(V$2,怪物属性!$B$4:$F$29,4,FALSE))</f>
        <v>20.985221674876847</v>
      </c>
      <c r="W133" s="153">
        <f>$E133/(VLOOKUP(W$2,怪物属性!$B$4:$F$29,3,FALSE)-$G133)/IF(V133&lt;0,ABS(V133),V133)</f>
        <v>0.57958398539384459</v>
      </c>
      <c r="X133" s="152">
        <f>VLOOKUP(X$2,怪物属性!$B$4:$F$29,5,FALSE)/($F133-VLOOKUP(X$2,怪物属性!$B$4:$F$29,4,FALSE))</f>
        <v>27.100749160423664</v>
      </c>
      <c r="Y133" s="153">
        <f>$E133/(VLOOKUP(Y$2,怪物属性!$B$4:$F$29,3,FALSE)-$G133)/IF(X133&lt;0,ABS(X133),X133)</f>
        <v>0.34763269832905869</v>
      </c>
      <c r="Z133" s="152">
        <f>VLOOKUP(Z$2,怪物属性!$B$4:$F$29,5,FALSE)/($F133-VLOOKUP(Z$2,怪物属性!$B$4:$F$29,4,FALSE))</f>
        <v>32.580048926338677</v>
      </c>
      <c r="AA133" s="153">
        <f>$E133/(VLOOKUP(AA$2,怪物属性!$B$4:$F$29,3,FALSE)-$G133)/IF(Z133&lt;0,ABS(Z133),Z133)</f>
        <v>0.23528798426652511</v>
      </c>
      <c r="AB133" s="152">
        <f>VLOOKUP(AB$2,怪物属性!$B$4:$F$29,5,FALSE)/($F133-VLOOKUP(AB$2,怪物属性!$B$4:$F$29,4,FALSE))</f>
        <v>69.589245705750557</v>
      </c>
      <c r="AC133" s="153">
        <f>$E133/(VLOOKUP(AC$2,怪物属性!$B$4:$F$29,3,FALSE)-$G133)/IF(AB133&lt;0,ABS(AB133),AB133)</f>
        <v>5.9212406682461326E-2</v>
      </c>
      <c r="AD133" s="152">
        <f>VLOOKUP(AD$2,怪物属性!$B$4:$F$29,5,FALSE)/($F133-VLOOKUP(AD$2,怪物属性!$B$4:$F$29,4,FALSE))</f>
        <v>87.416978776529334</v>
      </c>
      <c r="AE133" s="153">
        <f>$E133/(VLOOKUP(AE$2,怪物属性!$B$4:$F$29,3,FALSE)-$G133)/IF(AD133&lt;0,ABS(AD133),AD133)</f>
        <v>4.144425365399499E-2</v>
      </c>
      <c r="AF133" s="152">
        <f>VLOOKUP(AF$2,怪物属性!$B$4:$F$29,5,FALSE)/($F133-VLOOKUP(AF$2,怪物属性!$B$4:$F$29,4,FALSE))</f>
        <v>115.95561850802645</v>
      </c>
      <c r="AG133" s="153">
        <f>$E133/(VLOOKUP(AG$2,怪物属性!$B$4:$F$29,3,FALSE)-$G133)/IF(AF133&lt;0,ABS(AF133),AF133)</f>
        <v>2.7784716383947323E-2</v>
      </c>
      <c r="AH133" s="152">
        <f>VLOOKUP(AH$2,怪物属性!$B$4:$F$29,5,FALSE)/($F133-VLOOKUP(AH$2,怪物属性!$B$4:$F$29,4,FALSE))</f>
        <v>148.71615720524017</v>
      </c>
      <c r="AI133" s="153">
        <f>$E133/(VLOOKUP(AI$2,怪物属性!$B$4:$F$29,3,FALSE)-$G133)/IF(AH133&lt;0,ABS(AH133),AH133)</f>
        <v>1.9495252433778334E-2</v>
      </c>
      <c r="AJ133" s="152">
        <f>VLOOKUP(AJ$2,怪物属性!$B$4:$F$29,5,FALSE)/($F133-VLOOKUP(AJ$2,怪物属性!$B$4:$F$29,4,FALSE))</f>
        <v>203.85900783289819</v>
      </c>
      <c r="AK133" s="153">
        <f>$E133/(VLOOKUP(AK$2,怪物属性!$B$4:$F$29,3,FALSE)-$G133)/IF(AJ133&lt;0,ABS(AJ133),AJ133)</f>
        <v>1.2877859525858206E-2</v>
      </c>
      <c r="AL133" s="152">
        <f>VLOOKUP(AL$2,怪物属性!$B$4:$F$29,5,FALSE)/($F133-VLOOKUP(AL$2,怪物属性!$B$4:$F$29,4,FALSE))</f>
        <v>285.10473815461347</v>
      </c>
      <c r="AM133" s="153">
        <f>$E133/(VLOOKUP(AM$2,怪物属性!$B$4:$F$29,3,FALSE)-$G133)/IF(AL133&lt;0,ABS(AL133),AL133)</f>
        <v>8.3498525478059391E-3</v>
      </c>
      <c r="AN133" s="152">
        <f>VLOOKUP(AN$2,怪物属性!$B$4:$F$29,5,FALSE)/($F133-VLOOKUP(AN$2,怪物属性!$B$4:$F$29,4,FALSE))</f>
        <v>435.45669291338584</v>
      </c>
      <c r="AO133" s="153">
        <f>$E133/(VLOOKUP(AO$2,怪物属性!$B$4:$F$29,3,FALSE)-$G133)/IF(AN133&lt;0,ABS(AN133),AN133)</f>
        <v>5.0174081632914794E-3</v>
      </c>
      <c r="AP133" s="152">
        <f>VLOOKUP(AP$2,怪物属性!$B$4:$F$29,5,FALSE)/($F133-VLOOKUP(AP$2,怪物属性!$B$4:$F$29,4,FALSE))</f>
        <v>770.07352941176475</v>
      </c>
      <c r="AQ133" s="153">
        <f>$E133/(VLOOKUP(AQ$2,怪物属性!$B$4:$F$29,3,FALSE)-$G133)/IF(AP133&lt;0,ABS(AP133),AP133)</f>
        <v>2.6045191881940372E-3</v>
      </c>
      <c r="AR133" s="152">
        <f>VLOOKUP(AR$2,怪物属性!$B$4:$F$29,5,FALSE)/($F133-VLOOKUP(AR$2,怪物属性!$B$4:$F$29,4,FALSE))</f>
        <v>2428.6666666666665</v>
      </c>
      <c r="AS133" s="153">
        <f>$E133/(VLOOKUP(AS$2,怪物属性!$B$4:$F$29,3,FALSE)-$G133)/IF(AR133&lt;0,ABS(AR133),AR133)</f>
        <v>7.6215963742365454E-4</v>
      </c>
      <c r="AT133" s="152">
        <f>VLOOKUP(AT$2,怪物属性!$B$4:$F$29,5,FALSE)/($F133-VLOOKUP(AT$2,怪物属性!$B$4:$F$29,4,FALSE))</f>
        <v>-2332.5140186915887</v>
      </c>
      <c r="AU133" s="153">
        <f>$E133/(VLOOKUP(AU$2,怪物属性!$B$4:$F$29,3,FALSE)-$G133)/IF(AT133&lt;0,ABS(AT133),AT133)</f>
        <v>7.2934292208393461E-4</v>
      </c>
      <c r="AV133" s="152">
        <f>VLOOKUP(AV$2,怪物属性!$B$4:$F$29,5,FALSE)/($F133-VLOOKUP(AV$2,怪物属性!$B$4:$F$29,4,FALSE))</f>
        <v>-785.34383954154725</v>
      </c>
      <c r="AW133" s="153">
        <f>$E133/(VLOOKUP(AW$2,怪物属性!$B$4:$F$29,3,FALSE)-$G133)/IF(AV133&lt;0,ABS(AV133),AV133)</f>
        <v>1.9777445002512042E-3</v>
      </c>
      <c r="AX133" s="152">
        <f>VLOOKUP(AX$2,怪物属性!$B$4:$F$29,5,FALSE)/($F133-VLOOKUP(AX$2,怪物属性!$B$4:$F$29,4,FALSE))</f>
        <v>-484.03336113427855</v>
      </c>
      <c r="AY133" s="153">
        <f>$E133/(VLOOKUP(AY$2,怪物属性!$B$4:$F$29,3,FALSE)-$G133)/IF(AX133&lt;0,ABS(AX133),AX133)</f>
        <v>2.9443001372691457E-3</v>
      </c>
      <c r="AZ133" s="152">
        <f>VLOOKUP(AZ$2,怪物属性!$B$4:$F$29,5,FALSE)/($F133-VLOOKUP(AZ$2,怪物属性!$B$4:$F$29,4,FALSE))</f>
        <v>-327.60000000000002</v>
      </c>
      <c r="BA133" s="153">
        <f>$E133/(VLOOKUP(BA$2,怪物属性!$B$4:$F$29,3,FALSE)-$G133)/IF(AZ133&lt;0,ABS(AZ133),AZ133)</f>
        <v>3.9064391882763488E-3</v>
      </c>
      <c r="BB133" s="152">
        <f>VLOOKUP(BB$2,怪物属性!$B$4:$F$29,5,FALSE)/($F133-VLOOKUP(BB$2,怪物属性!$B$4:$F$29,4,FALSE))</f>
        <v>-233.85818181818181</v>
      </c>
      <c r="BC133" s="153">
        <f>$E133/(VLOOKUP(BC$2,怪物属性!$B$4:$F$29,3,FALSE)-$G133)/IF(BB133&lt;0,ABS(BB133),BB133)</f>
        <v>4.8746220320874962E-3</v>
      </c>
      <c r="BD133" s="152">
        <f>VLOOKUP(BD$2,怪物属性!$B$4:$F$29,5,FALSE)/($F133-VLOOKUP(BD$2,怪物属性!$B$4:$F$29,4,FALSE))</f>
        <v>-147.14175374829622</v>
      </c>
      <c r="BE133" s="153">
        <f>$E133/(VLOOKUP(BE$2,怪物属性!$B$4:$F$29,3,FALSE)-$G133)/IF(BD133&lt;0,ABS(BD133),BD133)</f>
        <v>6.4096374037355981E-3</v>
      </c>
    </row>
    <row r="134" spans="1:57" x14ac:dyDescent="0.15">
      <c r="A134" s="30">
        <f>VLOOKUP(B134,装备升级!W:AB,静态模拟!C134+1,FALSE)+IF(静态模拟!D134=0,0,VLOOKUP(B134,装备强化!AP:AZ,静态模拟!D134+1,FALSE))</f>
        <v>1193</v>
      </c>
      <c r="B134" s="149">
        <v>10</v>
      </c>
      <c r="C134" s="149">
        <v>2</v>
      </c>
      <c r="D134" s="149">
        <v>7</v>
      </c>
      <c r="E134" s="149">
        <f t="shared" si="4"/>
        <v>18450</v>
      </c>
      <c r="F134" s="22">
        <f t="shared" si="5"/>
        <v>6150</v>
      </c>
      <c r="G134" s="22">
        <f t="shared" si="6"/>
        <v>3075</v>
      </c>
      <c r="H134" s="152">
        <f>VLOOKUP(H$2,怪物属性!$B$4:$F$29,5,FALSE)/($F134-VLOOKUP(H$2,怪物属性!$B$4:$F$29,4,FALSE))</f>
        <v>2.0232558139534884</v>
      </c>
      <c r="I134" s="153">
        <f>$E134/(VLOOKUP(I$2,怪物属性!$B$4:$F$29,3,FALSE)-$G134)/IF(H134&lt;0,ABS(H134),H134)</f>
        <v>-5.9757310073665657</v>
      </c>
      <c r="J134" s="152">
        <f>VLOOKUP(J$2,怪物属性!$B$4:$F$29,5,FALSE)/($F134-VLOOKUP(J$2,怪物属性!$B$4:$F$29,4,FALSE))</f>
        <v>3.0895091434071222</v>
      </c>
      <c r="K134" s="153">
        <f>$E134/(VLOOKUP(K$2,怪物属性!$B$4:$F$29,3,FALSE)-$G134)/IF(J134&lt;0,ABS(J134),J134)</f>
        <v>-5.4141635810576085</v>
      </c>
      <c r="L134" s="152">
        <f>VLOOKUP(L$2,怪物属性!$B$4:$F$29,5,FALSE)/($F134-VLOOKUP(L$2,怪物属性!$B$4:$F$29,4,FALSE))</f>
        <v>5.0642201834862384</v>
      </c>
      <c r="M134" s="153">
        <f>$E134/(VLOOKUP(M$2,怪物属性!$B$4:$F$29,3,FALSE)-$G134)/IF(L134&lt;0,ABS(L134),L134)</f>
        <v>-5.3734609465178913</v>
      </c>
      <c r="N134" s="152">
        <f>VLOOKUP(N$2,怪物属性!$B$4:$F$29,5,FALSE)/($F134-VLOOKUP(N$2,怪物属性!$B$4:$F$29,4,FALSE))</f>
        <v>6.8394039735099339</v>
      </c>
      <c r="O134" s="153">
        <f>$E134/(VLOOKUP(O$2,怪物属性!$B$4:$F$29,3,FALSE)-$G134)/IF(N134&lt;0,ABS(N134),N134)</f>
        <v>-10.704775737455474</v>
      </c>
      <c r="P134" s="152">
        <f>VLOOKUP(P$2,怪物属性!$B$4:$F$29,5,FALSE)/($F134-VLOOKUP(P$2,怪物属性!$B$4:$F$29,4,FALSE))</f>
        <v>9.8642718864271881</v>
      </c>
      <c r="Q134" s="153">
        <f>$E134/(VLOOKUP(Q$2,怪物属性!$B$4:$F$29,3,FALSE)-$G134)/IF(P134&lt;0,ABS(P134),P134)</f>
        <v>10.567154812411367</v>
      </c>
      <c r="R134" s="152">
        <f>VLOOKUP(R$2,怪物属性!$B$4:$F$29,5,FALSE)/($F134-VLOOKUP(R$2,怪物属性!$B$4:$F$29,4,FALSE))</f>
        <v>12.646754996631485</v>
      </c>
      <c r="S134" s="153">
        <f>$E134/(VLOOKUP(S$2,怪物属性!$B$4:$F$29,3,FALSE)-$G134)/IF(R134&lt;0,ABS(R134),R134)</f>
        <v>2.312000406580526</v>
      </c>
      <c r="T134" s="152">
        <f>VLOOKUP(T$2,怪物属性!$B$4:$F$29,5,FALSE)/($F134-VLOOKUP(T$2,怪物属性!$B$4:$F$29,4,FALSE))</f>
        <v>17.017806935332707</v>
      </c>
      <c r="U134" s="153">
        <f>$E134/(VLOOKUP(U$2,怪物属性!$B$4:$F$29,3,FALSE)-$G134)/IF(T134&lt;0,ABS(T134),T134)</f>
        <v>1.0189459564209566</v>
      </c>
      <c r="V134" s="152">
        <f>VLOOKUP(V$2,怪物属性!$B$4:$F$29,5,FALSE)/($F134-VLOOKUP(V$2,怪物属性!$B$4:$F$29,4,FALSE))</f>
        <v>20.882352941176471</v>
      </c>
      <c r="W134" s="153">
        <f>$E134/(VLOOKUP(W$2,怪物属性!$B$4:$F$29,3,FALSE)-$G134)/IF(V134&lt;0,ABS(V134),V134)</f>
        <v>0.58822977813619404</v>
      </c>
      <c r="X134" s="152">
        <f>VLOOKUP(X$2,怪物属性!$B$4:$F$29,5,FALSE)/($F134-VLOOKUP(X$2,怪物属性!$B$4:$F$29,4,FALSE))</f>
        <v>26.961449498843486</v>
      </c>
      <c r="Y134" s="153">
        <f>$E134/(VLOOKUP(Y$2,怪物属性!$B$4:$F$29,3,FALSE)-$G134)/IF(X134&lt;0,ABS(X134),X134)</f>
        <v>0.3523740418135245</v>
      </c>
      <c r="Z134" s="152">
        <f>VLOOKUP(Z$2,怪物属性!$B$4:$F$29,5,FALSE)/($F134-VLOOKUP(Z$2,怪物属性!$B$4:$F$29,4,FALSE))</f>
        <v>32.40389294403893</v>
      </c>
      <c r="AA134" s="153">
        <f>$E134/(VLOOKUP(AA$2,怪物属性!$B$4:$F$29,3,FALSE)-$G134)/IF(Z134&lt;0,ABS(Z134),Z134)</f>
        <v>0.23833237021234949</v>
      </c>
      <c r="AB134" s="152">
        <f>VLOOKUP(AB$2,怪物属性!$B$4:$F$29,5,FALSE)/($F134-VLOOKUP(AB$2,怪物属性!$B$4:$F$29,4,FALSE))</f>
        <v>69.07338769458859</v>
      </c>
      <c r="AC134" s="153">
        <f>$E134/(VLOOKUP(AC$2,怪物属性!$B$4:$F$29,3,FALSE)-$G134)/IF(AB134&lt;0,ABS(AB134),AB134)</f>
        <v>5.9983654131604773E-2</v>
      </c>
      <c r="AD134" s="152">
        <f>VLOOKUP(AD$2,怪物属性!$B$4:$F$29,5,FALSE)/($F134-VLOOKUP(AD$2,怪物属性!$B$4:$F$29,4,FALSE))</f>
        <v>86.69541890218737</v>
      </c>
      <c r="AE134" s="153">
        <f>$E134/(VLOOKUP(AE$2,怪物属性!$B$4:$F$29,3,FALSE)-$G134)/IF(AD134&lt;0,ABS(AD134),AD134)</f>
        <v>4.2008293118629185E-2</v>
      </c>
      <c r="AF134" s="152">
        <f>VLOOKUP(AF$2,怪物属性!$B$4:$F$29,5,FALSE)/($F134-VLOOKUP(AF$2,怪物属性!$B$4:$F$29,4,FALSE))</f>
        <v>114.87090739008418</v>
      </c>
      <c r="AG134" s="153">
        <f>$E134/(VLOOKUP(AG$2,怪物属性!$B$4:$F$29,3,FALSE)-$G134)/IF(AF134&lt;0,ABS(AF134),AF134)</f>
        <v>2.8187974758330715E-2</v>
      </c>
      <c r="AH134" s="152">
        <f>VLOOKUP(AH$2,怪物属性!$B$4:$F$29,5,FALSE)/($F134-VLOOKUP(AH$2,怪物属性!$B$4:$F$29,4,FALSE))</f>
        <v>147.11015118790496</v>
      </c>
      <c r="AI134" s="153">
        <f>$E134/(VLOOKUP(AI$2,怪物属性!$B$4:$F$29,3,FALSE)-$G134)/IF(AH134&lt;0,ABS(AH134),AH134)</f>
        <v>1.9803604329013867E-2</v>
      </c>
      <c r="AJ134" s="152">
        <f>VLOOKUP(AJ$2,怪物属性!$B$4:$F$29,5,FALSE)/($F134-VLOOKUP(AJ$2,怪物属性!$B$4:$F$29,4,FALSE))</f>
        <v>201.23195876288659</v>
      </c>
      <c r="AK134" s="153">
        <f>$E134/(VLOOKUP(AK$2,怪物属性!$B$4:$F$29,3,FALSE)-$G134)/IF(AJ134&lt;0,ABS(AJ134),AJ134)</f>
        <v>1.310725344375754E-2</v>
      </c>
      <c r="AL134" s="152">
        <f>VLOOKUP(AL$2,怪物属性!$B$4:$F$29,5,FALSE)/($F134-VLOOKUP(AL$2,怪物属性!$B$4:$F$29,4,FALSE))</f>
        <v>280.44235486508586</v>
      </c>
      <c r="AM134" s="153">
        <f>$E134/(VLOOKUP(AM$2,怪物属性!$B$4:$F$29,3,FALSE)-$G134)/IF(AL134&lt;0,ABS(AL134),AL134)</f>
        <v>8.5274039212181012E-3</v>
      </c>
      <c r="AN134" s="152">
        <f>VLOOKUP(AN$2,怪物属性!$B$4:$F$29,5,FALSE)/($F134-VLOOKUP(AN$2,怪物属性!$B$4:$F$29,4,FALSE))</f>
        <v>425.87568756875686</v>
      </c>
      <c r="AO134" s="153">
        <f>$E134/(VLOOKUP(AO$2,怪物属性!$B$4:$F$29,3,FALSE)-$G134)/IF(AN134&lt;0,ABS(AN134),AN134)</f>
        <v>5.1531463344194686E-3</v>
      </c>
      <c r="AP134" s="152">
        <f>VLOOKUP(AP$2,怪物属性!$B$4:$F$29,5,FALSE)/($F134-VLOOKUP(AP$2,怪物属性!$B$4:$F$29,4,FALSE))</f>
        <v>742.76595744680856</v>
      </c>
      <c r="AQ134" s="153">
        <f>$E134/(VLOOKUP(AQ$2,怪物属性!$B$4:$F$29,3,FALSE)-$G134)/IF(AP134&lt;0,ABS(AP134),AP134)</f>
        <v>2.7120414358272637E-3</v>
      </c>
      <c r="AR134" s="152">
        <f>VLOOKUP(AR$2,怪物属性!$B$4:$F$29,5,FALSE)/($F134-VLOOKUP(AR$2,怪物属性!$B$4:$F$29,4,FALSE))</f>
        <v>2199.5471698113206</v>
      </c>
      <c r="AS134" s="153">
        <f>$E134/(VLOOKUP(AS$2,怪物属性!$B$4:$F$29,3,FALSE)-$G134)/IF(AR134&lt;0,ABS(AR134),AR134)</f>
        <v>8.4514762447701717E-4</v>
      </c>
      <c r="AT134" s="152">
        <f>VLOOKUP(AT$2,怪物属性!$B$4:$F$29,5,FALSE)/($F134-VLOOKUP(AT$2,怪物属性!$B$4:$F$29,4,FALSE))</f>
        <v>-2572.9793814432992</v>
      </c>
      <c r="AU134" s="153">
        <f>$E134/(VLOOKUP(AU$2,怪物属性!$B$4:$F$29,3,FALSE)-$G134)/IF(AT134&lt;0,ABS(AT134),AT134)</f>
        <v>6.6395142753730609E-4</v>
      </c>
      <c r="AV134" s="152">
        <f>VLOOKUP(AV$2,怪物属性!$B$4:$F$29,5,FALSE)/($F134-VLOOKUP(AV$2,怪物属性!$B$4:$F$29,4,FALSE))</f>
        <v>-808.51032448377578</v>
      </c>
      <c r="AW134" s="153">
        <f>$E134/(VLOOKUP(AW$2,怪物属性!$B$4:$F$29,3,FALSE)-$G134)/IF(AV134&lt;0,ABS(AV134),AV134)</f>
        <v>1.9289725865872232E-3</v>
      </c>
      <c r="AX134" s="152">
        <f>VLOOKUP(AX$2,怪物属性!$B$4:$F$29,5,FALSE)/($F134-VLOOKUP(AX$2,怪物属性!$B$4:$F$29,4,FALSE))</f>
        <v>-492.24427480916029</v>
      </c>
      <c r="AY134" s="153">
        <f>$E134/(VLOOKUP(AY$2,怪物属性!$B$4:$F$29,3,FALSE)-$G134)/IF(AX134&lt;0,ABS(AX134),AX134)</f>
        <v>2.9068862054121938E-3</v>
      </c>
      <c r="AZ134" s="152">
        <f>VLOOKUP(AZ$2,怪物属性!$B$4:$F$29,5,FALSE)/($F134-VLOOKUP(AZ$2,怪物属性!$B$4:$F$29,4,FALSE))</f>
        <v>-331.08510638297872</v>
      </c>
      <c r="BA134" s="153">
        <f>$E134/(VLOOKUP(BA$2,怪物属性!$B$4:$F$29,3,FALSE)-$G134)/IF(AZ134&lt;0,ABS(AZ134),AZ134)</f>
        <v>3.8806304383199263E-3</v>
      </c>
      <c r="BB134" s="152">
        <f>VLOOKUP(BB$2,怪物属性!$B$4:$F$29,5,FALSE)/($F134-VLOOKUP(BB$2,怪物属性!$B$4:$F$29,4,FALSE))</f>
        <v>-235.57142857142858</v>
      </c>
      <c r="BC134" s="153">
        <f>$E134/(VLOOKUP(BC$2,怪物属性!$B$4:$F$29,3,FALSE)-$G134)/IF(BB134&lt;0,ABS(BB134),BB134)</f>
        <v>4.8579701065006977E-3</v>
      </c>
      <c r="BD134" s="152">
        <f>VLOOKUP(BD$2,怪物属性!$B$4:$F$29,5,FALSE)/($F134-VLOOKUP(BD$2,怪物属性!$B$4:$F$29,4,FALSE))</f>
        <v>-147.81332724783204</v>
      </c>
      <c r="BE134" s="153">
        <f>$E134/(VLOOKUP(BE$2,怪物属性!$B$4:$F$29,3,FALSE)-$G134)/IF(BD134&lt;0,ABS(BD134),BD134)</f>
        <v>6.4046178571191244E-3</v>
      </c>
    </row>
    <row r="135" spans="1:57" x14ac:dyDescent="0.15">
      <c r="A135" s="30">
        <f>VLOOKUP(B135,装备升级!W:AB,静态模拟!C135+1,FALSE)+IF(静态模拟!D135=0,0,VLOOKUP(B135,装备强化!AP:AZ,静态模拟!D135+1,FALSE))</f>
        <v>1591</v>
      </c>
      <c r="B135" s="149">
        <v>10</v>
      </c>
      <c r="C135" s="149">
        <v>2</v>
      </c>
      <c r="D135" s="149">
        <v>8</v>
      </c>
      <c r="E135" s="149">
        <f t="shared" ref="E135:E198" si="7">1020+180*B135+7050+C135*(B135*420-120)+C135*D135*30</f>
        <v>18510</v>
      </c>
      <c r="F135" s="22">
        <f t="shared" ref="F135:F198" si="8">340+60*B135+2350+C135*(B135*140-40)+C135*D135*10</f>
        <v>6170</v>
      </c>
      <c r="G135" s="22">
        <f t="shared" ref="G135:G198" si="9">170+30*B135+1175+C135*(B135*70-20)+C135*D135*5</f>
        <v>3085</v>
      </c>
      <c r="H135" s="152">
        <f>VLOOKUP(H$2,怪物属性!$B$4:$F$29,5,FALSE)/($F135-VLOOKUP(H$2,怪物属性!$B$4:$F$29,4,FALSE))</f>
        <v>2.015755329008341</v>
      </c>
      <c r="I135" s="153">
        <f>$E135/(VLOOKUP(I$2,怪物属性!$B$4:$F$29,3,FALSE)-$G135)/IF(H135&lt;0,ABS(H135),H135)</f>
        <v>-5.9782956178160918</v>
      </c>
      <c r="J135" s="152">
        <f>VLOOKUP(J$2,怪物属性!$B$4:$F$29,5,FALSE)/($F135-VLOOKUP(J$2,怪物属性!$B$4:$F$29,4,FALSE))</f>
        <v>3.0776605944391178</v>
      </c>
      <c r="K135" s="153">
        <f>$E135/(VLOOKUP(K$2,怪物属性!$B$4:$F$29,3,FALSE)-$G135)/IF(J135&lt;0,ABS(J135),J135)</f>
        <v>-5.4036912948921421</v>
      </c>
      <c r="L135" s="152">
        <f>VLOOKUP(L$2,怪物属性!$B$4:$F$29,5,FALSE)/($F135-VLOOKUP(L$2,怪物属性!$B$4:$F$29,4,FALSE))</f>
        <v>5.044100119189511</v>
      </c>
      <c r="M135" s="153">
        <f>$E135/(VLOOKUP(M$2,怪物属性!$B$4:$F$29,3,FALSE)-$G135)/IF(L135&lt;0,ABS(L135),L135)</f>
        <v>-5.3337699751615606</v>
      </c>
      <c r="N135" s="152">
        <f>VLOOKUP(N$2,怪物属性!$B$4:$F$29,5,FALSE)/($F135-VLOOKUP(N$2,怪物属性!$B$4:$F$29,4,FALSE))</f>
        <v>6.8112118713932395</v>
      </c>
      <c r="O135" s="153">
        <f>$E135/(VLOOKUP(O$2,怪物属性!$B$4:$F$29,3,FALSE)-$G135)/IF(N135&lt;0,ABS(N135),N135)</f>
        <v>-10.372435375054744</v>
      </c>
      <c r="P135" s="152">
        <f>VLOOKUP(P$2,怪物属性!$B$4:$F$29,5,FALSE)/($F135-VLOOKUP(P$2,怪物属性!$B$4:$F$29,4,FALSE))</f>
        <v>9.8220175626472486</v>
      </c>
      <c r="Q135" s="153">
        <f>$E135/(VLOOKUP(Q$2,怪物属性!$B$4:$F$29,3,FALSE)-$G135)/IF(P135&lt;0,ABS(P135),P135)</f>
        <v>11.284679817190234</v>
      </c>
      <c r="R135" s="152">
        <f>VLOOKUP(R$2,怪物属性!$B$4:$F$29,5,FALSE)/($F135-VLOOKUP(R$2,怪物属性!$B$4:$F$29,4,FALSE))</f>
        <v>12.590207914151575</v>
      </c>
      <c r="S135" s="153">
        <f>$E135/(VLOOKUP(S$2,怪物属性!$B$4:$F$29,3,FALSE)-$G135)/IF(R135&lt;0,ABS(R135),R135)</f>
        <v>2.3674560013834975</v>
      </c>
      <c r="T135" s="152">
        <f>VLOOKUP(T$2,怪物属性!$B$4:$F$29,5,FALSE)/($F135-VLOOKUP(T$2,怪物属性!$B$4:$F$29,4,FALSE))</f>
        <v>16.938432835820894</v>
      </c>
      <c r="U135" s="153">
        <f>$E135/(VLOOKUP(U$2,怪物属性!$B$4:$F$29,3,FALSE)-$G135)/IF(T135&lt;0,ABS(T135),T135)</f>
        <v>1.03679425360315</v>
      </c>
      <c r="V135" s="152">
        <f>VLOOKUP(V$2,怪物属性!$B$4:$F$29,5,FALSE)/($F135-VLOOKUP(V$2,怪物属性!$B$4:$F$29,4,FALSE))</f>
        <v>20.780487804878049</v>
      </c>
      <c r="W135" s="153">
        <f>$E135/(VLOOKUP(W$2,怪物属性!$B$4:$F$29,3,FALSE)-$G135)/IF(V135&lt;0,ABS(V135),V135)</f>
        <v>0.59701034625986471</v>
      </c>
      <c r="X135" s="152">
        <f>VLOOKUP(X$2,怪物属性!$B$4:$F$29,5,FALSE)/($F135-VLOOKUP(X$2,怪物属性!$B$4:$F$29,4,FALSE))</f>
        <v>26.823574533367424</v>
      </c>
      <c r="Y135" s="153">
        <f>$E135/(VLOOKUP(Y$2,怪物属性!$B$4:$F$29,3,FALSE)-$G135)/IF(X135&lt;0,ABS(X135),X135)</f>
        <v>0.35717630883597762</v>
      </c>
      <c r="Z135" s="152">
        <f>VLOOKUP(Z$2,怪物属性!$B$4:$F$29,5,FALSE)/($F135-VLOOKUP(Z$2,怪物属性!$B$4:$F$29,4,FALSE))</f>
        <v>32.229631621403605</v>
      </c>
      <c r="AA135" s="153">
        <f>$E135/(VLOOKUP(AA$2,怪物属性!$B$4:$F$29,3,FALSE)-$G135)/IF(Z135&lt;0,ABS(Z135),Z135)</f>
        <v>0.24141076655976984</v>
      </c>
      <c r="AB135" s="152">
        <f>VLOOKUP(AB$2,怪物属性!$B$4:$F$29,5,FALSE)/($F135-VLOOKUP(AB$2,怪物属性!$B$4:$F$29,4,FALSE))</f>
        <v>68.565121412803535</v>
      </c>
      <c r="AC135" s="153">
        <f>$E135/(VLOOKUP(AC$2,怪物属性!$B$4:$F$29,3,FALSE)-$G135)/IF(AB135&lt;0,ABS(AB135),AB135)</f>
        <v>6.0761271882131811E-2</v>
      </c>
      <c r="AD135" s="152">
        <f>VLOOKUP(AD$2,怪物属性!$B$4:$F$29,5,FALSE)/($F135-VLOOKUP(AD$2,怪物属性!$B$4:$F$29,4,FALSE))</f>
        <v>85.985673352435526</v>
      </c>
      <c r="AE135" s="153">
        <f>$E135/(VLOOKUP(AE$2,怪物属性!$B$4:$F$29,3,FALSE)-$G135)/IF(AD135&lt;0,ABS(AD135),AD135)</f>
        <v>4.257682347194576E-2</v>
      </c>
      <c r="AF135" s="152">
        <f>VLOOKUP(AF$2,怪物属性!$B$4:$F$29,5,FALSE)/($F135-VLOOKUP(AF$2,怪物属性!$B$4:$F$29,4,FALSE))</f>
        <v>113.80630213160333</v>
      </c>
      <c r="AG135" s="153">
        <f>$E135/(VLOOKUP(AG$2,怪物属性!$B$4:$F$29,3,FALSE)-$G135)/IF(AF135&lt;0,ABS(AF135),AF135)</f>
        <v>2.8594369101981595E-2</v>
      </c>
      <c r="AH135" s="152">
        <f>VLOOKUP(AH$2,怪物属性!$B$4:$F$29,5,FALSE)/($F135-VLOOKUP(AH$2,怪物属性!$B$4:$F$29,4,FALSE))</f>
        <v>145.53846153846155</v>
      </c>
      <c r="AI135" s="153">
        <f>$E135/(VLOOKUP(AI$2,怪物属性!$B$4:$F$29,3,FALSE)-$G135)/IF(AH135&lt;0,ABS(AH135),AH135)</f>
        <v>2.0114324729443397E-2</v>
      </c>
      <c r="AJ135" s="152">
        <f>VLOOKUP(AJ$2,怪物属性!$B$4:$F$29,5,FALSE)/($F135-VLOOKUP(AJ$2,怪物属性!$B$4:$F$29,4,FALSE))</f>
        <v>198.67175572519085</v>
      </c>
      <c r="AK135" s="153">
        <f>$E135/(VLOOKUP(AK$2,怪物属性!$B$4:$F$29,3,FALSE)-$G135)/IF(AJ135&lt;0,ABS(AJ135),AJ135)</f>
        <v>1.3338404341102429E-2</v>
      </c>
      <c r="AL135" s="152">
        <f>VLOOKUP(AL$2,怪物属性!$B$4:$F$29,5,FALSE)/($F135-VLOOKUP(AL$2,怪物属性!$B$4:$F$29,4,FALSE))</f>
        <v>275.93000804505232</v>
      </c>
      <c r="AM135" s="153">
        <f>$E135/(VLOOKUP(AM$2,怪物属性!$B$4:$F$29,3,FALSE)-$G135)/IF(AL135&lt;0,ABS(AL135),AL135)</f>
        <v>8.7063243406564021E-3</v>
      </c>
      <c r="AN135" s="152">
        <f>VLOOKUP(AN$2,怪物属性!$B$4:$F$29,5,FALSE)/($F135-VLOOKUP(AN$2,怪物属性!$B$4:$F$29,4,FALSE))</f>
        <v>416.70721205597414</v>
      </c>
      <c r="AO135" s="153">
        <f>$E135/(VLOOKUP(AO$2,怪物属性!$B$4:$F$29,3,FALSE)-$G135)/IF(AN135&lt;0,ABS(AN135),AN135)</f>
        <v>5.2899461198656862E-3</v>
      </c>
      <c r="AP135" s="152">
        <f>VLOOKUP(AP$2,怪物属性!$B$4:$F$29,5,FALSE)/($F135-VLOOKUP(AP$2,怪物属性!$B$4:$F$29,4,FALSE))</f>
        <v>717.32876712328766</v>
      </c>
      <c r="AQ135" s="153">
        <f>$E135/(VLOOKUP(AQ$2,怪物属性!$B$4:$F$29,3,FALSE)-$G135)/IF(AP135&lt;0,ABS(AP135),AP135)</f>
        <v>2.8204249210193669E-3</v>
      </c>
      <c r="AR135" s="152">
        <f>VLOOKUP(AR$2,怪物属性!$B$4:$F$29,5,FALSE)/($F135-VLOOKUP(AR$2,怪物属性!$B$4:$F$29,4,FALSE))</f>
        <v>2009.9310344827586</v>
      </c>
      <c r="AS135" s="153">
        <f>$E135/(VLOOKUP(AS$2,怪物属性!$B$4:$F$29,3,FALSE)-$G135)/IF(AR135&lt;0,ABS(AR135),AR135)</f>
        <v>9.2882210842670527E-4</v>
      </c>
      <c r="AT135" s="152">
        <f>VLOOKUP(AT$2,怪物属性!$B$4:$F$29,5,FALSE)/($F135-VLOOKUP(AT$2,怪物属性!$B$4:$F$29,4,FALSE))</f>
        <v>-2868.7241379310344</v>
      </c>
      <c r="AU135" s="153">
        <f>$E135/(VLOOKUP(AU$2,怪物属性!$B$4:$F$29,3,FALSE)-$G135)/IF(AT135&lt;0,ABS(AT135),AT135)</f>
        <v>5.9799311865091841E-4</v>
      </c>
      <c r="AV135" s="152">
        <f>VLOOKUP(AV$2,怪物属性!$B$4:$F$29,5,FALSE)/($F135-VLOOKUP(AV$2,怪物属性!$B$4:$F$29,4,FALSE))</f>
        <v>-833.08510638297878</v>
      </c>
      <c r="AW135" s="153">
        <f>$E135/(VLOOKUP(AW$2,怪物属性!$B$4:$F$29,3,FALSE)-$G135)/IF(AV135&lt;0,ABS(AV135),AV135)</f>
        <v>1.8797477421182375E-3</v>
      </c>
      <c r="AX135" s="152">
        <f>VLOOKUP(AX$2,怪物属性!$B$4:$F$29,5,FALSE)/($F135-VLOOKUP(AX$2,怪物属性!$B$4:$F$29,4,FALSE))</f>
        <v>-500.7385677308024</v>
      </c>
      <c r="AY135" s="153">
        <f>$E135/(VLOOKUP(AY$2,怪物属性!$B$4:$F$29,3,FALSE)-$G135)/IF(AX135&lt;0,ABS(AX135),AX135)</f>
        <v>2.8690932242385653E-3</v>
      </c>
      <c r="AZ135" s="152">
        <f>VLOOKUP(AZ$2,怪物属性!$B$4:$F$29,5,FALSE)/($F135-VLOOKUP(AZ$2,怪物属性!$B$4:$F$29,4,FALSE))</f>
        <v>-334.64516129032256</v>
      </c>
      <c r="BA135" s="153">
        <f>$E135/(VLOOKUP(BA$2,怪物属性!$B$4:$F$29,3,FALSE)-$G135)/IF(AZ135&lt;0,ABS(AZ135),AZ135)</f>
        <v>3.854517021581023E-3</v>
      </c>
      <c r="BB135" s="152">
        <f>VLOOKUP(BB$2,怪物属性!$B$4:$F$29,5,FALSE)/($F135-VLOOKUP(BB$2,怪物属性!$B$4:$F$29,4,FALSE))</f>
        <v>-237.30996309963101</v>
      </c>
      <c r="BC135" s="153">
        <f>$E135/(VLOOKUP(BC$2,怪物属性!$B$4:$F$29,3,FALSE)-$G135)/IF(BB135&lt;0,ABS(BB135),BB135)</f>
        <v>4.841065890448532E-3</v>
      </c>
      <c r="BD135" s="152">
        <f>VLOOKUP(BD$2,怪物属性!$B$4:$F$29,5,FALSE)/($F135-VLOOKUP(BD$2,怪物属性!$B$4:$F$29,4,FALSE))</f>
        <v>-148.49105914718018</v>
      </c>
      <c r="BE135" s="153">
        <f>$E135/(VLOOKUP(BE$2,怪物属性!$B$4:$F$29,3,FALSE)-$G135)/IF(BD135&lt;0,ABS(BD135),BD135)</f>
        <v>6.3994029356304934E-3</v>
      </c>
    </row>
    <row r="136" spans="1:57" x14ac:dyDescent="0.15">
      <c r="A136" s="30">
        <f>VLOOKUP(B136,装备升级!W:AB,静态模拟!C136+1,FALSE)+IF(静态模拟!D136=0,0,VLOOKUP(B136,装备强化!AP:AZ,静态模拟!D136+1,FALSE))</f>
        <v>2087</v>
      </c>
      <c r="B136" s="149">
        <v>10</v>
      </c>
      <c r="C136" s="149">
        <v>2</v>
      </c>
      <c r="D136" s="149">
        <v>9</v>
      </c>
      <c r="E136" s="149">
        <f t="shared" si="7"/>
        <v>18570</v>
      </c>
      <c r="F136" s="22">
        <f t="shared" si="8"/>
        <v>6190</v>
      </c>
      <c r="G136" s="22">
        <f t="shared" si="9"/>
        <v>3095</v>
      </c>
      <c r="H136" s="152">
        <f>VLOOKUP(H$2,怪物属性!$B$4:$F$29,5,FALSE)/($F136-VLOOKUP(H$2,怪物属性!$B$4:$F$29,4,FALSE))</f>
        <v>2.0083102493074794</v>
      </c>
      <c r="I136" s="153">
        <f>$E136/(VLOOKUP(I$2,怪物属性!$B$4:$F$29,3,FALSE)-$G136)/IF(H136&lt;0,ABS(H136),H136)</f>
        <v>-5.98096979970558</v>
      </c>
      <c r="J136" s="152">
        <f>VLOOKUP(J$2,怪物属性!$B$4:$F$29,5,FALSE)/($F136-VLOOKUP(J$2,怪物属性!$B$4:$F$29,4,FALSE))</f>
        <v>3.0659025787965617</v>
      </c>
      <c r="K136" s="153">
        <f>$E136/(VLOOKUP(K$2,怪物属性!$B$4:$F$29,3,FALSE)-$G136)/IF(J136&lt;0,ABS(J136),J136)</f>
        <v>-5.3935386689524885</v>
      </c>
      <c r="L136" s="152">
        <f>VLOOKUP(L$2,怪物属性!$B$4:$F$29,5,FALSE)/($F136-VLOOKUP(L$2,怪物属性!$B$4:$F$29,4,FALSE))</f>
        <v>5.0241392956074398</v>
      </c>
      <c r="M136" s="153">
        <f>$E136/(VLOOKUP(M$2,怪物属性!$B$4:$F$29,3,FALSE)-$G136)/IF(L136&lt;0,ABS(L136),L136)</f>
        <v>-5.2953516934693239</v>
      </c>
      <c r="N136" s="152">
        <f>VLOOKUP(N$2,怪物属性!$B$4:$F$29,5,FALSE)/($F136-VLOOKUP(N$2,怪物属性!$B$4:$F$29,4,FALSE))</f>
        <v>6.7832512315270934</v>
      </c>
      <c r="O136" s="153">
        <f>$E136/(VLOOKUP(O$2,怪物属性!$B$4:$F$29,3,FALSE)-$G136)/IF(N136&lt;0,ABS(N136),N136)</f>
        <v>-10.064798795335127</v>
      </c>
      <c r="P136" s="152">
        <f>VLOOKUP(P$2,怪物属性!$B$4:$F$29,5,FALSE)/($F136-VLOOKUP(P$2,怪物属性!$B$4:$F$29,4,FALSE))</f>
        <v>9.7801236937513334</v>
      </c>
      <c r="Q136" s="153">
        <f>$E136/(VLOOKUP(Q$2,怪物属性!$B$4:$F$29,3,FALSE)-$G136)/IF(P136&lt;0,ABS(P136),P136)</f>
        <v>12.093942620852646</v>
      </c>
      <c r="R136" s="152">
        <f>VLOOKUP(R$2,怪物属性!$B$4:$F$29,5,FALSE)/($F136-VLOOKUP(R$2,怪物属性!$B$4:$F$29,4,FALSE))</f>
        <v>12.534164255508569</v>
      </c>
      <c r="S136" s="153">
        <f>$E136/(VLOOKUP(S$2,怪物属性!$B$4:$F$29,3,FALSE)-$G136)/IF(R136&lt;0,ABS(R136),R136)</f>
        <v>2.4247965856450198</v>
      </c>
      <c r="T136" s="152">
        <f>VLOOKUP(T$2,怪物属性!$B$4:$F$29,5,FALSE)/($F136-VLOOKUP(T$2,怪物属性!$B$4:$F$29,4,FALSE))</f>
        <v>16.859795728876509</v>
      </c>
      <c r="U136" s="153">
        <f>$E136/(VLOOKUP(U$2,怪物属性!$B$4:$F$29,3,FALSE)-$G136)/IF(T136&lt;0,ABS(T136),T136)</f>
        <v>1.055016122845065</v>
      </c>
      <c r="V136" s="152">
        <f>VLOOKUP(V$2,怪物属性!$B$4:$F$29,5,FALSE)/($F136-VLOOKUP(V$2,怪物属性!$B$4:$F$29,4,FALSE))</f>
        <v>20.679611650485437</v>
      </c>
      <c r="W136" s="153">
        <f>$E136/(VLOOKUP(W$2,怪物属性!$B$4:$F$29,3,FALSE)-$G136)/IF(V136&lt;0,ABS(V136),V136)</f>
        <v>0.60592841801144248</v>
      </c>
      <c r="X136" s="152">
        <f>VLOOKUP(X$2,怪物属性!$B$4:$F$29,5,FALSE)/($F136-VLOOKUP(X$2,怪物属性!$B$4:$F$29,4,FALSE))</f>
        <v>26.687102518443144</v>
      </c>
      <c r="Y136" s="153">
        <f>$E136/(VLOOKUP(Y$2,怪物属性!$B$4:$F$29,3,FALSE)-$G136)/IF(X136&lt;0,ABS(X136),X136)</f>
        <v>0.36204045033613691</v>
      </c>
      <c r="Z136" s="152">
        <f>VLOOKUP(Z$2,怪物属性!$B$4:$F$29,5,FALSE)/($F136-VLOOKUP(Z$2,怪物属性!$B$4:$F$29,4,FALSE))</f>
        <v>32.057234554693771</v>
      </c>
      <c r="AA136" s="153">
        <f>$E136/(VLOOKUP(AA$2,怪物属性!$B$4:$F$29,3,FALSE)-$G136)/IF(Z136&lt;0,ABS(Z136),Z136)</f>
        <v>0.24452360400192596</v>
      </c>
      <c r="AB136" s="152">
        <f>VLOOKUP(AB$2,怪物属性!$B$4:$F$29,5,FALSE)/($F136-VLOOKUP(AB$2,怪物属性!$B$4:$F$29,4,FALSE))</f>
        <v>68.064280496712925</v>
      </c>
      <c r="AC136" s="153">
        <f>$E136/(VLOOKUP(AC$2,怪物属性!$B$4:$F$29,3,FALSE)-$G136)/IF(AB136&lt;0,ABS(AB136),AB136)</f>
        <v>6.1545303044586434E-2</v>
      </c>
      <c r="AD136" s="152">
        <f>VLOOKUP(AD$2,怪物属性!$B$4:$F$29,5,FALSE)/($F136-VLOOKUP(AD$2,怪物属性!$B$4:$F$29,4,FALSE))</f>
        <v>85.287454323995121</v>
      </c>
      <c r="AE136" s="153">
        <f>$E136/(VLOOKUP(AE$2,怪物属性!$B$4:$F$29,3,FALSE)-$G136)/IF(AD136&lt;0,ABS(AD136),AD136)</f>
        <v>4.3149871413639615E-2</v>
      </c>
      <c r="AF136" s="152">
        <f>VLOOKUP(AF$2,怪物属性!$B$4:$F$29,5,FALSE)/($F136-VLOOKUP(AF$2,怪物属性!$B$4:$F$29,4,FALSE))</f>
        <v>112.76124885215795</v>
      </c>
      <c r="AG136" s="153">
        <f>$E136/(VLOOKUP(AG$2,怪物属性!$B$4:$F$29,3,FALSE)-$G136)/IF(AF136&lt;0,ABS(AF136),AF136)</f>
        <v>2.9003915983952102E-2</v>
      </c>
      <c r="AH136" s="152">
        <f>VLOOKUP(AH$2,怪物属性!$B$4:$F$29,5,FALSE)/($F136-VLOOKUP(AH$2,怪物属性!$B$4:$F$29,4,FALSE))</f>
        <v>144</v>
      </c>
      <c r="AI136" s="153">
        <f>$E136/(VLOOKUP(AI$2,怪物属性!$B$4:$F$29,3,FALSE)-$G136)/IF(AH136&lt;0,ABS(AH136),AH136)</f>
        <v>2.042742489043772E-2</v>
      </c>
      <c r="AJ136" s="152">
        <f>VLOOKUP(AJ$2,怪物属性!$B$4:$F$29,5,FALSE)/($F136-VLOOKUP(AJ$2,怪物属性!$B$4:$F$29,4,FALSE))</f>
        <v>196.17587939698493</v>
      </c>
      <c r="AK136" s="153">
        <f>$E136/(VLOOKUP(AK$2,怪物属性!$B$4:$F$29,3,FALSE)-$G136)/IF(AJ136&lt;0,ABS(AJ136),AJ136)</f>
        <v>1.3571319774793721E-2</v>
      </c>
      <c r="AL136" s="152">
        <f>VLOOKUP(AL$2,怪物属性!$B$4:$F$29,5,FALSE)/($F136-VLOOKUP(AL$2,怪物属性!$B$4:$F$29,4,FALSE))</f>
        <v>271.56057007125889</v>
      </c>
      <c r="AM136" s="153">
        <f>$E136/(VLOOKUP(AM$2,怪物属性!$B$4:$F$29,3,FALSE)-$G136)/IF(AL136&lt;0,ABS(AL136),AL136)</f>
        <v>8.8866191435322556E-3</v>
      </c>
      <c r="AN136" s="152">
        <f>VLOOKUP(AN$2,怪物属性!$B$4:$F$29,5,FALSE)/($F136-VLOOKUP(AN$2,怪物属性!$B$4:$F$29,4,FALSE))</f>
        <v>407.92518440463647</v>
      </c>
      <c r="AO136" s="153">
        <f>$E136/(VLOOKUP(AO$2,怪物属性!$B$4:$F$29,3,FALSE)-$G136)/IF(AN136&lt;0,ABS(AN136),AN136)</f>
        <v>5.4278113169867036E-3</v>
      </c>
      <c r="AP136" s="152">
        <f>VLOOKUP(AP$2,怪物属性!$B$4:$F$29,5,FALSE)/($F136-VLOOKUP(AP$2,怪物属性!$B$4:$F$29,4,FALSE))</f>
        <v>693.57615894039736</v>
      </c>
      <c r="AQ136" s="153">
        <f>$E136/(VLOOKUP(AQ$2,怪物属性!$B$4:$F$29,3,FALSE)-$G136)/IF(AP136&lt;0,ABS(AP136),AP136)</f>
        <v>2.9296724708987821E-3</v>
      </c>
      <c r="AR136" s="152">
        <f>VLOOKUP(AR$2,怪物属性!$B$4:$F$29,5,FALSE)/($F136-VLOOKUP(AR$2,怪物属性!$B$4:$F$29,4,FALSE))</f>
        <v>1850.4126984126983</v>
      </c>
      <c r="AS136" s="153">
        <f>$E136/(VLOOKUP(AS$2,怪物属性!$B$4:$F$29,3,FALSE)-$G136)/IF(AR136&lt;0,ABS(AR136),AR136)</f>
        <v>1.0131851685162212E-3</v>
      </c>
      <c r="AT136" s="152">
        <f>VLOOKUP(AT$2,怪物属性!$B$4:$F$29,5,FALSE)/($F136-VLOOKUP(AT$2,怪物属性!$B$4:$F$29,4,FALSE))</f>
        <v>-3241.2857142857142</v>
      </c>
      <c r="AU136" s="153">
        <f>$E136/(VLOOKUP(AU$2,怪物属性!$B$4:$F$29,3,FALSE)-$G136)/IF(AT136&lt;0,ABS(AT136),AT136)</f>
        <v>5.3146641801937321E-4</v>
      </c>
      <c r="AV136" s="152">
        <f>VLOOKUP(AV$2,怪物属性!$B$4:$F$29,5,FALSE)/($F136-VLOOKUP(AV$2,怪物属性!$B$4:$F$29,4,FALSE))</f>
        <v>-859.20062695924764</v>
      </c>
      <c r="AW136" s="153">
        <f>$E136/(VLOOKUP(AW$2,怪物属性!$B$4:$F$29,3,FALSE)-$G136)/IF(AV136&lt;0,ABS(AV136),AV136)</f>
        <v>1.8300688163002889E-3</v>
      </c>
      <c r="AX136" s="152">
        <f>VLOOKUP(AX$2,怪物属性!$B$4:$F$29,5,FALSE)/($F136-VLOOKUP(AX$2,怪物属性!$B$4:$F$29,4,FALSE))</f>
        <v>-509.53116769095698</v>
      </c>
      <c r="AY136" s="153">
        <f>$E136/(VLOOKUP(AY$2,怪物属性!$B$4:$F$29,3,FALSE)-$G136)/IF(AX136&lt;0,ABS(AX136),AX136)</f>
        <v>2.830920310457946E-3</v>
      </c>
      <c r="AZ136" s="152">
        <f>VLOOKUP(AZ$2,怪物属性!$B$4:$F$29,5,FALSE)/($F136-VLOOKUP(AZ$2,怪物属性!$B$4:$F$29,4,FALSE))</f>
        <v>-338.28260869565219</v>
      </c>
      <c r="BA136" s="153">
        <f>$E136/(VLOOKUP(BA$2,怪物属性!$B$4:$F$29,3,FALSE)-$G136)/IF(AZ136&lt;0,ABS(AZ136),AZ136)</f>
        <v>3.8280983006814318E-3</v>
      </c>
      <c r="BB136" s="152">
        <f>VLOOKUP(BB$2,怪物属性!$B$4:$F$29,5,FALSE)/($F136-VLOOKUP(BB$2,怪物属性!$B$4:$F$29,4,FALSE))</f>
        <v>-239.07434944237917</v>
      </c>
      <c r="BC136" s="153">
        <f>$E136/(VLOOKUP(BC$2,怪物属性!$B$4:$F$29,3,FALSE)-$G136)/IF(BB136&lt;0,ABS(BB136),BB136)</f>
        <v>4.8239089138829346E-3</v>
      </c>
      <c r="BD136" s="152">
        <f>VLOOKUP(BD$2,怪物属性!$B$4:$F$29,5,FALSE)/($F136-VLOOKUP(BD$2,怪物属性!$B$4:$F$29,4,FALSE))</f>
        <v>-149.17503454629204</v>
      </c>
      <c r="BE136" s="153">
        <f>$E136/(VLOOKUP(BE$2,怪物属性!$B$4:$F$29,3,FALSE)-$G136)/IF(BD136&lt;0,ABS(BD136),BD136)</f>
        <v>6.3939923382143769E-3</v>
      </c>
    </row>
    <row r="137" spans="1:57" x14ac:dyDescent="0.15">
      <c r="A137" s="30">
        <f>VLOOKUP(B137,装备升级!W:AB,静态模拟!C137+1,FALSE)+IF(静态模拟!D137=0,0,VLOOKUP(B137,装备强化!AP:AZ,静态模拟!D137+1,FALSE))</f>
        <v>2693</v>
      </c>
      <c r="B137" s="149">
        <v>10</v>
      </c>
      <c r="C137" s="149">
        <v>2</v>
      </c>
      <c r="D137" s="149">
        <v>10</v>
      </c>
      <c r="E137" s="149">
        <f t="shared" si="7"/>
        <v>18630</v>
      </c>
      <c r="F137" s="22">
        <f t="shared" si="8"/>
        <v>6210</v>
      </c>
      <c r="G137" s="22">
        <f t="shared" si="9"/>
        <v>3105</v>
      </c>
      <c r="H137" s="152">
        <f>VLOOKUP(H$2,怪物属性!$B$4:$F$29,5,FALSE)/($F137-VLOOKUP(H$2,怪物属性!$B$4:$F$29,4,FALSE))</f>
        <v>2.000919963201472</v>
      </c>
      <c r="I137" s="153">
        <f>$E137/(VLOOKUP(I$2,怪物属性!$B$4:$F$29,3,FALSE)-$G137)/IF(H137&lt;0,ABS(H137),H137)</f>
        <v>-5.9837514404751353</v>
      </c>
      <c r="J137" s="152">
        <f>VLOOKUP(J$2,怪物属性!$B$4:$F$29,5,FALSE)/($F137-VLOOKUP(J$2,怪物属性!$B$4:$F$29,4,FALSE))</f>
        <v>3.0542340627973359</v>
      </c>
      <c r="K137" s="153">
        <f>$E137/(VLOOKUP(K$2,怪物属性!$B$4:$F$29,3,FALSE)-$G137)/IF(J137&lt;0,ABS(J137),J137)</f>
        <v>-5.3836972391550022</v>
      </c>
      <c r="L137" s="152">
        <f>VLOOKUP(L$2,怪物属性!$B$4:$F$29,5,FALSE)/($F137-VLOOKUP(L$2,怪物属性!$B$4:$F$29,4,FALSE))</f>
        <v>5.0043358297201417</v>
      </c>
      <c r="M137" s="153">
        <f>$E137/(VLOOKUP(M$2,怪物属性!$B$4:$F$29,3,FALSE)-$G137)/IF(L137&lt;0,ABS(L137),L137)</f>
        <v>-5.2581521739130439</v>
      </c>
      <c r="N137" s="152">
        <f>VLOOKUP(N$2,怪物属性!$B$4:$F$29,5,FALSE)/($F137-VLOOKUP(N$2,怪物属性!$B$4:$F$29,4,FALSE))</f>
        <v>6.7555192150449717</v>
      </c>
      <c r="O137" s="153">
        <f>$E137/(VLOOKUP(O$2,怪物属性!$B$4:$F$29,3,FALSE)-$G137)/IF(N137&lt;0,ABS(N137),N137)</f>
        <v>-9.7792379363092756</v>
      </c>
      <c r="P137" s="152">
        <f>VLOOKUP(P$2,怪物属性!$B$4:$F$29,5,FALSE)/($F137-VLOOKUP(P$2,怪物属性!$B$4:$F$29,4,FALSE))</f>
        <v>9.7385856869823737</v>
      </c>
      <c r="Q137" s="153">
        <f>$E137/(VLOOKUP(Q$2,怪物属性!$B$4:$F$29,3,FALSE)-$G137)/IF(P137&lt;0,ABS(P137),P137)</f>
        <v>13.013665223170758</v>
      </c>
      <c r="R137" s="152">
        <f>VLOOKUP(R$2,怪物属性!$B$4:$F$29,5,FALSE)/($F137-VLOOKUP(R$2,怪物属性!$B$4:$F$29,4,FALSE))</f>
        <v>12.47861732771992</v>
      </c>
      <c r="S137" s="153">
        <f>$E137/(VLOOKUP(S$2,怪物属性!$B$4:$F$29,3,FALSE)-$G137)/IF(R137&lt;0,ABS(R137),R137)</f>
        <v>2.4841162520169346</v>
      </c>
      <c r="T137" s="152">
        <f>VLOOKUP(T$2,怪物属性!$B$4:$F$29,5,FALSE)/($F137-VLOOKUP(T$2,怪物属性!$B$4:$F$29,4,FALSE))</f>
        <v>16.7818853974122</v>
      </c>
      <c r="U137" s="153">
        <f>$E137/(VLOOKUP(U$2,怪物属性!$B$4:$F$29,3,FALSE)-$G137)/IF(T137&lt;0,ABS(T137),T137)</f>
        <v>1.0736224027944692</v>
      </c>
      <c r="V137" s="152">
        <f>VLOOKUP(V$2,怪物属性!$B$4:$F$29,5,FALSE)/($F137-VLOOKUP(V$2,怪物属性!$B$4:$F$29,4,FALSE))</f>
        <v>20.579710144927535</v>
      </c>
      <c r="W137" s="153">
        <f>$E137/(VLOOKUP(W$2,怪物属性!$B$4:$F$29,3,FALSE)-$G137)/IF(V137&lt;0,ABS(V137),V137)</f>
        <v>0.61498679577464788</v>
      </c>
      <c r="X137" s="152">
        <f>VLOOKUP(X$2,怪物属性!$B$4:$F$29,5,FALSE)/($F137-VLOOKUP(X$2,怪物属性!$B$4:$F$29,4,FALSE))</f>
        <v>26.552012148823081</v>
      </c>
      <c r="Y137" s="153">
        <f>$E137/(VLOOKUP(Y$2,怪物属性!$B$4:$F$29,3,FALSE)-$G137)/IF(X137&lt;0,ABS(X137),X137)</f>
        <v>0.36696743714785757</v>
      </c>
      <c r="Z137" s="152">
        <f>VLOOKUP(Z$2,怪物属性!$B$4:$F$29,5,FALSE)/($F137-VLOOKUP(Z$2,怪物属性!$B$4:$F$29,4,FALSE))</f>
        <v>31.886671987230645</v>
      </c>
      <c r="AA137" s="153">
        <f>$E137/(VLOOKUP(AA$2,怪物属性!$B$4:$F$29,3,FALSE)-$G137)/IF(Z137&lt;0,ABS(Z137),Z137)</f>
        <v>0.24767132053493568</v>
      </c>
      <c r="AB137" s="152">
        <f>VLOOKUP(AB$2,怪物属性!$B$4:$F$29,5,FALSE)/($F137-VLOOKUP(AB$2,怪物属性!$B$4:$F$29,4,FALSE))</f>
        <v>67.570703408266866</v>
      </c>
      <c r="AC137" s="153">
        <f>$E137/(VLOOKUP(AC$2,怪物属性!$B$4:$F$29,3,FALSE)-$G137)/IF(AB137&lt;0,ABS(AB137),AB137)</f>
        <v>6.2335791119388646E-2</v>
      </c>
      <c r="AD137" s="152">
        <f>VLOOKUP(AD$2,怪物属性!$B$4:$F$29,5,FALSE)/($F137-VLOOKUP(AD$2,怪物属性!$B$4:$F$29,4,FALSE))</f>
        <v>84.600483286347156</v>
      </c>
      <c r="AE137" s="153">
        <f>$E137/(VLOOKUP(AE$2,怪物属性!$B$4:$F$29,3,FALSE)-$G137)/IF(AD137&lt;0,ABS(AD137),AD137)</f>
        <v>4.3727463855476288E-2</v>
      </c>
      <c r="AF137" s="152">
        <f>VLOOKUP(AF$2,怪物属性!$B$4:$F$29,5,FALSE)/($F137-VLOOKUP(AF$2,怪物属性!$B$4:$F$29,4,FALSE))</f>
        <v>111.73521383075523</v>
      </c>
      <c r="AG137" s="153">
        <f>$E137/(VLOOKUP(AG$2,怪物属性!$B$4:$F$29,3,FALSE)-$G137)/IF(AF137&lt;0,ABS(AF137),AF137)</f>
        <v>2.9416632090224885E-2</v>
      </c>
      <c r="AH137" s="152">
        <f>VLOOKUP(AH$2,怪物属性!$B$4:$F$29,5,FALSE)/($F137-VLOOKUP(AH$2,怪物属性!$B$4:$F$29,4,FALSE))</f>
        <v>142.49372384937237</v>
      </c>
      <c r="AI137" s="153">
        <f>$E137/(VLOOKUP(AI$2,怪物属性!$B$4:$F$29,3,FALSE)-$G137)/IF(AH137&lt;0,ABS(AH137),AH137)</f>
        <v>2.0742916138796287E-2</v>
      </c>
      <c r="AJ137" s="152">
        <f>VLOOKUP(AJ$2,怪物属性!$B$4:$F$29,5,FALSE)/($F137-VLOOKUP(AJ$2,怪物属性!$B$4:$F$29,4,FALSE))</f>
        <v>193.74193548387098</v>
      </c>
      <c r="AK137" s="153">
        <f>$E137/(VLOOKUP(AK$2,怪物属性!$B$4:$F$29,3,FALSE)-$G137)/IF(AJ137&lt;0,ABS(AJ137),AJ137)</f>
        <v>1.3806007345131537E-2</v>
      </c>
      <c r="AL137" s="152">
        <f>VLOOKUP(AL$2,怪物属性!$B$4:$F$29,5,FALSE)/($F137-VLOOKUP(AL$2,怪物属性!$B$4:$F$29,4,FALSE))</f>
        <v>267.32735775526112</v>
      </c>
      <c r="AM137" s="153">
        <f>$E137/(VLOOKUP(AM$2,怪物属性!$B$4:$F$29,3,FALSE)-$G137)/IF(AL137&lt;0,ABS(AL137),AL137)</f>
        <v>9.0682936950379957E-3</v>
      </c>
      <c r="AN137" s="152">
        <f>VLOOKUP(AN$2,怪物属性!$B$4:$F$29,5,FALSE)/($F137-VLOOKUP(AN$2,怪物属性!$B$4:$F$29,4,FALSE))</f>
        <v>399.50567595459239</v>
      </c>
      <c r="AO137" s="153">
        <f>$E137/(VLOOKUP(AO$2,怪物属性!$B$4:$F$29,3,FALSE)-$G137)/IF(AN137&lt;0,ABS(AN137),AN137)</f>
        <v>5.5667457412713868E-3</v>
      </c>
      <c r="AP137" s="152">
        <f>VLOOKUP(AP$2,怪物属性!$B$4:$F$29,5,FALSE)/($F137-VLOOKUP(AP$2,怪物属性!$B$4:$F$29,4,FALSE))</f>
        <v>671.34615384615381</v>
      </c>
      <c r="AQ137" s="153">
        <f>$E137/(VLOOKUP(AQ$2,怪物属性!$B$4:$F$29,3,FALSE)-$G137)/IF(AP137&lt;0,ABS(AP137),AP137)</f>
        <v>3.0397869249814066E-3</v>
      </c>
      <c r="AR137" s="152">
        <f>VLOOKUP(AR$2,怪物属性!$B$4:$F$29,5,FALSE)/($F137-VLOOKUP(AR$2,怪物属性!$B$4:$F$29,4,FALSE))</f>
        <v>1714.3529411764705</v>
      </c>
      <c r="AS137" s="153">
        <f>$E137/(VLOOKUP(AS$2,怪物属性!$B$4:$F$29,3,FALSE)-$G137)/IF(AR137&lt;0,ABS(AR137),AR137)</f>
        <v>1.0982388923942961E-3</v>
      </c>
      <c r="AT137" s="152">
        <f>VLOOKUP(AT$2,怪物属性!$B$4:$F$29,5,FALSE)/($F137-VLOOKUP(AT$2,怪物属性!$B$4:$F$29,4,FALSE))</f>
        <v>-3725.0597014925374</v>
      </c>
      <c r="AU137" s="153">
        <f>$E137/(VLOOKUP(AU$2,怪物属性!$B$4:$F$29,3,FALSE)-$G137)/IF(AT137&lt;0,ABS(AT137),AT137)</f>
        <v>4.6436974237875635E-4</v>
      </c>
      <c r="AV137" s="152">
        <f>VLOOKUP(AV$2,怪物属性!$B$4:$F$29,5,FALSE)/($F137-VLOOKUP(AV$2,怪物属性!$B$4:$F$29,4,FALSE))</f>
        <v>-887.00647249190934</v>
      </c>
      <c r="AW137" s="153">
        <f>$E137/(VLOOKUP(AW$2,怪物属性!$B$4:$F$29,3,FALSE)-$G137)/IF(AV137&lt;0,ABS(AV137),AV137)</f>
        <v>1.7799346546892698E-3</v>
      </c>
      <c r="AX137" s="152">
        <f>VLOOKUP(AX$2,怪物属性!$B$4:$F$29,5,FALSE)/($F137-VLOOKUP(AX$2,怪物属性!$B$4:$F$29,4,FALSE))</f>
        <v>-518.63806970509381</v>
      </c>
      <c r="AY137" s="153">
        <f>$E137/(VLOOKUP(AY$2,怪物属性!$B$4:$F$29,3,FALSE)-$G137)/IF(AX137&lt;0,ABS(AX137),AX137)</f>
        <v>2.7923665780334728E-3</v>
      </c>
      <c r="AZ137" s="152">
        <f>VLOOKUP(AZ$2,怪物属性!$B$4:$F$29,5,FALSE)/($F137-VLOOKUP(AZ$2,怪物属性!$B$4:$F$29,4,FALSE))</f>
        <v>-342</v>
      </c>
      <c r="BA137" s="153">
        <f>$E137/(VLOOKUP(BA$2,怪物属性!$B$4:$F$29,3,FALSE)-$G137)/IF(AZ137&lt;0,ABS(AZ137),AZ137)</f>
        <v>3.8013736364638042E-3</v>
      </c>
      <c r="BB137" s="152">
        <f>VLOOKUP(BB$2,怪物属性!$B$4:$F$29,5,FALSE)/($F137-VLOOKUP(BB$2,怪物属性!$B$4:$F$29,4,FALSE))</f>
        <v>-240.86516853932585</v>
      </c>
      <c r="BC137" s="153">
        <f>$E137/(VLOOKUP(BC$2,怪物属性!$B$4:$F$29,3,FALSE)-$G137)/IF(BB137&lt;0,ABS(BB137),BB137)</f>
        <v>4.806498705587435E-3</v>
      </c>
      <c r="BD137" s="152">
        <f>VLOOKUP(BD$2,怪物属性!$B$4:$F$29,5,FALSE)/($F137-VLOOKUP(BD$2,怪物属性!$B$4:$F$29,4,FALSE))</f>
        <v>-149.86534012031467</v>
      </c>
      <c r="BE137" s="153">
        <f>$E137/(VLOOKUP(BE$2,怪物属性!$B$4:$F$29,3,FALSE)-$G137)/IF(BD137&lt;0,ABS(BD137),BD137)</f>
        <v>6.3883857631965996E-3</v>
      </c>
    </row>
    <row r="138" spans="1:57" x14ac:dyDescent="0.15">
      <c r="A138" s="30">
        <f>VLOOKUP(B138,装备升级!W:AB,静态模拟!C138+1,FALSE)+IF(静态模拟!D138=0,0,VLOOKUP(B138,装备强化!AP:AZ,静态模拟!D138+1,FALSE))</f>
        <v>72</v>
      </c>
      <c r="B138" s="149">
        <v>10</v>
      </c>
      <c r="C138" s="149">
        <v>3</v>
      </c>
      <c r="D138" s="149">
        <v>0</v>
      </c>
      <c r="E138" s="149">
        <f t="shared" si="7"/>
        <v>22110</v>
      </c>
      <c r="F138" s="22">
        <f t="shared" si="8"/>
        <v>7370</v>
      </c>
      <c r="G138" s="22">
        <f t="shared" si="9"/>
        <v>3685</v>
      </c>
      <c r="H138" s="152">
        <f>VLOOKUP(H$2,怪物属性!$B$4:$F$29,5,FALSE)/($F138-VLOOKUP(H$2,怪物属性!$B$4:$F$29,4,FALSE))</f>
        <v>1.6489764973464747</v>
      </c>
      <c r="I138" s="153">
        <f>$E138/(VLOOKUP(I$2,怪物属性!$B$4:$F$29,3,FALSE)-$G138)/IF(H138&lt;0,ABS(H138),H138)</f>
        <v>-6.2773020792974297</v>
      </c>
      <c r="J138" s="152">
        <f>VLOOKUP(J$2,怪物属性!$B$4:$F$29,5,FALSE)/($F138-VLOOKUP(J$2,怪物属性!$B$4:$F$29,4,FALSE))</f>
        <v>2.5019485580670304</v>
      </c>
      <c r="K138" s="153">
        <f>$E138/(VLOOKUP(K$2,怪物属性!$B$4:$F$29,3,FALSE)-$G138)/IF(J138&lt;0,ABS(J138),J138)</f>
        <v>-5.1588512256466492</v>
      </c>
      <c r="L138" s="152">
        <f>VLOOKUP(L$2,怪物属性!$B$4:$F$29,5,FALSE)/($F138-VLOOKUP(L$2,怪物属性!$B$4:$F$29,4,FALSE))</f>
        <v>4.0731472569778635</v>
      </c>
      <c r="M138" s="153">
        <f>$E138/(VLOOKUP(M$2,怪物属性!$B$4:$F$29,3,FALSE)-$G138)/IF(L138&lt;0,ABS(L138),L138)</f>
        <v>-4.2144680723033021</v>
      </c>
      <c r="N138" s="152">
        <f>VLOOKUP(N$2,怪物属性!$B$4:$F$29,5,FALSE)/($F138-VLOOKUP(N$2,怪物属性!$B$4:$F$29,4,FALSE))</f>
        <v>5.4606741573033704</v>
      </c>
      <c r="O138" s="153">
        <f>$E138/(VLOOKUP(O$2,怪物属性!$B$4:$F$29,3,FALSE)-$G138)/IF(N138&lt;0,ABS(N138),N138)</f>
        <v>-4.6971584887284816</v>
      </c>
      <c r="P138" s="152">
        <f>VLOOKUP(P$2,怪物属性!$B$4:$F$29,5,FALSE)/($F138-VLOOKUP(P$2,怪物属性!$B$4:$F$29,4,FALSE))</f>
        <v>7.8137672516612708</v>
      </c>
      <c r="Q138" s="153">
        <f>$E138/(VLOOKUP(Q$2,怪物属性!$B$4:$F$29,3,FALSE)-$G138)/IF(P138&lt;0,ABS(P138),P138)</f>
        <v>-6.5349215063121235</v>
      </c>
      <c r="R138" s="152">
        <f>VLOOKUP(R$2,怪物属性!$B$4:$F$29,5,FALSE)/($F138-VLOOKUP(R$2,怪物属性!$B$4:$F$29,4,FALSE))</f>
        <v>9.927022739291381</v>
      </c>
      <c r="S138" s="153">
        <f>$E138/(VLOOKUP(S$2,怪物属性!$B$4:$F$29,3,FALSE)-$G138)/IF(R138&lt;0,ABS(R138),R138)</f>
        <v>106.05970898907186</v>
      </c>
      <c r="T138" s="152">
        <f>VLOOKUP(T$2,怪物属性!$B$4:$F$29,5,FALSE)/($F138-VLOOKUP(T$2,怪物属性!$B$4:$F$29,4,FALSE))</f>
        <v>13.23469387755102</v>
      </c>
      <c r="U138" s="153">
        <f>$E138/(VLOOKUP(U$2,怪物属性!$B$4:$F$29,3,FALSE)-$G138)/IF(T138&lt;0,ABS(T138),T138)</f>
        <v>3.6797557222869446</v>
      </c>
      <c r="V138" s="152">
        <f>VLOOKUP(V$2,怪物属性!$B$4:$F$29,5,FALSE)/($F138-VLOOKUP(V$2,怪物属性!$B$4:$F$29,4,FALSE))</f>
        <v>16.075471698113208</v>
      </c>
      <c r="W138" s="153">
        <f>$E138/(VLOOKUP(W$2,怪物属性!$B$4:$F$29,3,FALSE)-$G138)/IF(V138&lt;0,ABS(V138),V138)</f>
        <v>1.5419140402955851</v>
      </c>
      <c r="X138" s="152">
        <f>VLOOKUP(X$2,怪物属性!$B$4:$F$29,5,FALSE)/($F138-VLOOKUP(X$2,怪物属性!$B$4:$F$29,4,FALSE))</f>
        <v>20.525728820191745</v>
      </c>
      <c r="Y138" s="153">
        <f>$E138/(VLOOKUP(Y$2,怪物属性!$B$4:$F$29,3,FALSE)-$G138)/IF(X138&lt;0,ABS(X138),X138)</f>
        <v>0.80869718412971003</v>
      </c>
      <c r="Z138" s="152">
        <f>VLOOKUP(Z$2,怪物属性!$B$4:$F$29,5,FALSE)/($F138-VLOOKUP(Z$2,怪物属性!$B$4:$F$29,4,FALSE))</f>
        <v>24.367147794267126</v>
      </c>
      <c r="AA138" s="153">
        <f>$E138/(VLOOKUP(AA$2,怪物属性!$B$4:$F$29,3,FALSE)-$G138)/IF(Z138&lt;0,ABS(Z138),Z138)</f>
        <v>0.51004453322557597</v>
      </c>
      <c r="AB138" s="152">
        <f>VLOOKUP(AB$2,怪物属性!$B$4:$F$29,5,FALSE)/($F138-VLOOKUP(AB$2,怪物属性!$B$4:$F$29,4,FALSE))</f>
        <v>47.565084226646249</v>
      </c>
      <c r="AC138" s="153">
        <f>$E138/(VLOOKUP(AC$2,怪物属性!$B$4:$F$29,3,FALSE)-$G138)/IF(AB138&lt;0,ABS(AB138),AB138)</f>
        <v>0.12095674409229347</v>
      </c>
      <c r="AD138" s="152">
        <f>VLOOKUP(AD$2,怪物属性!$B$4:$F$29,5,FALSE)/($F138-VLOOKUP(AD$2,怪物属性!$B$4:$F$29,4,FALSE))</f>
        <v>57.662091682679112</v>
      </c>
      <c r="AE138" s="153">
        <f>$E138/(VLOOKUP(AE$2,怪物属性!$B$4:$F$29,3,FALSE)-$G138)/IF(AD138&lt;0,ABS(AD138),AD138)</f>
        <v>8.6050454419970501E-2</v>
      </c>
      <c r="AF138" s="152">
        <f>VLOOKUP(AF$2,怪物属性!$B$4:$F$29,5,FALSE)/($F138-VLOOKUP(AF$2,怪物属性!$B$4:$F$29,4,FALSE))</f>
        <v>73.136986301369859</v>
      </c>
      <c r="AG138" s="153">
        <f>$E138/(VLOOKUP(AG$2,怪物属性!$B$4:$F$29,3,FALSE)-$G138)/IF(AF138&lt;0,ABS(AF138),AF138)</f>
        <v>5.9416159834892408E-2</v>
      </c>
      <c r="AH138" s="152">
        <f>VLOOKUP(AH$2,怪物属性!$B$4:$F$29,5,FALSE)/($F138-VLOOKUP(AH$2,怪物属性!$B$4:$F$29,4,FALSE))</f>
        <v>88.6875</v>
      </c>
      <c r="AI138" s="153">
        <f>$E138/(VLOOKUP(AI$2,怪物属性!$B$4:$F$29,3,FALSE)-$G138)/IF(AH138&lt;0,ABS(AH138),AH138)</f>
        <v>4.3561475726261636E-2</v>
      </c>
      <c r="AJ138" s="152">
        <f>VLOOKUP(AJ$2,怪物属性!$B$4:$F$29,5,FALSE)/($F138-VLOOKUP(AJ$2,怪物属性!$B$4:$F$29,4,FALSE))</f>
        <v>112.66666666666667</v>
      </c>
      <c r="AK138" s="153">
        <f>$E138/(VLOOKUP(AK$2,怪物属性!$B$4:$F$29,3,FALSE)-$G138)/IF(AJ138&lt;0,ABS(AJ138),AJ138)</f>
        <v>3.0734941824635216E-2</v>
      </c>
      <c r="AL138" s="152">
        <f>VLOOKUP(AL$2,怪物属性!$B$4:$F$29,5,FALSE)/($F138-VLOOKUP(AL$2,怪物属性!$B$4:$F$29,4,FALSE))</f>
        <v>140.39336880884159</v>
      </c>
      <c r="AM138" s="153">
        <f>$E138/(VLOOKUP(AM$2,怪物属性!$B$4:$F$29,3,FALSE)-$G138)/IF(AL138&lt;0,ABS(AL138),AL138)</f>
        <v>2.2165527186062656E-2</v>
      </c>
      <c r="AN138" s="152">
        <f>VLOOKUP(AN$2,怪物属性!$B$4:$F$29,5,FALSE)/($F138-VLOOKUP(AN$2,怪物属性!$B$4:$F$29,4,FALSE))</f>
        <v>181.83231564114607</v>
      </c>
      <c r="AO138" s="153">
        <f>$E138/(VLOOKUP(AO$2,怪物属性!$B$4:$F$29,3,FALSE)-$G138)/IF(AN138&lt;0,ABS(AN138),AN138)</f>
        <v>1.5595170917700381E-2</v>
      </c>
      <c r="AP138" s="152">
        <f>VLOOKUP(AP$2,怪物属性!$B$4:$F$29,5,FALSE)/($F138-VLOOKUP(AP$2,怪物属性!$B$4:$F$29,4,FALSE))</f>
        <v>234.82062780269058</v>
      </c>
      <c r="AQ138" s="153">
        <f>$E138/(VLOOKUP(AQ$2,怪物属性!$B$4:$F$29,3,FALSE)-$G138)/IF(AP138&lt;0,ABS(AP138),AP138)</f>
        <v>1.1013799868847115E-2</v>
      </c>
      <c r="AR138" s="152">
        <f>VLOOKUP(AR$2,怪物属性!$B$4:$F$29,5,FALSE)/($F138-VLOOKUP(AR$2,怪物属性!$B$4:$F$29,4,FALSE))</f>
        <v>325.63128491620114</v>
      </c>
      <c r="AS138" s="153">
        <f>$E138/(VLOOKUP(AS$2,怪物属性!$B$4:$F$29,3,FALSE)-$G138)/IF(AR138&lt;0,ABS(AR138),AR138)</f>
        <v>7.2891982196902879E-3</v>
      </c>
      <c r="AT138" s="152">
        <f>VLOOKUP(AT$2,怪物属性!$B$4:$F$29,5,FALSE)/($F138-VLOOKUP(AT$2,怪物属性!$B$4:$F$29,4,FALSE))</f>
        <v>486.50877192982455</v>
      </c>
      <c r="AU138" s="153">
        <f>$E138/(VLOOKUP(AU$2,怪物属性!$B$4:$F$29,3,FALSE)-$G138)/IF(AT138&lt;0,ABS(AT138),AT138)</f>
        <v>4.4598872902360115E-3</v>
      </c>
      <c r="AV138" s="152">
        <f>VLOOKUP(AV$2,怪物属性!$B$4:$F$29,5,FALSE)/($F138-VLOOKUP(AV$2,怪物属性!$B$4:$F$29,4,FALSE))</f>
        <v>1011.3837638376384</v>
      </c>
      <c r="AW138" s="153">
        <f>$E138/(VLOOKUP(AW$2,怪物属性!$B$4:$F$29,3,FALSE)-$G138)/IF(AV138&lt;0,ABS(AV138),AV138)</f>
        <v>1.9484080185515657E-3</v>
      </c>
      <c r="AX138" s="152">
        <f>VLOOKUP(AX$2,怪物属性!$B$4:$F$29,5,FALSE)/($F138-VLOOKUP(AX$2,怪物属性!$B$4:$F$29,4,FALSE))</f>
        <v>14155.024390243903</v>
      </c>
      <c r="AY138" s="153">
        <f>$E138/(VLOOKUP(AY$2,怪物属性!$B$4:$F$29,3,FALSE)-$G138)/IF(AX138&lt;0,ABS(AX138),AX138)</f>
        <v>1.2715642603845E-4</v>
      </c>
      <c r="AZ138" s="152">
        <f>VLOOKUP(AZ$2,怪物属性!$B$4:$F$29,5,FALSE)/($F138-VLOOKUP(AZ$2,怪物属性!$B$4:$F$29,4,FALSE))</f>
        <v>-943.09090909090912</v>
      </c>
      <c r="BA138" s="153">
        <f>$E138/(VLOOKUP(BA$2,怪物属性!$B$4:$F$29,3,FALSE)-$G138)/IF(AZ138&lt;0,ABS(AZ138),AZ138)</f>
        <v>1.7050318102949681E-3</v>
      </c>
      <c r="BB138" s="152">
        <f>VLOOKUP(BB$2,怪物属性!$B$4:$F$29,5,FALSE)/($F138-VLOOKUP(BB$2,怪物属性!$B$4:$F$29,4,FALSE))</f>
        <v>-425.9006622516556</v>
      </c>
      <c r="BC138" s="153">
        <f>$E138/(VLOOKUP(BC$2,怪物属性!$B$4:$F$29,3,FALSE)-$G138)/IF(BB138&lt;0,ABS(BB138),BB138)</f>
        <v>3.3466680001173065E-3</v>
      </c>
      <c r="BD138" s="152">
        <f>VLOOKUP(BD$2,怪物属性!$B$4:$F$29,5,FALSE)/($F138-VLOOKUP(BD$2,怪物属性!$B$4:$F$29,4,FALSE))</f>
        <v>-204.84440227703985</v>
      </c>
      <c r="BE138" s="153">
        <f>$E138/(VLOOKUP(BE$2,怪物属性!$B$4:$F$29,3,FALSE)-$G138)/IF(BD138&lt;0,ABS(BD138),BD138)</f>
        <v>5.7172298891795597E-3</v>
      </c>
    </row>
    <row r="139" spans="1:57" x14ac:dyDescent="0.15">
      <c r="A139" s="30">
        <f>VLOOKUP(B139,装备升级!W:AB,静态模拟!C139+1,FALSE)+IF(静态模拟!D139=0,0,VLOOKUP(B139,装备强化!AP:AZ,静态模拟!D139+1,FALSE))</f>
        <v>150</v>
      </c>
      <c r="B139" s="149">
        <v>10</v>
      </c>
      <c r="C139" s="149">
        <v>3</v>
      </c>
      <c r="D139" s="149">
        <v>1</v>
      </c>
      <c r="E139" s="149">
        <f t="shared" si="7"/>
        <v>22200</v>
      </c>
      <c r="F139" s="22">
        <f t="shared" si="8"/>
        <v>7400</v>
      </c>
      <c r="G139" s="22">
        <f t="shared" si="9"/>
        <v>3700</v>
      </c>
      <c r="H139" s="152">
        <f>VLOOKUP(H$2,怪物属性!$B$4:$F$29,5,FALSE)/($F139-VLOOKUP(H$2,怪物属性!$B$4:$F$29,4,FALSE))</f>
        <v>1.6415094339622642</v>
      </c>
      <c r="I139" s="153">
        <f>$E139/(VLOOKUP(I$2,怪物属性!$B$4:$F$29,3,FALSE)-$G139)/IF(H139&lt;0,ABS(H139),H139)</f>
        <v>-6.2873723528751668</v>
      </c>
      <c r="J139" s="152">
        <f>VLOOKUP(J$2,怪物属性!$B$4:$F$29,5,FALSE)/($F139-VLOOKUP(J$2,怪物属性!$B$4:$F$29,4,FALSE))</f>
        <v>2.4903025601241273</v>
      </c>
      <c r="K139" s="153">
        <f>$E139/(VLOOKUP(K$2,怪物属性!$B$4:$F$29,3,FALSE)-$G139)/IF(J139&lt;0,ABS(J139),J139)</f>
        <v>-5.1589001384562128</v>
      </c>
      <c r="L139" s="152">
        <f>VLOOKUP(L$2,怪物属性!$B$4:$F$29,5,FALSE)/($F139-VLOOKUP(L$2,怪物属性!$B$4:$F$29,4,FALSE))</f>
        <v>4.0536398467432946</v>
      </c>
      <c r="M139" s="153">
        <f>$E139/(VLOOKUP(M$2,怪物属性!$B$4:$F$29,3,FALSE)-$G139)/IF(L139&lt;0,ABS(L139),L139)</f>
        <v>-4.2030387922592478</v>
      </c>
      <c r="N139" s="152">
        <f>VLOOKUP(N$2,怪物属性!$B$4:$F$29,5,FALSE)/($F139-VLOOKUP(N$2,怪物属性!$B$4:$F$29,4,FALSE))</f>
        <v>5.4337389016770796</v>
      </c>
      <c r="O139" s="153">
        <f>$E139/(VLOOKUP(O$2,怪物属性!$B$4:$F$29,3,FALSE)-$G139)/IF(N139&lt;0,ABS(N139),N139)</f>
        <v>-4.6585913388963007</v>
      </c>
      <c r="P139" s="152">
        <f>VLOOKUP(P$2,怪物属性!$B$4:$F$29,5,FALSE)/($F139-VLOOKUP(P$2,怪物属性!$B$4:$F$29,4,FALSE))</f>
        <v>7.7740294965248351</v>
      </c>
      <c r="Q139" s="153">
        <f>$E139/(VLOOKUP(Q$2,怪物属性!$B$4:$F$29,3,FALSE)-$G139)/IF(P139&lt;0,ABS(P139),P139)</f>
        <v>-6.374245357664643</v>
      </c>
      <c r="R139" s="152">
        <f>VLOOKUP(R$2,怪物属性!$B$4:$F$29,5,FALSE)/($F139-VLOOKUP(R$2,怪物属性!$B$4:$F$29,4,FALSE))</f>
        <v>9.8748027354024206</v>
      </c>
      <c r="S139" s="153">
        <f>$E139/(VLOOKUP(S$2,怪物属性!$B$4:$F$29,3,FALSE)-$G139)/IF(R139&lt;0,ABS(R139),R139)</f>
        <v>374.69102919241419</v>
      </c>
      <c r="T139" s="152">
        <f>VLOOKUP(T$2,怪物属性!$B$4:$F$29,5,FALSE)/($F139-VLOOKUP(T$2,怪物属性!$B$4:$F$29,4,FALSE))</f>
        <v>13.162740123233055</v>
      </c>
      <c r="U139" s="153">
        <f>$E139/(VLOOKUP(U$2,怪物属性!$B$4:$F$29,3,FALSE)-$G139)/IF(T139&lt;0,ABS(T139),T139)</f>
        <v>3.8418654177291161</v>
      </c>
      <c r="V139" s="152">
        <f>VLOOKUP(V$2,怪物属性!$B$4:$F$29,5,FALSE)/($F139-VLOOKUP(V$2,怪物属性!$B$4:$F$29,4,FALSE))</f>
        <v>15.98499061913696</v>
      </c>
      <c r="W139" s="153">
        <f>$E139/(VLOOKUP(W$2,怪物属性!$B$4:$F$29,3,FALSE)-$G139)/IF(V139&lt;0,ABS(V139),V139)</f>
        <v>1.5835835996595309</v>
      </c>
      <c r="X139" s="152">
        <f>VLOOKUP(X$2,怪物属性!$B$4:$F$29,5,FALSE)/($F139-VLOOKUP(X$2,怪物属性!$B$4:$F$29,4,FALSE))</f>
        <v>20.405952149387279</v>
      </c>
      <c r="Y139" s="153">
        <f>$E139/(VLOOKUP(Y$2,怪物属性!$B$4:$F$29,3,FALSE)-$G139)/IF(X139&lt;0,ABS(X139),X139)</f>
        <v>0.82605760828665842</v>
      </c>
      <c r="Z139" s="152">
        <f>VLOOKUP(Z$2,怪物属性!$B$4:$F$29,5,FALSE)/($F139-VLOOKUP(Z$2,怪物属性!$B$4:$F$29,4,FALSE))</f>
        <v>24.219438270357649</v>
      </c>
      <c r="AA139" s="153">
        <f>$E139/(VLOOKUP(AA$2,怪物属性!$B$4:$F$29,3,FALSE)-$G139)/IF(Z139&lt;0,ABS(Z139),Z139)</f>
        <v>0.51962534692674356</v>
      </c>
      <c r="AB139" s="152">
        <f>VLOOKUP(AB$2,怪物属性!$B$4:$F$29,5,FALSE)/($F139-VLOOKUP(AB$2,怪物属性!$B$4:$F$29,4,FALSE))</f>
        <v>47.203647416413375</v>
      </c>
      <c r="AC139" s="153">
        <f>$E139/(VLOOKUP(AC$2,怪物属性!$B$4:$F$29,3,FALSE)-$G139)/IF(AB139&lt;0,ABS(AB139),AB139)</f>
        <v>0.12285857890582894</v>
      </c>
      <c r="AD139" s="152">
        <f>VLOOKUP(AD$2,怪物属性!$B$4:$F$29,5,FALSE)/($F139-VLOOKUP(AD$2,怪物属性!$B$4:$F$29,4,FALSE))</f>
        <v>57.19112442145385</v>
      </c>
      <c r="AE139" s="153">
        <f>$E139/(VLOOKUP(AE$2,怪物属性!$B$4:$F$29,3,FALSE)-$G139)/IF(AD139&lt;0,ABS(AD139),AD139)</f>
        <v>8.740646696524064E-2</v>
      </c>
      <c r="AF139" s="152">
        <f>VLOOKUP(AF$2,怪物属性!$B$4:$F$29,5,FALSE)/($F139-VLOOKUP(AF$2,怪物属性!$B$4:$F$29,4,FALSE))</f>
        <v>72.489374262101535</v>
      </c>
      <c r="AG139" s="153">
        <f>$E139/(VLOOKUP(AG$2,怪物属性!$B$4:$F$29,3,FALSE)-$G139)/IF(AF139&lt;0,ABS(AF139),AF139)</f>
        <v>6.0368969326889607E-2</v>
      </c>
      <c r="AH139" s="152">
        <f>VLOOKUP(AH$2,怪物属性!$B$4:$F$29,5,FALSE)/($F139-VLOOKUP(AH$2,怪物属性!$B$4:$F$29,4,FALSE))</f>
        <v>87.829787234042556</v>
      </c>
      <c r="AI139" s="153">
        <f>$E139/(VLOOKUP(AI$2,怪物属性!$B$4:$F$29,3,FALSE)-$G139)/IF(AH139&lt;0,ABS(AH139),AH139)</f>
        <v>4.4281995078307067E-2</v>
      </c>
      <c r="AJ139" s="152">
        <f>VLOOKUP(AJ$2,怪物属性!$B$4:$F$29,5,FALSE)/($F139-VLOOKUP(AJ$2,怪物属性!$B$4:$F$29,4,FALSE))</f>
        <v>111.46038543897217</v>
      </c>
      <c r="AK139" s="153">
        <f>$E139/(VLOOKUP(AK$2,怪物属性!$B$4:$F$29,3,FALSE)-$G139)/IF(AJ139&lt;0,ABS(AJ139),AJ139)</f>
        <v>3.1267488700165914E-2</v>
      </c>
      <c r="AL139" s="152">
        <f>VLOOKUP(AL$2,怪物属性!$B$4:$F$29,5,FALSE)/($F139-VLOOKUP(AL$2,怪物属性!$B$4:$F$29,4,FALSE))</f>
        <v>138.6902547513142</v>
      </c>
      <c r="AM139" s="153">
        <f>$E139/(VLOOKUP(AM$2,怪物属性!$B$4:$F$29,3,FALSE)-$G139)/IF(AL139&lt;0,ABS(AL139),AL139)</f>
        <v>2.2576717221552516E-2</v>
      </c>
      <c r="AN139" s="152">
        <f>VLOOKUP(AN$2,怪物属性!$B$4:$F$29,5,FALSE)/($F139-VLOOKUP(AN$2,怪物属性!$B$4:$F$29,4,FALSE))</f>
        <v>179.3056970819824</v>
      </c>
      <c r="AO139" s="153">
        <f>$E139/(VLOOKUP(AO$2,怪物属性!$B$4:$F$29,3,FALSE)-$G139)/IF(AN139&lt;0,ABS(AN139),AN139)</f>
        <v>1.5909907671688647E-2</v>
      </c>
      <c r="AP139" s="152">
        <f>VLOOKUP(AP$2,怪物属性!$B$4:$F$29,5,FALSE)/($F139-VLOOKUP(AP$2,怪物属性!$B$4:$F$29,4,FALSE))</f>
        <v>230.93715545755236</v>
      </c>
      <c r="AQ139" s="153">
        <f>$E139/(VLOOKUP(AQ$2,怪物属性!$B$4:$F$29,3,FALSE)-$G139)/IF(AP139&lt;0,ABS(AP139),AP139)</f>
        <v>1.126436005350932E-2</v>
      </c>
      <c r="AR139" s="152">
        <f>VLOOKUP(AR$2,怪物属性!$B$4:$F$29,5,FALSE)/($F139-VLOOKUP(AR$2,怪物属性!$B$4:$F$29,4,FALSE))</f>
        <v>318.94938440492479</v>
      </c>
      <c r="AS139" s="153">
        <f>$E139/(VLOOKUP(AS$2,怪物属性!$B$4:$F$29,3,FALSE)-$G139)/IF(AR139&lt;0,ABS(AR139),AR139)</f>
        <v>7.4842495107718737E-3</v>
      </c>
      <c r="AT139" s="152">
        <f>VLOOKUP(AT$2,怪物属性!$B$4:$F$29,5,FALSE)/($F139-VLOOKUP(AT$2,怪物属性!$B$4:$F$29,4,FALSE))</f>
        <v>472.6875</v>
      </c>
      <c r="AU139" s="153">
        <f>$E139/(VLOOKUP(AU$2,怪物属性!$B$4:$F$29,3,FALSE)-$G139)/IF(AT139&lt;0,ABS(AT139),AT139)</f>
        <v>4.6157729616674477E-3</v>
      </c>
      <c r="AV139" s="152">
        <f>VLOOKUP(AV$2,怪物属性!$B$4:$F$29,5,FALSE)/($F139-VLOOKUP(AV$2,怪物属性!$B$4:$F$29,4,FALSE))</f>
        <v>958.33916083916085</v>
      </c>
      <c r="AW139" s="153">
        <f>$E139/(VLOOKUP(AW$2,怪物属性!$B$4:$F$29,3,FALSE)-$G139)/IF(AV139&lt;0,ABS(AV139),AV139)</f>
        <v>2.0673874633962207E-3</v>
      </c>
      <c r="AX139" s="152">
        <f>VLOOKUP(AX$2,怪物属性!$B$4:$F$29,5,FALSE)/($F139-VLOOKUP(AX$2,怪物属性!$B$4:$F$29,4,FALSE))</f>
        <v>8174.0281690140846</v>
      </c>
      <c r="AY139" s="153">
        <f>$E139/(VLOOKUP(AY$2,怪物属性!$B$4:$F$29,3,FALSE)-$G139)/IF(AX139&lt;0,ABS(AX139),AX139)</f>
        <v>2.2136434871835445E-4</v>
      </c>
      <c r="AZ139" s="152">
        <f>VLOOKUP(AZ$2,怪物属性!$B$4:$F$29,5,FALSE)/($F139-VLOOKUP(AZ$2,怪物属性!$B$4:$F$29,4,FALSE))</f>
        <v>-988</v>
      </c>
      <c r="BA139" s="153">
        <f>$E139/(VLOOKUP(BA$2,怪物属性!$B$4:$F$29,3,FALSE)-$G139)/IF(AZ139&lt;0,ABS(AZ139),AZ139)</f>
        <v>1.6359399801623854E-3</v>
      </c>
      <c r="BB139" s="152">
        <f>VLOOKUP(BB$2,怪物属性!$B$4:$F$29,5,FALSE)/($F139-VLOOKUP(BB$2,怪物属性!$B$4:$F$29,4,FALSE))</f>
        <v>-434.5337837837838</v>
      </c>
      <c r="BC139" s="153">
        <f>$E139/(VLOOKUP(BC$2,怪物属性!$B$4:$F$29,3,FALSE)-$G139)/IF(BB139&lt;0,ABS(BB139),BB139)</f>
        <v>3.2967179604414857E-3</v>
      </c>
      <c r="BD139" s="152">
        <f>VLOOKUP(BD$2,怪物属性!$B$4:$F$29,5,FALSE)/($F139-VLOOKUP(BD$2,怪物属性!$B$4:$F$29,4,FALSE))</f>
        <v>-206.8065134099617</v>
      </c>
      <c r="BE139" s="153">
        <f>$E139/(VLOOKUP(BE$2,怪物属性!$B$4:$F$29,3,FALSE)-$G139)/IF(BD139&lt;0,ABS(BD139),BD139)</f>
        <v>5.6905595685088567E-3</v>
      </c>
    </row>
    <row r="140" spans="1:57" x14ac:dyDescent="0.15">
      <c r="A140" s="30">
        <f>VLOOKUP(B140,装备升级!W:AB,静态模拟!C140+1,FALSE)+IF(静态模拟!D140=0,0,VLOOKUP(B140,装备强化!AP:AZ,静态模拟!D140+1,FALSE))</f>
        <v>234</v>
      </c>
      <c r="B140" s="149">
        <v>10</v>
      </c>
      <c r="C140" s="149">
        <v>3</v>
      </c>
      <c r="D140" s="149">
        <v>2</v>
      </c>
      <c r="E140" s="149">
        <f t="shared" si="7"/>
        <v>22290</v>
      </c>
      <c r="F140" s="22">
        <f t="shared" si="8"/>
        <v>7430</v>
      </c>
      <c r="G140" s="22">
        <f t="shared" si="9"/>
        <v>3715</v>
      </c>
      <c r="H140" s="152">
        <f>VLOOKUP(H$2,怪物属性!$B$4:$F$29,5,FALSE)/($F140-VLOOKUP(H$2,怪物属性!$B$4:$F$29,4,FALSE))</f>
        <v>1.6341096919609317</v>
      </c>
      <c r="I140" s="153">
        <f>$E140/(VLOOKUP(I$2,怪物属性!$B$4:$F$29,3,FALSE)-$G140)/IF(H140&lt;0,ABS(H140),H140)</f>
        <v>-6.2975323972362842</v>
      </c>
      <c r="J140" s="152">
        <f>VLOOKUP(J$2,怪物属性!$B$4:$F$29,5,FALSE)/($F140-VLOOKUP(J$2,怪物属性!$B$4:$F$29,4,FALSE))</f>
        <v>2.4787644787644787</v>
      </c>
      <c r="K140" s="153">
        <f>$E140/(VLOOKUP(K$2,怪物属性!$B$4:$F$29,3,FALSE)-$G140)/IF(J140&lt;0,ABS(J140),J140)</f>
        <v>-5.1591412378485915</v>
      </c>
      <c r="L140" s="152">
        <f>VLOOKUP(L$2,怪物属性!$B$4:$F$29,5,FALSE)/($F140-VLOOKUP(L$2,怪物属性!$B$4:$F$29,4,FALSE))</f>
        <v>4.0343183984747375</v>
      </c>
      <c r="M140" s="153">
        <f>$E140/(VLOOKUP(M$2,怪物属性!$B$4:$F$29,3,FALSE)-$G140)/IF(L140&lt;0,ABS(L140),L140)</f>
        <v>-4.1920310173804038</v>
      </c>
      <c r="N140" s="152">
        <f>VLOOKUP(N$2,怪物属性!$B$4:$F$29,5,FALSE)/($F140-VLOOKUP(N$2,怪物属性!$B$4:$F$29,4,FALSE))</f>
        <v>5.407068062827225</v>
      </c>
      <c r="O140" s="153">
        <f>$E140/(VLOOKUP(O$2,怪物属性!$B$4:$F$29,3,FALSE)-$G140)/IF(N140&lt;0,ABS(N140),N140)</f>
        <v>-4.621504472906917</v>
      </c>
      <c r="P140" s="152">
        <f>VLOOKUP(P$2,怪物属性!$B$4:$F$29,5,FALSE)/($F140-VLOOKUP(P$2,怪物属性!$B$4:$F$29,4,FALSE))</f>
        <v>7.7346938775510203</v>
      </c>
      <c r="Q140" s="153">
        <f>$E140/(VLOOKUP(Q$2,怪物属性!$B$4:$F$29,3,FALSE)-$G140)/IF(P140&lt;0,ABS(P140),P140)</f>
        <v>-6.2242345150646523</v>
      </c>
      <c r="R140" s="152">
        <f>VLOOKUP(R$2,怪物属性!$B$4:$F$29,5,FALSE)/($F140-VLOOKUP(R$2,怪物属性!$B$4:$F$29,4,FALSE))</f>
        <v>9.8231292517006796</v>
      </c>
      <c r="S140" s="153">
        <f>$E140/(VLOOKUP(S$2,怪物属性!$B$4:$F$29,3,FALSE)-$G140)/IF(R140&lt;0,ABS(R140),R140)</f>
        <v>-252.12603878116343</v>
      </c>
      <c r="T140" s="152">
        <f>VLOOKUP(T$2,怪物属性!$B$4:$F$29,5,FALSE)/($F140-VLOOKUP(T$2,怪物属性!$B$4:$F$29,4,FALSE))</f>
        <v>13.09156452775775</v>
      </c>
      <c r="U140" s="153">
        <f>$E140/(VLOOKUP(U$2,怪物属性!$B$4:$F$29,3,FALSE)-$G140)/IF(T140&lt;0,ABS(T140),T140)</f>
        <v>4.0156204864221188</v>
      </c>
      <c r="V140" s="152">
        <f>VLOOKUP(V$2,怪物属性!$B$4:$F$29,5,FALSE)/($F140-VLOOKUP(V$2,怪物属性!$B$4:$F$29,4,FALSE))</f>
        <v>15.895522388059701</v>
      </c>
      <c r="W140" s="153">
        <f>$E140/(VLOOKUP(W$2,怪物属性!$B$4:$F$29,3,FALSE)-$G140)/IF(V140&lt;0,ABS(V140),V140)</f>
        <v>1.6267769027155974</v>
      </c>
      <c r="X140" s="152">
        <f>VLOOKUP(X$2,怪物属性!$B$4:$F$29,5,FALSE)/($F140-VLOOKUP(X$2,怪物属性!$B$4:$F$29,4,FALSE))</f>
        <v>20.287565267839877</v>
      </c>
      <c r="Y140" s="153">
        <f>$E140/(VLOOKUP(Y$2,怪物属性!$B$4:$F$29,3,FALSE)-$G140)/IF(X140&lt;0,ABS(X140),X140)</f>
        <v>0.8438575769040817</v>
      </c>
      <c r="Z140" s="152">
        <f>VLOOKUP(Z$2,怪物属性!$B$4:$F$29,5,FALSE)/($F140-VLOOKUP(Z$2,怪物属性!$B$4:$F$29,4,FALSE))</f>
        <v>24.073508736694116</v>
      </c>
      <c r="AA140" s="153">
        <f>$E140/(VLOOKUP(AA$2,怪物属性!$B$4:$F$29,3,FALSE)-$G140)/IF(Z140&lt;0,ABS(Z140),Z140)</f>
        <v>0.52939625566542747</v>
      </c>
      <c r="AB140" s="152">
        <f>VLOOKUP(AB$2,怪物属性!$B$4:$F$29,5,FALSE)/($F140-VLOOKUP(AB$2,怪物属性!$B$4:$F$29,4,FALSE))</f>
        <v>46.847662141779786</v>
      </c>
      <c r="AC140" s="153">
        <f>$E140/(VLOOKUP(AC$2,怪物属性!$B$4:$F$29,3,FALSE)-$G140)/IF(AB140&lt;0,ABS(AB140),AB140)</f>
        <v>0.12478297632611787</v>
      </c>
      <c r="AD140" s="152">
        <f>VLOOKUP(AD$2,怪物属性!$B$4:$F$29,5,FALSE)/($F140-VLOOKUP(AD$2,怪物属性!$B$4:$F$29,4,FALSE))</f>
        <v>56.727788279773158</v>
      </c>
      <c r="AE140" s="153">
        <f>$E140/(VLOOKUP(AE$2,怪物属性!$B$4:$F$29,3,FALSE)-$G140)/IF(AD140&lt;0,ABS(AD140),AD140)</f>
        <v>8.8777478821423617E-2</v>
      </c>
      <c r="AF140" s="152">
        <f>VLOOKUP(AF$2,怪物属性!$B$4:$F$29,5,FALSE)/($F140-VLOOKUP(AF$2,怪物属性!$B$4:$F$29,4,FALSE))</f>
        <v>71.853130485664124</v>
      </c>
      <c r="AG140" s="153">
        <f>$E140/(VLOOKUP(AG$2,怪物属性!$B$4:$F$29,3,FALSE)-$G140)/IF(AF140&lt;0,ABS(AF140),AF140)</f>
        <v>6.1331777196229238E-2</v>
      </c>
      <c r="AH140" s="152">
        <f>VLOOKUP(AH$2,怪物属性!$B$4:$F$29,5,FALSE)/($F140-VLOOKUP(AH$2,怪物属性!$B$4:$F$29,4,FALSE))</f>
        <v>86.988505747126439</v>
      </c>
      <c r="AI140" s="153">
        <f>$E140/(VLOOKUP(AI$2,怪物属性!$B$4:$F$29,3,FALSE)-$G140)/IF(AH140&lt;0,ABS(AH140),AH140)</f>
        <v>4.5009792820752015E-2</v>
      </c>
      <c r="AJ140" s="152">
        <f>VLOOKUP(AJ$2,怪物属性!$B$4:$F$29,5,FALSE)/($F140-VLOOKUP(AJ$2,怪物属性!$B$4:$F$29,4,FALSE))</f>
        <v>110.27966101694915</v>
      </c>
      <c r="AK140" s="153">
        <f>$E140/(VLOOKUP(AK$2,怪物属性!$B$4:$F$29,3,FALSE)-$G140)/IF(AJ140&lt;0,ABS(AJ140),AJ140)</f>
        <v>3.1805270321278313E-2</v>
      </c>
      <c r="AL140" s="152">
        <f>VLOOKUP(AL$2,怪物属性!$B$4:$F$29,5,FALSE)/($F140-VLOOKUP(AL$2,怪物属性!$B$4:$F$29,4,FALSE))</f>
        <v>137.02796644027168</v>
      </c>
      <c r="AM140" s="153">
        <f>$E140/(VLOOKUP(AM$2,怪物属性!$B$4:$F$29,3,FALSE)-$G140)/IF(AL140&lt;0,ABS(AL140),AL140)</f>
        <v>2.2991876163534507E-2</v>
      </c>
      <c r="AN140" s="152">
        <f>VLOOKUP(AN$2,怪物属性!$B$4:$F$29,5,FALSE)/($F140-VLOOKUP(AN$2,怪物属性!$B$4:$F$29,4,FALSE))</f>
        <v>176.84833257195066</v>
      </c>
      <c r="AO140" s="153">
        <f>$E140/(VLOOKUP(AO$2,怪物属性!$B$4:$F$29,3,FALSE)-$G140)/IF(AN140&lt;0,ABS(AN140),AN140)</f>
        <v>1.622765604272813E-2</v>
      </c>
      <c r="AP140" s="152">
        <f>VLOOKUP(AP$2,怪物属性!$B$4:$F$29,5,FALSE)/($F140-VLOOKUP(AP$2,怪物属性!$B$4:$F$29,4,FALSE))</f>
        <v>227.18004338394795</v>
      </c>
      <c r="AQ140" s="153">
        <f>$E140/(VLOOKUP(AQ$2,怪物属性!$B$4:$F$29,3,FALSE)-$G140)/IF(AP140&lt;0,ABS(AP140),AP140)</f>
        <v>1.1517315718257828E-2</v>
      </c>
      <c r="AR140" s="152">
        <f>VLOOKUP(AR$2,怪物属性!$B$4:$F$29,5,FALSE)/($F140-VLOOKUP(AR$2,怪物属性!$B$4:$F$29,4,FALSE))</f>
        <v>312.53619302949062</v>
      </c>
      <c r="AS140" s="153">
        <f>$E140/(VLOOKUP(AS$2,怪物属性!$B$4:$F$29,3,FALSE)-$G140)/IF(AR140&lt;0,ABS(AR140),AR140)</f>
        <v>7.6811782350199569E-3</v>
      </c>
      <c r="AT140" s="152">
        <f>VLOOKUP(AT$2,怪物属性!$B$4:$F$29,5,FALSE)/($F140-VLOOKUP(AT$2,怪物属性!$B$4:$F$29,4,FALSE))</f>
        <v>459.62983425414365</v>
      </c>
      <c r="AU140" s="153">
        <f>$E140/(VLOOKUP(AU$2,怪物属性!$B$4:$F$29,3,FALSE)-$G140)/IF(AT140&lt;0,ABS(AT140),AT140)</f>
        <v>4.7731837106600901E-3</v>
      </c>
      <c r="AV140" s="152">
        <f>VLOOKUP(AV$2,怪物属性!$B$4:$F$29,5,FALSE)/($F140-VLOOKUP(AV$2,怪物属性!$B$4:$F$29,4,FALSE))</f>
        <v>910.58139534883719</v>
      </c>
      <c r="AW140" s="153">
        <f>$E140/(VLOOKUP(AW$2,怪物属性!$B$4:$F$29,3,FALSE)-$G140)/IF(AV140&lt;0,ABS(AV140),AV140)</f>
        <v>2.1875662238789056E-3</v>
      </c>
      <c r="AX140" s="152">
        <f>VLOOKUP(AX$2,怪物属性!$B$4:$F$29,5,FALSE)/($F140-VLOOKUP(AX$2,怪物属性!$B$4:$F$29,4,FALSE))</f>
        <v>5746.0990099009905</v>
      </c>
      <c r="AY140" s="153">
        <f>$E140/(VLOOKUP(AY$2,怪物属性!$B$4:$F$29,3,FALSE)-$G140)/IF(AX140&lt;0,ABS(AX140),AX140)</f>
        <v>3.1656222336398296E-4</v>
      </c>
      <c r="AZ140" s="152">
        <f>VLOOKUP(AZ$2,怪物属性!$B$4:$F$29,5,FALSE)/($F140-VLOOKUP(AZ$2,怪物属性!$B$4:$F$29,4,FALSE))</f>
        <v>-1037.4000000000001</v>
      </c>
      <c r="BA140" s="153">
        <f>$E140/(VLOOKUP(BA$2,怪物属性!$B$4:$F$29,3,FALSE)-$G140)/IF(AZ140&lt;0,ABS(AZ140),AZ140)</f>
        <v>1.5660647469762092E-3</v>
      </c>
      <c r="BB140" s="152">
        <f>VLOOKUP(BB$2,怪物属性!$B$4:$F$29,5,FALSE)/($F140-VLOOKUP(BB$2,怪物属性!$B$4:$F$29,4,FALSE))</f>
        <v>-443.52413793103449</v>
      </c>
      <c r="BC140" s="153">
        <f>$E140/(VLOOKUP(BC$2,怪物属性!$B$4:$F$29,3,FALSE)-$G140)/IF(BB140&lt;0,ABS(BB140),BB140)</f>
        <v>3.2461287786335539E-3</v>
      </c>
      <c r="BD140" s="152">
        <f>VLOOKUP(BD$2,怪物属性!$B$4:$F$29,5,FALSE)/($F140-VLOOKUP(BD$2,怪物属性!$B$4:$F$29,4,FALSE))</f>
        <v>-208.80657640232107</v>
      </c>
      <c r="BE140" s="153">
        <f>$E140/(VLOOKUP(BE$2,怪物属性!$B$4:$F$29,3,FALSE)-$G140)/IF(BD140&lt;0,ABS(BD140),BD140)</f>
        <v>5.6634044968659238E-3</v>
      </c>
    </row>
    <row r="141" spans="1:57" x14ac:dyDescent="0.15">
      <c r="A141" s="30">
        <f>VLOOKUP(B141,装备升级!W:AB,静态模拟!C141+1,FALSE)+IF(静态模拟!D141=0,0,VLOOKUP(B141,装备强化!AP:AZ,静态模拟!D141+1,FALSE))</f>
        <v>338</v>
      </c>
      <c r="B141" s="149">
        <v>10</v>
      </c>
      <c r="C141" s="149">
        <v>3</v>
      </c>
      <c r="D141" s="149">
        <v>3</v>
      </c>
      <c r="E141" s="149">
        <f t="shared" si="7"/>
        <v>22380</v>
      </c>
      <c r="F141" s="22">
        <f t="shared" si="8"/>
        <v>7460</v>
      </c>
      <c r="G141" s="22">
        <f t="shared" si="9"/>
        <v>3730</v>
      </c>
      <c r="H141" s="152">
        <f>VLOOKUP(H$2,怪物属性!$B$4:$F$29,5,FALSE)/($F141-VLOOKUP(H$2,怪物属性!$B$4:$F$29,4,FALSE))</f>
        <v>1.6267763649962603</v>
      </c>
      <c r="I141" s="153">
        <f>$E141/(VLOOKUP(I$2,怪物属性!$B$4:$F$29,3,FALSE)-$G141)/IF(H141&lt;0,ABS(H141),H141)</f>
        <v>-6.3077803601637967</v>
      </c>
      <c r="J141" s="152">
        <f>VLOOKUP(J$2,怪物属性!$B$4:$F$29,5,FALSE)/($F141-VLOOKUP(J$2,怪物属性!$B$4:$F$29,4,FALSE))</f>
        <v>2.4673328209069947</v>
      </c>
      <c r="K141" s="153">
        <f>$E141/(VLOOKUP(K$2,怪物属性!$B$4:$F$29,3,FALSE)-$G141)/IF(J141&lt;0,ABS(J141),J141)</f>
        <v>-5.1595696043720025</v>
      </c>
      <c r="L141" s="152">
        <f>VLOOKUP(L$2,怪物属性!$B$4:$F$29,5,FALSE)/($F141-VLOOKUP(L$2,怪物属性!$B$4:$F$29,4,FALSE))</f>
        <v>4.0151802656546494</v>
      </c>
      <c r="M141" s="153">
        <f>$E141/(VLOOKUP(M$2,怪物属性!$B$4:$F$29,3,FALSE)-$G141)/IF(L141&lt;0,ABS(L141),L141)</f>
        <v>-4.1814305183101057</v>
      </c>
      <c r="N141" s="152">
        <f>VLOOKUP(N$2,怪物属性!$B$4:$F$29,5,FALSE)/($F141-VLOOKUP(N$2,怪物属性!$B$4:$F$29,4,FALSE))</f>
        <v>5.3806577661999349</v>
      </c>
      <c r="O141" s="153">
        <f>$E141/(VLOOKUP(O$2,怪物属性!$B$4:$F$29,3,FALSE)-$G141)/IF(N141&lt;0,ABS(N141),N141)</f>
        <v>-4.5858244477912855</v>
      </c>
      <c r="P141" s="152">
        <f>VLOOKUP(P$2,怪物属性!$B$4:$F$29,5,FALSE)/($F141-VLOOKUP(P$2,怪物属性!$B$4:$F$29,4,FALSE))</f>
        <v>7.6957543211948316</v>
      </c>
      <c r="Q141" s="153">
        <f>$E141/(VLOOKUP(Q$2,怪物属性!$B$4:$F$29,3,FALSE)-$G141)/IF(P141&lt;0,ABS(P141),P141)</f>
        <v>-6.0838849225034961</v>
      </c>
      <c r="R141" s="152">
        <f>VLOOKUP(R$2,怪物属性!$B$4:$F$29,5,FALSE)/($F141-VLOOKUP(R$2,怪物属性!$B$4:$F$29,4,FALSE))</f>
        <v>9.771993753253513</v>
      </c>
      <c r="S141" s="153">
        <f>$E141/(VLOOKUP(S$2,怪物属性!$B$4:$F$29,3,FALSE)-$G141)/IF(R141&lt;0,ABS(R141),R141)</f>
        <v>-95.425767099936081</v>
      </c>
      <c r="T141" s="152">
        <f>VLOOKUP(T$2,怪物属性!$B$4:$F$29,5,FALSE)/($F141-VLOOKUP(T$2,怪物属性!$B$4:$F$29,4,FALSE))</f>
        <v>13.021154535675869</v>
      </c>
      <c r="U141" s="153">
        <f>$E141/(VLOOKUP(U$2,怪物属性!$B$4:$F$29,3,FALSE)-$G141)/IF(T141&lt;0,ABS(T141),T141)</f>
        <v>4.202302204151497</v>
      </c>
      <c r="V141" s="152">
        <f>VLOOKUP(V$2,怪物属性!$B$4:$F$29,5,FALSE)/($F141-VLOOKUP(V$2,怪物属性!$B$4:$F$29,4,FALSE))</f>
        <v>15.807050092764378</v>
      </c>
      <c r="W141" s="153">
        <f>$E141/(VLOOKUP(W$2,怪物属性!$B$4:$F$29,3,FALSE)-$G141)/IF(V141&lt;0,ABS(V141),V141)</f>
        <v>1.6715749039692702</v>
      </c>
      <c r="X141" s="152">
        <f>VLOOKUP(X$2,怪物属性!$B$4:$F$29,5,FALSE)/($F141-VLOOKUP(X$2,怪物属性!$B$4:$F$29,4,FALSE))</f>
        <v>20.170544126129592</v>
      </c>
      <c r="Y141" s="153">
        <f>$E141/(VLOOKUP(Y$2,怪物属性!$B$4:$F$29,3,FALSE)-$G141)/IF(X141&lt;0,ABS(X141),X141)</f>
        <v>0.862112458669409</v>
      </c>
      <c r="Z141" s="152">
        <f>VLOOKUP(Z$2,怪物属性!$B$4:$F$29,5,FALSE)/($F141-VLOOKUP(Z$2,怪物属性!$B$4:$F$29,4,FALSE))</f>
        <v>23.929327211020162</v>
      </c>
      <c r="AA141" s="153">
        <f>$E141/(VLOOKUP(AA$2,怪物属性!$B$4:$F$29,3,FALSE)-$G141)/IF(Z141&lt;0,ABS(Z141),Z141)</f>
        <v>0.53936219270384711</v>
      </c>
      <c r="AB141" s="152">
        <f>VLOOKUP(AB$2,怪物属性!$B$4:$F$29,5,FALSE)/($F141-VLOOKUP(AB$2,怪物属性!$B$4:$F$29,4,FALSE))</f>
        <v>46.49700598802395</v>
      </c>
      <c r="AC141" s="153">
        <f>$E141/(VLOOKUP(AC$2,怪物属性!$B$4:$F$29,3,FALSE)-$G141)/IF(AB141&lt;0,ABS(AB141),AB141)</f>
        <v>0.12673020368262417</v>
      </c>
      <c r="AD141" s="152">
        <f>VLOOKUP(AD$2,怪物属性!$B$4:$F$29,5,FALSE)/($F141-VLOOKUP(AD$2,怪物属性!$B$4:$F$29,4,FALSE))</f>
        <v>56.271899276721136</v>
      </c>
      <c r="AE141" s="153">
        <f>$E141/(VLOOKUP(AE$2,怪物属性!$B$4:$F$29,3,FALSE)-$G141)/IF(AD141&lt;0,ABS(AD141),AD141)</f>
        <v>9.0163643008014133E-2</v>
      </c>
      <c r="AF141" s="152">
        <f>VLOOKUP(AF$2,怪物属性!$B$4:$F$29,5,FALSE)/($F141-VLOOKUP(AF$2,怪物属性!$B$4:$F$29,4,FALSE))</f>
        <v>71.227958236658935</v>
      </c>
      <c r="AG141" s="153">
        <f>$E141/(VLOOKUP(AG$2,怪物属性!$B$4:$F$29,3,FALSE)-$G141)/IF(AF141&lt;0,ABS(AF141),AF141)</f>
        <v>6.2304672661031554E-2</v>
      </c>
      <c r="AH141" s="152">
        <f>VLOOKUP(AH$2,怪物属性!$B$4:$F$29,5,FALSE)/($F141-VLOOKUP(AH$2,怪物属性!$B$4:$F$29,4,FALSE))</f>
        <v>86.16318785578747</v>
      </c>
      <c r="AI141" s="153">
        <f>$E141/(VLOOKUP(AI$2,怪物属性!$B$4:$F$29,3,FALSE)-$G141)/IF(AH141&lt;0,ABS(AH141),AH141)</f>
        <v>4.5744926637211837E-2</v>
      </c>
      <c r="AJ141" s="152">
        <f>VLOOKUP(AJ$2,怪物属性!$B$4:$F$29,5,FALSE)/($F141-VLOOKUP(AJ$2,怪物属性!$B$4:$F$29,4,FALSE))</f>
        <v>109.12368972746332</v>
      </c>
      <c r="AK141" s="153">
        <f>$E141/(VLOOKUP(AK$2,怪物属性!$B$4:$F$29,3,FALSE)-$G141)/IF(AJ141&lt;0,ABS(AJ141),AJ141)</f>
        <v>3.2348323843106659E-2</v>
      </c>
      <c r="AL141" s="152">
        <f>VLOOKUP(AL$2,怪物属性!$B$4:$F$29,5,FALSE)/($F141-VLOOKUP(AL$2,怪物属性!$B$4:$F$29,4,FALSE))</f>
        <v>135.40505329648639</v>
      </c>
      <c r="AM141" s="153">
        <f>$E141/(VLOOKUP(AM$2,怪物属性!$B$4:$F$29,3,FALSE)-$G141)/IF(AL141&lt;0,ABS(AL141),AL141)</f>
        <v>2.3411029309571264E-2</v>
      </c>
      <c r="AN141" s="152">
        <f>VLOOKUP(AN$2,怪物属性!$B$4:$F$29,5,FALSE)/($F141-VLOOKUP(AN$2,怪物属性!$B$4:$F$29,4,FALSE))</f>
        <v>174.45741324921136</v>
      </c>
      <c r="AO141" s="153">
        <f>$E141/(VLOOKUP(AO$2,怪物属性!$B$4:$F$29,3,FALSE)-$G141)/IF(AN141&lt;0,ABS(AN141),AN141)</f>
        <v>1.654843351311595E-2</v>
      </c>
      <c r="AP141" s="152">
        <f>VLOOKUP(AP$2,怪物属性!$B$4:$F$29,5,FALSE)/($F141-VLOOKUP(AP$2,怪物属性!$B$4:$F$29,4,FALSE))</f>
        <v>223.54322305229456</v>
      </c>
      <c r="AQ141" s="153">
        <f>$E141/(VLOOKUP(AQ$2,怪物属性!$B$4:$F$29,3,FALSE)-$G141)/IF(AP141&lt;0,ABS(AP141),AP141)</f>
        <v>1.1772679539080873E-2</v>
      </c>
      <c r="AR141" s="152">
        <f>VLOOKUP(AR$2,怪物属性!$B$4:$F$29,5,FALSE)/($F141-VLOOKUP(AR$2,怪物属性!$B$4:$F$29,4,FALSE))</f>
        <v>306.37582128777922</v>
      </c>
      <c r="AS141" s="153">
        <f>$E141/(VLOOKUP(AS$2,怪物属性!$B$4:$F$29,3,FALSE)-$G141)/IF(AR141&lt;0,ABS(AR141),AR141)</f>
        <v>7.8799935061877775E-3</v>
      </c>
      <c r="AT141" s="152">
        <f>VLOOKUP(AT$2,怪物属性!$B$4:$F$29,5,FALSE)/($F141-VLOOKUP(AT$2,怪物属性!$B$4:$F$29,4,FALSE))</f>
        <v>447.27419354838707</v>
      </c>
      <c r="AU141" s="153">
        <f>$E141/(VLOOKUP(AU$2,怪物属性!$B$4:$F$29,3,FALSE)-$G141)/IF(AT141&lt;0,ABS(AT141),AT141)</f>
        <v>4.9321263019739443E-3</v>
      </c>
      <c r="AV141" s="152">
        <f>VLOOKUP(AV$2,怪物属性!$B$4:$F$29,5,FALSE)/($F141-VLOOKUP(AV$2,怪物属性!$B$4:$F$29,4,FALSE))</f>
        <v>867.35759493670889</v>
      </c>
      <c r="AW141" s="153">
        <f>$E141/(VLOOKUP(AW$2,怪物属性!$B$4:$F$29,3,FALSE)-$G141)/IF(AV141&lt;0,ABS(AV141),AV141)</f>
        <v>2.3089491294585656E-3</v>
      </c>
      <c r="AX141" s="152">
        <f>VLOOKUP(AX$2,怪物属性!$B$4:$F$29,5,FALSE)/($F141-VLOOKUP(AX$2,怪物属性!$B$4:$F$29,4,FALSE))</f>
        <v>4430.198473282443</v>
      </c>
      <c r="AY141" s="153">
        <f>$E141/(VLOOKUP(AY$2,怪物属性!$B$4:$F$29,3,FALSE)-$G141)/IF(AX141&lt;0,ABS(AX141),AX141)</f>
        <v>4.1275368980199284E-4</v>
      </c>
      <c r="AZ141" s="152">
        <f>VLOOKUP(AZ$2,怪物属性!$B$4:$F$29,5,FALSE)/($F141-VLOOKUP(AZ$2,怪物属性!$B$4:$F$29,4,FALSE))</f>
        <v>-1092</v>
      </c>
      <c r="BA141" s="153">
        <f>$E141/(VLOOKUP(BA$2,怪物属性!$B$4:$F$29,3,FALSE)-$G141)/IF(AZ141&lt;0,ABS(AZ141),AZ141)</f>
        <v>1.4954035384535202E-3</v>
      </c>
      <c r="BB141" s="152">
        <f>VLOOKUP(BB$2,怪物属性!$B$4:$F$29,5,FALSE)/($F141-VLOOKUP(BB$2,怪物属性!$B$4:$F$29,4,FALSE))</f>
        <v>-452.8943661971831</v>
      </c>
      <c r="BC141" s="153">
        <f>$E141/(VLOOKUP(BC$2,怪物属性!$B$4:$F$29,3,FALSE)-$G141)/IF(BB141&lt;0,ABS(BB141),BB141)</f>
        <v>3.1948985951605743E-3</v>
      </c>
      <c r="BD141" s="152">
        <f>VLOOKUP(BD$2,怪物属性!$B$4:$F$29,5,FALSE)/($F141-VLOOKUP(BD$2,怪物属性!$B$4:$F$29,4,FALSE))</f>
        <v>-210.845703125</v>
      </c>
      <c r="BE141" s="153">
        <f>$E141/(VLOOKUP(BE$2,怪物属性!$B$4:$F$29,3,FALSE)-$G141)/IF(BD141&lt;0,ABS(BD141),BD141)</f>
        <v>5.6357635160372245E-3</v>
      </c>
    </row>
    <row r="142" spans="1:57" x14ac:dyDescent="0.15">
      <c r="A142" s="30">
        <f>VLOOKUP(B142,装备升级!W:AB,静态模拟!C142+1,FALSE)+IF(静态模拟!D142=0,0,VLOOKUP(B142,装备强化!AP:AZ,静态模拟!D142+1,FALSE))</f>
        <v>474</v>
      </c>
      <c r="B142" s="149">
        <v>10</v>
      </c>
      <c r="C142" s="149">
        <v>3</v>
      </c>
      <c r="D142" s="149">
        <v>4</v>
      </c>
      <c r="E142" s="149">
        <f t="shared" si="7"/>
        <v>22470</v>
      </c>
      <c r="F142" s="22">
        <f t="shared" si="8"/>
        <v>7490</v>
      </c>
      <c r="G142" s="22">
        <f t="shared" si="9"/>
        <v>3745</v>
      </c>
      <c r="H142" s="152">
        <f>VLOOKUP(H$2,怪物属性!$B$4:$F$29,5,FALSE)/($F142-VLOOKUP(H$2,怪物属性!$B$4:$F$29,4,FALSE))</f>
        <v>1.6195085629188384</v>
      </c>
      <c r="I142" s="153">
        <f>$E142/(VLOOKUP(I$2,怪物属性!$B$4:$F$29,3,FALSE)-$G142)/IF(H142&lt;0,ABS(H142),H142)</f>
        <v>-6.3181144400477365</v>
      </c>
      <c r="J142" s="152">
        <f>VLOOKUP(J$2,怪物属性!$B$4:$F$29,5,FALSE)/($F142-VLOOKUP(J$2,怪物属性!$B$4:$F$29,4,FALSE))</f>
        <v>2.4560061208875288</v>
      </c>
      <c r="K142" s="153">
        <f>$E142/(VLOOKUP(K$2,怪物属性!$B$4:$F$29,3,FALSE)-$G142)/IF(J142&lt;0,ABS(J142),J142)</f>
        <v>-5.1601804850535817</v>
      </c>
      <c r="L142" s="152">
        <f>VLOOKUP(L$2,怪物属性!$B$4:$F$29,5,FALSE)/($F142-VLOOKUP(L$2,怪物属性!$B$4:$F$29,4,FALSE))</f>
        <v>3.9962228517469311</v>
      </c>
      <c r="M142" s="153">
        <f>$E142/(VLOOKUP(M$2,怪物属性!$B$4:$F$29,3,FALSE)-$G142)/IF(L142&lt;0,ABS(L142),L142)</f>
        <v>-4.1712236990458456</v>
      </c>
      <c r="N142" s="152">
        <f>VLOOKUP(N$2,怪物属性!$B$4:$F$29,5,FALSE)/($F142-VLOOKUP(N$2,怪物属性!$B$4:$F$29,4,FALSE))</f>
        <v>5.3545042125729099</v>
      </c>
      <c r="O142" s="153">
        <f>$E142/(VLOOKUP(O$2,怪物属性!$B$4:$F$29,3,FALSE)-$G142)/IF(N142&lt;0,ABS(N142),N142)</f>
        <v>-4.5514825999492752</v>
      </c>
      <c r="P142" s="152">
        <f>VLOOKUP(P$2,怪物属性!$B$4:$F$29,5,FALSE)/($F142-VLOOKUP(P$2,怪物属性!$B$4:$F$29,4,FALSE))</f>
        <v>7.6572048756052764</v>
      </c>
      <c r="Q142" s="153">
        <f>$E142/(VLOOKUP(Q$2,怪物属性!$B$4:$F$29,3,FALSE)-$G142)/IF(P142&lt;0,ABS(P142),P142)</f>
        <v>-5.9523147214583618</v>
      </c>
      <c r="R142" s="152">
        <f>VLOOKUP(R$2,怪物属性!$B$4:$F$29,5,FALSE)/($F142-VLOOKUP(R$2,怪物属性!$B$4:$F$29,4,FALSE))</f>
        <v>9.7213878819264625</v>
      </c>
      <c r="S142" s="153">
        <f>$E142/(VLOOKUP(S$2,怪物属性!$B$4:$F$29,3,FALSE)-$G142)/IF(R142&lt;0,ABS(R142),R142)</f>
        <v>-59.266624596371031</v>
      </c>
      <c r="T142" s="152">
        <f>VLOOKUP(T$2,怪物属性!$B$4:$F$29,5,FALSE)/($F142-VLOOKUP(T$2,怪物属性!$B$4:$F$29,4,FALSE))</f>
        <v>12.951497860199714</v>
      </c>
      <c r="U142" s="153">
        <f>$E142/(VLOOKUP(U$2,怪物属性!$B$4:$F$29,3,FALSE)-$G142)/IF(T142&lt;0,ABS(T142),T142)</f>
        <v>4.403386964842726</v>
      </c>
      <c r="V142" s="152">
        <f>VLOOKUP(V$2,怪物属性!$B$4:$F$29,5,FALSE)/($F142-VLOOKUP(V$2,怪物属性!$B$4:$F$29,4,FALSE))</f>
        <v>15.719557195571955</v>
      </c>
      <c r="W142" s="153">
        <f>$E142/(VLOOKUP(W$2,怪物属性!$B$4:$F$29,3,FALSE)-$G142)/IF(V142&lt;0,ABS(V142),V142)</f>
        <v>1.7180643959913329</v>
      </c>
      <c r="X142" s="152">
        <f>VLOOKUP(X$2,怪物属性!$B$4:$F$29,5,FALSE)/($F142-VLOOKUP(X$2,怪物属性!$B$4:$F$29,4,FALSE))</f>
        <v>20.054865226534123</v>
      </c>
      <c r="Y142" s="153">
        <f>$E142/(VLOOKUP(Y$2,怪物属性!$B$4:$F$29,3,FALSE)-$G142)/IF(X142&lt;0,ABS(X142),X142)</f>
        <v>0.88083834720815612</v>
      </c>
      <c r="Z142" s="152">
        <f>VLOOKUP(Z$2,怪物属性!$B$4:$F$29,5,FALSE)/($F142-VLOOKUP(Z$2,怪物属性!$B$4:$F$29,4,FALSE))</f>
        <v>23.786862472712841</v>
      </c>
      <c r="AA142" s="153">
        <f>$E142/(VLOOKUP(AA$2,怪物属性!$B$4:$F$29,3,FALSE)-$G142)/IF(Z142&lt;0,ABS(Z142),Z142)</f>
        <v>0.54952826349487482</v>
      </c>
      <c r="AB142" s="152">
        <f>VLOOKUP(AB$2,怪物属性!$B$4:$F$29,5,FALSE)/($F142-VLOOKUP(AB$2,怪物属性!$B$4:$F$29,4,FALSE))</f>
        <v>46.151560178306092</v>
      </c>
      <c r="AC142" s="153">
        <f>$E142/(VLOOKUP(AC$2,怪物属性!$B$4:$F$29,3,FALSE)-$G142)/IF(AB142&lt;0,ABS(AB142),AB142)</f>
        <v>0.12870053254477151</v>
      </c>
      <c r="AD142" s="152">
        <f>VLOOKUP(AD$2,怪物属性!$B$4:$F$29,5,FALSE)/($F142-VLOOKUP(AD$2,怪物属性!$B$4:$F$29,4,FALSE))</f>
        <v>55.823279298432105</v>
      </c>
      <c r="AE142" s="153">
        <f>$E142/(VLOOKUP(AE$2,怪物属性!$B$4:$F$29,3,FALSE)-$G142)/IF(AD142&lt;0,ABS(AD142),AD142)</f>
        <v>9.1565114633035016E-2</v>
      </c>
      <c r="AF142" s="152">
        <f>VLOOKUP(AF$2,怪物属性!$B$4:$F$29,5,FALSE)/($F142-VLOOKUP(AF$2,怪物属性!$B$4:$F$29,4,FALSE))</f>
        <v>70.613571017826331</v>
      </c>
      <c r="AG142" s="153">
        <f>$E142/(VLOOKUP(AG$2,怪物属性!$B$4:$F$29,3,FALSE)-$G142)/IF(AF142&lt;0,ABS(AF142),AF142)</f>
        <v>6.3287746004072193E-2</v>
      </c>
      <c r="AH142" s="152">
        <f>VLOOKUP(AH$2,怪物属性!$B$4:$F$29,5,FALSE)/($F142-VLOOKUP(AH$2,怪物属性!$B$4:$F$29,4,FALSE))</f>
        <v>85.353383458646618</v>
      </c>
      <c r="AI142" s="153">
        <f>$E142/(VLOOKUP(AI$2,怪物属性!$B$4:$F$29,3,FALSE)-$G142)/IF(AH142&lt;0,ABS(AH142),AH142)</f>
        <v>4.6487454822465024E-2</v>
      </c>
      <c r="AJ142" s="152">
        <f>VLOOKUP(AJ$2,怪物属性!$B$4:$F$29,5,FALSE)/($F142-VLOOKUP(AJ$2,怪物属性!$B$4:$F$29,4,FALSE))</f>
        <v>107.99170124481327</v>
      </c>
      <c r="AK142" s="153">
        <f>$E142/(VLOOKUP(AK$2,怪物属性!$B$4:$F$29,3,FALSE)-$G142)/IF(AJ142&lt;0,ABS(AJ142),AJ142)</f>
        <v>3.2896686773244997E-2</v>
      </c>
      <c r="AL142" s="152">
        <f>VLOOKUP(AL$2,怪物属性!$B$4:$F$29,5,FALSE)/($F142-VLOOKUP(AL$2,怪物属性!$B$4:$F$29,4,FALSE))</f>
        <v>133.82013265704254</v>
      </c>
      <c r="AM142" s="153">
        <f>$E142/(VLOOKUP(AM$2,怪物属性!$B$4:$F$29,3,FALSE)-$G142)/IF(AL142&lt;0,ABS(AL142),AL142)</f>
        <v>2.3834202172676618E-2</v>
      </c>
      <c r="AN142" s="152">
        <f>VLOOKUP(AN$2,怪物属性!$B$4:$F$29,5,FALSE)/($F142-VLOOKUP(AN$2,怪物属性!$B$4:$F$29,4,FALSE))</f>
        <v>172.13028012449979</v>
      </c>
      <c r="AO142" s="153">
        <f>$E142/(VLOOKUP(AO$2,怪物属性!$B$4:$F$29,3,FALSE)-$G142)/IF(AN142&lt;0,ABS(AN142),AN142)</f>
        <v>1.6872257700723464E-2</v>
      </c>
      <c r="AP142" s="152">
        <f>VLOOKUP(AP$2,怪物属性!$B$4:$F$29,5,FALSE)/($F142-VLOOKUP(AP$2,怪物属性!$B$4:$F$29,4,FALSE))</f>
        <v>220.02100840336135</v>
      </c>
      <c r="AQ142" s="153">
        <f>$E142/(VLOOKUP(AQ$2,怪物属性!$B$4:$F$29,3,FALSE)-$G142)/IF(AP142&lt;0,ABS(AP142),AP142)</f>
        <v>1.2030464281560186E-2</v>
      </c>
      <c r="AR142" s="152">
        <f>VLOOKUP(AR$2,怪物属性!$B$4:$F$29,5,FALSE)/($F142-VLOOKUP(AR$2,怪物属性!$B$4:$F$29,4,FALSE))</f>
        <v>300.45360824742266</v>
      </c>
      <c r="AS142" s="153">
        <f>$E142/(VLOOKUP(AS$2,怪物属性!$B$4:$F$29,3,FALSE)-$G142)/IF(AR142&lt;0,ABS(AR142),AR142)</f>
        <v>8.0807044971128658E-3</v>
      </c>
      <c r="AT142" s="152">
        <f>VLOOKUP(AT$2,怪物属性!$B$4:$F$29,5,FALSE)/($F142-VLOOKUP(AT$2,怪物属性!$B$4:$F$29,4,FALSE))</f>
        <v>435.565445026178</v>
      </c>
      <c r="AU142" s="153">
        <f>$E142/(VLOOKUP(AU$2,怪物属性!$B$4:$F$29,3,FALSE)-$G142)/IF(AT142&lt;0,ABS(AT142),AT142)</f>
        <v>5.0926075404366935E-3</v>
      </c>
      <c r="AV142" s="152">
        <f>VLOOKUP(AV$2,怪物属性!$B$4:$F$29,5,FALSE)/($F142-VLOOKUP(AV$2,怪物属性!$B$4:$F$29,4,FALSE))</f>
        <v>828.05135951661634</v>
      </c>
      <c r="AW142" s="153">
        <f>$E142/(VLOOKUP(AW$2,怪物属性!$B$4:$F$29,3,FALSE)-$G142)/IF(AV142&lt;0,ABS(AV142),AV142)</f>
        <v>2.4315410355589791E-3</v>
      </c>
      <c r="AX142" s="152">
        <f>VLOOKUP(AX$2,怪物属性!$B$4:$F$29,5,FALSE)/($F142-VLOOKUP(AX$2,怪物属性!$B$4:$F$29,4,FALSE))</f>
        <v>3604.695652173913</v>
      </c>
      <c r="AY142" s="153">
        <f>$E142/(VLOOKUP(AY$2,怪物属性!$B$4:$F$29,3,FALSE)-$G142)/IF(AX142&lt;0,ABS(AX142),AX142)</f>
        <v>5.0994240572468268E-4</v>
      </c>
      <c r="AZ142" s="152">
        <f>VLOOKUP(AZ$2,怪物属性!$B$4:$F$29,5,FALSE)/($F142-VLOOKUP(AZ$2,怪物属性!$B$4:$F$29,4,FALSE))</f>
        <v>-1152.6666666666667</v>
      </c>
      <c r="BA142" s="153">
        <f>$E142/(VLOOKUP(BA$2,怪物属性!$B$4:$F$29,3,FALSE)-$G142)/IF(AZ142&lt;0,ABS(AZ142),AZ142)</f>
        <v>1.423953771037697E-3</v>
      </c>
      <c r="BB142" s="152">
        <f>VLOOKUP(BB$2,怪物属性!$B$4:$F$29,5,FALSE)/($F142-VLOOKUP(BB$2,怪物属性!$B$4:$F$29,4,FALSE))</f>
        <v>-462.66906474820144</v>
      </c>
      <c r="BC142" s="153">
        <f>$E142/(VLOOKUP(BC$2,怪物属性!$B$4:$F$29,3,FALSE)-$G142)/IF(BB142&lt;0,ABS(BB142),BB142)</f>
        <v>3.1430255432690563E-3</v>
      </c>
      <c r="BD142" s="152">
        <f>VLOOKUP(BD$2,怪物属性!$B$4:$F$29,5,FALSE)/($F142-VLOOKUP(BD$2,怪物属性!$B$4:$F$29,4,FALSE))</f>
        <v>-212.9250493096647</v>
      </c>
      <c r="BE142" s="153">
        <f>$E142/(VLOOKUP(BE$2,怪物属性!$B$4:$F$29,3,FALSE)-$G142)/IF(BD142&lt;0,ABS(BD142),BD142)</f>
        <v>5.6076354641165262E-3</v>
      </c>
    </row>
    <row r="143" spans="1:57" x14ac:dyDescent="0.15">
      <c r="A143" s="30">
        <f>VLOOKUP(B143,装备升级!W:AB,静态模拟!C143+1,FALSE)+IF(静态模拟!D143=0,0,VLOOKUP(B143,装备强化!AP:AZ,静态模拟!D143+1,FALSE))</f>
        <v>656</v>
      </c>
      <c r="B143" s="149">
        <v>10</v>
      </c>
      <c r="C143" s="149">
        <v>3</v>
      </c>
      <c r="D143" s="149">
        <v>5</v>
      </c>
      <c r="E143" s="149">
        <f t="shared" si="7"/>
        <v>22560</v>
      </c>
      <c r="F143" s="22">
        <f t="shared" si="8"/>
        <v>7520</v>
      </c>
      <c r="G143" s="22">
        <f t="shared" si="9"/>
        <v>3760</v>
      </c>
      <c r="H143" s="152">
        <f>VLOOKUP(H$2,怪物属性!$B$4:$F$29,5,FALSE)/($F143-VLOOKUP(H$2,怪物属性!$B$4:$F$29,4,FALSE))</f>
        <v>1.6123054114158637</v>
      </c>
      <c r="I143" s="153">
        <f>$E143/(VLOOKUP(I$2,怪物属性!$B$4:$F$29,3,FALSE)-$G143)/IF(H143&lt;0,ABS(H143),H143)</f>
        <v>-6.3285328841684985</v>
      </c>
      <c r="J143" s="152">
        <f>VLOOKUP(J$2,怪物属性!$B$4:$F$29,5,FALSE)/($F143-VLOOKUP(J$2,怪物属性!$B$4:$F$29,4,FALSE))</f>
        <v>2.4447829398324448</v>
      </c>
      <c r="K143" s="153">
        <f>$E143/(VLOOKUP(K$2,怪物属性!$B$4:$F$29,3,FALSE)-$G143)/IF(J143&lt;0,ABS(J143),J143)</f>
        <v>-5.1609692864161909</v>
      </c>
      <c r="L143" s="152">
        <f>VLOOKUP(L$2,怪物属性!$B$4:$F$29,5,FALSE)/($F143-VLOOKUP(L$2,怪物属性!$B$4:$F$29,4,FALSE))</f>
        <v>3.9774436090225564</v>
      </c>
      <c r="M143" s="153">
        <f>$E143/(VLOOKUP(M$2,怪物属性!$B$4:$F$29,3,FALSE)-$G143)/IF(L143&lt;0,ABS(L143),L143)</f>
        <v>-4.1613975620885215</v>
      </c>
      <c r="N143" s="152">
        <f>VLOOKUP(N$2,怪物属性!$B$4:$F$29,5,FALSE)/($F143-VLOOKUP(N$2,怪物属性!$B$4:$F$29,4,FALSE))</f>
        <v>5.328603676233473</v>
      </c>
      <c r="O143" s="153">
        <f>$E143/(VLOOKUP(O$2,怪物属性!$B$4:$F$29,3,FALSE)-$G143)/IF(N143&lt;0,ABS(N143),N143)</f>
        <v>-4.5184146625961343</v>
      </c>
      <c r="P143" s="152">
        <f>VLOOKUP(P$2,怪物属性!$B$4:$F$29,5,FALSE)/($F143-VLOOKUP(P$2,怪物属性!$B$4:$F$29,4,FALSE))</f>
        <v>7.6190397075926235</v>
      </c>
      <c r="Q143" s="153">
        <f>$E143/(VLOOKUP(Q$2,怪物属性!$B$4:$F$29,3,FALSE)-$G143)/IF(P143&lt;0,ABS(P143),P143)</f>
        <v>-5.8287462099248755</v>
      </c>
      <c r="R143" s="152">
        <f>VLOOKUP(R$2,怪物属性!$B$4:$F$29,5,FALSE)/($F143-VLOOKUP(R$2,怪物属性!$B$4:$F$29,4,FALSE))</f>
        <v>9.6713034518289547</v>
      </c>
      <c r="S143" s="153">
        <f>$E143/(VLOOKUP(S$2,怪物属性!$B$4:$F$29,3,FALSE)-$G143)/IF(R143&lt;0,ABS(R143),R143)</f>
        <v>-43.197670289083028</v>
      </c>
      <c r="T143" s="152">
        <f>VLOOKUP(T$2,怪物属性!$B$4:$F$29,5,FALSE)/($F143-VLOOKUP(T$2,怪物属性!$B$4:$F$29,4,FALSE))</f>
        <v>12.882582476055338</v>
      </c>
      <c r="U143" s="153">
        <f>$E143/(VLOOKUP(U$2,怪物属性!$B$4:$F$29,3,FALSE)-$G143)/IF(T143&lt;0,ABS(T143),T143)</f>
        <v>4.6205848923303243</v>
      </c>
      <c r="V143" s="152">
        <f>VLOOKUP(V$2,怪物属性!$B$4:$F$29,5,FALSE)/($F143-VLOOKUP(V$2,怪物属性!$B$4:$F$29,4,FALSE))</f>
        <v>15.63302752293578</v>
      </c>
      <c r="W143" s="153">
        <f>$E143/(VLOOKUP(W$2,怪物属性!$B$4:$F$29,3,FALSE)-$G143)/IF(V143&lt;0,ABS(V143),V143)</f>
        <v>1.7663385453479752</v>
      </c>
      <c r="X143" s="152">
        <f>VLOOKUP(X$2,怪物属性!$B$4:$F$29,5,FALSE)/($F143-VLOOKUP(X$2,怪物属性!$B$4:$F$29,4,FALSE))</f>
        <v>19.940505607298991</v>
      </c>
      <c r="Y143" s="153">
        <f>$E143/(VLOOKUP(Y$2,怪物属性!$B$4:$F$29,3,FALSE)-$G143)/IF(X143&lt;0,ABS(X143),X143)</f>
        <v>0.90005210433798699</v>
      </c>
      <c r="Z143" s="152">
        <f>VLOOKUP(Z$2,怪物属性!$B$4:$F$29,5,FALSE)/($F143-VLOOKUP(Z$2,怪物属性!$B$4:$F$29,4,FALSE))</f>
        <v>23.646084040244624</v>
      </c>
      <c r="AA143" s="153">
        <f>$E143/(VLOOKUP(AA$2,怪物属性!$B$4:$F$29,3,FALSE)-$G143)/IF(Z143&lt;0,ABS(Z143),Z143)</f>
        <v>0.55989975326085095</v>
      </c>
      <c r="AB143" s="152">
        <f>VLOOKUP(AB$2,怪物属性!$B$4:$F$29,5,FALSE)/($F143-VLOOKUP(AB$2,怪物属性!$B$4:$F$29,4,FALSE))</f>
        <v>45.811209439528021</v>
      </c>
      <c r="AC143" s="153">
        <f>$E143/(VLOOKUP(AC$2,怪物属性!$B$4:$F$29,3,FALSE)-$G143)/IF(AB143&lt;0,ABS(AB143),AB143)</f>
        <v>0.13069423880633743</v>
      </c>
      <c r="AD143" s="152">
        <f>VLOOKUP(AD$2,怪物属性!$B$4:$F$29,5,FALSE)/($F143-VLOOKUP(AD$2,怪物属性!$B$4:$F$29,4,FALSE))</f>
        <v>55.381755866069078</v>
      </c>
      <c r="AE143" s="153">
        <f>$E143/(VLOOKUP(AE$2,怪物属性!$B$4:$F$29,3,FALSE)-$G143)/IF(AD143&lt;0,ABS(AD143),AD143)</f>
        <v>9.2982050928791526E-2</v>
      </c>
      <c r="AF143" s="152">
        <f>VLOOKUP(AF$2,怪物属性!$B$4:$F$29,5,FALSE)/($F143-VLOOKUP(AF$2,怪物属性!$B$4:$F$29,4,FALSE))</f>
        <v>70.009692132269095</v>
      </c>
      <c r="AG143" s="153">
        <f>$E143/(VLOOKUP(AG$2,怪物属性!$B$4:$F$29,3,FALSE)-$G143)/IF(AF143&lt;0,ABS(AF143),AF143)</f>
        <v>6.4281088588710539E-2</v>
      </c>
      <c r="AH143" s="152">
        <f>VLOOKUP(AH$2,怪物属性!$B$4:$F$29,5,FALSE)/($F143-VLOOKUP(AH$2,怪物属性!$B$4:$F$29,4,FALSE))</f>
        <v>84.558659217877093</v>
      </c>
      <c r="AI143" s="153">
        <f>$E143/(VLOOKUP(AI$2,怪物属性!$B$4:$F$29,3,FALSE)-$G143)/IF(AH143&lt;0,ABS(AH143),AH143)</f>
        <v>4.723743629056891E-2</v>
      </c>
      <c r="AJ143" s="152">
        <f>VLOOKUP(AJ$2,怪物属性!$B$4:$F$29,5,FALSE)/($F143-VLOOKUP(AJ$2,怪物属性!$B$4:$F$29,4,FALSE))</f>
        <v>106.88295687885011</v>
      </c>
      <c r="AK143" s="153">
        <f>$E143/(VLOOKUP(AK$2,怪物属性!$B$4:$F$29,3,FALSE)-$G143)/IF(AJ143&lt;0,ABS(AJ143),AJ143)</f>
        <v>3.3450396975936408E-2</v>
      </c>
      <c r="AL143" s="152">
        <f>VLOOKUP(AL$2,怪物属性!$B$4:$F$29,5,FALSE)/($F143-VLOOKUP(AL$2,怪物属性!$B$4:$F$29,4,FALSE))</f>
        <v>132.27188584650983</v>
      </c>
      <c r="AM143" s="153">
        <f>$E143/(VLOOKUP(AM$2,怪物属性!$B$4:$F$29,3,FALSE)-$G143)/IF(AL143&lt;0,ABS(AL143),AL143)</f>
        <v>2.4261420483614165E-2</v>
      </c>
      <c r="AN143" s="152">
        <f>VLOOKUP(AN$2,怪物属性!$B$4:$F$29,5,FALSE)/($F143-VLOOKUP(AN$2,怪物属性!$B$4:$F$29,4,FALSE))</f>
        <v>169.86441421676173</v>
      </c>
      <c r="AO143" s="153">
        <f>$E143/(VLOOKUP(AO$2,怪物属性!$B$4:$F$29,3,FALSE)-$G143)/IF(AN143&lt;0,ABS(AN143),AN143)</f>
        <v>1.7199146360313024E-2</v>
      </c>
      <c r="AP143" s="152">
        <f>VLOOKUP(AP$2,怪物属性!$B$4:$F$29,5,FALSE)/($F143-VLOOKUP(AP$2,怪物属性!$B$4:$F$29,4,FALSE))</f>
        <v>216.60806618407446</v>
      </c>
      <c r="AQ143" s="153">
        <f>$E143/(VLOOKUP(AQ$2,怪物属性!$B$4:$F$29,3,FALSE)-$G143)/IF(AP143&lt;0,ABS(AP143),AP143)</f>
        <v>1.229068280166397E-2</v>
      </c>
      <c r="AR143" s="152">
        <f>VLOOKUP(AR$2,怪物属性!$B$4:$F$29,5,FALSE)/($F143-VLOOKUP(AR$2,怪物属性!$B$4:$F$29,4,FALSE))</f>
        <v>294.75600505688999</v>
      </c>
      <c r="AS143" s="153">
        <f>$E143/(VLOOKUP(AS$2,怪物属性!$B$4:$F$29,3,FALSE)-$G143)/IF(AR143&lt;0,ABS(AR143),AR143)</f>
        <v>8.2833204401966416E-3</v>
      </c>
      <c r="AT143" s="152">
        <f>VLOOKUP(AT$2,怪物属性!$B$4:$F$29,5,FALSE)/($F143-VLOOKUP(AT$2,怪物属性!$B$4:$F$29,4,FALSE))</f>
        <v>424.45408163265307</v>
      </c>
      <c r="AU143" s="153">
        <f>$E143/(VLOOKUP(AU$2,怪物属性!$B$4:$F$29,3,FALSE)-$G143)/IF(AT143&lt;0,ABS(AT143),AT143)</f>
        <v>5.2546342712407965E-3</v>
      </c>
      <c r="AV143" s="152">
        <f>VLOOKUP(AV$2,怪物属性!$B$4:$F$29,5,FALSE)/($F143-VLOOKUP(AV$2,怪物属性!$B$4:$F$29,4,FALSE))</f>
        <v>792.15317919075142</v>
      </c>
      <c r="AW143" s="153">
        <f>$E143/(VLOOKUP(AW$2,怪物属性!$B$4:$F$29,3,FALSE)-$G143)/IF(AV143&lt;0,ABS(AV143),AV143)</f>
        <v>2.5553468237434871E-3</v>
      </c>
      <c r="AX143" s="152">
        <f>VLOOKUP(AX$2,怪物属性!$B$4:$F$29,5,FALSE)/($F143-VLOOKUP(AX$2,怪物属性!$B$4:$F$29,4,FALSE))</f>
        <v>3038.5130890052355</v>
      </c>
      <c r="AY143" s="153">
        <f>$E143/(VLOOKUP(AY$2,怪物属性!$B$4:$F$29,3,FALSE)-$G143)/IF(AX143&lt;0,ABS(AX143),AX143)</f>
        <v>6.0813204679974089E-4</v>
      </c>
      <c r="AZ143" s="152">
        <f>VLOOKUP(AZ$2,怪物属性!$B$4:$F$29,5,FALSE)/($F143-VLOOKUP(AZ$2,怪物属性!$B$4:$F$29,4,FALSE))</f>
        <v>-1220.4705882352941</v>
      </c>
      <c r="BA143" s="153">
        <f>$E143/(VLOOKUP(BA$2,怪物属性!$B$4:$F$29,3,FALSE)-$G143)/IF(AZ143&lt;0,ABS(AZ143),AZ143)</f>
        <v>1.3517128498365869E-3</v>
      </c>
      <c r="BB143" s="152">
        <f>VLOOKUP(BB$2,怪物属性!$B$4:$F$29,5,FALSE)/($F143-VLOOKUP(BB$2,怪物属性!$B$4:$F$29,4,FALSE))</f>
        <v>-472.875</v>
      </c>
      <c r="BC143" s="153">
        <f>$E143/(VLOOKUP(BC$2,怪物属性!$B$4:$F$29,3,FALSE)-$G143)/IF(BB143&lt;0,ABS(BB143),BB143)</f>
        <v>3.0905077489498771E-3</v>
      </c>
      <c r="BD143" s="152">
        <f>VLOOKUP(BD$2,怪物属性!$B$4:$F$29,5,FALSE)/($F143-VLOOKUP(BD$2,怪物属性!$B$4:$F$29,4,FALSE))</f>
        <v>-215.04581673306774</v>
      </c>
      <c r="BE143" s="153">
        <f>$E143/(VLOOKUP(BE$2,怪物属性!$B$4:$F$29,3,FALSE)-$G143)/IF(BD143&lt;0,ABS(BD143),BD143)</f>
        <v>5.5790191754901772E-3</v>
      </c>
    </row>
    <row r="144" spans="1:57" x14ac:dyDescent="0.15">
      <c r="A144" s="30">
        <f>VLOOKUP(B144,装备升级!W:AB,静态模拟!C144+1,FALSE)+IF(静态模拟!D144=0,0,VLOOKUP(B144,装备强化!AP:AZ,静态模拟!D144+1,FALSE))</f>
        <v>896</v>
      </c>
      <c r="B144" s="149">
        <v>10</v>
      </c>
      <c r="C144" s="149">
        <v>3</v>
      </c>
      <c r="D144" s="149">
        <v>6</v>
      </c>
      <c r="E144" s="149">
        <f t="shared" si="7"/>
        <v>22650</v>
      </c>
      <c r="F144" s="22">
        <f t="shared" si="8"/>
        <v>7550</v>
      </c>
      <c r="G144" s="22">
        <f t="shared" si="9"/>
        <v>3775</v>
      </c>
      <c r="H144" s="152">
        <f>VLOOKUP(H$2,怪物属性!$B$4:$F$29,5,FALSE)/($F144-VLOOKUP(H$2,怪物属性!$B$4:$F$29,4,FALSE))</f>
        <v>1.6051660516605166</v>
      </c>
      <c r="I144" s="153">
        <f>$E144/(VLOOKUP(I$2,怪物属性!$B$4:$F$29,3,FALSE)-$G144)/IF(H144&lt;0,ABS(H144),H144)</f>
        <v>-6.3390339870496017</v>
      </c>
      <c r="J144" s="152">
        <f>VLOOKUP(J$2,怪物属性!$B$4:$F$29,5,FALSE)/($F144-VLOOKUP(J$2,怪物属性!$B$4:$F$29,4,FALSE))</f>
        <v>2.4336618650492796</v>
      </c>
      <c r="K144" s="153">
        <f>$E144/(VLOOKUP(K$2,怪物属性!$B$4:$F$29,3,FALSE)-$G144)/IF(J144&lt;0,ABS(J144),J144)</f>
        <v>-5.1619315678438324</v>
      </c>
      <c r="L144" s="152">
        <f>VLOOKUP(L$2,怪物属性!$B$4:$F$29,5,FALSE)/($F144-VLOOKUP(L$2,怪物属性!$B$4:$F$29,4,FALSE))</f>
        <v>3.9588400374181476</v>
      </c>
      <c r="M144" s="153">
        <f>$E144/(VLOOKUP(M$2,怪物属性!$B$4:$F$29,3,FALSE)-$G144)/IF(L144&lt;0,ABS(L144),L144)</f>
        <v>-4.1519396758678777</v>
      </c>
      <c r="N144" s="152">
        <f>VLOOKUP(N$2,怪物属性!$B$4:$F$29,5,FALSE)/($F144-VLOOKUP(N$2,怪物属性!$B$4:$F$29,4,FALSE))</f>
        <v>5.3029525032092426</v>
      </c>
      <c r="O144" s="153">
        <f>$E144/(VLOOKUP(O$2,怪物属性!$B$4:$F$29,3,FALSE)-$G144)/IF(N144&lt;0,ABS(N144),N144)</f>
        <v>-4.4865604193747215</v>
      </c>
      <c r="P144" s="152">
        <f>VLOOKUP(P$2,怪物属性!$B$4:$F$29,5,FALSE)/($F144-VLOOKUP(P$2,怪物属性!$B$4:$F$29,4,FALSE))</f>
        <v>7.5812530996858989</v>
      </c>
      <c r="Q144" s="153">
        <f>$E144/(VLOOKUP(Q$2,怪物属性!$B$4:$F$29,3,FALSE)-$G144)/IF(P144&lt;0,ABS(P144),P144)</f>
        <v>-5.7124909060138904</v>
      </c>
      <c r="R144" s="152">
        <f>VLOOKUP(R$2,怪物属性!$B$4:$F$29,5,FALSE)/($F144-VLOOKUP(R$2,怪物属性!$B$4:$F$29,4,FALSE))</f>
        <v>9.6217324449000508</v>
      </c>
      <c r="S144" s="153">
        <f>$E144/(VLOOKUP(S$2,怪物属性!$B$4:$F$29,3,FALSE)-$G144)/IF(R144&lt;0,ABS(R144),R144)</f>
        <v>-34.116607528326185</v>
      </c>
      <c r="T144" s="152">
        <f>VLOOKUP(T$2,怪物属性!$B$4:$F$29,5,FALSE)/($F144-VLOOKUP(T$2,怪物属性!$B$4:$F$29,4,FALSE))</f>
        <v>12.814396612561751</v>
      </c>
      <c r="U144" s="153">
        <f>$E144/(VLOOKUP(U$2,怪物属性!$B$4:$F$29,3,FALSE)-$G144)/IF(T144&lt;0,ABS(T144),T144)</f>
        <v>4.8558879989929657</v>
      </c>
      <c r="V144" s="152">
        <f>VLOOKUP(V$2,怪物属性!$B$4:$F$29,5,FALSE)/($F144-VLOOKUP(V$2,怪物属性!$B$4:$F$29,4,FALSE))</f>
        <v>15.547445255474452</v>
      </c>
      <c r="W144" s="153">
        <f>$E144/(VLOOKUP(W$2,怪物属性!$B$4:$F$29,3,FALSE)-$G144)/IF(V144&lt;0,ABS(V144),V144)</f>
        <v>1.8164974886726846</v>
      </c>
      <c r="X144" s="152">
        <f>VLOOKUP(X$2,怪物属性!$B$4:$F$29,5,FALSE)/($F144-VLOOKUP(X$2,怪物属性!$B$4:$F$29,4,FALSE))</f>
        <v>19.827442827442827</v>
      </c>
      <c r="Y144" s="153">
        <f>$E144/(VLOOKUP(Y$2,怪物属性!$B$4:$F$29,3,FALSE)-$G144)/IF(X144&lt;0,ABS(X144),X144)</f>
        <v>0.91977140645712929</v>
      </c>
      <c r="Z144" s="152">
        <f>VLOOKUP(Z$2,怪物属性!$B$4:$F$29,5,FALSE)/($F144-VLOOKUP(Z$2,怪物属性!$B$4:$F$29,4,FALSE))</f>
        <v>23.506962149441065</v>
      </c>
      <c r="AA144" s="153">
        <f>$E144/(VLOOKUP(AA$2,怪物属性!$B$4:$F$29,3,FALSE)-$G144)/IF(Z144&lt;0,ABS(Z144),Z144)</f>
        <v>0.57048213497624101</v>
      </c>
      <c r="AB144" s="152">
        <f>VLOOKUP(AB$2,怪物属性!$B$4:$F$29,5,FALSE)/($F144-VLOOKUP(AB$2,怪物属性!$B$4:$F$29,4,FALSE))</f>
        <v>45.475841874084921</v>
      </c>
      <c r="AC144" s="153">
        <f>$E144/(VLOOKUP(AC$2,怪物属性!$B$4:$F$29,3,FALSE)-$G144)/IF(AB144&lt;0,ABS(AB144),AB144)</f>
        <v>0.13271160277187136</v>
      </c>
      <c r="AD144" s="152">
        <f>VLOOKUP(AD$2,怪物属性!$B$4:$F$29,5,FALSE)/($F144-VLOOKUP(AD$2,怪物属性!$B$4:$F$29,4,FALSE))</f>
        <v>54.947161914726657</v>
      </c>
      <c r="AE144" s="153">
        <f>$E144/(VLOOKUP(AE$2,怪物属性!$B$4:$F$29,3,FALSE)-$G144)/IF(AD144&lt;0,ABS(AD144),AD144)</f>
        <v>9.4414611288362718E-2</v>
      </c>
      <c r="AF144" s="152">
        <f>VLOOKUP(AF$2,怪物属性!$B$4:$F$29,5,FALSE)/($F144-VLOOKUP(AF$2,怪物属性!$B$4:$F$29,4,FALSE))</f>
        <v>69.416054267947999</v>
      </c>
      <c r="AG144" s="153">
        <f>$E144/(VLOOKUP(AG$2,怪物属性!$B$4:$F$29,3,FALSE)-$G144)/IF(AF144&lt;0,ABS(AF144),AF144)</f>
        <v>6.5284792875105038E-2</v>
      </c>
      <c r="AH144" s="152">
        <f>VLOOKUP(AH$2,怪物属性!$B$4:$F$29,5,FALSE)/($F144-VLOOKUP(AH$2,怪物属性!$B$4:$F$29,4,FALSE))</f>
        <v>83.778597785977865</v>
      </c>
      <c r="AI144" s="153">
        <f>$E144/(VLOOKUP(AI$2,怪物属性!$B$4:$F$29,3,FALSE)-$G144)/IF(AH144&lt;0,ABS(AH144),AH144)</f>
        <v>4.7994930583104917E-2</v>
      </c>
      <c r="AJ144" s="152">
        <f>VLOOKUP(AJ$2,怪物属性!$B$4:$F$29,5,FALSE)/($F144-VLOOKUP(AJ$2,怪物属性!$B$4:$F$29,4,FALSE))</f>
        <v>105.79674796747967</v>
      </c>
      <c r="AK144" s="153">
        <f>$E144/(VLOOKUP(AK$2,怪物属性!$B$4:$F$29,3,FALSE)-$G144)/IF(AJ144&lt;0,ABS(AJ144),AJ144)</f>
        <v>3.4009492676322271E-2</v>
      </c>
      <c r="AL144" s="152">
        <f>VLOOKUP(AL$2,怪物属性!$B$4:$F$29,5,FALSE)/($F144-VLOOKUP(AL$2,怪物属性!$B$4:$F$29,4,FALSE))</f>
        <v>130.7590545177278</v>
      </c>
      <c r="AM144" s="153">
        <f>$E144/(VLOOKUP(AM$2,怪物属性!$B$4:$F$29,3,FALSE)-$G144)/IF(AL144&lt;0,ABS(AL144),AL144)</f>
        <v>2.4692710193225303E-2</v>
      </c>
      <c r="AN144" s="152">
        <f>VLOOKUP(AN$2,怪物属性!$B$4:$F$29,5,FALSE)/($F144-VLOOKUP(AN$2,怪物属性!$B$4:$F$29,4,FALSE))</f>
        <v>167.65742745777393</v>
      </c>
      <c r="AO144" s="153">
        <f>$E144/(VLOOKUP(AO$2,怪物属性!$B$4:$F$29,3,FALSE)-$G144)/IF(AN144&lt;0,ABS(AN144),AN144)</f>
        <v>1.7529117384870122E-2</v>
      </c>
      <c r="AP144" s="152">
        <f>VLOOKUP(AP$2,怪物属性!$B$4:$F$29,5,FALSE)/($F144-VLOOKUP(AP$2,怪物属性!$B$4:$F$29,4,FALSE))</f>
        <v>213.29938900203666</v>
      </c>
      <c r="AQ144" s="153">
        <f>$E144/(VLOOKUP(AQ$2,怪物属性!$B$4:$F$29,3,FALSE)-$G144)/IF(AP144&lt;0,ABS(AP144),AP144)</f>
        <v>1.2553348046548283E-2</v>
      </c>
      <c r="AR144" s="152">
        <f>VLOOKUP(AR$2,怪物属性!$B$4:$F$29,5,FALSE)/($F144-VLOOKUP(AR$2,怪物属性!$B$4:$F$29,4,FALSE))</f>
        <v>289.27047146401986</v>
      </c>
      <c r="AS144" s="153">
        <f>$E144/(VLOOKUP(AS$2,怪物属性!$B$4:$F$29,3,FALSE)-$G144)/IF(AR144&lt;0,ABS(AR144),AR144)</f>
        <v>8.4878506278886559E-3</v>
      </c>
      <c r="AT144" s="152">
        <f>VLOOKUP(AT$2,怪物属性!$B$4:$F$29,5,FALSE)/($F144-VLOOKUP(AT$2,怪物属性!$B$4:$F$29,4,FALSE))</f>
        <v>413.8955223880597</v>
      </c>
      <c r="AU144" s="153">
        <f>$E144/(VLOOKUP(AU$2,怪物属性!$B$4:$F$29,3,FALSE)-$G144)/IF(AT144&lt;0,ABS(AT144),AT144)</f>
        <v>5.4182133802432213E-3</v>
      </c>
      <c r="AV144" s="152">
        <f>VLOOKUP(AV$2,怪物属性!$B$4:$F$29,5,FALSE)/($F144-VLOOKUP(AV$2,怪物属性!$B$4:$F$29,4,FALSE))</f>
        <v>759.23822714681444</v>
      </c>
      <c r="AW144" s="153">
        <f>$E144/(VLOOKUP(AW$2,怪物属性!$B$4:$F$29,3,FALSE)-$G144)/IF(AV144&lt;0,ABS(AV144),AV144)</f>
        <v>2.6803714018911341E-3</v>
      </c>
      <c r="AX144" s="152">
        <f>VLOOKUP(AX$2,怪物属性!$B$4:$F$29,5,FALSE)/($F144-VLOOKUP(AX$2,怪物属性!$B$4:$F$29,4,FALSE))</f>
        <v>2626.0452488687783</v>
      </c>
      <c r="AY144" s="153">
        <f>$E144/(VLOOKUP(AY$2,怪物属性!$B$4:$F$29,3,FALSE)-$G144)/IF(AX144&lt;0,ABS(AX144),AX144)</f>
        <v>7.0732630678080528E-4</v>
      </c>
      <c r="AZ144" s="152">
        <f>VLOOKUP(AZ$2,怪物属性!$B$4:$F$29,5,FALSE)/($F144-VLOOKUP(AZ$2,怪物属性!$B$4:$F$29,4,FALSE))</f>
        <v>-1296.75</v>
      </c>
      <c r="BA144" s="153">
        <f>$E144/(VLOOKUP(BA$2,怪物属性!$B$4:$F$29,3,FALSE)-$G144)/IF(AZ144&lt;0,ABS(AZ144),AZ144)</f>
        <v>1.2786781685602676E-3</v>
      </c>
      <c r="BB144" s="152">
        <f>VLOOKUP(BB$2,怪物属性!$B$4:$F$29,5,FALSE)/($F144-VLOOKUP(BB$2,怪物属性!$B$4:$F$29,4,FALSE))</f>
        <v>-483.54135338345867</v>
      </c>
      <c r="BC144" s="153">
        <f>$E144/(VLOOKUP(BC$2,怪物属性!$B$4:$F$29,3,FALSE)-$G144)/IF(BB144&lt;0,ABS(BB144),BB144)</f>
        <v>3.0373433309029947E-3</v>
      </c>
      <c r="BD144" s="152">
        <f>VLOOKUP(BD$2,怪物属性!$B$4:$F$29,5,FALSE)/($F144-VLOOKUP(BD$2,怪物属性!$B$4:$F$29,4,FALSE))</f>
        <v>-217.20925553319918</v>
      </c>
      <c r="BE144" s="153">
        <f>$E144/(VLOOKUP(BE$2,怪物属性!$B$4:$F$29,3,FALSE)-$G144)/IF(BD144&lt;0,ABS(BD144),BD144)</f>
        <v>5.5499134808223022E-3</v>
      </c>
    </row>
    <row r="145" spans="1:57" x14ac:dyDescent="0.15">
      <c r="A145" s="30">
        <f>VLOOKUP(B145,装备升级!W:AB,静态模拟!C145+1,FALSE)+IF(静态模拟!D145=0,0,VLOOKUP(B145,装备强化!AP:AZ,静态模拟!D145+1,FALSE))</f>
        <v>1208</v>
      </c>
      <c r="B145" s="149">
        <v>10</v>
      </c>
      <c r="C145" s="149">
        <v>3</v>
      </c>
      <c r="D145" s="149">
        <v>7</v>
      </c>
      <c r="E145" s="149">
        <f t="shared" si="7"/>
        <v>22740</v>
      </c>
      <c r="F145" s="22">
        <f t="shared" si="8"/>
        <v>7580</v>
      </c>
      <c r="G145" s="22">
        <f t="shared" si="9"/>
        <v>3790</v>
      </c>
      <c r="H145" s="152">
        <f>VLOOKUP(H$2,怪物属性!$B$4:$F$29,5,FALSE)/($F145-VLOOKUP(H$2,怪物属性!$B$4:$F$29,4,FALSE))</f>
        <v>1.5980896399706099</v>
      </c>
      <c r="I145" s="153">
        <f>$E145/(VLOOKUP(I$2,怪物属性!$B$4:$F$29,3,FALSE)-$G145)/IF(H145&lt;0,ABS(H145),H145)</f>
        <v>-6.3496160888765791</v>
      </c>
      <c r="J145" s="152">
        <f>VLOOKUP(J$2,怪物属性!$B$4:$F$29,5,FALSE)/($F145-VLOOKUP(J$2,怪物属性!$B$4:$F$29,4,FALSE))</f>
        <v>2.4226415094339622</v>
      </c>
      <c r="K145" s="153">
        <f>$E145/(VLOOKUP(K$2,怪物属性!$B$4:$F$29,3,FALSE)-$G145)/IF(J145&lt;0,ABS(J145),J145)</f>
        <v>-5.1630630352754903</v>
      </c>
      <c r="L145" s="152">
        <f>VLOOKUP(L$2,怪物属性!$B$4:$F$29,5,FALSE)/($F145-VLOOKUP(L$2,怪物属性!$B$4:$F$29,4,FALSE))</f>
        <v>3.9404096834264433</v>
      </c>
      <c r="M145" s="153">
        <f>$E145/(VLOOKUP(M$2,怪物属性!$B$4:$F$29,3,FALSE)-$G145)/IF(L145&lt;0,ABS(L145),L145)</f>
        <v>-4.1428381442725373</v>
      </c>
      <c r="N145" s="152">
        <f>VLOOKUP(N$2,怪物属性!$B$4:$F$29,5,FALSE)/($F145-VLOOKUP(N$2,怪物属性!$B$4:$F$29,4,FALSE))</f>
        <v>5.2775471095496647</v>
      </c>
      <c r="O145" s="153">
        <f>$E145/(VLOOKUP(O$2,怪物属性!$B$4:$F$29,3,FALSE)-$G145)/IF(N145&lt;0,ABS(N145),N145)</f>
        <v>-4.4558633902065177</v>
      </c>
      <c r="P145" s="152">
        <f>VLOOKUP(P$2,怪物属性!$B$4:$F$29,5,FALSE)/($F145-VLOOKUP(P$2,怪物属性!$B$4:$F$29,4,FALSE))</f>
        <v>7.543839447277513</v>
      </c>
      <c r="Q145" s="153">
        <f>$E145/(VLOOKUP(Q$2,怪物属性!$B$4:$F$29,3,FALSE)-$G145)/IF(P145&lt;0,ABS(P145),P145)</f>
        <v>-5.6029371102030785</v>
      </c>
      <c r="R145" s="152">
        <f>VLOOKUP(R$2,怪物属性!$B$4:$F$29,5,FALSE)/($F145-VLOOKUP(R$2,怪物属性!$B$4:$F$29,4,FALSE))</f>
        <v>9.5726670066292705</v>
      </c>
      <c r="S145" s="153">
        <f>$E145/(VLOOKUP(S$2,怪物属性!$B$4:$F$29,3,FALSE)-$G145)/IF(R145&lt;0,ABS(R145),R145)</f>
        <v>-28.279922985601658</v>
      </c>
      <c r="T145" s="152">
        <f>VLOOKUP(T$2,怪物属性!$B$4:$F$29,5,FALSE)/($F145-VLOOKUP(T$2,怪物属性!$B$4:$F$29,4,FALSE))</f>
        <v>12.746928746928747</v>
      </c>
      <c r="U145" s="153">
        <f>$E145/(VLOOKUP(U$2,怪物属性!$B$4:$F$29,3,FALSE)-$G145)/IF(T145&lt;0,ABS(T145),T145)</f>
        <v>5.1116307635208429</v>
      </c>
      <c r="V145" s="152">
        <f>VLOOKUP(V$2,怪物属性!$B$4:$F$29,5,FALSE)/($F145-VLOOKUP(V$2,怪物属性!$B$4:$F$29,4,FALSE))</f>
        <v>15.462794918330308</v>
      </c>
      <c r="W145" s="153">
        <f>$E145/(VLOOKUP(W$2,怪物属性!$B$4:$F$29,3,FALSE)-$G145)/IF(V145&lt;0,ABS(V145),V145)</f>
        <v>1.868648996903914</v>
      </c>
      <c r="X145" s="152">
        <f>VLOOKUP(X$2,怪物属性!$B$4:$F$29,5,FALSE)/($F145-VLOOKUP(X$2,怪物属性!$B$4:$F$29,4,FALSE))</f>
        <v>19.715654952076676</v>
      </c>
      <c r="Y145" s="153">
        <f>$E145/(VLOOKUP(Y$2,怪物属性!$B$4:$F$29,3,FALSE)-$G145)/IF(X145&lt;0,ABS(X145),X145)</f>
        <v>0.94001479433536239</v>
      </c>
      <c r="Z145" s="152">
        <f>VLOOKUP(Z$2,怪物属性!$B$4:$F$29,5,FALSE)/($F145-VLOOKUP(Z$2,怪物属性!$B$4:$F$29,4,FALSE))</f>
        <v>23.369467732501462</v>
      </c>
      <c r="AA145" s="153">
        <f>$E145/(VLOOKUP(AA$2,怪物属性!$B$4:$F$29,3,FALSE)-$G145)/IF(Z145&lt;0,ABS(Z145),Z145)</f>
        <v>0.58128107777947025</v>
      </c>
      <c r="AB145" s="152">
        <f>VLOOKUP(AB$2,怪物属性!$B$4:$F$29,5,FALSE)/($F145-VLOOKUP(AB$2,怪物属性!$B$4:$F$29,4,FALSE))</f>
        <v>45.145348837209305</v>
      </c>
      <c r="AC145" s="153">
        <f>$E145/(VLOOKUP(AC$2,怪物属性!$B$4:$F$29,3,FALSE)-$G145)/IF(AB145&lt;0,ABS(AB145),AB145)</f>
        <v>0.13475290924519312</v>
      </c>
      <c r="AD145" s="152">
        <f>VLOOKUP(AD$2,怪物属性!$B$4:$F$29,5,FALSE)/($F145-VLOOKUP(AD$2,怪物属性!$B$4:$F$29,4,FALSE))</f>
        <v>54.519335582662862</v>
      </c>
      <c r="AE145" s="153">
        <f>$E145/(VLOOKUP(AE$2,怪物属性!$B$4:$F$29,3,FALSE)-$G145)/IF(AD145&lt;0,ABS(AD145),AD145)</f>
        <v>9.5862957302847551E-2</v>
      </c>
      <c r="AF145" s="152">
        <f>VLOOKUP(AF$2,怪物属性!$B$4:$F$29,5,FALSE)/($F145-VLOOKUP(AF$2,怪物属性!$B$4:$F$29,4,FALSE))</f>
        <v>68.832399103139011</v>
      </c>
      <c r="AG145" s="153">
        <f>$E145/(VLOOKUP(AG$2,怪物属性!$B$4:$F$29,3,FALSE)-$G145)/IF(AF145&lt;0,ABS(AF145),AF145)</f>
        <v>6.6298952436721292E-2</v>
      </c>
      <c r="AH145" s="152">
        <f>VLOOKUP(AH$2,怪物属性!$B$4:$F$29,5,FALSE)/($F145-VLOOKUP(AH$2,怪物属性!$B$4:$F$29,4,FALSE))</f>
        <v>83.012797074954292</v>
      </c>
      <c r="AI145" s="153">
        <f>$E145/(VLOOKUP(AI$2,怪物属性!$B$4:$F$29,3,FALSE)-$G145)/IF(AH145&lt;0,ABS(AH145),AH145)</f>
        <v>4.8759997877556055E-2</v>
      </c>
      <c r="AJ145" s="152">
        <f>VLOOKUP(AJ$2,怪物属性!$B$4:$F$29,5,FALSE)/($F145-VLOOKUP(AJ$2,怪物属性!$B$4:$F$29,4,FALSE))</f>
        <v>104.73239436619718</v>
      </c>
      <c r="AK145" s="153">
        <f>$E145/(VLOOKUP(AK$2,怪物属性!$B$4:$F$29,3,FALSE)-$G145)/IF(AJ145&lt;0,ABS(AJ145),AJ145)</f>
        <v>3.45740124647523E-2</v>
      </c>
      <c r="AL145" s="152">
        <f>VLOOKUP(AL$2,怪物属性!$B$4:$F$29,5,FALSE)/($F145-VLOOKUP(AL$2,怪物属性!$B$4:$F$29,4,FALSE))</f>
        <v>129.28043724085941</v>
      </c>
      <c r="AM145" s="153">
        <f>$E145/(VLOOKUP(AM$2,怪物属性!$B$4:$F$29,3,FALSE)-$G145)/IF(AL145&lt;0,ABS(AL145),AL145)</f>
        <v>2.5128097474787232E-2</v>
      </c>
      <c r="AN145" s="152">
        <f>VLOOKUP(AN$2,怪物属性!$B$4:$F$29,5,FALSE)/($F145-VLOOKUP(AN$2,怪物属性!$B$4:$F$29,4,FALSE))</f>
        <v>165.50705429670799</v>
      </c>
      <c r="AO145" s="153">
        <f>$E145/(VLOOKUP(AO$2,怪物属性!$B$4:$F$29,3,FALSE)-$G145)/IF(AN145&lt;0,ABS(AN145),AN145)</f>
        <v>1.7862188806951122E-2</v>
      </c>
      <c r="AP145" s="152">
        <f>VLOOKUP(AP$2,怪物属性!$B$4:$F$29,5,FALSE)/($F145-VLOOKUP(AP$2,怪物属性!$B$4:$F$29,4,FALSE))</f>
        <v>210.09027081243732</v>
      </c>
      <c r="AQ145" s="153">
        <f>$E145/(VLOOKUP(AQ$2,怪物属性!$B$4:$F$29,3,FALSE)-$G145)/IF(AP145&lt;0,ABS(AP145),AP145)</f>
        <v>1.2818473055366977E-2</v>
      </c>
      <c r="AR145" s="152">
        <f>VLOOKUP(AR$2,怪物属性!$B$4:$F$29,5,FALSE)/($F145-VLOOKUP(AR$2,怪物属性!$B$4:$F$29,4,FALSE))</f>
        <v>283.98538367844094</v>
      </c>
      <c r="AS145" s="153">
        <f>$E145/(VLOOKUP(AS$2,怪物属性!$B$4:$F$29,3,FALSE)-$G145)/IF(AR145&lt;0,ABS(AR145),AR145)</f>
        <v>8.6943044131755961E-3</v>
      </c>
      <c r="AT145" s="152">
        <f>VLOOKUP(AT$2,怪物属性!$B$4:$F$29,5,FALSE)/($F145-VLOOKUP(AT$2,怪物属性!$B$4:$F$29,4,FALSE))</f>
        <v>403.84951456310682</v>
      </c>
      <c r="AU145" s="153">
        <f>$E145/(VLOOKUP(AU$2,怪物属性!$B$4:$F$29,3,FALSE)-$G145)/IF(AT145&lt;0,ABS(AT145),AT145)</f>
        <v>5.5833517942678532E-3</v>
      </c>
      <c r="AV145" s="152">
        <f>VLOOKUP(AV$2,怪物属性!$B$4:$F$29,5,FALSE)/($F145-VLOOKUP(AV$2,怪物属性!$B$4:$F$29,4,FALSE))</f>
        <v>728.94946808510633</v>
      </c>
      <c r="AW145" s="153">
        <f>$E145/(VLOOKUP(AW$2,怪物属性!$B$4:$F$29,3,FALSE)-$G145)/IF(AV145&lt;0,ABS(AV145),AV145)</f>
        <v>2.8066197043742432E-3</v>
      </c>
      <c r="AX145" s="152">
        <f>VLOOKUP(AX$2,怪物属性!$B$4:$F$29,5,FALSE)/($F145-VLOOKUP(AX$2,怪物属性!$B$4:$F$29,4,FALSE))</f>
        <v>2312.1752988047811</v>
      </c>
      <c r="AY145" s="153">
        <f>$E145/(VLOOKUP(AY$2,怪物属性!$B$4:$F$29,3,FALSE)-$G145)/IF(AX145&lt;0,ABS(AX145),AX145)</f>
        <v>8.0752889761883805E-4</v>
      </c>
      <c r="AZ145" s="152">
        <f>VLOOKUP(AZ$2,怪物属性!$B$4:$F$29,5,FALSE)/($F145-VLOOKUP(AZ$2,怪物属性!$B$4:$F$29,4,FALSE))</f>
        <v>-1383.2</v>
      </c>
      <c r="BA145" s="153">
        <f>$E145/(VLOOKUP(BA$2,怪物属性!$B$4:$F$29,3,FALSE)-$G145)/IF(AZ145&lt;0,ABS(AZ145),AZ145)</f>
        <v>1.2048471094583996E-3</v>
      </c>
      <c r="BB145" s="152">
        <f>VLOOKUP(BB$2,怪物属性!$B$4:$F$29,5,FALSE)/($F145-VLOOKUP(BB$2,怪物属性!$B$4:$F$29,4,FALSE))</f>
        <v>-494.7</v>
      </c>
      <c r="BC145" s="153">
        <f>$E145/(VLOOKUP(BC$2,怪物属性!$B$4:$F$29,3,FALSE)-$G145)/IF(BB145&lt;0,ABS(BB145),BB145)</f>
        <v>2.9835304005019574E-3</v>
      </c>
      <c r="BD145" s="152">
        <f>VLOOKUP(BD$2,怪物属性!$B$4:$F$29,5,FALSE)/($F145-VLOOKUP(BD$2,怪物属性!$B$4:$F$29,4,FALSE))</f>
        <v>-219.41666666666666</v>
      </c>
      <c r="BE145" s="153">
        <f>$E145/(VLOOKUP(BE$2,怪物属性!$B$4:$F$29,3,FALSE)-$G145)/IF(BD145&lt;0,ABS(BD145),BD145)</f>
        <v>5.5203172070399341E-3</v>
      </c>
    </row>
    <row r="146" spans="1:57" x14ac:dyDescent="0.15">
      <c r="A146" s="30">
        <f>VLOOKUP(B146,装备升级!W:AB,静态模拟!C146+1,FALSE)+IF(静态模拟!D146=0,0,VLOOKUP(B146,装备强化!AP:AZ,静态模拟!D146+1,FALSE))</f>
        <v>1606</v>
      </c>
      <c r="B146" s="149">
        <v>10</v>
      </c>
      <c r="C146" s="149">
        <v>3</v>
      </c>
      <c r="D146" s="149">
        <v>8</v>
      </c>
      <c r="E146" s="149">
        <f t="shared" si="7"/>
        <v>22830</v>
      </c>
      <c r="F146" s="22">
        <f t="shared" si="8"/>
        <v>7610</v>
      </c>
      <c r="G146" s="22">
        <f t="shared" si="9"/>
        <v>3805</v>
      </c>
      <c r="H146" s="152">
        <f>VLOOKUP(H$2,怪物属性!$B$4:$F$29,5,FALSE)/($F146-VLOOKUP(H$2,怪物属性!$B$4:$F$29,4,FALSE))</f>
        <v>1.5910753474762254</v>
      </c>
      <c r="I146" s="153">
        <f>$E146/(VLOOKUP(I$2,怪物属性!$B$4:$F$29,3,FALSE)-$G146)/IF(H146&lt;0,ABS(H146),H146)</f>
        <v>-6.3602775739789674</v>
      </c>
      <c r="J146" s="152">
        <f>VLOOKUP(J$2,怪物属性!$B$4:$F$29,5,FALSE)/($F146-VLOOKUP(J$2,怪物属性!$B$4:$F$29,4,FALSE))</f>
        <v>2.4117205108940647</v>
      </c>
      <c r="K146" s="153">
        <f>$E146/(VLOOKUP(K$2,怪物属性!$B$4:$F$29,3,FALSE)-$G146)/IF(J146&lt;0,ABS(J146),J146)</f>
        <v>-5.16435953520861</v>
      </c>
      <c r="L146" s="152">
        <f>VLOOKUP(L$2,怪物属性!$B$4:$F$29,5,FALSE)/($F146-VLOOKUP(L$2,怪物属性!$B$4:$F$29,4,FALSE))</f>
        <v>3.9221501390176088</v>
      </c>
      <c r="M146" s="153">
        <f>$E146/(VLOOKUP(M$2,怪物属性!$B$4:$F$29,3,FALSE)-$G146)/IF(L146&lt;0,ABS(L146),L146)</f>
        <v>-4.1340815781276854</v>
      </c>
      <c r="N146" s="152">
        <f>VLOOKUP(N$2,怪物属性!$B$4:$F$29,5,FALSE)/($F146-VLOOKUP(N$2,怪物属性!$B$4:$F$29,4,FALSE))</f>
        <v>5.2523839796567069</v>
      </c>
      <c r="O146" s="153">
        <f>$E146/(VLOOKUP(O$2,怪物属性!$B$4:$F$29,3,FALSE)-$G146)/IF(N146&lt;0,ABS(N146),N146)</f>
        <v>-4.4262705459342975</v>
      </c>
      <c r="P146" s="152">
        <f>VLOOKUP(P$2,怪物属性!$B$4:$F$29,5,FALSE)/($F146-VLOOKUP(P$2,怪物属性!$B$4:$F$29,4,FALSE))</f>
        <v>7.5067932558520214</v>
      </c>
      <c r="Q146" s="153">
        <f>$E146/(VLOOKUP(Q$2,怪物属性!$B$4:$F$29,3,FALSE)-$G146)/IF(P146&lt;0,ABS(P146),P146)</f>
        <v>-5.4995394918152103</v>
      </c>
      <c r="R146" s="152">
        <f>VLOOKUP(R$2,怪物属性!$B$4:$F$29,5,FALSE)/($F146-VLOOKUP(R$2,怪物属性!$B$4:$F$29,4,FALSE))</f>
        <v>9.5240994419076603</v>
      </c>
      <c r="S146" s="153">
        <f>$E146/(VLOOKUP(S$2,怪物属性!$B$4:$F$29,3,FALSE)-$G146)/IF(R146&lt;0,ABS(R146),R146)</f>
        <v>-24.212899289076574</v>
      </c>
      <c r="T146" s="152">
        <f>VLOOKUP(T$2,怪物属性!$B$4:$F$29,5,FALSE)/($F146-VLOOKUP(T$2,怪物属性!$B$4:$F$29,4,FALSE))</f>
        <v>12.680167597765363</v>
      </c>
      <c r="U146" s="153">
        <f>$E146/(VLOOKUP(U$2,怪物属性!$B$4:$F$29,3,FALSE)-$G146)/IF(T146&lt;0,ABS(T146),T146)</f>
        <v>5.3905670320335215</v>
      </c>
      <c r="V146" s="152">
        <f>VLOOKUP(V$2,怪物属性!$B$4:$F$29,5,FALSE)/($F146-VLOOKUP(V$2,怪物属性!$B$4:$F$29,4,FALSE))</f>
        <v>15.379061371841155</v>
      </c>
      <c r="W146" s="153">
        <f>$E146/(VLOOKUP(W$2,怪物属性!$B$4:$F$29,3,FALSE)-$G146)/IF(V146&lt;0,ABS(V146),V146)</f>
        <v>1.9229092169597899</v>
      </c>
      <c r="X146" s="152">
        <f>VLOOKUP(X$2,怪物属性!$B$4:$F$29,5,FALSE)/($F146-VLOOKUP(X$2,怪物属性!$B$4:$F$29,4,FALSE))</f>
        <v>19.605120538217157</v>
      </c>
      <c r="Y146" s="153">
        <f>$E146/(VLOOKUP(Y$2,怪物属性!$B$4:$F$29,3,FALSE)-$G146)/IF(X146&lt;0,ABS(X146),X146)</f>
        <v>0.96080172660235497</v>
      </c>
      <c r="Z146" s="152">
        <f>VLOOKUP(Z$2,怪物属性!$B$4:$F$29,5,FALSE)/($F146-VLOOKUP(Z$2,怪物属性!$B$4:$F$29,4,FALSE))</f>
        <v>23.233572397751502</v>
      </c>
      <c r="AA146" s="153">
        <f>$E146/(VLOOKUP(AA$2,怪物属性!$B$4:$F$29,3,FALSE)-$G146)/IF(Z146&lt;0,ABS(Z146),Z146)</f>
        <v>0.59230245584109498</v>
      </c>
      <c r="AB146" s="152">
        <f>VLOOKUP(AB$2,怪物属性!$B$4:$F$29,5,FALSE)/($F146-VLOOKUP(AB$2,怪物属性!$B$4:$F$29,4,FALSE))</f>
        <v>44.819624819624821</v>
      </c>
      <c r="AC146" s="153">
        <f>$E146/(VLOOKUP(AC$2,怪物属性!$B$4:$F$29,3,FALSE)-$G146)/IF(AB146&lt;0,ABS(AB146),AB146)</f>
        <v>0.13681844762003098</v>
      </c>
      <c r="AD146" s="152">
        <f>VLOOKUP(AD$2,怪物属性!$B$4:$F$29,5,FALSE)/($F146-VLOOKUP(AD$2,怪物属性!$B$4:$F$29,4,FALSE))</f>
        <v>54.098120010301315</v>
      </c>
      <c r="AE146" s="153">
        <f>$E146/(VLOOKUP(AE$2,怪物属性!$B$4:$F$29,3,FALSE)-$G146)/IF(AD146&lt;0,ABS(AD146),AD146)</f>
        <v>9.7327252799384228E-2</v>
      </c>
      <c r="AF146" s="152">
        <f>VLOOKUP(AF$2,怪物属性!$B$4:$F$29,5,FALSE)/($F146-VLOOKUP(AF$2,怪物属性!$B$4:$F$29,4,FALSE))</f>
        <v>68.258476931628678</v>
      </c>
      <c r="AG146" s="153">
        <f>$E146/(VLOOKUP(AG$2,怪物属性!$B$4:$F$29,3,FALSE)-$G146)/IF(AF146&lt;0,ABS(AF146),AF146)</f>
        <v>6.732366197713921E-2</v>
      </c>
      <c r="AH146" s="152">
        <f>VLOOKUP(AH$2,怪物属性!$B$4:$F$29,5,FALSE)/($F146-VLOOKUP(AH$2,怪物属性!$B$4:$F$29,4,FALSE))</f>
        <v>82.260869565217391</v>
      </c>
      <c r="AI146" s="153">
        <f>$E146/(VLOOKUP(AI$2,怪物属性!$B$4:$F$29,3,FALSE)-$G146)/IF(AH146&lt;0,ABS(AH146),AH146)</f>
        <v>4.9532698995818837E-2</v>
      </c>
      <c r="AJ146" s="152">
        <f>VLOOKUP(AJ$2,怪物属性!$B$4:$F$29,5,FALSE)/($F146-VLOOKUP(AJ$2,怪物属性!$B$4:$F$29,4,FALSE))</f>
        <v>103.68924302788845</v>
      </c>
      <c r="AK146" s="153">
        <f>$E146/(VLOOKUP(AK$2,怪物属性!$B$4:$F$29,3,FALSE)-$G146)/IF(AJ146&lt;0,ABS(AJ146),AJ146)</f>
        <v>3.5143995301156576E-2</v>
      </c>
      <c r="AL146" s="152">
        <f>VLOOKUP(AL$2,怪物属性!$B$4:$F$29,5,FALSE)/($F146-VLOOKUP(AL$2,怪物属性!$B$4:$F$29,4,FALSE))</f>
        <v>127.83488632128214</v>
      </c>
      <c r="AM146" s="153">
        <f>$E146/(VLOOKUP(AM$2,怪物属性!$B$4:$F$29,3,FALSE)-$G146)/IF(AL146&lt;0,ABS(AL146),AL146)</f>
        <v>2.5567608726401275E-2</v>
      </c>
      <c r="AN146" s="152">
        <f>VLOOKUP(AN$2,怪物属性!$B$4:$F$29,5,FALSE)/($F146-VLOOKUP(AN$2,怪物属性!$B$4:$F$29,4,FALSE))</f>
        <v>163.41114394259182</v>
      </c>
      <c r="AO146" s="153">
        <f>$E146/(VLOOKUP(AO$2,怪物属性!$B$4:$F$29,3,FALSE)-$G146)/IF(AN146&lt;0,ABS(AN146),AN146)</f>
        <v>1.8198378800046783E-2</v>
      </c>
      <c r="AP146" s="152">
        <f>VLOOKUP(AP$2,怪物属性!$B$4:$F$29,5,FALSE)/($F146-VLOOKUP(AP$2,怪物属性!$B$4:$F$29,4,FALSE))</f>
        <v>206.97628458498025</v>
      </c>
      <c r="AQ146" s="153">
        <f>$E146/(VLOOKUP(AQ$2,怪物属性!$B$4:$F$29,3,FALSE)-$G146)/IF(AP146&lt;0,ABS(AP146),AP146)</f>
        <v>1.308607096009028E-2</v>
      </c>
      <c r="AR146" s="152">
        <f>VLOOKUP(AR$2,怪物属性!$B$4:$F$29,5,FALSE)/($F146-VLOOKUP(AR$2,怪物属性!$B$4:$F$29,4,FALSE))</f>
        <v>278.88995215311007</v>
      </c>
      <c r="AS146" s="153">
        <f>$E146/(VLOOKUP(AS$2,怪物属性!$B$4:$F$29,3,FALSE)-$G146)/IF(AR146&lt;0,ABS(AR146),AR146)</f>
        <v>8.9026912100750553E-3</v>
      </c>
      <c r="AT146" s="152">
        <f>VLOOKUP(AT$2,怪物属性!$B$4:$F$29,5,FALSE)/($F146-VLOOKUP(AT$2,怪物属性!$B$4:$F$29,4,FALSE))</f>
        <v>394.27962085308059</v>
      </c>
      <c r="AU146" s="153">
        <f>$E146/(VLOOKUP(AU$2,怪物属性!$B$4:$F$29,3,FALSE)-$G146)/IF(AT146&lt;0,ABS(AT146),AT146)</f>
        <v>5.750056481410624E-3</v>
      </c>
      <c r="AV146" s="152">
        <f>VLOOKUP(AV$2,怪物属性!$B$4:$F$29,5,FALSE)/($F146-VLOOKUP(AV$2,怪物属性!$B$4:$F$29,4,FALSE))</f>
        <v>700.98465473145779</v>
      </c>
      <c r="AW146" s="153">
        <f>$E146/(VLOOKUP(AW$2,怪物属性!$B$4:$F$29,3,FALSE)-$G146)/IF(AV146&lt;0,ABS(AV146),AV146)</f>
        <v>2.9340966922374151E-3</v>
      </c>
      <c r="AX146" s="152">
        <f>VLOOKUP(AX$2,怪物属性!$B$4:$F$29,5,FALSE)/($F146-VLOOKUP(AX$2,怪物属性!$B$4:$F$29,4,FALSE))</f>
        <v>2065.32384341637</v>
      </c>
      <c r="AY146" s="153">
        <f>$E146/(VLOOKUP(AY$2,怪物属性!$B$4:$F$29,3,FALSE)-$G146)/IF(AX146&lt;0,ABS(AX146),AX146)</f>
        <v>9.0874354957432631E-4</v>
      </c>
      <c r="AZ146" s="152">
        <f>VLOOKUP(AZ$2,怪物属性!$B$4:$F$29,5,FALSE)/($F146-VLOOKUP(AZ$2,怪物属性!$B$4:$F$29,4,FALSE))</f>
        <v>-1482</v>
      </c>
      <c r="BA146" s="153">
        <f>$E146/(VLOOKUP(BA$2,怪物属性!$B$4:$F$29,3,FALSE)-$G146)/IF(AZ146&lt;0,ABS(AZ146),AZ146)</f>
        <v>1.1302170432571637E-3</v>
      </c>
      <c r="BB146" s="152">
        <f>VLOOKUP(BB$2,怪物属性!$B$4:$F$29,5,FALSE)/($F146-VLOOKUP(BB$2,怪物属性!$B$4:$F$29,4,FALSE))</f>
        <v>-506.38582677165357</v>
      </c>
      <c r="BC146" s="153">
        <f>$E146/(VLOOKUP(BC$2,怪物属性!$B$4:$F$29,3,FALSE)-$G146)/IF(BB146&lt;0,ABS(BB146),BB146)</f>
        <v>2.9290670617582028E-3</v>
      </c>
      <c r="BD146" s="152">
        <f>VLOOKUP(BD$2,怪物属性!$B$4:$F$29,5,FALSE)/($F146-VLOOKUP(BD$2,怪物属性!$B$4:$F$29,4,FALSE))</f>
        <v>-221.66940451745378</v>
      </c>
      <c r="BE146" s="153">
        <f>$E146/(VLOOKUP(BE$2,怪物属性!$B$4:$F$29,3,FALSE)-$G146)/IF(BD146&lt;0,ABS(BD146),BD146)</f>
        <v>5.4902291773180753E-3</v>
      </c>
    </row>
    <row r="147" spans="1:57" x14ac:dyDescent="0.15">
      <c r="A147" s="30">
        <f>VLOOKUP(B147,装备升级!W:AB,静态模拟!C147+1,FALSE)+IF(静态模拟!D147=0,0,VLOOKUP(B147,装备强化!AP:AZ,静态模拟!D147+1,FALSE))</f>
        <v>2102</v>
      </c>
      <c r="B147" s="149">
        <v>10</v>
      </c>
      <c r="C147" s="149">
        <v>3</v>
      </c>
      <c r="D147" s="149">
        <v>9</v>
      </c>
      <c r="E147" s="149">
        <f t="shared" si="7"/>
        <v>22920</v>
      </c>
      <c r="F147" s="22">
        <f t="shared" si="8"/>
        <v>7640</v>
      </c>
      <c r="G147" s="22">
        <f t="shared" si="9"/>
        <v>3820</v>
      </c>
      <c r="H147" s="152">
        <f>VLOOKUP(H$2,怪物属性!$B$4:$F$29,5,FALSE)/($F147-VLOOKUP(H$2,怪物属性!$B$4:$F$29,4,FALSE))</f>
        <v>1.584122359796067</v>
      </c>
      <c r="I147" s="153">
        <f>$E147/(VLOOKUP(I$2,怪物属性!$B$4:$F$29,3,FALSE)-$G147)/IF(H147&lt;0,ABS(H147),H147)</f>
        <v>-6.3710168693724478</v>
      </c>
      <c r="J147" s="152">
        <f>VLOOKUP(J$2,怪物属性!$B$4:$F$29,5,FALSE)/($F147-VLOOKUP(J$2,怪物属性!$B$4:$F$29,4,FALSE))</f>
        <v>2.4008975317875842</v>
      </c>
      <c r="K147" s="153">
        <f>$E147/(VLOOKUP(K$2,怪物属性!$B$4:$F$29,3,FALSE)-$G147)/IF(J147&lt;0,ABS(J147),J147)</f>
        <v>-5.1658170489946187</v>
      </c>
      <c r="L147" s="152">
        <f>VLOOKUP(L$2,怪物属性!$B$4:$F$29,5,FALSE)/($F147-VLOOKUP(L$2,怪物属性!$B$4:$F$29,4,FALSE))</f>
        <v>3.9040590405904059</v>
      </c>
      <c r="M147" s="153">
        <f>$E147/(VLOOKUP(M$2,怪物属性!$B$4:$F$29,3,FALSE)-$G147)/IF(L147&lt;0,ABS(L147),L147)</f>
        <v>-4.1256590684766996</v>
      </c>
      <c r="N147" s="152">
        <f>VLOOKUP(N$2,怪物属性!$B$4:$F$29,5,FALSE)/($F147-VLOOKUP(N$2,怪物属性!$B$4:$F$29,4,FALSE))</f>
        <v>5.2274596646630815</v>
      </c>
      <c r="O147" s="153">
        <f>$E147/(VLOOKUP(O$2,怪物属性!$B$4:$F$29,3,FALSE)-$G147)/IF(N147&lt;0,ABS(N147),N147)</f>
        <v>-4.3977320487242411</v>
      </c>
      <c r="P147" s="152">
        <f>VLOOKUP(P$2,怪物属性!$B$4:$F$29,5,FALSE)/($F147-VLOOKUP(P$2,怪物属性!$B$4:$F$29,4,FALSE))</f>
        <v>7.4701091382961398</v>
      </c>
      <c r="Q147" s="153">
        <f>$E147/(VLOOKUP(Q$2,怪物属性!$B$4:$F$29,3,FALSE)-$G147)/IF(P147&lt;0,ABS(P147),P147)</f>
        <v>-5.4018103255262835</v>
      </c>
      <c r="R147" s="152">
        <f>VLOOKUP(R$2,怪物属性!$B$4:$F$29,5,FALSE)/($F147-VLOOKUP(R$2,怪物属性!$B$4:$F$29,4,FALSE))</f>
        <v>9.476022211004544</v>
      </c>
      <c r="S147" s="153">
        <f>$E147/(VLOOKUP(S$2,怪物属性!$B$4:$F$29,3,FALSE)-$G147)/IF(R147&lt;0,ABS(R147),R147)</f>
        <v>-21.216986104724839</v>
      </c>
      <c r="T147" s="152">
        <f>VLOOKUP(T$2,怪物属性!$B$4:$F$29,5,FALSE)/($F147-VLOOKUP(T$2,怪物属性!$B$4:$F$29,4,FALSE))</f>
        <v>12.614102118791246</v>
      </c>
      <c r="U147" s="153">
        <f>$E147/(VLOOKUP(U$2,怪物属性!$B$4:$F$29,3,FALSE)-$G147)/IF(T147&lt;0,ABS(T147),T147)</f>
        <v>5.6959686154379483</v>
      </c>
      <c r="V147" s="152">
        <f>VLOOKUP(V$2,怪物属性!$B$4:$F$29,5,FALSE)/($F147-VLOOKUP(V$2,怪物属性!$B$4:$F$29,4,FALSE))</f>
        <v>15.296229802513466</v>
      </c>
      <c r="W147" s="153">
        <f>$E147/(VLOOKUP(W$2,怪物属性!$B$4:$F$29,3,FALSE)-$G147)/IF(V147&lt;0,ABS(V147),V147)</f>
        <v>1.9794035015907865</v>
      </c>
      <c r="X147" s="152">
        <f>VLOOKUP(X$2,怪物属性!$B$4:$F$29,5,FALSE)/($F147-VLOOKUP(X$2,怪物属性!$B$4:$F$29,4,FALSE))</f>
        <v>19.49581862107415</v>
      </c>
      <c r="Y147" s="153">
        <f>$E147/(VLOOKUP(Y$2,怪物属性!$B$4:$F$29,3,FALSE)-$G147)/IF(X147&lt;0,ABS(X147),X147)</f>
        <v>0.9821526372576852</v>
      </c>
      <c r="Z147" s="152">
        <f>VLOOKUP(Z$2,怪物属性!$B$4:$F$29,5,FALSE)/($F147-VLOOKUP(Z$2,怪物属性!$B$4:$F$29,4,FALSE))</f>
        <v>23.099248410098284</v>
      </c>
      <c r="AA147" s="153">
        <f>$E147/(VLOOKUP(AA$2,怪物属性!$B$4:$F$29,3,FALSE)-$G147)/IF(Z147&lt;0,ABS(Z147),Z147)</f>
        <v>0.60355235771745785</v>
      </c>
      <c r="AB147" s="152">
        <f>VLOOKUP(AB$2,怪物属性!$B$4:$F$29,5,FALSE)/($F147-VLOOKUP(AB$2,怪物属性!$B$4:$F$29,4,FALSE))</f>
        <v>44.49856733524355</v>
      </c>
      <c r="AC147" s="153">
        <f>$E147/(VLOOKUP(AC$2,怪物属性!$B$4:$F$29,3,FALSE)-$G147)/IF(AB147&lt;0,ABS(AB147),AB147)</f>
        <v>0.13890851197285972</v>
      </c>
      <c r="AD147" s="152">
        <f>VLOOKUP(AD$2,怪物属性!$B$4:$F$29,5,FALSE)/($F147-VLOOKUP(AD$2,怪物属性!$B$4:$F$29,4,FALSE))</f>
        <v>53.68336314847943</v>
      </c>
      <c r="AE147" s="153">
        <f>$E147/(VLOOKUP(AE$2,怪物属性!$B$4:$F$29,3,FALSE)-$G147)/IF(AD147&lt;0,ABS(AD147),AD147)</f>
        <v>9.8807663879961219E-2</v>
      </c>
      <c r="AF147" s="152">
        <f>VLOOKUP(AF$2,怪物属性!$B$4:$F$29,5,FALSE)/($F147-VLOOKUP(AF$2,怪物属性!$B$4:$F$29,4,FALSE))</f>
        <v>67.694046306504958</v>
      </c>
      <c r="AG147" s="153">
        <f>$E147/(VLOOKUP(AG$2,怪物属性!$B$4:$F$29,3,FALSE)-$G147)/IF(AF147&lt;0,ABS(AF147),AF147)</f>
        <v>6.8359017347165582E-2</v>
      </c>
      <c r="AH147" s="152">
        <f>VLOOKUP(AH$2,怪物属性!$B$4:$F$29,5,FALSE)/($F147-VLOOKUP(AH$2,怪物属性!$B$4:$F$29,4,FALSE))</f>
        <v>81.522441651705563</v>
      </c>
      <c r="AI147" s="153">
        <f>$E147/(VLOOKUP(AI$2,怪物属性!$B$4:$F$29,3,FALSE)-$G147)/IF(AH147&lt;0,ABS(AH147),AH147)</f>
        <v>5.0313095412852366E-2</v>
      </c>
      <c r="AJ147" s="152">
        <f>VLOOKUP(AJ$2,怪物属性!$B$4:$F$29,5,FALSE)/($F147-VLOOKUP(AJ$2,怪物属性!$B$4:$F$29,4,FALSE))</f>
        <v>102.66666666666667</v>
      </c>
      <c r="AK147" s="153">
        <f>$E147/(VLOOKUP(AK$2,怪物属性!$B$4:$F$29,3,FALSE)-$G147)/IF(AJ147&lt;0,ABS(AJ147),AJ147)</f>
        <v>3.5719480519480519E-2</v>
      </c>
      <c r="AL147" s="152">
        <f>VLOOKUP(AL$2,怪物属性!$B$4:$F$29,5,FALSE)/($F147-VLOOKUP(AL$2,怪物属性!$B$4:$F$29,4,FALSE))</f>
        <v>126.42130482860303</v>
      </c>
      <c r="AM147" s="153">
        <f>$E147/(VLOOKUP(AM$2,怪物属性!$B$4:$F$29,3,FALSE)-$G147)/IF(AL147&lt;0,ABS(AL147),AL147)</f>
        <v>2.6011270573412099E-2</v>
      </c>
      <c r="AN147" s="152">
        <f>VLOOKUP(AN$2,怪物属性!$B$4:$F$29,5,FALSE)/($F147-VLOOKUP(AN$2,怪物属性!$B$4:$F$29,4,FALSE))</f>
        <v>161.36765318882868</v>
      </c>
      <c r="AO147" s="153">
        <f>$E147/(VLOOKUP(AO$2,怪物属性!$B$4:$F$29,3,FALSE)-$G147)/IF(AN147&lt;0,ABS(AN147),AN147)</f>
        <v>1.8537705679961814E-2</v>
      </c>
      <c r="AP147" s="152">
        <f>VLOOKUP(AP$2,怪物属性!$B$4:$F$29,5,FALSE)/($F147-VLOOKUP(AP$2,怪物属性!$B$4:$F$29,4,FALSE))</f>
        <v>203.95326192794548</v>
      </c>
      <c r="AQ147" s="153">
        <f>$E147/(VLOOKUP(AQ$2,怪物属性!$B$4:$F$29,3,FALSE)-$G147)/IF(AP147&lt;0,ABS(AP147),AP147)</f>
        <v>1.3356154986332134E-2</v>
      </c>
      <c r="AR147" s="152">
        <f>VLOOKUP(AR$2,怪物属性!$B$4:$F$29,5,FALSE)/($F147-VLOOKUP(AR$2,怪物属性!$B$4:$F$29,4,FALSE))</f>
        <v>273.97414806110459</v>
      </c>
      <c r="AS147" s="153">
        <f>$E147/(VLOOKUP(AS$2,怪物属性!$B$4:$F$29,3,FALSE)-$G147)/IF(AR147&lt;0,ABS(AR147),AR147)</f>
        <v>9.1130204941341532E-3</v>
      </c>
      <c r="AT147" s="152">
        <f>VLOOKUP(AT$2,怪物属性!$B$4:$F$29,5,FALSE)/($F147-VLOOKUP(AT$2,怪物属性!$B$4:$F$29,4,FALSE))</f>
        <v>385.15277777777777</v>
      </c>
      <c r="AU147" s="153">
        <f>$E147/(VLOOKUP(AU$2,怪物属性!$B$4:$F$29,3,FALSE)-$G147)/IF(AT147&lt;0,ABS(AT147),AT147)</f>
        <v>5.9183344513473474E-3</v>
      </c>
      <c r="AV147" s="152">
        <f>VLOOKUP(AV$2,怪物属性!$B$4:$F$29,5,FALSE)/($F147-VLOOKUP(AV$2,怪物属性!$B$4:$F$29,4,FALSE))</f>
        <v>675.08620689655174</v>
      </c>
      <c r="AW147" s="153">
        <f>$E147/(VLOOKUP(AW$2,怪物属性!$B$4:$F$29,3,FALSE)-$G147)/IF(AV147&lt;0,ABS(AV147),AV147)</f>
        <v>3.0628073533779995E-3</v>
      </c>
      <c r="AX147" s="152">
        <f>VLOOKUP(AX$2,怪物属性!$B$4:$F$29,5,FALSE)/($F147-VLOOKUP(AX$2,怪物属性!$B$4:$F$29,4,FALSE))</f>
        <v>1866.096463022508</v>
      </c>
      <c r="AY147" s="153">
        <f>$E147/(VLOOKUP(AY$2,怪物属性!$B$4:$F$29,3,FALSE)-$G147)/IF(AX147&lt;0,ABS(AX147),AX147)</f>
        <v>1.0109740113303123E-3</v>
      </c>
      <c r="AZ147" s="152">
        <f>VLOOKUP(AZ$2,怪物属性!$B$4:$F$29,5,FALSE)/($F147-VLOOKUP(AZ$2,怪物属性!$B$4:$F$29,4,FALSE))</f>
        <v>-1596</v>
      </c>
      <c r="BA147" s="153">
        <f>$E147/(VLOOKUP(BA$2,怪物属性!$B$4:$F$29,3,FALSE)-$G147)/IF(AZ147&lt;0,ABS(AZ147),AZ147)</f>
        <v>1.054785329095784E-3</v>
      </c>
      <c r="BB147" s="152">
        <f>VLOOKUP(BB$2,怪物属性!$B$4:$F$29,5,FALSE)/($F147-VLOOKUP(BB$2,怪物属性!$B$4:$F$29,4,FALSE))</f>
        <v>-518.63709677419354</v>
      </c>
      <c r="BC147" s="153">
        <f>$E147/(VLOOKUP(BC$2,怪物属性!$B$4:$F$29,3,FALSE)-$G147)/IF(BB147&lt;0,ABS(BB147),BB147)</f>
        <v>2.8739514112851535E-3</v>
      </c>
      <c r="BD147" s="152">
        <f>VLOOKUP(BD$2,怪物属性!$B$4:$F$29,5,FALSE)/($F147-VLOOKUP(BD$2,怪物属性!$B$4:$F$29,4,FALSE))</f>
        <v>-223.96887966804979</v>
      </c>
      <c r="BE147" s="153">
        <f>$E147/(VLOOKUP(BE$2,怪物属性!$B$4:$F$29,3,FALSE)-$G147)/IF(BD147&lt;0,ABS(BD147),BD147)</f>
        <v>5.4596482110646797E-3</v>
      </c>
    </row>
    <row r="148" spans="1:57" x14ac:dyDescent="0.15">
      <c r="A148" s="30">
        <f>VLOOKUP(B148,装备升级!W:AB,静态模拟!C148+1,FALSE)+IF(静态模拟!D148=0,0,VLOOKUP(B148,装备强化!AP:AZ,静态模拟!D148+1,FALSE))</f>
        <v>2708</v>
      </c>
      <c r="B148" s="149">
        <v>10</v>
      </c>
      <c r="C148" s="149">
        <v>3</v>
      </c>
      <c r="D148" s="149">
        <v>10</v>
      </c>
      <c r="E148" s="149">
        <f t="shared" si="7"/>
        <v>23010</v>
      </c>
      <c r="F148" s="22">
        <f t="shared" si="8"/>
        <v>7670</v>
      </c>
      <c r="G148" s="22">
        <f t="shared" si="9"/>
        <v>3835</v>
      </c>
      <c r="H148" s="152">
        <f>VLOOKUP(H$2,怪物属性!$B$4:$F$29,5,FALSE)/($F148-VLOOKUP(H$2,怪物属性!$B$4:$F$29,4,FALSE))</f>
        <v>1.5772298767222626</v>
      </c>
      <c r="I148" s="153">
        <f>$E148/(VLOOKUP(I$2,怪物属性!$B$4:$F$29,3,FALSE)-$G148)/IF(H148&lt;0,ABS(H148),H148)</f>
        <v>-6.3818324433583724</v>
      </c>
      <c r="J148" s="152">
        <f>VLOOKUP(J$2,怪物属性!$B$4:$F$29,5,FALSE)/($F148-VLOOKUP(J$2,怪物属性!$B$4:$F$29,4,FALSE))</f>
        <v>2.3901712583767685</v>
      </c>
      <c r="K148" s="153">
        <f>$E148/(VLOOKUP(K$2,怪物属性!$B$4:$F$29,3,FALSE)-$G148)/IF(J148&lt;0,ABS(J148),J148)</f>
        <v>-5.1674316874100157</v>
      </c>
      <c r="L148" s="152">
        <f>VLOOKUP(L$2,怪物属性!$B$4:$F$29,5,FALSE)/($F148-VLOOKUP(L$2,怪物属性!$B$4:$F$29,4,FALSE))</f>
        <v>3.8861340679522498</v>
      </c>
      <c r="M148" s="153">
        <f>$E148/(VLOOKUP(M$2,怪物属性!$B$4:$F$29,3,FALSE)-$G148)/IF(L148&lt;0,ABS(L148),L148)</f>
        <v>-4.1175601615350033</v>
      </c>
      <c r="N148" s="152">
        <f>VLOOKUP(N$2,怪物属性!$B$4:$F$29,5,FALSE)/($F148-VLOOKUP(N$2,怪物属性!$B$4:$F$29,4,FALSE))</f>
        <v>5.2027707808564232</v>
      </c>
      <c r="O148" s="153">
        <f>$E148/(VLOOKUP(O$2,怪物属性!$B$4:$F$29,3,FALSE)-$G148)/IF(N148&lt;0,ABS(N148),N148)</f>
        <v>-4.3702010155548097</v>
      </c>
      <c r="P148" s="152">
        <f>VLOOKUP(P$2,怪物属性!$B$4:$F$29,5,FALSE)/($F148-VLOOKUP(P$2,怪物属性!$B$4:$F$29,4,FALSE))</f>
        <v>7.4337818122872426</v>
      </c>
      <c r="Q148" s="153">
        <f>$E148/(VLOOKUP(Q$2,怪物属性!$B$4:$F$29,3,FALSE)-$G148)/IF(P148&lt;0,ABS(P148),P148)</f>
        <v>-5.3093120807283212</v>
      </c>
      <c r="R148" s="152">
        <f>VLOOKUP(R$2,怪物属性!$B$4:$F$29,5,FALSE)/($F148-VLOOKUP(R$2,怪物属性!$B$4:$F$29,4,FALSE))</f>
        <v>9.4284279256654955</v>
      </c>
      <c r="S148" s="153">
        <f>$E148/(VLOOKUP(S$2,怪物属性!$B$4:$F$29,3,FALSE)-$G148)/IF(R148&lt;0,ABS(R148),R148)</f>
        <v>-18.918540230625521</v>
      </c>
      <c r="T148" s="152">
        <f>VLOOKUP(T$2,怪物属性!$B$4:$F$29,5,FALSE)/($F148-VLOOKUP(T$2,怪物属性!$B$4:$F$29,4,FALSE))</f>
        <v>12.548721492743608</v>
      </c>
      <c r="U148" s="153">
        <f>$E148/(VLOOKUP(U$2,怪物属性!$B$4:$F$29,3,FALSE)-$G148)/IF(T148&lt;0,ABS(T148),T148)</f>
        <v>6.0317530767937573</v>
      </c>
      <c r="V148" s="152">
        <f>VLOOKUP(V$2,怪物属性!$B$4:$F$29,5,FALSE)/($F148-VLOOKUP(V$2,怪物属性!$B$4:$F$29,4,FALSE))</f>
        <v>15.214285714285714</v>
      </c>
      <c r="W148" s="153">
        <f>$E148/(VLOOKUP(W$2,怪物属性!$B$4:$F$29,3,FALSE)-$G148)/IF(V148&lt;0,ABS(V148),V148)</f>
        <v>2.038267339888387</v>
      </c>
      <c r="X148" s="152">
        <f>VLOOKUP(X$2,怪物属性!$B$4:$F$29,5,FALSE)/($F148-VLOOKUP(X$2,怪物属性!$B$4:$F$29,4,FALSE))</f>
        <v>19.387728700794678</v>
      </c>
      <c r="Y148" s="153">
        <f>$E148/(VLOOKUP(Y$2,怪物属性!$B$4:$F$29,3,FALSE)-$G148)/IF(X148&lt;0,ABS(X148),X148)</f>
        <v>1.0040889975597918</v>
      </c>
      <c r="Z148" s="152">
        <f>VLOOKUP(Z$2,怪物属性!$B$4:$F$29,5,FALSE)/($F148-VLOOKUP(Z$2,怪物属性!$B$4:$F$29,4,FALSE))</f>
        <v>22.966468672159419</v>
      </c>
      <c r="AA148" s="153">
        <f>$E148/(VLOOKUP(AA$2,怪物属性!$B$4:$F$29,3,FALSE)-$G148)/IF(Z148&lt;0,ABS(Z148),Z148)</f>
        <v>0.61503709622112079</v>
      </c>
      <c r="AB148" s="152">
        <f>VLOOKUP(AB$2,怪物属性!$B$4:$F$29,5,FALSE)/($F148-VLOOKUP(AB$2,怪物属性!$B$4:$F$29,4,FALSE))</f>
        <v>44.182076813655762</v>
      </c>
      <c r="AC148" s="153">
        <f>$E148/(VLOOKUP(AC$2,怪物属性!$B$4:$F$29,3,FALSE)-$G148)/IF(AB148&lt;0,ABS(AB148),AB148)</f>
        <v>0.14102340115800083</v>
      </c>
      <c r="AD148" s="152">
        <f>VLOOKUP(AD$2,怪物属性!$B$4:$F$29,5,FALSE)/($F148-VLOOKUP(AD$2,怪物属性!$B$4:$F$29,4,FALSE))</f>
        <v>53.274917575450168</v>
      </c>
      <c r="AE148" s="153">
        <f>$E148/(VLOOKUP(AE$2,怪物属性!$B$4:$F$29,3,FALSE)-$G148)/IF(AD148&lt;0,ABS(AD148),AD148)</f>
        <v>0.10030435896103972</v>
      </c>
      <c r="AF148" s="152">
        <f>VLOOKUP(AF$2,怪物属性!$B$4:$F$29,5,FALSE)/($F148-VLOOKUP(AF$2,怪物属性!$B$4:$F$29,4,FALSE))</f>
        <v>67.138873701476214</v>
      </c>
      <c r="AG148" s="153">
        <f>$E148/(VLOOKUP(AG$2,怪物属性!$B$4:$F$29,3,FALSE)-$G148)/IF(AF148&lt;0,ABS(AF148),AF148)</f>
        <v>6.9405115562258549E-2</v>
      </c>
      <c r="AH148" s="152">
        <f>VLOOKUP(AH$2,怪物属性!$B$4:$F$29,5,FALSE)/($F148-VLOOKUP(AH$2,怪物属性!$B$4:$F$29,4,FALSE))</f>
        <v>80.797153024911026</v>
      </c>
      <c r="AI148" s="153">
        <f>$E148/(VLOOKUP(AI$2,怪物属性!$B$4:$F$29,3,FALSE)-$G148)/IF(AH148&lt;0,ABS(AH148),AH148)</f>
        <v>5.1101249265467108E-2</v>
      </c>
      <c r="AJ148" s="152">
        <f>VLOOKUP(AJ$2,怪物属性!$B$4:$F$29,5,FALSE)/($F148-VLOOKUP(AJ$2,怪物属性!$B$4:$F$29,4,FALSE))</f>
        <v>101.6640625</v>
      </c>
      <c r="AK148" s="153">
        <f>$E148/(VLOOKUP(AK$2,怪物属性!$B$4:$F$29,3,FALSE)-$G148)/IF(AJ148&lt;0,ABS(AJ148),AJ148)</f>
        <v>3.6300507832183852E-2</v>
      </c>
      <c r="AL148" s="152">
        <f>VLOOKUP(AL$2,怪物属性!$B$4:$F$29,5,FALSE)/($F148-VLOOKUP(AL$2,怪物属性!$B$4:$F$29,4,FALSE))</f>
        <v>125.03864382063435</v>
      </c>
      <c r="AM148" s="153">
        <f>$E148/(VLOOKUP(AM$2,怪物属性!$B$4:$F$29,3,FALSE)-$G148)/IF(AL148&lt;0,ABS(AL148),AL148)</f>
        <v>2.6459109870858217E-2</v>
      </c>
      <c r="AN148" s="152">
        <f>VLOOKUP(AN$2,怪物属性!$B$4:$F$29,5,FALSE)/($F148-VLOOKUP(AN$2,怪物属性!$B$4:$F$29,4,FALSE))</f>
        <v>159.37463976945244</v>
      </c>
      <c r="AO148" s="153">
        <f>$E148/(VLOOKUP(AO$2,怪物属性!$B$4:$F$29,3,FALSE)-$G148)/IF(AN148&lt;0,ABS(AN148),AN148)</f>
        <v>1.8880187906210651E-2</v>
      </c>
      <c r="AP148" s="152">
        <f>VLOOKUP(AP$2,怪物属性!$B$4:$F$29,5,FALSE)/($F148-VLOOKUP(AP$2,怪物属性!$B$4:$F$29,4,FALSE))</f>
        <v>201.01727447216891</v>
      </c>
      <c r="AQ148" s="153">
        <f>$E148/(VLOOKUP(AQ$2,怪物属性!$B$4:$F$29,3,FALSE)-$G148)/IF(AP148&lt;0,ABS(AP148),AP148)</f>
        <v>1.3628738454186395E-2</v>
      </c>
      <c r="AR148" s="152">
        <f>VLOOKUP(AR$2,怪物属性!$B$4:$F$29,5,FALSE)/($F148-VLOOKUP(AR$2,怪物属性!$B$4:$F$29,4,FALSE))</f>
        <v>269.22863741339489</v>
      </c>
      <c r="AS148" s="153">
        <f>$E148/(VLOOKUP(AS$2,怪物属性!$B$4:$F$29,3,FALSE)-$G148)/IF(AR148&lt;0,ABS(AR148),AR148)</f>
        <v>9.325301802933051E-3</v>
      </c>
      <c r="AT148" s="152">
        <f>VLOOKUP(AT$2,怪物属性!$B$4:$F$29,5,FALSE)/($F148-VLOOKUP(AT$2,怪物属性!$B$4:$F$29,4,FALSE))</f>
        <v>376.43891402714934</v>
      </c>
      <c r="AU148" s="153">
        <f>$E148/(VLOOKUP(AU$2,怪物属性!$B$4:$F$29,3,FALSE)-$G148)/IF(AT148&lt;0,ABS(AT148),AT148)</f>
        <v>6.0881927556443293E-3</v>
      </c>
      <c r="AV148" s="152">
        <f>VLOOKUP(AV$2,怪物属性!$B$4:$F$29,5,FALSE)/($F148-VLOOKUP(AV$2,怪物属性!$B$4:$F$29,4,FALSE))</f>
        <v>651.03325415676954</v>
      </c>
      <c r="AW148" s="153">
        <f>$E148/(VLOOKUP(AW$2,怪物属性!$B$4:$F$29,3,FALSE)-$G148)/IF(AV148&lt;0,ABS(AV148),AV148)</f>
        <v>3.1927567027280174E-3</v>
      </c>
      <c r="AX148" s="152">
        <f>VLOOKUP(AX$2,怪物属性!$B$4:$F$29,5,FALSE)/($F148-VLOOKUP(AX$2,怪物属性!$B$4:$F$29,4,FALSE))</f>
        <v>1701.9237536656892</v>
      </c>
      <c r="AY148" s="153">
        <f>$E148/(VLOOKUP(AY$2,怪物属性!$B$4:$F$29,3,FALSE)-$G148)/IF(AX148&lt;0,ABS(AX148),AX148)</f>
        <v>1.1142240501062644E-3</v>
      </c>
      <c r="AZ148" s="152">
        <f>VLOOKUP(AZ$2,怪物属性!$B$4:$F$29,5,FALSE)/($F148-VLOOKUP(AZ$2,怪物属性!$B$4:$F$29,4,FALSE))</f>
        <v>-1729</v>
      </c>
      <c r="BA148" s="153">
        <f>$E148/(VLOOKUP(BA$2,怪物属性!$B$4:$F$29,3,FALSE)-$G148)/IF(AZ148&lt;0,ABS(AZ148),AZ148)</f>
        <v>9.7854931446262716E-4</v>
      </c>
      <c r="BB148" s="152">
        <f>VLOOKUP(BB$2,怪物属性!$B$4:$F$29,5,FALSE)/($F148-VLOOKUP(BB$2,怪物属性!$B$4:$F$29,4,FALSE))</f>
        <v>-531.49586776859508</v>
      </c>
      <c r="BC148" s="153">
        <f>$E148/(VLOOKUP(BC$2,怪物属性!$B$4:$F$29,3,FALSE)-$G148)/IF(BB148&lt;0,ABS(BB148),BB148)</f>
        <v>2.8181815382620941E-3</v>
      </c>
      <c r="BD148" s="152">
        <f>VLOOKUP(BD$2,怪物属性!$B$4:$F$29,5,FALSE)/($F148-VLOOKUP(BD$2,怪物属性!$B$4:$F$29,4,FALSE))</f>
        <v>-226.31656184486374</v>
      </c>
      <c r="BE148" s="153">
        <f>$E148/(VLOOKUP(BE$2,怪物属性!$B$4:$F$29,3,FALSE)-$G148)/IF(BD148&lt;0,ABS(BD148),BD148)</f>
        <v>5.4285731239055732E-3</v>
      </c>
    </row>
    <row r="149" spans="1:57" x14ac:dyDescent="0.15">
      <c r="A149" s="30">
        <f>VLOOKUP(B149,装备升级!W:AB,静态模拟!C149+1,FALSE)+IF(静态模拟!D149=0,0,VLOOKUP(B149,装备强化!AP:AZ,静态模拟!D149+1,FALSE))</f>
        <v>91</v>
      </c>
      <c r="B149" s="149">
        <v>10</v>
      </c>
      <c r="C149" s="149">
        <v>4</v>
      </c>
      <c r="D149" s="149">
        <v>0</v>
      </c>
      <c r="E149" s="149">
        <f t="shared" si="7"/>
        <v>26190</v>
      </c>
      <c r="F149" s="22">
        <f t="shared" si="8"/>
        <v>8730</v>
      </c>
      <c r="G149" s="22">
        <f t="shared" si="9"/>
        <v>4365</v>
      </c>
      <c r="H149" s="152">
        <f>VLOOKUP(H$2,怪物属性!$B$4:$F$29,5,FALSE)/($F149-VLOOKUP(H$2,怪物属性!$B$4:$F$29,4,FALSE))</f>
        <v>1.3670647391577624</v>
      </c>
      <c r="I149" s="153">
        <f>$E149/(VLOOKUP(I$2,怪物属性!$B$4:$F$29,3,FALSE)-$G149)/IF(H149&lt;0,ABS(H149),H149)</f>
        <v>-6.8032082680250792</v>
      </c>
      <c r="J149" s="152">
        <f>VLOOKUP(J$2,怪物属性!$B$4:$F$29,5,FALSE)/($F149-VLOOKUP(J$2,怪物属性!$B$4:$F$29,4,FALSE))</f>
        <v>2.0643086816720255</v>
      </c>
      <c r="K149" s="153">
        <f>$E149/(VLOOKUP(K$2,怪物属性!$B$4:$F$29,3,FALSE)-$G149)/IF(J149&lt;0,ABS(J149),J149)</f>
        <v>-5.3017367633791705</v>
      </c>
      <c r="L149" s="152">
        <f>VLOOKUP(L$2,怪物属性!$B$4:$F$29,5,FALSE)/($F149-VLOOKUP(L$2,怪物属性!$B$4:$F$29,4,FALSE))</f>
        <v>3.3436923887279431</v>
      </c>
      <c r="M149" s="153">
        <f>$E149/(VLOOKUP(M$2,怪物属性!$B$4:$F$29,3,FALSE)-$G149)/IF(L149&lt;0,ABS(L149),L149)</f>
        <v>-3.9800093077135879</v>
      </c>
      <c r="N149" s="152">
        <f>VLOOKUP(N$2,怪物属性!$B$4:$F$29,5,FALSE)/($F149-VLOOKUP(N$2,怪物属性!$B$4:$F$29,4,FALSE))</f>
        <v>4.4587155963302756</v>
      </c>
      <c r="O149" s="153">
        <f>$E149/(VLOOKUP(O$2,怪物属性!$B$4:$F$29,3,FALSE)-$G149)/IF(N149&lt;0,ABS(N149),N149)</f>
        <v>-3.8092664649084877</v>
      </c>
      <c r="P149" s="152">
        <f>VLOOKUP(P$2,怪物属性!$B$4:$F$29,5,FALSE)/($F149-VLOOKUP(P$2,怪物属性!$B$4:$F$29,4,FALSE))</f>
        <v>6.343754322866233</v>
      </c>
      <c r="Q149" s="153">
        <f>$E149/(VLOOKUP(Q$2,怪物属性!$B$4:$F$29,3,FALSE)-$G149)/IF(P149&lt;0,ABS(P149),P149)</f>
        <v>-3.7093172444847209</v>
      </c>
      <c r="R149" s="152">
        <f>VLOOKUP(R$2,怪物属性!$B$4:$F$29,5,FALSE)/($F149-VLOOKUP(R$2,怪物属性!$B$4:$F$29,4,FALSE))</f>
        <v>8.0073937153419585</v>
      </c>
      <c r="S149" s="153">
        <f>$E149/(VLOOKUP(S$2,怪物属性!$B$4:$F$29,3,FALSE)-$G149)/IF(R149&lt;0,ABS(R149),R149)</f>
        <v>-4.9631671423587322</v>
      </c>
      <c r="T149" s="152">
        <f>VLOOKUP(T$2,怪物属性!$B$4:$F$29,5,FALSE)/($F149-VLOOKUP(T$2,怪物属性!$B$4:$F$29,4,FALSE))</f>
        <v>10.606308411214954</v>
      </c>
      <c r="U149" s="153">
        <f>$E149/(VLOOKUP(U$2,怪物属性!$B$4:$F$29,3,FALSE)-$G149)/IF(T149&lt;0,ABS(T149),T149)</f>
        <v>-10.926040546744554</v>
      </c>
      <c r="V149" s="152">
        <f>VLOOKUP(V$2,怪物属性!$B$4:$F$29,5,FALSE)/($F149-VLOOKUP(V$2,怪物属性!$B$4:$F$29,4,FALSE))</f>
        <v>12.792792792792794</v>
      </c>
      <c r="W149" s="153">
        <f>$E149/(VLOOKUP(W$2,怪物属性!$B$4:$F$29,3,FALSE)-$G149)/IF(V149&lt;0,ABS(V149),V149)</f>
        <v>9.6568230135530158</v>
      </c>
      <c r="X149" s="152">
        <f>VLOOKUP(X$2,怪物属性!$B$4:$F$29,5,FALSE)/($F149-VLOOKUP(X$2,怪物属性!$B$4:$F$29,4,FALSE))</f>
        <v>16.211868335651367</v>
      </c>
      <c r="Y149" s="153">
        <f>$E149/(VLOOKUP(Y$2,怪物属性!$B$4:$F$29,3,FALSE)-$G149)/IF(X149&lt;0,ABS(X149),X149)</f>
        <v>2.4777348806927502</v>
      </c>
      <c r="Z149" s="152">
        <f>VLOOKUP(Z$2,怪物属性!$B$4:$F$29,5,FALSE)/($F149-VLOOKUP(Z$2,怪物属性!$B$4:$F$29,4,FALSE))</f>
        <v>19.089345437171524</v>
      </c>
      <c r="AA149" s="153">
        <f>$E149/(VLOOKUP(AA$2,怪物属性!$B$4:$F$29,3,FALSE)-$G149)/IF(Z149&lt;0,ABS(Z149),Z149)</f>
        <v>1.2483799044059904</v>
      </c>
      <c r="AB149" s="152">
        <f>VLOOKUP(AB$2,怪物属性!$B$4:$F$29,5,FALSE)/($F149-VLOOKUP(AB$2,怪物属性!$B$4:$F$29,4,FALSE))</f>
        <v>35.308829101932552</v>
      </c>
      <c r="AC149" s="153">
        <f>$E149/(VLOOKUP(AC$2,怪物属性!$B$4:$F$29,3,FALSE)-$G149)/IF(AB149&lt;0,ABS(AB149),AB149)</f>
        <v>0.23450547714549608</v>
      </c>
      <c r="AD149" s="152">
        <f>VLOOKUP(AD$2,怪物属性!$B$4:$F$29,5,FALSE)/($F149-VLOOKUP(AD$2,怪物属性!$B$4:$F$29,4,FALSE))</f>
        <v>41.987407555466717</v>
      </c>
      <c r="AE149" s="153">
        <f>$E149/(VLOOKUP(AE$2,怪物属性!$B$4:$F$29,3,FALSE)-$G149)/IF(AD149&lt;0,ABS(AD149),AD149)</f>
        <v>0.16519026586212998</v>
      </c>
      <c r="AF149" s="152">
        <f>VLOOKUP(AF$2,怪物属性!$B$4:$F$29,5,FALSE)/($F149-VLOOKUP(AF$2,怪物属性!$B$4:$F$29,4,FALSE))</f>
        <v>52.054684188215347</v>
      </c>
      <c r="AG149" s="153">
        <f>$E149/(VLOOKUP(AG$2,怪物属性!$B$4:$F$29,3,FALSE)-$G149)/IF(AF149&lt;0,ABS(AF149),AF149)</f>
        <v>0.11413900875786218</v>
      </c>
      <c r="AH149" s="152">
        <f>VLOOKUP(AH$2,怪物属性!$B$4:$F$29,5,FALSE)/($F149-VLOOKUP(AH$2,怪物属性!$B$4:$F$29,4,FALSE))</f>
        <v>61.472924187725631</v>
      </c>
      <c r="AI149" s="153">
        <f>$E149/(VLOOKUP(AI$2,怪物属性!$B$4:$F$29,3,FALSE)-$G149)/IF(AH149&lt;0,ABS(AH149),AH149)</f>
        <v>8.4481702600762418E-2</v>
      </c>
      <c r="AJ149" s="152">
        <f>VLOOKUP(AJ$2,怪物属性!$B$4:$F$29,5,FALSE)/($F149-VLOOKUP(AJ$2,怪物属性!$B$4:$F$29,4,FALSE))</f>
        <v>75.583736689254593</v>
      </c>
      <c r="AK149" s="153">
        <f>$E149/(VLOOKUP(AK$2,怪物属性!$B$4:$F$29,3,FALSE)-$G149)/IF(AJ149&lt;0,ABS(AJ149),AJ149)</f>
        <v>6.073674185317144E-2</v>
      </c>
      <c r="AL149" s="152">
        <f>VLOOKUP(AL$2,怪物属性!$B$4:$F$29,5,FALSE)/($F149-VLOOKUP(AL$2,怪物属性!$B$4:$F$29,4,FALSE))</f>
        <v>90.186957665001316</v>
      </c>
      <c r="AM149" s="153">
        <f>$E149/(VLOOKUP(AM$2,怪物属性!$B$4:$F$29,3,FALSE)-$G149)/IF(AL149&lt;0,ABS(AL149),AL149)</f>
        <v>4.5197938781580134E-2</v>
      </c>
      <c r="AN149" s="152">
        <f>VLOOKUP(AN$2,怪物属性!$B$4:$F$29,5,FALSE)/($F149-VLOOKUP(AN$2,怪物属性!$B$4:$F$29,4,FALSE))</f>
        <v>110.95471481799943</v>
      </c>
      <c r="AO149" s="153">
        <f>$E149/(VLOOKUP(AO$2,怪物属性!$B$4:$F$29,3,FALSE)-$G149)/IF(AN149&lt;0,ABS(AN149),AN149)</f>
        <v>3.3165975156595272E-2</v>
      </c>
      <c r="AP149" s="152">
        <f>VLOOKUP(AP$2,怪物属性!$B$4:$F$29,5,FALSE)/($F149-VLOOKUP(AP$2,怪物属性!$B$4:$F$29,4,FALSE))</f>
        <v>133.24427480916032</v>
      </c>
      <c r="AQ149" s="153">
        <f>$E149/(VLOOKUP(AQ$2,怪物属性!$B$4:$F$29,3,FALSE)-$G149)/IF(AP149&lt;0,ABS(AP149),AP149)</f>
        <v>2.4978559867413541E-2</v>
      </c>
      <c r="AR149" s="152">
        <f>VLOOKUP(AR$2,怪物属性!$B$4:$F$29,5,FALSE)/($F149-VLOOKUP(AR$2,怪物属性!$B$4:$F$29,4,FALSE))</f>
        <v>167.01432664756447</v>
      </c>
      <c r="AS149" s="153">
        <f>$E149/(VLOOKUP(AS$2,怪物属性!$B$4:$F$29,3,FALSE)-$G149)/IF(AR149&lt;0,ABS(AR149),AR149)</f>
        <v>1.8160149923841219E-2</v>
      </c>
      <c r="AT149" s="152">
        <f>VLOOKUP(AT$2,怪物属性!$B$4:$F$29,5,FALSE)/($F149-VLOOKUP(AT$2,怪物属性!$B$4:$F$29,4,FALSE))</f>
        <v>209.20284995808885</v>
      </c>
      <c r="AU149" s="153">
        <f>$E149/(VLOOKUP(AU$2,怪物属性!$B$4:$F$29,3,FALSE)-$G149)/IF(AT149&lt;0,ABS(AT149),AT149)</f>
        <v>1.3163985185753124E-2</v>
      </c>
      <c r="AV149" s="152">
        <f>VLOOKUP(AV$2,怪物属性!$B$4:$F$29,5,FALSE)/($F149-VLOOKUP(AV$2,怪物属性!$B$4:$F$29,4,FALSE))</f>
        <v>288.20715036803364</v>
      </c>
      <c r="AW149" s="153">
        <f>$E149/(VLOOKUP(AW$2,怪物属性!$B$4:$F$29,3,FALSE)-$G149)/IF(AV149&lt;0,ABS(AV149),AV149)</f>
        <v>8.6216449910153023E-3</v>
      </c>
      <c r="AX149" s="152">
        <f>VLOOKUP(AX$2,怪物属性!$B$4:$F$29,5,FALSE)/($F149-VLOOKUP(AX$2,怪物属性!$B$4:$F$29,4,FALSE))</f>
        <v>414.24411134903642</v>
      </c>
      <c r="AY149" s="153">
        <f>$E149/(VLOOKUP(AY$2,怪物属性!$B$4:$F$29,3,FALSE)-$G149)/IF(AX149&lt;0,ABS(AX149),AX149)</f>
        <v>5.4484307435361343E-3</v>
      </c>
      <c r="AZ149" s="152">
        <f>VLOOKUP(AZ$2,怪物属性!$B$4:$F$29,5,FALSE)/($F149-VLOOKUP(AZ$2,怪物属性!$B$4:$F$29,4,FALSE))</f>
        <v>889.2</v>
      </c>
      <c r="BA149" s="153">
        <f>$E149/(VLOOKUP(BA$2,怪物属性!$B$4:$F$29,3,FALSE)-$G149)/IF(AZ149&lt;0,ABS(AZ149),AZ149)</f>
        <v>2.2535150187870355E-3</v>
      </c>
      <c r="BB149" s="152">
        <f>VLOOKUP(BB$2,怪物属性!$B$4:$F$29,5,FALSE)/($F149-VLOOKUP(BB$2,怪物属性!$B$4:$F$29,4,FALSE))</f>
        <v>-4287.3999999999996</v>
      </c>
      <c r="BC149" s="153">
        <f>$E149/(VLOOKUP(BC$2,怪物属性!$B$4:$F$29,3,FALSE)-$G149)/IF(BB149&lt;0,ABS(BB149),BB149)</f>
        <v>4.1185256776347581E-4</v>
      </c>
      <c r="BD149" s="152">
        <f>VLOOKUP(BD$2,怪物属性!$B$4:$F$29,5,FALSE)/($F149-VLOOKUP(BD$2,怪物属性!$B$4:$F$29,4,FALSE))</f>
        <v>-359.4439511653718</v>
      </c>
      <c r="BE149" s="153">
        <f>$E149/(VLOOKUP(BE$2,怪物属性!$B$4:$F$29,3,FALSE)-$G149)/IF(BD149&lt;0,ABS(BD149),BD149)</f>
        <v>4.0036563565130322E-3</v>
      </c>
    </row>
    <row r="150" spans="1:57" x14ac:dyDescent="0.15">
      <c r="A150" s="30">
        <f>VLOOKUP(B150,装备升级!W:AB,静态模拟!C150+1,FALSE)+IF(静态模拟!D150=0,0,VLOOKUP(B150,装备强化!AP:AZ,静态模拟!D150+1,FALSE))</f>
        <v>169</v>
      </c>
      <c r="B150" s="149">
        <v>10</v>
      </c>
      <c r="C150" s="149">
        <v>4</v>
      </c>
      <c r="D150" s="149">
        <v>1</v>
      </c>
      <c r="E150" s="149">
        <f t="shared" si="7"/>
        <v>26310</v>
      </c>
      <c r="F150" s="22">
        <f t="shared" si="8"/>
        <v>8770</v>
      </c>
      <c r="G150" s="22">
        <f t="shared" si="9"/>
        <v>4385</v>
      </c>
      <c r="H150" s="152">
        <f>VLOOKUP(H$2,怪物属性!$B$4:$F$29,5,FALSE)/($F150-VLOOKUP(H$2,怪物属性!$B$4:$F$29,4,FALSE))</f>
        <v>1.3602251407129455</v>
      </c>
      <c r="I150" s="153">
        <f>$E150/(VLOOKUP(I$2,怪物属性!$B$4:$F$29,3,FALSE)-$G150)/IF(H150&lt;0,ABS(H150),H150)</f>
        <v>-6.8203054326151458</v>
      </c>
      <c r="J150" s="152">
        <f>VLOOKUP(J$2,怪物属性!$B$4:$F$29,5,FALSE)/($F150-VLOOKUP(J$2,怪物属性!$B$4:$F$29,4,FALSE))</f>
        <v>2.0537428023032631</v>
      </c>
      <c r="K150" s="153">
        <f>$E150/(VLOOKUP(K$2,怪物属性!$B$4:$F$29,3,FALSE)-$G150)/IF(J150&lt;0,ABS(J150),J150)</f>
        <v>-5.3090580229365072</v>
      </c>
      <c r="L150" s="152">
        <f>VLOOKUP(L$2,怪物属性!$B$4:$F$29,5,FALSE)/($F150-VLOOKUP(L$2,怪物属性!$B$4:$F$29,4,FALSE))</f>
        <v>3.3261723866911188</v>
      </c>
      <c r="M150" s="153">
        <f>$E150/(VLOOKUP(M$2,怪物属性!$B$4:$F$29,3,FALSE)-$G150)/IF(L150&lt;0,ABS(L150),L150)</f>
        <v>-3.9788696736182687</v>
      </c>
      <c r="N150" s="152">
        <f>VLOOKUP(N$2,怪物属性!$B$4:$F$29,5,FALSE)/($F150-VLOOKUP(N$2,怪物属性!$B$4:$F$29,4,FALSE))</f>
        <v>4.4347826086956523</v>
      </c>
      <c r="O150" s="153">
        <f>$E150/(VLOOKUP(O$2,怪物属性!$B$4:$F$29,3,FALSE)-$G150)/IF(N150&lt;0,ABS(N150),N150)</f>
        <v>-3.7981095126911195</v>
      </c>
      <c r="P150" s="152">
        <f>VLOOKUP(P$2,怪物属性!$B$4:$F$29,5,FALSE)/($F150-VLOOKUP(P$2,怪物属性!$B$4:$F$29,4,FALSE))</f>
        <v>6.308845783464025</v>
      </c>
      <c r="Q150" s="153">
        <f>$E150/(VLOOKUP(Q$2,怪物属性!$B$4:$F$29,3,FALSE)-$G150)/IF(P150&lt;0,ABS(P150),P150)</f>
        <v>-3.6807898850013165</v>
      </c>
      <c r="R150" s="152">
        <f>VLOOKUP(R$2,怪物属性!$B$4:$F$29,5,FALSE)/($F150-VLOOKUP(R$2,怪物属性!$B$4:$F$29,4,FALSE))</f>
        <v>7.9621094302276259</v>
      </c>
      <c r="S150" s="153">
        <f>$E150/(VLOOKUP(S$2,怪物属性!$B$4:$F$29,3,FALSE)-$G150)/IF(R150&lt;0,ABS(R150),R150)</f>
        <v>-4.8665695186670712</v>
      </c>
      <c r="T150" s="152">
        <f>VLOOKUP(T$2,怪物属性!$B$4:$F$29,5,FALSE)/($F150-VLOOKUP(T$2,怪物属性!$B$4:$F$29,4,FALSE))</f>
        <v>10.544715447154472</v>
      </c>
      <c r="U150" s="153">
        <f>$E150/(VLOOKUP(U$2,怪物属性!$B$4:$F$29,3,FALSE)-$G150)/IF(T150&lt;0,ABS(T150),T150)</f>
        <v>-10.142636854279106</v>
      </c>
      <c r="V150" s="152">
        <f>VLOOKUP(V$2,怪物属性!$B$4:$F$29,5,FALSE)/($F150-VLOOKUP(V$2,怪物属性!$B$4:$F$29,4,FALSE))</f>
        <v>12.716417910447761</v>
      </c>
      <c r="W150" s="153">
        <f>$E150/(VLOOKUP(W$2,怪物属性!$B$4:$F$29,3,FALSE)-$G150)/IF(V150&lt;0,ABS(V150),V150)</f>
        <v>10.775931631455398</v>
      </c>
      <c r="X150" s="152">
        <f>VLOOKUP(X$2,怪物属性!$B$4:$F$29,5,FALSE)/($F150-VLOOKUP(X$2,怪物属性!$B$4:$F$29,4,FALSE))</f>
        <v>16.112271540469973</v>
      </c>
      <c r="Y150" s="153">
        <f>$E150/(VLOOKUP(Y$2,怪物属性!$B$4:$F$29,3,FALSE)-$G150)/IF(X150&lt;0,ABS(X150),X150)</f>
        <v>2.5837292234604901</v>
      </c>
      <c r="Z150" s="152">
        <f>VLOOKUP(Z$2,怪物属性!$B$4:$F$29,5,FALSE)/($F150-VLOOKUP(Z$2,怪物属性!$B$4:$F$29,4,FALSE))</f>
        <v>18.968507675265073</v>
      </c>
      <c r="AA150" s="153">
        <f>$E150/(VLOOKUP(AA$2,怪物属性!$B$4:$F$29,3,FALSE)-$G150)/IF(Z150&lt;0,ABS(Z150),Z150)</f>
        <v>1.2854827073377202</v>
      </c>
      <c r="AB150" s="152">
        <f>VLOOKUP(AB$2,怪物属性!$B$4:$F$29,5,FALSE)/($F150-VLOOKUP(AB$2,怪物属性!$B$4:$F$29,4,FALSE))</f>
        <v>35.043249341857845</v>
      </c>
      <c r="AC150" s="153">
        <f>$E150/(VLOOKUP(AC$2,怪物属性!$B$4:$F$29,3,FALSE)-$G150)/IF(AB150&lt;0,ABS(AB150),AB150)</f>
        <v>0.23887576906663463</v>
      </c>
      <c r="AD150" s="152">
        <f>VLOOKUP(AD$2,怪物属性!$B$4:$F$29,5,FALSE)/($F150-VLOOKUP(AD$2,怪物属性!$B$4:$F$29,4,FALSE))</f>
        <v>41.65437239738251</v>
      </c>
      <c r="AE150" s="153">
        <f>$E150/(VLOOKUP(AE$2,怪物属性!$B$4:$F$29,3,FALSE)-$G150)/IF(AD150&lt;0,ABS(AD150),AD150)</f>
        <v>0.16816463504581669</v>
      </c>
      <c r="AF150" s="152">
        <f>VLOOKUP(AF$2,怪物属性!$B$4:$F$29,5,FALSE)/($F150-VLOOKUP(AF$2,怪物属性!$B$4:$F$29,4,FALSE))</f>
        <v>51.617065994115173</v>
      </c>
      <c r="AG150" s="153">
        <f>$E150/(VLOOKUP(AG$2,怪物属性!$B$4:$F$29,3,FALSE)-$G150)/IF(AF150&lt;0,ABS(AF150),AF150)</f>
        <v>0.1161611530584947</v>
      </c>
      <c r="AH150" s="152">
        <f>VLOOKUP(AH$2,怪物属性!$B$4:$F$29,5,FALSE)/($F150-VLOOKUP(AH$2,怪物属性!$B$4:$F$29,4,FALSE))</f>
        <v>60.92307692307692</v>
      </c>
      <c r="AI150" s="153">
        <f>$E150/(VLOOKUP(AI$2,怪物属性!$B$4:$F$29,3,FALSE)-$G150)/IF(AH150&lt;0,ABS(AH150),AH150)</f>
        <v>8.5975723791769987E-2</v>
      </c>
      <c r="AJ150" s="152">
        <f>VLOOKUP(AJ$2,怪物属性!$B$4:$F$29,5,FALSE)/($F150-VLOOKUP(AJ$2,怪物属性!$B$4:$F$29,4,FALSE))</f>
        <v>74.859060402684563</v>
      </c>
      <c r="AK150" s="153">
        <f>$E150/(VLOOKUP(AK$2,怪物属性!$B$4:$F$29,3,FALSE)-$G150)/IF(AJ150&lt;0,ABS(AJ150),AJ150)</f>
        <v>6.1822420864434263E-2</v>
      </c>
      <c r="AL150" s="152">
        <f>VLOOKUP(AL$2,怪物属性!$B$4:$F$29,5,FALSE)/($F150-VLOOKUP(AL$2,怪物属性!$B$4:$F$29,4,FALSE))</f>
        <v>89.248243559718972</v>
      </c>
      <c r="AM150" s="153">
        <f>$E150/(VLOOKUP(AM$2,怪物属性!$B$4:$F$29,3,FALSE)-$G150)/IF(AL150&lt;0,ABS(AL150),AL150)</f>
        <v>4.6025873153323356E-2</v>
      </c>
      <c r="AN150" s="152">
        <f>VLOOKUP(AN$2,怪物属性!$B$4:$F$29,5,FALSE)/($F150-VLOOKUP(AN$2,怪物属性!$B$4:$F$29,4,FALSE))</f>
        <v>109.69708132615472</v>
      </c>
      <c r="AO150" s="153">
        <f>$E150/(VLOOKUP(AO$2,怪物属性!$B$4:$F$29,3,FALSE)-$G150)/IF(AN150&lt;0,ABS(AN150),AN150)</f>
        <v>3.3794884792103186E-2</v>
      </c>
      <c r="AP150" s="152">
        <f>VLOOKUP(AP$2,怪物属性!$B$4:$F$29,5,FALSE)/($F150-VLOOKUP(AP$2,怪物属性!$B$4:$F$29,4,FALSE))</f>
        <v>131.57035175879398</v>
      </c>
      <c r="AQ150" s="153">
        <f>$E150/(VLOOKUP(AQ$2,怪物属性!$B$4:$F$29,3,FALSE)-$G150)/IF(AP150&lt;0,ABS(AP150),AP150)</f>
        <v>2.547701150536923E-2</v>
      </c>
      <c r="AR150" s="152">
        <f>VLOOKUP(AR$2,怪物属性!$B$4:$F$29,5,FALSE)/($F150-VLOOKUP(AR$2,怪物属性!$B$4:$F$29,4,FALSE))</f>
        <v>164.65536723163842</v>
      </c>
      <c r="AS150" s="153">
        <f>$E150/(VLOOKUP(AS$2,怪物属性!$B$4:$F$29,3,FALSE)-$G150)/IF(AR150&lt;0,ABS(AR150),AR150)</f>
        <v>1.8547683414506771E-2</v>
      </c>
      <c r="AT150" s="152">
        <f>VLOOKUP(AT$2,怪物属性!$B$4:$F$29,5,FALSE)/($F150-VLOOKUP(AT$2,怪物属性!$B$4:$F$29,4,FALSE))</f>
        <v>205.75350370981039</v>
      </c>
      <c r="AU150" s="153">
        <f>$E150/(VLOOKUP(AU$2,怪物属性!$B$4:$F$29,3,FALSE)-$G150)/IF(AT150&lt;0,ABS(AT150),AT150)</f>
        <v>1.3474336726144827E-2</v>
      </c>
      <c r="AV150" s="152">
        <f>VLOOKUP(AV$2,怪物属性!$B$4:$F$29,5,FALSE)/($F150-VLOOKUP(AV$2,怪物属性!$B$4:$F$29,4,FALSE))</f>
        <v>282.27085478887744</v>
      </c>
      <c r="AW150" s="153">
        <f>$E150/(VLOOKUP(AW$2,怪物属性!$B$4:$F$29,3,FALSE)-$G150)/IF(AV150&lt;0,ABS(AV150),AV150)</f>
        <v>8.8601091041183629E-3</v>
      </c>
      <c r="AX150" s="152">
        <f>VLOOKUP(AX$2,怪物属性!$B$4:$F$29,5,FALSE)/($F150-VLOOKUP(AX$2,怪物属性!$B$4:$F$29,4,FALSE))</f>
        <v>402.74531575294935</v>
      </c>
      <c r="AY150" s="153">
        <f>$E150/(VLOOKUP(AY$2,怪物属性!$B$4:$F$29,3,FALSE)-$G150)/IF(AX150&lt;0,ABS(AX150),AX150)</f>
        <v>5.6393857333862018E-3</v>
      </c>
      <c r="AZ150" s="152">
        <f>VLOOKUP(AZ$2,怪物属性!$B$4:$F$29,5,FALSE)/($F150-VLOOKUP(AZ$2,怪物属性!$B$4:$F$29,4,FALSE))</f>
        <v>841.1351351351351</v>
      </c>
      <c r="BA150" s="153">
        <f>$E150/(VLOOKUP(BA$2,怪物属性!$B$4:$F$29,3,FALSE)-$G150)/IF(AZ150&lt;0,ABS(AZ150),AZ150)</f>
        <v>2.3968704549466799E-3</v>
      </c>
      <c r="BB150" s="152">
        <f>VLOOKUP(BB$2,怪物属性!$B$4:$F$29,5,FALSE)/($F150-VLOOKUP(BB$2,怪物属性!$B$4:$F$29,4,FALSE))</f>
        <v>-5846.454545454545</v>
      </c>
      <c r="BC150" s="153">
        <f>$E150/(VLOOKUP(BC$2,怪物属性!$B$4:$F$29,3,FALSE)-$G150)/IF(BB150&lt;0,ABS(BB150),BB150)</f>
        <v>3.0381874622698816E-4</v>
      </c>
      <c r="BD150" s="152">
        <f>VLOOKUP(BD$2,怪物属性!$B$4:$F$29,5,FALSE)/($F150-VLOOKUP(BD$2,怪物属性!$B$4:$F$29,4,FALSE))</f>
        <v>-367.60385925085131</v>
      </c>
      <c r="BE150" s="153">
        <f>$E150/(VLOOKUP(BE$2,怪物属性!$B$4:$F$29,3,FALSE)-$G150)/IF(BD150&lt;0,ABS(BD150),BD150)</f>
        <v>3.9370487852608532E-3</v>
      </c>
    </row>
    <row r="151" spans="1:57" x14ac:dyDescent="0.15">
      <c r="A151" s="30">
        <f>VLOOKUP(B151,装备升级!W:AB,静态模拟!C151+1,FALSE)+IF(静态模拟!D151=0,0,VLOOKUP(B151,装备强化!AP:AZ,静态模拟!D151+1,FALSE))</f>
        <v>253</v>
      </c>
      <c r="B151" s="149">
        <v>10</v>
      </c>
      <c r="C151" s="149">
        <v>4</v>
      </c>
      <c r="D151" s="149">
        <v>2</v>
      </c>
      <c r="E151" s="149">
        <f t="shared" si="7"/>
        <v>26430</v>
      </c>
      <c r="F151" s="22">
        <f t="shared" si="8"/>
        <v>8810</v>
      </c>
      <c r="G151" s="22">
        <f t="shared" si="9"/>
        <v>4405</v>
      </c>
      <c r="H151" s="152">
        <f>VLOOKUP(H$2,怪物属性!$B$4:$F$29,5,FALSE)/($F151-VLOOKUP(H$2,怪物属性!$B$4:$F$29,4,FALSE))</f>
        <v>1.3534536403235844</v>
      </c>
      <c r="I151" s="153">
        <f>$E151/(VLOOKUP(I$2,怪物属性!$B$4:$F$29,3,FALSE)-$G151)/IF(H151&lt;0,ABS(H151),H151)</f>
        <v>-6.8374722302714188</v>
      </c>
      <c r="J151" s="152">
        <f>VLOOKUP(J$2,怪物属性!$B$4:$F$29,5,FALSE)/($F151-VLOOKUP(J$2,怪物属性!$B$4:$F$29,4,FALSE))</f>
        <v>2.0432845321451305</v>
      </c>
      <c r="K151" s="153">
        <f>$E151/(VLOOKUP(K$2,怪物属性!$B$4:$F$29,3,FALSE)-$G151)/IF(J151&lt;0,ABS(J151),J151)</f>
        <v>-5.3165047574049957</v>
      </c>
      <c r="L151" s="152">
        <f>VLOOKUP(L$2,怪物属性!$B$4:$F$29,5,FALSE)/($F151-VLOOKUP(L$2,怪物属性!$B$4:$F$29,4,FALSE))</f>
        <v>3.308835027365129</v>
      </c>
      <c r="M151" s="153">
        <f>$E151/(VLOOKUP(M$2,怪物属性!$B$4:$F$29,3,FALSE)-$G151)/IF(L151&lt;0,ABS(L151),L151)</f>
        <v>-3.9779410241830409</v>
      </c>
      <c r="N151" s="152">
        <f>VLOOKUP(N$2,怪物属性!$B$4:$F$29,5,FALSE)/($F151-VLOOKUP(N$2,怪物属性!$B$4:$F$29,4,FALSE))</f>
        <v>4.411105178857448</v>
      </c>
      <c r="O151" s="153">
        <f>$E151/(VLOOKUP(O$2,怪物属性!$B$4:$F$29,3,FALSE)-$G151)/IF(N151&lt;0,ABS(N151),N151)</f>
        <v>-3.7874182777011161</v>
      </c>
      <c r="P151" s="152">
        <f>VLOOKUP(P$2,怪物属性!$B$4:$F$29,5,FALSE)/($F151-VLOOKUP(P$2,怪物属性!$B$4:$F$29,4,FALSE))</f>
        <v>6.2743193323300037</v>
      </c>
      <c r="Q151" s="153">
        <f>$E151/(VLOOKUP(Q$2,怪物属性!$B$4:$F$29,3,FALSE)-$G151)/IF(P151&lt;0,ABS(P151),P151)</f>
        <v>-3.6534337585585837</v>
      </c>
      <c r="R151" s="152">
        <f>VLOOKUP(R$2,怪物属性!$B$4:$F$29,5,FALSE)/($F151-VLOOKUP(R$2,怪物属性!$B$4:$F$29,4,FALSE))</f>
        <v>7.9173344580345848</v>
      </c>
      <c r="S151" s="153">
        <f>$E151/(VLOOKUP(S$2,怪物属性!$B$4:$F$29,3,FALSE)-$G151)/IF(R151&lt;0,ABS(R151),R151)</f>
        <v>-4.7757435281658642</v>
      </c>
      <c r="T151" s="152">
        <f>VLOOKUP(T$2,怪物属性!$B$4:$F$29,5,FALSE)/($F151-VLOOKUP(T$2,怪物属性!$B$4:$F$29,4,FALSE))</f>
        <v>10.483833718244803</v>
      </c>
      <c r="U151" s="153">
        <f>$E151/(VLOOKUP(U$2,怪物属性!$B$4:$F$29,3,FALSE)-$G151)/IF(T151&lt;0,ABS(T151),T151)</f>
        <v>-9.4775351198792244</v>
      </c>
      <c r="V151" s="152">
        <f>VLOOKUP(V$2,怪物属性!$B$4:$F$29,5,FALSE)/($F151-VLOOKUP(V$2,怪物属性!$B$4:$F$29,4,FALSE))</f>
        <v>12.640949554896142</v>
      </c>
      <c r="W151" s="153">
        <f>$E151/(VLOOKUP(W$2,怪物属性!$B$4:$F$29,3,FALSE)-$G151)/IF(V151&lt;0,ABS(V151),V151)</f>
        <v>12.155953160825417</v>
      </c>
      <c r="X151" s="152">
        <f>VLOOKUP(X$2,怪物属性!$B$4:$F$29,5,FALSE)/($F151-VLOOKUP(X$2,怪物属性!$B$4:$F$29,4,FALSE))</f>
        <v>16.013891009006258</v>
      </c>
      <c r="Y151" s="153">
        <f>$E151/(VLOOKUP(Y$2,怪物属性!$B$4:$F$29,3,FALSE)-$G151)/IF(X151&lt;0,ABS(X151),X151)</f>
        <v>2.6968008265771162</v>
      </c>
      <c r="Z151" s="152">
        <f>VLOOKUP(Z$2,怪物属性!$B$4:$F$29,5,FALSE)/($F151-VLOOKUP(Z$2,怪物属性!$B$4:$F$29,4,FALSE))</f>
        <v>18.84919012423337</v>
      </c>
      <c r="AA151" s="153">
        <f>$E151/(VLOOKUP(AA$2,怪物属性!$B$4:$F$29,3,FALSE)-$G151)/IF(Z151&lt;0,ABS(Z151),Z151)</f>
        <v>1.3240625680817171</v>
      </c>
      <c r="AB151" s="152">
        <f>VLOOKUP(AB$2,怪物属性!$B$4:$F$29,5,FALSE)/($F151-VLOOKUP(AB$2,怪物属性!$B$4:$F$29,4,FALSE))</f>
        <v>34.781634938409852</v>
      </c>
      <c r="AC151" s="153">
        <f>$E151/(VLOOKUP(AC$2,怪物属性!$B$4:$F$29,3,FALSE)-$G151)/IF(AB151&lt;0,ABS(AB151),AB151)</f>
        <v>0.24331853132946493</v>
      </c>
      <c r="AD151" s="152">
        <f>VLOOKUP(AD$2,怪物属性!$B$4:$F$29,5,FALSE)/($F151-VLOOKUP(AD$2,怪物属性!$B$4:$F$29,4,FALSE))</f>
        <v>41.32657879205194</v>
      </c>
      <c r="AE151" s="153">
        <f>$E151/(VLOOKUP(AE$2,怪物属性!$B$4:$F$29,3,FALSE)-$G151)/IF(AD151&lt;0,ABS(AD151),AD151)</f>
        <v>0.17118308221207543</v>
      </c>
      <c r="AF151" s="152">
        <f>VLOOKUP(AF$2,怪物属性!$B$4:$F$29,5,FALSE)/($F151-VLOOKUP(AF$2,怪物属性!$B$4:$F$29,4,FALSE))</f>
        <v>51.186744476865364</v>
      </c>
      <c r="AG151" s="153">
        <f>$E151/(VLOOKUP(AG$2,怪物属性!$B$4:$F$29,3,FALSE)-$G151)/IF(AF151&lt;0,ABS(AF151),AF151)</f>
        <v>0.11821076408871713</v>
      </c>
      <c r="AH151" s="152">
        <f>VLOOKUP(AH$2,怪物属性!$B$4:$F$29,5,FALSE)/($F151-VLOOKUP(AH$2,怪物属性!$B$4:$F$29,4,FALSE))</f>
        <v>60.382978723404257</v>
      </c>
      <c r="AI151" s="153">
        <f>$E151/(VLOOKUP(AI$2,怪物属性!$B$4:$F$29,3,FALSE)-$G151)/IF(AH151&lt;0,ABS(AH151),AH151)</f>
        <v>8.7488732975859296E-2</v>
      </c>
      <c r="AJ151" s="152">
        <f>VLOOKUP(AJ$2,怪物属性!$B$4:$F$29,5,FALSE)/($F151-VLOOKUP(AJ$2,怪物属性!$B$4:$F$29,4,FALSE))</f>
        <v>74.148148148148152</v>
      </c>
      <c r="AK151" s="153">
        <f>$E151/(VLOOKUP(AK$2,怪物属性!$B$4:$F$29,3,FALSE)-$G151)/IF(AJ151&lt;0,ABS(AJ151),AJ151)</f>
        <v>6.2921191782621608E-2</v>
      </c>
      <c r="AL151" s="152">
        <f>VLOOKUP(AL$2,怪物属性!$B$4:$F$29,5,FALSE)/($F151-VLOOKUP(AL$2,怪物属性!$B$4:$F$29,4,FALSE))</f>
        <v>88.328869430852436</v>
      </c>
      <c r="AM151" s="153">
        <f>$E151/(VLOOKUP(AM$2,怪物属性!$B$4:$F$29,3,FALSE)-$G151)/IF(AL151&lt;0,ABS(AL151),AL151)</f>
        <v>4.6863377965712237E-2</v>
      </c>
      <c r="AN151" s="152">
        <f>VLOOKUP(AN$2,怪物属性!$B$4:$F$29,5,FALSE)/($F151-VLOOKUP(AN$2,怪物属性!$B$4:$F$29,4,FALSE))</f>
        <v>108.46763799383581</v>
      </c>
      <c r="AO151" s="153">
        <f>$E151/(VLOOKUP(AO$2,怪物属性!$B$4:$F$29,3,FALSE)-$G151)/IF(AN151&lt;0,ABS(AN151),AN151)</f>
        <v>3.4430853186046981E-2</v>
      </c>
      <c r="AP151" s="152">
        <f>VLOOKUP(AP$2,怪物属性!$B$4:$F$29,5,FALSE)/($F151-VLOOKUP(AP$2,怪物属性!$B$4:$F$29,4,FALSE))</f>
        <v>129.93796526054589</v>
      </c>
      <c r="AQ151" s="153">
        <f>$E151/(VLOOKUP(AQ$2,怪物属性!$B$4:$F$29,3,FALSE)-$G151)/IF(AP151&lt;0,ABS(AP151),AP151)</f>
        <v>2.5980936912058123E-2</v>
      </c>
      <c r="AR151" s="152">
        <f>VLOOKUP(AR$2,怪物属性!$B$4:$F$29,5,FALSE)/($F151-VLOOKUP(AR$2,怪物属性!$B$4:$F$29,4,FALSE))</f>
        <v>162.36211699164346</v>
      </c>
      <c r="AS151" s="153">
        <f>$E151/(VLOOKUP(AS$2,怪物属性!$B$4:$F$29,3,FALSE)-$G151)/IF(AR151&lt;0,ABS(AR151),AR151)</f>
        <v>1.8939415714662799E-2</v>
      </c>
      <c r="AT151" s="152">
        <f>VLOOKUP(AT$2,怪物属性!$B$4:$F$29,5,FALSE)/($F151-VLOOKUP(AT$2,怪物属性!$B$4:$F$29,4,FALSE))</f>
        <v>202.41605839416059</v>
      </c>
      <c r="AU151" s="153">
        <f>$E151/(VLOOKUP(AU$2,怪物属性!$B$4:$F$29,3,FALSE)-$G151)/IF(AT151&lt;0,ABS(AT151),AT151)</f>
        <v>1.3788030024610017E-2</v>
      </c>
      <c r="AV151" s="152">
        <f>VLOOKUP(AV$2,怪物属性!$B$4:$F$29,5,FALSE)/($F151-VLOOKUP(AV$2,怪物属性!$B$4:$F$29,4,FALSE))</f>
        <v>276.57416750756812</v>
      </c>
      <c r="AW151" s="153">
        <f>$E151/(VLOOKUP(AW$2,怪物属性!$B$4:$F$29,3,FALSE)-$G151)/IF(AV151&lt;0,ABS(AV151),AV151)</f>
        <v>9.1011495391158641E-3</v>
      </c>
      <c r="AX151" s="152">
        <f>VLOOKUP(AX$2,怪物属性!$B$4:$F$29,5,FALSE)/($F151-VLOOKUP(AX$2,怪物属性!$B$4:$F$29,4,FALSE))</f>
        <v>391.86765698852128</v>
      </c>
      <c r="AY151" s="153">
        <f>$E151/(VLOOKUP(AY$2,怪物属性!$B$4:$F$29,3,FALSE)-$G151)/IF(AX151&lt;0,ABS(AX151),AX151)</f>
        <v>5.8324316753834262E-3</v>
      </c>
      <c r="AZ151" s="152">
        <f>VLOOKUP(AZ$2,怪物属性!$B$4:$F$29,5,FALSE)/($F151-VLOOKUP(AZ$2,怪物属性!$B$4:$F$29,4,FALSE))</f>
        <v>798</v>
      </c>
      <c r="BA151" s="153">
        <f>$E151/(VLOOKUP(BA$2,怪物属性!$B$4:$F$29,3,FALSE)-$G151)/IF(AZ151&lt;0,ABS(AZ151),AZ151)</f>
        <v>2.541849635600898E-3</v>
      </c>
      <c r="BB151" s="152">
        <f>VLOOKUP(BB$2,怪物属性!$B$4:$F$29,5,FALSE)/($F151-VLOOKUP(BB$2,怪物属性!$B$4:$F$29,4,FALSE))</f>
        <v>-9187.2857142857138</v>
      </c>
      <c r="BC151" s="153">
        <f>$E151/(VLOOKUP(BC$2,怪物属性!$B$4:$F$29,3,FALSE)-$G151)/IF(BB151&lt;0,ABS(BB151),BB151)</f>
        <v>1.9448362569601297E-4</v>
      </c>
      <c r="BD151" s="152">
        <f>VLOOKUP(BD$2,怪物属性!$B$4:$F$29,5,FALSE)/($F151-VLOOKUP(BD$2,怪物属性!$B$4:$F$29,4,FALSE))</f>
        <v>-376.14285714285717</v>
      </c>
      <c r="BE151" s="153">
        <f>$E151/(VLOOKUP(BE$2,怪物属性!$B$4:$F$29,3,FALSE)-$G151)/IF(BD151&lt;0,ABS(BD151),BD151)</f>
        <v>3.8694782993294635E-3</v>
      </c>
    </row>
    <row r="152" spans="1:57" x14ac:dyDescent="0.15">
      <c r="A152" s="30">
        <f>VLOOKUP(B152,装备升级!W:AB,静态模拟!C152+1,FALSE)+IF(静态模拟!D152=0,0,VLOOKUP(B152,装备强化!AP:AZ,静态模拟!D152+1,FALSE))</f>
        <v>357</v>
      </c>
      <c r="B152" s="149">
        <v>10</v>
      </c>
      <c r="C152" s="149">
        <v>4</v>
      </c>
      <c r="D152" s="149">
        <v>3</v>
      </c>
      <c r="E152" s="149">
        <f t="shared" si="7"/>
        <v>26550</v>
      </c>
      <c r="F152" s="22">
        <f t="shared" si="8"/>
        <v>8850</v>
      </c>
      <c r="G152" s="22">
        <f t="shared" si="9"/>
        <v>4425</v>
      </c>
      <c r="H152" s="152">
        <f>VLOOKUP(H$2,怪物属性!$B$4:$F$29,5,FALSE)/($F152-VLOOKUP(H$2,怪物属性!$B$4:$F$29,4,FALSE))</f>
        <v>1.346749226006192</v>
      </c>
      <c r="I152" s="153">
        <f>$E152/(VLOOKUP(I$2,怪物属性!$B$4:$F$29,3,FALSE)-$G152)/IF(H152&lt;0,ABS(H152),H152)</f>
        <v>-6.8547072082873717</v>
      </c>
      <c r="J152" s="152">
        <f>VLOOKUP(J$2,怪物属性!$B$4:$F$29,5,FALSE)/($F152-VLOOKUP(J$2,怪物属性!$B$4:$F$29,4,FALSE))</f>
        <v>2.0329322355921469</v>
      </c>
      <c r="K152" s="153">
        <f>$E152/(VLOOKUP(K$2,怪物属性!$B$4:$F$29,3,FALSE)-$G152)/IF(J152&lt;0,ABS(J152),J152)</f>
        <v>-5.3240738976877449</v>
      </c>
      <c r="L152" s="152">
        <f>VLOOKUP(L$2,怪物属性!$B$4:$F$29,5,FALSE)/($F152-VLOOKUP(L$2,怪物属性!$B$4:$F$29,4,FALSE))</f>
        <v>3.2916774695359088</v>
      </c>
      <c r="M152" s="153">
        <f>$E152/(VLOOKUP(M$2,怪物属性!$B$4:$F$29,3,FALSE)-$G152)/IF(L152&lt;0,ABS(L152),L152)</f>
        <v>-3.9772171172581965</v>
      </c>
      <c r="N152" s="152">
        <f>VLOOKUP(N$2,怪物属性!$B$4:$F$29,5,FALSE)/($F152-VLOOKUP(N$2,怪物属性!$B$4:$F$29,4,FALSE))</f>
        <v>4.387679235262878</v>
      </c>
      <c r="O152" s="153">
        <f>$E152/(VLOOKUP(O$2,怪物属性!$B$4:$F$29,3,FALSE)-$G152)/IF(N152&lt;0,ABS(N152),N152)</f>
        <v>-3.777175317345693</v>
      </c>
      <c r="P152" s="152">
        <f>VLOOKUP(P$2,怪物属性!$B$4:$F$29,5,FALSE)/($F152-VLOOKUP(P$2,怪物属性!$B$4:$F$29,4,FALSE))</f>
        <v>6.2401687304395157</v>
      </c>
      <c r="Q152" s="153">
        <f>$E152/(VLOOKUP(Q$2,怪物属性!$B$4:$F$29,3,FALSE)-$G152)/IF(P152&lt;0,ABS(P152),P152)</f>
        <v>-3.6271889555380725</v>
      </c>
      <c r="R152" s="152">
        <f>VLOOKUP(R$2,怪物属性!$B$4:$F$29,5,FALSE)/($F152-VLOOKUP(R$2,怪物属性!$B$4:$F$29,4,FALSE))</f>
        <v>7.8730602544386974</v>
      </c>
      <c r="S152" s="153">
        <f>$E152/(VLOOKUP(S$2,怪物属性!$B$4:$F$29,3,FALSE)-$G152)/IF(R152&lt;0,ABS(R152),R152)</f>
        <v>-4.6902075324803869</v>
      </c>
      <c r="T152" s="152">
        <f>VLOOKUP(T$2,怪物属性!$B$4:$F$29,5,FALSE)/($F152-VLOOKUP(T$2,怪物属性!$B$4:$F$29,4,FALSE))</f>
        <v>10.423650975889782</v>
      </c>
      <c r="U152" s="153">
        <f>$E152/(VLOOKUP(U$2,怪物属性!$B$4:$F$29,3,FALSE)-$G152)/IF(T152&lt;0,ABS(T152),T152)</f>
        <v>-8.9059167509437351</v>
      </c>
      <c r="V152" s="152">
        <f>VLOOKUP(V$2,怪物属性!$B$4:$F$29,5,FALSE)/($F152-VLOOKUP(V$2,怪物属性!$B$4:$F$29,4,FALSE))</f>
        <v>12.56637168141593</v>
      </c>
      <c r="W152" s="153">
        <f>$E152/(VLOOKUP(W$2,怪物属性!$B$4:$F$29,3,FALSE)-$G152)/IF(V152&lt;0,ABS(V152),V152)</f>
        <v>13.899879540400297</v>
      </c>
      <c r="X152" s="152">
        <f>VLOOKUP(X$2,怪物属性!$B$4:$F$29,5,FALSE)/($F152-VLOOKUP(X$2,怪物属性!$B$4:$F$29,4,FALSE))</f>
        <v>15.91670459717797</v>
      </c>
      <c r="Y152" s="153">
        <f>$E152/(VLOOKUP(Y$2,怪物属性!$B$4:$F$29,3,FALSE)-$G152)/IF(X152&lt;0,ABS(X152),X152)</f>
        <v>2.8176669799428531</v>
      </c>
      <c r="Z152" s="152">
        <f>VLOOKUP(Z$2,怪物属性!$B$4:$F$29,5,FALSE)/($F152-VLOOKUP(Z$2,怪物属性!$B$4:$F$29,4,FALSE))</f>
        <v>18.731364275668074</v>
      </c>
      <c r="AA152" s="153">
        <f>$E152/(VLOOKUP(AA$2,怪物属性!$B$4:$F$29,3,FALSE)-$G152)/IF(Z152&lt;0,ABS(Z152),Z152)</f>
        <v>1.364204783528006</v>
      </c>
      <c r="AB152" s="152">
        <f>VLOOKUP(AB$2,怪物属性!$B$4:$F$29,5,FALSE)/($F152-VLOOKUP(AB$2,怪物属性!$B$4:$F$29,4,FALSE))</f>
        <v>34.523897739903667</v>
      </c>
      <c r="AC152" s="153">
        <f>$E152/(VLOOKUP(AC$2,怪物属性!$B$4:$F$29,3,FALSE)-$G152)/IF(AB152&lt;0,ABS(AB152),AB152)</f>
        <v>0.24783516522966889</v>
      </c>
      <c r="AD152" s="152">
        <f>VLOOKUP(AD$2,怪物属性!$B$4:$F$29,5,FALSE)/($F152-VLOOKUP(AD$2,怪物属性!$B$4:$F$29,4,FALSE))</f>
        <v>41.00390396252196</v>
      </c>
      <c r="AE152" s="153">
        <f>$E152/(VLOOKUP(AE$2,怪物属性!$B$4:$F$29,3,FALSE)-$G152)/IF(AD152&lt;0,ABS(AD152),AD152)</f>
        <v>0.1742463190613783</v>
      </c>
      <c r="AF152" s="152">
        <f>VLOOKUP(AF$2,怪物属性!$B$4:$F$29,5,FALSE)/($F152-VLOOKUP(AF$2,怪物属性!$B$4:$F$29,4,FALSE))</f>
        <v>50.763538652335676</v>
      </c>
      <c r="AG152" s="153">
        <f>$E152/(VLOOKUP(AG$2,怪物属性!$B$4:$F$29,3,FALSE)-$G152)/IF(AF152&lt;0,ABS(AF152),AF152)</f>
        <v>0.12028822087423678</v>
      </c>
      <c r="AH152" s="152">
        <f>VLOOKUP(AH$2,怪物属性!$B$4:$F$29,5,FALSE)/($F152-VLOOKUP(AH$2,怪物属性!$B$4:$F$29,4,FALSE))</f>
        <v>59.852372583479792</v>
      </c>
      <c r="AI152" s="153">
        <f>$E152/(VLOOKUP(AI$2,怪物属性!$B$4:$F$29,3,FALSE)-$G152)/IF(AH152&lt;0,ABS(AH152),AH152)</f>
        <v>8.902095878630048E-2</v>
      </c>
      <c r="AJ152" s="152">
        <f>VLOOKUP(AJ$2,怪物属性!$B$4:$F$29,5,FALSE)/($F152-VLOOKUP(AJ$2,怪物属性!$B$4:$F$29,4,FALSE))</f>
        <v>73.45061147695202</v>
      </c>
      <c r="AK152" s="153">
        <f>$E152/(VLOOKUP(AK$2,怪物属性!$B$4:$F$29,3,FALSE)-$G152)/IF(AJ152&lt;0,ABS(AJ152),AJ152)</f>
        <v>6.4033193759977167E-2</v>
      </c>
      <c r="AL152" s="152">
        <f>VLOOKUP(AL$2,怪物属性!$B$4:$F$29,5,FALSE)/($F152-VLOOKUP(AL$2,怪物属性!$B$4:$F$29,4,FALSE))</f>
        <v>87.428243691052771</v>
      </c>
      <c r="AM152" s="153">
        <f>$E152/(VLOOKUP(AM$2,怪物属性!$B$4:$F$29,3,FALSE)-$G152)/IF(AL152&lt;0,ABS(AL152),AL152)</f>
        <v>4.7710543434997928E-2</v>
      </c>
      <c r="AN152" s="152">
        <f>VLOOKUP(AN$2,怪物属性!$B$4:$F$29,5,FALSE)/($F152-VLOOKUP(AN$2,怪物属性!$B$4:$F$29,4,FALSE))</f>
        <v>107.26544749238016</v>
      </c>
      <c r="AO152" s="153">
        <f>$E152/(VLOOKUP(AO$2,怪物属性!$B$4:$F$29,3,FALSE)-$G152)/IF(AN152&lt;0,ABS(AN152),AN152)</f>
        <v>3.5073940353377235E-2</v>
      </c>
      <c r="AP152" s="152">
        <f>VLOOKUP(AP$2,怪物属性!$B$4:$F$29,5,FALSE)/($F152-VLOOKUP(AP$2,怪物属性!$B$4:$F$29,4,FALSE))</f>
        <v>128.34558823529412</v>
      </c>
      <c r="AQ152" s="153">
        <f>$E152/(VLOOKUP(AQ$2,怪物属性!$B$4:$F$29,3,FALSE)-$G152)/IF(AP152&lt;0,ABS(AP152),AP152)</f>
        <v>2.6490378144865788E-2</v>
      </c>
      <c r="AR152" s="152">
        <f>VLOOKUP(AR$2,怪物属性!$B$4:$F$29,5,FALSE)/($F152-VLOOKUP(AR$2,怪物属性!$B$4:$F$29,4,FALSE))</f>
        <v>160.13186813186815</v>
      </c>
      <c r="AS152" s="153">
        <f>$E152/(VLOOKUP(AS$2,怪物属性!$B$4:$F$29,3,FALSE)-$G152)/IF(AR152&lt;0,ABS(AR152),AR152)</f>
        <v>1.9335376203734305E-2</v>
      </c>
      <c r="AT152" s="152">
        <f>VLOOKUP(AT$2,怪物属性!$B$4:$F$29,5,FALSE)/($F152-VLOOKUP(AT$2,怪物属性!$B$4:$F$29,4,FALSE))</f>
        <v>199.1851556264964</v>
      </c>
      <c r="AU152" s="153">
        <f>$E152/(VLOOKUP(AU$2,怪物属性!$B$4:$F$29,3,FALSE)-$G152)/IF(AT152&lt;0,ABS(AT152),AT152)</f>
        <v>1.4105086298660276E-2</v>
      </c>
      <c r="AV152" s="152">
        <f>VLOOKUP(AV$2,怪物属性!$B$4:$F$29,5,FALSE)/($F152-VLOOKUP(AV$2,怪物属性!$B$4:$F$29,4,FALSE))</f>
        <v>271.10286844708207</v>
      </c>
      <c r="AW152" s="153">
        <f>$E152/(VLOOKUP(AW$2,怪物属性!$B$4:$F$29,3,FALSE)-$G152)/IF(AV152&lt;0,ABS(AV152),AV152)</f>
        <v>9.3447810459423141E-3</v>
      </c>
      <c r="AX152" s="152">
        <f>VLOOKUP(AX$2,怪物属性!$B$4:$F$29,5,FALSE)/($F152-VLOOKUP(AX$2,怪物属性!$B$4:$F$29,4,FALSE))</f>
        <v>381.5621301775148</v>
      </c>
      <c r="AY152" s="153">
        <f>$E152/(VLOOKUP(AY$2,怪物属性!$B$4:$F$29,3,FALSE)-$G152)/IF(AX152&lt;0,ABS(AX152),AX152)</f>
        <v>6.0275794372624597E-3</v>
      </c>
      <c r="AZ152" s="152">
        <f>VLOOKUP(AZ$2,怪物属性!$B$4:$F$29,5,FALSE)/($F152-VLOOKUP(AZ$2,怪物属性!$B$4:$F$29,4,FALSE))</f>
        <v>759.07317073170736</v>
      </c>
      <c r="BA152" s="153">
        <f>$E152/(VLOOKUP(BA$2,怪物属性!$B$4:$F$29,3,FALSE)-$G152)/IF(AZ152&lt;0,ABS(AZ152),AZ152)</f>
        <v>2.6884600491947066E-3</v>
      </c>
      <c r="BB152" s="152">
        <f>VLOOKUP(BB$2,怪物属性!$B$4:$F$29,5,FALSE)/($F152-VLOOKUP(BB$2,怪物属性!$B$4:$F$29,4,FALSE))</f>
        <v>-21437</v>
      </c>
      <c r="BC152" s="153">
        <f>$E152/(VLOOKUP(BC$2,怪物属性!$B$4:$F$29,3,FALSE)-$G152)/IF(BB152&lt;0,ABS(BB152),BB152)</f>
        <v>8.3841920634423201E-5</v>
      </c>
      <c r="BD152" s="152">
        <f>VLOOKUP(BD$2,怪物属性!$B$4:$F$29,5,FALSE)/($F152-VLOOKUP(BD$2,怪物属性!$B$4:$F$29,4,FALSE))</f>
        <v>-385.08799048751484</v>
      </c>
      <c r="BE152" s="153">
        <f>$E152/(VLOOKUP(BE$2,怪物属性!$B$4:$F$29,3,FALSE)-$G152)/IF(BD152&lt;0,ABS(BD152),BD152)</f>
        <v>3.8009417135994677E-3</v>
      </c>
    </row>
    <row r="153" spans="1:57" x14ac:dyDescent="0.15">
      <c r="A153" s="30">
        <f>VLOOKUP(B153,装备升级!W:AB,静态模拟!C153+1,FALSE)+IF(静态模拟!D153=0,0,VLOOKUP(B153,装备强化!AP:AZ,静态模拟!D153+1,FALSE))</f>
        <v>493</v>
      </c>
      <c r="B153" s="149">
        <v>10</v>
      </c>
      <c r="C153" s="149">
        <v>4</v>
      </c>
      <c r="D153" s="149">
        <v>4</v>
      </c>
      <c r="E153" s="149">
        <f t="shared" si="7"/>
        <v>26670</v>
      </c>
      <c r="F153" s="22">
        <f t="shared" si="8"/>
        <v>8890</v>
      </c>
      <c r="G153" s="22">
        <f t="shared" si="9"/>
        <v>4445</v>
      </c>
      <c r="H153" s="152">
        <f>VLOOKUP(H$2,怪物属性!$B$4:$F$29,5,FALSE)/($F153-VLOOKUP(H$2,怪物属性!$B$4:$F$29,4,FALSE))</f>
        <v>1.3401109057301295</v>
      </c>
      <c r="I153" s="153">
        <f>$E153/(VLOOKUP(I$2,怪物属性!$B$4:$F$29,3,FALSE)-$G153)/IF(H153&lt;0,ABS(H153),H153)</f>
        <v>-6.8720089540864917</v>
      </c>
      <c r="J153" s="152">
        <f>VLOOKUP(J$2,怪物属性!$B$4:$F$29,5,FALSE)/($F153-VLOOKUP(J$2,怪物属性!$B$4:$F$29,4,FALSE))</f>
        <v>2.0226843100189038</v>
      </c>
      <c r="K153" s="153">
        <f>$E153/(VLOOKUP(K$2,怪物属性!$B$4:$F$29,3,FALSE)-$G153)/IF(J153&lt;0,ABS(J153),J153)</f>
        <v>-5.3317624739712253</v>
      </c>
      <c r="L153" s="152">
        <f>VLOOKUP(L$2,怪物属性!$B$4:$F$29,5,FALSE)/($F153-VLOOKUP(L$2,怪物属性!$B$4:$F$29,4,FALSE))</f>
        <v>3.2746969306164559</v>
      </c>
      <c r="M153" s="153">
        <f>$E153/(VLOOKUP(M$2,怪物属性!$B$4:$F$29,3,FALSE)-$G153)/IF(L153&lt;0,ABS(L153),L153)</f>
        <v>-3.9766919545280008</v>
      </c>
      <c r="N153" s="152">
        <f>VLOOKUP(N$2,怪物属性!$B$4:$F$29,5,FALSE)/($F153-VLOOKUP(N$2,怪物属性!$B$4:$F$29,4,FALSE))</f>
        <v>4.3645007923930272</v>
      </c>
      <c r="O153" s="153">
        <f>$E153/(VLOOKUP(O$2,怪物属性!$B$4:$F$29,3,FALSE)-$G153)/IF(N153&lt;0,ABS(N153),N153)</f>
        <v>-3.7673640493325702</v>
      </c>
      <c r="P153" s="152">
        <f>VLOOKUP(P$2,怪物属性!$B$4:$F$29,5,FALSE)/($F153-VLOOKUP(P$2,怪物属性!$B$4:$F$29,4,FALSE))</f>
        <v>6.2063878738665581</v>
      </c>
      <c r="Q153" s="153">
        <f>$E153/(VLOOKUP(Q$2,怪物属性!$B$4:$F$29,3,FALSE)-$G153)/IF(P153&lt;0,ABS(P153),P153)</f>
        <v>-3.601999583730787</v>
      </c>
      <c r="R153" s="152">
        <f>VLOOKUP(R$2,怪物属性!$B$4:$F$29,5,FALSE)/($F153-VLOOKUP(R$2,怪物属性!$B$4:$F$29,4,FALSE))</f>
        <v>7.8292784651744753</v>
      </c>
      <c r="S153" s="153">
        <f>$E153/(VLOOKUP(S$2,怪物属性!$B$4:$F$29,3,FALSE)-$G153)/IF(R153&lt;0,ABS(R153),R153)</f>
        <v>-4.6095320327081453</v>
      </c>
      <c r="T153" s="152">
        <f>VLOOKUP(T$2,怪物属性!$B$4:$F$29,5,FALSE)/($F153-VLOOKUP(T$2,怪物属性!$B$4:$F$29,4,FALSE))</f>
        <v>10.364155251141552</v>
      </c>
      <c r="U153" s="153">
        <f>$E153/(VLOOKUP(U$2,怪物属性!$B$4:$F$29,3,FALSE)-$G153)/IF(T153&lt;0,ABS(T153),T153)</f>
        <v>-8.4094516758129618</v>
      </c>
      <c r="V153" s="152">
        <f>VLOOKUP(V$2,怪物属性!$B$4:$F$29,5,FALSE)/($F153-VLOOKUP(V$2,怪物属性!$B$4:$F$29,4,FALSE))</f>
        <v>12.492668621700879</v>
      </c>
      <c r="W153" s="153">
        <f>$E153/(VLOOKUP(W$2,怪物属性!$B$4:$F$29,3,FALSE)-$G153)/IF(V153&lt;0,ABS(V153),V153)</f>
        <v>16.1731220657277</v>
      </c>
      <c r="X153" s="152">
        <f>VLOOKUP(X$2,怪物属性!$B$4:$F$29,5,FALSE)/($F153-VLOOKUP(X$2,怪物属性!$B$4:$F$29,4,FALSE))</f>
        <v>15.820690695219424</v>
      </c>
      <c r="Y153" s="153">
        <f>$E153/(VLOOKUP(Y$2,怪物属性!$B$4:$F$29,3,FALSE)-$G153)/IF(X153&lt;0,ABS(X153),X153)</f>
        <v>2.9471452937236919</v>
      </c>
      <c r="Z153" s="152">
        <f>VLOOKUP(Z$2,怪物属性!$B$4:$F$29,5,FALSE)/($F153-VLOOKUP(Z$2,怪物属性!$B$4:$F$29,4,FALSE))</f>
        <v>18.615002329554279</v>
      </c>
      <c r="AA153" s="153">
        <f>$E153/(VLOOKUP(AA$2,怪物属性!$B$4:$F$29,3,FALSE)-$G153)/IF(Z153&lt;0,ABS(Z153),Z153)</f>
        <v>1.4060013470839845</v>
      </c>
      <c r="AB153" s="152">
        <f>VLOOKUP(AB$2,怪物属性!$B$4:$F$29,5,FALSE)/($F153-VLOOKUP(AB$2,怪物属性!$B$4:$F$29,4,FALSE))</f>
        <v>34.269952188304522</v>
      </c>
      <c r="AC153" s="153">
        <f>$E153/(VLOOKUP(AC$2,怪物属性!$B$4:$F$29,3,FALSE)-$G153)/IF(AB153&lt;0,ABS(AB153),AB153)</f>
        <v>0.25242710842480182</v>
      </c>
      <c r="AD153" s="152">
        <f>VLOOKUP(AD$2,怪物属性!$B$4:$F$29,5,FALSE)/($F153-VLOOKUP(AD$2,怪物属性!$B$4:$F$29,4,FALSE))</f>
        <v>40.686228936664733</v>
      </c>
      <c r="AE153" s="153">
        <f>$E153/(VLOOKUP(AE$2,怪物属性!$B$4:$F$29,3,FALSE)-$G153)/IF(AD153&lt;0,ABS(AD153),AD153)</f>
        <v>0.17735507269896952</v>
      </c>
      <c r="AF153" s="152">
        <f>VLOOKUP(AF$2,怪物属性!$B$4:$F$29,5,FALSE)/($F153-VLOOKUP(AF$2,怪物属性!$B$4:$F$29,4,FALSE))</f>
        <v>50.347273472734727</v>
      </c>
      <c r="AG153" s="153">
        <f>$E153/(VLOOKUP(AG$2,怪物属性!$B$4:$F$29,3,FALSE)-$G153)/IF(AF153&lt;0,ABS(AF153),AF153)</f>
        <v>0.12239390944678138</v>
      </c>
      <c r="AH153" s="152">
        <f>VLOOKUP(AH$2,怪物属性!$B$4:$F$29,5,FALSE)/($F153-VLOOKUP(AH$2,怪物属性!$B$4:$F$29,4,FALSE))</f>
        <v>59.331010452961671</v>
      </c>
      <c r="AI153" s="153">
        <f>$E153/(VLOOKUP(AI$2,怪物属性!$B$4:$F$29,3,FALSE)-$G153)/IF(AH153&lt;0,ABS(AH153),AH153)</f>
        <v>9.0572633541767936E-2</v>
      </c>
      <c r="AJ153" s="152">
        <f>VLOOKUP(AJ$2,怪物属性!$B$4:$F$29,5,FALSE)/($F153-VLOOKUP(AJ$2,怪物属性!$B$4:$F$29,4,FALSE))</f>
        <v>72.76607642124884</v>
      </c>
      <c r="AK153" s="153">
        <f>$E153/(VLOOKUP(AK$2,怪物属性!$B$4:$F$29,3,FALSE)-$G153)/IF(AJ153&lt;0,ABS(AJ153),AJ153)</f>
        <v>6.51585679277987E-2</v>
      </c>
      <c r="AL153" s="152">
        <f>VLOOKUP(AL$2,怪物属性!$B$4:$F$29,5,FALSE)/($F153-VLOOKUP(AL$2,怪物属性!$B$4:$F$29,4,FALSE))</f>
        <v>86.545798637395919</v>
      </c>
      <c r="AM153" s="153">
        <f>$E153/(VLOOKUP(AM$2,怪物属性!$B$4:$F$29,3,FALSE)-$G153)/IF(AL153&lt;0,ABS(AL153),AL153)</f>
        <v>4.8567460914909974E-2</v>
      </c>
      <c r="AN153" s="152">
        <f>VLOOKUP(AN$2,怪物属性!$B$4:$F$29,5,FALSE)/($F153-VLOOKUP(AN$2,怪物属性!$B$4:$F$29,4,FALSE))</f>
        <v>106.08961359276515</v>
      </c>
      <c r="AO153" s="153">
        <f>$E153/(VLOOKUP(AO$2,怪物属性!$B$4:$F$29,3,FALSE)-$G153)/IF(AN153&lt;0,ABS(AN153),AN153)</f>
        <v>3.5724206991323323E-2</v>
      </c>
      <c r="AP153" s="152">
        <f>VLOOKUP(AP$2,怪物属性!$B$4:$F$29,5,FALSE)/($F153-VLOOKUP(AP$2,怪物属性!$B$4:$F$29,4,FALSE))</f>
        <v>126.79176755447942</v>
      </c>
      <c r="AQ153" s="153">
        <f>$E153/(VLOOKUP(AQ$2,怪物属性!$B$4:$F$29,3,FALSE)-$G153)/IF(AP153&lt;0,ABS(AP153),AP153)</f>
        <v>2.7005377693144806E-2</v>
      </c>
      <c r="AR153" s="152">
        <f>VLOOKUP(AR$2,怪物属性!$B$4:$F$29,5,FALSE)/($F153-VLOOKUP(AR$2,怪物属性!$B$4:$F$29,4,FALSE))</f>
        <v>157.96205962059619</v>
      </c>
      <c r="AS153" s="153">
        <f>$E153/(VLOOKUP(AS$2,怪物属性!$B$4:$F$29,3,FALSE)-$G153)/IF(AR153&lt;0,ABS(AR153),AR153)</f>
        <v>1.9735594535880842E-2</v>
      </c>
      <c r="AT153" s="152">
        <f>VLOOKUP(AT$2,怪物属性!$B$4:$F$29,5,FALSE)/($F153-VLOOKUP(AT$2,怪物属性!$B$4:$F$29,4,FALSE))</f>
        <v>196.05577376276511</v>
      </c>
      <c r="AU153" s="153">
        <f>$E153/(VLOOKUP(AU$2,怪物属性!$B$4:$F$29,3,FALSE)-$G153)/IF(AT153&lt;0,ABS(AT153),AT153)</f>
        <v>1.4425526945807279E-2</v>
      </c>
      <c r="AV153" s="152">
        <f>VLOOKUP(AV$2,怪物属性!$B$4:$F$29,5,FALSE)/($F153-VLOOKUP(AV$2,怪物属性!$B$4:$F$29,4,FALSE))</f>
        <v>265.84384093113482</v>
      </c>
      <c r="AW153" s="153">
        <f>$E153/(VLOOKUP(AW$2,怪物属性!$B$4:$F$29,3,FALSE)-$G153)/IF(AV153&lt;0,ABS(AV153),AV153)</f>
        <v>9.5910184873424318E-3</v>
      </c>
      <c r="AX153" s="152">
        <f>VLOOKUP(AX$2,怪物属性!$B$4:$F$29,5,FALSE)/($F153-VLOOKUP(AX$2,怪物属性!$B$4:$F$29,4,FALSE))</f>
        <v>371.78475336322867</v>
      </c>
      <c r="AY153" s="153">
        <f>$E153/(VLOOKUP(AY$2,怪物属性!$B$4:$F$29,3,FALSE)-$G153)/IF(AX153&lt;0,ABS(AX153),AX153)</f>
        <v>6.2248399622021368E-3</v>
      </c>
      <c r="AZ153" s="152">
        <f>VLOOKUP(AZ$2,怪物属性!$B$4:$F$29,5,FALSE)/($F153-VLOOKUP(AZ$2,怪物属性!$B$4:$F$29,4,FALSE))</f>
        <v>723.76744186046517</v>
      </c>
      <c r="BA153" s="153">
        <f>$E153/(VLOOKUP(BA$2,怪物属性!$B$4:$F$29,3,FALSE)-$G153)/IF(AZ153&lt;0,ABS(AZ153),AZ153)</f>
        <v>2.8367092302913374E-3</v>
      </c>
      <c r="BB153" s="152">
        <f>VLOOKUP(BB$2,怪物属性!$B$4:$F$29,5,FALSE)/($F153-VLOOKUP(BB$2,怪物属性!$B$4:$F$29,4,FALSE))</f>
        <v>64311</v>
      </c>
      <c r="BC153" s="153">
        <f>$E153/(VLOOKUP(BC$2,怪物属性!$B$4:$F$29,3,FALSE)-$G153)/IF(BB153&lt;0,ABS(BB153),BB153)</f>
        <v>2.8111683157336279E-5</v>
      </c>
      <c r="BD153" s="152">
        <f>VLOOKUP(BD$2,怪物属性!$B$4:$F$29,5,FALSE)/($F153-VLOOKUP(BD$2,怪物属性!$B$4:$F$29,4,FALSE))</f>
        <v>-394.46894031668694</v>
      </c>
      <c r="BE153" s="153">
        <f>$E153/(VLOOKUP(BE$2,怪物属性!$B$4:$F$29,3,FALSE)-$G153)/IF(BD153&lt;0,ABS(BD153),BD153)</f>
        <v>3.7314358288883529E-3</v>
      </c>
    </row>
    <row r="154" spans="1:57" x14ac:dyDescent="0.15">
      <c r="A154" s="30">
        <f>VLOOKUP(B154,装备升级!W:AB,静态模拟!C154+1,FALSE)+IF(静态模拟!D154=0,0,VLOOKUP(B154,装备强化!AP:AZ,静态模拟!D154+1,FALSE))</f>
        <v>675</v>
      </c>
      <c r="B154" s="149">
        <v>10</v>
      </c>
      <c r="C154" s="149">
        <v>4</v>
      </c>
      <c r="D154" s="149">
        <v>5</v>
      </c>
      <c r="E154" s="149">
        <f t="shared" si="7"/>
        <v>26790</v>
      </c>
      <c r="F154" s="22">
        <f t="shared" si="8"/>
        <v>8930</v>
      </c>
      <c r="G154" s="22">
        <f t="shared" si="9"/>
        <v>4465</v>
      </c>
      <c r="H154" s="152">
        <f>VLOOKUP(H$2,怪物属性!$B$4:$F$29,5,FALSE)/($F154-VLOOKUP(H$2,怪物属性!$B$4:$F$29,4,FALSE))</f>
        <v>1.3335377069282648</v>
      </c>
      <c r="I154" s="153">
        <f>$E154/(VLOOKUP(I$2,怪物属性!$B$4:$F$29,3,FALSE)-$G154)/IF(H154&lt;0,ABS(H154),H154)</f>
        <v>-6.8893760938460806</v>
      </c>
      <c r="J154" s="152">
        <f>VLOOKUP(J$2,怪物属性!$B$4:$F$29,5,FALSE)/($F154-VLOOKUP(J$2,怪物属性!$B$4:$F$29,4,FALSE))</f>
        <v>2.0125391849529781</v>
      </c>
      <c r="K154" s="153">
        <f>$E154/(VLOOKUP(K$2,怪物属性!$B$4:$F$29,3,FALSE)-$G154)/IF(J154&lt;0,ABS(J154),J154)</f>
        <v>-5.3395676117427868</v>
      </c>
      <c r="L154" s="152">
        <f>VLOOKUP(L$2,怪物属性!$B$4:$F$29,5,FALSE)/($F154-VLOOKUP(L$2,怪物属性!$B$4:$F$29,4,FALSE))</f>
        <v>3.2578906851424172</v>
      </c>
      <c r="M154" s="153">
        <f>$E154/(VLOOKUP(M$2,怪物属性!$B$4:$F$29,3,FALSE)-$G154)/IF(L154&lt;0,ABS(L154),L154)</f>
        <v>-3.9763597697198834</v>
      </c>
      <c r="N154" s="152">
        <f>VLOOKUP(N$2,怪物属性!$B$4:$F$29,5,FALSE)/($F154-VLOOKUP(N$2,怪物属性!$B$4:$F$29,4,FALSE))</f>
        <v>4.3415659485023648</v>
      </c>
      <c r="O154" s="153">
        <f>$E154/(VLOOKUP(O$2,怪物属性!$B$4:$F$29,3,FALSE)-$G154)/IF(N154&lt;0,ABS(N154),N154)</f>
        <v>-3.757968699276526</v>
      </c>
      <c r="P154" s="152">
        <f>VLOOKUP(P$2,怪物属性!$B$4:$F$29,5,FALSE)/($F154-VLOOKUP(P$2,怪物属性!$B$4:$F$29,4,FALSE))</f>
        <v>6.1729707901467226</v>
      </c>
      <c r="Q154" s="153">
        <f>$E154/(VLOOKUP(Q$2,怪物属性!$B$4:$F$29,3,FALSE)-$G154)/IF(P154&lt;0,ABS(P154),P154)</f>
        <v>-3.5778134371410184</v>
      </c>
      <c r="R154" s="152">
        <f>VLOOKUP(R$2,怪物属性!$B$4:$F$29,5,FALSE)/($F154-VLOOKUP(R$2,怪物属性!$B$4:$F$29,4,FALSE))</f>
        <v>7.7859809207797595</v>
      </c>
      <c r="S154" s="153">
        <f>$E154/(VLOOKUP(S$2,怪物属性!$B$4:$F$29,3,FALSE)-$G154)/IF(R154&lt;0,ABS(R154),R154)</f>
        <v>-4.5333327999231896</v>
      </c>
      <c r="T154" s="152">
        <f>VLOOKUP(T$2,怪物属性!$B$4:$F$29,5,FALSE)/($F154-VLOOKUP(T$2,怪物属性!$B$4:$F$29,4,FALSE))</f>
        <v>10.305334846765041</v>
      </c>
      <c r="U154" s="153">
        <f>$E154/(VLOOKUP(U$2,怪物属性!$B$4:$F$29,3,FALSE)-$G154)/IF(T154&lt;0,ABS(T154),T154)</f>
        <v>-7.9743079999216135</v>
      </c>
      <c r="V154" s="152">
        <f>VLOOKUP(V$2,怪物属性!$B$4:$F$29,5,FALSE)/($F154-VLOOKUP(V$2,怪物属性!$B$4:$F$29,4,FALSE))</f>
        <v>12.419825072886297</v>
      </c>
      <c r="W154" s="153">
        <f>$E154/(VLOOKUP(W$2,怪物属性!$B$4:$F$29,3,FALSE)-$G154)/IF(V154&lt;0,ABS(V154),V154)</f>
        <v>19.25924295774648</v>
      </c>
      <c r="X154" s="152">
        <f>VLOOKUP(X$2,怪物属性!$B$4:$F$29,5,FALSE)/($F154-VLOOKUP(X$2,怪物属性!$B$4:$F$29,4,FALSE))</f>
        <v>15.725828211662419</v>
      </c>
      <c r="Y154" s="153">
        <f>$E154/(VLOOKUP(Y$2,怪物属性!$B$4:$F$29,3,FALSE)-$G154)/IF(X154&lt;0,ABS(X154),X154)</f>
        <v>3.0861718723125784</v>
      </c>
      <c r="Z154" s="152">
        <f>VLOOKUP(Z$2,怪物属性!$B$4:$F$29,5,FALSE)/($F154-VLOOKUP(Z$2,怪物属性!$B$4:$F$29,4,FALSE))</f>
        <v>18.500077172403149</v>
      </c>
      <c r="AA154" s="153">
        <f>$E154/(VLOOKUP(AA$2,怪物属性!$B$4:$F$29,3,FALSE)-$G154)/IF(Z154&lt;0,ABS(Z154),Z154)</f>
        <v>1.4495516189964806</v>
      </c>
      <c r="AB154" s="152">
        <f>VLOOKUP(AB$2,怪物属性!$B$4:$F$29,5,FALSE)/($F154-VLOOKUP(AB$2,怪物属性!$B$4:$F$29,4,FALSE))</f>
        <v>34.019715224534501</v>
      </c>
      <c r="AC154" s="153">
        <f>$E154/(VLOOKUP(AC$2,怪物属性!$B$4:$F$29,3,FALSE)-$G154)/IF(AB154&lt;0,ABS(AB154),AB154)</f>
        <v>0.25709583612142434</v>
      </c>
      <c r="AD154" s="152">
        <f>VLOOKUP(AD$2,怪物属性!$B$4:$F$29,5,FALSE)/($F154-VLOOKUP(AD$2,怪物属性!$B$4:$F$29,4,FALSE))</f>
        <v>40.373438400922545</v>
      </c>
      <c r="AE154" s="153">
        <f>$E154/(VLOOKUP(AE$2,怪物属性!$B$4:$F$29,3,FALSE)-$G154)/IF(AD154&lt;0,ABS(AD154),AD154)</f>
        <v>0.18051008605392888</v>
      </c>
      <c r="AF154" s="152">
        <f>VLOOKUP(AF$2,怪物属性!$B$4:$F$29,5,FALSE)/($F154-VLOOKUP(AF$2,怪物属性!$B$4:$F$29,4,FALSE))</f>
        <v>49.937779585197234</v>
      </c>
      <c r="AG154" s="153">
        <f>$E154/(VLOOKUP(AG$2,怪物属性!$B$4:$F$29,3,FALSE)-$G154)/IF(AF154&lt;0,ABS(AF154),AF154)</f>
        <v>0.12452822300672739</v>
      </c>
      <c r="AH154" s="152">
        <f>VLOOKUP(AH$2,怪物属性!$B$4:$F$29,5,FALSE)/($F154-VLOOKUP(AH$2,怪物属性!$B$4:$F$29,4,FALSE))</f>
        <v>58.818652849740936</v>
      </c>
      <c r="AI154" s="153">
        <f>$E154/(VLOOKUP(AI$2,怪物属性!$B$4:$F$29,3,FALSE)-$G154)/IF(AH154&lt;0,ABS(AH154),AH154)</f>
        <v>9.2143993320898412E-2</v>
      </c>
      <c r="AJ154" s="152">
        <f>VLOOKUP(AJ$2,怪物属性!$B$4:$F$29,5,FALSE)/($F154-VLOOKUP(AJ$2,怪物属性!$B$4:$F$29,4,FALSE))</f>
        <v>72.094182825484765</v>
      </c>
      <c r="AK154" s="153">
        <f>$E154/(VLOOKUP(AK$2,怪物属性!$B$4:$F$29,3,FALSE)-$G154)/IF(AJ154&lt;0,ABS(AJ154),AJ154)</f>
        <v>6.6297457431746865E-2</v>
      </c>
      <c r="AL154" s="152">
        <f>VLOOKUP(AL$2,怪物属性!$B$4:$F$29,5,FALSE)/($F154-VLOOKUP(AL$2,怪物属性!$B$4:$F$29,4,FALSE))</f>
        <v>85.680989258056456</v>
      </c>
      <c r="AM154" s="153">
        <f>$E154/(VLOOKUP(AM$2,怪物属性!$B$4:$F$29,3,FALSE)-$G154)/IF(AL154&lt;0,ABS(AL154),AL154)</f>
        <v>4.9434222914640079E-2</v>
      </c>
      <c r="AN154" s="152">
        <f>VLOOKUP(AN$2,怪物属性!$B$4:$F$29,5,FALSE)/($F154-VLOOKUP(AN$2,怪物属性!$B$4:$F$29,4,FALSE))</f>
        <v>104.9392789373814</v>
      </c>
      <c r="AO154" s="153">
        <f>$E154/(VLOOKUP(AO$2,怪物属性!$B$4:$F$29,3,FALSE)-$G154)/IF(AN154&lt;0,ABS(AN154),AN154)</f>
        <v>3.6381714489116694E-2</v>
      </c>
      <c r="AP154" s="152">
        <f>VLOOKUP(AP$2,怪物属性!$B$4:$F$29,5,FALSE)/($F154-VLOOKUP(AP$2,怪物属性!$B$4:$F$29,4,FALSE))</f>
        <v>125.27511961722487</v>
      </c>
      <c r="AQ154" s="153">
        <f>$E154/(VLOOKUP(AQ$2,怪物属性!$B$4:$F$29,3,FALSE)-$G154)/IF(AP154&lt;0,ABS(AP154),AP154)</f>
        <v>2.752597848377486E-2</v>
      </c>
      <c r="AR154" s="152">
        <f>VLOOKUP(AR$2,怪物属性!$B$4:$F$29,5,FALSE)/($F154-VLOOKUP(AR$2,怪物属性!$B$4:$F$29,4,FALSE))</f>
        <v>155.85026737967914</v>
      </c>
      <c r="AS154" s="153">
        <f>$E154/(VLOOKUP(AS$2,怪物属性!$B$4:$F$29,3,FALSE)-$G154)/IF(AR154&lt;0,ABS(AR154),AR154)</f>
        <v>2.0140100643215413E-2</v>
      </c>
      <c r="AT154" s="152">
        <f>VLOOKUP(AT$2,怪物属性!$B$4:$F$29,5,FALSE)/($F154-VLOOKUP(AT$2,怪物属性!$B$4:$F$29,4,FALSE))</f>
        <v>193.02320185614849</v>
      </c>
      <c r="AU154" s="153">
        <f>$E154/(VLOOKUP(AU$2,怪物属性!$B$4:$F$29,3,FALSE)-$G154)/IF(AT154&lt;0,ABS(AT154),AT154)</f>
        <v>1.4749373545475661E-2</v>
      </c>
      <c r="AV154" s="152">
        <f>VLOOKUP(AV$2,怪物属性!$B$4:$F$29,5,FALSE)/($F154-VLOOKUP(AV$2,怪物属性!$B$4:$F$29,4,FALSE))</f>
        <v>260.7849666983825</v>
      </c>
      <c r="AW154" s="153">
        <f>$E154/(VLOOKUP(AW$2,怪物属性!$B$4:$F$29,3,FALSE)-$G154)/IF(AV154&lt;0,ABS(AV154),AV154)</f>
        <v>9.8398768399516959E-3</v>
      </c>
      <c r="AX154" s="152">
        <f>VLOOKUP(AX$2,怪物属性!$B$4:$F$29,5,FALSE)/($F154-VLOOKUP(AX$2,怪物属性!$B$4:$F$29,4,FALSE))</f>
        <v>362.4959400374766</v>
      </c>
      <c r="AY154" s="153">
        <f>$E154/(VLOOKUP(AY$2,怪物属性!$B$4:$F$29,3,FALSE)-$G154)/IF(AX154&lt;0,ABS(AX154),AX154)</f>
        <v>6.4242242694812872E-3</v>
      </c>
      <c r="AZ154" s="152">
        <f>VLOOKUP(AZ$2,怪物属性!$B$4:$F$29,5,FALSE)/($F154-VLOOKUP(AZ$2,怪物属性!$B$4:$F$29,4,FALSE))</f>
        <v>691.6</v>
      </c>
      <c r="BA154" s="153">
        <f>$E154/(VLOOKUP(BA$2,怪物属性!$B$4:$F$29,3,FALSE)-$G154)/IF(AZ154&lt;0,ABS(AZ154),AZ154)</f>
        <v>2.9866047599278129E-3</v>
      </c>
      <c r="BB154" s="152">
        <f>VLOOKUP(BB$2,怪物属性!$B$4:$F$29,5,FALSE)/($F154-VLOOKUP(BB$2,怪物属性!$B$4:$F$29,4,FALSE))</f>
        <v>12862.2</v>
      </c>
      <c r="BC154" s="153">
        <f>$E154/(VLOOKUP(BC$2,怪物属性!$B$4:$F$29,3,FALSE)-$G154)/IF(BB154&lt;0,ABS(BB154),BB154)</f>
        <v>1.4138252873681432E-4</v>
      </c>
      <c r="BD154" s="152">
        <f>VLOOKUP(BD$2,怪物属性!$B$4:$F$29,5,FALSE)/($F154-VLOOKUP(BD$2,怪物属性!$B$4:$F$29,4,FALSE))</f>
        <v>-404.31835205992508</v>
      </c>
      <c r="BE154" s="153">
        <f>$E154/(VLOOKUP(BE$2,怪物属性!$B$4:$F$29,3,FALSE)-$G154)/IF(BD154&lt;0,ABS(BD154),BD154)</f>
        <v>3.6609574318727939E-3</v>
      </c>
    </row>
    <row r="155" spans="1:57" x14ac:dyDescent="0.15">
      <c r="A155" s="30">
        <f>VLOOKUP(B155,装备升级!W:AB,静态模拟!C155+1,FALSE)+IF(静态模拟!D155=0,0,VLOOKUP(B155,装备强化!AP:AZ,静态模拟!D155+1,FALSE))</f>
        <v>915</v>
      </c>
      <c r="B155" s="149">
        <v>10</v>
      </c>
      <c r="C155" s="149">
        <v>4</v>
      </c>
      <c r="D155" s="149">
        <v>6</v>
      </c>
      <c r="E155" s="149">
        <f t="shared" si="7"/>
        <v>26910</v>
      </c>
      <c r="F155" s="22">
        <f t="shared" si="8"/>
        <v>8970</v>
      </c>
      <c r="G155" s="22">
        <f t="shared" si="9"/>
        <v>4485</v>
      </c>
      <c r="H155" s="152">
        <f>VLOOKUP(H$2,怪物属性!$B$4:$F$29,5,FALSE)/($F155-VLOOKUP(H$2,怪物属性!$B$4:$F$29,4,FALSE))</f>
        <v>1.3270286760219645</v>
      </c>
      <c r="I155" s="153">
        <f>$E155/(VLOOKUP(I$2,怪物属性!$B$4:$F$29,3,FALSE)-$G155)/IF(H155&lt;0,ABS(H155),H155)</f>
        <v>-6.9068072911772997</v>
      </c>
      <c r="J155" s="152">
        <f>VLOOKUP(J$2,怪物属性!$B$4:$F$29,5,FALSE)/($F155-VLOOKUP(J$2,怪物属性!$B$4:$F$29,4,FALSE))</f>
        <v>2.002495321272614</v>
      </c>
      <c r="K155" s="153">
        <f>$E155/(VLOOKUP(K$2,怪物属性!$B$4:$F$29,3,FALSE)-$G155)/IF(J155&lt;0,ABS(J155),J155)</f>
        <v>-5.3474865279983339</v>
      </c>
      <c r="L155" s="152">
        <f>VLOOKUP(L$2,怪物属性!$B$4:$F$29,5,FALSE)/($F155-VLOOKUP(L$2,怪物属性!$B$4:$F$29,4,FALSE))</f>
        <v>3.2412560633137604</v>
      </c>
      <c r="M155" s="153">
        <f>$E155/(VLOOKUP(M$2,怪物属性!$B$4:$F$29,3,FALSE)-$G155)/IF(L155&lt;0,ABS(L155),L155)</f>
        <v>-3.9762150174912545</v>
      </c>
      <c r="N155" s="152">
        <f>VLOOKUP(N$2,怪物属性!$B$4:$F$29,5,FALSE)/($F155-VLOOKUP(N$2,怪物属性!$B$4:$F$29,4,FALSE))</f>
        <v>4.3188708834291685</v>
      </c>
      <c r="O155" s="153">
        <f>$E155/(VLOOKUP(O$2,怪物属性!$B$4:$F$29,3,FALSE)-$G155)/IF(N155&lt;0,ABS(N155),N155)</f>
        <v>-3.7489742520888556</v>
      </c>
      <c r="P155" s="152">
        <f>VLOOKUP(P$2,怪物属性!$B$4:$F$29,5,FALSE)/($F155-VLOOKUP(P$2,怪物属性!$B$4:$F$29,4,FALSE))</f>
        <v>6.139911634756996</v>
      </c>
      <c r="Q155" s="153">
        <f>$E155/(VLOOKUP(Q$2,怪物属性!$B$4:$F$29,3,FALSE)-$G155)/IF(P155&lt;0,ABS(P155),P155)</f>
        <v>-3.554581697023389</v>
      </c>
      <c r="R155" s="152">
        <f>VLOOKUP(R$2,怪物属性!$B$4:$F$29,5,FALSE)/($F155-VLOOKUP(R$2,怪物属性!$B$4:$F$29,4,FALSE))</f>
        <v>7.7431596315138185</v>
      </c>
      <c r="S155" s="153">
        <f>$E155/(VLOOKUP(S$2,怪物属性!$B$4:$F$29,3,FALSE)-$G155)/IF(R155&lt;0,ABS(R155),R155)</f>
        <v>-4.461265063882597</v>
      </c>
      <c r="T155" s="152">
        <f>VLOOKUP(T$2,怪物属性!$B$4:$F$29,5,FALSE)/($F155-VLOOKUP(T$2,怪物属性!$B$4:$F$29,4,FALSE))</f>
        <v>10.247178329571106</v>
      </c>
      <c r="U155" s="153">
        <f>$E155/(VLOOKUP(U$2,怪物属性!$B$4:$F$29,3,FALSE)-$G155)/IF(T155&lt;0,ABS(T155),T155)</f>
        <v>-7.5898519546154599</v>
      </c>
      <c r="V155" s="152">
        <f>VLOOKUP(V$2,怪物属性!$B$4:$F$29,5,FALSE)/($F155-VLOOKUP(V$2,怪物属性!$B$4:$F$29,4,FALSE))</f>
        <v>12.347826086956522</v>
      </c>
      <c r="W155" s="153">
        <f>$E155/(VLOOKUP(W$2,怪物属性!$B$4:$F$29,3,FALSE)-$G155)/IF(V155&lt;0,ABS(V155),V155)</f>
        <v>23.68838028169014</v>
      </c>
      <c r="X155" s="152">
        <f>VLOOKUP(X$2,怪物属性!$B$4:$F$29,5,FALSE)/($F155-VLOOKUP(X$2,怪物属性!$B$4:$F$29,4,FALSE))</f>
        <v>15.632096557890032</v>
      </c>
      <c r="Y155" s="153">
        <f>$E155/(VLOOKUP(Y$2,怪物属性!$B$4:$F$29,3,FALSE)-$G155)/IF(X155&lt;0,ABS(X155),X155)</f>
        <v>3.2358235876803447</v>
      </c>
      <c r="Z155" s="152">
        <f>VLOOKUP(Z$2,怪物属性!$B$4:$F$29,5,FALSE)/($F155-VLOOKUP(Z$2,怪物属性!$B$4:$F$29,4,FALSE))</f>
        <v>18.3865623561896</v>
      </c>
      <c r="AA155" s="153">
        <f>$E155/(VLOOKUP(AA$2,怪物属性!$B$4:$F$29,3,FALSE)-$G155)/IF(Z155&lt;0,ABS(Z155),Z155)</f>
        <v>1.4949630788379056</v>
      </c>
      <c r="AB155" s="152">
        <f>VLOOKUP(AB$2,怪物属性!$B$4:$F$29,5,FALSE)/($F155-VLOOKUP(AB$2,怪物属性!$B$4:$F$29,4,FALSE))</f>
        <v>33.773106197897789</v>
      </c>
      <c r="AC155" s="153">
        <f>$E155/(VLOOKUP(AC$2,怪物属性!$B$4:$F$29,3,FALSE)-$G155)/IF(AB155&lt;0,ABS(AB155),AB155)</f>
        <v>0.26184286230905002</v>
      </c>
      <c r="AD155" s="152">
        <f>VLOOKUP(AD$2,怪物属性!$B$4:$F$29,5,FALSE)/($F155-VLOOKUP(AD$2,怪物属性!$B$4:$F$29,4,FALSE))</f>
        <v>40.065420560747661</v>
      </c>
      <c r="AE155" s="153">
        <f>$E155/(VLOOKUP(AE$2,怪物属性!$B$4:$F$29,3,FALSE)-$G155)/IF(AD155&lt;0,ABS(AD155),AD155)</f>
        <v>0.18371211831199</v>
      </c>
      <c r="AF155" s="152">
        <f>VLOOKUP(AF$2,怪物属性!$B$4:$F$29,5,FALSE)/($F155-VLOOKUP(AF$2,怪物属性!$B$4:$F$29,4,FALSE))</f>
        <v>49.534893102057282</v>
      </c>
      <c r="AG155" s="153">
        <f>$E155/(VLOOKUP(AG$2,怪物属性!$B$4:$F$29,3,FALSE)-$G155)/IF(AF155&lt;0,ABS(AF155),AF155)</f>
        <v>0.12669156209027907</v>
      </c>
      <c r="AH155" s="152">
        <f>VLOOKUP(AH$2,怪物属性!$B$4:$F$29,5,FALSE)/($F155-VLOOKUP(AH$2,怪物属性!$B$4:$F$29,4,FALSE))</f>
        <v>58.315068493150683</v>
      </c>
      <c r="AI155" s="153">
        <f>$E155/(VLOOKUP(AI$2,怪物属性!$B$4:$F$29,3,FALSE)-$G155)/IF(AH155&lt;0,ABS(AH155),AH155)</f>
        <v>9.3735278038666492E-2</v>
      </c>
      <c r="AJ155" s="152">
        <f>VLOOKUP(AJ$2,怪物属性!$B$4:$F$29,5,FALSE)/($F155-VLOOKUP(AJ$2,怪物属性!$B$4:$F$29,4,FALSE))</f>
        <v>71.434583714547117</v>
      </c>
      <c r="AK155" s="153">
        <f>$E155/(VLOOKUP(AK$2,怪物属性!$B$4:$F$29,3,FALSE)-$G155)/IF(AJ155&lt;0,ABS(AJ155),AJ155)</f>
        <v>6.7450007467912562E-2</v>
      </c>
      <c r="AL155" s="152">
        <f>VLOOKUP(AL$2,怪物属性!$B$4:$F$29,5,FALSE)/($F155-VLOOKUP(AL$2,怪物属性!$B$4:$F$29,4,FALSE))</f>
        <v>84.833292109819439</v>
      </c>
      <c r="AM155" s="153">
        <f>$E155/(VLOOKUP(AM$2,怪物属性!$B$4:$F$29,3,FALSE)-$G155)/IF(AL155&lt;0,ABS(AL155),AL155)</f>
        <v>5.0310923117168255E-2</v>
      </c>
      <c r="AN155" s="152">
        <f>VLOOKUP(AN$2,怪物属性!$B$4:$F$29,5,FALSE)/($F155-VLOOKUP(AN$2,怪物属性!$B$4:$F$29,4,FALSE))</f>
        <v>103.81362295521588</v>
      </c>
      <c r="AO155" s="153">
        <f>$E155/(VLOOKUP(AO$2,怪物属性!$B$4:$F$29,3,FALSE)-$G155)/IF(AN155&lt;0,ABS(AN155),AN155)</f>
        <v>3.7046524937880784E-2</v>
      </c>
      <c r="AP155" s="152">
        <f>VLOOKUP(AP$2,怪物属性!$B$4:$F$29,5,FALSE)/($F155-VLOOKUP(AP$2,怪物属性!$B$4:$F$29,4,FALSE))</f>
        <v>123.79432624113475</v>
      </c>
      <c r="AQ155" s="153">
        <f>$E155/(VLOOKUP(AQ$2,怪物属性!$B$4:$F$29,3,FALSE)-$G155)/IF(AP155&lt;0,ABS(AP155),AP155)</f>
        <v>2.8052223886808985E-2</v>
      </c>
      <c r="AR155" s="152">
        <f>VLOOKUP(AR$2,怪物属性!$B$4:$F$29,5,FALSE)/($F155-VLOOKUP(AR$2,怪物属性!$B$4:$F$29,4,FALSE))</f>
        <v>153.79419525065964</v>
      </c>
      <c r="AS155" s="153">
        <f>$E155/(VLOOKUP(AS$2,怪物属性!$B$4:$F$29,3,FALSE)-$G155)/IF(AR155&lt;0,ABS(AR155),AR155)</f>
        <v>2.0548924739068757E-2</v>
      </c>
      <c r="AT155" s="152">
        <f>VLOOKUP(AT$2,怪物属性!$B$4:$F$29,5,FALSE)/($F155-VLOOKUP(AT$2,怪物属性!$B$4:$F$29,4,FALSE))</f>
        <v>190.08301599390708</v>
      </c>
      <c r="AU155" s="153">
        <f>$E155/(VLOOKUP(AU$2,怪物属性!$B$4:$F$29,3,FALSE)-$G155)/IF(AT155&lt;0,ABS(AT155),AT155)</f>
        <v>1.5076647860940314E-2</v>
      </c>
      <c r="AV155" s="152">
        <f>VLOOKUP(AV$2,怪物属性!$B$4:$F$29,5,FALSE)/($F155-VLOOKUP(AV$2,怪物属性!$B$4:$F$29,4,FALSE))</f>
        <v>255.91503267973857</v>
      </c>
      <c r="AW155" s="153">
        <f>$E155/(VLOOKUP(AW$2,怪物属性!$B$4:$F$29,3,FALSE)-$G155)/IF(AV155&lt;0,ABS(AV155),AV155)</f>
        <v>1.0091371195389356E-2</v>
      </c>
      <c r="AX155" s="152">
        <f>VLOOKUP(AX$2,怪物属性!$B$4:$F$29,5,FALSE)/($F155-VLOOKUP(AX$2,怪物属性!$B$4:$F$29,4,FALSE))</f>
        <v>353.65996343692871</v>
      </c>
      <c r="AY155" s="153">
        <f>$E155/(VLOOKUP(AY$2,怪物属性!$B$4:$F$29,3,FALSE)-$G155)/IF(AX155&lt;0,ABS(AX155),AX155)</f>
        <v>6.6257434551413915E-3</v>
      </c>
      <c r="AZ155" s="152">
        <f>VLOOKUP(AZ$2,怪物属性!$B$4:$F$29,5,FALSE)/($F155-VLOOKUP(AZ$2,怪物属性!$B$4:$F$29,4,FALSE))</f>
        <v>662.17021276595744</v>
      </c>
      <c r="BA155" s="153">
        <f>$E155/(VLOOKUP(BA$2,怪物属性!$B$4:$F$29,3,FALSE)-$G155)/IF(AZ155&lt;0,ABS(AZ155),AZ155)</f>
        <v>3.1381542659738152E-3</v>
      </c>
      <c r="BB155" s="152">
        <f>VLOOKUP(BB$2,怪物属性!$B$4:$F$29,5,FALSE)/($F155-VLOOKUP(BB$2,怪物属性!$B$4:$F$29,4,FALSE))</f>
        <v>7145.666666666667</v>
      </c>
      <c r="BC155" s="153">
        <f>$E155/(VLOOKUP(BC$2,怪物属性!$B$4:$F$29,3,FALSE)-$G155)/IF(BB155&lt;0,ABS(BB155),BB155)</f>
        <v>2.559759882157064E-4</v>
      </c>
      <c r="BD155" s="152">
        <f>VLOOKUP(BD$2,怪物属性!$B$4:$F$29,5,FALSE)/($F155-VLOOKUP(BD$2,怪物属性!$B$4:$F$29,4,FALSE))</f>
        <v>-414.67221510883485</v>
      </c>
      <c r="BE155" s="153">
        <f>$E155/(VLOOKUP(BE$2,怪物属性!$B$4:$F$29,3,FALSE)-$G155)/IF(BD155&lt;0,ABS(BD155),BD155)</f>
        <v>3.589503295010434E-3</v>
      </c>
    </row>
    <row r="156" spans="1:57" x14ac:dyDescent="0.15">
      <c r="A156" s="30">
        <f>VLOOKUP(B156,装备升级!W:AB,静态模拟!C156+1,FALSE)+IF(静态模拟!D156=0,0,VLOOKUP(B156,装备强化!AP:AZ,静态模拟!D156+1,FALSE))</f>
        <v>1227</v>
      </c>
      <c r="B156" s="149">
        <v>10</v>
      </c>
      <c r="C156" s="149">
        <v>4</v>
      </c>
      <c r="D156" s="149">
        <v>7</v>
      </c>
      <c r="E156" s="149">
        <f t="shared" si="7"/>
        <v>27030</v>
      </c>
      <c r="F156" s="22">
        <f t="shared" si="8"/>
        <v>9010</v>
      </c>
      <c r="G156" s="22">
        <f t="shared" si="9"/>
        <v>4505</v>
      </c>
      <c r="H156" s="152">
        <f>VLOOKUP(H$2,怪物属性!$B$4:$F$29,5,FALSE)/($F156-VLOOKUP(H$2,怪物属性!$B$4:$F$29,4,FALSE))</f>
        <v>1.3205828779599271</v>
      </c>
      <c r="I156" s="153">
        <f>$E156/(VLOOKUP(I$2,怪物属性!$B$4:$F$29,3,FALSE)-$G156)/IF(H156&lt;0,ABS(H156),H156)</f>
        <v>-6.9243012458588034</v>
      </c>
      <c r="J156" s="152">
        <f>VLOOKUP(J$2,怪物属性!$B$4:$F$29,5,FALSE)/($F156-VLOOKUP(J$2,怪物属性!$B$4:$F$29,4,FALSE))</f>
        <v>1.9925512104283054</v>
      </c>
      <c r="K156" s="153">
        <f>$E156/(VLOOKUP(K$2,怪物属性!$B$4:$F$29,3,FALSE)-$G156)/IF(J156&lt;0,ABS(J156),J156)</f>
        <v>-5.3555165276296801</v>
      </c>
      <c r="L156" s="152">
        <f>VLOOKUP(L$2,怪物属性!$B$4:$F$29,5,FALSE)/($F156-VLOOKUP(L$2,怪物属性!$B$4:$F$29,4,FALSE))</f>
        <v>3.2247904495808992</v>
      </c>
      <c r="M156" s="153">
        <f>$E156/(VLOOKUP(M$2,怪物属性!$B$4:$F$29,3,FALSE)-$G156)/IF(L156&lt;0,ABS(L156),L156)</f>
        <v>-3.9762523629489603</v>
      </c>
      <c r="N156" s="152">
        <f>VLOOKUP(N$2,怪物属性!$B$4:$F$29,5,FALSE)/($F156-VLOOKUP(N$2,怪物属性!$B$4:$F$29,4,FALSE))</f>
        <v>4.2964118564742586</v>
      </c>
      <c r="O156" s="153">
        <f>$E156/(VLOOKUP(O$2,怪物属性!$B$4:$F$29,3,FALSE)-$G156)/IF(N156&lt;0,ABS(N156),N156)</f>
        <v>-3.7403664068348967</v>
      </c>
      <c r="P156" s="152">
        <f>VLOOKUP(P$2,怪物属性!$B$4:$F$29,5,FALSE)/($F156-VLOOKUP(P$2,怪物属性!$B$4:$F$29,4,FALSE))</f>
        <v>6.1072046877080837</v>
      </c>
      <c r="Q156" s="153">
        <f>$E156/(VLOOKUP(Q$2,怪物属性!$B$4:$F$29,3,FALSE)-$G156)/IF(P156&lt;0,ABS(P156),P156)</f>
        <v>-3.5322586615516207</v>
      </c>
      <c r="R156" s="152">
        <f>VLOOKUP(R$2,怪物属性!$B$4:$F$29,5,FALSE)/($F156-VLOOKUP(R$2,怪物属性!$B$4:$F$29,4,FALSE))</f>
        <v>7.7008067824422266</v>
      </c>
      <c r="S156" s="153">
        <f>$E156/(VLOOKUP(S$2,怪物属性!$B$4:$F$29,3,FALSE)-$G156)/IF(R156&lt;0,ABS(R156),R156)</f>
        <v>-4.3930185745179555</v>
      </c>
      <c r="T156" s="152">
        <f>VLOOKUP(T$2,怪物属性!$B$4:$F$29,5,FALSE)/($F156-VLOOKUP(T$2,怪物属性!$B$4:$F$29,4,FALSE))</f>
        <v>10.189674523007856</v>
      </c>
      <c r="U156" s="153">
        <f>$E156/(VLOOKUP(U$2,怪物属性!$B$4:$F$29,3,FALSE)-$G156)/IF(T156&lt;0,ABS(T156),T156)</f>
        <v>-7.2477740922575791</v>
      </c>
      <c r="V156" s="152">
        <f>VLOOKUP(V$2,怪物属性!$B$4:$F$29,5,FALSE)/($F156-VLOOKUP(V$2,怪物属性!$B$4:$F$29,4,FALSE))</f>
        <v>12.276657060518732</v>
      </c>
      <c r="W156" s="153">
        <f>$E156/(VLOOKUP(W$2,怪物属性!$B$4:$F$29,3,FALSE)-$G156)/IF(V156&lt;0,ABS(V156),V156)</f>
        <v>30.57971439749609</v>
      </c>
      <c r="X156" s="152">
        <f>VLOOKUP(X$2,怪物属性!$B$4:$F$29,5,FALSE)/($F156-VLOOKUP(X$2,怪物属性!$B$4:$F$29,4,FALSE))</f>
        <v>15.539475633239521</v>
      </c>
      <c r="Y156" s="153">
        <f>$E156/(VLOOKUP(Y$2,怪物属性!$B$4:$F$29,3,FALSE)-$G156)/IF(X156&lt;0,ABS(X156),X156)</f>
        <v>3.3973455730432667</v>
      </c>
      <c r="Z156" s="152">
        <f>VLOOKUP(Z$2,怪物属性!$B$4:$F$29,5,FALSE)/($F156-VLOOKUP(Z$2,怪物属性!$B$4:$F$29,4,FALSE))</f>
        <v>18.274432078060681</v>
      </c>
      <c r="AA156" s="153">
        <f>$E156/(VLOOKUP(AA$2,怪物属性!$B$4:$F$29,3,FALSE)-$G156)/IF(Z156&lt;0,ABS(Z156),Z156)</f>
        <v>1.5423521721512585</v>
      </c>
      <c r="AB156" s="152">
        <f>VLOOKUP(AB$2,怪物属性!$B$4:$F$29,5,FALSE)/($F156-VLOOKUP(AB$2,怪物属性!$B$4:$F$29,4,FALSE))</f>
        <v>33.530046779417056</v>
      </c>
      <c r="AC156" s="153">
        <f>$E156/(VLOOKUP(AC$2,怪物属性!$B$4:$F$29,3,FALSE)-$G156)/IF(AB156&lt;0,ABS(AB156),AB156)</f>
        <v>0.26666974104307417</v>
      </c>
      <c r="AD156" s="152">
        <f>VLOOKUP(AD$2,怪物属性!$B$4:$F$29,5,FALSE)/($F156-VLOOKUP(AD$2,怪物属性!$B$4:$F$29,4,FALSE))</f>
        <v>39.762067007382171</v>
      </c>
      <c r="AE156" s="153">
        <f>$E156/(VLOOKUP(AE$2,怪物属性!$B$4:$F$29,3,FALSE)-$G156)/IF(AD156&lt;0,ABS(AD156),AD156)</f>
        <v>0.18696194536264296</v>
      </c>
      <c r="AF156" s="152">
        <f>VLOOKUP(AF$2,怪物属性!$B$4:$F$29,5,FALSE)/($F156-VLOOKUP(AF$2,怪物属性!$B$4:$F$29,4,FALSE))</f>
        <v>49.138455382152863</v>
      </c>
      <c r="AG156" s="153">
        <f>$E156/(VLOOKUP(AG$2,怪物属性!$B$4:$F$29,3,FALSE)-$G156)/IF(AF156&lt;0,ABS(AF156),AF156)</f>
        <v>0.12888433474134844</v>
      </c>
      <c r="AH156" s="152">
        <f>VLOOKUP(AH$2,怪物属性!$B$4:$F$29,5,FALSE)/($F156-VLOOKUP(AH$2,怪物属性!$B$4:$F$29,4,FALSE))</f>
        <v>57.820033955857383</v>
      </c>
      <c r="AI156" s="153">
        <f>$E156/(VLOOKUP(AI$2,怪物属性!$B$4:$F$29,3,FALSE)-$G156)/IF(AH156&lt;0,ABS(AH156),AH156)</f>
        <v>9.5346731524629261E-2</v>
      </c>
      <c r="AJ156" s="152">
        <f>VLOOKUP(AJ$2,怪物属性!$B$4:$F$29,5,FALSE)/($F156-VLOOKUP(AJ$2,怪物属性!$B$4:$F$29,4,FALSE))</f>
        <v>70.786944696282859</v>
      </c>
      <c r="AK156" s="153">
        <f>$E156/(VLOOKUP(AK$2,怪物属性!$B$4:$F$29,3,FALSE)-$G156)/IF(AJ156&lt;0,ABS(AJ156),AJ156)</f>
        <v>6.8616365319662018E-2</v>
      </c>
      <c r="AL156" s="152">
        <f>VLOOKUP(AL$2,怪物属性!$B$4:$F$29,5,FALSE)/($F156-VLOOKUP(AL$2,怪物属性!$B$4:$F$29,4,FALSE))</f>
        <v>84.002204261572373</v>
      </c>
      <c r="AM156" s="153">
        <f>$E156/(VLOOKUP(AM$2,怪物属性!$B$4:$F$29,3,FALSE)-$G156)/IF(AL156&lt;0,ABS(AL156),AL156)</f>
        <v>5.1197656397938898E-2</v>
      </c>
      <c r="AN156" s="152">
        <f>VLOOKUP(AN$2,怪物属性!$B$4:$F$29,5,FALSE)/($F156-VLOOKUP(AN$2,怪物属性!$B$4:$F$29,4,FALSE))</f>
        <v>102.71185990979039</v>
      </c>
      <c r="AO156" s="153">
        <f>$E156/(VLOOKUP(AO$2,怪物属性!$B$4:$F$29,3,FALSE)-$G156)/IF(AN156&lt;0,ABS(AN156),AN156)</f>
        <v>3.7718701140691181E-2</v>
      </c>
      <c r="AP156" s="152">
        <f>VLOOKUP(AP$2,怪物属性!$B$4:$F$29,5,FALSE)/($F156-VLOOKUP(AP$2,怪物属性!$B$4:$F$29,4,FALSE))</f>
        <v>122.34813084112149</v>
      </c>
      <c r="AQ156" s="153">
        <f>$E156/(VLOOKUP(AQ$2,怪物属性!$B$4:$F$29,3,FALSE)-$G156)/IF(AP156&lt;0,ABS(AP156),AP156)</f>
        <v>2.8584157721207509E-2</v>
      </c>
      <c r="AR156" s="152">
        <f>VLOOKUP(AR$2,怪物属性!$B$4:$F$29,5,FALSE)/($F156-VLOOKUP(AR$2,怪物属性!$B$4:$F$29,4,FALSE))</f>
        <v>151.79166666666666</v>
      </c>
      <c r="AS156" s="153">
        <f>$E156/(VLOOKUP(AS$2,怪物属性!$B$4:$F$29,3,FALSE)-$G156)/IF(AR156&lt;0,ABS(AR156),AR156)</f>
        <v>2.0962097321299753E-2</v>
      </c>
      <c r="AT156" s="152">
        <f>VLOOKUP(AT$2,怪物属性!$B$4:$F$29,5,FALSE)/($F156-VLOOKUP(AT$2,怪物属性!$B$4:$F$29,4,FALSE))</f>
        <v>187.23105776444112</v>
      </c>
      <c r="AU156" s="153">
        <f>$E156/(VLOOKUP(AU$2,怪物属性!$B$4:$F$29,3,FALSE)-$G156)/IF(AT156&lt;0,ABS(AT156),AT156)</f>
        <v>1.5407371841288519E-2</v>
      </c>
      <c r="AV156" s="152">
        <f>VLOOKUP(AV$2,怪物属性!$B$4:$F$29,5,FALSE)/($F156-VLOOKUP(AV$2,怪物属性!$B$4:$F$29,4,FALSE))</f>
        <v>251.22364802933089</v>
      </c>
      <c r="AW156" s="153">
        <f>$E156/(VLOOKUP(AW$2,怪物属性!$B$4:$F$29,3,FALSE)-$G156)/IF(AV156&lt;0,ABS(AV156),AV156)</f>
        <v>1.0345516761364035E-2</v>
      </c>
      <c r="AX156" s="152">
        <f>VLOOKUP(AX$2,怪物属性!$B$4:$F$29,5,FALSE)/($F156-VLOOKUP(AX$2,怪物属性!$B$4:$F$29,4,FALSE))</f>
        <v>345.24449732302202</v>
      </c>
      <c r="AY156" s="153">
        <f>$E156/(VLOOKUP(AY$2,怪物属性!$B$4:$F$29,3,FALSE)-$G156)/IF(AX156&lt;0,ABS(AX156),AX156)</f>
        <v>6.829408692656181E-3</v>
      </c>
      <c r="AZ156" s="152">
        <f>VLOOKUP(AZ$2,怪物属性!$B$4:$F$29,5,FALSE)/($F156-VLOOKUP(AZ$2,怪物属性!$B$4:$F$29,4,FALSE))</f>
        <v>635.14285714285711</v>
      </c>
      <c r="BA156" s="153">
        <f>$E156/(VLOOKUP(BA$2,怪物属性!$B$4:$F$29,3,FALSE)-$G156)/IF(AZ156&lt;0,ABS(AZ156),AZ156)</f>
        <v>3.2913654234938885E-3</v>
      </c>
      <c r="BB156" s="152">
        <f>VLOOKUP(BB$2,怪物属性!$B$4:$F$29,5,FALSE)/($F156-VLOOKUP(BB$2,怪物属性!$B$4:$F$29,4,FALSE))</f>
        <v>4947</v>
      </c>
      <c r="BC156" s="153">
        <f>$E156/(VLOOKUP(BC$2,怪物属性!$B$4:$F$29,3,FALSE)-$G156)/IF(BB156&lt;0,ABS(BB156),BB156)</f>
        <v>3.7189746295760931E-4</v>
      </c>
      <c r="BD156" s="152">
        <f>VLOOKUP(BD$2,怪物属性!$B$4:$F$29,5,FALSE)/($F156-VLOOKUP(BD$2,怪物属性!$B$4:$F$29,4,FALSE))</f>
        <v>-425.57030223390274</v>
      </c>
      <c r="BE156" s="153">
        <f>$E156/(VLOOKUP(BE$2,怪物属性!$B$4:$F$29,3,FALSE)-$G156)/IF(BD156&lt;0,ABS(BD156),BD156)</f>
        <v>3.5170701764611501E-3</v>
      </c>
    </row>
    <row r="157" spans="1:57" x14ac:dyDescent="0.15">
      <c r="A157" s="30">
        <f>VLOOKUP(B157,装备升级!W:AB,静态模拟!C157+1,FALSE)+IF(静态模拟!D157=0,0,VLOOKUP(B157,装备强化!AP:AZ,静态模拟!D157+1,FALSE))</f>
        <v>1625</v>
      </c>
      <c r="B157" s="149">
        <v>10</v>
      </c>
      <c r="C157" s="149">
        <v>4</v>
      </c>
      <c r="D157" s="149">
        <v>8</v>
      </c>
      <c r="E157" s="149">
        <f t="shared" si="7"/>
        <v>27150</v>
      </c>
      <c r="F157" s="22">
        <f t="shared" si="8"/>
        <v>9050</v>
      </c>
      <c r="G157" s="22">
        <f t="shared" si="9"/>
        <v>4525</v>
      </c>
      <c r="H157" s="152">
        <f>VLOOKUP(H$2,怪物属性!$B$4:$F$29,5,FALSE)/($F157-VLOOKUP(H$2,怪物属性!$B$4:$F$29,4,FALSE))</f>
        <v>1.3141993957703928</v>
      </c>
      <c r="I157" s="153">
        <f>$E157/(VLOOKUP(I$2,怪物属性!$B$4:$F$29,3,FALSE)-$G157)/IF(H157&lt;0,ABS(H157),H157)</f>
        <v>-6.9418566926214309</v>
      </c>
      <c r="J157" s="152">
        <f>VLOOKUP(J$2,怪物属性!$B$4:$F$29,5,FALSE)/($F157-VLOOKUP(J$2,怪物属性!$B$4:$F$29,4,FALSE))</f>
        <v>1.9827053736874614</v>
      </c>
      <c r="K157" s="153">
        <f>$E157/(VLOOKUP(K$2,怪物属性!$B$4:$F$29,3,FALSE)-$G157)/IF(J157&lt;0,ABS(J157),J157)</f>
        <v>-5.363654999981696</v>
      </c>
      <c r="L157" s="152">
        <f>VLOOKUP(L$2,怪物属性!$B$4:$F$29,5,FALSE)/($F157-VLOOKUP(L$2,怪物属性!$B$4:$F$29,4,FALSE))</f>
        <v>3.2084912812736923</v>
      </c>
      <c r="M157" s="153">
        <f>$E157/(VLOOKUP(M$2,怪物属性!$B$4:$F$29,3,FALSE)-$G157)/IF(L157&lt;0,ABS(L157),L157)</f>
        <v>-3.9764666717597392</v>
      </c>
      <c r="N157" s="152">
        <f>VLOOKUP(N$2,怪物属性!$B$4:$F$29,5,FALSE)/($F157-VLOOKUP(N$2,怪物属性!$B$4:$F$29,4,FALSE))</f>
        <v>4.274185204345577</v>
      </c>
      <c r="O157" s="153">
        <f>$E157/(VLOOKUP(O$2,怪物属性!$B$4:$F$29,3,FALSE)-$G157)/IF(N157&lt;0,ABS(N157),N157)</f>
        <v>-3.7321315347743309</v>
      </c>
      <c r="P157" s="152">
        <f>VLOOKUP(P$2,怪物属性!$B$4:$F$29,5,FALSE)/($F157-VLOOKUP(P$2,怪物属性!$B$4:$F$29,4,FALSE))</f>
        <v>6.0748443502450655</v>
      </c>
      <c r="Q157" s="153">
        <f>$E157/(VLOOKUP(Q$2,怪物属性!$B$4:$F$29,3,FALSE)-$G157)/IF(P157&lt;0,ABS(P157),P157)</f>
        <v>-3.5108015009702118</v>
      </c>
      <c r="R157" s="152">
        <f>VLOOKUP(R$2,怪物属性!$B$4:$F$29,5,FALSE)/($F157-VLOOKUP(R$2,怪物属性!$B$4:$F$29,4,FALSE))</f>
        <v>7.6589147286821708</v>
      </c>
      <c r="S157" s="153">
        <f>$E157/(VLOOKUP(S$2,怪物属性!$B$4:$F$29,3,FALSE)-$G157)/IF(R157&lt;0,ABS(R157),R157)</f>
        <v>-4.3283133870178405</v>
      </c>
      <c r="T157" s="152">
        <f>VLOOKUP(T$2,怪物属性!$B$4:$F$29,5,FALSE)/($F157-VLOOKUP(T$2,怪物属性!$B$4:$F$29,4,FALSE))</f>
        <v>10.1328125</v>
      </c>
      <c r="U157" s="153">
        <f>$E157/(VLOOKUP(U$2,怪物属性!$B$4:$F$29,3,FALSE)-$G157)/IF(T157&lt;0,ABS(T157),T157)</f>
        <v>-6.9414871305244068</v>
      </c>
      <c r="V157" s="152">
        <f>VLOOKUP(V$2,怪物属性!$B$4:$F$29,5,FALSE)/($F157-VLOOKUP(V$2,怪物属性!$B$4:$F$29,4,FALSE))</f>
        <v>12.206303724928366</v>
      </c>
      <c r="W157" s="153">
        <f>$E157/(VLOOKUP(W$2,怪物属性!$B$4:$F$29,3,FALSE)-$G157)/IF(V157&lt;0,ABS(V157),V157)</f>
        <v>42.774241603466962</v>
      </c>
      <c r="X157" s="152">
        <f>VLOOKUP(X$2,怪物属性!$B$4:$F$29,5,FALSE)/($F157-VLOOKUP(X$2,怪物属性!$B$4:$F$29,4,FALSE))</f>
        <v>15.447945810631719</v>
      </c>
      <c r="Y157" s="153">
        <f>$E157/(VLOOKUP(Y$2,怪物属性!$B$4:$F$29,3,FALSE)-$G157)/IF(X157&lt;0,ABS(X157),X157)</f>
        <v>3.5721854223031917</v>
      </c>
      <c r="Z157" s="152">
        <f>VLOOKUP(Z$2,怪物属性!$B$4:$F$29,5,FALSE)/($F157-VLOOKUP(Z$2,怪物属性!$B$4:$F$29,4,FALSE))</f>
        <v>18.163661160781938</v>
      </c>
      <c r="AA157" s="153">
        <f>$E157/(VLOOKUP(AA$2,怪物属性!$B$4:$F$29,3,FALSE)-$G157)/IF(Z157&lt;0,ABS(Z157),Z157)</f>
        <v>1.591845265292573</v>
      </c>
      <c r="AB157" s="152">
        <f>VLOOKUP(AB$2,怪物属性!$B$4:$F$29,5,FALSE)/($F157-VLOOKUP(AB$2,怪物属性!$B$4:$F$29,4,FALSE))</f>
        <v>33.29046087888532</v>
      </c>
      <c r="AC157" s="153">
        <f>$E157/(VLOOKUP(AC$2,怪物属性!$B$4:$F$29,3,FALSE)-$G157)/IF(AB157&lt;0,ABS(AB157),AB157)</f>
        <v>0.27157806777896926</v>
      </c>
      <c r="AD157" s="152">
        <f>VLOOKUP(AD$2,怪物属性!$B$4:$F$29,5,FALSE)/($F157-VLOOKUP(AD$2,怪物属性!$B$4:$F$29,4,FALSE))</f>
        <v>39.463272590644372</v>
      </c>
      <c r="AE157" s="153">
        <f>$E157/(VLOOKUP(AE$2,怪物属性!$B$4:$F$29,3,FALSE)-$G157)/IF(AD157&lt;0,ABS(AD157),AD157)</f>
        <v>0.19026036026107465</v>
      </c>
      <c r="AF157" s="152">
        <f>VLOOKUP(AF$2,怪物属性!$B$4:$F$29,5,FALSE)/($F157-VLOOKUP(AF$2,怪物属性!$B$4:$F$29,4,FALSE))</f>
        <v>48.748312822548627</v>
      </c>
      <c r="AG157" s="153">
        <f>$E157/(VLOOKUP(AG$2,怪物属性!$B$4:$F$29,3,FALSE)-$G157)/IF(AF157&lt;0,ABS(AF157),AF157)</f>
        <v>0.13110695668829025</v>
      </c>
      <c r="AH157" s="152">
        <f>VLOOKUP(AH$2,怪物属性!$B$4:$F$29,5,FALSE)/($F157-VLOOKUP(AH$2,怪物属性!$B$4:$F$29,4,FALSE))</f>
        <v>57.333333333333336</v>
      </c>
      <c r="AI157" s="153">
        <f>$E157/(VLOOKUP(AI$2,怪物属性!$B$4:$F$29,3,FALSE)-$G157)/IF(AH157&lt;0,ABS(AH157),AH157)</f>
        <v>9.6978601603093781E-2</v>
      </c>
      <c r="AJ157" s="152">
        <f>VLOOKUP(AJ$2,怪物属性!$B$4:$F$29,5,FALSE)/($F157-VLOOKUP(AJ$2,怪物属性!$B$4:$F$29,4,FALSE))</f>
        <v>70.15094339622641</v>
      </c>
      <c r="AK157" s="153">
        <f>$E157/(VLOOKUP(AK$2,怪物属性!$B$4:$F$29,3,FALSE)-$G157)/IF(AJ157&lt;0,ABS(AJ157),AJ157)</f>
        <v>6.9796680395279281E-2</v>
      </c>
      <c r="AL157" s="152">
        <f>VLOOKUP(AL$2,怪物属性!$B$4:$F$29,5,FALSE)/($F157-VLOOKUP(AL$2,怪物属性!$B$4:$F$29,4,FALSE))</f>
        <v>83.187242299296628</v>
      </c>
      <c r="AM157" s="153">
        <f>$E157/(VLOOKUP(AM$2,怪物属性!$B$4:$F$29,3,FALSE)-$G157)/IF(AL157&lt;0,ABS(AL157),AL157)</f>
        <v>5.2094518843894461E-2</v>
      </c>
      <c r="AN157" s="152">
        <f>VLOOKUP(AN$2,怪物属性!$B$4:$F$29,5,FALSE)/($F157-VLOOKUP(AN$2,怪物属性!$B$4:$F$29,4,FALSE))</f>
        <v>101.63323707009714</v>
      </c>
      <c r="AO157" s="153">
        <f>$E157/(VLOOKUP(AO$2,怪物属性!$B$4:$F$29,3,FALSE)-$G157)/IF(AN157&lt;0,ABS(AN157),AN157)</f>
        <v>3.8398306622809159E-2</v>
      </c>
      <c r="AP157" s="152">
        <f>VLOOKUP(AP$2,怪物属性!$B$4:$F$29,5,FALSE)/($F157-VLOOKUP(AP$2,怪物属性!$B$4:$F$29,4,FALSE))</f>
        <v>120.93533487297921</v>
      </c>
      <c r="AQ157" s="153">
        <f>$E157/(VLOOKUP(AQ$2,怪物属性!$B$4:$F$29,3,FALSE)-$G157)/IF(AP157&lt;0,ABS(AP157),AP157)</f>
        <v>2.9121824260661153E-2</v>
      </c>
      <c r="AR157" s="152">
        <f>VLOOKUP(AR$2,怪物属性!$B$4:$F$29,5,FALSE)/($F157-VLOOKUP(AR$2,怪物属性!$B$4:$F$29,4,FALSE))</f>
        <v>149.84061696658097</v>
      </c>
      <c r="AS157" s="153">
        <f>$E157/(VLOOKUP(AS$2,怪物属性!$B$4:$F$29,3,FALSE)-$G157)/IF(AR157&lt;0,ABS(AR157),AR157)</f>
        <v>2.1379649175652667E-2</v>
      </c>
      <c r="AT157" s="152">
        <f>VLOOKUP(AT$2,怪物属性!$B$4:$F$29,5,FALSE)/($F157-VLOOKUP(AT$2,怪物属性!$B$4:$F$29,4,FALSE))</f>
        <v>184.46341463414635</v>
      </c>
      <c r="AU157" s="153">
        <f>$E157/(VLOOKUP(AU$2,怪物属性!$B$4:$F$29,3,FALSE)-$G157)/IF(AT157&lt;0,ABS(AT157),AT157)</f>
        <v>1.574156762340723E-2</v>
      </c>
      <c r="AV157" s="152">
        <f>VLOOKUP(AV$2,怪物属性!$B$4:$F$29,5,FALSE)/($F157-VLOOKUP(AV$2,怪物属性!$B$4:$F$29,4,FALSE))</f>
        <v>246.70117011701171</v>
      </c>
      <c r="AW157" s="153">
        <f>$E157/(VLOOKUP(AW$2,怪物属性!$B$4:$F$29,3,FALSE)-$G157)/IF(AV157&lt;0,ABS(AV157),AV157)</f>
        <v>1.0602328862792132E-2</v>
      </c>
      <c r="AX157" s="152">
        <f>VLOOKUP(AX$2,怪物属性!$B$4:$F$29,5,FALSE)/($F157-VLOOKUP(AX$2,怪物属性!$B$4:$F$29,4,FALSE))</f>
        <v>337.2202208018594</v>
      </c>
      <c r="AY157" s="153">
        <f>$E157/(VLOOKUP(AY$2,怪物属性!$B$4:$F$29,3,FALSE)-$G157)/IF(AX157&lt;0,ABS(AX157),AX157)</f>
        <v>7.035231233608258E-3</v>
      </c>
      <c r="AZ157" s="152">
        <f>VLOOKUP(AZ$2,怪物属性!$B$4:$F$29,5,FALSE)/($F157-VLOOKUP(AZ$2,怪物属性!$B$4:$F$29,4,FALSE))</f>
        <v>610.23529411764707</v>
      </c>
      <c r="BA157" s="153">
        <f>$E157/(VLOOKUP(BA$2,怪物属性!$B$4:$F$29,3,FALSE)-$G157)/IF(AZ157&lt;0,ABS(AZ157),AZ157)</f>
        <v>3.4462459551130105E-3</v>
      </c>
      <c r="BB157" s="152">
        <f>VLOOKUP(BB$2,怪物属性!$B$4:$F$29,5,FALSE)/($F157-VLOOKUP(BB$2,怪物属性!$B$4:$F$29,4,FALSE))</f>
        <v>3783</v>
      </c>
      <c r="BC157" s="153">
        <f>$E157/(VLOOKUP(BC$2,怪物属性!$B$4:$F$29,3,FALSE)-$G157)/IF(BB157&lt;0,ABS(BB157),BB157)</f>
        <v>4.8915238377739362E-4</v>
      </c>
      <c r="BD157" s="152">
        <f>VLOOKUP(BD$2,怪物属性!$B$4:$F$29,5,FALSE)/($F157-VLOOKUP(BD$2,怪物属性!$B$4:$F$29,4,FALSE))</f>
        <v>-437.05668016194335</v>
      </c>
      <c r="BE157" s="153">
        <f>$E157/(VLOOKUP(BE$2,怪物属性!$B$4:$F$29,3,FALSE)-$G157)/IF(BD157&lt;0,ABS(BD157),BD157)</f>
        <v>3.4436548200077874E-3</v>
      </c>
    </row>
    <row r="158" spans="1:57" x14ac:dyDescent="0.15">
      <c r="A158" s="30">
        <f>VLOOKUP(B158,装备升级!W:AB,静态模拟!C158+1,FALSE)+IF(静态模拟!D158=0,0,VLOOKUP(B158,装备强化!AP:AZ,静态模拟!D158+1,FALSE))</f>
        <v>2121</v>
      </c>
      <c r="B158" s="149">
        <v>10</v>
      </c>
      <c r="C158" s="149">
        <v>4</v>
      </c>
      <c r="D158" s="149">
        <v>9</v>
      </c>
      <c r="E158" s="149">
        <f t="shared" si="7"/>
        <v>27270</v>
      </c>
      <c r="F158" s="22">
        <f t="shared" si="8"/>
        <v>9090</v>
      </c>
      <c r="G158" s="22">
        <f t="shared" si="9"/>
        <v>4545</v>
      </c>
      <c r="H158" s="152">
        <f>VLOOKUP(H$2,怪物属性!$B$4:$F$29,5,FALSE)/($F158-VLOOKUP(H$2,怪物属性!$B$4:$F$29,4,FALSE))</f>
        <v>1.3078773301262778</v>
      </c>
      <c r="I158" s="153">
        <f>$E158/(VLOOKUP(I$2,怪物属性!$B$4:$F$29,3,FALSE)-$G158)/IF(H158&lt;0,ABS(H158),H158)</f>
        <v>-6.9594723999815846</v>
      </c>
      <c r="J158" s="152">
        <f>VLOOKUP(J$2,怪物属性!$B$4:$F$29,5,FALSE)/($F158-VLOOKUP(J$2,怪物属性!$B$4:$F$29,4,FALSE))</f>
        <v>1.9729563614013521</v>
      </c>
      <c r="K158" s="153">
        <f>$E158/(VLOOKUP(K$2,怪物属性!$B$4:$F$29,3,FALSE)-$G158)/IF(J158&lt;0,ABS(J158),J158)</f>
        <v>-5.371899415570029</v>
      </c>
      <c r="L158" s="152">
        <f>VLOOKUP(L$2,怪物属性!$B$4:$F$29,5,FALSE)/($F158-VLOOKUP(L$2,怪物属性!$B$4:$F$29,4,FALSE))</f>
        <v>3.1923560472718129</v>
      </c>
      <c r="M158" s="153">
        <f>$E158/(VLOOKUP(M$2,怪物属性!$B$4:$F$29,3,FALSE)-$G158)/IF(L158&lt;0,ABS(L158),L158)</f>
        <v>-3.9768530008131715</v>
      </c>
      <c r="N158" s="152">
        <f>VLOOKUP(N$2,怪物属性!$B$4:$F$29,5,FALSE)/($F158-VLOOKUP(N$2,怪物属性!$B$4:$F$29,4,FALSE))</f>
        <v>4.2521873391662375</v>
      </c>
      <c r="O158" s="153">
        <f>$E158/(VLOOKUP(O$2,怪物属性!$B$4:$F$29,3,FALSE)-$G158)/IF(N158&lt;0,ABS(N158),N158)</f>
        <v>-3.7242566403255073</v>
      </c>
      <c r="P158" s="152">
        <f>VLOOKUP(P$2,怪物属性!$B$4:$F$29,5,FALSE)/($F158-VLOOKUP(P$2,怪物属性!$B$4:$F$29,4,FALSE))</f>
        <v>6.0428251416523917</v>
      </c>
      <c r="Q158" s="153">
        <f>$E158/(VLOOKUP(Q$2,怪物属性!$B$4:$F$29,3,FALSE)-$G158)/IF(P158&lt;0,ABS(P158),P158)</f>
        <v>-3.4901700354698648</v>
      </c>
      <c r="R158" s="152">
        <f>VLOOKUP(R$2,怪物属性!$B$4:$F$29,5,FALSE)/($F158-VLOOKUP(R$2,怪物属性!$B$4:$F$29,4,FALSE))</f>
        <v>7.6174759908021104</v>
      </c>
      <c r="S158" s="153">
        <f>$E158/(VLOOKUP(S$2,怪物属性!$B$4:$F$29,3,FALSE)-$G158)/IF(R158&lt;0,ABS(R158),R158)</f>
        <v>-4.2668962497590428</v>
      </c>
      <c r="T158" s="152">
        <f>VLOOKUP(T$2,怪物属性!$B$4:$F$29,5,FALSE)/($F158-VLOOKUP(T$2,怪物属性!$B$4:$F$29,4,FALSE))</f>
        <v>10.076581576026637</v>
      </c>
      <c r="U158" s="153">
        <f>$E158/(VLOOKUP(U$2,怪物属性!$B$4:$F$29,3,FALSE)-$G158)/IF(T158&lt;0,ABS(T158),T158)</f>
        <v>-6.66570177375712</v>
      </c>
      <c r="V158" s="152">
        <f>VLOOKUP(V$2,怪物属性!$B$4:$F$29,5,FALSE)/($F158-VLOOKUP(V$2,怪物属性!$B$4:$F$29,4,FALSE))</f>
        <v>12.136752136752136</v>
      </c>
      <c r="W158" s="153">
        <f>$E158/(VLOOKUP(W$2,怪物属性!$B$4:$F$29,3,FALSE)-$G158)/IF(V158&lt;0,ABS(V158),V158)</f>
        <v>70.215448943661968</v>
      </c>
      <c r="X158" s="152">
        <f>VLOOKUP(X$2,怪物属性!$B$4:$F$29,5,FALSE)/($F158-VLOOKUP(X$2,怪物属性!$B$4:$F$29,4,FALSE))</f>
        <v>15.357487922705314</v>
      </c>
      <c r="Y158" s="153">
        <f>$E158/(VLOOKUP(Y$2,怪物属性!$B$4:$F$29,3,FALSE)-$G158)/IF(X158&lt;0,ABS(X158),X158)</f>
        <v>3.7620360842605871</v>
      </c>
      <c r="Z158" s="152">
        <f>VLOOKUP(Z$2,怪物属性!$B$4:$F$29,5,FALSE)/($F158-VLOOKUP(Z$2,怪物属性!$B$4:$F$29,4,FALSE))</f>
        <v>18.054225033890646</v>
      </c>
      <c r="AA158" s="153">
        <f>$E158/(VLOOKUP(AA$2,怪物属性!$B$4:$F$29,3,FALSE)-$G158)/IF(Z158&lt;0,ABS(Z158),Z158)</f>
        <v>1.6435797249535553</v>
      </c>
      <c r="AB158" s="152">
        <f>VLOOKUP(AB$2,怪物属性!$B$4:$F$29,5,FALSE)/($F158-VLOOKUP(AB$2,怪物属性!$B$4:$F$29,4,FALSE))</f>
        <v>33.054274565448743</v>
      </c>
      <c r="AC158" s="153">
        <f>$E158/(VLOOKUP(AC$2,怪物属性!$B$4:$F$29,3,FALSE)-$G158)/IF(AB158&lt;0,ABS(AB158),AB158)</f>
        <v>0.27656948076015209</v>
      </c>
      <c r="AD158" s="152">
        <f>VLOOKUP(AD$2,怪物属性!$B$4:$F$29,5,FALSE)/($F158-VLOOKUP(AD$2,怪物属性!$B$4:$F$29,4,FALSE))</f>
        <v>39.168935297408169</v>
      </c>
      <c r="AE158" s="153">
        <f>$E158/(VLOOKUP(AE$2,怪物属性!$B$4:$F$29,3,FALSE)-$G158)/IF(AD158&lt;0,ABS(AD158),AD158)</f>
        <v>0.1936081737055238</v>
      </c>
      <c r="AF158" s="152">
        <f>VLOOKUP(AF$2,怪物属性!$B$4:$F$29,5,FALSE)/($F158-VLOOKUP(AF$2,怪物属性!$B$4:$F$29,4,FALSE))</f>
        <v>48.364316660102403</v>
      </c>
      <c r="AG158" s="153">
        <f>$E158/(VLOOKUP(AG$2,怪物属性!$B$4:$F$29,3,FALSE)-$G158)/IF(AF158&lt;0,ABS(AF158),AF158)</f>
        <v>0.1333598515256533</v>
      </c>
      <c r="AH158" s="152">
        <f>VLOOKUP(AH$2,怪物属性!$B$4:$F$29,5,FALSE)/($F158-VLOOKUP(AH$2,怪物属性!$B$4:$F$29,4,FALSE))</f>
        <v>56.854757929883135</v>
      </c>
      <c r="AI158" s="153">
        <f>$E158/(VLOOKUP(AI$2,怪物属性!$B$4:$F$29,3,FALSE)-$G158)/IF(AH158&lt;0,ABS(AH158),AH158)</f>
        <v>9.8631140175263102E-2</v>
      </c>
      <c r="AJ158" s="152">
        <f>VLOOKUP(AJ$2,怪物属性!$B$4:$F$29,5,FALSE)/($F158-VLOOKUP(AJ$2,怪物属性!$B$4:$F$29,4,FALSE))</f>
        <v>69.526268922528942</v>
      </c>
      <c r="AK158" s="153">
        <f>$E158/(VLOOKUP(AK$2,怪物属性!$B$4:$F$29,3,FALSE)-$G158)/IF(AJ158&lt;0,ABS(AJ158),AJ158)</f>
        <v>7.0991104266426228E-2</v>
      </c>
      <c r="AL158" s="152">
        <f>VLOOKUP(AL$2,怪物属性!$B$4:$F$29,5,FALSE)/($F158-VLOOKUP(AL$2,怪物属性!$B$4:$F$29,4,FALSE))</f>
        <v>82.387941388421808</v>
      </c>
      <c r="AM158" s="153">
        <f>$E158/(VLOOKUP(AM$2,怪物属性!$B$4:$F$29,3,FALSE)-$G158)/IF(AL158&lt;0,ABS(AL158),AL158)</f>
        <v>5.3001607772874999E-2</v>
      </c>
      <c r="AN158" s="152">
        <f>VLOOKUP(AN$2,怪物属性!$B$4:$F$29,5,FALSE)/($F158-VLOOKUP(AN$2,怪物属性!$B$4:$F$29,4,FALSE))</f>
        <v>100.57703299558327</v>
      </c>
      <c r="AO158" s="153">
        <f>$E158/(VLOOKUP(AO$2,怪物属性!$B$4:$F$29,3,FALSE)-$G158)/IF(AN158&lt;0,ABS(AN158),AN158)</f>
        <v>3.9085405642092362E-2</v>
      </c>
      <c r="AP158" s="152">
        <f>VLOOKUP(AP$2,怪物属性!$B$4:$F$29,5,FALSE)/($F158-VLOOKUP(AP$2,怪物属性!$B$4:$F$29,4,FALSE))</f>
        <v>119.55479452054794</v>
      </c>
      <c r="AQ158" s="153">
        <f>$E158/(VLOOKUP(AQ$2,怪物属性!$B$4:$F$29,3,FALSE)-$G158)/IF(AP158&lt;0,ABS(AP158),AP158)</f>
        <v>2.9665268239505119E-2</v>
      </c>
      <c r="AR158" s="152">
        <f>VLOOKUP(AR$2,怪物属性!$B$4:$F$29,5,FALSE)/($F158-VLOOKUP(AR$2,怪物属性!$B$4:$F$29,4,FALSE))</f>
        <v>147.93908629441626</v>
      </c>
      <c r="AS158" s="153">
        <f>$E158/(VLOOKUP(AS$2,怪物属性!$B$4:$F$29,3,FALSE)-$G158)/IF(AR158&lt;0,ABS(AR158),AR158)</f>
        <v>2.1801611379162065E-2</v>
      </c>
      <c r="AT158" s="152">
        <f>VLOOKUP(AT$2,怪物属性!$B$4:$F$29,5,FALSE)/($F158-VLOOKUP(AT$2,怪物属性!$B$4:$F$29,4,FALSE))</f>
        <v>181.77640203932992</v>
      </c>
      <c r="AU158" s="153">
        <f>$E158/(VLOOKUP(AU$2,怪物属性!$B$4:$F$29,3,FALSE)-$G158)/IF(AT158&lt;0,ABS(AT158),AT158)</f>
        <v>1.607925753399593E-2</v>
      </c>
      <c r="AV158" s="152">
        <f>VLOOKUP(AV$2,怪物属性!$B$4:$F$29,5,FALSE)/($F158-VLOOKUP(AV$2,怪物属性!$B$4:$F$29,4,FALSE))</f>
        <v>242.33863837312114</v>
      </c>
      <c r="AW158" s="153">
        <f>$E158/(VLOOKUP(AW$2,怪物属性!$B$4:$F$29,3,FALSE)-$G158)/IF(AV158&lt;0,ABS(AV158),AV158)</f>
        <v>1.0861822942929169E-2</v>
      </c>
      <c r="AX158" s="152">
        <f>VLOOKUP(AX$2,怪物属性!$B$4:$F$29,5,FALSE)/($F158-VLOOKUP(AX$2,怪物属性!$B$4:$F$29,4,FALSE))</f>
        <v>329.56047700170359</v>
      </c>
      <c r="AY158" s="153">
        <f>$E158/(VLOOKUP(AY$2,怪物属性!$B$4:$F$29,3,FALSE)-$G158)/IF(AX158&lt;0,ABS(AX158),AX158)</f>
        <v>7.2432224083728153E-3</v>
      </c>
      <c r="AZ158" s="152">
        <f>VLOOKUP(AZ$2,怪物属性!$B$4:$F$29,5,FALSE)/($F158-VLOOKUP(AZ$2,怪物属性!$B$4:$F$29,4,FALSE))</f>
        <v>587.20754716981128</v>
      </c>
      <c r="BA158" s="153">
        <f>$E158/(VLOOKUP(BA$2,怪物属性!$B$4:$F$29,3,FALSE)-$G158)/IF(AZ158&lt;0,ABS(AZ158),AZ158)</f>
        <v>3.6028036313855596E-3</v>
      </c>
      <c r="BB158" s="152">
        <f>VLOOKUP(BB$2,怪物属性!$B$4:$F$29,5,FALSE)/($F158-VLOOKUP(BB$2,怪物属性!$B$4:$F$29,4,FALSE))</f>
        <v>3062.4285714285716</v>
      </c>
      <c r="BC158" s="153">
        <f>$E158/(VLOOKUP(BC$2,怪物属性!$B$4:$F$29,3,FALSE)-$G158)/IF(BB158&lt;0,ABS(BB158),BB158)</f>
        <v>6.0774621114220869E-4</v>
      </c>
      <c r="BD158" s="152">
        <f>VLOOKUP(BD$2,怪物属性!$B$4:$F$29,5,FALSE)/($F158-VLOOKUP(BD$2,怪物属性!$B$4:$F$29,4,FALSE))</f>
        <v>-449.18030513176143</v>
      </c>
      <c r="BE158" s="153">
        <f>$E158/(VLOOKUP(BE$2,怪物属性!$B$4:$F$29,3,FALSE)-$G158)/IF(BD158&lt;0,ABS(BD158),BD158)</f>
        <v>3.3692539549763788E-3</v>
      </c>
    </row>
    <row r="159" spans="1:57" x14ac:dyDescent="0.15">
      <c r="A159" s="30">
        <f>VLOOKUP(B159,装备升级!W:AB,静态模拟!C159+1,FALSE)+IF(静态模拟!D159=0,0,VLOOKUP(B159,装备强化!AP:AZ,静态模拟!D159+1,FALSE))</f>
        <v>2727</v>
      </c>
      <c r="B159" s="149">
        <v>10</v>
      </c>
      <c r="C159" s="149">
        <v>4</v>
      </c>
      <c r="D159" s="149">
        <v>10</v>
      </c>
      <c r="E159" s="149">
        <f t="shared" si="7"/>
        <v>27390</v>
      </c>
      <c r="F159" s="22">
        <f t="shared" si="8"/>
        <v>9130</v>
      </c>
      <c r="G159" s="22">
        <f t="shared" si="9"/>
        <v>4565</v>
      </c>
      <c r="H159" s="152">
        <f>VLOOKUP(H$2,怪物属性!$B$4:$F$29,5,FALSE)/($F159-VLOOKUP(H$2,怪物属性!$B$4:$F$29,4,FALSE))</f>
        <v>1.3016157989228008</v>
      </c>
      <c r="I159" s="153">
        <f>$E159/(VLOOKUP(I$2,怪物属性!$B$4:$F$29,3,FALSE)-$G159)/IF(H159&lt;0,ABS(H159),H159)</f>
        <v>-6.9771471691210101</v>
      </c>
      <c r="J159" s="152">
        <f>VLOOKUP(J$2,怪物属性!$B$4:$F$29,5,FALSE)/($F159-VLOOKUP(J$2,怪物属性!$B$4:$F$29,4,FALSE))</f>
        <v>1.963302752293578</v>
      </c>
      <c r="K159" s="153">
        <f>$E159/(VLOOKUP(K$2,怪物属性!$B$4:$F$29,3,FALSE)-$G159)/IF(J159&lt;0,ABS(J159),J159)</f>
        <v>-5.3802473229507193</v>
      </c>
      <c r="L159" s="152">
        <f>VLOOKUP(L$2,怪物属性!$B$4:$F$29,5,FALSE)/($F159-VLOOKUP(L$2,怪物属性!$B$4:$F$29,4,FALSE))</f>
        <v>3.1763822867150364</v>
      </c>
      <c r="M159" s="153">
        <f>$E159/(VLOOKUP(M$2,怪物属性!$B$4:$F$29,3,FALSE)-$G159)/IF(L159&lt;0,ABS(L159),L159)</f>
        <v>-3.9774065894014328</v>
      </c>
      <c r="N159" s="152">
        <f>VLOOKUP(N$2,怪物属性!$B$4:$F$29,5,FALSE)/($F159-VLOOKUP(N$2,怪物属性!$B$4:$F$29,4,FALSE))</f>
        <v>4.2304147465437785</v>
      </c>
      <c r="O159" s="153">
        <f>$E159/(VLOOKUP(O$2,怪物属性!$B$4:$F$29,3,FALSE)-$G159)/IF(N159&lt;0,ABS(N159),N159)</f>
        <v>-3.7167293247187896</v>
      </c>
      <c r="P159" s="152">
        <f>VLOOKUP(P$2,怪物属性!$B$4:$F$29,5,FALSE)/($F159-VLOOKUP(P$2,怪物属性!$B$4:$F$29,4,FALSE))</f>
        <v>6.0111416961593918</v>
      </c>
      <c r="Q159" s="153">
        <f>$E159/(VLOOKUP(Q$2,怪物属性!$B$4:$F$29,3,FALSE)-$G159)/IF(P159&lt;0,ABS(P159),P159)</f>
        <v>-3.4703265333637079</v>
      </c>
      <c r="R159" s="152">
        <f>VLOOKUP(R$2,怪物属性!$B$4:$F$29,5,FALSE)/($F159-VLOOKUP(R$2,怪物属性!$B$4:$F$29,4,FALSE))</f>
        <v>7.5764832503699715</v>
      </c>
      <c r="S159" s="153">
        <f>$E159/(VLOOKUP(S$2,怪物属性!$B$4:$F$29,3,FALSE)-$G159)/IF(R159&lt;0,ABS(R159),R159)</f>
        <v>-4.2085374968341371</v>
      </c>
      <c r="T159" s="152">
        <f>VLOOKUP(T$2,怪物属性!$B$4:$F$29,5,FALSE)/($F159-VLOOKUP(T$2,怪物属性!$B$4:$F$29,4,FALSE))</f>
        <v>10.020971302428256</v>
      </c>
      <c r="U159" s="153">
        <f>$E159/(VLOOKUP(U$2,怪物属性!$B$4:$F$29,3,FALSE)-$G159)/IF(T159&lt;0,ABS(T159),T159)</f>
        <v>-6.4161220212562968</v>
      </c>
      <c r="V159" s="152">
        <f>VLOOKUP(V$2,怪物属性!$B$4:$F$29,5,FALSE)/($F159-VLOOKUP(V$2,怪物属性!$B$4:$F$29,4,FALSE))</f>
        <v>12.067988668555241</v>
      </c>
      <c r="W159" s="153">
        <f>$E159/(VLOOKUP(W$2,怪物属性!$B$4:$F$29,3,FALSE)-$G159)/IF(V159&lt;0,ABS(V159),V159)</f>
        <v>189.13673708920189</v>
      </c>
      <c r="X159" s="152">
        <f>VLOOKUP(X$2,怪物属性!$B$4:$F$29,5,FALSE)/($F159-VLOOKUP(X$2,怪物属性!$B$4:$F$29,4,FALSE))</f>
        <v>15.268083248435453</v>
      </c>
      <c r="Y159" s="153">
        <f>$E159/(VLOOKUP(Y$2,怪物属性!$B$4:$F$29,3,FALSE)-$G159)/IF(X159&lt;0,ABS(X159),X159)</f>
        <v>3.9688901446717537</v>
      </c>
      <c r="Z159" s="152">
        <f>VLOOKUP(Z$2,怪物属性!$B$4:$F$29,5,FALSE)/($F159-VLOOKUP(Z$2,怪物属性!$B$4:$F$29,4,FALSE))</f>
        <v>17.946099715526277</v>
      </c>
      <c r="AA159" s="153">
        <f>$E159/(VLOOKUP(AA$2,怪物属性!$B$4:$F$29,3,FALSE)-$G159)/IF(Z159&lt;0,ABS(Z159),Z159)</f>
        <v>1.6977051417806783</v>
      </c>
      <c r="AB159" s="152">
        <f>VLOOKUP(AB$2,怪物属性!$B$4:$F$29,5,FALSE)/($F159-VLOOKUP(AB$2,怪物属性!$B$4:$F$29,4,FALSE))</f>
        <v>32.821415991546317</v>
      </c>
      <c r="AC159" s="153">
        <f>$E159/(VLOOKUP(AC$2,怪物属性!$B$4:$F$29,3,FALSE)-$G159)/IF(AB159&lt;0,ABS(AB159),AB159)</f>
        <v>0.28164566246205891</v>
      </c>
      <c r="AD159" s="152">
        <f>VLOOKUP(AD$2,怪物属性!$B$4:$F$29,5,FALSE)/($F159-VLOOKUP(AD$2,怪物属性!$B$4:$F$29,4,FALSE))</f>
        <v>38.878956135480287</v>
      </c>
      <c r="AE159" s="153">
        <f>$E159/(VLOOKUP(AE$2,怪物属性!$B$4:$F$29,3,FALSE)-$G159)/IF(AD159&lt;0,ABS(AD159),AD159)</f>
        <v>0.1970062145306552</v>
      </c>
      <c r="AF159" s="152">
        <f>VLOOKUP(AF$2,怪物属性!$B$4:$F$29,5,FALSE)/($F159-VLOOKUP(AF$2,怪物属性!$B$4:$F$29,4,FALSE))</f>
        <v>47.986322782336849</v>
      </c>
      <c r="AG159" s="153">
        <f>$E159/(VLOOKUP(AG$2,怪物属性!$B$4:$F$29,3,FALSE)-$G159)/IF(AF159&lt;0,ABS(AF159),AF159)</f>
        <v>0.13564345090111471</v>
      </c>
      <c r="AH159" s="152">
        <f>VLOOKUP(AH$2,怪物属性!$B$4:$F$29,5,FALSE)/($F159-VLOOKUP(AH$2,怪物属性!$B$4:$F$29,4,FALSE))</f>
        <v>56.384105960264904</v>
      </c>
      <c r="AI159" s="153">
        <f>$E159/(VLOOKUP(AI$2,怪物属性!$B$4:$F$29,3,FALSE)-$G159)/IF(AH159&lt;0,ABS(AH159),AH159)</f>
        <v>0.10030460330341721</v>
      </c>
      <c r="AJ159" s="152">
        <f>VLOOKUP(AJ$2,怪物属性!$B$4:$F$29,5,FALSE)/($F159-VLOOKUP(AJ$2,怪物属性!$B$4:$F$29,4,FALSE))</f>
        <v>68.912621359223294</v>
      </c>
      <c r="AK159" s="153">
        <f>$E159/(VLOOKUP(AK$2,怪物属性!$B$4:$F$29,3,FALSE)-$G159)/IF(AJ159&lt;0,ABS(AJ159),AJ159)</f>
        <v>7.2199790707441105E-2</v>
      </c>
      <c r="AL159" s="152">
        <f>VLOOKUP(AL$2,怪物属性!$B$4:$F$29,5,FALSE)/($F159-VLOOKUP(AL$2,怪物属性!$B$4:$F$29,4,FALSE))</f>
        <v>81.603854389721633</v>
      </c>
      <c r="AM159" s="153">
        <f>$E159/(VLOOKUP(AM$2,怪物属性!$B$4:$F$29,3,FALSE)-$G159)/IF(AL159&lt;0,ABS(AL159),AL159)</f>
        <v>5.391902175339159E-2</v>
      </c>
      <c r="AN159" s="152">
        <f>VLOOKUP(AN$2,怪物属性!$B$4:$F$29,5,FALSE)/($F159-VLOOKUP(AN$2,怪物属性!$B$4:$F$29,4,FALSE))</f>
        <v>99.54255592697352</v>
      </c>
      <c r="AO159" s="153">
        <f>$E159/(VLOOKUP(AO$2,怪物属性!$B$4:$F$29,3,FALSE)-$G159)/IF(AN159&lt;0,ABS(AN159),AN159)</f>
        <v>3.9780063199586033E-2</v>
      </c>
      <c r="AP159" s="152">
        <f>VLOOKUP(AP$2,怪物属性!$B$4:$F$29,5,FALSE)/($F159-VLOOKUP(AP$2,怪物属性!$B$4:$F$29,4,FALSE))</f>
        <v>118.20541760722348</v>
      </c>
      <c r="AQ159" s="153">
        <f>$E159/(VLOOKUP(AQ$2,怪物属性!$B$4:$F$29,3,FALSE)-$G159)/IF(AP159&lt;0,ABS(AP159),AP159)</f>
        <v>3.0214534858725633E-2</v>
      </c>
      <c r="AR159" s="152">
        <f>VLOOKUP(AR$2,怪物属性!$B$4:$F$29,5,FALSE)/($F159-VLOOKUP(AR$2,怪物属性!$B$4:$F$29,4,FALSE))</f>
        <v>146.08521303258146</v>
      </c>
      <c r="AS159" s="153">
        <f>$E159/(VLOOKUP(AS$2,怪物属性!$B$4:$F$29,3,FALSE)-$G159)/IF(AR159&lt;0,ABS(AR159),AR159)</f>
        <v>2.2228015303606186E-2</v>
      </c>
      <c r="AT159" s="152">
        <f>VLOOKUP(AT$2,怪物属性!$B$4:$F$29,5,FALSE)/($F159-VLOOKUP(AT$2,怪物属性!$B$4:$F$29,4,FALSE))</f>
        <v>179.16654702081837</v>
      </c>
      <c r="AU159" s="153">
        <f>$E159/(VLOOKUP(AU$2,怪物属性!$B$4:$F$29,3,FALSE)-$G159)/IF(AT159&lt;0,ABS(AT159),AT159)</f>
        <v>1.6420464091605452E-2</v>
      </c>
      <c r="AV159" s="152">
        <f>VLOOKUP(AV$2,怪物属性!$B$4:$F$29,5,FALSE)/($F159-VLOOKUP(AV$2,怪物属性!$B$4:$F$29,4,FALSE))</f>
        <v>238.12771503040835</v>
      </c>
      <c r="AW159" s="153">
        <f>$E159/(VLOOKUP(AW$2,怪物属性!$B$4:$F$29,3,FALSE)-$G159)/IF(AV159&lt;0,ABS(AV159),AV159)</f>
        <v>1.112401456451427E-2</v>
      </c>
      <c r="AX159" s="152">
        <f>VLOOKUP(AX$2,怪物属性!$B$4:$F$29,5,FALSE)/($F159-VLOOKUP(AX$2,怪物属性!$B$4:$F$29,4,FALSE))</f>
        <v>322.24097723486949</v>
      </c>
      <c r="AY159" s="153">
        <f>$E159/(VLOOKUP(AY$2,怪物属性!$B$4:$F$29,3,FALSE)-$G159)/IF(AX159&lt;0,ABS(AX159),AX159)</f>
        <v>7.4533936268085677E-3</v>
      </c>
      <c r="AZ159" s="152">
        <f>VLOOKUP(AZ$2,怪物属性!$B$4:$F$29,5,FALSE)/($F159-VLOOKUP(AZ$2,怪物属性!$B$4:$F$29,4,FALSE))</f>
        <v>565.85454545454547</v>
      </c>
      <c r="BA159" s="153">
        <f>$E159/(VLOOKUP(BA$2,怪物属性!$B$4:$F$29,3,FALSE)-$G159)/IF(AZ159&lt;0,ABS(AZ159),AZ159)</f>
        <v>3.7610462711677286E-3</v>
      </c>
      <c r="BB159" s="152">
        <f>VLOOKUP(BB$2,怪物属性!$B$4:$F$29,5,FALSE)/($F159-VLOOKUP(BB$2,怪物属性!$B$4:$F$29,4,FALSE))</f>
        <v>2572.44</v>
      </c>
      <c r="BC159" s="153">
        <f>$E159/(VLOOKUP(BC$2,怪物属性!$B$4:$F$29,3,FALSE)-$G159)/IF(BB159&lt;0,ABS(BB159),BB159)</f>
        <v>7.2768443537413641E-4</v>
      </c>
      <c r="BD159" s="152">
        <f>VLOOKUP(BD$2,怪物属性!$B$4:$F$29,5,FALSE)/($F159-VLOOKUP(BD$2,怪物属性!$B$4:$F$29,4,FALSE))</f>
        <v>-461.99572039942939</v>
      </c>
      <c r="BE159" s="153">
        <f>$E159/(VLOOKUP(BE$2,怪物属性!$B$4:$F$29,3,FALSE)-$G159)/IF(BD159&lt;0,ABS(BD159),BD159)</f>
        <v>3.2938642961558183E-3</v>
      </c>
    </row>
    <row r="160" spans="1:57" x14ac:dyDescent="0.15">
      <c r="A160" s="30">
        <f>VLOOKUP(B160,装备升级!W:AB,静态模拟!C160+1,FALSE)+IF(静态模拟!D160=0,0,VLOOKUP(B160,装备强化!AP:AZ,静态模拟!D160+1,FALSE))</f>
        <v>267</v>
      </c>
      <c r="B160" s="149">
        <v>10</v>
      </c>
      <c r="C160" s="149">
        <v>5</v>
      </c>
      <c r="D160" s="149">
        <v>0</v>
      </c>
      <c r="E160" s="149">
        <f t="shared" si="7"/>
        <v>30270</v>
      </c>
      <c r="F160" s="22">
        <f t="shared" si="8"/>
        <v>10090</v>
      </c>
      <c r="G160" s="22">
        <f t="shared" si="9"/>
        <v>5045</v>
      </c>
      <c r="H160" s="152">
        <f>VLOOKUP(H$2,怪物属性!$B$4:$F$29,5,FALSE)/($F160-VLOOKUP(H$2,怪物属性!$B$4:$F$29,4,FALSE))</f>
        <v>1.1674718196457328</v>
      </c>
      <c r="I160" s="153">
        <f>$E160/(VLOOKUP(I$2,怪物属性!$B$4:$F$29,3,FALSE)-$G160)/IF(H160&lt;0,ABS(H160),H160)</f>
        <v>-7.4164246823956432</v>
      </c>
      <c r="J160" s="152">
        <f>VLOOKUP(J$2,怪物属性!$B$4:$F$29,5,FALSE)/($F160-VLOOKUP(J$2,怪物属性!$B$4:$F$29,4,FALSE))</f>
        <v>1.7569786535303777</v>
      </c>
      <c r="K160" s="153">
        <f>$E160/(VLOOKUP(K$2,怪物属性!$B$4:$F$29,3,FALSE)-$G160)/IF(J160&lt;0,ABS(J160),J160)</f>
        <v>-5.6063909054137486</v>
      </c>
      <c r="L160" s="152">
        <f>VLOOKUP(L$2,怪物属性!$B$4:$F$29,5,FALSE)/($F160-VLOOKUP(L$2,怪物属性!$B$4:$F$29,4,FALSE))</f>
        <v>2.8358275631002905</v>
      </c>
      <c r="M160" s="153">
        <f>$E160/(VLOOKUP(M$2,怪物属性!$B$4:$F$29,3,FALSE)-$G160)/IF(L160&lt;0,ABS(L160),L160)</f>
        <v>-4.0310169175723445</v>
      </c>
      <c r="N160" s="152">
        <f>VLOOKUP(N$2,怪物属性!$B$4:$F$29,5,FALSE)/($F160-VLOOKUP(N$2,怪物属性!$B$4:$F$29,4,FALSE))</f>
        <v>3.7674418604651163</v>
      </c>
      <c r="O160" s="153">
        <f>$E160/(VLOOKUP(O$2,怪物属性!$B$4:$F$29,3,FALSE)-$G160)/IF(N160&lt;0,ABS(N160),N160)</f>
        <v>-3.6159449278261158</v>
      </c>
      <c r="P160" s="152">
        <f>VLOOKUP(P$2,怪物属性!$B$4:$F$29,5,FALSE)/($F160-VLOOKUP(P$2,怪物属性!$B$4:$F$29,4,FALSE))</f>
        <v>5.3392711607870531</v>
      </c>
      <c r="Q160" s="153">
        <f>$E160/(VLOOKUP(Q$2,怪物属性!$B$4:$F$29,3,FALSE)-$G160)/IF(P160&lt;0,ABS(P160),P160)</f>
        <v>-3.1619147305800595</v>
      </c>
      <c r="R160" s="152">
        <f>VLOOKUP(R$2,怪物属性!$B$4:$F$29,5,FALSE)/($F160-VLOOKUP(R$2,怪物属性!$B$4:$F$29,4,FALSE))</f>
        <v>6.7098772786846181</v>
      </c>
      <c r="S160" s="153">
        <f>$E160/(VLOOKUP(S$2,怪物属性!$B$4:$F$29,3,FALSE)-$G160)/IF(R160&lt;0,ABS(R160),R160)</f>
        <v>-3.3691261053796455</v>
      </c>
      <c r="T160" s="152">
        <f>VLOOKUP(T$2,怪物属性!$B$4:$F$29,5,FALSE)/($F160-VLOOKUP(T$2,怪物属性!$B$4:$F$29,4,FALSE))</f>
        <v>8.848927875243664</v>
      </c>
      <c r="U160" s="153">
        <f>$E160/(VLOOKUP(U$2,怪物属性!$B$4:$F$29,3,FALSE)-$G160)/IF(T160&lt;0,ABS(T160),T160)</f>
        <v>-3.7756659899965648</v>
      </c>
      <c r="V160" s="152">
        <f>VLOOKUP(V$2,怪物属性!$B$4:$F$29,5,FALSE)/($F160-VLOOKUP(V$2,怪物属性!$B$4:$F$29,4,FALSE))</f>
        <v>10.623441396508728</v>
      </c>
      <c r="W160" s="153">
        <f>$E160/(VLOOKUP(W$2,怪物属性!$B$4:$F$29,3,FALSE)-$G160)/IF(V160&lt;0,ABS(V160),V160)</f>
        <v>-6.0883742626700377</v>
      </c>
      <c r="X160" s="152">
        <f>VLOOKUP(X$2,怪物属性!$B$4:$F$29,5,FALSE)/($F160-VLOOKUP(X$2,怪物属性!$B$4:$F$29,4,FALSE))</f>
        <v>13.396373387817647</v>
      </c>
      <c r="Y160" s="153">
        <f>$E160/(VLOOKUP(Y$2,怪物属性!$B$4:$F$29,3,FALSE)-$G160)/IF(X160&lt;0,ABS(X160),X160)</f>
        <v>-80.698812826054109</v>
      </c>
      <c r="Z160" s="152">
        <f>VLOOKUP(Z$2,怪物属性!$B$4:$F$29,5,FALSE)/($F160-VLOOKUP(Z$2,怪物属性!$B$4:$F$29,4,FALSE))</f>
        <v>15.690797224767639</v>
      </c>
      <c r="AA160" s="153">
        <f>$E160/(VLOOKUP(AA$2,怪物属性!$B$4:$F$29,3,FALSE)-$G160)/IF(Z160&lt;0,ABS(Z160),Z160)</f>
        <v>4.6041915983810977</v>
      </c>
      <c r="AB160" s="152">
        <f>VLOOKUP(AB$2,怪物属性!$B$4:$F$29,5,FALSE)/($F160-VLOOKUP(AB$2,怪物属性!$B$4:$F$29,4,FALSE))</f>
        <v>28.074721301596867</v>
      </c>
      <c r="AC160" s="153">
        <f>$E160/(VLOOKUP(AC$2,怪物属性!$B$4:$F$29,3,FALSE)-$G160)/IF(AB160&lt;0,ABS(AB160),AB160)</f>
        <v>0.43423042302596487</v>
      </c>
      <c r="AD160" s="152">
        <f>VLOOKUP(AD$2,怪物属性!$B$4:$F$29,5,FALSE)/($F160-VLOOKUP(AD$2,怪物属性!$B$4:$F$29,4,FALSE))</f>
        <v>33.013201320132012</v>
      </c>
      <c r="AE160" s="153">
        <f>$E160/(VLOOKUP(AE$2,怪物属性!$B$4:$F$29,3,FALSE)-$G160)/IF(AD160&lt;0,ABS(AD160),AD160)</f>
        <v>0.29615824554959091</v>
      </c>
      <c r="AF160" s="152">
        <f>VLOOKUP(AF$2,怪物属性!$B$4:$F$29,5,FALSE)/($F160-VLOOKUP(AF$2,怪物属性!$B$4:$F$29,4,FALSE))</f>
        <v>40.407041790062522</v>
      </c>
      <c r="AG160" s="153">
        <f>$E160/(VLOOKUP(AG$2,怪物属性!$B$4:$F$29,3,FALSE)-$G160)/IF(AF160&lt;0,ABS(AF160),AF160)</f>
        <v>0.20094604389302126</v>
      </c>
      <c r="AH160" s="152">
        <f>VLOOKUP(AH$2,怪物属性!$B$4:$F$29,5,FALSE)/($F160-VLOOKUP(AH$2,怪物属性!$B$4:$F$29,4,FALSE))</f>
        <v>47.038674033149171</v>
      </c>
      <c r="AI160" s="153">
        <f>$E160/(VLOOKUP(AI$2,怪物属性!$B$4:$F$29,3,FALSE)-$G160)/IF(AH160&lt;0,ABS(AH160),AH160)</f>
        <v>0.1474932471579754</v>
      </c>
      <c r="AJ160" s="152">
        <f>VLOOKUP(AJ$2,怪物属性!$B$4:$F$29,5,FALSE)/($F160-VLOOKUP(AJ$2,怪物属性!$B$4:$F$29,4,FALSE))</f>
        <v>56.866715222141295</v>
      </c>
      <c r="AK160" s="153">
        <f>$E160/(VLOOKUP(AK$2,怪物属性!$B$4:$F$29,3,FALSE)-$G160)/IF(AJ160&lt;0,ABS(AJ160),AJ160)</f>
        <v>0.10592981454060674</v>
      </c>
      <c r="AL160" s="152">
        <f>VLOOKUP(AL$2,怪物属性!$B$4:$F$29,5,FALSE)/($F160-VLOOKUP(AL$2,怪物属性!$B$4:$F$29,4,FALSE))</f>
        <v>66.430563625798953</v>
      </c>
      <c r="AM160" s="153">
        <f>$E160/(VLOOKUP(AM$2,怪物属性!$B$4:$F$29,3,FALSE)-$G160)/IF(AL160&lt;0,ABS(AL160),AL160)</f>
        <v>7.9314839681266971E-2</v>
      </c>
      <c r="AN160" s="152">
        <f>VLOOKUP(AN$2,怪物属性!$B$4:$F$29,5,FALSE)/($F160-VLOOKUP(AN$2,怪物属性!$B$4:$F$29,4,FALSE))</f>
        <v>79.835223757475774</v>
      </c>
      <c r="AO160" s="153">
        <f>$E160/(VLOOKUP(AO$2,怪物属性!$B$4:$F$29,3,FALSE)-$G160)/IF(AN160&lt;0,ABS(AN160),AN160)</f>
        <v>5.8902586400012412E-2</v>
      </c>
      <c r="AP160" s="152">
        <f>VLOOKUP(AP$2,怪物属性!$B$4:$F$29,5,FALSE)/($F160-VLOOKUP(AP$2,怪物属性!$B$4:$F$29,4,FALSE))</f>
        <v>93.010657193605681</v>
      </c>
      <c r="AQ160" s="153">
        <f>$E160/(VLOOKUP(AQ$2,怪物属性!$B$4:$F$29,3,FALSE)-$G160)/IF(AP160&lt;0,ABS(AP160),AP160)</f>
        <v>4.5270076076235864E-2</v>
      </c>
      <c r="AR160" s="152">
        <f>VLOOKUP(AR$2,怪物属性!$B$4:$F$29,5,FALSE)/($F160-VLOOKUP(AR$2,怪物属性!$B$4:$F$29,4,FALSE))</f>
        <v>112.30828516377649</v>
      </c>
      <c r="AS160" s="153">
        <f>$E160/(VLOOKUP(AS$2,怪物属性!$B$4:$F$29,3,FALSE)-$G160)/IF(AR160&lt;0,ABS(AR160),AR160)</f>
        <v>3.3881329286183454E-2</v>
      </c>
      <c r="AT160" s="152">
        <f>VLOOKUP(AT$2,怪物属性!$B$4:$F$29,5,FALSE)/($F160-VLOOKUP(AT$2,怪物属性!$B$4:$F$29,4,FALSE))</f>
        <v>133.25093432995195</v>
      </c>
      <c r="AU160" s="153">
        <f>$E160/(VLOOKUP(AU$2,怪物属性!$B$4:$F$29,3,FALSE)-$G160)/IF(AT160&lt;0,ABS(AT160),AT160)</f>
        <v>2.5726544338718498E-2</v>
      </c>
      <c r="AV160" s="152">
        <f>VLOOKUP(AV$2,怪物属性!$B$4:$F$29,5,FALSE)/($F160-VLOOKUP(AV$2,怪物属性!$B$4:$F$29,4,FALSE))</f>
        <v>168.04721030042919</v>
      </c>
      <c r="AW160" s="153">
        <f>$E160/(VLOOKUP(AW$2,怪物属性!$B$4:$F$29,3,FALSE)-$G160)/IF(AV160&lt;0,ABS(AV160),AV160)</f>
        <v>1.8268555071732126E-2</v>
      </c>
      <c r="AX160" s="152">
        <f>VLOOKUP(AX$2,怪物属性!$B$4:$F$29,5,FALSE)/($F160-VLOOKUP(AX$2,怪物属性!$B$4:$F$29,4,FALSE))</f>
        <v>210.19775443679825</v>
      </c>
      <c r="AY160" s="153">
        <f>$E160/(VLOOKUP(AY$2,怪物属性!$B$4:$F$29,3,FALSE)-$G160)/IF(AX160&lt;0,ABS(AX160),AX160)</f>
        <v>1.3182648047950387E-2</v>
      </c>
      <c r="AZ160" s="152">
        <f>VLOOKUP(AZ$2,怪物属性!$B$4:$F$29,5,FALSE)/($F160-VLOOKUP(AZ$2,怪物属性!$B$4:$F$29,4,FALSE))</f>
        <v>302.15533980582524</v>
      </c>
      <c r="BA160" s="153">
        <f>$E160/(VLOOKUP(BA$2,怪物属性!$B$4:$F$29,3,FALSE)-$G160)/IF(AZ160&lt;0,ABS(AZ160),AZ160)</f>
        <v>8.0855737157508531E-3</v>
      </c>
      <c r="BB160" s="152">
        <f>VLOOKUP(BB$2,怪物属性!$B$4:$F$29,5,FALSE)/($F160-VLOOKUP(BB$2,怪物属性!$B$4:$F$29,4,FALSE))</f>
        <v>531.49586776859508</v>
      </c>
      <c r="BC160" s="153">
        <f>$E160/(VLOOKUP(BC$2,怪物属性!$B$4:$F$29,3,FALSE)-$G160)/IF(BB160&lt;0,ABS(BB160),BB160)</f>
        <v>4.0243404016127504E-3</v>
      </c>
      <c r="BD160" s="152">
        <f>VLOOKUP(BD$2,怪物属性!$B$4:$F$29,5,FALSE)/($F160-VLOOKUP(BD$2,怪物属性!$B$4:$F$29,4,FALSE))</f>
        <v>-1465.4253393665158</v>
      </c>
      <c r="BE160" s="153">
        <f>$E160/(VLOOKUP(BE$2,怪物属性!$B$4:$F$29,3,FALSE)-$G160)/IF(BD160&lt;0,ABS(BD160),BD160)</f>
        <v>1.1790695168984403E-3</v>
      </c>
    </row>
    <row r="161" spans="1:57" x14ac:dyDescent="0.15">
      <c r="A161" s="30">
        <f>VLOOKUP(B161,装备升级!W:AB,静态模拟!C161+1,FALSE)+IF(静态模拟!D161=0,0,VLOOKUP(B161,装备强化!AP:AZ,静态模拟!D161+1,FALSE))</f>
        <v>345</v>
      </c>
      <c r="B161" s="149">
        <v>10</v>
      </c>
      <c r="C161" s="149">
        <v>5</v>
      </c>
      <c r="D161" s="149">
        <v>1</v>
      </c>
      <c r="E161" s="149">
        <f t="shared" si="7"/>
        <v>30420</v>
      </c>
      <c r="F161" s="22">
        <f t="shared" si="8"/>
        <v>10140</v>
      </c>
      <c r="G161" s="22">
        <f t="shared" si="9"/>
        <v>5070</v>
      </c>
      <c r="H161" s="152">
        <f>VLOOKUP(H$2,怪物属性!$B$4:$F$29,5,FALSE)/($F161-VLOOKUP(H$2,怪物属性!$B$4:$F$29,4,FALSE))</f>
        <v>1.1612386545648692</v>
      </c>
      <c r="I161" s="153">
        <f>$E161/(VLOOKUP(I$2,怪物属性!$B$4:$F$29,3,FALSE)-$G161)/IF(H161&lt;0,ABS(H161),H161)</f>
        <v>-7.4399788461350136</v>
      </c>
      <c r="J161" s="152">
        <f>VLOOKUP(J$2,怪物属性!$B$4:$F$29,5,FALSE)/($F161-VLOOKUP(J$2,怪物属性!$B$4:$F$29,4,FALSE))</f>
        <v>1.7474142623843223</v>
      </c>
      <c r="K161" s="153">
        <f>$E161/(VLOOKUP(K$2,怪物属性!$B$4:$F$29,3,FALSE)-$G161)/IF(J161&lt;0,ABS(J161),J161)</f>
        <v>-5.6192961392034659</v>
      </c>
      <c r="L161" s="152">
        <f>VLOOKUP(L$2,怪物属性!$B$4:$F$29,5,FALSE)/($F161-VLOOKUP(L$2,怪物属性!$B$4:$F$29,4,FALSE))</f>
        <v>2.8200799644602399</v>
      </c>
      <c r="M161" s="153">
        <f>$E161/(VLOOKUP(M$2,怪物属性!$B$4:$F$29,3,FALSE)-$G161)/IF(L161&lt;0,ABS(L161),L161)</f>
        <v>-4.0355137173032576</v>
      </c>
      <c r="N161" s="152">
        <f>VLOOKUP(N$2,怪物属性!$B$4:$F$29,5,FALSE)/($F161-VLOOKUP(N$2,怪物属性!$B$4:$F$29,4,FALSE))</f>
        <v>3.7460893221491727</v>
      </c>
      <c r="O161" s="153">
        <f>$E161/(VLOOKUP(O$2,怪物属性!$B$4:$F$29,3,FALSE)-$G161)/IF(N161&lt;0,ABS(N161),N161)</f>
        <v>-3.6139156250939282</v>
      </c>
      <c r="P161" s="152">
        <f>VLOOKUP(P$2,怪物属性!$B$4:$F$29,5,FALSE)/($F161-VLOOKUP(P$2,怪物属性!$B$4:$F$29,4,FALSE))</f>
        <v>5.3083690241926149</v>
      </c>
      <c r="Q161" s="153">
        <f>$E161/(VLOOKUP(Q$2,怪物属性!$B$4:$F$29,3,FALSE)-$G161)/IF(P161&lt;0,ABS(P161),P161)</f>
        <v>-3.1521307563713914</v>
      </c>
      <c r="R161" s="152">
        <f>VLOOKUP(R$2,怪物属性!$B$4:$F$29,5,FALSE)/($F161-VLOOKUP(R$2,怪物属性!$B$4:$F$29,4,FALSE))</f>
        <v>6.6701409451616724</v>
      </c>
      <c r="S161" s="153">
        <f>$E161/(VLOOKUP(S$2,怪物属性!$B$4:$F$29,3,FALSE)-$G161)/IF(R161&lt;0,ABS(R161),R161)</f>
        <v>-3.3435654462595754</v>
      </c>
      <c r="T161" s="152">
        <f>VLOOKUP(T$2,怪物属性!$B$4:$F$29,5,FALSE)/($F161-VLOOKUP(T$2,怪物属性!$B$4:$F$29,4,FALSE))</f>
        <v>8.7953499636715904</v>
      </c>
      <c r="U161" s="153">
        <f>$E161/(VLOOKUP(U$2,怪物属性!$B$4:$F$29,3,FALSE)-$G161)/IF(T161&lt;0,ABS(T161),T161)</f>
        <v>-3.7149793511992657</v>
      </c>
      <c r="V161" s="152">
        <f>VLOOKUP(V$2,怪物属性!$B$4:$F$29,5,FALSE)/($F161-VLOOKUP(V$2,怪物属性!$B$4:$F$29,4,FALSE))</f>
        <v>10.557620817843866</v>
      </c>
      <c r="W161" s="153">
        <f>$E161/(VLOOKUP(W$2,怪物属性!$B$4:$F$29,3,FALSE)-$G161)/IF(V161&lt;0,ABS(V161),V161)</f>
        <v>-5.8444847584492763</v>
      </c>
      <c r="X161" s="152">
        <f>VLOOKUP(X$2,怪物属性!$B$4:$F$29,5,FALSE)/($F161-VLOOKUP(X$2,怪物属性!$B$4:$F$29,4,FALSE))</f>
        <v>13.31138180433955</v>
      </c>
      <c r="Y161" s="153">
        <f>$E161/(VLOOKUP(Y$2,怪物属性!$B$4:$F$29,3,FALSE)-$G161)/IF(X161&lt;0,ABS(X161),X161)</f>
        <v>-43.118158023521644</v>
      </c>
      <c r="Z161" s="152">
        <f>VLOOKUP(Z$2,怪物属性!$B$4:$F$29,5,FALSE)/($F161-VLOOKUP(Z$2,怪物属性!$B$4:$F$29,4,FALSE))</f>
        <v>15.588763168162309</v>
      </c>
      <c r="AA161" s="153">
        <f>$E161/(VLOOKUP(AA$2,怪物属性!$B$4:$F$29,3,FALSE)-$G161)/IF(Z161&lt;0,ABS(Z161),Z161)</f>
        <v>4.9528061331444864</v>
      </c>
      <c r="AB161" s="152">
        <f>VLOOKUP(AB$2,怪物属性!$B$4:$F$29,5,FALSE)/($F161-VLOOKUP(AB$2,怪物属性!$B$4:$F$29,4,FALSE))</f>
        <v>27.864832535885167</v>
      </c>
      <c r="AC161" s="153">
        <f>$E161/(VLOOKUP(AC$2,怪物属性!$B$4:$F$29,3,FALSE)-$G161)/IF(AB161&lt;0,ABS(AB161),AB161)</f>
        <v>0.44414102838832109</v>
      </c>
      <c r="AD161" s="152">
        <f>VLOOKUP(AD$2,怪物属性!$B$4:$F$29,5,FALSE)/($F161-VLOOKUP(AD$2,怪物属性!$B$4:$F$29,4,FALSE))</f>
        <v>32.755808513956026</v>
      </c>
      <c r="AE161" s="153">
        <f>$E161/(VLOOKUP(AE$2,怪物属性!$B$4:$F$29,3,FALSE)-$G161)/IF(AD161&lt;0,ABS(AD161),AD161)</f>
        <v>0.30240646371469776</v>
      </c>
      <c r="AF161" s="152">
        <f>VLOOKUP(AF$2,怪物属性!$B$4:$F$29,5,FALSE)/($F161-VLOOKUP(AF$2,怪物属性!$B$4:$F$29,4,FALSE))</f>
        <v>40.077349869451695</v>
      </c>
      <c r="AG161" s="153">
        <f>$E161/(VLOOKUP(AG$2,怪物属性!$B$4:$F$29,3,FALSE)-$G161)/IF(AF161&lt;0,ABS(AF161),AF161)</f>
        <v>0.20497764620963141</v>
      </c>
      <c r="AH161" s="152">
        <f>VLOOKUP(AH$2,怪物属性!$B$4:$F$29,5,FALSE)/($F161-VLOOKUP(AH$2,怪物属性!$B$4:$F$29,4,FALSE))</f>
        <v>46.636083533036633</v>
      </c>
      <c r="AI161" s="153">
        <f>$E161/(VLOOKUP(AI$2,怪物属性!$B$4:$F$29,3,FALSE)-$G161)/IF(AH161&lt;0,ABS(AH161),AH161)</f>
        <v>0.15036528802450833</v>
      </c>
      <c r="AJ161" s="152">
        <f>VLOOKUP(AJ$2,怪物属性!$B$4:$F$29,5,FALSE)/($F161-VLOOKUP(AJ$2,怪物属性!$B$4:$F$29,4,FALSE))</f>
        <v>56.353662937567663</v>
      </c>
      <c r="AK161" s="153">
        <f>$E161/(VLOOKUP(AK$2,怪物属性!$B$4:$F$29,3,FALSE)-$G161)/IF(AJ161&lt;0,ABS(AJ161),AJ161)</f>
        <v>0.10796103896103897</v>
      </c>
      <c r="AL161" s="152">
        <f>VLOOKUP(AL$2,怪物属性!$B$4:$F$29,5,FALSE)/($F161-VLOOKUP(AL$2,怪物属性!$B$4:$F$29,4,FALSE))</f>
        <v>65.793401112603107</v>
      </c>
      <c r="AM161" s="153">
        <f>$E161/(VLOOKUP(AM$2,怪物属性!$B$4:$F$29,3,FALSE)-$G161)/IF(AL161&lt;0,ABS(AL161),AL161)</f>
        <v>8.0831538243173295E-2</v>
      </c>
      <c r="AN161" s="152">
        <f>VLOOKUP(AN$2,怪物属性!$B$4:$F$29,5,FALSE)/($F161-VLOOKUP(AN$2,怪物属性!$B$4:$F$29,4,FALSE))</f>
        <v>79.020412329046749</v>
      </c>
      <c r="AO161" s="153">
        <f>$E161/(VLOOKUP(AO$2,怪物属性!$B$4:$F$29,3,FALSE)-$G161)/IF(AN161&lt;0,ABS(AN161),AN161)</f>
        <v>6.0038025995128488E-2</v>
      </c>
      <c r="AP161" s="152">
        <f>VLOOKUP(AP$2,怪物属性!$B$4:$F$29,5,FALSE)/($F161-VLOOKUP(AP$2,怪物属性!$B$4:$F$29,4,FALSE))</f>
        <v>91.989459815546766</v>
      </c>
      <c r="AQ161" s="153">
        <f>$E161/(VLOOKUP(AQ$2,怪物属性!$B$4:$F$29,3,FALSE)-$G161)/IF(AP161&lt;0,ABS(AP161),AP161)</f>
        <v>4.6159974895963636E-2</v>
      </c>
      <c r="AR161" s="152">
        <f>VLOOKUP(AR$2,怪物属性!$B$4:$F$29,5,FALSE)/($F161-VLOOKUP(AR$2,怪物属性!$B$4:$F$29,4,FALSE))</f>
        <v>110.9719181342218</v>
      </c>
      <c r="AS161" s="153">
        <f>$E161/(VLOOKUP(AS$2,怪物属性!$B$4:$F$29,3,FALSE)-$G161)/IF(AR161&lt;0,ABS(AR161),AR161)</f>
        <v>3.4567894637368771E-2</v>
      </c>
      <c r="AT161" s="152">
        <f>VLOOKUP(AT$2,怪物属性!$B$4:$F$29,5,FALSE)/($F161-VLOOKUP(AT$2,怪物属性!$B$4:$F$29,4,FALSE))</f>
        <v>131.49578503688093</v>
      </c>
      <c r="AU161" s="153">
        <f>$E161/(VLOOKUP(AU$2,怪物属性!$B$4:$F$29,3,FALSE)-$G161)/IF(AT161&lt;0,ABS(AT161),AT161)</f>
        <v>2.6273505230167055E-2</v>
      </c>
      <c r="AV161" s="152">
        <f>VLOOKUP(AV$2,怪物属性!$B$4:$F$29,5,FALSE)/($F161-VLOOKUP(AV$2,怪物属性!$B$4:$F$29,4,FALSE))</f>
        <v>165.5102657004831</v>
      </c>
      <c r="AW161" s="153">
        <f>$E161/(VLOOKUP(AW$2,怪物属性!$B$4:$F$29,3,FALSE)-$G161)/IF(AV161&lt;0,ABS(AV161),AV161)</f>
        <v>1.8687874529774107E-2</v>
      </c>
      <c r="AX161" s="152">
        <f>VLOOKUP(AX$2,怪物属性!$B$4:$F$29,5,FALSE)/($F161-VLOOKUP(AX$2,怪物属性!$B$4:$F$29,4,FALSE))</f>
        <v>206.45891141942369</v>
      </c>
      <c r="AY161" s="153">
        <f>$E161/(VLOOKUP(AY$2,怪物属性!$B$4:$F$29,3,FALSE)-$G161)/IF(AX161&lt;0,ABS(AX161),AX161)</f>
        <v>1.3518824309546066E-2</v>
      </c>
      <c r="AZ161" s="152">
        <f>VLOOKUP(AZ$2,怪物属性!$B$4:$F$29,5,FALSE)/($F161-VLOOKUP(AZ$2,怪物属性!$B$4:$F$29,4,FALSE))</f>
        <v>294.99526066350711</v>
      </c>
      <c r="BA161" s="153">
        <f>$E161/(VLOOKUP(BA$2,怪物属性!$B$4:$F$29,3,FALSE)-$G161)/IF(AZ161&lt;0,ABS(AZ161),AZ161)</f>
        <v>8.3396927417613981E-3</v>
      </c>
      <c r="BB161" s="152">
        <f>VLOOKUP(BB$2,怪物属性!$B$4:$F$29,5,FALSE)/($F161-VLOOKUP(BB$2,怪物属性!$B$4:$F$29,4,FALSE))</f>
        <v>510.40476190476193</v>
      </c>
      <c r="BC161" s="153">
        <f>$E161/(VLOOKUP(BC$2,怪物属性!$B$4:$F$29,3,FALSE)-$G161)/IF(BB161&lt;0,ABS(BB161),BB161)</f>
        <v>4.2188544934341826E-3</v>
      </c>
      <c r="BD161" s="152">
        <f>VLOOKUP(BD$2,怪物属性!$B$4:$F$29,5,FALSE)/($F161-VLOOKUP(BD$2,怪物属性!$B$4:$F$29,4,FALSE))</f>
        <v>-1652.341836734694</v>
      </c>
      <c r="BE161" s="153">
        <f>$E161/(VLOOKUP(BE$2,怪物属性!$B$4:$F$29,3,FALSE)-$G161)/IF(BD161&lt;0,ABS(BD161),BD161)</f>
        <v>1.052374190199559E-3</v>
      </c>
    </row>
    <row r="162" spans="1:57" x14ac:dyDescent="0.15">
      <c r="A162" s="30">
        <f>VLOOKUP(B162,装备升级!W:AB,静态模拟!C162+1,FALSE)+IF(静态模拟!D162=0,0,VLOOKUP(B162,装备强化!AP:AZ,静态模拟!D162+1,FALSE))</f>
        <v>429</v>
      </c>
      <c r="B162" s="149">
        <v>10</v>
      </c>
      <c r="C162" s="149">
        <v>5</v>
      </c>
      <c r="D162" s="149">
        <v>2</v>
      </c>
      <c r="E162" s="149">
        <f t="shared" si="7"/>
        <v>30570</v>
      </c>
      <c r="F162" s="22">
        <f t="shared" si="8"/>
        <v>10190</v>
      </c>
      <c r="G162" s="22">
        <f t="shared" si="9"/>
        <v>5095</v>
      </c>
      <c r="H162" s="152">
        <f>VLOOKUP(H$2,怪物属性!$B$4:$F$29,5,FALSE)/($F162-VLOOKUP(H$2,怪物属性!$B$4:$F$29,4,FALSE))</f>
        <v>1.1550716941051513</v>
      </c>
      <c r="I162" s="153">
        <f>$E162/(VLOOKUP(I$2,怪物属性!$B$4:$F$29,3,FALSE)-$G162)/IF(H162&lt;0,ABS(H162),H162)</f>
        <v>-7.4635898632747928</v>
      </c>
      <c r="J162" s="152">
        <f>VLOOKUP(J$2,怪物属性!$B$4:$F$29,5,FALSE)/($F162-VLOOKUP(J$2,怪物属性!$B$4:$F$29,4,FALSE))</f>
        <v>1.7379534380075798</v>
      </c>
      <c r="K162" s="153">
        <f>$E162/(VLOOKUP(K$2,怪物属性!$B$4:$F$29,3,FALSE)-$G162)/IF(J162&lt;0,ABS(J162),J162)</f>
        <v>-5.6322940139633291</v>
      </c>
      <c r="L162" s="152">
        <f>VLOOKUP(L$2,怪物属性!$B$4:$F$29,5,FALSE)/($F162-VLOOKUP(L$2,怪物属性!$B$4:$F$29,4,FALSE))</f>
        <v>2.8045062955599733</v>
      </c>
      <c r="M162" s="153">
        <f>$E162/(VLOOKUP(M$2,怪物属性!$B$4:$F$29,3,FALSE)-$G162)/IF(L162&lt;0,ABS(L162),L162)</f>
        <v>-4.0401461349932246</v>
      </c>
      <c r="N162" s="152">
        <f>VLOOKUP(N$2,怪物属性!$B$4:$F$29,5,FALSE)/($F162-VLOOKUP(N$2,怪物属性!$B$4:$F$29,4,FALSE))</f>
        <v>3.7249774571686203</v>
      </c>
      <c r="O162" s="153">
        <f>$E162/(VLOOKUP(O$2,怪物属性!$B$4:$F$29,3,FALSE)-$G162)/IF(N162&lt;0,ABS(N162),N162)</f>
        <v>-3.612130754753649</v>
      </c>
      <c r="P162" s="152">
        <f>VLOOKUP(P$2,怪物属性!$B$4:$F$29,5,FALSE)/($F162-VLOOKUP(P$2,怪物属性!$B$4:$F$29,4,FALSE))</f>
        <v>5.2778225342386929</v>
      </c>
      <c r="Q162" s="153">
        <f>$E162/(VLOOKUP(Q$2,怪物属性!$B$4:$F$29,3,FALSE)-$G162)/IF(P162&lt;0,ABS(P162),P162)</f>
        <v>-3.1427896949503271</v>
      </c>
      <c r="R162" s="152">
        <f>VLOOKUP(R$2,怪物属性!$B$4:$F$29,5,FALSE)/($F162-VLOOKUP(R$2,怪物属性!$B$4:$F$29,4,FALSE))</f>
        <v>6.6308724832214763</v>
      </c>
      <c r="S162" s="153">
        <f>$E162/(VLOOKUP(S$2,怪物属性!$B$4:$F$29,3,FALSE)-$G162)/IF(R162&lt;0,ABS(R162),R162)</f>
        <v>-3.3191166569022656</v>
      </c>
      <c r="T162" s="152">
        <f>VLOOKUP(T$2,怪物属性!$B$4:$F$29,5,FALSE)/($F162-VLOOKUP(T$2,怪物属性!$B$4:$F$29,4,FALSE))</f>
        <v>8.7424169475204625</v>
      </c>
      <c r="U162" s="153">
        <f>$E162/(VLOOKUP(U$2,怪物属性!$B$4:$F$29,3,FALSE)-$G162)/IF(T162&lt;0,ABS(T162),T162)</f>
        <v>-3.657682725458216</v>
      </c>
      <c r="V162" s="152">
        <f>VLOOKUP(V$2,怪物属性!$B$4:$F$29,5,FALSE)/($F162-VLOOKUP(V$2,怪物属性!$B$4:$F$29,4,FALSE))</f>
        <v>10.492610837438423</v>
      </c>
      <c r="W162" s="153">
        <f>$E162/(VLOOKUP(W$2,怪物属性!$B$4:$F$29,3,FALSE)-$G162)/IF(V162&lt;0,ABS(V162),V162)</f>
        <v>-5.6244765892653223</v>
      </c>
      <c r="X162" s="152">
        <f>VLOOKUP(X$2,怪物属性!$B$4:$F$29,5,FALSE)/($F162-VLOOKUP(X$2,怪物属性!$B$4:$F$29,4,FALSE))</f>
        <v>13.22746185852982</v>
      </c>
      <c r="Y162" s="153">
        <f>$E162/(VLOOKUP(Y$2,怪物属性!$B$4:$F$29,3,FALSE)-$G162)/IF(X162&lt;0,ABS(X162),X162)</f>
        <v>-29.629499681402795</v>
      </c>
      <c r="Z162" s="152">
        <f>VLOOKUP(Z$2,怪物属性!$B$4:$F$29,5,FALSE)/($F162-VLOOKUP(Z$2,怪物属性!$B$4:$F$29,4,FALSE))</f>
        <v>15.488047551363225</v>
      </c>
      <c r="AA162" s="153">
        <f>$E162/(VLOOKUP(AA$2,怪物属性!$B$4:$F$29,3,FALSE)-$G162)/IF(Z162&lt;0,ABS(Z162),Z162)</f>
        <v>5.3489975531481804</v>
      </c>
      <c r="AB162" s="152">
        <f>VLOOKUP(AB$2,怪物属性!$B$4:$F$29,5,FALSE)/($F162-VLOOKUP(AB$2,怪物属性!$B$4:$F$29,4,FALSE))</f>
        <v>27.65805877114871</v>
      </c>
      <c r="AC162" s="153">
        <f>$E162/(VLOOKUP(AC$2,怪物属性!$B$4:$F$29,3,FALSE)-$G162)/IF(AB162&lt;0,ABS(AB162),AB162)</f>
        <v>0.45428838658401899</v>
      </c>
      <c r="AD162" s="152">
        <f>VLOOKUP(AD$2,怪物属性!$B$4:$F$29,5,FALSE)/($F162-VLOOKUP(AD$2,怪物属性!$B$4:$F$29,4,FALSE))</f>
        <v>32.502398267058645</v>
      </c>
      <c r="AE162" s="153">
        <f>$E162/(VLOOKUP(AE$2,怪物属性!$B$4:$F$29,3,FALSE)-$G162)/IF(AD162&lt;0,ABS(AD162),AD162)</f>
        <v>0.30878068912128159</v>
      </c>
      <c r="AF162" s="152">
        <f>VLOOKUP(AF$2,怪物属性!$B$4:$F$29,5,FALSE)/($F162-VLOOKUP(AF$2,怪物属性!$B$4:$F$29,4,FALSE))</f>
        <v>39.752994496600842</v>
      </c>
      <c r="AG162" s="153">
        <f>$E162/(VLOOKUP(AG$2,怪物属性!$B$4:$F$29,3,FALSE)-$G162)/IF(AF162&lt;0,ABS(AF162),AF162)</f>
        <v>0.20908066139369447</v>
      </c>
      <c r="AH162" s="152">
        <f>VLOOKUP(AH$2,怪物属性!$B$4:$F$29,5,FALSE)/($F162-VLOOKUP(AH$2,怪物属性!$B$4:$F$29,4,FALSE))</f>
        <v>46.240325865580445</v>
      </c>
      <c r="AI162" s="153">
        <f>$E162/(VLOOKUP(AI$2,怪物属性!$B$4:$F$29,3,FALSE)-$G162)/IF(AH162&lt;0,ABS(AH162),AH162)</f>
        <v>0.15328338927153221</v>
      </c>
      <c r="AJ162" s="152">
        <f>VLOOKUP(AJ$2,怪物属性!$B$4:$F$29,5,FALSE)/($F162-VLOOKUP(AJ$2,怪物属性!$B$4:$F$29,4,FALSE))</f>
        <v>55.849785407725321</v>
      </c>
      <c r="AK162" s="153">
        <f>$E162/(VLOOKUP(AK$2,怪物属性!$B$4:$F$29,3,FALSE)-$G162)/IF(AJ162&lt;0,ABS(AJ162),AJ162)</f>
        <v>0.1100223317463364</v>
      </c>
      <c r="AL162" s="152">
        <f>VLOOKUP(AL$2,怪物属性!$B$4:$F$29,5,FALSE)/($F162-VLOOKUP(AL$2,怪物属性!$B$4:$F$29,4,FALSE))</f>
        <v>65.168345050351505</v>
      </c>
      <c r="AM162" s="153">
        <f>$E162/(VLOOKUP(AM$2,怪物属性!$B$4:$F$29,3,FALSE)-$G162)/IF(AL162&lt;0,ABS(AL162),AL162)</f>
        <v>8.2369232262343037E-2</v>
      </c>
      <c r="AN162" s="152">
        <f>VLOOKUP(AN$2,怪物属性!$B$4:$F$29,5,FALSE)/($F162-VLOOKUP(AN$2,怪物属性!$B$4:$F$29,4,FALSE))</f>
        <v>78.222065063649225</v>
      </c>
      <c r="AO162" s="153">
        <f>$E162/(VLOOKUP(AO$2,怪物属性!$B$4:$F$29,3,FALSE)-$G162)/IF(AN162&lt;0,ABS(AN162),AN162)</f>
        <v>6.1188420898652805E-2</v>
      </c>
      <c r="AP162" s="152">
        <f>VLOOKUP(AP$2,怪物属性!$B$4:$F$29,5,FALSE)/($F162-VLOOKUP(AP$2,怪物属性!$B$4:$F$29,4,FALSE))</f>
        <v>90.990443092962636</v>
      </c>
      <c r="AQ162" s="153">
        <f>$E162/(VLOOKUP(AQ$2,怪物属性!$B$4:$F$29,3,FALSE)-$G162)/IF(AP162&lt;0,ABS(AP162),AP162)</f>
        <v>4.7061121971777115E-2</v>
      </c>
      <c r="AR162" s="152">
        <f>VLOOKUP(AR$2,怪物属性!$B$4:$F$29,5,FALSE)/($F162-VLOOKUP(AR$2,怪物属性!$B$4:$F$29,4,FALSE))</f>
        <v>109.66698024459077</v>
      </c>
      <c r="AS162" s="153">
        <f>$E162/(VLOOKUP(AS$2,怪物属性!$B$4:$F$29,3,FALSE)-$G162)/IF(AR162&lt;0,ABS(AR162),AR162)</f>
        <v>3.5262871895413266E-2</v>
      </c>
      <c r="AT162" s="152">
        <f>VLOOKUP(AT$2,怪物属性!$B$4:$F$29,5,FALSE)/($F162-VLOOKUP(AT$2,怪物属性!$B$4:$F$29,4,FALSE))</f>
        <v>129.78627145085804</v>
      </c>
      <c r="AU162" s="153">
        <f>$E162/(VLOOKUP(AU$2,怪物属性!$B$4:$F$29,3,FALSE)-$G162)/IF(AT162&lt;0,ABS(AT162),AT162)</f>
        <v>2.682700355325475E-2</v>
      </c>
      <c r="AV162" s="152">
        <f>VLOOKUP(AV$2,怪物属性!$B$4:$F$29,5,FALSE)/($F162-VLOOKUP(AV$2,怪物属性!$B$4:$F$29,4,FALSE))</f>
        <v>163.04878048780489</v>
      </c>
      <c r="AW162" s="153">
        <f>$E162/(VLOOKUP(AW$2,怪物属性!$B$4:$F$29,3,FALSE)-$G162)/IF(AV162&lt;0,ABS(AV162),AV162)</f>
        <v>1.9112120567521883E-2</v>
      </c>
      <c r="AX162" s="152">
        <f>VLOOKUP(AX$2,怪物属性!$B$4:$F$29,5,FALSE)/($F162-VLOOKUP(AX$2,怪物属性!$B$4:$F$29,4,FALSE))</f>
        <v>202.85075148549458</v>
      </c>
      <c r="AY162" s="153">
        <f>$E162/(VLOOKUP(AY$2,怪物属性!$B$4:$F$29,3,FALSE)-$G162)/IF(AX162&lt;0,ABS(AX162),AX162)</f>
        <v>1.3858923232335701E-2</v>
      </c>
      <c r="AZ162" s="152">
        <f>VLOOKUP(AZ$2,怪物属性!$B$4:$F$29,5,FALSE)/($F162-VLOOKUP(AZ$2,怪物属性!$B$4:$F$29,4,FALSE))</f>
        <v>288.16666666666669</v>
      </c>
      <c r="BA162" s="153">
        <f>$E162/(VLOOKUP(BA$2,怪物属性!$B$4:$F$29,3,FALSE)-$G162)/IF(AZ162&lt;0,ABS(AZ162),AZ162)</f>
        <v>8.59679431717306E-3</v>
      </c>
      <c r="BB162" s="152">
        <f>VLOOKUP(BB$2,怪物属性!$B$4:$F$29,5,FALSE)/($F162-VLOOKUP(BB$2,怪物属性!$B$4:$F$29,4,FALSE))</f>
        <v>490.92366412213738</v>
      </c>
      <c r="BC162" s="153">
        <f>$E162/(VLOOKUP(BC$2,怪物属性!$B$4:$F$29,3,FALSE)-$G162)/IF(BB162&lt;0,ABS(BB162),BB162)</f>
        <v>4.4157122147943425E-3</v>
      </c>
      <c r="BD162" s="152">
        <f>VLOOKUP(BD$2,怪物属性!$B$4:$F$29,5,FALSE)/($F162-VLOOKUP(BD$2,怪物属性!$B$4:$F$29,4,FALSE))</f>
        <v>-1893.9122807017543</v>
      </c>
      <c r="BE162" s="153">
        <f>$E162/(VLOOKUP(BE$2,怪物属性!$B$4:$F$29,3,FALSE)-$G162)/IF(BD162&lt;0,ABS(BD162),BD162)</f>
        <v>9.2399055892685724E-4</v>
      </c>
    </row>
    <row r="163" spans="1:57" x14ac:dyDescent="0.15">
      <c r="A163" s="30">
        <f>VLOOKUP(B163,装备升级!W:AB,静态模拟!C163+1,FALSE)+IF(静态模拟!D163=0,0,VLOOKUP(B163,装备强化!AP:AZ,静态模拟!D163+1,FALSE))</f>
        <v>533</v>
      </c>
      <c r="B163" s="149">
        <v>10</v>
      </c>
      <c r="C163" s="149">
        <v>5</v>
      </c>
      <c r="D163" s="149">
        <v>3</v>
      </c>
      <c r="E163" s="149">
        <f t="shared" si="7"/>
        <v>30720</v>
      </c>
      <c r="F163" s="22">
        <f t="shared" si="8"/>
        <v>10240</v>
      </c>
      <c r="G163" s="22">
        <f t="shared" si="9"/>
        <v>5120</v>
      </c>
      <c r="H163" s="152">
        <f>VLOOKUP(H$2,怪物属性!$B$4:$F$29,5,FALSE)/($F163-VLOOKUP(H$2,怪物属性!$B$4:$F$29,4,FALSE))</f>
        <v>1.1489698890649762</v>
      </c>
      <c r="I163" s="153">
        <f>$E163/(VLOOKUP(I$2,怪物属性!$B$4:$F$29,3,FALSE)-$G163)/IF(H163&lt;0,ABS(H163),H163)</f>
        <v>-7.4872565397502875</v>
      </c>
      <c r="J163" s="152">
        <f>VLOOKUP(J$2,怪物属性!$B$4:$F$29,5,FALSE)/($F163-VLOOKUP(J$2,怪物属性!$B$4:$F$29,4,FALSE))</f>
        <v>1.7285945072697899</v>
      </c>
      <c r="K163" s="153">
        <f>$E163/(VLOOKUP(K$2,怪物属性!$B$4:$F$29,3,FALSE)-$G163)/IF(J163&lt;0,ABS(J163),J163)</f>
        <v>-5.6453823225545969</v>
      </c>
      <c r="L163" s="152">
        <f>VLOOKUP(L$2,怪物属性!$B$4:$F$29,5,FALSE)/($F163-VLOOKUP(L$2,怪物属性!$B$4:$F$29,4,FALSE))</f>
        <v>2.7891036906854132</v>
      </c>
      <c r="M163" s="153">
        <f>$E163/(VLOOKUP(M$2,怪物属性!$B$4:$F$29,3,FALSE)-$G163)/IF(L163&lt;0,ABS(L163),L163)</f>
        <v>-4.0449104352963303</v>
      </c>
      <c r="N163" s="152">
        <f>VLOOKUP(N$2,怪物属性!$B$4:$F$29,5,FALSE)/($F163-VLOOKUP(N$2,怪物属性!$B$4:$F$29,4,FALSE))</f>
        <v>3.7041022192333557</v>
      </c>
      <c r="O163" s="153">
        <f>$E163/(VLOOKUP(O$2,怪物属性!$B$4:$F$29,3,FALSE)-$G163)/IF(N163&lt;0,ABS(N163),N163)</f>
        <v>-3.6105823357737616</v>
      </c>
      <c r="P163" s="152">
        <f>VLOOKUP(P$2,怪物属性!$B$4:$F$29,5,FALSE)/($F163-VLOOKUP(P$2,怪物属性!$B$4:$F$29,4,FALSE))</f>
        <v>5.2476255864515391</v>
      </c>
      <c r="Q163" s="153">
        <f>$E163/(VLOOKUP(Q$2,怪物属性!$B$4:$F$29,3,FALSE)-$G163)/IF(P163&lt;0,ABS(P163),P163)</f>
        <v>-3.1338737634158664</v>
      </c>
      <c r="R163" s="152">
        <f>VLOOKUP(R$2,怪物属性!$B$4:$F$29,5,FALSE)/($F163-VLOOKUP(R$2,怪物属性!$B$4:$F$29,4,FALSE))</f>
        <v>6.5920636778649184</v>
      </c>
      <c r="S163" s="153">
        <f>$E163/(VLOOKUP(S$2,怪物属性!$B$4:$F$29,3,FALSE)-$G163)/IF(R163&lt;0,ABS(R163),R163)</f>
        <v>-3.2957207626031852</v>
      </c>
      <c r="T163" s="152">
        <f>VLOOKUP(T$2,怪物属性!$B$4:$F$29,5,FALSE)/($F163-VLOOKUP(T$2,怪物属性!$B$4:$F$29,4,FALSE))</f>
        <v>8.6901172529313229</v>
      </c>
      <c r="U163" s="153">
        <f>$E163/(VLOOKUP(U$2,怪物属性!$B$4:$F$29,3,FALSE)-$G163)/IF(T163&lt;0,ABS(T163),T163)</f>
        <v>-3.6035169374633065</v>
      </c>
      <c r="V163" s="152">
        <f>VLOOKUP(V$2,怪物属性!$B$4:$F$29,5,FALSE)/($F163-VLOOKUP(V$2,怪物属性!$B$4:$F$29,4,FALSE))</f>
        <v>10.428396572827417</v>
      </c>
      <c r="W163" s="153">
        <f>$E163/(VLOOKUP(W$2,怪物属性!$B$4:$F$29,3,FALSE)-$G163)/IF(V163&lt;0,ABS(V163),V163)</f>
        <v>-5.4250512281793899</v>
      </c>
      <c r="X163" s="152">
        <f>VLOOKUP(X$2,怪物属性!$B$4:$F$29,5,FALSE)/($F163-VLOOKUP(X$2,怪物属性!$B$4:$F$29,4,FALSE))</f>
        <v>13.1445934093472</v>
      </c>
      <c r="Y163" s="153">
        <f>$E163/(VLOOKUP(Y$2,怪物属性!$B$4:$F$29,3,FALSE)-$G163)/IF(X163&lt;0,ABS(X163),X163)</f>
        <v>-22.690121930464347</v>
      </c>
      <c r="Z163" s="152">
        <f>VLOOKUP(Z$2,怪物属性!$B$4:$F$29,5,FALSE)/($F163-VLOOKUP(Z$2,怪物属性!$B$4:$F$29,4,FALSE))</f>
        <v>15.388624983951727</v>
      </c>
      <c r="AA163" s="153">
        <f>$E163/(VLOOKUP(AA$2,怪物属性!$B$4:$F$29,3,FALSE)-$G163)/IF(Z163&lt;0,ABS(Z163),Z163)</f>
        <v>5.8031387258137554</v>
      </c>
      <c r="AB163" s="152">
        <f>VLOOKUP(AB$2,怪物属性!$B$4:$F$29,5,FALSE)/($F163-VLOOKUP(AB$2,怪物属性!$B$4:$F$29,4,FALSE))</f>
        <v>27.454331172657632</v>
      </c>
      <c r="AC163" s="153">
        <f>$E163/(VLOOKUP(AC$2,怪物属性!$B$4:$F$29,3,FALSE)-$G163)/IF(AB163&lt;0,ABS(AB163),AB163)</f>
        <v>0.46467987155927976</v>
      </c>
      <c r="AD163" s="152">
        <f>VLOOKUP(AD$2,怪物属性!$B$4:$F$29,5,FALSE)/($F163-VLOOKUP(AD$2,怪物属性!$B$4:$F$29,4,FALSE))</f>
        <v>32.252878857669273</v>
      </c>
      <c r="AE163" s="153">
        <f>$E163/(VLOOKUP(AE$2,怪物属性!$B$4:$F$29,3,FALSE)-$G163)/IF(AD163&lt;0,ABS(AD163),AD163)</f>
        <v>0.31528405005239812</v>
      </c>
      <c r="AF163" s="152">
        <f>VLOOKUP(AF$2,怪物属性!$B$4:$F$29,5,FALSE)/($F163-VLOOKUP(AF$2,怪物属性!$B$4:$F$29,4,FALSE))</f>
        <v>39.43384714193963</v>
      </c>
      <c r="AG163" s="153">
        <f>$E163/(VLOOKUP(AG$2,怪物属性!$B$4:$F$29,3,FALSE)-$G163)/IF(AF163&lt;0,ABS(AF163),AF163)</f>
        <v>0.21325655562781634</v>
      </c>
      <c r="AH163" s="152">
        <f>VLOOKUP(AH$2,怪物属性!$B$4:$F$29,5,FALSE)/($F163-VLOOKUP(AH$2,怪物属性!$B$4:$F$29,4,FALSE))</f>
        <v>45.851228542578255</v>
      </c>
      <c r="AI163" s="153">
        <f>$E163/(VLOOKUP(AI$2,怪物属性!$B$4:$F$29,3,FALSE)-$G163)/IF(AH163&lt;0,ABS(AH163),AH163)</f>
        <v>0.15624835652603788</v>
      </c>
      <c r="AJ163" s="152">
        <f>VLOOKUP(AJ$2,怪物属性!$B$4:$F$29,5,FALSE)/($F163-VLOOKUP(AJ$2,怪物属性!$B$4:$F$29,4,FALSE))</f>
        <v>55.354838709677416</v>
      </c>
      <c r="AK163" s="153">
        <f>$E163/(VLOOKUP(AK$2,怪物属性!$B$4:$F$29,3,FALSE)-$G163)/IF(AJ163&lt;0,ABS(AJ163),AJ163)</f>
        <v>0.11211414847778485</v>
      </c>
      <c r="AL163" s="152">
        <f>VLOOKUP(AL$2,怪物属性!$B$4:$F$29,5,FALSE)/($F163-VLOOKUP(AL$2,怪物属性!$B$4:$F$29,4,FALSE))</f>
        <v>64.555053642010165</v>
      </c>
      <c r="AM163" s="153">
        <f>$E163/(VLOOKUP(AM$2,怪物属性!$B$4:$F$29,3,FALSE)-$G163)/IF(AL163&lt;0,ABS(AL163),AL163)</f>
        <v>8.3928199456464861E-2</v>
      </c>
      <c r="AN163" s="152">
        <f>VLOOKUP(AN$2,怪物属性!$B$4:$F$29,5,FALSE)/($F163-VLOOKUP(AN$2,怪物属性!$B$4:$F$29,4,FALSE))</f>
        <v>77.439687937587522</v>
      </c>
      <c r="AO163" s="153">
        <f>$E163/(VLOOKUP(AO$2,怪物属性!$B$4:$F$29,3,FALSE)-$G163)/IF(AN163&lt;0,ABS(AN163),AN163)</f>
        <v>6.2353947414912708E-2</v>
      </c>
      <c r="AP163" s="152">
        <f>VLOOKUP(AP$2,怪物属性!$B$4:$F$29,5,FALSE)/($F163-VLOOKUP(AP$2,怪物属性!$B$4:$F$29,4,FALSE))</f>
        <v>90.012892135797159</v>
      </c>
      <c r="AQ163" s="153">
        <f>$E163/(VLOOKUP(AQ$2,怪物属性!$B$4:$F$29,3,FALSE)-$G163)/IF(AP163&lt;0,ABS(AP163),AP163)</f>
        <v>4.7973635889451707E-2</v>
      </c>
      <c r="AR163" s="152">
        <f>VLOOKUP(AR$2,怪物属性!$B$4:$F$29,5,FALSE)/($F163-VLOOKUP(AR$2,怪物属性!$B$4:$F$29,4,FALSE))</f>
        <v>108.39237563923757</v>
      </c>
      <c r="AS163" s="153">
        <f>$E163/(VLOOKUP(AS$2,怪物属性!$B$4:$F$29,3,FALSE)-$G163)/IF(AR163&lt;0,ABS(AR163),AR163)</f>
        <v>3.596634112288221E-2</v>
      </c>
      <c r="AT163" s="152">
        <f>VLOOKUP(AT$2,怪物属性!$B$4:$F$29,5,FALSE)/($F163-VLOOKUP(AT$2,怪物属性!$B$4:$F$29,4,FALSE))</f>
        <v>128.12063655030801</v>
      </c>
      <c r="AU163" s="153">
        <f>$E163/(VLOOKUP(AU$2,怪物属性!$B$4:$F$29,3,FALSE)-$G163)/IF(AT163&lt;0,ABS(AT163),AT163)</f>
        <v>2.7387095311108133E-2</v>
      </c>
      <c r="AV163" s="152">
        <f>VLOOKUP(AV$2,怪物属性!$B$4:$F$29,5,FALSE)/($F163-VLOOKUP(AV$2,怪物属性!$B$4:$F$29,4,FALSE))</f>
        <v>160.65943728018757</v>
      </c>
      <c r="AW163" s="153">
        <f>$E163/(VLOOKUP(AW$2,怪物属性!$B$4:$F$29,3,FALSE)-$G163)/IF(AV163&lt;0,ABS(AV163),AV163)</f>
        <v>1.9541330946189341E-2</v>
      </c>
      <c r="AX163" s="152">
        <f>VLOOKUP(AX$2,怪物属性!$B$4:$F$29,5,FALSE)/($F163-VLOOKUP(AX$2,怪物属性!$B$4:$F$29,4,FALSE))</f>
        <v>199.36654070766059</v>
      </c>
      <c r="AY163" s="153">
        <f>$E163/(VLOOKUP(AY$2,怪物属性!$B$4:$F$29,3,FALSE)-$G163)/IF(AX163&lt;0,ABS(AX163),AX163)</f>
        <v>1.4202971933988161E-2</v>
      </c>
      <c r="AZ163" s="152">
        <f>VLOOKUP(AZ$2,怪物属性!$B$4:$F$29,5,FALSE)/($F163-VLOOKUP(AZ$2,怪物属性!$B$4:$F$29,4,FALSE))</f>
        <v>281.64705882352939</v>
      </c>
      <c r="BA163" s="153">
        <f>$E163/(VLOOKUP(BA$2,怪物属性!$B$4:$F$29,3,FALSE)-$G163)/IF(AZ163&lt;0,ABS(AZ163),AZ163)</f>
        <v>8.8568966061112996E-3</v>
      </c>
      <c r="BB163" s="152">
        <f>VLOOKUP(BB$2,怪物属性!$B$4:$F$29,5,FALSE)/($F163-VLOOKUP(BB$2,怪物属性!$B$4:$F$29,4,FALSE))</f>
        <v>472.875</v>
      </c>
      <c r="BC163" s="153">
        <f>$E163/(VLOOKUP(BC$2,怪物属性!$B$4:$F$29,3,FALSE)-$G163)/IF(BB163&lt;0,ABS(BB163),BB163)</f>
        <v>4.6149260521758176E-3</v>
      </c>
      <c r="BD163" s="152">
        <f>VLOOKUP(BD$2,怪物属性!$B$4:$F$29,5,FALSE)/($F163-VLOOKUP(BD$2,怪物属性!$B$4:$F$29,4,FALSE))</f>
        <v>-2218.2123287671234</v>
      </c>
      <c r="BE163" s="153">
        <f>$E163/(VLOOKUP(BE$2,怪物属性!$B$4:$F$29,3,FALSE)-$G163)/IF(BD163&lt;0,ABS(BD163),BD163)</f>
        <v>7.9391136426108203E-4</v>
      </c>
    </row>
    <row r="164" spans="1:57" x14ac:dyDescent="0.15">
      <c r="A164" s="30">
        <f>VLOOKUP(B164,装备升级!W:AB,静态模拟!C164+1,FALSE)+IF(静态模拟!D164=0,0,VLOOKUP(B164,装备强化!AP:AZ,静态模拟!D164+1,FALSE))</f>
        <v>669</v>
      </c>
      <c r="B164" s="149">
        <v>10</v>
      </c>
      <c r="C164" s="149">
        <v>5</v>
      </c>
      <c r="D164" s="149">
        <v>4</v>
      </c>
      <c r="E164" s="149">
        <f t="shared" si="7"/>
        <v>30870</v>
      </c>
      <c r="F164" s="22">
        <f t="shared" si="8"/>
        <v>10290</v>
      </c>
      <c r="G164" s="22">
        <f t="shared" si="9"/>
        <v>5145</v>
      </c>
      <c r="H164" s="152">
        <f>VLOOKUP(H$2,怪物属性!$B$4:$F$29,5,FALSE)/($F164-VLOOKUP(H$2,怪物属性!$B$4:$F$29,4,FALSE))</f>
        <v>1.1429322122963741</v>
      </c>
      <c r="I164" s="153">
        <f>$E164/(VLOOKUP(I$2,怪物属性!$B$4:$F$29,3,FALSE)-$G164)/IF(H164&lt;0,ABS(H164),H164)</f>
        <v>-7.5109777147021601</v>
      </c>
      <c r="J164" s="152">
        <f>VLOOKUP(J$2,怪物属性!$B$4:$F$29,5,FALSE)/($F164-VLOOKUP(J$2,怪物属性!$B$4:$F$29,4,FALSE))</f>
        <v>1.7193358328869845</v>
      </c>
      <c r="K164" s="153">
        <f>$E164/(VLOOKUP(K$2,怪物属性!$B$4:$F$29,3,FALSE)-$G164)/IF(J164&lt;0,ABS(J164),J164)</f>
        <v>-5.6585589273985226</v>
      </c>
      <c r="L164" s="152">
        <f>VLOOKUP(L$2,怪物属性!$B$4:$F$29,5,FALSE)/($F164-VLOOKUP(L$2,怪物属性!$B$4:$F$29,4,FALSE))</f>
        <v>2.7738693467336684</v>
      </c>
      <c r="M164" s="153">
        <f>$E164/(VLOOKUP(M$2,怪物属性!$B$4:$F$29,3,FALSE)-$G164)/IF(L164&lt;0,ABS(L164),L164)</f>
        <v>-4.049803018796279</v>
      </c>
      <c r="N164" s="152">
        <f>VLOOKUP(N$2,怪物属性!$B$4:$F$29,5,FALSE)/($F164-VLOOKUP(N$2,怪物属性!$B$4:$F$29,4,FALSE))</f>
        <v>3.6834596522514489</v>
      </c>
      <c r="O164" s="153">
        <f>$E164/(VLOOKUP(O$2,怪物属性!$B$4:$F$29,3,FALSE)-$G164)/IF(N164&lt;0,ABS(N164),N164)</f>
        <v>-3.6092627308364249</v>
      </c>
      <c r="P164" s="152">
        <f>VLOOKUP(P$2,怪物属性!$B$4:$F$29,5,FALSE)/($F164-VLOOKUP(P$2,怪物属性!$B$4:$F$29,4,FALSE))</f>
        <v>5.2177722152690862</v>
      </c>
      <c r="Q164" s="153">
        <f>$E164/(VLOOKUP(Q$2,怪物属性!$B$4:$F$29,3,FALSE)-$G164)/IF(P164&lt;0,ABS(P164),P164)</f>
        <v>-3.1253661182701236</v>
      </c>
      <c r="R164" s="152">
        <f>VLOOKUP(R$2,怪物属性!$B$4:$F$29,5,FALSE)/($F164-VLOOKUP(R$2,怪物属性!$B$4:$F$29,4,FALSE))</f>
        <v>6.5537065052950076</v>
      </c>
      <c r="S164" s="153">
        <f>$E164/(VLOOKUP(S$2,怪物属性!$B$4:$F$29,3,FALSE)-$G164)/IF(R164&lt;0,ABS(R164),R164)</f>
        <v>-3.2733228869694444</v>
      </c>
      <c r="T164" s="152">
        <f>VLOOKUP(T$2,怪物属性!$B$4:$F$29,5,FALSE)/($F164-VLOOKUP(T$2,怪物属性!$B$4:$F$29,4,FALSE))</f>
        <v>8.6384395813510935</v>
      </c>
      <c r="U164" s="153">
        <f>$E164/(VLOOKUP(U$2,怪物属性!$B$4:$F$29,3,FALSE)-$G164)/IF(T164&lt;0,ABS(T164),T164)</f>
        <v>-3.5522485748577157</v>
      </c>
      <c r="V164" s="152">
        <f>VLOOKUP(V$2,怪物属性!$B$4:$F$29,5,FALSE)/($F164-VLOOKUP(V$2,怪物属性!$B$4:$F$29,4,FALSE))</f>
        <v>10.364963503649635</v>
      </c>
      <c r="W164" s="153">
        <f>$E164/(VLOOKUP(W$2,怪物属性!$B$4:$F$29,3,FALSE)-$G164)/IF(V164&lt;0,ABS(V164),V164)</f>
        <v>-5.2434908748264233</v>
      </c>
      <c r="X164" s="152">
        <f>VLOOKUP(X$2,怪物属性!$B$4:$F$29,5,FALSE)/($F164-VLOOKUP(X$2,怪物属性!$B$4:$F$29,4,FALSE))</f>
        <v>13.062756817332835</v>
      </c>
      <c r="Y164" s="153">
        <f>$E164/(VLOOKUP(Y$2,怪物属性!$B$4:$F$29,3,FALSE)-$G164)/IF(X164&lt;0,ABS(X164),X164)</f>
        <v>-18.462555674311535</v>
      </c>
      <c r="Z164" s="152">
        <f>VLOOKUP(Z$2,怪物属性!$B$4:$F$29,5,FALSE)/($F164-VLOOKUP(Z$2,怪物属性!$B$4:$F$29,4,FALSE))</f>
        <v>15.290470723306544</v>
      </c>
      <c r="AA164" s="153">
        <f>$E164/(VLOOKUP(AA$2,怪物属性!$B$4:$F$29,3,FALSE)-$G164)/IF(Z164&lt;0,ABS(Z164),Z164)</f>
        <v>6.3288542011400883</v>
      </c>
      <c r="AB164" s="152">
        <f>VLOOKUP(AB$2,怪物属性!$B$4:$F$29,5,FALSE)/($F164-VLOOKUP(AB$2,怪物属性!$B$4:$F$29,4,FALSE))</f>
        <v>27.253582918982158</v>
      </c>
      <c r="AC164" s="153">
        <f>$E164/(VLOOKUP(AC$2,怪物属性!$B$4:$F$29,3,FALSE)-$G164)/IF(AB164&lt;0,ABS(AB164),AB164)</f>
        <v>0.47532316669994779</v>
      </c>
      <c r="AD164" s="152">
        <f>VLOOKUP(AD$2,怪物属性!$B$4:$F$29,5,FALSE)/($F164-VLOOKUP(AD$2,怪物属性!$B$4:$F$29,4,FALSE))</f>
        <v>32.007161359134543</v>
      </c>
      <c r="AE164" s="153">
        <f>$E164/(VLOOKUP(AE$2,怪物属性!$B$4:$F$29,3,FALSE)-$G164)/IF(AD164&lt;0,ABS(AD164),AD164)</f>
        <v>0.32191977920642501</v>
      </c>
      <c r="AF164" s="152">
        <f>VLOOKUP(AF$2,怪物属性!$B$4:$F$29,5,FALSE)/($F164-VLOOKUP(AF$2,怪物属性!$B$4:$F$29,4,FALSE))</f>
        <v>39.119783370500159</v>
      </c>
      <c r="AG164" s="153">
        <f>$E164/(VLOOKUP(AG$2,怪物属性!$B$4:$F$29,3,FALSE)-$G164)/IF(AF164&lt;0,ABS(AF164),AF164)</f>
        <v>0.21750683550757424</v>
      </c>
      <c r="AH164" s="152">
        <f>VLOOKUP(AH$2,怪物属性!$B$4:$F$29,5,FALSE)/($F164-VLOOKUP(AH$2,怪物属性!$B$4:$F$29,4,FALSE))</f>
        <v>45.468624833110816</v>
      </c>
      <c r="AI164" s="153">
        <f>$E164/(VLOOKUP(AI$2,怪物属性!$B$4:$F$29,3,FALSE)-$G164)/IF(AH164&lt;0,ABS(AH164),AH164)</f>
        <v>0.15926101431313941</v>
      </c>
      <c r="AJ164" s="152">
        <f>VLOOKUP(AJ$2,怪物属性!$B$4:$F$29,5,FALSE)/($F164-VLOOKUP(AJ$2,怪物属性!$B$4:$F$29,4,FALSE))</f>
        <v>54.868587491215742</v>
      </c>
      <c r="AK164" s="153">
        <f>$E164/(VLOOKUP(AK$2,怪物属性!$B$4:$F$29,3,FALSE)-$G164)/IF(AJ164&lt;0,ABS(AJ164),AJ164)</f>
        <v>0.1142369539870516</v>
      </c>
      <c r="AL164" s="152">
        <f>VLOOKUP(AL$2,怪物属性!$B$4:$F$29,5,FALSE)/($F164-VLOOKUP(AL$2,怪物属性!$B$4:$F$29,4,FALSE))</f>
        <v>63.95319783703151</v>
      </c>
      <c r="AM164" s="153">
        <f>$E164/(VLOOKUP(AM$2,怪物属性!$B$4:$F$29,3,FALSE)-$G164)/IF(AL164&lt;0,ABS(AL164),AL164)</f>
        <v>8.5508722462938516E-2</v>
      </c>
      <c r="AN164" s="152">
        <f>VLOOKUP(AN$2,怪物属性!$B$4:$F$29,5,FALSE)/($F164-VLOOKUP(AN$2,怪物属性!$B$4:$F$29,4,FALSE))</f>
        <v>76.672806496335909</v>
      </c>
      <c r="AO164" s="153">
        <f>$E164/(VLOOKUP(AO$2,怪物属性!$B$4:$F$29,3,FALSE)-$G164)/IF(AN164&lt;0,ABS(AN164),AN164)</f>
        <v>6.3534784630377386E-2</v>
      </c>
      <c r="AP164" s="152">
        <f>VLOOKUP(AP$2,怪物属性!$B$4:$F$29,5,FALSE)/($F164-VLOOKUP(AP$2,怪物属性!$B$4:$F$29,4,FALSE))</f>
        <v>89.056122448979593</v>
      </c>
      <c r="AQ164" s="153">
        <f>$E164/(VLOOKUP(AQ$2,怪物属性!$B$4:$F$29,3,FALSE)-$G164)/IF(AP164&lt;0,ABS(AP164),AP164)</f>
        <v>4.8897636907576737E-2</v>
      </c>
      <c r="AR164" s="152">
        <f>VLOOKUP(AR$2,怪物属性!$B$4:$F$29,5,FALSE)/($F164-VLOOKUP(AR$2,怪物属性!$B$4:$F$29,4,FALSE))</f>
        <v>107.14705882352941</v>
      </c>
      <c r="AS164" s="153">
        <f>$E164/(VLOOKUP(AS$2,怪物属性!$B$4:$F$29,3,FALSE)-$G164)/IF(AR164&lt;0,ABS(AR164),AR164)</f>
        <v>3.6678383401596987E-2</v>
      </c>
      <c r="AT164" s="152">
        <f>VLOOKUP(AT$2,怪物属性!$B$4:$F$29,5,FALSE)/($F164-VLOOKUP(AT$2,怪物属性!$B$4:$F$29,4,FALSE))</f>
        <v>126.49721236695387</v>
      </c>
      <c r="AU164" s="153">
        <f>$E164/(VLOOKUP(AU$2,怪物属性!$B$4:$F$29,3,FALSE)-$G164)/IF(AT164&lt;0,ABS(AT164),AT164)</f>
        <v>2.7953837148355767E-2</v>
      </c>
      <c r="AV164" s="152">
        <f>VLOOKUP(AV$2,怪物属性!$B$4:$F$29,5,FALSE)/($F164-VLOOKUP(AV$2,怪物属性!$B$4:$F$29,4,FALSE))</f>
        <v>158.33911034084343</v>
      </c>
      <c r="AW164" s="153">
        <f>$E164/(VLOOKUP(AW$2,怪物属性!$B$4:$F$29,3,FALSE)-$G164)/IF(AV164&lt;0,ABS(AV164),AV164)</f>
        <v>1.9975543813888056E-2</v>
      </c>
      <c r="AX164" s="152">
        <f>VLOOKUP(AX$2,怪物属性!$B$4:$F$29,5,FALSE)/($F164-VLOOKUP(AX$2,怪物属性!$B$4:$F$29,4,FALSE))</f>
        <v>196</v>
      </c>
      <c r="AY164" s="153">
        <f>$E164/(VLOOKUP(AY$2,怪物属性!$B$4:$F$29,3,FALSE)-$G164)/IF(AX164&lt;0,ABS(AX164),AX164)</f>
        <v>1.45509977827051E-2</v>
      </c>
      <c r="AZ164" s="152">
        <f>VLOOKUP(AZ$2,怪物属性!$B$4:$F$29,5,FALSE)/($F164-VLOOKUP(AZ$2,怪物属性!$B$4:$F$29,4,FALSE))</f>
        <v>275.4159292035398</v>
      </c>
      <c r="BA164" s="153">
        <f>$E164/(VLOOKUP(BA$2,怪物属性!$B$4:$F$29,3,FALSE)-$G164)/IF(AZ164&lt;0,ABS(AZ164),AZ164)</f>
        <v>9.1200179204975595E-3</v>
      </c>
      <c r="BB164" s="152">
        <f>VLOOKUP(BB$2,怪物属性!$B$4:$F$29,5,FALSE)/($F164-VLOOKUP(BB$2,怪物属性!$B$4:$F$29,4,FALSE))</f>
        <v>456.10638297872339</v>
      </c>
      <c r="BC164" s="153">
        <f>$E164/(VLOOKUP(BC$2,怪物属性!$B$4:$F$29,3,FALSE)-$G164)/IF(BB164&lt;0,ABS(BB164),BB164)</f>
        <v>4.8165085809203124E-3</v>
      </c>
      <c r="BD164" s="152">
        <f>VLOOKUP(BD$2,怪物属性!$B$4:$F$29,5,FALSE)/($F164-VLOOKUP(BD$2,怪物属性!$B$4:$F$29,4,FALSE))</f>
        <v>-2676.5206611570247</v>
      </c>
      <c r="BE164" s="153">
        <f>$E164/(VLOOKUP(BE$2,怪物属性!$B$4:$F$29,3,FALSE)-$G164)/IF(BD164&lt;0,ABS(BD164),BD164)</f>
        <v>6.6212930571113307E-4</v>
      </c>
    </row>
    <row r="165" spans="1:57" x14ac:dyDescent="0.15">
      <c r="A165" s="30">
        <f>VLOOKUP(B165,装备升级!W:AB,静态模拟!C165+1,FALSE)+IF(静态模拟!D165=0,0,VLOOKUP(B165,装备强化!AP:AZ,静态模拟!D165+1,FALSE))</f>
        <v>851</v>
      </c>
      <c r="B165" s="149">
        <v>10</v>
      </c>
      <c r="C165" s="149">
        <v>5</v>
      </c>
      <c r="D165" s="149">
        <v>5</v>
      </c>
      <c r="E165" s="149">
        <f t="shared" si="7"/>
        <v>31020</v>
      </c>
      <c r="F165" s="22">
        <f t="shared" si="8"/>
        <v>10340</v>
      </c>
      <c r="G165" s="22">
        <f t="shared" si="9"/>
        <v>5170</v>
      </c>
      <c r="H165" s="152">
        <f>VLOOKUP(H$2,怪物属性!$B$4:$F$29,5,FALSE)/($F165-VLOOKUP(H$2,怪物属性!$B$4:$F$29,4,FALSE))</f>
        <v>1.1369576581285938</v>
      </c>
      <c r="I165" s="153">
        <f>$E165/(VLOOKUP(I$2,怪物属性!$B$4:$F$29,3,FALSE)-$G165)/IF(H165&lt;0,ABS(H165),H165)</f>
        <v>-7.5347522593301521</v>
      </c>
      <c r="J165" s="152">
        <f>VLOOKUP(J$2,怪物属性!$B$4:$F$29,5,FALSE)/($F165-VLOOKUP(J$2,怪物属性!$B$4:$F$29,4,FALSE))</f>
        <v>1.7101758124667021</v>
      </c>
      <c r="K165" s="153">
        <f>$E165/(VLOOKUP(K$2,怪物属性!$B$4:$F$29,3,FALSE)-$G165)/IF(J165&lt;0,ABS(J165),J165)</f>
        <v>-5.6718217577574777</v>
      </c>
      <c r="L165" s="152">
        <f>VLOOKUP(L$2,怪物属性!$B$4:$F$29,5,FALSE)/($F165-VLOOKUP(L$2,怪物属性!$B$4:$F$29,4,FALSE))</f>
        <v>2.7588005215123861</v>
      </c>
      <c r="M165" s="153">
        <f>$E165/(VLOOKUP(M$2,怪物属性!$B$4:$F$29,3,FALSE)-$G165)/IF(L165&lt;0,ABS(L165),L165)</f>
        <v>-4.0548204158790169</v>
      </c>
      <c r="N165" s="152">
        <f>VLOOKUP(N$2,怪物属性!$B$4:$F$29,5,FALSE)/($F165-VLOOKUP(N$2,怪物属性!$B$4:$F$29,4,FALSE))</f>
        <v>3.6630458878297496</v>
      </c>
      <c r="O165" s="153">
        <f>$E165/(VLOOKUP(O$2,怪物属性!$B$4:$F$29,3,FALSE)-$G165)/IF(N165&lt;0,ABS(N165),N165)</f>
        <v>-3.6081646280314583</v>
      </c>
      <c r="P165" s="152">
        <f>VLOOKUP(P$2,怪物属性!$B$4:$F$29,5,FALSE)/($F165-VLOOKUP(P$2,怪物属性!$B$4:$F$29,4,FALSE))</f>
        <v>5.1882565901120037</v>
      </c>
      <c r="Q165" s="153">
        <f>$E165/(VLOOKUP(Q$2,怪物属性!$B$4:$F$29,3,FALSE)-$G165)/IF(P165&lt;0,ABS(P165),P165)</f>
        <v>-3.1172507941955008</v>
      </c>
      <c r="R165" s="152">
        <f>VLOOKUP(R$2,怪物属性!$B$4:$F$29,5,FALSE)/($F165-VLOOKUP(R$2,怪物属性!$B$4:$F$29,4,FALSE))</f>
        <v>6.5157931273863241</v>
      </c>
      <c r="S165" s="153">
        <f>$E165/(VLOOKUP(S$2,怪物属性!$B$4:$F$29,3,FALSE)-$G165)/IF(R165&lt;0,ABS(R165),R165)</f>
        <v>-3.2518719019956475</v>
      </c>
      <c r="T165" s="152">
        <f>VLOOKUP(T$2,怪物属性!$B$4:$F$29,5,FALSE)/($F165-VLOOKUP(T$2,怪物属性!$B$4:$F$29,4,FALSE))</f>
        <v>8.5873729013951294</v>
      </c>
      <c r="U165" s="153">
        <f>$E165/(VLOOKUP(U$2,怪物属性!$B$4:$F$29,3,FALSE)-$G165)/IF(T165&lt;0,ABS(T165),T165)</f>
        <v>-3.5036668646984777</v>
      </c>
      <c r="V165" s="152">
        <f>VLOOKUP(V$2,怪物属性!$B$4:$F$29,5,FALSE)/($F165-VLOOKUP(V$2,怪物属性!$B$4:$F$29,4,FALSE))</f>
        <v>10.302297460701331</v>
      </c>
      <c r="W165" s="153">
        <f>$E165/(VLOOKUP(W$2,怪物属性!$B$4:$F$29,3,FALSE)-$G165)/IF(V165&lt;0,ABS(V165),V165)</f>
        <v>-5.0775360425622882</v>
      </c>
      <c r="X165" s="152">
        <f>VLOOKUP(X$2,怪物属性!$B$4:$F$29,5,FALSE)/($F165-VLOOKUP(X$2,怪物属性!$B$4:$F$29,4,FALSE))</f>
        <v>12.981932929092935</v>
      </c>
      <c r="Y165" s="153">
        <f>$E165/(VLOOKUP(Y$2,怪物属性!$B$4:$F$29,3,FALSE)-$G165)/IF(X165&lt;0,ABS(X165),X165)</f>
        <v>-15.617481552755315</v>
      </c>
      <c r="Z165" s="152">
        <f>VLOOKUP(Z$2,怪物属性!$B$4:$F$29,5,FALSE)/($F165-VLOOKUP(Z$2,怪物属性!$B$4:$F$29,4,FALSE))</f>
        <v>15.193560654075295</v>
      </c>
      <c r="AA165" s="153">
        <f>$E165/(VLOOKUP(AA$2,怪物属性!$B$4:$F$29,3,FALSE)-$G165)/IF(Z165&lt;0,ABS(Z165),Z165)</f>
        <v>6.944402729805943</v>
      </c>
      <c r="AB165" s="152">
        <f>VLOOKUP(AB$2,怪物属性!$B$4:$F$29,5,FALSE)/($F165-VLOOKUP(AB$2,怪物属性!$B$4:$F$29,4,FALSE))</f>
        <v>27.05574912891986</v>
      </c>
      <c r="AC165" s="153">
        <f>$E165/(VLOOKUP(AC$2,怪物属性!$B$4:$F$29,3,FALSE)-$G165)/IF(AB165&lt;0,ABS(AB165),AB165)</f>
        <v>0.48622628123520267</v>
      </c>
      <c r="AD165" s="152">
        <f>VLOOKUP(AD$2,怪物属性!$B$4:$F$29,5,FALSE)/($F165-VLOOKUP(AD$2,怪物属性!$B$4:$F$29,4,FALSE))</f>
        <v>31.765159534250717</v>
      </c>
      <c r="AE165" s="153">
        <f>$E165/(VLOOKUP(AE$2,怪物属性!$B$4:$F$29,3,FALSE)-$G165)/IF(AD165&lt;0,ABS(AD165),AD165)</f>
        <v>0.32869121809016755</v>
      </c>
      <c r="AF165" s="152">
        <f>VLOOKUP(AF$2,怪物属性!$B$4:$F$29,5,FALSE)/($F165-VLOOKUP(AF$2,怪物属性!$B$4:$F$29,4,FALSE))</f>
        <v>38.810682680151707</v>
      </c>
      <c r="AG165" s="153">
        <f>$E165/(VLOOKUP(AG$2,怪物属性!$B$4:$F$29,3,FALSE)-$G165)/IF(AF165&lt;0,ABS(AF165),AF165)</f>
        <v>0.22183304944357676</v>
      </c>
      <c r="AH165" s="152">
        <f>VLOOKUP(AH$2,怪物属性!$B$4:$F$29,5,FALSE)/($F165-VLOOKUP(AH$2,怪物属性!$B$4:$F$29,4,FALSE))</f>
        <v>45.092353525322743</v>
      </c>
      <c r="AI165" s="153">
        <f>$E165/(VLOOKUP(AI$2,怪物属性!$B$4:$F$29,3,FALSE)-$G165)/IF(AH165&lt;0,ABS(AH165),AH165)</f>
        <v>0.16232220661347496</v>
      </c>
      <c r="AJ165" s="152">
        <f>VLOOKUP(AJ$2,怪物属性!$B$4:$F$29,5,FALSE)/($F165-VLOOKUP(AJ$2,怪物属性!$B$4:$F$29,4,FALSE))</f>
        <v>54.390804597701148</v>
      </c>
      <c r="AK165" s="153">
        <f>$E165/(VLOOKUP(AK$2,怪物属性!$B$4:$F$29,3,FALSE)-$G165)/IF(AJ165&lt;0,ABS(AJ165),AJ165)</f>
        <v>0.11639122259216451</v>
      </c>
      <c r="AL165" s="152">
        <f>VLOOKUP(AL$2,怪物属性!$B$4:$F$29,5,FALSE)/($F165-VLOOKUP(AL$2,怪物属性!$B$4:$F$29,4,FALSE))</f>
        <v>63.362460742656566</v>
      </c>
      <c r="AM165" s="153">
        <f>$E165/(VLOOKUP(AM$2,怪物属性!$B$4:$F$29,3,FALSE)-$G165)/IF(AL165&lt;0,ABS(AL165),AL165)</f>
        <v>8.7111088948298929E-2</v>
      </c>
      <c r="AN165" s="152">
        <f>VLOOKUP(AN$2,怪物属性!$B$4:$F$29,5,FALSE)/($F165-VLOOKUP(AN$2,怪物属性!$B$4:$F$29,4,FALSE))</f>
        <v>75.920964895077461</v>
      </c>
      <c r="AO165" s="153">
        <f>$E165/(VLOOKUP(AO$2,怪物属性!$B$4:$F$29,3,FALSE)-$G165)/IF(AN165&lt;0,ABS(AN165),AN165)</f>
        <v>6.4731114468754097E-2</v>
      </c>
      <c r="AP165" s="152">
        <f>VLOOKUP(AP$2,怪物属性!$B$4:$F$29,5,FALSE)/($F165-VLOOKUP(AP$2,怪物属性!$B$4:$F$29,4,FALSE))</f>
        <v>88.119478334034497</v>
      </c>
      <c r="AQ165" s="153">
        <f>$E165/(VLOOKUP(AQ$2,怪物属性!$B$4:$F$29,3,FALSE)-$G165)/IF(AP165&lt;0,ABS(AP165),AP165)</f>
        <v>4.9833246987156424E-2</v>
      </c>
      <c r="AR165" s="152">
        <f>VLOOKUP(AR$2,怪物属性!$B$4:$F$29,5,FALSE)/($F165-VLOOKUP(AR$2,怪物属性!$B$4:$F$29,4,FALSE))</f>
        <v>105.93003180372558</v>
      </c>
      <c r="AS165" s="153">
        <f>$E165/(VLOOKUP(AS$2,怪物属性!$B$4:$F$29,3,FALSE)-$G165)/IF(AR165&lt;0,ABS(AR165),AR165)</f>
        <v>3.7399080848906682E-2</v>
      </c>
      <c r="AT165" s="152">
        <f>VLOOKUP(AT$2,怪物属性!$B$4:$F$29,5,FALSE)/($F165-VLOOKUP(AT$2,怪物属性!$B$4:$F$29,4,FALSE))</f>
        <v>124.91441441441441</v>
      </c>
      <c r="AU165" s="153">
        <f>$E165/(VLOOKUP(AU$2,怪物属性!$B$4:$F$29,3,FALSE)-$G165)/IF(AT165&lt;0,ABS(AT165),AT165)</f>
        <v>2.8527286360339948E-2</v>
      </c>
      <c r="AV165" s="152">
        <f>VLOOKUP(AV$2,怪物属性!$B$4:$F$29,5,FALSE)/($F165-VLOOKUP(AV$2,怪物属性!$B$4:$F$29,4,FALSE))</f>
        <v>156.08485193621868</v>
      </c>
      <c r="AW165" s="153">
        <f>$E165/(VLOOKUP(AW$2,怪物属性!$B$4:$F$29,3,FALSE)-$G165)/IF(AV165&lt;0,ABS(AV165),AV165)</f>
        <v>2.0414797710595161E-2</v>
      </c>
      <c r="AX165" s="152">
        <f>VLOOKUP(AX$2,怪物属性!$B$4:$F$29,5,FALSE)/($F165-VLOOKUP(AX$2,怪物属性!$B$4:$F$29,4,FALSE))</f>
        <v>192.74526735303886</v>
      </c>
      <c r="AY165" s="153">
        <f>$E165/(VLOOKUP(AY$2,怪物属性!$B$4:$F$29,3,FALSE)-$G165)/IF(AX165&lt;0,ABS(AX165),AX165)</f>
        <v>1.4903028400120913E-2</v>
      </c>
      <c r="AZ165" s="152">
        <f>VLOOKUP(AZ$2,怪物属性!$B$4:$F$29,5,FALSE)/($F165-VLOOKUP(AZ$2,怪物属性!$B$4:$F$29,4,FALSE))</f>
        <v>269.45454545454544</v>
      </c>
      <c r="BA165" s="153">
        <f>$E165/(VLOOKUP(BA$2,怪物属性!$B$4:$F$29,3,FALSE)-$G165)/IF(AZ165&lt;0,ABS(AZ165),AZ165)</f>
        <v>9.3861767215555284E-3</v>
      </c>
      <c r="BB165" s="152">
        <f>VLOOKUP(BB$2,怪物属性!$B$4:$F$29,5,FALSE)/($F165-VLOOKUP(BB$2,怪物属性!$B$4:$F$29,4,FALSE))</f>
        <v>440.48630136986299</v>
      </c>
      <c r="BC165" s="153">
        <f>$E165/(VLOOKUP(BC$2,怪物属性!$B$4:$F$29,3,FALSE)-$G165)/IF(BB165&lt;0,ABS(BB165),BB165)</f>
        <v>5.020472466020498E-3</v>
      </c>
      <c r="BD165" s="152">
        <f>VLOOKUP(BD$2,怪物属性!$B$4:$F$29,5,FALSE)/($F165-VLOOKUP(BD$2,怪物属性!$B$4:$F$29,4,FALSE))</f>
        <v>-3373.53125</v>
      </c>
      <c r="BE165" s="153">
        <f>$E165/(VLOOKUP(BE$2,怪物属性!$B$4:$F$29,3,FALSE)-$G165)/IF(BD165&lt;0,ABS(BD165),BD165)</f>
        <v>5.286370408145916E-4</v>
      </c>
    </row>
    <row r="166" spans="1:57" x14ac:dyDescent="0.15">
      <c r="A166" s="30">
        <f>VLOOKUP(B166,装备升级!W:AB,静态模拟!C166+1,FALSE)+IF(静态模拟!D166=0,0,VLOOKUP(B166,装备强化!AP:AZ,静态模拟!D166+1,FALSE))</f>
        <v>1091</v>
      </c>
      <c r="B166" s="149">
        <v>10</v>
      </c>
      <c r="C166" s="149">
        <v>5</v>
      </c>
      <c r="D166" s="149">
        <v>6</v>
      </c>
      <c r="E166" s="149">
        <f t="shared" si="7"/>
        <v>31170</v>
      </c>
      <c r="F166" s="22">
        <f t="shared" si="8"/>
        <v>10390</v>
      </c>
      <c r="G166" s="22">
        <f t="shared" si="9"/>
        <v>5195</v>
      </c>
      <c r="H166" s="152">
        <f>VLOOKUP(H$2,怪物属性!$B$4:$F$29,5,FALSE)/($F166-VLOOKUP(H$2,怪物属性!$B$4:$F$29,4,FALSE))</f>
        <v>1.1310452418096724</v>
      </c>
      <c r="I166" s="153">
        <f>$E166/(VLOOKUP(I$2,怪物属性!$B$4:$F$29,3,FALSE)-$G166)/IF(H166&lt;0,ABS(H166),H166)</f>
        <v>-7.5585790757939737</v>
      </c>
      <c r="J166" s="152">
        <f>VLOOKUP(J$2,怪物属性!$B$4:$F$29,5,FALSE)/($F166-VLOOKUP(J$2,怪物属性!$B$4:$F$29,4,FALSE))</f>
        <v>1.7011128775834659</v>
      </c>
      <c r="K166" s="153">
        <f>$E166/(VLOOKUP(K$2,怪物属性!$B$4:$F$29,3,FALSE)-$G166)/IF(J166&lt;0,ABS(J166),J166)</f>
        <v>-5.6851688071425874</v>
      </c>
      <c r="L166" s="152">
        <f>VLOOKUP(L$2,怪物属性!$B$4:$F$29,5,FALSE)/($F166-VLOOKUP(L$2,怪物属性!$B$4:$F$29,4,FALSE))</f>
        <v>2.7438945320942296</v>
      </c>
      <c r="M166" s="153">
        <f>$E166/(VLOOKUP(M$2,怪物属性!$B$4:$F$29,3,FALSE)-$G166)/IF(L166&lt;0,ABS(L166),L166)</f>
        <v>-4.0599592809338558</v>
      </c>
      <c r="N166" s="152">
        <f>VLOOKUP(N$2,怪物属性!$B$4:$F$29,5,FALSE)/($F166-VLOOKUP(N$2,怪物属性!$B$4:$F$29,4,FALSE))</f>
        <v>3.6428571428571428</v>
      </c>
      <c r="O166" s="153">
        <f>$E166/(VLOOKUP(O$2,怪物属性!$B$4:$F$29,3,FALSE)-$G166)/IF(N166&lt;0,ABS(N166),N166)</f>
        <v>-3.6072810237079658</v>
      </c>
      <c r="P166" s="152">
        <f>VLOOKUP(P$2,怪物属性!$B$4:$F$29,5,FALSE)/($F166-VLOOKUP(P$2,怪物属性!$B$4:$F$29,4,FALSE))</f>
        <v>5.1590730115873553</v>
      </c>
      <c r="Q166" s="153">
        <f>$E166/(VLOOKUP(Q$2,怪物属性!$B$4:$F$29,3,FALSE)-$G166)/IF(P166&lt;0,ABS(P166),P166)</f>
        <v>-3.1095126475582693</v>
      </c>
      <c r="R166" s="152">
        <f>VLOOKUP(R$2,怪物属性!$B$4:$F$29,5,FALSE)/($F166-VLOOKUP(R$2,怪物属性!$B$4:$F$29,4,FALSE))</f>
        <v>6.4783158863453352</v>
      </c>
      <c r="S166" s="153">
        <f>$E166/(VLOOKUP(S$2,怪物属性!$B$4:$F$29,3,FALSE)-$G166)/IF(R166&lt;0,ABS(R166),R166)</f>
        <v>-3.2313201133906624</v>
      </c>
      <c r="T166" s="152">
        <f>VLOOKUP(T$2,怪物属性!$B$4:$F$29,5,FALSE)/($F166-VLOOKUP(T$2,怪物属性!$B$4:$F$29,4,FALSE))</f>
        <v>8.5369064409967095</v>
      </c>
      <c r="U166" s="153">
        <f>$E166/(VLOOKUP(U$2,怪物属性!$B$4:$F$29,3,FALSE)-$G166)/IF(T166&lt;0,ABS(T166),T166)</f>
        <v>-3.457580993601618</v>
      </c>
      <c r="V166" s="152">
        <f>VLOOKUP(V$2,怪物属性!$B$4:$F$29,5,FALSE)/($F166-VLOOKUP(V$2,怪物属性!$B$4:$F$29,4,FALSE))</f>
        <v>10.240384615384615</v>
      </c>
      <c r="W166" s="153">
        <f>$E166/(VLOOKUP(W$2,怪物属性!$B$4:$F$29,3,FALSE)-$G166)/IF(V166&lt;0,ABS(V166),V166)</f>
        <v>-4.9252928574684356</v>
      </c>
      <c r="X166" s="152">
        <f>VLOOKUP(X$2,怪物属性!$B$4:$F$29,5,FALSE)/($F166-VLOOKUP(X$2,怪物属性!$B$4:$F$29,4,FALSE))</f>
        <v>12.902103062353953</v>
      </c>
      <c r="Y166" s="153">
        <f>$E166/(VLOOKUP(Y$2,怪物属性!$B$4:$F$29,3,FALSE)-$G166)/IF(X166&lt;0,ABS(X166),X166)</f>
        <v>-13.572388834926343</v>
      </c>
      <c r="Z166" s="152">
        <f>VLOOKUP(Z$2,怪物属性!$B$4:$F$29,5,FALSE)/($F166-VLOOKUP(Z$2,怪物属性!$B$4:$F$29,4,FALSE))</f>
        <v>15.097871268421716</v>
      </c>
      <c r="AA166" s="153">
        <f>$E166/(VLOOKUP(AA$2,怪物属性!$B$4:$F$29,3,FALSE)-$G166)/IF(Z166&lt;0,ABS(Z166),Z166)</f>
        <v>7.6748307021476183</v>
      </c>
      <c r="AB166" s="152">
        <f>VLOOKUP(AB$2,怪物属性!$B$4:$F$29,5,FALSE)/($F166-VLOOKUP(AB$2,怪物属性!$B$4:$F$29,4,FALSE))</f>
        <v>26.860766791582588</v>
      </c>
      <c r="AC166" s="153">
        <f>$E166/(VLOOKUP(AC$2,怪物属性!$B$4:$F$29,3,FALSE)-$G166)/IF(AB166&lt;0,ABS(AB166),AB166)</f>
        <v>0.49739756769594623</v>
      </c>
      <c r="AD166" s="152">
        <f>VLOOKUP(AD$2,怪物属性!$B$4:$F$29,5,FALSE)/($F166-VLOOKUP(AD$2,怪物属性!$B$4:$F$29,4,FALSE))</f>
        <v>31.526789734353894</v>
      </c>
      <c r="AE166" s="153">
        <f>$E166/(VLOOKUP(AE$2,怪物属性!$B$4:$F$29,3,FALSE)-$G166)/IF(AD166&lt;0,ABS(AD166),AD166)</f>
        <v>0.33560182163564489</v>
      </c>
      <c r="AF166" s="152">
        <f>VLOOKUP(AF$2,怪物属性!$B$4:$F$29,5,FALSE)/($F166-VLOOKUP(AF$2,怪物属性!$B$4:$F$29,4,FALSE))</f>
        <v>38.506428347444341</v>
      </c>
      <c r="AG166" s="153">
        <f>$E166/(VLOOKUP(AG$2,怪物属性!$B$4:$F$29,3,FALSE)-$G166)/IF(AF166&lt;0,ABS(AF166),AF166)</f>
        <v>0.22623678912230194</v>
      </c>
      <c r="AH166" s="152">
        <f>VLOOKUP(AH$2,怪物属性!$B$4:$F$29,5,FALSE)/($F166-VLOOKUP(AH$2,怪物属性!$B$4:$F$29,4,FALSE))</f>
        <v>44.722258699934343</v>
      </c>
      <c r="AI166" s="153">
        <f>$E166/(VLOOKUP(AI$2,怪物属性!$B$4:$F$29,3,FALSE)-$G166)/IF(AH166&lt;0,ABS(AH166),AH166)</f>
        <v>0.16543279744045369</v>
      </c>
      <c r="AJ166" s="152">
        <f>VLOOKUP(AJ$2,怪物属性!$B$4:$F$29,5,FALSE)/($F166-VLOOKUP(AJ$2,怪物属性!$B$4:$F$29,4,FALSE))</f>
        <v>53.921270718232044</v>
      </c>
      <c r="AK166" s="153">
        <f>$E166/(VLOOKUP(AK$2,怪物属性!$B$4:$F$29,3,FALSE)-$G166)/IF(AJ166&lt;0,ABS(AJ166),AJ166)</f>
        <v>0.11857743834075195</v>
      </c>
      <c r="AL166" s="152">
        <f>VLOOKUP(AL$2,怪物属性!$B$4:$F$29,5,FALSE)/($F166-VLOOKUP(AL$2,怪物属性!$B$4:$F$29,4,FALSE))</f>
        <v>62.782537067545306</v>
      </c>
      <c r="AM166" s="153">
        <f>$E166/(VLOOKUP(AM$2,怪物属性!$B$4:$F$29,3,FALSE)-$G166)/IF(AL166&lt;0,ABS(AL166),AL166)</f>
        <v>8.8735591720574047E-2</v>
      </c>
      <c r="AN166" s="152">
        <f>VLOOKUP(AN$2,怪物属性!$B$4:$F$29,5,FALSE)/($F166-VLOOKUP(AN$2,怪物属性!$B$4:$F$29,4,FALSE))</f>
        <v>75.183724995144686</v>
      </c>
      <c r="AO166" s="153">
        <f>$E166/(VLOOKUP(AO$2,怪物属性!$B$4:$F$29,3,FALSE)-$G166)/IF(AN166&lt;0,ABS(AN166),AN166)</f>
        <v>6.5943121747399053E-2</v>
      </c>
      <c r="AP166" s="152">
        <f>VLOOKUP(AP$2,怪物属性!$B$4:$F$29,5,FALSE)/($F166-VLOOKUP(AP$2,怪物属性!$B$4:$F$29,4,FALSE))</f>
        <v>87.202331390507908</v>
      </c>
      <c r="AQ166" s="153">
        <f>$E166/(VLOOKUP(AQ$2,怪物属性!$B$4:$F$29,3,FALSE)-$G166)/IF(AP166&lt;0,ABS(AP166),AP166)</f>
        <v>5.0780589821841728E-2</v>
      </c>
      <c r="AR166" s="152">
        <f>VLOOKUP(AR$2,怪物属性!$B$4:$F$29,5,FALSE)/($F166-VLOOKUP(AR$2,怪物属性!$B$4:$F$29,4,FALSE))</f>
        <v>104.7403414195867</v>
      </c>
      <c r="AS166" s="153">
        <f>$E166/(VLOOKUP(AS$2,怪物属性!$B$4:$F$29,3,FALSE)-$G166)/IF(AR166&lt;0,ABS(AR166),AR166)</f>
        <v>3.8128516634272497E-2</v>
      </c>
      <c r="AT166" s="152">
        <f>VLOOKUP(AT$2,怪物属性!$B$4:$F$29,5,FALSE)/($F166-VLOOKUP(AT$2,怪物属性!$B$4:$F$29,4,FALSE))</f>
        <v>123.37073652990608</v>
      </c>
      <c r="AU166" s="153">
        <f>$E166/(VLOOKUP(AU$2,怪物属性!$B$4:$F$29,3,FALSE)-$G166)/IF(AT166&lt;0,ABS(AT166),AT166)</f>
        <v>2.9107500902487531E-2</v>
      </c>
      <c r="AV166" s="152">
        <f>VLOOKUP(AV$2,怪物属性!$B$4:$F$29,5,FALSE)/($F166-VLOOKUP(AV$2,怪物属性!$B$4:$F$29,4,FALSE))</f>
        <v>153.89387984278494</v>
      </c>
      <c r="AW166" s="153">
        <f>$E166/(VLOOKUP(AW$2,怪物属性!$B$4:$F$29,3,FALSE)-$G166)/IF(AV166&lt;0,ABS(AV166),AV166)</f>
        <v>2.0859131573197947E-2</v>
      </c>
      <c r="AX166" s="152">
        <f>VLOOKUP(AX$2,怪物属性!$B$4:$F$29,5,FALSE)/($F166-VLOOKUP(AX$2,怪物属性!$B$4:$F$29,4,FALSE))</f>
        <v>189.5968637700098</v>
      </c>
      <c r="AY166" s="153">
        <f>$E166/(VLOOKUP(AY$2,怪物属性!$B$4:$F$29,3,FALSE)-$G166)/IF(AX166&lt;0,ABS(AX166),AX166)</f>
        <v>1.5259091664243062E-2</v>
      </c>
      <c r="AZ166" s="152">
        <f>VLOOKUP(AZ$2,怪物属性!$B$4:$F$29,5,FALSE)/($F166-VLOOKUP(AZ$2,怪物属性!$B$4:$F$29,4,FALSE))</f>
        <v>263.74576271186442</v>
      </c>
      <c r="BA166" s="153">
        <f>$E166/(VLOOKUP(BA$2,怪物属性!$B$4:$F$29,3,FALSE)-$G166)/IF(AZ166&lt;0,ABS(AZ166),AZ166)</f>
        <v>9.6553916213358935E-3</v>
      </c>
      <c r="BB166" s="152">
        <f>VLOOKUP(BB$2,怪物属性!$B$4:$F$29,5,FALSE)/($F166-VLOOKUP(BB$2,怪物属性!$B$4:$F$29,4,FALSE))</f>
        <v>425.9006622516556</v>
      </c>
      <c r="BC166" s="153">
        <f>$E166/(VLOOKUP(BC$2,怪物属性!$B$4:$F$29,3,FALSE)-$G166)/IF(BB166&lt;0,ABS(BB166),BB166)</f>
        <v>5.2268304629203609E-3</v>
      </c>
      <c r="BD166" s="152">
        <f>VLOOKUP(BD$2,怪物属性!$B$4:$F$29,5,FALSE)/($F166-VLOOKUP(BD$2,怪物属性!$B$4:$F$29,4,FALSE))</f>
        <v>-4561.3943661971834</v>
      </c>
      <c r="BE166" s="153">
        <f>$E166/(VLOOKUP(BE$2,怪物属性!$B$4:$F$29,3,FALSE)-$G166)/IF(BD166&lt;0,ABS(BD166),BD166)</f>
        <v>3.9342718483566415E-4</v>
      </c>
    </row>
    <row r="167" spans="1:57" x14ac:dyDescent="0.15">
      <c r="A167" s="30">
        <f>VLOOKUP(B167,装备升级!W:AB,静态模拟!C167+1,FALSE)+IF(静态模拟!D167=0,0,VLOOKUP(B167,装备强化!AP:AZ,静态模拟!D167+1,FALSE))</f>
        <v>1403</v>
      </c>
      <c r="B167" s="149">
        <v>10</v>
      </c>
      <c r="C167" s="149">
        <v>5</v>
      </c>
      <c r="D167" s="149">
        <v>7</v>
      </c>
      <c r="E167" s="149">
        <f t="shared" si="7"/>
        <v>31320</v>
      </c>
      <c r="F167" s="22">
        <f t="shared" si="8"/>
        <v>10440</v>
      </c>
      <c r="G167" s="22">
        <f t="shared" si="9"/>
        <v>5220</v>
      </c>
      <c r="H167" s="152">
        <f>VLOOKUP(H$2,怪物属性!$B$4:$F$29,5,FALSE)/($F167-VLOOKUP(H$2,怪物属性!$B$4:$F$29,4,FALSE))</f>
        <v>1.1251939989653388</v>
      </c>
      <c r="I167" s="153">
        <f>$E167/(VLOOKUP(I$2,怪物属性!$B$4:$F$29,3,FALSE)-$G167)/IF(H167&lt;0,ABS(H167),H167)</f>
        <v>-7.5824570961590849</v>
      </c>
      <c r="J167" s="152">
        <f>VLOOKUP(J$2,怪物属性!$B$4:$F$29,5,FALSE)/($F167-VLOOKUP(J$2,怪物属性!$B$4:$F$29,4,FALSE))</f>
        <v>1.6921454928835002</v>
      </c>
      <c r="K167" s="153">
        <f>$E167/(VLOOKUP(K$2,怪物属性!$B$4:$F$29,3,FALSE)-$G167)/IF(J167&lt;0,ABS(J167),J167)</f>
        <v>-5.6985981308411215</v>
      </c>
      <c r="L167" s="152">
        <f>VLOOKUP(L$2,怪物属性!$B$4:$F$29,5,FALSE)/($F167-VLOOKUP(L$2,怪物属性!$B$4:$F$29,4,FALSE))</f>
        <v>2.7291487532244196</v>
      </c>
      <c r="M167" s="153">
        <f>$E167/(VLOOKUP(M$2,怪物属性!$B$4:$F$29,3,FALSE)-$G167)/IF(L167&lt;0,ABS(L167),L167)</f>
        <v>-4.0652163868627067</v>
      </c>
      <c r="N167" s="152">
        <f>VLOOKUP(N$2,怪物属性!$B$4:$F$29,5,FALSE)/($F167-VLOOKUP(N$2,怪物属性!$B$4:$F$29,4,FALSE))</f>
        <v>3.622889717167288</v>
      </c>
      <c r="O167" s="153">
        <f>$E167/(VLOOKUP(O$2,怪物属性!$B$4:$F$29,3,FALSE)-$G167)/IF(N167&lt;0,ABS(N167),N167)</f>
        <v>-3.6066052063990663</v>
      </c>
      <c r="P167" s="152">
        <f>VLOOKUP(P$2,怪物属性!$B$4:$F$29,5,FALSE)/($F167-VLOOKUP(P$2,怪物属性!$B$4:$F$29,4,FALSE))</f>
        <v>5.1302159078196663</v>
      </c>
      <c r="Q167" s="153">
        <f>$E167/(VLOOKUP(Q$2,怪物属性!$B$4:$F$29,3,FALSE)-$G167)/IF(P167&lt;0,ABS(P167),P167)</f>
        <v>-3.1021373042182852</v>
      </c>
      <c r="R167" s="152">
        <f>VLOOKUP(R$2,怪物属性!$B$4:$F$29,5,FALSE)/($F167-VLOOKUP(R$2,怪物属性!$B$4:$F$29,4,FALSE))</f>
        <v>6.4412672995539291</v>
      </c>
      <c r="S167" s="153">
        <f>$E167/(VLOOKUP(S$2,怪物属性!$B$4:$F$29,3,FALSE)-$G167)/IF(R167&lt;0,ABS(R167),R167)</f>
        <v>-3.2116229770807361</v>
      </c>
      <c r="T167" s="152">
        <f>VLOOKUP(T$2,怪物属性!$B$4:$F$29,5,FALSE)/($F167-VLOOKUP(T$2,怪物属性!$B$4:$F$29,4,FALSE))</f>
        <v>8.4870296798317355</v>
      </c>
      <c r="U167" s="153">
        <f>$E167/(VLOOKUP(U$2,怪物属性!$B$4:$F$29,3,FALSE)-$G167)/IF(T167&lt;0,ABS(T167),T167)</f>
        <v>-3.4138177997450487</v>
      </c>
      <c r="V167" s="152">
        <f>VLOOKUP(V$2,怪物属性!$B$4:$F$29,5,FALSE)/($F167-VLOOKUP(V$2,怪物属性!$B$4:$F$29,4,FALSE))</f>
        <v>10.179211469534049</v>
      </c>
      <c r="W167" s="153">
        <f>$E167/(VLOOKUP(W$2,怪物属性!$B$4:$F$29,3,FALSE)-$G167)/IF(V167&lt;0,ABS(V167),V167)</f>
        <v>-4.7851619827831691</v>
      </c>
      <c r="X167" s="152">
        <f>VLOOKUP(X$2,怪物属性!$B$4:$F$29,5,FALSE)/($F167-VLOOKUP(X$2,怪物属性!$B$4:$F$29,4,FALSE))</f>
        <v>12.823248991565823</v>
      </c>
      <c r="Y167" s="153">
        <f>$E167/(VLOOKUP(Y$2,怪物属性!$B$4:$F$29,3,FALSE)-$G167)/IF(X167&lt;0,ABS(X167),X167)</f>
        <v>-12.031717888905684</v>
      </c>
      <c r="Z167" s="152">
        <f>VLOOKUP(Z$2,怪物属性!$B$4:$F$29,5,FALSE)/($F167-VLOOKUP(Z$2,怪物属性!$B$4:$F$29,4,FALSE))</f>
        <v>15.003379647014645</v>
      </c>
      <c r="AA167" s="153">
        <f>$E167/(VLOOKUP(AA$2,怪物属性!$B$4:$F$29,3,FALSE)-$G167)/IF(Z167&lt;0,ABS(Z167),Z167)</f>
        <v>8.5554494225736644</v>
      </c>
      <c r="AB167" s="152">
        <f>VLOOKUP(AB$2,怪物属性!$B$4:$F$29,5,FALSE)/($F167-VLOOKUP(AB$2,怪物属性!$B$4:$F$29,4,FALSE))</f>
        <v>26.668574699484832</v>
      </c>
      <c r="AC167" s="153">
        <f>$E167/(VLOOKUP(AC$2,怪物属性!$B$4:$F$29,3,FALSE)-$G167)/IF(AB167&lt;0,ABS(AB167),AB167)</f>
        <v>0.50884574050783349</v>
      </c>
      <c r="AD167" s="152">
        <f>VLOOKUP(AD$2,怪物属性!$B$4:$F$29,5,FALSE)/($F167-VLOOKUP(AD$2,怪物属性!$B$4:$F$29,4,FALSE))</f>
        <v>31.291970802919707</v>
      </c>
      <c r="AE167" s="153">
        <f>$E167/(VLOOKUP(AE$2,怪物属性!$B$4:$F$29,3,FALSE)-$G167)/IF(AD167&lt;0,ABS(AD167),AD167)</f>
        <v>0.3426551630539596</v>
      </c>
      <c r="AF167" s="152">
        <f>VLOOKUP(AF$2,怪物属性!$B$4:$F$29,5,FALSE)/($F167-VLOOKUP(AF$2,怪物属性!$B$4:$F$29,4,FALSE))</f>
        <v>38.206907280647165</v>
      </c>
      <c r="AG167" s="153">
        <f>$E167/(VLOOKUP(AG$2,怪物属性!$B$4:$F$29,3,FALSE)-$G167)/IF(AF167&lt;0,ABS(AF167),AF167)</f>
        <v>0.23071969102860884</v>
      </c>
      <c r="AH167" s="152">
        <f>VLOOKUP(AH$2,怪物属性!$B$4:$F$29,5,FALSE)/($F167-VLOOKUP(AH$2,怪物属性!$B$4:$F$29,4,FALSE))</f>
        <v>44.358189514816019</v>
      </c>
      <c r="AI167" s="153">
        <f>$E167/(VLOOKUP(AI$2,怪物属性!$B$4:$F$29,3,FALSE)-$G167)/IF(AH167&lt;0,ABS(AH167),AH167)</f>
        <v>0.16859367143817733</v>
      </c>
      <c r="AJ167" s="152">
        <f>VLOOKUP(AJ$2,怪物属性!$B$4:$F$29,5,FALSE)/($F167-VLOOKUP(AJ$2,怪物属性!$B$4:$F$29,4,FALSE))</f>
        <v>53.459774049982883</v>
      </c>
      <c r="AK167" s="153">
        <f>$E167/(VLOOKUP(AK$2,怪物属性!$B$4:$F$29,3,FALSE)-$G167)/IF(AJ167&lt;0,ABS(AJ167),AJ167)</f>
        <v>0.12079609526080581</v>
      </c>
      <c r="AL167" s="152">
        <f>VLOOKUP(AL$2,怪物属性!$B$4:$F$29,5,FALSE)/($F167-VLOOKUP(AL$2,怪物属性!$B$4:$F$29,4,FALSE))</f>
        <v>62.213132595682929</v>
      </c>
      <c r="AM167" s="153">
        <f>$E167/(VLOOKUP(AM$2,怪物属性!$B$4:$F$29,3,FALSE)-$G167)/IF(AL167&lt;0,ABS(AL167),AL167)</f>
        <v>9.0382528844668519E-2</v>
      </c>
      <c r="AN167" s="152">
        <f>VLOOKUP(AN$2,怪物属性!$B$4:$F$29,5,FALSE)/($F167-VLOOKUP(AN$2,怪物属性!$B$4:$F$29,4,FALSE))</f>
        <v>74.460665512598581</v>
      </c>
      <c r="AO167" s="153">
        <f>$E167/(VLOOKUP(AO$2,怪物属性!$B$4:$F$29,3,FALSE)-$G167)/IF(AN167&lt;0,ABS(AN167),AN167)</f>
        <v>6.7170994235079426E-2</v>
      </c>
      <c r="AP167" s="152">
        <f>VLOOKUP(AP$2,怪物属性!$B$4:$F$29,5,FALSE)/($F167-VLOOKUP(AP$2,怪物属性!$B$4:$F$29,4,FALSE))</f>
        <v>86.304079110012367</v>
      </c>
      <c r="AQ167" s="153">
        <f>$E167/(VLOOKUP(AQ$2,怪物属性!$B$4:$F$29,3,FALSE)-$G167)/IF(AP167&lt;0,ABS(AP167),AP167)</f>
        <v>5.1739790868808679E-2</v>
      </c>
      <c r="AR167" s="152">
        <f>VLOOKUP(AR$2,怪物属性!$B$4:$F$29,5,FALSE)/($F167-VLOOKUP(AR$2,怪物属性!$B$4:$F$29,4,FALSE))</f>
        <v>103.57707685473123</v>
      </c>
      <c r="AS167" s="153">
        <f>$E167/(VLOOKUP(AS$2,怪物属性!$B$4:$F$29,3,FALSE)-$G167)/IF(AR167&lt;0,ABS(AR167),AR167)</f>
        <v>3.8866774996171832E-2</v>
      </c>
      <c r="AT167" s="152">
        <f>VLOOKUP(AT$2,怪物属性!$B$4:$F$29,5,FALSE)/($F167-VLOOKUP(AT$2,怪物属性!$B$4:$F$29,4,FALSE))</f>
        <v>121.86474609375</v>
      </c>
      <c r="AU167" s="153">
        <f>$E167/(VLOOKUP(AU$2,怪物属性!$B$4:$F$29,3,FALSE)-$G167)/IF(AT167&lt;0,ABS(AT167),AT167)</f>
        <v>2.9694539399843272E-2</v>
      </c>
      <c r="AV167" s="152">
        <f>VLOOKUP(AV$2,怪物属性!$B$4:$F$29,5,FALSE)/($F167-VLOOKUP(AV$2,怪物属性!$B$4:$F$29,4,FALSE))</f>
        <v>151.76356589147287</v>
      </c>
      <c r="AW167" s="153">
        <f>$E167/(VLOOKUP(AW$2,怪物属性!$B$4:$F$29,3,FALSE)-$G167)/IF(AV167&lt;0,ABS(AV167),AV167)</f>
        <v>2.1308584740616615E-2</v>
      </c>
      <c r="AX167" s="152">
        <f>VLOOKUP(AX$2,怪物属性!$B$4:$F$29,5,FALSE)/($F167-VLOOKUP(AX$2,怪物属性!$B$4:$F$29,4,FALSE))</f>
        <v>186.54966248794599</v>
      </c>
      <c r="AY167" s="153">
        <f>$E167/(VLOOKUP(AY$2,怪物属性!$B$4:$F$29,3,FALSE)-$G167)/IF(AX167&lt;0,ABS(AX167),AX167)</f>
        <v>1.5619215712433443E-2</v>
      </c>
      <c r="AZ167" s="152">
        <f>VLOOKUP(AZ$2,怪物属性!$B$4:$F$29,5,FALSE)/($F167-VLOOKUP(AZ$2,怪物属性!$B$4:$F$29,4,FALSE))</f>
        <v>258.27385892116183</v>
      </c>
      <c r="BA167" s="153">
        <f>$E167/(VLOOKUP(BA$2,怪物属性!$B$4:$F$29,3,FALSE)-$G167)/IF(AZ167&lt;0,ABS(AZ167),AZ167)</f>
        <v>9.9276813842597931E-3</v>
      </c>
      <c r="BB167" s="152">
        <f>VLOOKUP(BB$2,怪物属性!$B$4:$F$29,5,FALSE)/($F167-VLOOKUP(BB$2,怪物属性!$B$4:$F$29,4,FALSE))</f>
        <v>412.25</v>
      </c>
      <c r="BC167" s="153">
        <f>$E167/(VLOOKUP(BC$2,怪物属性!$B$4:$F$29,3,FALSE)-$G167)/IF(BB167&lt;0,ABS(BB167),BB167)</f>
        <v>5.4355954183241267E-3</v>
      </c>
      <c r="BD167" s="152">
        <f>VLOOKUP(BD$2,怪物属性!$B$4:$F$29,5,FALSE)/($F167-VLOOKUP(BD$2,怪物属性!$B$4:$F$29,4,FALSE))</f>
        <v>-7040.413043478261</v>
      </c>
      <c r="BE167" s="153">
        <f>$E167/(VLOOKUP(BE$2,怪物属性!$B$4:$F$29,3,FALSE)-$G167)/IF(BD167&lt;0,ABS(BD167),BD167)</f>
        <v>2.5649231046051438E-4</v>
      </c>
    </row>
    <row r="168" spans="1:57" x14ac:dyDescent="0.15">
      <c r="A168" s="30">
        <f>VLOOKUP(B168,装备升级!W:AB,静态模拟!C168+1,FALSE)+IF(静态模拟!D168=0,0,VLOOKUP(B168,装备强化!AP:AZ,静态模拟!D168+1,FALSE))</f>
        <v>1801</v>
      </c>
      <c r="B168" s="149">
        <v>10</v>
      </c>
      <c r="C168" s="149">
        <v>5</v>
      </c>
      <c r="D168" s="149">
        <v>8</v>
      </c>
      <c r="E168" s="149">
        <f t="shared" si="7"/>
        <v>31470</v>
      </c>
      <c r="F168" s="22">
        <f t="shared" si="8"/>
        <v>10490</v>
      </c>
      <c r="G168" s="22">
        <f t="shared" si="9"/>
        <v>5245</v>
      </c>
      <c r="H168" s="152">
        <f>VLOOKUP(H$2,怪物属性!$B$4:$F$29,5,FALSE)/($F168-VLOOKUP(H$2,怪物属性!$B$4:$F$29,4,FALSE))</f>
        <v>1.1194029850746268</v>
      </c>
      <c r="I168" s="153">
        <f>$E168/(VLOOKUP(I$2,怪物属性!$B$4:$F$29,3,FALSE)-$G168)/IF(H168&lt;0,ABS(H168),H168)</f>
        <v>-7.6063852813852817</v>
      </c>
      <c r="J168" s="152">
        <f>VLOOKUP(J$2,怪物属性!$B$4:$F$29,5,FALSE)/($F168-VLOOKUP(J$2,怪物属性!$B$4:$F$29,4,FALSE))</f>
        <v>1.6832721552176193</v>
      </c>
      <c r="K168" s="153">
        <f>$E168/(VLOOKUP(K$2,怪物属性!$B$4:$F$29,3,FALSE)-$G168)/IF(J168&lt;0,ABS(J168),J168)</f>
        <v>-5.7121078435571704</v>
      </c>
      <c r="L168" s="152">
        <f>VLOOKUP(L$2,怪物属性!$B$4:$F$29,5,FALSE)/($F168-VLOOKUP(L$2,怪物属性!$B$4:$F$29,4,FALSE))</f>
        <v>2.7145606157793458</v>
      </c>
      <c r="M168" s="153">
        <f>$E168/(VLOOKUP(M$2,怪物属性!$B$4:$F$29,3,FALSE)-$G168)/IF(L168&lt;0,ABS(L168),L168)</f>
        <v>-4.0705886198785075</v>
      </c>
      <c r="N168" s="152">
        <f>VLOOKUP(N$2,怪物属性!$B$4:$F$29,5,FALSE)/($F168-VLOOKUP(N$2,怪物属性!$B$4:$F$29,4,FALSE))</f>
        <v>3.6031399912778022</v>
      </c>
      <c r="O168" s="153">
        <f>$E168/(VLOOKUP(O$2,怪物属性!$B$4:$F$29,3,FALSE)-$G168)/IF(N168&lt;0,ABS(N168),N168)</f>
        <v>-3.6061307417422119</v>
      </c>
      <c r="P168" s="152">
        <f>VLOOKUP(P$2,怪物属性!$B$4:$F$29,5,FALSE)/($F168-VLOOKUP(P$2,怪物属性!$B$4:$F$29,4,FALSE))</f>
        <v>5.1016798309044384</v>
      </c>
      <c r="Q168" s="153">
        <f>$E168/(VLOOKUP(Q$2,怪物属性!$B$4:$F$29,3,FALSE)-$G168)/IF(P168&lt;0,ABS(P168),P168)</f>
        <v>-3.0951111112667204</v>
      </c>
      <c r="R168" s="152">
        <f>VLOOKUP(R$2,怪物属性!$B$4:$F$29,5,FALSE)/($F168-VLOOKUP(R$2,怪物属性!$B$4:$F$29,4,FALSE))</f>
        <v>6.4046400545888771</v>
      </c>
      <c r="S168" s="153">
        <f>$E168/(VLOOKUP(S$2,怪物属性!$B$4:$F$29,3,FALSE)-$G168)/IF(R168&lt;0,ABS(R168),R168)</f>
        <v>-3.1927388433438879</v>
      </c>
      <c r="T168" s="152">
        <f>VLOOKUP(T$2,怪物属性!$B$4:$F$29,5,FALSE)/($F168-VLOOKUP(T$2,怪物属性!$B$4:$F$29,4,FALSE))</f>
        <v>8.4377323420074344</v>
      </c>
      <c r="U168" s="153">
        <f>$E168/(VLOOKUP(U$2,怪物属性!$B$4:$F$29,3,FALSE)-$G168)/IF(T168&lt;0,ABS(T168),T168)</f>
        <v>-3.3722197778909542</v>
      </c>
      <c r="V168" s="152">
        <f>VLOOKUP(V$2,怪物属性!$B$4:$F$29,5,FALSE)/($F168-VLOOKUP(V$2,怪物属性!$B$4:$F$29,4,FALSE))</f>
        <v>10.118764845605702</v>
      </c>
      <c r="W168" s="153">
        <f>$E168/(VLOOKUP(W$2,怪物属性!$B$4:$F$29,3,FALSE)-$G168)/IF(V168&lt;0,ABS(V168),V168)</f>
        <v>-4.6557835034157034</v>
      </c>
      <c r="X168" s="152">
        <f>VLOOKUP(X$2,怪物属性!$B$4:$F$29,5,FALSE)/($F168-VLOOKUP(X$2,怪物属性!$B$4:$F$29,4,FALSE))</f>
        <v>12.745352934029887</v>
      </c>
      <c r="Y168" s="153">
        <f>$E168/(VLOOKUP(Y$2,怪物属性!$B$4:$F$29,3,FALSE)-$G168)/IF(X168&lt;0,ABS(X168),X168)</f>
        <v>-10.829540500282706</v>
      </c>
      <c r="Z168" s="152">
        <f>VLOOKUP(Z$2,怪物属性!$B$4:$F$29,5,FALSE)/($F168-VLOOKUP(Z$2,怪物属性!$B$4:$F$29,4,FALSE))</f>
        <v>14.910063440726459</v>
      </c>
      <c r="AA168" s="153">
        <f>$E168/(VLOOKUP(AA$2,怪物属性!$B$4:$F$29,3,FALSE)-$G168)/IF(Z168&lt;0,ABS(Z168),Z168)</f>
        <v>9.6376940787842091</v>
      </c>
      <c r="AB168" s="152">
        <f>VLOOKUP(AB$2,怪物属性!$B$4:$F$29,5,FALSE)/($F168-VLOOKUP(AB$2,怪物属性!$B$4:$F$29,4,FALSE))</f>
        <v>26.479113384484229</v>
      </c>
      <c r="AC168" s="153">
        <f>$E168/(VLOOKUP(AC$2,怪物属性!$B$4:$F$29,3,FALSE)-$G168)/IF(AB168&lt;0,ABS(AB168),AB168)</f>
        <v>0.52057989580592179</v>
      </c>
      <c r="AD168" s="152">
        <f>VLOOKUP(AD$2,怪物属性!$B$4:$F$29,5,FALSE)/($F168-VLOOKUP(AD$2,怪物属性!$B$4:$F$29,4,FALSE))</f>
        <v>31.060623983439303</v>
      </c>
      <c r="AE168" s="153">
        <f>$E168/(VLOOKUP(AE$2,怪物属性!$B$4:$F$29,3,FALSE)-$G168)/IF(AD168&lt;0,ABS(AD168),AD168)</f>
        <v>0.34985493894057512</v>
      </c>
      <c r="AF168" s="152">
        <f>VLOOKUP(AF$2,怪物属性!$B$4:$F$29,5,FALSE)/($F168-VLOOKUP(AF$2,怪物属性!$B$4:$F$29,4,FALSE))</f>
        <v>37.912009879592468</v>
      </c>
      <c r="AG168" s="153">
        <f>$E168/(VLOOKUP(AG$2,怪物属性!$B$4:$F$29,3,FALSE)-$G168)/IF(AF168&lt;0,ABS(AF168),AF168)</f>
        <v>0.23528343803298171</v>
      </c>
      <c r="AH168" s="152">
        <f>VLOOKUP(AH$2,怪物属性!$B$4:$F$29,5,FALSE)/($F168-VLOOKUP(AH$2,怪物属性!$B$4:$F$29,4,FALSE))</f>
        <v>44</v>
      </c>
      <c r="AI168" s="153">
        <f>$E168/(VLOOKUP(AI$2,怪物属性!$B$4:$F$29,3,FALSE)-$G168)/IF(AH168&lt;0,ABS(AH168),AH168)</f>
        <v>0.17180573450090625</v>
      </c>
      <c r="AJ168" s="152">
        <f>VLOOKUP(AJ$2,怪物属性!$B$4:$F$29,5,FALSE)/($F168-VLOOKUP(AJ$2,怪物属性!$B$4:$F$29,4,FALSE))</f>
        <v>53.006109979633401</v>
      </c>
      <c r="AK168" s="153">
        <f>$E168/(VLOOKUP(AK$2,怪物属性!$B$4:$F$29,3,FALSE)-$G168)/IF(AJ168&lt;0,ABS(AJ168),AJ168)</f>
        <v>0.12304769761924007</v>
      </c>
      <c r="AL168" s="152">
        <f>VLOOKUP(AL$2,怪物属性!$B$4:$F$29,5,FALSE)/($F168-VLOOKUP(AL$2,怪物属性!$B$4:$F$29,4,FALSE))</f>
        <v>61.6539636886572</v>
      </c>
      <c r="AM168" s="153">
        <f>$E168/(VLOOKUP(AM$2,怪物属性!$B$4:$F$29,3,FALSE)-$G168)/IF(AL168&lt;0,ABS(AL168),AL168)</f>
        <v>9.2052203760868395E-2</v>
      </c>
      <c r="AN168" s="152">
        <f>VLOOKUP(AN$2,怪物属性!$B$4:$F$29,5,FALSE)/($F168-VLOOKUP(AN$2,怪物属性!$B$4:$F$29,4,FALSE))</f>
        <v>73.751381215469607</v>
      </c>
      <c r="AO168" s="153">
        <f>$E168/(VLOOKUP(AO$2,怪物属性!$B$4:$F$29,3,FALSE)-$G168)/IF(AN168&lt;0,ABS(AN168),AN168)</f>
        <v>6.8414922711124676E-2</v>
      </c>
      <c r="AP168" s="152">
        <f>VLOOKUP(AP$2,怪物属性!$B$4:$F$29,5,FALSE)/($F168-VLOOKUP(AP$2,怪物属性!$B$4:$F$29,4,FALSE))</f>
        <v>85.424143556280583</v>
      </c>
      <c r="AQ168" s="153">
        <f>$E168/(VLOOKUP(AQ$2,怪物属性!$B$4:$F$29,3,FALSE)-$G168)/IF(AP168&lt;0,ABS(AP168),AP168)</f>
        <v>5.2710977380299583E-2</v>
      </c>
      <c r="AR168" s="152">
        <f>VLOOKUP(AR$2,怪物属性!$B$4:$F$29,5,FALSE)/($F168-VLOOKUP(AR$2,怪物属性!$B$4:$F$29,4,FALSE))</f>
        <v>102.43936731107206</v>
      </c>
      <c r="AS168" s="153">
        <f>$E168/(VLOOKUP(AS$2,怪物属性!$B$4:$F$29,3,FALSE)-$G168)/IF(AR168&lt;0,ABS(AR168),AR168)</f>
        <v>3.9613941259329377E-2</v>
      </c>
      <c r="AT168" s="152">
        <f>VLOOKUP(AT$2,怪物属性!$B$4:$F$29,5,FALSE)/($F168-VLOOKUP(AT$2,怪物属性!$B$4:$F$29,4,FALSE))</f>
        <v>120.39507959479016</v>
      </c>
      <c r="AU168" s="153">
        <f>$E168/(VLOOKUP(AU$2,怪物属性!$B$4:$F$29,3,FALSE)-$G168)/IF(AT168&lt;0,ABS(AT168),AT168)</f>
        <v>3.0288461156768764E-2</v>
      </c>
      <c r="AV168" s="152">
        <f>VLOOKUP(AV$2,怪物属性!$B$4:$F$29,5,FALSE)/($F168-VLOOKUP(AV$2,怪物属性!$B$4:$F$29,4,FALSE))</f>
        <v>149.69142545057346</v>
      </c>
      <c r="AW168" s="153">
        <f>$E168/(VLOOKUP(AW$2,怪物属性!$B$4:$F$29,3,FALSE)-$G168)/IF(AV168&lt;0,ABS(AV168),AV168)</f>
        <v>2.1763196959006571E-2</v>
      </c>
      <c r="AX168" s="152">
        <f>VLOOKUP(AX$2,怪物属性!$B$4:$F$29,5,FALSE)/($F168-VLOOKUP(AX$2,怪物属性!$B$4:$F$29,4,FALSE))</f>
        <v>183.59886111989877</v>
      </c>
      <c r="AY168" s="153">
        <f>$E168/(VLOOKUP(AY$2,怪物属性!$B$4:$F$29,3,FALSE)-$G168)/IF(AX168&lt;0,ABS(AX168),AX168)</f>
        <v>1.5983428944431433E-2</v>
      </c>
      <c r="AZ168" s="152">
        <f>VLOOKUP(AZ$2,怪物属性!$B$4:$F$29,5,FALSE)/($F168-VLOOKUP(AZ$2,怪物属性!$B$4:$F$29,4,FALSE))</f>
        <v>253.02439024390245</v>
      </c>
      <c r="BA168" s="153">
        <f>$E168/(VLOOKUP(BA$2,怪物属性!$B$4:$F$29,3,FALSE)-$G168)/IF(AZ168&lt;0,ABS(AZ168),AZ168)</f>
        <v>1.0203064928681267E-2</v>
      </c>
      <c r="BB168" s="152">
        <f>VLOOKUP(BB$2,怪物属性!$B$4:$F$29,5,FALSE)/($F168-VLOOKUP(BB$2,怪物属性!$B$4:$F$29,4,FALSE))</f>
        <v>399.44720496894411</v>
      </c>
      <c r="BC168" s="153">
        <f>$E168/(VLOOKUP(BC$2,怪物属性!$B$4:$F$29,3,FALSE)-$G168)/IF(BB168&lt;0,ABS(BB168),BB168)</f>
        <v>5.6467802710138898E-3</v>
      </c>
      <c r="BD168" s="152">
        <f>VLOOKUP(BD$2,怪物属性!$B$4:$F$29,5,FALSE)/($F168-VLOOKUP(BD$2,怪物属性!$B$4:$F$29,4,FALSE))</f>
        <v>-15421.857142857143</v>
      </c>
      <c r="BE168" s="153">
        <f>$E168/(VLOOKUP(BE$2,怪物属性!$B$4:$F$29,3,FALSE)-$G168)/IF(BD168&lt;0,ABS(BD168),BD168)</f>
        <v>1.1782494748995546E-4</v>
      </c>
    </row>
    <row r="169" spans="1:57" x14ac:dyDescent="0.15">
      <c r="A169" s="30">
        <f>VLOOKUP(B169,装备升级!W:AB,静态模拟!C169+1,FALSE)+IF(静态模拟!D169=0,0,VLOOKUP(B169,装备强化!AP:AZ,静态模拟!D169+1,FALSE))</f>
        <v>2297</v>
      </c>
      <c r="B169" s="149">
        <v>10</v>
      </c>
      <c r="C169" s="149">
        <v>5</v>
      </c>
      <c r="D169" s="149">
        <v>9</v>
      </c>
      <c r="E169" s="149">
        <f t="shared" si="7"/>
        <v>31620</v>
      </c>
      <c r="F169" s="22">
        <f t="shared" si="8"/>
        <v>10540</v>
      </c>
      <c r="G169" s="22">
        <f t="shared" si="9"/>
        <v>5270</v>
      </c>
      <c r="H169" s="152">
        <f>VLOOKUP(H$2,怪物属性!$B$4:$F$29,5,FALSE)/($F169-VLOOKUP(H$2,怪物属性!$B$4:$F$29,4,FALSE))</f>
        <v>1.1136712749615976</v>
      </c>
      <c r="I169" s="153">
        <f>$E169/(VLOOKUP(I$2,怪物属性!$B$4:$F$29,3,FALSE)-$G169)/IF(H169&lt;0,ABS(H169),H169)</f>
        <v>-7.6303626203560402</v>
      </c>
      <c r="J169" s="152">
        <f>VLOOKUP(J$2,怪物属性!$B$4:$F$29,5,FALSE)/($F169-VLOOKUP(J$2,怪物属性!$B$4:$F$29,4,FALSE))</f>
        <v>1.6744913928012519</v>
      </c>
      <c r="K169" s="153">
        <f>$E169/(VLOOKUP(K$2,怪物属性!$B$4:$F$29,3,FALSE)-$G169)/IF(J169&lt;0,ABS(J169),J169)</f>
        <v>-5.7256961171596492</v>
      </c>
      <c r="L169" s="152">
        <f>VLOOKUP(L$2,怪物属性!$B$4:$F$29,5,FALSE)/($F169-VLOOKUP(L$2,怪物属性!$B$4:$F$29,4,FALSE))</f>
        <v>2.7001276052743513</v>
      </c>
      <c r="M169" s="153">
        <f>$E169/(VLOOKUP(M$2,怪物属性!$B$4:$F$29,3,FALSE)-$G169)/IF(L169&lt;0,ABS(L169),L169)</f>
        <v>-4.0760729745752284</v>
      </c>
      <c r="N169" s="152">
        <f>VLOOKUP(N$2,怪物属性!$B$4:$F$29,5,FALSE)/($F169-VLOOKUP(N$2,怪物属性!$B$4:$F$29,4,FALSE))</f>
        <v>3.583604424202993</v>
      </c>
      <c r="O169" s="153">
        <f>$E169/(VLOOKUP(O$2,怪物属性!$B$4:$F$29,3,FALSE)-$G169)/IF(N169&lt;0,ABS(N169),N169)</f>
        <v>-3.6058514583238734</v>
      </c>
      <c r="P169" s="152">
        <f>VLOOKUP(P$2,怪物属性!$B$4:$F$29,5,FALSE)/($F169-VLOOKUP(P$2,怪物属性!$B$4:$F$29,4,FALSE))</f>
        <v>5.0734594534793676</v>
      </c>
      <c r="Q169" s="153">
        <f>$E169/(VLOOKUP(Q$2,怪物属性!$B$4:$F$29,3,FALSE)-$G169)/IF(P169&lt;0,ABS(P169),P169)</f>
        <v>-3.0884210923511808</v>
      </c>
      <c r="R169" s="152">
        <f>VLOOKUP(R$2,怪物属性!$B$4:$F$29,5,FALSE)/($F169-VLOOKUP(R$2,怪物属性!$B$4:$F$29,4,FALSE))</f>
        <v>6.3684270044102682</v>
      </c>
      <c r="S169" s="153">
        <f>$E169/(VLOOKUP(S$2,怪物属性!$B$4:$F$29,3,FALSE)-$G169)/IF(R169&lt;0,ABS(R169),R169)</f>
        <v>-3.1746287254838377</v>
      </c>
      <c r="T169" s="152">
        <f>VLOOKUP(T$2,怪物属性!$B$4:$F$29,5,FALSE)/($F169-VLOOKUP(T$2,怪物属性!$B$4:$F$29,4,FALSE))</f>
        <v>8.3890043890043895</v>
      </c>
      <c r="U169" s="153">
        <f>$E169/(VLOOKUP(U$2,怪物属性!$B$4:$F$29,3,FALSE)-$G169)/IF(T169&lt;0,ABS(T169),T169)</f>
        <v>-3.3326433489940785</v>
      </c>
      <c r="V169" s="152">
        <f>VLOOKUP(V$2,怪物属性!$B$4:$F$29,5,FALSE)/($F169-VLOOKUP(V$2,怪物属性!$B$4:$F$29,4,FALSE))</f>
        <v>10.059031877213695</v>
      </c>
      <c r="W169" s="153">
        <f>$E169/(VLOOKUP(W$2,怪物属性!$B$4:$F$29,3,FALSE)-$G169)/IF(V169&lt;0,ABS(V169),V169)</f>
        <v>-4.5359937402190926</v>
      </c>
      <c r="X169" s="152">
        <f>VLOOKUP(X$2,怪物属性!$B$4:$F$29,5,FALSE)/($F169-VLOOKUP(X$2,怪物属性!$B$4:$F$29,4,FALSE))</f>
        <v>12.668397536529405</v>
      </c>
      <c r="Y169" s="153">
        <f>$E169/(VLOOKUP(Y$2,怪物属性!$B$4:$F$29,3,FALSE)-$G169)/IF(X169&lt;0,ABS(X169),X169)</f>
        <v>-9.8655127291173876</v>
      </c>
      <c r="Z169" s="152">
        <f>VLOOKUP(Z$2,怪物属性!$B$4:$F$29,5,FALSE)/($F169-VLOOKUP(Z$2,怪物属性!$B$4:$F$29,4,FALSE))</f>
        <v>14.817900853010261</v>
      </c>
      <c r="AA169" s="153">
        <f>$E169/(VLOOKUP(AA$2,怪物属性!$B$4:$F$29,3,FALSE)-$G169)/IF(Z169&lt;0,ABS(Z169),Z169)</f>
        <v>10.99951284182996</v>
      </c>
      <c r="AB169" s="152">
        <f>VLOOKUP(AB$2,怪物属性!$B$4:$F$29,5,FALSE)/($F169-VLOOKUP(AB$2,怪物属性!$B$4:$F$29,4,FALSE))</f>
        <v>26.292325056433409</v>
      </c>
      <c r="AC169" s="153">
        <f>$E169/(VLOOKUP(AC$2,怪物属性!$B$4:$F$29,3,FALSE)-$G169)/IF(AB169&lt;0,ABS(AB169),AB169)</f>
        <v>0.53260953256561627</v>
      </c>
      <c r="AD169" s="152">
        <f>VLOOKUP(AD$2,怪物属性!$B$4:$F$29,5,FALSE)/($F169-VLOOKUP(AD$2,怪物属性!$B$4:$F$29,4,FALSE))</f>
        <v>30.832672831351829</v>
      </c>
      <c r="AE169" s="153">
        <f>$E169/(VLOOKUP(AE$2,怪物属性!$B$4:$F$29,3,FALSE)-$G169)/IF(AD169&lt;0,ABS(AD169),AD169)</f>
        <v>0.35720497464732814</v>
      </c>
      <c r="AF169" s="152">
        <f>VLOOKUP(AF$2,怪物属性!$B$4:$F$29,5,FALSE)/($F169-VLOOKUP(AF$2,怪物属性!$B$4:$F$29,4,FALSE))</f>
        <v>37.621629901960787</v>
      </c>
      <c r="AG169" s="153">
        <f>$E169/(VLOOKUP(AG$2,怪物属性!$B$4:$F$29,3,FALSE)-$G169)/IF(AF169&lt;0,ABS(AF169),AF169)</f>
        <v>0.23992976104674085</v>
      </c>
      <c r="AH169" s="152">
        <f>VLOOKUP(AH$2,怪物属性!$B$4:$F$29,5,FALSE)/($F169-VLOOKUP(AH$2,怪物属性!$B$4:$F$29,4,FALSE))</f>
        <v>43.647548862544056</v>
      </c>
      <c r="AI169" s="153">
        <f>$E169/(VLOOKUP(AI$2,怪物属性!$B$4:$F$29,3,FALSE)-$G169)/IF(AH169&lt;0,ABS(AH169),AH169)</f>
        <v>0.17506991441498057</v>
      </c>
      <c r="AJ169" s="152">
        <f>VLOOKUP(AJ$2,怪物属性!$B$4:$F$29,5,FALSE)/($F169-VLOOKUP(AJ$2,怪物属性!$B$4:$F$29,4,FALSE))</f>
        <v>52.560080780881854</v>
      </c>
      <c r="AK169" s="153">
        <f>$E169/(VLOOKUP(AK$2,怪物属性!$B$4:$F$29,3,FALSE)-$G169)/IF(AJ169&lt;0,ABS(AJ169),AJ169)</f>
        <v>0.12533276018852943</v>
      </c>
      <c r="AL169" s="152">
        <f>VLOOKUP(AL$2,怪物属性!$B$4:$F$29,5,FALSE)/($F169-VLOOKUP(AL$2,怪物属性!$B$4:$F$29,4,FALSE))</f>
        <v>61.10475681453768</v>
      </c>
      <c r="AM169" s="153">
        <f>$E169/(VLOOKUP(AM$2,怪物属性!$B$4:$F$29,3,FALSE)-$G169)/IF(AL169&lt;0,ABS(AL169),AL169)</f>
        <v>9.3744925406566454E-2</v>
      </c>
      <c r="AN169" s="152">
        <f>VLOOKUP(AN$2,怪物属性!$B$4:$F$29,5,FALSE)/($F169-VLOOKUP(AN$2,怪物属性!$B$4:$F$29,4,FALSE))</f>
        <v>73.055482166446495</v>
      </c>
      <c r="AO169" s="153">
        <f>$E169/(VLOOKUP(AO$2,怪物属性!$B$4:$F$29,3,FALSE)-$G169)/IF(AN169&lt;0,ABS(AN169),AN169)</f>
        <v>6.967510102600602E-2</v>
      </c>
      <c r="AP169" s="152">
        <f>VLOOKUP(AP$2,怪物属性!$B$4:$F$29,5,FALSE)/($F169-VLOOKUP(AP$2,怪物属性!$B$4:$F$29,4,FALSE))</f>
        <v>84.56197012515139</v>
      </c>
      <c r="AQ169" s="153">
        <f>$E169/(VLOOKUP(AQ$2,怪物属性!$B$4:$F$29,3,FALSE)-$G169)/IF(AP169&lt;0,ABS(AP169),AP169)</f>
        <v>5.3694278435843318E-2</v>
      </c>
      <c r="AR169" s="152">
        <f>VLOOKUP(AR$2,怪物属性!$B$4:$F$29,5,FALSE)/($F169-VLOOKUP(AR$2,怪物属性!$B$4:$F$29,4,FALSE))</f>
        <v>101.32637983485441</v>
      </c>
      <c r="AS169" s="153">
        <f>$E169/(VLOOKUP(AS$2,怪物属性!$B$4:$F$29,3,FALSE)-$G169)/IF(AR169&lt;0,ABS(AR169),AR169)</f>
        <v>4.037010185228259E-2</v>
      </c>
      <c r="AT169" s="152">
        <f>VLOOKUP(AT$2,怪物属性!$B$4:$F$29,5,FALSE)/($F169-VLOOKUP(AT$2,怪物属性!$B$4:$F$29,4,FALSE))</f>
        <v>118.9604385128694</v>
      </c>
      <c r="AU169" s="153">
        <f>$E169/(VLOOKUP(AU$2,怪物属性!$B$4:$F$29,3,FALSE)-$G169)/IF(AT169&lt;0,ABS(AT169),AT169)</f>
        <v>3.0889326166810522E-2</v>
      </c>
      <c r="AV169" s="152">
        <f>VLOOKUP(AV$2,怪物属性!$B$4:$F$29,5,FALSE)/($F169-VLOOKUP(AV$2,怪物属性!$B$4:$F$29,4,FALSE))</f>
        <v>147.6751077586207</v>
      </c>
      <c r="AW169" s="153">
        <f>$E169/(VLOOKUP(AW$2,怪物属性!$B$4:$F$29,3,FALSE)-$G169)/IF(AV169&lt;0,ABS(AV169),AV169)</f>
        <v>2.22230083870417E-2</v>
      </c>
      <c r="AX169" s="152">
        <f>VLOOKUP(AX$2,怪物属性!$B$4:$F$29,5,FALSE)/($F169-VLOOKUP(AX$2,怪物属性!$B$4:$F$29,4,FALSE))</f>
        <v>180.73995639987544</v>
      </c>
      <c r="AY169" s="153">
        <f>$E169/(VLOOKUP(AY$2,怪物属性!$B$4:$F$29,3,FALSE)-$G169)/IF(AX169&lt;0,ABS(AX169),AX169)</f>
        <v>1.6351760025419351E-2</v>
      </c>
      <c r="AZ169" s="152">
        <f>VLOOKUP(AZ$2,怪物属性!$B$4:$F$29,5,FALSE)/($F169-VLOOKUP(AZ$2,怪物属性!$B$4:$F$29,4,FALSE))</f>
        <v>247.98406374501991</v>
      </c>
      <c r="BA169" s="153">
        <f>$E169/(VLOOKUP(BA$2,怪物属性!$B$4:$F$29,3,FALSE)-$G169)/IF(AZ169&lt;0,ABS(AZ169),AZ169)</f>
        <v>1.048156132846898E-2</v>
      </c>
      <c r="BB169" s="152">
        <f>VLOOKUP(BB$2,怪物属性!$B$4:$F$29,5,FALSE)/($F169-VLOOKUP(BB$2,怪物属性!$B$4:$F$29,4,FALSE))</f>
        <v>387.41566265060243</v>
      </c>
      <c r="BC169" s="153">
        <f>$E169/(VLOOKUP(BC$2,怪物属性!$B$4:$F$29,3,FALSE)-$G169)/IF(BB169&lt;0,ABS(BB169),BB169)</f>
        <v>5.8603980526760495E-3</v>
      </c>
      <c r="BD169" s="152">
        <f>VLOOKUP(BD$2,怪物属性!$B$4:$F$29,5,FALSE)/($F169-VLOOKUP(BD$2,怪物属性!$B$4:$F$29,4,FALSE))</f>
        <v>80964.75</v>
      </c>
      <c r="BE169" s="153">
        <f>$E169/(VLOOKUP(BE$2,怪物属性!$B$4:$F$29,3,FALSE)-$G169)/IF(BD169&lt;0,ABS(BD169),BD169)</f>
        <v>2.2582417470522617E-5</v>
      </c>
    </row>
    <row r="170" spans="1:57" x14ac:dyDescent="0.15">
      <c r="A170" s="30">
        <f>VLOOKUP(B170,装备升级!W:AB,静态模拟!C170+1,FALSE)+IF(静态模拟!D170=0,0,VLOOKUP(B170,装备强化!AP:AZ,静态模拟!D170+1,FALSE))</f>
        <v>2903</v>
      </c>
      <c r="B170" s="149">
        <v>10</v>
      </c>
      <c r="C170" s="149">
        <v>5</v>
      </c>
      <c r="D170" s="149">
        <v>10</v>
      </c>
      <c r="E170" s="149">
        <f t="shared" si="7"/>
        <v>31770</v>
      </c>
      <c r="F170" s="22">
        <f t="shared" si="8"/>
        <v>10590</v>
      </c>
      <c r="G170" s="22">
        <f t="shared" si="9"/>
        <v>5295</v>
      </c>
      <c r="H170" s="152">
        <f>VLOOKUP(H$2,怪物属性!$B$4:$F$29,5,FALSE)/($F170-VLOOKUP(H$2,怪物属性!$B$4:$F$29,4,FALSE))</f>
        <v>1.1079979623025982</v>
      </c>
      <c r="I170" s="153">
        <f>$E170/(VLOOKUP(I$2,怪物属性!$B$4:$F$29,3,FALSE)-$G170)/IF(H170&lt;0,ABS(H170),H170)</f>
        <v>-7.6543881289467377</v>
      </c>
      <c r="J170" s="152">
        <f>VLOOKUP(J$2,怪物属性!$B$4:$F$29,5,FALSE)/($F170-VLOOKUP(J$2,怪物属性!$B$4:$F$29,4,FALSE))</f>
        <v>1.6658017644006227</v>
      </c>
      <c r="K170" s="153">
        <f>$E170/(VLOOKUP(K$2,怪物属性!$B$4:$F$29,3,FALSE)-$G170)/IF(J170&lt;0,ABS(J170),J170)</f>
        <v>-5.7393611785319543</v>
      </c>
      <c r="L170" s="152">
        <f>VLOOKUP(L$2,怪物属性!$B$4:$F$29,5,FALSE)/($F170-VLOOKUP(L$2,怪物属性!$B$4:$F$29,4,FALSE))</f>
        <v>2.6858472604188703</v>
      </c>
      <c r="M170" s="153">
        <f>$E170/(VLOOKUP(M$2,怪物属性!$B$4:$F$29,3,FALSE)-$G170)/IF(L170&lt;0,ABS(L170),L170)</f>
        <v>-4.0816665492530539</v>
      </c>
      <c r="N170" s="152">
        <f>VLOOKUP(N$2,怪物属性!$B$4:$F$29,5,FALSE)/($F170-VLOOKUP(N$2,怪物属性!$B$4:$F$29,4,FALSE))</f>
        <v>3.5642795513373597</v>
      </c>
      <c r="O170" s="153">
        <f>$E170/(VLOOKUP(O$2,怪物属性!$B$4:$F$29,3,FALSE)-$G170)/IF(N170&lt;0,ABS(N170),N170)</f>
        <v>-3.6057614343831745</v>
      </c>
      <c r="P170" s="152">
        <f>VLOOKUP(P$2,怪物属性!$B$4:$F$29,5,FALSE)/($F170-VLOOKUP(P$2,怪物属性!$B$4:$F$29,4,FALSE))</f>
        <v>5.0455495654087361</v>
      </c>
      <c r="Q170" s="153">
        <f>$E170/(VLOOKUP(Q$2,怪物属性!$B$4:$F$29,3,FALSE)-$G170)/IF(P170&lt;0,ABS(P170),P170)</f>
        <v>-3.0820549062809164</v>
      </c>
      <c r="R170" s="152">
        <f>VLOOKUP(R$2,怪物属性!$B$4:$F$29,5,FALSE)/($F170-VLOOKUP(R$2,怪物属性!$B$4:$F$29,4,FALSE))</f>
        <v>6.332621162712246</v>
      </c>
      <c r="S170" s="153">
        <f>$E170/(VLOOKUP(S$2,怪物属性!$B$4:$F$29,3,FALSE)-$G170)/IF(R170&lt;0,ABS(R170),R170)</f>
        <v>-3.1572560903408884</v>
      </c>
      <c r="T170" s="152">
        <f>VLOOKUP(T$2,怪物属性!$B$4:$F$29,5,FALSE)/($F170-VLOOKUP(T$2,怪物属性!$B$4:$F$29,4,FALSE))</f>
        <v>8.340836012861736</v>
      </c>
      <c r="U170" s="153">
        <f>$E170/(VLOOKUP(U$2,怪物属性!$B$4:$F$29,3,FALSE)-$G170)/IF(T170&lt;0,ABS(T170),T170)</f>
        <v>-3.2949573543418005</v>
      </c>
      <c r="V170" s="152">
        <f>VLOOKUP(V$2,怪物属性!$B$4:$F$29,5,FALSE)/($F170-VLOOKUP(V$2,怪物属性!$B$4:$F$29,4,FALSE))</f>
        <v>10</v>
      </c>
      <c r="W170" s="153">
        <f>$E170/(VLOOKUP(W$2,怪物属性!$B$4:$F$29,3,FALSE)-$G170)/IF(V170&lt;0,ABS(V170),V170)</f>
        <v>-4.4247910863509752</v>
      </c>
      <c r="X170" s="152">
        <f>VLOOKUP(X$2,怪物属性!$B$4:$F$29,5,FALSE)/($F170-VLOOKUP(X$2,怪物属性!$B$4:$F$29,4,FALSE))</f>
        <v>12.592365862441484</v>
      </c>
      <c r="Y170" s="153">
        <f>$E170/(VLOOKUP(Y$2,怪物属性!$B$4:$F$29,3,FALSE)-$G170)/IF(X170&lt;0,ABS(X170),X170)</f>
        <v>-9.0753855778941706</v>
      </c>
      <c r="Z170" s="152">
        <f>VLOOKUP(Z$2,怪物属性!$B$4:$F$29,5,FALSE)/($F170-VLOOKUP(Z$2,怪物属性!$B$4:$F$29,4,FALSE))</f>
        <v>14.726870622926649</v>
      </c>
      <c r="AA170" s="153">
        <f>$E170/(VLOOKUP(AA$2,怪物属性!$B$4:$F$29,3,FALSE)-$G170)/IF(Z170&lt;0,ABS(Z170),Z170)</f>
        <v>12.76497706089814</v>
      </c>
      <c r="AB170" s="152">
        <f>VLOOKUP(AB$2,怪物属性!$B$4:$F$29,5,FALSE)/($F170-VLOOKUP(AB$2,怪物属性!$B$4:$F$29,4,FALSE))</f>
        <v>26.1081535444102</v>
      </c>
      <c r="AC170" s="153">
        <f>$E170/(VLOOKUP(AC$2,怪物属性!$B$4:$F$29,3,FALSE)-$G170)/IF(AB170&lt;0,ABS(AB170),AB170)</f>
        <v>0.54494457515307038</v>
      </c>
      <c r="AD170" s="152">
        <f>VLOOKUP(AD$2,怪物属性!$B$4:$F$29,5,FALSE)/($F170-VLOOKUP(AD$2,怪物属性!$B$4:$F$29,4,FALSE))</f>
        <v>30.608043129826605</v>
      </c>
      <c r="AE170" s="153">
        <f>$E170/(VLOOKUP(AE$2,怪物属性!$B$4:$F$29,3,FALSE)-$G170)/IF(AD170&lt;0,ABS(AD170),AD170)</f>
        <v>0.36470922993757432</v>
      </c>
      <c r="AF170" s="152">
        <f>VLOOKUP(AF$2,怪物属性!$B$4:$F$29,5,FALSE)/($F170-VLOOKUP(AF$2,怪物属性!$B$4:$F$29,4,FALSE))</f>
        <v>37.335664335664333</v>
      </c>
      <c r="AG170" s="153">
        <f>$E170/(VLOOKUP(AG$2,怪物属性!$B$4:$F$29,3,FALSE)-$G170)/IF(AF170&lt;0,ABS(AF170),AF170)</f>
        <v>0.2446604407486396</v>
      </c>
      <c r="AH170" s="152">
        <f>VLOOKUP(AH$2,怪物属性!$B$4:$F$29,5,FALSE)/($F170-VLOOKUP(AH$2,怪物属性!$B$4:$F$29,4,FALSE))</f>
        <v>43.3006993006993</v>
      </c>
      <c r="AI170" s="153">
        <f>$E170/(VLOOKUP(AI$2,怪物属性!$B$4:$F$29,3,FALSE)-$G170)/IF(AH170&lt;0,ABS(AH170),AH170)</f>
        <v>0.17838716152415202</v>
      </c>
      <c r="AJ170" s="152">
        <f>VLOOKUP(AJ$2,怪物属性!$B$4:$F$29,5,FALSE)/($F170-VLOOKUP(AJ$2,怪物属性!$B$4:$F$29,4,FALSE))</f>
        <v>52.121495327102807</v>
      </c>
      <c r="AK170" s="153">
        <f>$E170/(VLOOKUP(AK$2,怪物属性!$B$4:$F$29,3,FALSE)-$G170)/IF(AJ170&lt;0,ABS(AJ170),AJ170)</f>
        <v>0.12765180852172395</v>
      </c>
      <c r="AL170" s="152">
        <f>VLOOKUP(AL$2,怪物属性!$B$4:$F$29,5,FALSE)/($F170-VLOOKUP(AL$2,怪物属性!$B$4:$F$29,4,FALSE))</f>
        <v>60.565248101712875</v>
      </c>
      <c r="AM170" s="153">
        <f>$E170/(VLOOKUP(AM$2,怪物属性!$B$4:$F$29,3,FALSE)-$G170)/IF(AL170&lt;0,ABS(AL170),AL170)</f>
        <v>9.5461008341309952E-2</v>
      </c>
      <c r="AN170" s="152">
        <f>VLOOKUP(AN$2,怪物属性!$B$4:$F$29,5,FALSE)/($F170-VLOOKUP(AN$2,怪物属性!$B$4:$F$29,4,FALSE))</f>
        <v>72.372593008038891</v>
      </c>
      <c r="AO170" s="153">
        <f>$E170/(VLOOKUP(AO$2,怪物属性!$B$4:$F$29,3,FALSE)-$G170)/IF(AN170&lt;0,ABS(AN170),AN170)</f>
        <v>7.0951726163384798E-2</v>
      </c>
      <c r="AP170" s="152">
        <f>VLOOKUP(AP$2,怪物属性!$B$4:$F$29,5,FALSE)/($F170-VLOOKUP(AP$2,怪物属性!$B$4:$F$29,4,FALSE))</f>
        <v>83.71702637889689</v>
      </c>
      <c r="AQ170" s="153">
        <f>$E170/(VLOOKUP(AQ$2,怪物属性!$B$4:$F$29,3,FALSE)-$G170)/IF(AP170&lt;0,ABS(AP170),AP170)</f>
        <v>5.4689824975172392E-2</v>
      </c>
      <c r="AR170" s="152">
        <f>VLOOKUP(AR$2,怪物属性!$B$4:$F$29,5,FALSE)/($F170-VLOOKUP(AR$2,怪物属性!$B$4:$F$29,4,FALSE))</f>
        <v>100.23731728288908</v>
      </c>
      <c r="AS170" s="153">
        <f>$E170/(VLOOKUP(AS$2,怪物属性!$B$4:$F$29,3,FALSE)-$G170)/IF(AR170&lt;0,ABS(AR170),AR170)</f>
        <v>4.1135344325289022E-2</v>
      </c>
      <c r="AT170" s="152">
        <f>VLOOKUP(AT$2,怪物属性!$B$4:$F$29,5,FALSE)/($F170-VLOOKUP(AT$2,怪物属性!$B$4:$F$29,4,FALSE))</f>
        <v>117.55958549222798</v>
      </c>
      <c r="AU170" s="153">
        <f>$E170/(VLOOKUP(AU$2,怪物属性!$B$4:$F$29,3,FALSE)-$G170)/IF(AT170&lt;0,ABS(AT170),AT170)</f>
        <v>3.1497195122740539E-2</v>
      </c>
      <c r="AV170" s="152">
        <f>VLOOKUP(AV$2,怪物属性!$B$4:$F$29,5,FALSE)/($F170-VLOOKUP(AV$2,怪物属性!$B$4:$F$29,4,FALSE))</f>
        <v>145.71238702817649</v>
      </c>
      <c r="AW170" s="153">
        <f>$E170/(VLOOKUP(AW$2,怪物属性!$B$4:$F$29,3,FALSE)-$G170)/IF(AV170&lt;0,ABS(AV170),AV170)</f>
        <v>2.2688059601280106E-2</v>
      </c>
      <c r="AX170" s="152">
        <f>VLOOKUP(AX$2,怪物属性!$B$4:$F$29,5,FALSE)/($F170-VLOOKUP(AX$2,怪物属性!$B$4:$F$29,4,FALSE))</f>
        <v>177.96872125114996</v>
      </c>
      <c r="AY170" s="153">
        <f>$E170/(VLOOKUP(AY$2,怪物属性!$B$4:$F$29,3,FALSE)-$G170)/IF(AX170&lt;0,ABS(AX170),AX170)</f>
        <v>1.6724237889130956E-2</v>
      </c>
      <c r="AZ170" s="152">
        <f>VLOOKUP(AZ$2,怪物属性!$B$4:$F$29,5,FALSE)/($F170-VLOOKUP(AZ$2,怪物属性!$B$4:$F$29,4,FALSE))</f>
        <v>243.140625</v>
      </c>
      <c r="BA170" s="153">
        <f>$E170/(VLOOKUP(BA$2,怪物属性!$B$4:$F$29,3,FALSE)-$G170)/IF(AZ170&lt;0,ABS(AZ170),AZ170)</f>
        <v>1.0763189814607485E-2</v>
      </c>
      <c r="BB170" s="152">
        <f>VLOOKUP(BB$2,怪物属性!$B$4:$F$29,5,FALSE)/($F170-VLOOKUP(BB$2,怪物属性!$B$4:$F$29,4,FALSE))</f>
        <v>376.08771929824559</v>
      </c>
      <c r="BC170" s="153">
        <f>$E170/(VLOOKUP(BC$2,怪物属性!$B$4:$F$29,3,FALSE)-$G170)/IF(BB170&lt;0,ABS(BB170),BB170)</f>
        <v>6.0764618887366537E-3</v>
      </c>
      <c r="BD170" s="152">
        <f>VLOOKUP(BD$2,怪物属性!$B$4:$F$29,5,FALSE)/($F170-VLOOKUP(BD$2,怪物属性!$B$4:$F$29,4,FALSE))</f>
        <v>11167.551724137931</v>
      </c>
      <c r="BE170" s="153">
        <f>$E170/(VLOOKUP(BE$2,怪物属性!$B$4:$F$29,3,FALSE)-$G170)/IF(BD170&lt;0,ABS(BD170),BD170)</f>
        <v>1.6473734132341821E-4</v>
      </c>
    </row>
    <row r="171" spans="1:57" x14ac:dyDescent="0.15">
      <c r="A171" s="30">
        <f>VLOOKUP(B171,装备升级!W:AB,静态模拟!C171+1,FALSE)+IF(静态模拟!D171=0,0,VLOOKUP(B171,装备强化!AP:AZ,静态模拟!D171+1,FALSE))</f>
        <v>51</v>
      </c>
      <c r="B171" s="149">
        <v>15</v>
      </c>
      <c r="C171" s="149">
        <v>1</v>
      </c>
      <c r="D171" s="149">
        <v>0</v>
      </c>
      <c r="E171" s="149">
        <f t="shared" si="7"/>
        <v>16950</v>
      </c>
      <c r="F171" s="22">
        <f t="shared" si="8"/>
        <v>5650</v>
      </c>
      <c r="G171" s="22">
        <f t="shared" si="9"/>
        <v>2825</v>
      </c>
      <c r="H171" s="152">
        <f>VLOOKUP(H$2,怪物属性!$B$4:$F$29,5,FALSE)/($F171-VLOOKUP(H$2,怪物属性!$B$4:$F$29,4,FALSE))</f>
        <v>2.2307692307692308</v>
      </c>
      <c r="I171" s="153">
        <f>$E171/(VLOOKUP(I$2,怪物属性!$B$4:$F$29,3,FALSE)-$G171)/IF(H171&lt;0,ABS(H171),H171)</f>
        <v>-5.9547616473894713</v>
      </c>
      <c r="J171" s="152">
        <f>VLOOKUP(J$2,怪物属性!$B$4:$F$29,5,FALSE)/($F171-VLOOKUP(J$2,怪物属性!$B$4:$F$29,4,FALSE))</f>
        <v>3.4185303514376999</v>
      </c>
      <c r="K171" s="153">
        <f>$E171/(VLOOKUP(K$2,怪物属性!$B$4:$F$29,3,FALSE)-$G171)/IF(J171&lt;0,ABS(J171),J171)</f>
        <v>-5.81274446428767</v>
      </c>
      <c r="L171" s="152">
        <f>VLOOKUP(L$2,怪物属性!$B$4:$F$29,5,FALSE)/($F171-VLOOKUP(L$2,怪物属性!$B$4:$F$29,4,FALSE))</f>
        <v>5.6251661497563141</v>
      </c>
      <c r="M171" s="153">
        <f>$E171/(VLOOKUP(M$2,怪物属性!$B$4:$F$29,3,FALSE)-$G171)/IF(L171&lt;0,ABS(L171),L171)</f>
        <v>-7.0402904881366712</v>
      </c>
      <c r="N171" s="152">
        <f>VLOOKUP(N$2,怪物属性!$B$4:$F$29,5,FALSE)/($F171-VLOOKUP(N$2,怪物属性!$B$4:$F$29,4,FALSE))</f>
        <v>7.6288088642659284</v>
      </c>
      <c r="O171" s="153">
        <f>$E171/(VLOOKUP(O$2,怪物属性!$B$4:$F$29,3,FALSE)-$G171)/IF(N171&lt;0,ABS(N171),N171)</f>
        <v>-1110.9204793028323</v>
      </c>
      <c r="P171" s="152">
        <f>VLOOKUP(P$2,怪物属性!$B$4:$F$29,5,FALSE)/($F171-VLOOKUP(P$2,怪物属性!$B$4:$F$29,4,FALSE))</f>
        <v>11.053024825259099</v>
      </c>
      <c r="Q171" s="153">
        <f>$E171/(VLOOKUP(Q$2,怪物属性!$B$4:$F$29,3,FALSE)-$G171)/IF(P171&lt;0,ABS(P171),P171)</f>
        <v>3.5913743955928856</v>
      </c>
      <c r="R171" s="152">
        <f>VLOOKUP(R$2,怪物属性!$B$4:$F$29,5,FALSE)/($F171-VLOOKUP(R$2,怪物属性!$B$4:$F$29,4,FALSE))</f>
        <v>14.246395142929421</v>
      </c>
      <c r="S171" s="153">
        <f>$E171/(VLOOKUP(S$2,怪物属性!$B$4:$F$29,3,FALSE)-$G171)/IF(R171&lt;0,ABS(R171),R171)</f>
        <v>1.3504820254185901</v>
      </c>
      <c r="T171" s="152">
        <f>VLOOKUP(T$2,怪物属性!$B$4:$F$29,5,FALSE)/($F171-VLOOKUP(T$2,怪物属性!$B$4:$F$29,4,FALSE))</f>
        <v>19.276008492569002</v>
      </c>
      <c r="U171" s="153">
        <f>$E171/(VLOOKUP(U$2,怪物属性!$B$4:$F$29,3,FALSE)-$G171)/IF(T171&lt;0,ABS(T171),T171)</f>
        <v>0.66920199708193073</v>
      </c>
      <c r="V171" s="152">
        <f>VLOOKUP(V$2,怪物属性!$B$4:$F$29,5,FALSE)/($F171-VLOOKUP(V$2,怪物属性!$B$4:$F$29,4,FALSE))</f>
        <v>23.798882681564248</v>
      </c>
      <c r="W171" s="153">
        <f>$E171/(VLOOKUP(W$2,怪物属性!$B$4:$F$29,3,FALSE)-$G171)/IF(V171&lt;0,ABS(V171),V171)</f>
        <v>0.40651730014791948</v>
      </c>
      <c r="X171" s="152">
        <f>VLOOKUP(X$2,怪物属性!$B$4:$F$29,5,FALSE)/($F171-VLOOKUP(X$2,怪物属性!$B$4:$F$29,4,FALSE))</f>
        <v>30.936891772338544</v>
      </c>
      <c r="Y171" s="153">
        <f>$E171/(VLOOKUP(Y$2,怪物属性!$B$4:$F$29,3,FALSE)-$G171)/IF(X171&lt;0,ABS(X171),X171)</f>
        <v>0.24994961647991451</v>
      </c>
      <c r="Z171" s="152">
        <f>VLOOKUP(Z$2,怪物属性!$B$4:$F$29,5,FALSE)/($F171-VLOOKUP(Z$2,怪物属性!$B$4:$F$29,4,FALSE))</f>
        <v>37.4685839324789</v>
      </c>
      <c r="AA171" s="153">
        <f>$E171/(VLOOKUP(AA$2,怪物属性!$B$4:$F$29,3,FALSE)-$G171)/IF(Z171&lt;0,ABS(Z171),Z171)</f>
        <v>0.17142060850083696</v>
      </c>
      <c r="AB171" s="152">
        <f>VLOOKUP(AB$2,怪物属性!$B$4:$F$29,5,FALSE)/($F171-VLOOKUP(AB$2,怪物属性!$B$4:$F$29,4,FALSE))</f>
        <v>84.786169244767976</v>
      </c>
      <c r="AC171" s="153">
        <f>$E171/(VLOOKUP(AC$2,怪物属性!$B$4:$F$29,3,FALSE)-$G171)/IF(AB171&lt;0,ABS(AB171),AB171)</f>
        <v>4.2507905860530174E-2</v>
      </c>
      <c r="AD171" s="152">
        <f>VLOOKUP(AD$2,怪物属性!$B$4:$F$29,5,FALSE)/($F171-VLOOKUP(AD$2,怪物属性!$B$4:$F$29,4,FALSE))</f>
        <v>109.23712948517941</v>
      </c>
      <c r="AE171" s="153">
        <f>$E171/(VLOOKUP(AE$2,怪物属性!$B$4:$F$29,3,FALSE)-$G171)/IF(AD171&lt;0,ABS(AD171),AD171)</f>
        <v>2.9188679706955378E-2</v>
      </c>
      <c r="AF171" s="152">
        <f>VLOOKUP(AF$2,怪物属性!$B$4:$F$29,5,FALSE)/($F171-VLOOKUP(AF$2,怪物属性!$B$4:$F$29,4,FALSE))</f>
        <v>149.93528693528694</v>
      </c>
      <c r="AG171" s="153">
        <f>$E171/(VLOOKUP(AG$2,怪物属性!$B$4:$F$29,3,FALSE)-$G171)/IF(AF171&lt;0,ABS(AF171),AF171)</f>
        <v>1.9006182170442764E-2</v>
      </c>
      <c r="AH171" s="152">
        <f>VLOOKUP(AH$2,怪物属性!$B$4:$F$29,5,FALSE)/($F171-VLOOKUP(AH$2,怪物属性!$B$4:$F$29,4,FALSE))</f>
        <v>201.51479289940829</v>
      </c>
      <c r="AI171" s="153">
        <f>$E171/(VLOOKUP(AI$2,怪物属性!$B$4:$F$29,3,FALSE)-$G171)/IF(AH171&lt;0,ABS(AH171),AH171)</f>
        <v>1.2777294795989883E-2</v>
      </c>
      <c r="AJ171" s="152">
        <f>VLOOKUP(AJ$2,怪物属性!$B$4:$F$29,5,FALSE)/($F171-VLOOKUP(AJ$2,怪物属性!$B$4:$F$29,4,FALSE))</f>
        <v>296.87452471482891</v>
      </c>
      <c r="AK171" s="153">
        <f>$E171/(VLOOKUP(AK$2,怪物属性!$B$4:$F$29,3,FALSE)-$G171)/IF(AJ171&lt;0,ABS(AJ171),AJ171)</f>
        <v>7.8805836092028167E-3</v>
      </c>
      <c r="AL171" s="152">
        <f>VLOOKUP(AL$2,怪物属性!$B$4:$F$29,5,FALSE)/($F171-VLOOKUP(AL$2,怪物属性!$B$4:$F$29,4,FALSE))</f>
        <v>474.38589211618256</v>
      </c>
      <c r="AM171" s="153">
        <f>$E171/(VLOOKUP(AM$2,怪物属性!$B$4:$F$29,3,FALSE)-$G171)/IF(AL171&lt;0,ABS(AL171),AL171)</f>
        <v>4.4859265400167036E-3</v>
      </c>
      <c r="AN171" s="152">
        <f>VLOOKUP(AN$2,怪物属性!$B$4:$F$29,5,FALSE)/($F171-VLOOKUP(AN$2,怪物属性!$B$4:$F$29,4,FALSE))</f>
        <v>946.50611246943765</v>
      </c>
      <c r="AO171" s="153">
        <f>$E171/(VLOOKUP(AO$2,怪物属性!$B$4:$F$29,3,FALSE)-$G171)/IF(AN171&lt;0,ABS(AN171),AN171)</f>
        <v>2.0686111539502082E-3</v>
      </c>
      <c r="AP171" s="152">
        <f>VLOOKUP(AP$2,怪物属性!$B$4:$F$29,5,FALSE)/($F171-VLOOKUP(AP$2,怪物属性!$B$4:$F$29,4,FALSE))</f>
        <v>6545.625</v>
      </c>
      <c r="AQ171" s="153">
        <f>$E171/(VLOOKUP(AQ$2,怪物属性!$B$4:$F$29,3,FALSE)-$G171)/IF(AP171&lt;0,ABS(AP171),AP171)</f>
        <v>2.7521690913205322E-4</v>
      </c>
      <c r="AR171" s="152">
        <f>VLOOKUP(AR$2,怪物属性!$B$4:$F$29,5,FALSE)/($F171-VLOOKUP(AR$2,怪物属性!$B$4:$F$29,4,FALSE))</f>
        <v>-1619.1111111111111</v>
      </c>
      <c r="AS171" s="153">
        <f>$E171/(VLOOKUP(AS$2,怪物属性!$B$4:$F$29,3,FALSE)-$G171)/IF(AR171&lt;0,ABS(AR171),AR171)</f>
        <v>1.028865563589692E-3</v>
      </c>
      <c r="AT171" s="152">
        <f>VLOOKUP(AT$2,怪物属性!$B$4:$F$29,5,FALSE)/($F171-VLOOKUP(AT$2,怪物属性!$B$4:$F$29,4,FALSE))</f>
        <v>-719.24783861671472</v>
      </c>
      <c r="AU171" s="153">
        <f>$E171/(VLOOKUP(AU$2,怪物属性!$B$4:$F$29,3,FALSE)-$G171)/IF(AT171&lt;0,ABS(AT171),AT171)</f>
        <v>2.1326955316735285E-3</v>
      </c>
      <c r="AV171" s="152">
        <f>VLOOKUP(AV$2,怪物属性!$B$4:$F$29,5,FALSE)/($F171-VLOOKUP(AV$2,怪物属性!$B$4:$F$29,4,FALSE))</f>
        <v>-465.33955857385399</v>
      </c>
      <c r="AW171" s="153">
        <f>$E171/(VLOOKUP(AW$2,怪物属性!$B$4:$F$29,3,FALSE)-$G171)/IF(AV171&lt;0,ABS(AV171),AV171)</f>
        <v>3.0153157398965158E-3</v>
      </c>
      <c r="AX171" s="152">
        <f>VLOOKUP(AX$2,怪物属性!$B$4:$F$29,5,FALSE)/($F171-VLOOKUP(AX$2,怪物属性!$B$4:$F$29,4,FALSE))</f>
        <v>-345.65574746873136</v>
      </c>
      <c r="AY171" s="153">
        <f>$E171/(VLOOKUP(AY$2,怪物属性!$B$4:$F$29,3,FALSE)-$G171)/IF(AX171&lt;0,ABS(AX171),AX171)</f>
        <v>3.7307690865271033E-3</v>
      </c>
      <c r="AZ171" s="152">
        <f>VLOOKUP(AZ$2,怪物属性!$B$4:$F$29,5,FALSE)/($F171-VLOOKUP(AZ$2,怪物属性!$B$4:$F$29,4,FALSE))</f>
        <v>-261.52941176470586</v>
      </c>
      <c r="BA171" s="153">
        <f>$E171/(VLOOKUP(BA$2,怪物属性!$B$4:$F$29,3,FALSE)-$G171)/IF(AZ171&lt;0,ABS(AZ171),AZ171)</f>
        <v>4.4360757102570574E-3</v>
      </c>
      <c r="BB171" s="152">
        <f>VLOOKUP(BB$2,怪物属性!$B$4:$F$29,5,FALSE)/($F171-VLOOKUP(BB$2,怪物属性!$B$4:$F$29,4,FALSE))</f>
        <v>-199.10526315789474</v>
      </c>
      <c r="BC171" s="153">
        <f>$E171/(VLOOKUP(BC$2,怪物属性!$B$4:$F$29,3,FALSE)-$G171)/IF(BB171&lt;0,ABS(BB171),BB171)</f>
        <v>5.199783076771952E-3</v>
      </c>
      <c r="BD171" s="152">
        <f>VLOOKUP(BD$2,怪物属性!$B$4:$F$29,5,FALSE)/($F171-VLOOKUP(BD$2,怪物属性!$B$4:$F$29,4,FALSE))</f>
        <v>-132.67472347398606</v>
      </c>
      <c r="BE171" s="153">
        <f>$E171/(VLOOKUP(BE$2,怪物属性!$B$4:$F$29,3,FALSE)-$G171)/IF(BD171&lt;0,ABS(BD171),BD171)</f>
        <v>6.4722660979691779E-3</v>
      </c>
    </row>
    <row r="172" spans="1:57" x14ac:dyDescent="0.15">
      <c r="A172" s="30">
        <f>VLOOKUP(B172,装备升级!W:AB,静态模拟!C172+1,FALSE)+IF(静态模拟!D172=0,0,VLOOKUP(B172,装备强化!AP:AZ,静态模拟!D172+1,FALSE))</f>
        <v>177</v>
      </c>
      <c r="B172" s="149">
        <v>15</v>
      </c>
      <c r="C172" s="149">
        <v>1</v>
      </c>
      <c r="D172" s="149">
        <v>1</v>
      </c>
      <c r="E172" s="149">
        <f t="shared" si="7"/>
        <v>16980</v>
      </c>
      <c r="F172" s="22">
        <f t="shared" si="8"/>
        <v>5660</v>
      </c>
      <c r="G172" s="22">
        <f t="shared" si="9"/>
        <v>2830</v>
      </c>
      <c r="H172" s="152">
        <f>VLOOKUP(H$2,怪物属性!$B$4:$F$29,5,FALSE)/($F172-VLOOKUP(H$2,怪物属性!$B$4:$F$29,4,FALSE))</f>
        <v>2.226202661207779</v>
      </c>
      <c r="I172" s="153">
        <f>$E172/(VLOOKUP(I$2,怪物属性!$B$4:$F$29,3,FALSE)-$G172)/IF(H172&lt;0,ABS(H172),H172)</f>
        <v>-5.9542060351557238</v>
      </c>
      <c r="J172" s="152">
        <f>VLOOKUP(J$2,怪物属性!$B$4:$F$29,5,FALSE)/($F172-VLOOKUP(J$2,怪物属性!$B$4:$F$29,4,FALSE))</f>
        <v>3.4112646121147714</v>
      </c>
      <c r="K172" s="153">
        <f>$E172/(VLOOKUP(K$2,怪物属性!$B$4:$F$29,3,FALSE)-$G172)/IF(J172&lt;0,ABS(J172),J172)</f>
        <v>-5.8014291004945209</v>
      </c>
      <c r="L172" s="152">
        <f>VLOOKUP(L$2,怪物属性!$B$4:$F$29,5,FALSE)/($F172-VLOOKUP(L$2,怪物属性!$B$4:$F$29,4,FALSE))</f>
        <v>5.6127320954907161</v>
      </c>
      <c r="M172" s="153">
        <f>$E172/(VLOOKUP(M$2,怪物属性!$B$4:$F$29,3,FALSE)-$G172)/IF(L172&lt;0,ABS(L172),L172)</f>
        <v>-6.9867543886456209</v>
      </c>
      <c r="N172" s="152">
        <f>VLOOKUP(N$2,怪物属性!$B$4:$F$29,5,FALSE)/($F172-VLOOKUP(N$2,怪物属性!$B$4:$F$29,4,FALSE))</f>
        <v>7.6112390603408571</v>
      </c>
      <c r="O172" s="153">
        <f>$E172/(VLOOKUP(O$2,怪物属性!$B$4:$F$29,3,FALSE)-$G172)/IF(N172&lt;0,ABS(N172),N172)</f>
        <v>-318.70162879966801</v>
      </c>
      <c r="P172" s="152">
        <f>VLOOKUP(P$2,怪物属性!$B$4:$F$29,5,FALSE)/($F172-VLOOKUP(P$2,怪物属性!$B$4:$F$29,4,FALSE))</f>
        <v>11.026448665544603</v>
      </c>
      <c r="Q172" s="153">
        <f>$E172/(VLOOKUP(Q$2,怪物属性!$B$4:$F$29,3,FALSE)-$G172)/IF(P172&lt;0,ABS(P172),P172)</f>
        <v>3.6491320138619825</v>
      </c>
      <c r="R172" s="152">
        <f>VLOOKUP(R$2,怪物属性!$B$4:$F$29,5,FALSE)/($F172-VLOOKUP(R$2,怪物属性!$B$4:$F$29,4,FALSE))</f>
        <v>14.210446631339893</v>
      </c>
      <c r="S172" s="153">
        <f>$E172/(VLOOKUP(S$2,怪物属性!$B$4:$F$29,3,FALSE)-$G172)/IF(R172&lt;0,ABS(R172),R172)</f>
        <v>1.3640360607024744</v>
      </c>
      <c r="T172" s="152">
        <f>VLOOKUP(T$2,怪物属性!$B$4:$F$29,5,FALSE)/($F172-VLOOKUP(T$2,怪物属性!$B$4:$F$29,4,FALSE))</f>
        <v>19.224986765484385</v>
      </c>
      <c r="U172" s="153">
        <f>$E172/(VLOOKUP(U$2,怪物属性!$B$4:$F$29,3,FALSE)-$G172)/IF(T172&lt;0,ABS(T172),T172)</f>
        <v>0.67473305997242938</v>
      </c>
      <c r="V172" s="152">
        <f>VLOOKUP(V$2,怪物属性!$B$4:$F$29,5,FALSE)/($F172-VLOOKUP(V$2,怪物属性!$B$4:$F$29,4,FALSE))</f>
        <v>23.732590529247911</v>
      </c>
      <c r="W172" s="153">
        <f>$E172/(VLOOKUP(W$2,怪物属性!$B$4:$F$29,3,FALSE)-$G172)/IF(V172&lt;0,ABS(V172),V172)</f>
        <v>0.40954312019800537</v>
      </c>
      <c r="X172" s="152">
        <f>VLOOKUP(X$2,怪物属性!$B$4:$F$29,5,FALSE)/($F172-VLOOKUP(X$2,怪物属性!$B$4:$F$29,4,FALSE))</f>
        <v>30.845927668332845</v>
      </c>
      <c r="Y172" s="153">
        <f>$E172/(VLOOKUP(Y$2,怪物属性!$B$4:$F$29,3,FALSE)-$G172)/IF(X172&lt;0,ABS(X172),X172)</f>
        <v>0.25170455043969114</v>
      </c>
      <c r="Z172" s="152">
        <f>VLOOKUP(Z$2,怪物属性!$B$4:$F$29,5,FALSE)/($F172-VLOOKUP(Z$2,怪物属性!$B$4:$F$29,4,FALSE))</f>
        <v>37.351822997818637</v>
      </c>
      <c r="AA172" s="153">
        <f>$E172/(VLOOKUP(AA$2,怪物属性!$B$4:$F$29,3,FALSE)-$G172)/IF(Z172&lt;0,ABS(Z172),Z172)</f>
        <v>0.17258780779369318</v>
      </c>
      <c r="AB172" s="152">
        <f>VLOOKUP(AB$2,怪物属性!$B$4:$F$29,5,FALSE)/($F172-VLOOKUP(AB$2,怪物属性!$B$4:$F$29,4,FALSE))</f>
        <v>84.402173913043484</v>
      </c>
      <c r="AC172" s="153">
        <f>$E172/(VLOOKUP(AC$2,怪物属性!$B$4:$F$29,3,FALSE)-$G172)/IF(AB172&lt;0,ABS(AB172),AB172)</f>
        <v>4.2822403636845092E-2</v>
      </c>
      <c r="AD172" s="152">
        <f>VLOOKUP(AD$2,怪物属性!$B$4:$F$29,5,FALSE)/($F172-VLOOKUP(AD$2,怪物属性!$B$4:$F$29,4,FALSE))</f>
        <v>108.67201241593378</v>
      </c>
      <c r="AE172" s="153">
        <f>$E172/(VLOOKUP(AE$2,怪物属性!$B$4:$F$29,3,FALSE)-$G172)/IF(AD172&lt;0,ABS(AD172),AD172)</f>
        <v>2.9420068188328503E-2</v>
      </c>
      <c r="AF172" s="152">
        <f>VLOOKUP(AF$2,怪物属性!$B$4:$F$29,5,FALSE)/($F172-VLOOKUP(AF$2,怪物属性!$B$4:$F$29,4,FALSE))</f>
        <v>149.02548543689321</v>
      </c>
      <c r="AG172" s="153">
        <f>$E172/(VLOOKUP(AG$2,怪物属性!$B$4:$F$29,3,FALSE)-$G172)/IF(AF172&lt;0,ABS(AF172),AF172)</f>
        <v>1.9172176146695068E-2</v>
      </c>
      <c r="AH172" s="152">
        <f>VLOOKUP(AH$2,怪物属性!$B$4:$F$29,5,FALSE)/($F172-VLOOKUP(AH$2,怪物属性!$B$4:$F$29,4,FALSE))</f>
        <v>200.0352422907489</v>
      </c>
      <c r="AI172" s="153">
        <f>$E172/(VLOOKUP(AI$2,怪物属性!$B$4:$F$29,3,FALSE)-$G172)/IF(AH172&lt;0,ABS(AH172),AH172)</f>
        <v>1.2904384658452128E-2</v>
      </c>
      <c r="AJ172" s="152">
        <f>VLOOKUP(AJ$2,怪物属性!$B$4:$F$29,5,FALSE)/($F172-VLOOKUP(AJ$2,怪物属性!$B$4:$F$29,4,FALSE))</f>
        <v>294.07909604519773</v>
      </c>
      <c r="AK172" s="153">
        <f>$E172/(VLOOKUP(AK$2,怪物属性!$B$4:$F$29,3,FALSE)-$G172)/IF(AJ172&lt;0,ABS(AJ172),AJ172)</f>
        <v>7.9750784701910927E-3</v>
      </c>
      <c r="AL172" s="152">
        <f>VLOOKUP(AL$2,怪物属性!$B$4:$F$29,5,FALSE)/($F172-VLOOKUP(AL$2,怪物属性!$B$4:$F$29,4,FALSE))</f>
        <v>467.91405184174624</v>
      </c>
      <c r="AM172" s="153">
        <f>$E172/(VLOOKUP(AM$2,怪物属性!$B$4:$F$29,3,FALSE)-$G172)/IF(AL172&lt;0,ABS(AL172),AL172)</f>
        <v>4.5588838820920666E-3</v>
      </c>
      <c r="AN172" s="152">
        <f>VLOOKUP(AN$2,怪物属性!$B$4:$F$29,5,FALSE)/($F172-VLOOKUP(AN$2,怪物属性!$B$4:$F$29,4,FALSE))</f>
        <v>923.91646778042957</v>
      </c>
      <c r="AO172" s="153">
        <f>$E172/(VLOOKUP(AO$2,怪物属性!$B$4:$F$29,3,FALSE)-$G172)/IF(AN172&lt;0,ABS(AN172),AN172)</f>
        <v>2.1241660686170437E-3</v>
      </c>
      <c r="AP172" s="152">
        <f>VLOOKUP(AP$2,怪物属性!$B$4:$F$29,5,FALSE)/($F172-VLOOKUP(AP$2,怪物属性!$B$4:$F$29,4,FALSE))</f>
        <v>5661.0810810810808</v>
      </c>
      <c r="AQ172" s="153">
        <f>$E172/(VLOOKUP(AQ$2,怪物属性!$B$4:$F$29,3,FALSE)-$G172)/IF(AP172&lt;0,ABS(AP172),AP172)</f>
        <v>3.189522648078105E-4</v>
      </c>
      <c r="AR172" s="152">
        <f>VLOOKUP(AR$2,怪物属性!$B$4:$F$29,5,FALSE)/($F172-VLOOKUP(AR$2,怪物属性!$B$4:$F$29,4,FALSE))</f>
        <v>-1677.3525179856115</v>
      </c>
      <c r="AS172" s="153">
        <f>$E172/(VLOOKUP(AS$2,怪物属性!$B$4:$F$29,3,FALSE)-$G172)/IF(AR172&lt;0,ABS(AR172),AR172)</f>
        <v>9.9538797078811995E-4</v>
      </c>
      <c r="AT172" s="152">
        <f>VLOOKUP(AT$2,怪物属性!$B$4:$F$29,5,FALSE)/($F172-VLOOKUP(AT$2,怪物属性!$B$4:$F$29,4,FALSE))</f>
        <v>-729.76315789473688</v>
      </c>
      <c r="AU172" s="153">
        <f>$E172/(VLOOKUP(AU$2,怪物属性!$B$4:$F$29,3,FALSE)-$G172)/IF(AT172&lt;0,ABS(AT172),AT172)</f>
        <v>2.1066385707519692E-3</v>
      </c>
      <c r="AV172" s="152">
        <f>VLOOKUP(AV$2,怪物属性!$B$4:$F$29,5,FALSE)/($F172-VLOOKUP(AV$2,怪物属性!$B$4:$F$29,4,FALSE))</f>
        <v>-469.32363013698631</v>
      </c>
      <c r="AW172" s="153">
        <f>$E172/(VLOOKUP(AW$2,怪物属性!$B$4:$F$29,3,FALSE)-$G172)/IF(AV172&lt;0,ABS(AV172),AV172)</f>
        <v>2.9962505397688548E-3</v>
      </c>
      <c r="AX172" s="152">
        <f>VLOOKUP(AX$2,怪物属性!$B$4:$F$29,5,FALSE)/($F172-VLOOKUP(AX$2,怪物属性!$B$4:$F$29,4,FALSE))</f>
        <v>-347.72678250449371</v>
      </c>
      <c r="AY172" s="153">
        <f>$E172/(VLOOKUP(AY$2,怪物属性!$B$4:$F$29,3,FALSE)-$G172)/IF(AX172&lt;0,ABS(AX172),AX172)</f>
        <v>3.7165264777491531E-3</v>
      </c>
      <c r="AZ172" s="152">
        <f>VLOOKUP(AZ$2,怪物属性!$B$4:$F$29,5,FALSE)/($F172-VLOOKUP(AZ$2,怪物属性!$B$4:$F$29,4,FALSE))</f>
        <v>-262.63291139240505</v>
      </c>
      <c r="BA172" s="153">
        <f>$E172/(VLOOKUP(BA$2,怪物属性!$B$4:$F$29,3,FALSE)-$G172)/IF(AZ172&lt;0,ABS(AZ172),AZ172)</f>
        <v>4.4267701883154422E-3</v>
      </c>
      <c r="BB172" s="152">
        <f>VLOOKUP(BB$2,怪物属性!$B$4:$F$29,5,FALSE)/($F172-VLOOKUP(BB$2,怪物属性!$B$4:$F$29,4,FALSE))</f>
        <v>-199.72360248447205</v>
      </c>
      <c r="BC172" s="153">
        <f>$E172/(VLOOKUP(BC$2,怪物属性!$B$4:$F$29,3,FALSE)-$G172)/IF(BB172&lt;0,ABS(BB172),BB172)</f>
        <v>5.1944457212300997E-3</v>
      </c>
      <c r="BD172" s="152">
        <f>VLOOKUP(BD$2,怪物属性!$B$4:$F$29,5,FALSE)/($F172-VLOOKUP(BD$2,怪物属性!$B$4:$F$29,4,FALSE))</f>
        <v>-132.94704433497537</v>
      </c>
      <c r="BE172" s="153">
        <f>$E172/(VLOOKUP(BE$2,怪物属性!$B$4:$F$29,3,FALSE)-$G172)/IF(BD172&lt;0,ABS(BD172),BD172)</f>
        <v>6.4720799791094068E-3</v>
      </c>
    </row>
    <row r="173" spans="1:57" x14ac:dyDescent="0.15">
      <c r="A173" s="30">
        <f>VLOOKUP(B173,装备升级!W:AB,静态模拟!C173+1,FALSE)+IF(静态模拟!D173=0,0,VLOOKUP(B173,装备强化!AP:AZ,静态模拟!D173+1,FALSE))</f>
        <v>313</v>
      </c>
      <c r="B173" s="149">
        <v>15</v>
      </c>
      <c r="C173" s="149">
        <v>1</v>
      </c>
      <c r="D173" s="149">
        <v>2</v>
      </c>
      <c r="E173" s="149">
        <f t="shared" si="7"/>
        <v>17010</v>
      </c>
      <c r="F173" s="22">
        <f t="shared" si="8"/>
        <v>5670</v>
      </c>
      <c r="G173" s="22">
        <f t="shared" si="9"/>
        <v>2835</v>
      </c>
      <c r="H173" s="152">
        <f>VLOOKUP(H$2,怪物属性!$B$4:$F$29,5,FALSE)/($F173-VLOOKUP(H$2,怪物属性!$B$4:$F$29,4,FALSE))</f>
        <v>2.2216547497446375</v>
      </c>
      <c r="I173" s="153">
        <f>$E173/(VLOOKUP(I$2,怪物属性!$B$4:$F$29,3,FALSE)-$G173)/IF(H173&lt;0,ABS(H173),H173)</f>
        <v>-5.9536976457338984</v>
      </c>
      <c r="J173" s="152">
        <f>VLOOKUP(J$2,怪物属性!$B$4:$F$29,5,FALSE)/($F173-VLOOKUP(J$2,怪物属性!$B$4:$F$29,4,FALSE))</f>
        <v>3.4040296924708375</v>
      </c>
      <c r="K173" s="153">
        <f>$E173/(VLOOKUP(K$2,怪物属性!$B$4:$F$29,3,FALSE)-$G173)/IF(J173&lt;0,ABS(J173),J173)</f>
        <v>-5.7902881710182905</v>
      </c>
      <c r="L173" s="152">
        <f>VLOOKUP(L$2,怪物属性!$B$4:$F$29,5,FALSE)/($F173-VLOOKUP(L$2,怪物属性!$B$4:$F$29,4,FALSE))</f>
        <v>5.6003528892809884</v>
      </c>
      <c r="M173" s="153">
        <f>$E173/(VLOOKUP(M$2,怪物属性!$B$4:$F$29,3,FALSE)-$G173)/IF(L173&lt;0,ABS(L173),L173)</f>
        <v>-6.9344945231374773</v>
      </c>
      <c r="N173" s="152">
        <f>VLOOKUP(N$2,怪物属性!$B$4:$F$29,5,FALSE)/($F173-VLOOKUP(N$2,怪物属性!$B$4:$F$29,4,FALSE))</f>
        <v>7.59375</v>
      </c>
      <c r="O173" s="153">
        <f>$E173/(VLOOKUP(O$2,怪物属性!$B$4:$F$29,3,FALSE)-$G173)/IF(N173&lt;0,ABS(N173),N173)</f>
        <v>-186.66666666666666</v>
      </c>
      <c r="P173" s="152">
        <f>VLOOKUP(P$2,怪物属性!$B$4:$F$29,5,FALSE)/($F173-VLOOKUP(P$2,怪物属性!$B$4:$F$29,4,FALSE))</f>
        <v>11</v>
      </c>
      <c r="Q173" s="153">
        <f>$E173/(VLOOKUP(Q$2,怪物属性!$B$4:$F$29,3,FALSE)-$G173)/IF(P173&lt;0,ABS(P173),P173)</f>
        <v>3.7083060824068017</v>
      </c>
      <c r="R173" s="152">
        <f>VLOOKUP(R$2,怪物属性!$B$4:$F$29,5,FALSE)/($F173-VLOOKUP(R$2,怪物属性!$B$4:$F$29,4,FALSE))</f>
        <v>14.174679083815755</v>
      </c>
      <c r="S173" s="153">
        <f>$E173/(VLOOKUP(S$2,怪物属性!$B$4:$F$29,3,FALSE)-$G173)/IF(R173&lt;0,ABS(R173),R173)</f>
        <v>1.3777579427356328</v>
      </c>
      <c r="T173" s="152">
        <f>VLOOKUP(T$2,怪物属性!$B$4:$F$29,5,FALSE)/($F173-VLOOKUP(T$2,怪物属性!$B$4:$F$29,4,FALSE))</f>
        <v>19.174234424498415</v>
      </c>
      <c r="U173" s="153">
        <f>$E173/(VLOOKUP(U$2,怪物属性!$B$4:$F$29,3,FALSE)-$G173)/IF(T173&lt;0,ABS(T173),T173)</f>
        <v>0.68031287397533713</v>
      </c>
      <c r="V173" s="152">
        <f>VLOOKUP(V$2,怪物属性!$B$4:$F$29,5,FALSE)/($F173-VLOOKUP(V$2,怪物属性!$B$4:$F$29,4,FALSE))</f>
        <v>23.666666666666668</v>
      </c>
      <c r="W173" s="153">
        <f>$E173/(VLOOKUP(W$2,怪物属性!$B$4:$F$29,3,FALSE)-$G173)/IF(V173&lt;0,ABS(V173),V173)</f>
        <v>0.41259035267864363</v>
      </c>
      <c r="X173" s="152">
        <f>VLOOKUP(X$2,怪物属性!$B$4:$F$29,5,FALSE)/($F173-VLOOKUP(X$2,怪物属性!$B$4:$F$29,4,FALSE))</f>
        <v>30.755496921723836</v>
      </c>
      <c r="Y173" s="153">
        <f>$E173/(VLOOKUP(Y$2,怪物属性!$B$4:$F$29,3,FALSE)-$G173)/IF(X173&lt;0,ABS(X173),X173)</f>
        <v>0.25347014832752612</v>
      </c>
      <c r="Z173" s="152">
        <f>VLOOKUP(Z$2,怪物属性!$B$4:$F$29,5,FALSE)/($F173-VLOOKUP(Z$2,怪物属性!$B$4:$F$29,4,FALSE))</f>
        <v>37.235787511649583</v>
      </c>
      <c r="AA173" s="153">
        <f>$E173/(VLOOKUP(AA$2,怪物属性!$B$4:$F$29,3,FALSE)-$G173)/IF(Z173&lt;0,ABS(Z173),Z173)</f>
        <v>0.17376135084826438</v>
      </c>
      <c r="AB173" s="152">
        <f>VLOOKUP(AB$2,怪物属性!$B$4:$F$29,5,FALSE)/($F173-VLOOKUP(AB$2,怪物属性!$B$4:$F$29,4,FALSE))</f>
        <v>84.021641118124435</v>
      </c>
      <c r="AC173" s="153">
        <f>$E173/(VLOOKUP(AC$2,怪物属性!$B$4:$F$29,3,FALSE)-$G173)/IF(AB173&lt;0,ABS(AB173),AB173)</f>
        <v>4.3138257593168382E-2</v>
      </c>
      <c r="AD173" s="152">
        <f>VLOOKUP(AD$2,怪物属性!$B$4:$F$29,5,FALSE)/($F173-VLOOKUP(AD$2,怪物属性!$B$4:$F$29,4,FALSE))</f>
        <v>108.11271230056613</v>
      </c>
      <c r="AE173" s="153">
        <f>$E173/(VLOOKUP(AE$2,怪物属性!$B$4:$F$29,3,FALSE)-$G173)/IF(AD173&lt;0,ABS(AD173),AD173)</f>
        <v>2.9652431070528069E-2</v>
      </c>
      <c r="AF173" s="152">
        <f>VLOOKUP(AF$2,怪物属性!$B$4:$F$29,5,FALSE)/($F173-VLOOKUP(AF$2,怪物属性!$B$4:$F$29,4,FALSE))</f>
        <v>148.12665862484923</v>
      </c>
      <c r="AG173" s="153">
        <f>$E173/(VLOOKUP(AG$2,怪物属性!$B$4:$F$29,3,FALSE)-$G173)/IF(AF173&lt;0,ABS(AF173),AF173)</f>
        <v>1.9338861095697282E-2</v>
      </c>
      <c r="AH173" s="152">
        <f>VLOOKUP(AH$2,怪物属性!$B$4:$F$29,5,FALSE)/($F173-VLOOKUP(AH$2,怪物属性!$B$4:$F$29,4,FALSE))</f>
        <v>198.57725947521865</v>
      </c>
      <c r="AI173" s="153">
        <f>$E173/(VLOOKUP(AI$2,怪物属性!$B$4:$F$29,3,FALSE)-$G173)/IF(AH173&lt;0,ABS(AH173),AH173)</f>
        <v>1.3032002917952841E-2</v>
      </c>
      <c r="AJ173" s="152">
        <f>VLOOKUP(AJ$2,怪物属性!$B$4:$F$29,5,FALSE)/($F173-VLOOKUP(AJ$2,怪物属性!$B$4:$F$29,4,FALSE))</f>
        <v>291.33582089552237</v>
      </c>
      <c r="AK173" s="153">
        <f>$E173/(VLOOKUP(AK$2,怪物属性!$B$4:$F$29,3,FALSE)-$G173)/IF(AJ173&lt;0,ABS(AJ173),AJ173)</f>
        <v>8.0699694755300526E-3</v>
      </c>
      <c r="AL173" s="152">
        <f>VLOOKUP(AL$2,怪物属性!$B$4:$F$29,5,FALSE)/($F173-VLOOKUP(AL$2,怪物属性!$B$4:$F$29,4,FALSE))</f>
        <v>461.61641991924631</v>
      </c>
      <c r="AM173" s="153">
        <f>$E173/(VLOOKUP(AM$2,怪物属性!$B$4:$F$29,3,FALSE)-$G173)/IF(AL173&lt;0,ABS(AL173),AL173)</f>
        <v>4.6321528447157076E-3</v>
      </c>
      <c r="AN173" s="152">
        <f>VLOOKUP(AN$2,怪物属性!$B$4:$F$29,5,FALSE)/($F173-VLOOKUP(AN$2,怪物属性!$B$4:$F$29,4,FALSE))</f>
        <v>902.37995337995335</v>
      </c>
      <c r="AO173" s="153">
        <f>$E173/(VLOOKUP(AO$2,怪物属性!$B$4:$F$29,3,FALSE)-$G173)/IF(AN173&lt;0,ABS(AN173),AN173)</f>
        <v>2.1799644726037087E-3</v>
      </c>
      <c r="AP173" s="152">
        <f>VLOOKUP(AP$2,怪物属性!$B$4:$F$29,5,FALSE)/($F173-VLOOKUP(AP$2,怪物属性!$B$4:$F$29,4,FALSE))</f>
        <v>4987.1428571428569</v>
      </c>
      <c r="AQ173" s="153">
        <f>$E173/(VLOOKUP(AQ$2,怪物属性!$B$4:$F$29,3,FALSE)-$G173)/IF(AP173&lt;0,ABS(AP173),AP173)</f>
        <v>3.6288653610492459E-4</v>
      </c>
      <c r="AR173" s="152">
        <f>VLOOKUP(AR$2,怪物属性!$B$4:$F$29,5,FALSE)/($F173-VLOOKUP(AR$2,怪物属性!$B$4:$F$29,4,FALSE))</f>
        <v>-1739.9402985074628</v>
      </c>
      <c r="AS173" s="153">
        <f>$E173/(VLOOKUP(AS$2,怪物属性!$B$4:$F$29,3,FALSE)-$G173)/IF(AR173&lt;0,ABS(AR173),AR173)</f>
        <v>9.6175086099938435E-4</v>
      </c>
      <c r="AT173" s="152">
        <f>VLOOKUP(AT$2,怪物属性!$B$4:$F$29,5,FALSE)/($F173-VLOOKUP(AT$2,怪物属性!$B$4:$F$29,4,FALSE))</f>
        <v>-740.59050445103856</v>
      </c>
      <c r="AU173" s="153">
        <f>$E173/(VLOOKUP(AU$2,怪物属性!$B$4:$F$29,3,FALSE)-$G173)/IF(AT173&lt;0,ABS(AT173),AT173)</f>
        <v>2.0804491285063174E-3</v>
      </c>
      <c r="AV173" s="152">
        <f>VLOOKUP(AV$2,怪物属性!$B$4:$F$29,5,FALSE)/($F173-VLOOKUP(AV$2,怪物属性!$B$4:$F$29,4,FALSE))</f>
        <v>-473.37651122625215</v>
      </c>
      <c r="AW173" s="153">
        <f>$E173/(VLOOKUP(AW$2,怪物属性!$B$4:$F$29,3,FALSE)-$G173)/IF(AV173&lt;0,ABS(AV173),AV173)</f>
        <v>2.9770788605225744E-3</v>
      </c>
      <c r="AX173" s="152">
        <f>VLOOKUP(AX$2,怪物属性!$B$4:$F$29,5,FALSE)/($F173-VLOOKUP(AX$2,怪物属性!$B$4:$F$29,4,FALSE))</f>
        <v>-349.82278481012656</v>
      </c>
      <c r="AY173" s="153">
        <f>$E173/(VLOOKUP(AY$2,怪物属性!$B$4:$F$29,3,FALSE)-$G173)/IF(AX173&lt;0,ABS(AX173),AX173)</f>
        <v>3.7021943094860876E-3</v>
      </c>
      <c r="AZ173" s="152">
        <f>VLOOKUP(AZ$2,怪物属性!$B$4:$F$29,5,FALSE)/($F173-VLOOKUP(AZ$2,怪物属性!$B$4:$F$29,4,FALSE))</f>
        <v>-263.74576271186442</v>
      </c>
      <c r="BA173" s="153">
        <f>$E173/(VLOOKUP(BA$2,怪物属性!$B$4:$F$29,3,FALSE)-$G173)/IF(AZ173&lt;0,ABS(AZ173),AZ173)</f>
        <v>4.4173922688702785E-3</v>
      </c>
      <c r="BB173" s="152">
        <f>VLOOKUP(BB$2,怪物属性!$B$4:$F$29,5,FALSE)/($F173-VLOOKUP(BB$2,怪物属性!$B$4:$F$29,4,FALSE))</f>
        <v>-200.34579439252337</v>
      </c>
      <c r="BC173" s="153">
        <f>$E173/(VLOOKUP(BC$2,怪物属性!$B$4:$F$29,3,FALSE)-$G173)/IF(BB173&lt;0,ABS(BB173),BB173)</f>
        <v>5.1890480833314476E-3</v>
      </c>
      <c r="BD173" s="152">
        <f>VLOOKUP(BD$2,怪物属性!$B$4:$F$29,5,FALSE)/($F173-VLOOKUP(BD$2,怪物属性!$B$4:$F$29,4,FALSE))</f>
        <v>-133.22048539695598</v>
      </c>
      <c r="BE173" s="153">
        <f>$E173/(VLOOKUP(BE$2,怪物属性!$B$4:$F$29,3,FALSE)-$G173)/IF(BD173&lt;0,ABS(BD173),BD173)</f>
        <v>6.4718468132508433E-3</v>
      </c>
    </row>
    <row r="174" spans="1:57" x14ac:dyDescent="0.15">
      <c r="A174" s="30">
        <f>VLOOKUP(B174,装备升级!W:AB,静态模拟!C174+1,FALSE)+IF(静态模拟!D174=0,0,VLOOKUP(B174,装备强化!AP:AZ,静态模拟!D174+1,FALSE))</f>
        <v>477</v>
      </c>
      <c r="B174" s="149">
        <v>15</v>
      </c>
      <c r="C174" s="149">
        <v>1</v>
      </c>
      <c r="D174" s="149">
        <v>3</v>
      </c>
      <c r="E174" s="149">
        <f t="shared" si="7"/>
        <v>17040</v>
      </c>
      <c r="F174" s="22">
        <f t="shared" si="8"/>
        <v>5680</v>
      </c>
      <c r="G174" s="22">
        <f t="shared" si="9"/>
        <v>2840</v>
      </c>
      <c r="H174" s="152">
        <f>VLOOKUP(H$2,怪物属性!$B$4:$F$29,5,FALSE)/($F174-VLOOKUP(H$2,怪物属性!$B$4:$F$29,4,FALSE))</f>
        <v>2.217125382262997</v>
      </c>
      <c r="I174" s="153">
        <f>$E174/(VLOOKUP(I$2,怪物属性!$B$4:$F$29,3,FALSE)-$G174)/IF(H174&lt;0,ABS(H174),H174)</f>
        <v>-5.9532359304468594</v>
      </c>
      <c r="J174" s="152">
        <f>VLOOKUP(J$2,怪物属性!$B$4:$F$29,5,FALSE)/($F174-VLOOKUP(J$2,怪物属性!$B$4:$F$29,4,FALSE))</f>
        <v>3.3968253968253967</v>
      </c>
      <c r="K174" s="153">
        <f>$E174/(VLOOKUP(K$2,怪物属性!$B$4:$F$29,3,FALSE)-$G174)/IF(J174&lt;0,ABS(J174),J174)</f>
        <v>-5.779318661441061</v>
      </c>
      <c r="L174" s="152">
        <f>VLOOKUP(L$2,怪物属性!$B$4:$F$29,5,FALSE)/($F174-VLOOKUP(L$2,怪物属性!$B$4:$F$29,4,FALSE))</f>
        <v>5.5880281690140849</v>
      </c>
      <c r="M174" s="153">
        <f>$E174/(VLOOKUP(M$2,怪物属性!$B$4:$F$29,3,FALSE)-$G174)/IF(L174&lt;0,ABS(L174),L174)</f>
        <v>-6.8834676782719635</v>
      </c>
      <c r="N174" s="152">
        <f>VLOOKUP(N$2,怪物属性!$B$4:$F$29,5,FALSE)/($F174-VLOOKUP(N$2,怪物属性!$B$4:$F$29,4,FALSE))</f>
        <v>7.5763411279229711</v>
      </c>
      <c r="O174" s="153">
        <f>$E174/(VLOOKUP(O$2,怪物属性!$B$4:$F$29,3,FALSE)-$G174)/IF(N174&lt;0,ABS(N174),N174)</f>
        <v>-132.30039728309626</v>
      </c>
      <c r="P174" s="152">
        <f>VLOOKUP(P$2,怪物属性!$B$4:$F$29,5,FALSE)/($F174-VLOOKUP(P$2,怪物属性!$B$4:$F$29,4,FALSE))</f>
        <v>10.973677913376406</v>
      </c>
      <c r="Q174" s="153">
        <f>$E174/(VLOOKUP(Q$2,怪物属性!$B$4:$F$29,3,FALSE)-$G174)/IF(P174&lt;0,ABS(P174),P174)</f>
        <v>3.7689481710189336</v>
      </c>
      <c r="R174" s="152">
        <f>VLOOKUP(R$2,怪物属性!$B$4:$F$29,5,FALSE)/($F174-VLOOKUP(R$2,怪物属性!$B$4:$F$29,4,FALSE))</f>
        <v>14.139091137333669</v>
      </c>
      <c r="S174" s="153">
        <f>$E174/(VLOOKUP(S$2,怪物属性!$B$4:$F$29,3,FALSE)-$G174)/IF(R174&lt;0,ABS(R174),R174)</f>
        <v>1.3916505787943223</v>
      </c>
      <c r="T174" s="152">
        <f>VLOOKUP(T$2,怪物属性!$B$4:$F$29,5,FALSE)/($F174-VLOOKUP(T$2,怪物属性!$B$4:$F$29,4,FALSE))</f>
        <v>19.12374934175882</v>
      </c>
      <c r="U174" s="153">
        <f>$E174/(VLOOKUP(U$2,怪物属性!$B$4:$F$29,3,FALSE)-$G174)/IF(T174&lt;0,ABS(T174),T174)</f>
        <v>0.68594200203652467</v>
      </c>
      <c r="V174" s="152">
        <f>VLOOKUP(V$2,怪物属性!$B$4:$F$29,5,FALSE)/($F174-VLOOKUP(V$2,怪物属性!$B$4:$F$29,4,FALSE))</f>
        <v>23.601108033240997</v>
      </c>
      <c r="W174" s="153">
        <f>$E174/(VLOOKUP(W$2,怪物属性!$B$4:$F$29,3,FALSE)-$G174)/IF(V174&lt;0,ABS(V174),V174)</f>
        <v>0.41565918249856076</v>
      </c>
      <c r="X174" s="152">
        <f>VLOOKUP(X$2,怪物属性!$B$4:$F$29,5,FALSE)/($F174-VLOOKUP(X$2,怪物属性!$B$4:$F$29,4,FALSE))</f>
        <v>30.665594855305468</v>
      </c>
      <c r="Y174" s="153">
        <f>$E174/(VLOOKUP(Y$2,怪物属性!$B$4:$F$29,3,FALSE)-$G174)/IF(X174&lt;0,ABS(X174),X174)</f>
        <v>0.25524648362018604</v>
      </c>
      <c r="Z174" s="152">
        <f>VLOOKUP(Z$2,怪物属性!$B$4:$F$29,5,FALSE)/($F174-VLOOKUP(Z$2,怪物属性!$B$4:$F$29,4,FALSE))</f>
        <v>37.120470733973363</v>
      </c>
      <c r="AA174" s="153">
        <f>$E174/(VLOOKUP(AA$2,怪物属性!$B$4:$F$29,3,FALSE)-$G174)/IF(Z174&lt;0,ABS(Z174),Z174)</f>
        <v>0.17494127392843234</v>
      </c>
      <c r="AB174" s="152">
        <f>VLOOKUP(AB$2,怪物属性!$B$4:$F$29,5,FALSE)/($F174-VLOOKUP(AB$2,怪物属性!$B$4:$F$29,4,FALSE))</f>
        <v>83.644524236983841</v>
      </c>
      <c r="AC174" s="153">
        <f>$E174/(VLOOKUP(AC$2,怪物属性!$B$4:$F$29,3,FALSE)-$G174)/IF(AB174&lt;0,ABS(AB174),AB174)</f>
        <v>4.34554720688132E-2</v>
      </c>
      <c r="AD174" s="152">
        <f>VLOOKUP(AD$2,怪物属性!$B$4:$F$29,5,FALSE)/($F174-VLOOKUP(AD$2,怪物属性!$B$4:$F$29,4,FALSE))</f>
        <v>107.55913978494624</v>
      </c>
      <c r="AE174" s="153">
        <f>$E174/(VLOOKUP(AE$2,怪物属性!$B$4:$F$29,3,FALSE)-$G174)/IF(AD174&lt;0,ABS(AD174),AD174)</f>
        <v>2.9885771110772032E-2</v>
      </c>
      <c r="AF174" s="152">
        <f>VLOOKUP(AF$2,怪物属性!$B$4:$F$29,5,FALSE)/($F174-VLOOKUP(AF$2,怪物属性!$B$4:$F$29,4,FALSE))</f>
        <v>147.23860911270984</v>
      </c>
      <c r="AG174" s="153">
        <f>$E174/(VLOOKUP(AG$2,怪物属性!$B$4:$F$29,3,FALSE)-$G174)/IF(AF174&lt;0,ABS(AF174),AF174)</f>
        <v>1.9506238764388777E-2</v>
      </c>
      <c r="AH174" s="152">
        <f>VLOOKUP(AH$2,怪物属性!$B$4:$F$29,5,FALSE)/($F174-VLOOKUP(AH$2,怪物属性!$B$4:$F$29,4,FALSE))</f>
        <v>197.14037626628075</v>
      </c>
      <c r="AI174" s="153">
        <f>$E174/(VLOOKUP(AI$2,怪物属性!$B$4:$F$29,3,FALSE)-$G174)/IF(AH174&lt;0,ABS(AH174),AH174)</f>
        <v>1.3160150781245307E-2</v>
      </c>
      <c r="AJ174" s="152">
        <f>VLOOKUP(AJ$2,怪物属性!$B$4:$F$29,5,FALSE)/($F174-VLOOKUP(AJ$2,怪物属性!$B$4:$F$29,4,FALSE))</f>
        <v>288.64325323475049</v>
      </c>
      <c r="AK174" s="153">
        <f>$E174/(VLOOKUP(AK$2,怪物属性!$B$4:$F$29,3,FALSE)-$G174)/IF(AJ174&lt;0,ABS(AJ174),AJ174)</f>
        <v>8.1652574470959405E-3</v>
      </c>
      <c r="AL174" s="152">
        <f>VLOOKUP(AL$2,怪物属性!$B$4:$F$29,5,FALSE)/($F174-VLOOKUP(AL$2,怪物属性!$B$4:$F$29,4,FALSE))</f>
        <v>455.48605577689244</v>
      </c>
      <c r="AM174" s="153">
        <f>$E174/(VLOOKUP(AM$2,怪物属性!$B$4:$F$29,3,FALSE)-$G174)/IF(AL174&lt;0,ABS(AL174),AL174)</f>
        <v>4.7057340158509244E-3</v>
      </c>
      <c r="AN174" s="152">
        <f>VLOOKUP(AN$2,怪物属性!$B$4:$F$29,5,FALSE)/($F174-VLOOKUP(AN$2,怪物属性!$B$4:$F$29,4,FALSE))</f>
        <v>881.82460136674263</v>
      </c>
      <c r="AO174" s="153">
        <f>$E174/(VLOOKUP(AO$2,怪物属性!$B$4:$F$29,3,FALSE)-$G174)/IF(AN174&lt;0,ABS(AN174),AN174)</f>
        <v>2.2360067885368877E-3</v>
      </c>
      <c r="AP174" s="152">
        <f>VLOOKUP(AP$2,怪物属性!$B$4:$F$29,5,FALSE)/($F174-VLOOKUP(AP$2,怪物属性!$B$4:$F$29,4,FALSE))</f>
        <v>4456.5957446808507</v>
      </c>
      <c r="AQ174" s="153">
        <f>$E174/(VLOOKUP(AQ$2,怪物属性!$B$4:$F$29,3,FALSE)-$G174)/IF(AP174&lt;0,ABS(AP174),AP174)</f>
        <v>4.0702004064467731E-4</v>
      </c>
      <c r="AR174" s="152">
        <f>VLOOKUP(AR$2,怪物属性!$B$4:$F$29,5,FALSE)/($F174-VLOOKUP(AR$2,怪物属性!$B$4:$F$29,4,FALSE))</f>
        <v>-1807.3798449612402</v>
      </c>
      <c r="AS174" s="153">
        <f>$E174/(VLOOKUP(AS$2,怪物属性!$B$4:$F$29,3,FALSE)-$G174)/IF(AR174&lt;0,ABS(AR174),AR174)</f>
        <v>9.2795399871612263E-4</v>
      </c>
      <c r="AT174" s="152">
        <f>VLOOKUP(AT$2,怪物属性!$B$4:$F$29,5,FALSE)/($F174-VLOOKUP(AT$2,怪物属性!$B$4:$F$29,4,FALSE))</f>
        <v>-751.74397590361446</v>
      </c>
      <c r="AU174" s="153">
        <f>$E174/(VLOOKUP(AU$2,怪物属性!$B$4:$F$29,3,FALSE)-$G174)/IF(AT174&lt;0,ABS(AT174),AT174)</f>
        <v>2.0541270248532152E-3</v>
      </c>
      <c r="AV174" s="152">
        <f>VLOOKUP(AV$2,怪物属性!$B$4:$F$29,5,FALSE)/($F174-VLOOKUP(AV$2,怪物属性!$B$4:$F$29,4,FALSE))</f>
        <v>-477.5</v>
      </c>
      <c r="AW174" s="153">
        <f>$E174/(VLOOKUP(AW$2,怪物属性!$B$4:$F$29,3,FALSE)-$G174)/IF(AV174&lt;0,ABS(AV174),AV174)</f>
        <v>2.9578005697758433E-3</v>
      </c>
      <c r="AX174" s="152">
        <f>VLOOKUP(AX$2,怪物属性!$B$4:$F$29,5,FALSE)/($F174-VLOOKUP(AX$2,怪物属性!$B$4:$F$29,4,FALSE))</f>
        <v>-351.94420861127958</v>
      </c>
      <c r="AY174" s="153">
        <f>$E174/(VLOOKUP(AY$2,怪物属性!$B$4:$F$29,3,FALSE)-$G174)/IF(AX174&lt;0,ABS(AX174),AX174)</f>
        <v>3.687772479415393E-3</v>
      </c>
      <c r="AZ174" s="152">
        <f>VLOOKUP(AZ$2,怪物属性!$B$4:$F$29,5,FALSE)/($F174-VLOOKUP(AZ$2,怪物属性!$B$4:$F$29,4,FALSE))</f>
        <v>-264.86808510638298</v>
      </c>
      <c r="BA174" s="153">
        <f>$E174/(VLOOKUP(BA$2,怪物属性!$B$4:$F$29,3,FALSE)-$G174)/IF(AZ174&lt;0,ABS(AZ174),AZ174)</f>
        <v>4.4079418775150913E-3</v>
      </c>
      <c r="BB174" s="152">
        <f>VLOOKUP(BB$2,怪物属性!$B$4:$F$29,5,FALSE)/($F174-VLOOKUP(BB$2,怪物属性!$B$4:$F$29,4,FALSE))</f>
        <v>-200.97187500000001</v>
      </c>
      <c r="BC174" s="153">
        <f>$E174/(VLOOKUP(BC$2,怪物属性!$B$4:$F$29,3,FALSE)-$G174)/IF(BB174&lt;0,ABS(BB174),BB174)</f>
        <v>5.1835901077947463E-3</v>
      </c>
      <c r="BD174" s="152">
        <f>VLOOKUP(BD$2,怪物属性!$B$4:$F$29,5,FALSE)/($F174-VLOOKUP(BD$2,怪物属性!$B$4:$F$29,4,FALSE))</f>
        <v>-133.49505358615005</v>
      </c>
      <c r="BE174" s="153">
        <f>$E174/(VLOOKUP(BE$2,怪物属性!$B$4:$F$29,3,FALSE)-$G174)/IF(BD174&lt;0,ABS(BD174),BD174)</f>
        <v>6.4715665646144852E-3</v>
      </c>
    </row>
    <row r="175" spans="1:57" x14ac:dyDescent="0.15">
      <c r="A175" s="30">
        <f>VLOOKUP(B175,装备升级!W:AB,静态模拟!C175+1,FALSE)+IF(静态模拟!D175=0,0,VLOOKUP(B175,装备强化!AP:AZ,静态模拟!D175+1,FALSE))</f>
        <v>691</v>
      </c>
      <c r="B175" s="149">
        <v>15</v>
      </c>
      <c r="C175" s="149">
        <v>1</v>
      </c>
      <c r="D175" s="149">
        <v>4</v>
      </c>
      <c r="E175" s="149">
        <f t="shared" si="7"/>
        <v>17070</v>
      </c>
      <c r="F175" s="22">
        <f t="shared" si="8"/>
        <v>5690</v>
      </c>
      <c r="G175" s="22">
        <f t="shared" si="9"/>
        <v>2845</v>
      </c>
      <c r="H175" s="152">
        <f>VLOOKUP(H$2,怪物属性!$B$4:$F$29,5,FALSE)/($F175-VLOOKUP(H$2,怪物属性!$B$4:$F$29,4,FALSE))</f>
        <v>2.2126144455747712</v>
      </c>
      <c r="I175" s="153">
        <f>$E175/(VLOOKUP(I$2,怪物属性!$B$4:$F$29,3,FALSE)-$G175)/IF(H175&lt;0,ABS(H175),H175)</f>
        <v>-5.9528203490847167</v>
      </c>
      <c r="J175" s="152">
        <f>VLOOKUP(J$2,怪物属性!$B$4:$F$29,5,FALSE)/($F175-VLOOKUP(J$2,怪物属性!$B$4:$F$29,4,FALSE))</f>
        <v>3.3896515311510034</v>
      </c>
      <c r="K175" s="153">
        <f>$E175/(VLOOKUP(K$2,怪物属性!$B$4:$F$29,3,FALSE)-$G175)/IF(J175&lt;0,ABS(J175),J175)</f>
        <v>-5.7685176264037423</v>
      </c>
      <c r="L175" s="152">
        <f>VLOOKUP(L$2,怪物属性!$B$4:$F$29,5,FALSE)/($F175-VLOOKUP(L$2,怪物属性!$B$4:$F$29,4,FALSE))</f>
        <v>5.5757575757575761</v>
      </c>
      <c r="M175" s="153">
        <f>$E175/(VLOOKUP(M$2,怪物属性!$B$4:$F$29,3,FALSE)-$G175)/IF(L175&lt;0,ABS(L175),L175)</f>
        <v>-6.8336325698757756</v>
      </c>
      <c r="N175" s="152">
        <f>VLOOKUP(N$2,怪物属性!$B$4:$F$29,5,FALSE)/($F175-VLOOKUP(N$2,怪物属性!$B$4:$F$29,4,FALSE))</f>
        <v>7.5590118938700828</v>
      </c>
      <c r="O175" s="153">
        <f>$E175/(VLOOKUP(O$2,怪物属性!$B$4:$F$29,3,FALSE)-$G175)/IF(N175&lt;0,ABS(N175),N175)</f>
        <v>-102.64689377434475</v>
      </c>
      <c r="P175" s="152">
        <f>VLOOKUP(P$2,怪物属性!$B$4:$F$29,5,FALSE)/($F175-VLOOKUP(P$2,怪物属性!$B$4:$F$29,4,FALSE))</f>
        <v>10.947481499164478</v>
      </c>
      <c r="Q175" s="153">
        <f>$E175/(VLOOKUP(Q$2,怪物属性!$B$4:$F$29,3,FALSE)-$G175)/IF(P175&lt;0,ABS(P175),P175)</f>
        <v>3.831112383632064</v>
      </c>
      <c r="R175" s="152">
        <f>VLOOKUP(R$2,怪物属性!$B$4:$F$29,5,FALSE)/($F175-VLOOKUP(R$2,怪物属性!$B$4:$F$29,4,FALSE))</f>
        <v>14.103681442524417</v>
      </c>
      <c r="S175" s="153">
        <f>$E175/(VLOOKUP(S$2,怪物属性!$B$4:$F$29,3,FALSE)-$G175)/IF(R175&lt;0,ABS(R175),R175)</f>
        <v>1.4057169436873511</v>
      </c>
      <c r="T175" s="152">
        <f>VLOOKUP(T$2,怪物属性!$B$4:$F$29,5,FALSE)/($F175-VLOOKUP(T$2,怪物属性!$B$4:$F$29,4,FALSE))</f>
        <v>19.073529411764707</v>
      </c>
      <c r="U175" s="153">
        <f>$E175/(VLOOKUP(U$2,怪物属性!$B$4:$F$29,3,FALSE)-$G175)/IF(T175&lt;0,ABS(T175),T175)</f>
        <v>0.69162101580272628</v>
      </c>
      <c r="V175" s="152">
        <f>VLOOKUP(V$2,怪物属性!$B$4:$F$29,5,FALSE)/($F175-VLOOKUP(V$2,怪物属性!$B$4:$F$29,4,FALSE))</f>
        <v>23.535911602209946</v>
      </c>
      <c r="W175" s="153">
        <f>$E175/(VLOOKUP(W$2,怪物属性!$B$4:$F$29,3,FALSE)-$G175)/IF(V175&lt;0,ABS(V175),V175)</f>
        <v>0.4187497967016881</v>
      </c>
      <c r="X175" s="152">
        <f>VLOOKUP(X$2,怪物属性!$B$4:$F$29,5,FALSE)/($F175-VLOOKUP(X$2,怪物属性!$B$4:$F$29,4,FALSE))</f>
        <v>30.576216846400467</v>
      </c>
      <c r="Y175" s="153">
        <f>$E175/(VLOOKUP(Y$2,怪物属性!$B$4:$F$29,3,FALSE)-$G175)/IF(X175&lt;0,ABS(X175),X175)</f>
        <v>0.25703363047101913</v>
      </c>
      <c r="Z175" s="152">
        <f>VLOOKUP(Z$2,怪物属性!$B$4:$F$29,5,FALSE)/($F175-VLOOKUP(Z$2,怪物属性!$B$4:$F$29,4,FALSE))</f>
        <v>37.005866008027169</v>
      </c>
      <c r="AA175" s="153">
        <f>$E175/(VLOOKUP(AA$2,怪物属性!$B$4:$F$29,3,FALSE)-$G175)/IF(Z175&lt;0,ABS(Z175),Z175)</f>
        <v>0.17612761357500797</v>
      </c>
      <c r="AB175" s="152">
        <f>VLOOKUP(AB$2,怪物属性!$B$4:$F$29,5,FALSE)/($F175-VLOOKUP(AB$2,怪物属性!$B$4:$F$29,4,FALSE))</f>
        <v>83.270777479892757</v>
      </c>
      <c r="AC175" s="153">
        <f>$E175/(VLOOKUP(AC$2,怪物属性!$B$4:$F$29,3,FALSE)-$G175)/IF(AB175&lt;0,ABS(AB175),AB175)</f>
        <v>4.3774051421624903E-2</v>
      </c>
      <c r="AD175" s="152">
        <f>VLOOKUP(AD$2,怪物属性!$B$4:$F$29,5,FALSE)/($F175-VLOOKUP(AD$2,怪物属性!$B$4:$F$29,4,FALSE))</f>
        <v>107.01120733571065</v>
      </c>
      <c r="AE175" s="153">
        <f>$E175/(VLOOKUP(AE$2,怪物属性!$B$4:$F$29,3,FALSE)-$G175)/IF(AD175&lt;0,ABS(AD175),AD175)</f>
        <v>3.0120091076690805E-2</v>
      </c>
      <c r="AF175" s="152">
        <f>VLOOKUP(AF$2,怪物属性!$B$4:$F$29,5,FALSE)/($F175-VLOOKUP(AF$2,怪物属性!$B$4:$F$29,4,FALSE))</f>
        <v>146.3611442193087</v>
      </c>
      <c r="AG175" s="153">
        <f>$E175/(VLOOKUP(AG$2,怪物属性!$B$4:$F$29,3,FALSE)-$G175)/IF(AF175&lt;0,ABS(AF175),AF175)</f>
        <v>1.967431090560277E-2</v>
      </c>
      <c r="AH175" s="152">
        <f>VLOOKUP(AH$2,怪物属性!$B$4:$F$29,5,FALSE)/($F175-VLOOKUP(AH$2,怪物属性!$B$4:$F$29,4,FALSE))</f>
        <v>195.72413793103448</v>
      </c>
      <c r="AI175" s="153">
        <f>$E175/(VLOOKUP(AI$2,怪物属性!$B$4:$F$29,3,FALSE)-$G175)/IF(AH175&lt;0,ABS(AH175),AH175)</f>
        <v>1.3288829458760256E-2</v>
      </c>
      <c r="AJ175" s="152">
        <f>VLOOKUP(AJ$2,怪物属性!$B$4:$F$29,5,FALSE)/($F175-VLOOKUP(AJ$2,怪物属性!$B$4:$F$29,4,FALSE))</f>
        <v>286</v>
      </c>
      <c r="AK175" s="153">
        <f>$E175/(VLOOKUP(AK$2,怪物属性!$B$4:$F$29,3,FALSE)-$G175)/IF(AJ175&lt;0,ABS(AJ175),AJ175)</f>
        <v>8.260943209040094E-3</v>
      </c>
      <c r="AL175" s="152">
        <f>VLOOKUP(AL$2,怪物属性!$B$4:$F$29,5,FALSE)/($F175-VLOOKUP(AL$2,怪物属性!$B$4:$F$29,4,FALSE))</f>
        <v>449.51638269986893</v>
      </c>
      <c r="AM175" s="153">
        <f>$E175/(VLOOKUP(AM$2,怪物属性!$B$4:$F$29,3,FALSE)-$G175)/IF(AL175&lt;0,ABS(AL175),AL175)</f>
        <v>4.7796279849411007E-3</v>
      </c>
      <c r="AN175" s="152">
        <f>VLOOKUP(AN$2,怪物属性!$B$4:$F$29,5,FALSE)/($F175-VLOOKUP(AN$2,怪物属性!$B$4:$F$29,4,FALSE))</f>
        <v>862.184855233853</v>
      </c>
      <c r="AO175" s="153">
        <f>$E175/(VLOOKUP(AO$2,怪物属性!$B$4:$F$29,3,FALSE)-$G175)/IF(AN175&lt;0,ABS(AN175),AN175)</f>
        <v>2.2922934400219064E-3</v>
      </c>
      <c r="AP175" s="152">
        <f>VLOOKUP(AP$2,怪物属性!$B$4:$F$29,5,FALSE)/($F175-VLOOKUP(AP$2,怪物属性!$B$4:$F$29,4,FALSE))</f>
        <v>4028.0769230769229</v>
      </c>
      <c r="AQ175" s="153">
        <f>$E175/(VLOOKUP(AQ$2,怪物属性!$B$4:$F$29,3,FALSE)-$G175)/IF(AP175&lt;0,ABS(AP175),AP175)</f>
        <v>4.5135309672493209E-4</v>
      </c>
      <c r="AR175" s="152">
        <f>VLOOKUP(AR$2,怪物属性!$B$4:$F$29,5,FALSE)/($F175-VLOOKUP(AR$2,怪物属性!$B$4:$F$29,4,FALSE))</f>
        <v>-1880.258064516129</v>
      </c>
      <c r="AS175" s="153">
        <f>$E175/(VLOOKUP(AS$2,怪物属性!$B$4:$F$29,3,FALSE)-$G175)/IF(AR175&lt;0,ABS(AR175),AR175)</f>
        <v>8.9399714796714613E-4</v>
      </c>
      <c r="AT175" s="152">
        <f>VLOOKUP(AT$2,怪物属性!$B$4:$F$29,5,FALSE)/($F175-VLOOKUP(AT$2,怪物属性!$B$4:$F$29,4,FALSE))</f>
        <v>-763.2385321100918</v>
      </c>
      <c r="AU175" s="153">
        <f>$E175/(VLOOKUP(AU$2,怪物属性!$B$4:$F$29,3,FALSE)-$G175)/IF(AT175&lt;0,ABS(AT175),AT175)</f>
        <v>2.027672079382768E-3</v>
      </c>
      <c r="AV175" s="152">
        <f>VLOOKUP(AV$2,怪物属性!$B$4:$F$29,5,FALSE)/($F175-VLOOKUP(AV$2,怪物属性!$B$4:$F$29,4,FALSE))</f>
        <v>-481.69595782073816</v>
      </c>
      <c r="AW175" s="153">
        <f>$E175/(VLOOKUP(AW$2,怪物属性!$B$4:$F$29,3,FALSE)-$G175)/IF(AV175&lt;0,ABS(AV175),AV175)</f>
        <v>2.9384155349272936E-3</v>
      </c>
      <c r="AX175" s="152">
        <f>VLOOKUP(AX$2,怪物属性!$B$4:$F$29,5,FALSE)/($F175-VLOOKUP(AX$2,怪物属性!$B$4:$F$29,4,FALSE))</f>
        <v>-354.091519219036</v>
      </c>
      <c r="AY175" s="153">
        <f>$E175/(VLOOKUP(AY$2,怪物属性!$B$4:$F$29,3,FALSE)-$G175)/IF(AX175&lt;0,ABS(AX175),AX175)</f>
        <v>3.6732608850586234E-3</v>
      </c>
      <c r="AZ175" s="152">
        <f>VLOOKUP(AZ$2,怪物属性!$B$4:$F$29,5,FALSE)/($F175-VLOOKUP(AZ$2,怪物属性!$B$4:$F$29,4,FALSE))</f>
        <v>-266</v>
      </c>
      <c r="BA175" s="153">
        <f>$E175/(VLOOKUP(BA$2,怪物属性!$B$4:$F$29,3,FALSE)-$G175)/IF(AZ175&lt;0,ABS(AZ175),AZ175)</f>
        <v>4.398418939741403E-3</v>
      </c>
      <c r="BB175" s="152">
        <f>VLOOKUP(BB$2,怪物属性!$B$4:$F$29,5,FALSE)/($F175-VLOOKUP(BB$2,怪物属性!$B$4:$F$29,4,FALSE))</f>
        <v>-201.60188087774296</v>
      </c>
      <c r="BC175" s="153">
        <f>$E175/(VLOOKUP(BC$2,怪物属性!$B$4:$F$29,3,FALSE)-$G175)/IF(BB175&lt;0,ABS(BB175),BB175)</f>
        <v>5.1780717392711376E-3</v>
      </c>
      <c r="BD175" s="152">
        <f>VLOOKUP(BD$2,怪物属性!$B$4:$F$29,5,FALSE)/($F175-VLOOKUP(BD$2,怪物属性!$B$4:$F$29,4,FALSE))</f>
        <v>-133.77075588599752</v>
      </c>
      <c r="BE175" s="153">
        <f>$E175/(VLOOKUP(BE$2,怪物属性!$B$4:$F$29,3,FALSE)-$G175)/IF(BD175&lt;0,ABS(BD175),BD175)</f>
        <v>6.4712391973850486E-3</v>
      </c>
    </row>
    <row r="176" spans="1:57" x14ac:dyDescent="0.15">
      <c r="A176" s="30">
        <f>VLOOKUP(B176,装备升级!W:AB,静态模拟!C176+1,FALSE)+IF(静态模拟!D176=0,0,VLOOKUP(B176,装备强化!AP:AZ,静态模拟!D176+1,FALSE))</f>
        <v>973</v>
      </c>
      <c r="B176" s="149">
        <v>15</v>
      </c>
      <c r="C176" s="149">
        <v>1</v>
      </c>
      <c r="D176" s="149">
        <v>5</v>
      </c>
      <c r="E176" s="149">
        <f t="shared" si="7"/>
        <v>17100</v>
      </c>
      <c r="F176" s="22">
        <f t="shared" si="8"/>
        <v>5700</v>
      </c>
      <c r="G176" s="22">
        <f t="shared" si="9"/>
        <v>2850</v>
      </c>
      <c r="H176" s="152">
        <f>VLOOKUP(H$2,怪物属性!$B$4:$F$29,5,FALSE)/($F176-VLOOKUP(H$2,怪物属性!$B$4:$F$29,4,FALSE))</f>
        <v>2.2081218274111674</v>
      </c>
      <c r="I176" s="153">
        <f>$E176/(VLOOKUP(I$2,怪物属性!$B$4:$F$29,3,FALSE)-$G176)/IF(H176&lt;0,ABS(H176),H176)</f>
        <v>-5.9524503697421087</v>
      </c>
      <c r="J176" s="152">
        <f>VLOOKUP(J$2,怪物属性!$B$4:$F$29,5,FALSE)/($F176-VLOOKUP(J$2,怪物属性!$B$4:$F$29,4,FALSE))</f>
        <v>3.3825079030558483</v>
      </c>
      <c r="K176" s="153">
        <f>$E176/(VLOOKUP(K$2,怪物属性!$B$4:$F$29,3,FALSE)-$G176)/IF(J176&lt;0,ABS(J176),J176)</f>
        <v>-5.7578821876397086</v>
      </c>
      <c r="L176" s="152">
        <f>VLOOKUP(L$2,怪物属性!$B$4:$F$29,5,FALSE)/($F176-VLOOKUP(L$2,怪物属性!$B$4:$F$29,4,FALSE))</f>
        <v>5.5635407537248032</v>
      </c>
      <c r="M176" s="153">
        <f>$E176/(VLOOKUP(M$2,怪物属性!$B$4:$F$29,3,FALSE)-$G176)/IF(L176&lt;0,ABS(L176),L176)</f>
        <v>-6.7849497364764204</v>
      </c>
      <c r="N176" s="152">
        <f>VLOOKUP(N$2,怪物属性!$B$4:$F$29,5,FALSE)/($F176-VLOOKUP(N$2,怪物属性!$B$4:$F$29,4,FALSE))</f>
        <v>7.5417617526243728</v>
      </c>
      <c r="O176" s="153">
        <f>$E176/(VLOOKUP(O$2,怪物属性!$B$4:$F$29,3,FALSE)-$G176)/IF(N176&lt;0,ABS(N176),N176)</f>
        <v>-83.976841765512788</v>
      </c>
      <c r="P176" s="152">
        <f>VLOOKUP(P$2,怪物属性!$B$4:$F$29,5,FALSE)/($F176-VLOOKUP(P$2,怪物属性!$B$4:$F$29,4,FALSE))</f>
        <v>10.921409859490355</v>
      </c>
      <c r="Q176" s="153">
        <f>$E176/(VLOOKUP(Q$2,怪物属性!$B$4:$F$29,3,FALSE)-$G176)/IF(P176&lt;0,ABS(P176),P176)</f>
        <v>3.8948555159178704</v>
      </c>
      <c r="R176" s="152">
        <f>VLOOKUP(R$2,怪物属性!$B$4:$F$29,5,FALSE)/($F176-VLOOKUP(R$2,怪物属性!$B$4:$F$29,4,FALSE))</f>
        <v>14.068448663502373</v>
      </c>
      <c r="S176" s="153">
        <f>$E176/(VLOOKUP(S$2,怪物属性!$B$4:$F$29,3,FALSE)-$G176)/IF(R176&lt;0,ABS(R176),R176)</f>
        <v>1.4199600817284044</v>
      </c>
      <c r="T176" s="152">
        <f>VLOOKUP(T$2,怪物属性!$B$4:$F$29,5,FALSE)/($F176-VLOOKUP(T$2,怪物属性!$B$4:$F$29,4,FALSE))</f>
        <v>19.023572551073862</v>
      </c>
      <c r="U176" s="153">
        <f>$E176/(VLOOKUP(U$2,怪物属性!$B$4:$F$29,3,FALSE)-$G176)/IF(T176&lt;0,ABS(T176),T176)</f>
        <v>0.69735049579029207</v>
      </c>
      <c r="V176" s="152">
        <f>VLOOKUP(V$2,怪物属性!$B$4:$F$29,5,FALSE)/($F176-VLOOKUP(V$2,怪物属性!$B$4:$F$29,4,FALSE))</f>
        <v>23.471074380165291</v>
      </c>
      <c r="W176" s="153">
        <f>$E176/(VLOOKUP(W$2,怪物属性!$B$4:$F$29,3,FALSE)-$G176)/IF(V176&lt;0,ABS(V176),V176)</f>
        <v>0.42186238449807123</v>
      </c>
      <c r="X176" s="152">
        <f>VLOOKUP(X$2,怪物属性!$B$4:$F$29,5,FALSE)/($F176-VLOOKUP(X$2,怪物属性!$B$4:$F$29,4,FALSE))</f>
        <v>30.487358326068005</v>
      </c>
      <c r="Y176" s="153">
        <f>$E176/(VLOOKUP(Y$2,怪物属性!$B$4:$F$29,3,FALSE)-$G176)/IF(X176&lt;0,ABS(X176),X176)</f>
        <v>0.25883166371776078</v>
      </c>
      <c r="Z176" s="152">
        <f>VLOOKUP(Z$2,怪物属性!$B$4:$F$29,5,FALSE)/($F176-VLOOKUP(Z$2,怪物属性!$B$4:$F$29,4,FALSE))</f>
        <v>36.89196675900277</v>
      </c>
      <c r="AA176" s="153">
        <f>$E176/(VLOOKUP(AA$2,怪物属性!$B$4:$F$29,3,FALSE)-$G176)/IF(Z176&lt;0,ABS(Z176),Z176)</f>
        <v>0.17732040660838005</v>
      </c>
      <c r="AB176" s="152">
        <f>VLOOKUP(AB$2,怪物属性!$B$4:$F$29,5,FALSE)/($F176-VLOOKUP(AB$2,怪物属性!$B$4:$F$29,4,FALSE))</f>
        <v>82.90035587188612</v>
      </c>
      <c r="AC176" s="153">
        <f>$E176/(VLOOKUP(AC$2,怪物属性!$B$4:$F$29,3,FALSE)-$G176)/IF(AB176&lt;0,ABS(AB176),AB176)</f>
        <v>4.4094000028080088E-2</v>
      </c>
      <c r="AD176" s="152">
        <f>VLOOKUP(AD$2,怪物属性!$B$4:$F$29,5,FALSE)/($F176-VLOOKUP(AD$2,怪物属性!$B$4:$F$29,4,FALSE))</f>
        <v>106.46882919412063</v>
      </c>
      <c r="AE176" s="153">
        <f>$E176/(VLOOKUP(AE$2,怪物属性!$B$4:$F$29,3,FALSE)-$G176)/IF(AD176&lt;0,ABS(AD176),AD176)</f>
        <v>3.0355393746376448E-2</v>
      </c>
      <c r="AF176" s="152">
        <f>VLOOKUP(AF$2,怪物属性!$B$4:$F$29,5,FALSE)/($F176-VLOOKUP(AF$2,怪物属性!$B$4:$F$29,4,FALSE))</f>
        <v>145.49407582938389</v>
      </c>
      <c r="AG176" s="153">
        <f>$E176/(VLOOKUP(AG$2,怪物属性!$B$4:$F$29,3,FALSE)-$G176)/IF(AF176&lt;0,ABS(AF176),AF176)</f>
        <v>1.984307927809122E-2</v>
      </c>
      <c r="AH176" s="152">
        <f>VLOOKUP(AH$2,怪物属性!$B$4:$F$29,5,FALSE)/($F176-VLOOKUP(AH$2,怪物属性!$B$4:$F$29,4,FALSE))</f>
        <v>194.3281027104137</v>
      </c>
      <c r="AI176" s="153">
        <f>$E176/(VLOOKUP(AI$2,怪物属性!$B$4:$F$29,3,FALSE)-$G176)/IF(AH176&lt;0,ABS(AH176),AH176)</f>
        <v>1.3418040164619878E-2</v>
      </c>
      <c r="AJ176" s="152">
        <f>VLOOKUP(AJ$2,怪物属性!$B$4:$F$29,5,FALSE)/($F176-VLOOKUP(AJ$2,怪物属性!$B$4:$F$29,4,FALSE))</f>
        <v>283.40471869328496</v>
      </c>
      <c r="AK176" s="153">
        <f>$E176/(VLOOKUP(AK$2,怪物属性!$B$4:$F$29,3,FALSE)-$G176)/IF(AJ176&lt;0,ABS(AJ176),AJ176)</f>
        <v>8.3570275877968177E-3</v>
      </c>
      <c r="AL176" s="152">
        <f>VLOOKUP(AL$2,怪物属性!$B$4:$F$29,5,FALSE)/($F176-VLOOKUP(AL$2,怪物属性!$B$4:$F$29,4,FALSE))</f>
        <v>443.70116429495471</v>
      </c>
      <c r="AM176" s="153">
        <f>$E176/(VLOOKUP(AM$2,怪物属性!$B$4:$F$29,3,FALSE)-$G176)/IF(AL176&lt;0,ABS(AL176),AL176)</f>
        <v>4.8538353429143626E-3</v>
      </c>
      <c r="AN176" s="152">
        <f>VLOOKUP(AN$2,怪物属性!$B$4:$F$29,5,FALSE)/($F176-VLOOKUP(AN$2,怪物属性!$B$4:$F$29,4,FALSE))</f>
        <v>843.40087145969494</v>
      </c>
      <c r="AO176" s="153">
        <f>$E176/(VLOOKUP(AO$2,怪物属性!$B$4:$F$29,3,FALSE)-$G176)/IF(AN176&lt;0,ABS(AN176),AN176)</f>
        <v>2.3488248516455664E-3</v>
      </c>
      <c r="AP176" s="152">
        <f>VLOOKUP(AP$2,怪物属性!$B$4:$F$29,5,FALSE)/($F176-VLOOKUP(AP$2,怪物属性!$B$4:$F$29,4,FALSE))</f>
        <v>3674.7368421052633</v>
      </c>
      <c r="AQ176" s="153">
        <f>$E176/(VLOOKUP(AQ$2,怪物属性!$B$4:$F$29,3,FALSE)-$G176)/IF(AP176&lt;0,ABS(AP176),AP176)</f>
        <v>4.9588602332193636E-4</v>
      </c>
      <c r="AR176" s="152">
        <f>VLOOKUP(AR$2,怪物属性!$B$4:$F$29,5,FALSE)/($F176-VLOOKUP(AR$2,怪物属性!$B$4:$F$29,4,FALSE))</f>
        <v>-1959.2605042016808</v>
      </c>
      <c r="AS176" s="153">
        <f>$E176/(VLOOKUP(AS$2,怪物属性!$B$4:$F$29,3,FALSE)-$G176)/IF(AR176&lt;0,ABS(AR176),AR176)</f>
        <v>8.598800723162985E-4</v>
      </c>
      <c r="AT176" s="152">
        <f>VLOOKUP(AT$2,怪物属性!$B$4:$F$29,5,FALSE)/($F176-VLOOKUP(AT$2,怪物属性!$B$4:$F$29,4,FALSE))</f>
        <v>-775.09006211180122</v>
      </c>
      <c r="AU176" s="153">
        <f>$E176/(VLOOKUP(AU$2,怪物属性!$B$4:$F$29,3,FALSE)-$G176)/IF(AT176&lt;0,ABS(AT176),AT176)</f>
        <v>2.0010841113578121E-3</v>
      </c>
      <c r="AV176" s="152">
        <f>VLOOKUP(AV$2,怪物属性!$B$4:$F$29,5,FALSE)/($F176-VLOOKUP(AV$2,怪物属性!$B$4:$F$29,4,FALSE))</f>
        <v>-485.96631205673759</v>
      </c>
      <c r="AW176" s="153">
        <f>$E176/(VLOOKUP(AW$2,怪物属性!$B$4:$F$29,3,FALSE)-$G176)/IF(AV176&lt;0,ABS(AV176),AV176)</f>
        <v>2.9189236231555622E-3</v>
      </c>
      <c r="AX176" s="152">
        <f>VLOOKUP(AX$2,怪物属性!$B$4:$F$29,5,FALSE)/($F176-VLOOKUP(AX$2,怪物属性!$B$4:$F$29,4,FALSE))</f>
        <v>-356.26519337016572</v>
      </c>
      <c r="AY176" s="153">
        <f>$E176/(VLOOKUP(AY$2,怪物属性!$B$4:$F$29,3,FALSE)-$G176)/IF(AX176&lt;0,ABS(AX176),AX176)</f>
        <v>3.6586594237811064E-3</v>
      </c>
      <c r="AZ176" s="152">
        <f>VLOOKUP(AZ$2,怪物属性!$B$4:$F$29,5,FALSE)/($F176-VLOOKUP(AZ$2,怪物属性!$B$4:$F$29,4,FALSE))</f>
        <v>-267.14163090128756</v>
      </c>
      <c r="BA176" s="153">
        <f>$E176/(VLOOKUP(BA$2,怪物属性!$B$4:$F$29,3,FALSE)-$G176)/IF(AZ176&lt;0,ABS(AZ176),AZ176)</f>
        <v>4.388823380938568E-3</v>
      </c>
      <c r="BB176" s="152">
        <f>VLOOKUP(BB$2,怪物属性!$B$4:$F$29,5,FALSE)/($F176-VLOOKUP(BB$2,怪物属性!$B$4:$F$29,4,FALSE))</f>
        <v>-202.23584905660377</v>
      </c>
      <c r="BC176" s="153">
        <f>$E176/(VLOOKUP(BC$2,怪物属性!$B$4:$F$29,3,FALSE)-$G176)/IF(BB176&lt;0,ABS(BB176),BB176)</f>
        <v>5.1724929223440413E-3</v>
      </c>
      <c r="BD176" s="152">
        <f>VLOOKUP(BD$2,怪物属性!$B$4:$F$29,5,FALSE)/($F176-VLOOKUP(BD$2,怪物属性!$B$4:$F$29,4,FALSE))</f>
        <v>-134.04759933774835</v>
      </c>
      <c r="BE176" s="153">
        <f>$E176/(VLOOKUP(BE$2,怪物属性!$B$4:$F$29,3,FALSE)-$G176)/IF(BD176&lt;0,ABS(BD176),BD176)</f>
        <v>6.4708646757109045E-3</v>
      </c>
    </row>
    <row r="177" spans="1:57" x14ac:dyDescent="0.15">
      <c r="A177" s="30">
        <f>VLOOKUP(B177,装备升级!W:AB,静态模拟!C177+1,FALSE)+IF(静态模拟!D177=0,0,VLOOKUP(B177,装备强化!AP:AZ,静态模拟!D177+1,FALSE))</f>
        <v>1343</v>
      </c>
      <c r="B177" s="149">
        <v>15</v>
      </c>
      <c r="C177" s="149">
        <v>1</v>
      </c>
      <c r="D177" s="149">
        <v>6</v>
      </c>
      <c r="E177" s="149">
        <f t="shared" si="7"/>
        <v>17130</v>
      </c>
      <c r="F177" s="22">
        <f t="shared" si="8"/>
        <v>5710</v>
      </c>
      <c r="G177" s="22">
        <f t="shared" si="9"/>
        <v>2855</v>
      </c>
      <c r="H177" s="152">
        <f>VLOOKUP(H$2,怪物属性!$B$4:$F$29,5,FALSE)/($F177-VLOOKUP(H$2,怪物属性!$B$4:$F$29,4,FALSE))</f>
        <v>2.2036474164133737</v>
      </c>
      <c r="I177" s="153">
        <f>$E177/(VLOOKUP(I$2,怪物属性!$B$4:$F$29,3,FALSE)-$G177)/IF(H177&lt;0,ABS(H177),H177)</f>
        <v>-5.9521254686592382</v>
      </c>
      <c r="J177" s="152">
        <f>VLOOKUP(J$2,怪物属性!$B$4:$F$29,5,FALSE)/($F177-VLOOKUP(J$2,怪物属性!$B$4:$F$29,4,FALSE))</f>
        <v>3.3753943217665614</v>
      </c>
      <c r="K177" s="153">
        <f>$E177/(VLOOKUP(K$2,怪物属性!$B$4:$F$29,3,FALSE)-$G177)/IF(J177&lt;0,ABS(J177),J177)</f>
        <v>-5.7474095320752321</v>
      </c>
      <c r="L177" s="152">
        <f>VLOOKUP(L$2,怪物属性!$B$4:$F$29,5,FALSE)/($F177-VLOOKUP(L$2,怪物属性!$B$4:$F$29,4,FALSE))</f>
        <v>5.5513773502404895</v>
      </c>
      <c r="M177" s="153">
        <f>$E177/(VLOOKUP(M$2,怪物属性!$B$4:$F$29,3,FALSE)-$G177)/IF(L177&lt;0,ABS(L177),L177)</f>
        <v>-6.7373814398098082</v>
      </c>
      <c r="N177" s="152">
        <f>VLOOKUP(N$2,怪物属性!$B$4:$F$29,5,FALSE)/($F177-VLOOKUP(N$2,怪物属性!$B$4:$F$29,4,FALSE))</f>
        <v>7.5245901639344259</v>
      </c>
      <c r="O177" s="153">
        <f>$E177/(VLOOKUP(O$2,怪物属性!$B$4:$F$29,3,FALSE)-$G177)/IF(N177&lt;0,ABS(N177),N177)</f>
        <v>-71.141748366013076</v>
      </c>
      <c r="P177" s="152">
        <f>VLOOKUP(P$2,怪物属性!$B$4:$F$29,5,FALSE)/($F177-VLOOKUP(P$2,怪物属性!$B$4:$F$29,4,FALSE))</f>
        <v>10.895462105013067</v>
      </c>
      <c r="Q177" s="153">
        <f>$E177/(VLOOKUP(Q$2,怪物属性!$B$4:$F$29,3,FALSE)-$G177)/IF(P177&lt;0,ABS(P177),P177)</f>
        <v>3.9602372247909385</v>
      </c>
      <c r="R177" s="152">
        <f>VLOOKUP(R$2,怪物属性!$B$4:$F$29,5,FALSE)/($F177-VLOOKUP(R$2,怪物属性!$B$4:$F$29,4,FALSE))</f>
        <v>14.033391477697483</v>
      </c>
      <c r="S177" s="153">
        <f>$E177/(VLOOKUP(S$2,怪物属性!$B$4:$F$29,3,FALSE)-$G177)/IF(R177&lt;0,ABS(R177),R177)</f>
        <v>1.4343831087779058</v>
      </c>
      <c r="T177" s="152">
        <f>VLOOKUP(T$2,怪物属性!$B$4:$F$29,5,FALSE)/($F177-VLOOKUP(T$2,怪物属性!$B$4:$F$29,4,FALSE))</f>
        <v>18.973876698014628</v>
      </c>
      <c r="U177" s="153">
        <f>$E177/(VLOOKUP(U$2,怪物属性!$B$4:$F$29,3,FALSE)-$G177)/IF(T177&lt;0,ABS(T177),T177)</f>
        <v>0.70313103155788292</v>
      </c>
      <c r="V177" s="152">
        <f>VLOOKUP(V$2,怪物属性!$B$4:$F$29,5,FALSE)/($F177-VLOOKUP(V$2,怪物属性!$B$4:$F$29,4,FALSE))</f>
        <v>23.406593406593405</v>
      </c>
      <c r="W177" s="153">
        <f>$E177/(VLOOKUP(W$2,怪物属性!$B$4:$F$29,3,FALSE)-$G177)/IF(V177&lt;0,ABS(V177),V177)</f>
        <v>0.42499713729531663</v>
      </c>
      <c r="X177" s="152">
        <f>VLOOKUP(X$2,怪物属性!$B$4:$F$29,5,FALSE)/($F177-VLOOKUP(X$2,怪物属性!$B$4:$F$29,4,FALSE))</f>
        <v>30.399014778325125</v>
      </c>
      <c r="Y177" s="153">
        <f>$E177/(VLOOKUP(Y$2,怪物属性!$B$4:$F$29,3,FALSE)-$G177)/IF(X177&lt;0,ABS(X177),X177)</f>
        <v>0.26064065889044741</v>
      </c>
      <c r="Z177" s="152">
        <f>VLOOKUP(Z$2,怪物属性!$B$4:$F$29,5,FALSE)/($F177-VLOOKUP(Z$2,怪物属性!$B$4:$F$29,4,FALSE))</f>
        <v>36.778766492789202</v>
      </c>
      <c r="AA177" s="153">
        <f>$E177/(VLOOKUP(AA$2,怪物属性!$B$4:$F$29,3,FALSE)-$G177)/IF(Z177&lt;0,ABS(Z177),Z177)</f>
        <v>0.17851969013119398</v>
      </c>
      <c r="AB177" s="152">
        <f>VLOOKUP(AB$2,怪物属性!$B$4:$F$29,5,FALSE)/($F177-VLOOKUP(AB$2,怪物属性!$B$4:$F$29,4,FALSE))</f>
        <v>82.533215234720998</v>
      </c>
      <c r="AC177" s="153">
        <f>$E177/(VLOOKUP(AC$2,怪物属性!$B$4:$F$29,3,FALSE)-$G177)/IF(AB177&lt;0,ABS(AB177),AB177)</f>
        <v>4.4415322283386259E-2</v>
      </c>
      <c r="AD177" s="152">
        <f>VLOOKUP(AD$2,怪物属性!$B$4:$F$29,5,FALSE)/($F177-VLOOKUP(AD$2,怪物属性!$B$4:$F$29,4,FALSE))</f>
        <v>105.93192133131619</v>
      </c>
      <c r="AE177" s="153">
        <f>$E177/(VLOOKUP(AE$2,怪物属性!$B$4:$F$29,3,FALSE)-$G177)/IF(AD177&lt;0,ABS(AD177),AD177)</f>
        <v>3.0591681908432172E-2</v>
      </c>
      <c r="AF177" s="152">
        <f>VLOOKUP(AF$2,怪物属性!$B$4:$F$29,5,FALSE)/($F177-VLOOKUP(AF$2,怪物属性!$B$4:$F$29,4,FALSE))</f>
        <v>144.63722025912838</v>
      </c>
      <c r="AG177" s="153">
        <f>$E177/(VLOOKUP(AG$2,怪物属性!$B$4:$F$29,3,FALSE)-$G177)/IF(AF177&lt;0,ABS(AF177),AF177)</f>
        <v>2.0012545646549817E-2</v>
      </c>
      <c r="AH177" s="152">
        <f>VLOOKUP(AH$2,怪物属性!$B$4:$F$29,5,FALSE)/($F177-VLOOKUP(AH$2,怪物属性!$B$4:$F$29,4,FALSE))</f>
        <v>192.95184135977337</v>
      </c>
      <c r="AI177" s="153">
        <f>$E177/(VLOOKUP(AI$2,怪物属性!$B$4:$F$29,3,FALSE)-$G177)/IF(AH177&lt;0,ABS(AH177),AH177)</f>
        <v>1.3547784116651918E-2</v>
      </c>
      <c r="AJ177" s="152">
        <f>VLOOKUP(AJ$2,怪物属性!$B$4:$F$29,5,FALSE)/($F177-VLOOKUP(AJ$2,怪物属性!$B$4:$F$29,4,FALSE))</f>
        <v>280.85611510791369</v>
      </c>
      <c r="AK177" s="153">
        <f>$E177/(VLOOKUP(AK$2,怪物属性!$B$4:$F$29,3,FALSE)-$G177)/IF(AJ177&lt;0,ABS(AJ177),AJ177)</f>
        <v>8.453511412091292E-3</v>
      </c>
      <c r="AL177" s="152">
        <f>VLOOKUP(AL$2,怪物属性!$B$4:$F$29,5,FALSE)/($F177-VLOOKUP(AL$2,怪物属性!$B$4:$F$29,4,FALSE))</f>
        <v>438.0344827586207</v>
      </c>
      <c r="AM177" s="153">
        <f>$E177/(VLOOKUP(AM$2,怪物属性!$B$4:$F$29,3,FALSE)-$G177)/IF(AL177&lt;0,ABS(AL177),AL177)</f>
        <v>4.9283566821882573E-3</v>
      </c>
      <c r="AN177" s="152">
        <f>VLOOKUP(AN$2,怪物属性!$B$4:$F$29,5,FALSE)/($F177-VLOOKUP(AN$2,怪物属性!$B$4:$F$29,4,FALSE))</f>
        <v>825.41791044776119</v>
      </c>
      <c r="AO177" s="153">
        <f>$E177/(VLOOKUP(AO$2,怪物属性!$B$4:$F$29,3,FALSE)-$G177)/IF(AN177&lt;0,ABS(AN177),AN177)</f>
        <v>2.4056014489789905E-3</v>
      </c>
      <c r="AP177" s="152">
        <f>VLOOKUP(AP$2,怪物属性!$B$4:$F$29,5,FALSE)/($F177-VLOOKUP(AP$2,怪物属性!$B$4:$F$29,4,FALSE))</f>
        <v>3378.3870967741937</v>
      </c>
      <c r="AQ177" s="153">
        <f>$E177/(VLOOKUP(AQ$2,怪物属性!$B$4:$F$29,3,FALSE)-$G177)/IF(AP177&lt;0,ABS(AP177),AP177)</f>
        <v>5.4061914009213027E-4</v>
      </c>
      <c r="AR177" s="152">
        <f>VLOOKUP(AR$2,怪物属性!$B$4:$F$29,5,FALSE)/($F177-VLOOKUP(AR$2,怪物属性!$B$4:$F$29,4,FALSE))</f>
        <v>-2045.1929824561403</v>
      </c>
      <c r="AS177" s="153">
        <f>$E177/(VLOOKUP(AS$2,怪物属性!$B$4:$F$29,3,FALSE)-$G177)/IF(AR177&lt;0,ABS(AR177),AR177)</f>
        <v>8.2560253486131034E-4</v>
      </c>
      <c r="AT177" s="152">
        <f>VLOOKUP(AT$2,怪物属性!$B$4:$F$29,5,FALSE)/($F177-VLOOKUP(AT$2,怪物属性!$B$4:$F$29,4,FALSE))</f>
        <v>-787.31545741324919</v>
      </c>
      <c r="AU177" s="153">
        <f>$E177/(VLOOKUP(AU$2,怪物属性!$B$4:$F$29,3,FALSE)-$G177)/IF(AT177&lt;0,ABS(AT177),AT177)</f>
        <v>1.9743629397131631E-3</v>
      </c>
      <c r="AV177" s="152">
        <f>VLOOKUP(AV$2,怪物属性!$B$4:$F$29,5,FALSE)/($F177-VLOOKUP(AV$2,怪物属性!$B$4:$F$29,4,FALSE))</f>
        <v>-490.31305903398925</v>
      </c>
      <c r="AW177" s="153">
        <f>$E177/(VLOOKUP(AW$2,怪物属性!$B$4:$F$29,3,FALSE)-$G177)/IF(AV177&lt;0,ABS(AV177),AV177)</f>
        <v>2.8993247014188366E-3</v>
      </c>
      <c r="AX177" s="152">
        <f>VLOOKUP(AX$2,怪物属性!$B$4:$F$29,5,FALSE)/($F177-VLOOKUP(AX$2,怪物属性!$B$4:$F$29,4,FALSE))</f>
        <v>-358.46571957998765</v>
      </c>
      <c r="AY177" s="153">
        <f>$E177/(VLOOKUP(AY$2,怪物属性!$B$4:$F$29,3,FALSE)-$G177)/IF(AX177&lt;0,ABS(AX177),AX177)</f>
        <v>3.643967992791639E-3</v>
      </c>
      <c r="AZ177" s="152">
        <f>VLOOKUP(AZ$2,怪物属性!$B$4:$F$29,5,FALSE)/($F177-VLOOKUP(AZ$2,怪物属性!$B$4:$F$29,4,FALSE))</f>
        <v>-268.29310344827587</v>
      </c>
      <c r="BA177" s="153">
        <f>$E177/(VLOOKUP(BA$2,怪物属性!$B$4:$F$29,3,FALSE)-$G177)/IF(AZ177&lt;0,ABS(AZ177),AZ177)</f>
        <v>4.3791551263935927E-3</v>
      </c>
      <c r="BB177" s="152">
        <f>VLOOKUP(BB$2,怪物属性!$B$4:$F$29,5,FALSE)/($F177-VLOOKUP(BB$2,怪物属性!$B$4:$F$29,4,FALSE))</f>
        <v>-202.87381703470032</v>
      </c>
      <c r="BC177" s="153">
        <f>$E177/(VLOOKUP(BC$2,怪物属性!$B$4:$F$29,3,FALSE)-$G177)/IF(BB177&lt;0,ABS(BB177),BB177)</f>
        <v>5.16685360152906E-3</v>
      </c>
      <c r="BD177" s="152">
        <f>VLOOKUP(BD$2,怪物属性!$B$4:$F$29,5,FALSE)/($F177-VLOOKUP(BD$2,怪物属性!$B$4:$F$29,4,FALSE))</f>
        <v>-134.32559104106181</v>
      </c>
      <c r="BE177" s="153">
        <f>$E177/(VLOOKUP(BE$2,怪物属性!$B$4:$F$29,3,FALSE)-$G177)/IF(BD177&lt;0,ABS(BD177),BD177)</f>
        <v>6.4704429637040539E-3</v>
      </c>
    </row>
    <row r="178" spans="1:57" x14ac:dyDescent="0.15">
      <c r="A178" s="30">
        <f>VLOOKUP(B178,装备升级!W:AB,静态模拟!C178+1,FALSE)+IF(静态模拟!D178=0,0,VLOOKUP(B178,装备强化!AP:AZ,静态模拟!D178+1,FALSE))</f>
        <v>1821</v>
      </c>
      <c r="B178" s="149">
        <v>15</v>
      </c>
      <c r="C178" s="149">
        <v>1</v>
      </c>
      <c r="D178" s="149">
        <v>7</v>
      </c>
      <c r="E178" s="149">
        <f t="shared" si="7"/>
        <v>17160</v>
      </c>
      <c r="F178" s="22">
        <f t="shared" si="8"/>
        <v>5720</v>
      </c>
      <c r="G178" s="22">
        <f t="shared" si="9"/>
        <v>2860</v>
      </c>
      <c r="H178" s="152">
        <f>VLOOKUP(H$2,怪物属性!$B$4:$F$29,5,FALSE)/($F178-VLOOKUP(H$2,怪物属性!$B$4:$F$29,4,FALSE))</f>
        <v>2.1991911021233568</v>
      </c>
      <c r="I178" s="153">
        <f>$E178/(VLOOKUP(I$2,怪物属性!$B$4:$F$29,3,FALSE)-$G178)/IF(H178&lt;0,ABS(H178),H178)</f>
        <v>-5.9518451300665456</v>
      </c>
      <c r="J178" s="152">
        <f>VLOOKUP(J$2,怪物属性!$B$4:$F$29,5,FALSE)/($F178-VLOOKUP(J$2,怪物属性!$B$4:$F$29,4,FALSE))</f>
        <v>3.3683105981112278</v>
      </c>
      <c r="K178" s="153">
        <f>$E178/(VLOOKUP(K$2,怪物属性!$B$4:$F$29,3,FALSE)-$G178)/IF(J178&lt;0,ABS(J178),J178)</f>
        <v>-5.737096909994106</v>
      </c>
      <c r="L178" s="152">
        <f>VLOOKUP(L$2,怪物属性!$B$4:$F$29,5,FALSE)/($F178-VLOOKUP(L$2,怪物属性!$B$4:$F$29,4,FALSE))</f>
        <v>5.5392670157068062</v>
      </c>
      <c r="M178" s="153">
        <f>$E178/(VLOOKUP(M$2,怪物属性!$B$4:$F$29,3,FALSE)-$G178)/IF(L178&lt;0,ABS(L178),L178)</f>
        <v>-6.6908915717744479</v>
      </c>
      <c r="N178" s="152">
        <f>VLOOKUP(N$2,怪物属性!$B$4:$F$29,5,FALSE)/($F178-VLOOKUP(N$2,怪物属性!$B$4:$F$29,4,FALSE))</f>
        <v>7.507496592457974</v>
      </c>
      <c r="O178" s="153">
        <f>$E178/(VLOOKUP(O$2,怪物属性!$B$4:$F$29,3,FALSE)-$G178)/IF(N178&lt;0,ABS(N178),N178)</f>
        <v>-61.776089815305504</v>
      </c>
      <c r="P178" s="152">
        <f>VLOOKUP(P$2,怪物属性!$B$4:$F$29,5,FALSE)/($F178-VLOOKUP(P$2,怪物属性!$B$4:$F$29,4,FALSE))</f>
        <v>10.869637354823418</v>
      </c>
      <c r="Q178" s="153">
        <f>$E178/(VLOOKUP(Q$2,怪物属性!$B$4:$F$29,3,FALSE)-$G178)/IF(P178&lt;0,ABS(P178),P178)</f>
        <v>4.0273202108859856</v>
      </c>
      <c r="R178" s="152">
        <f>VLOOKUP(R$2,怪物属性!$B$4:$F$29,5,FALSE)/($F178-VLOOKUP(R$2,怪物属性!$B$4:$F$29,4,FALSE))</f>
        <v>13.998508575689783</v>
      </c>
      <c r="S178" s="153">
        <f>$E178/(VLOOKUP(S$2,怪物属性!$B$4:$F$29,3,FALSE)-$G178)/IF(R178&lt;0,ABS(R178),R178)</f>
        <v>1.4489892143572818</v>
      </c>
      <c r="T178" s="152">
        <f>VLOOKUP(T$2,怪物属性!$B$4:$F$29,5,FALSE)/($F178-VLOOKUP(T$2,怪物属性!$B$4:$F$29,4,FALSE))</f>
        <v>18.924439812402294</v>
      </c>
      <c r="U178" s="153">
        <f>$E178/(VLOOKUP(U$2,怪物属性!$B$4:$F$29,3,FALSE)-$G178)/IF(T178&lt;0,ABS(T178),T178)</f>
        <v>0.70896322188321581</v>
      </c>
      <c r="V178" s="152">
        <f>VLOOKUP(V$2,怪物属性!$B$4:$F$29,5,FALSE)/($F178-VLOOKUP(V$2,怪物属性!$B$4:$F$29,4,FALSE))</f>
        <v>23.342465753424658</v>
      </c>
      <c r="W178" s="153">
        <f>$E178/(VLOOKUP(W$2,怪物属性!$B$4:$F$29,3,FALSE)-$G178)/IF(V178&lt;0,ABS(V178),V178)</f>
        <v>0.42815424873058966</v>
      </c>
      <c r="X178" s="152">
        <f>VLOOKUP(X$2,怪物属性!$B$4:$F$29,5,FALSE)/($F178-VLOOKUP(X$2,怪物属性!$B$4:$F$29,4,FALSE))</f>
        <v>30.311181739381681</v>
      </c>
      <c r="Y178" s="153">
        <f>$E178/(VLOOKUP(Y$2,怪物属性!$B$4:$F$29,3,FALSE)-$G178)/IF(X178&lt;0,ABS(X178),X178)</f>
        <v>0.26246069221944018</v>
      </c>
      <c r="Z178" s="152">
        <f>VLOOKUP(Z$2,怪物属性!$B$4:$F$29,5,FALSE)/($F178-VLOOKUP(Z$2,怪物属性!$B$4:$F$29,4,FALSE))</f>
        <v>36.666258794738454</v>
      </c>
      <c r="AA178" s="153">
        <f>$E178/(VLOOKUP(AA$2,怪物属性!$B$4:$F$29,3,FALSE)-$G178)/IF(Z178&lt;0,ABS(Z178),Z178)</f>
        <v>0.17972550153106179</v>
      </c>
      <c r="AB178" s="152">
        <f>VLOOKUP(AB$2,怪物属性!$B$4:$F$29,5,FALSE)/($F178-VLOOKUP(AB$2,怪物属性!$B$4:$F$29,4,FALSE))</f>
        <v>82.169312169312164</v>
      </c>
      <c r="AC178" s="153">
        <f>$E178/(VLOOKUP(AC$2,怪物属性!$B$4:$F$29,3,FALSE)-$G178)/IF(AB178&lt;0,ABS(AB178),AB178)</f>
        <v>4.4738022601582147E-2</v>
      </c>
      <c r="AD178" s="152">
        <f>VLOOKUP(AD$2,怪物属性!$B$4:$F$29,5,FALSE)/($F178-VLOOKUP(AD$2,怪物属性!$B$4:$F$29,4,FALSE))</f>
        <v>105.4004014049172</v>
      </c>
      <c r="AE178" s="153">
        <f>$E178/(VLOOKUP(AE$2,怪物属性!$B$4:$F$29,3,FALSE)-$G178)/IF(AD178&lt;0,ABS(AD178),AD178)</f>
        <v>3.0828958362022058E-2</v>
      </c>
      <c r="AF178" s="152">
        <f>VLOOKUP(AF$2,怪物属性!$B$4:$F$29,5,FALSE)/($F178-VLOOKUP(AF$2,怪物属性!$B$4:$F$29,4,FALSE))</f>
        <v>143.79039812646371</v>
      </c>
      <c r="AG178" s="153">
        <f>$E178/(VLOOKUP(AG$2,怪物属性!$B$4:$F$29,3,FALSE)-$G178)/IF(AF178&lt;0,ABS(AF178),AF178)</f>
        <v>2.0182711781643124E-2</v>
      </c>
      <c r="AH178" s="152">
        <f>VLOOKUP(AH$2,怪物属性!$B$4:$F$29,5,FALSE)/($F178-VLOOKUP(AH$2,怪物属性!$B$4:$F$29,4,FALSE))</f>
        <v>191.59493670886076</v>
      </c>
      <c r="AI178" s="153">
        <f>$E178/(VLOOKUP(AI$2,怪物属性!$B$4:$F$29,3,FALSE)-$G178)/IF(AH178&lt;0,ABS(AH178),AH178)</f>
        <v>1.3678062536403801E-2</v>
      </c>
      <c r="AJ178" s="152">
        <f>VLOOKUP(AJ$2,怪物属性!$B$4:$F$29,5,FALSE)/($F178-VLOOKUP(AJ$2,怪物属性!$B$4:$F$29,4,FALSE))</f>
        <v>278.35294117647061</v>
      </c>
      <c r="AK178" s="153">
        <f>$E178/(VLOOKUP(AK$2,怪物属性!$B$4:$F$29,3,FALSE)-$G178)/IF(AJ178&lt;0,ABS(AJ178),AJ178)</f>
        <v>8.5503955129475236E-3</v>
      </c>
      <c r="AL178" s="152">
        <f>VLOOKUP(AL$2,怪物属性!$B$4:$F$29,5,FALSE)/($F178-VLOOKUP(AL$2,怪物属性!$B$4:$F$29,4,FALSE))</f>
        <v>432.51071878940729</v>
      </c>
      <c r="AM178" s="153">
        <f>$E178/(VLOOKUP(AM$2,怪物属性!$B$4:$F$29,3,FALSE)-$G178)/IF(AL178&lt;0,ABS(AL178),AL178)</f>
        <v>5.0031925966744521E-3</v>
      </c>
      <c r="AN178" s="152">
        <f>VLOOKUP(AN$2,怪物属性!$B$4:$F$29,5,FALSE)/($F178-VLOOKUP(AN$2,怪物属性!$B$4:$F$29,4,FALSE))</f>
        <v>808.18580375782881</v>
      </c>
      <c r="AO178" s="153">
        <f>$E178/(VLOOKUP(AO$2,怪物属性!$B$4:$F$29,3,FALSE)-$G178)/IF(AN178&lt;0,ABS(AN178),AN178)</f>
        <v>2.4626236585804781E-3</v>
      </c>
      <c r="AP178" s="152">
        <f>VLOOKUP(AP$2,怪物属性!$B$4:$F$29,5,FALSE)/($F178-VLOOKUP(AP$2,怪物属性!$B$4:$F$29,4,FALSE))</f>
        <v>3126.2686567164178</v>
      </c>
      <c r="AQ178" s="153">
        <f>$E178/(VLOOKUP(AQ$2,怪物属性!$B$4:$F$29,3,FALSE)-$G178)/IF(AP178&lt;0,ABS(AP178),AP178)</f>
        <v>5.8555276737396063E-4</v>
      </c>
      <c r="AR178" s="152">
        <f>VLOOKUP(AR$2,怪物属性!$B$4:$F$29,5,FALSE)/($F178-VLOOKUP(AR$2,怪物属性!$B$4:$F$29,4,FALSE))</f>
        <v>-2139.0091743119265</v>
      </c>
      <c r="AS178" s="153">
        <f>$E178/(VLOOKUP(AS$2,怪物属性!$B$4:$F$29,3,FALSE)-$G178)/IF(AR178&lt;0,ABS(AR178),AR178)</f>
        <v>7.9116429823264855E-4</v>
      </c>
      <c r="AT178" s="152">
        <f>VLOOKUP(AT$2,怪物属性!$B$4:$F$29,5,FALSE)/($F178-VLOOKUP(AT$2,怪物属性!$B$4:$F$29,4,FALSE))</f>
        <v>-799.93269230769226</v>
      </c>
      <c r="AU178" s="153">
        <f>$E178/(VLOOKUP(AU$2,怪物属性!$B$4:$F$29,3,FALSE)-$G178)/IF(AT178&lt;0,ABS(AT178),AT178)</f>
        <v>1.9475083830548766E-3</v>
      </c>
      <c r="AV178" s="152">
        <f>VLOOKUP(AV$2,怪物属性!$B$4:$F$29,5,FALSE)/($F178-VLOOKUP(AV$2,怪物属性!$B$4:$F$29,4,FALSE))</f>
        <v>-494.73826714801442</v>
      </c>
      <c r="AW178" s="153">
        <f>$E178/(VLOOKUP(AW$2,怪物属性!$B$4:$F$29,3,FALSE)-$G178)/IF(AV178&lt;0,ABS(AV178),AV178)</f>
        <v>2.8796186364543944E-3</v>
      </c>
      <c r="AX178" s="152">
        <f>VLOOKUP(AX$2,怪物属性!$B$4:$F$29,5,FALSE)/($F178-VLOOKUP(AX$2,怪物属性!$B$4:$F$29,4,FALSE))</f>
        <v>-360.69359850839032</v>
      </c>
      <c r="AY178" s="153">
        <f>$E178/(VLOOKUP(AY$2,怪物属性!$B$4:$F$29,3,FALSE)-$G178)/IF(AX178&lt;0,ABS(AX178),AX178)</f>
        <v>3.6291864891421959E-3</v>
      </c>
      <c r="AZ178" s="152">
        <f>VLOOKUP(AZ$2,怪物属性!$B$4:$F$29,5,FALSE)/($F178-VLOOKUP(AZ$2,怪物属性!$B$4:$F$29,4,FALSE))</f>
        <v>-269.45454545454544</v>
      </c>
      <c r="BA178" s="153">
        <f>$E178/(VLOOKUP(BA$2,怪物属性!$B$4:$F$29,3,FALSE)-$G178)/IF(AZ178&lt;0,ABS(AZ178),AZ178)</f>
        <v>4.3694141012909637E-3</v>
      </c>
      <c r="BB178" s="152">
        <f>VLOOKUP(BB$2,怪物属性!$B$4:$F$29,5,FALSE)/($F178-VLOOKUP(BB$2,怪物属性!$B$4:$F$29,4,FALSE))</f>
        <v>-203.51582278481013</v>
      </c>
      <c r="BC178" s="153">
        <f>$E178/(VLOOKUP(BC$2,怪物属性!$B$4:$F$29,3,FALSE)-$G178)/IF(BB178&lt;0,ABS(BB178),BB178)</f>
        <v>5.1611537212738678E-3</v>
      </c>
      <c r="BD178" s="152">
        <f>VLOOKUP(BD$2,怪物属性!$B$4:$F$29,5,FALSE)/($F178-VLOOKUP(BD$2,怪物属性!$B$4:$F$29,4,FALSE))</f>
        <v>-134.60473815461347</v>
      </c>
      <c r="BE178" s="153">
        <f>$E178/(VLOOKUP(BE$2,怪物属性!$B$4:$F$29,3,FALSE)-$G178)/IF(BD178&lt;0,ABS(BD178),BD178)</f>
        <v>6.4699740254400648E-3</v>
      </c>
    </row>
    <row r="179" spans="1:57" x14ac:dyDescent="0.15">
      <c r="A179" s="30">
        <f>VLOOKUP(B179,装备升级!W:AB,静态模拟!C179+1,FALSE)+IF(静态模拟!D179=0,0,VLOOKUP(B179,装备强化!AP:AZ,静态模拟!D179+1,FALSE))</f>
        <v>2427</v>
      </c>
      <c r="B179" s="149">
        <v>15</v>
      </c>
      <c r="C179" s="149">
        <v>1</v>
      </c>
      <c r="D179" s="149">
        <v>8</v>
      </c>
      <c r="E179" s="149">
        <f t="shared" si="7"/>
        <v>17190</v>
      </c>
      <c r="F179" s="22">
        <f t="shared" si="8"/>
        <v>5730</v>
      </c>
      <c r="G179" s="22">
        <f t="shared" si="9"/>
        <v>2865</v>
      </c>
      <c r="H179" s="152">
        <f>VLOOKUP(H$2,怪物属性!$B$4:$F$29,5,FALSE)/($F179-VLOOKUP(H$2,怪物属性!$B$4:$F$29,4,FALSE))</f>
        <v>2.1947527749747731</v>
      </c>
      <c r="I179" s="153">
        <f>$E179/(VLOOKUP(I$2,怪物属性!$B$4:$F$29,3,FALSE)-$G179)/IF(H179&lt;0,ABS(H179),H179)</f>
        <v>-5.9516088460329106</v>
      </c>
      <c r="J179" s="152">
        <f>VLOOKUP(J$2,怪物属性!$B$4:$F$29,5,FALSE)/($F179-VLOOKUP(J$2,怪物属性!$B$4:$F$29,4,FALSE))</f>
        <v>3.3612565445026177</v>
      </c>
      <c r="K179" s="153">
        <f>$E179/(VLOOKUP(K$2,怪物属性!$B$4:$F$29,3,FALSE)-$G179)/IF(J179&lt;0,ABS(J179),J179)</f>
        <v>-5.7269416332639116</v>
      </c>
      <c r="L179" s="152">
        <f>VLOOKUP(L$2,怪物属性!$B$4:$F$29,5,FALSE)/($F179-VLOOKUP(L$2,怪物属性!$B$4:$F$29,4,FALSE))</f>
        <v>5.5272094035698736</v>
      </c>
      <c r="M179" s="153">
        <f>$E179/(VLOOKUP(M$2,怪物属性!$B$4:$F$29,3,FALSE)-$G179)/IF(L179&lt;0,ABS(L179),L179)</f>
        <v>-6.6454455673501052</v>
      </c>
      <c r="N179" s="152">
        <f>VLOOKUP(N$2,怪物属性!$B$4:$F$29,5,FALSE)/($F179-VLOOKUP(N$2,怪物属性!$B$4:$F$29,4,FALSE))</f>
        <v>7.4904805077062555</v>
      </c>
      <c r="O179" s="153">
        <f>$E179/(VLOOKUP(O$2,怪物属性!$B$4:$F$29,3,FALSE)-$G179)/IF(N179&lt;0,ABS(N179),N179)</f>
        <v>-54.640782238821451</v>
      </c>
      <c r="P179" s="152">
        <f>VLOOKUP(P$2,怪物属性!$B$4:$F$29,5,FALSE)/($F179-VLOOKUP(P$2,怪物属性!$B$4:$F$29,4,FALSE))</f>
        <v>10.84393473634429</v>
      </c>
      <c r="Q179" s="153">
        <f>$E179/(VLOOKUP(Q$2,怪物属性!$B$4:$F$29,3,FALSE)-$G179)/IF(P179&lt;0,ABS(P179),P179)</f>
        <v>4.0961704151806062</v>
      </c>
      <c r="R179" s="152">
        <f>VLOOKUP(R$2,怪物属性!$B$4:$F$29,5,FALSE)/($F179-VLOOKUP(R$2,怪物属性!$B$4:$F$29,4,FALSE))</f>
        <v>13.963798661046367</v>
      </c>
      <c r="S179" s="153">
        <f>$E179/(VLOOKUP(S$2,怪物属性!$B$4:$F$29,3,FALSE)-$G179)/IF(R179&lt;0,ABS(R179),R179)</f>
        <v>1.4637816638386465</v>
      </c>
      <c r="T179" s="152">
        <f>VLOOKUP(T$2,怪物属性!$B$4:$F$29,5,FALSE)/($F179-VLOOKUP(T$2,怪物属性!$B$4:$F$29,4,FALSE))</f>
        <v>18.875259875259875</v>
      </c>
      <c r="U179" s="153">
        <f>$E179/(VLOOKUP(U$2,怪物属性!$B$4:$F$29,3,FALSE)-$G179)/IF(T179&lt;0,ABS(T179),T179)</f>
        <v>0.71484767494397261</v>
      </c>
      <c r="V179" s="152">
        <f>VLOOKUP(V$2,怪物属性!$B$4:$F$29,5,FALSE)/($F179-VLOOKUP(V$2,怪物属性!$B$4:$F$29,4,FALSE))</f>
        <v>23.278688524590162</v>
      </c>
      <c r="W179" s="153">
        <f>$E179/(VLOOKUP(W$2,怪物属性!$B$4:$F$29,3,FALSE)-$G179)/IF(V179&lt;0,ABS(V179),V179)</f>
        <v>0.43133391470317234</v>
      </c>
      <c r="X179" s="152">
        <f>VLOOKUP(X$2,怪物属性!$B$4:$F$29,5,FALSE)/($F179-VLOOKUP(X$2,怪物属性!$B$4:$F$29,4,FALSE))</f>
        <v>30.223854796888507</v>
      </c>
      <c r="Y179" s="153">
        <f>$E179/(VLOOKUP(Y$2,怪物属性!$B$4:$F$29,3,FALSE)-$G179)/IF(X179&lt;0,ABS(X179),X179)</f>
        <v>0.26429184064356098</v>
      </c>
      <c r="Z179" s="152">
        <f>VLOOKUP(Z$2,怪物属性!$B$4:$F$29,5,FALSE)/($F179-VLOOKUP(Z$2,怪物属性!$B$4:$F$29,4,FALSE))</f>
        <v>36.554437328453794</v>
      </c>
      <c r="AA179" s="153">
        <f>$E179/(VLOOKUP(AA$2,怪物属性!$B$4:$F$29,3,FALSE)-$G179)/IF(Z179&lt;0,ABS(Z179),Z179)</f>
        <v>0.18093787848330314</v>
      </c>
      <c r="AB179" s="152">
        <f>VLOOKUP(AB$2,怪物属性!$B$4:$F$29,5,FALSE)/($F179-VLOOKUP(AB$2,怪物属性!$B$4:$F$29,4,FALSE))</f>
        <v>81.808604038630378</v>
      </c>
      <c r="AC179" s="153">
        <f>$E179/(VLOOKUP(AC$2,怪物属性!$B$4:$F$29,3,FALSE)-$G179)/IF(AB179&lt;0,ABS(AB179),AB179)</f>
        <v>4.506210541563864E-2</v>
      </c>
      <c r="AD179" s="152">
        <f>VLOOKUP(AD$2,怪物属性!$B$4:$F$29,5,FALSE)/($F179-VLOOKUP(AD$2,怪物属性!$B$4:$F$29,4,FALSE))</f>
        <v>104.87418871692461</v>
      </c>
      <c r="AE179" s="153">
        <f>$E179/(VLOOKUP(AE$2,怪物属性!$B$4:$F$29,3,FALSE)-$G179)/IF(AD179&lt;0,ABS(AD179),AD179)</f>
        <v>3.1067225916921123E-2</v>
      </c>
      <c r="AF179" s="152">
        <f>VLOOKUP(AF$2,怪物属性!$B$4:$F$29,5,FALSE)/($F179-VLOOKUP(AF$2,怪物属性!$B$4:$F$29,4,FALSE))</f>
        <v>142.95343422584401</v>
      </c>
      <c r="AG179" s="153">
        <f>$E179/(VLOOKUP(AG$2,怪物属性!$B$4:$F$29,3,FALSE)-$G179)/IF(AF179&lt;0,ABS(AF179),AF179)</f>
        <v>2.0353579460029834E-2</v>
      </c>
      <c r="AH179" s="152">
        <f>VLOOKUP(AH$2,怪物属性!$B$4:$F$29,5,FALSE)/($F179-VLOOKUP(AH$2,怪物属性!$B$4:$F$29,4,FALSE))</f>
        <v>190.25698324022346</v>
      </c>
      <c r="AI179" s="153">
        <f>$E179/(VLOOKUP(AI$2,怪物属性!$B$4:$F$29,3,FALSE)-$G179)/IF(AH179&lt;0,ABS(AH179),AH179)</f>
        <v>1.380887664915687E-2</v>
      </c>
      <c r="AJ179" s="152">
        <f>VLOOKUP(AJ$2,怪物属性!$B$4:$F$29,5,FALSE)/($F179-VLOOKUP(AJ$2,怪物属性!$B$4:$F$29,4,FALSE))</f>
        <v>275.8939929328622</v>
      </c>
      <c r="AK179" s="153">
        <f>$E179/(VLOOKUP(AK$2,怪物属性!$B$4:$F$29,3,FALSE)-$G179)/IF(AJ179&lt;0,ABS(AJ179),AJ179)</f>
        <v>8.6476807236963108E-3</v>
      </c>
      <c r="AL179" s="152">
        <f>VLOOKUP(AL$2,怪物属性!$B$4:$F$29,5,FALSE)/($F179-VLOOKUP(AL$2,怪物属性!$B$4:$F$29,4,FALSE))</f>
        <v>427.12453300124531</v>
      </c>
      <c r="AM179" s="153">
        <f>$E179/(VLOOKUP(AM$2,怪物属性!$B$4:$F$29,3,FALSE)-$G179)/IF(AL179&lt;0,ABS(AL179),AL179)</f>
        <v>5.0783436817834421E-3</v>
      </c>
      <c r="AN179" s="152">
        <f>VLOOKUP(AN$2,怪物属性!$B$4:$F$29,5,FALSE)/($F179-VLOOKUP(AN$2,怪物属性!$B$4:$F$29,4,FALSE))</f>
        <v>791.65848670756645</v>
      </c>
      <c r="AO179" s="153">
        <f>$E179/(VLOOKUP(AO$2,怪物属性!$B$4:$F$29,3,FALSE)-$G179)/IF(AN179&lt;0,ABS(AN179),AN179)</f>
        <v>2.5198919079983655E-3</v>
      </c>
      <c r="AP179" s="152">
        <f>VLOOKUP(AP$2,怪物属性!$B$4:$F$29,5,FALSE)/($F179-VLOOKUP(AP$2,怪物属性!$B$4:$F$29,4,FALSE))</f>
        <v>2909.1666666666665</v>
      </c>
      <c r="AQ179" s="153">
        <f>$E179/(VLOOKUP(AQ$2,怪物属性!$B$4:$F$29,3,FALSE)-$G179)/IF(AP179&lt;0,ABS(AP179),AP179)</f>
        <v>6.3068722618969989E-4</v>
      </c>
      <c r="AR179" s="152">
        <f>VLOOKUP(AR$2,怪物属性!$B$4:$F$29,5,FALSE)/($F179-VLOOKUP(AR$2,怪物属性!$B$4:$F$29,4,FALSE))</f>
        <v>-2241.8461538461538</v>
      </c>
      <c r="AS179" s="153">
        <f>$E179/(VLOOKUP(AS$2,怪物属性!$B$4:$F$29,3,FALSE)-$G179)/IF(AR179&lt;0,ABS(AR179),AR179)</f>
        <v>7.5656512459236491E-4</v>
      </c>
      <c r="AT179" s="152">
        <f>VLOOKUP(AT$2,怪物属性!$B$4:$F$29,5,FALSE)/($F179-VLOOKUP(AT$2,怪物属性!$B$4:$F$29,4,FALSE))</f>
        <v>-812.96091205211724</v>
      </c>
      <c r="AU179" s="153">
        <f>$E179/(VLOOKUP(AU$2,怪物属性!$B$4:$F$29,3,FALSE)-$G179)/IF(AT179&lt;0,ABS(AT179),AT179)</f>
        <v>1.9205202596595011E-3</v>
      </c>
      <c r="AV179" s="152">
        <f>VLOOKUP(AV$2,怪物属性!$B$4:$F$29,5,FALSE)/($F179-VLOOKUP(AV$2,怪物属性!$B$4:$F$29,4,FALSE))</f>
        <v>-499.24408014571947</v>
      </c>
      <c r="AW179" s="153">
        <f>$E179/(VLOOKUP(AW$2,怪物属性!$B$4:$F$29,3,FALSE)-$G179)/IF(AV179&lt;0,ABS(AV179),AV179)</f>
        <v>2.8598052947781498E-3</v>
      </c>
      <c r="AX179" s="152">
        <f>VLOOKUP(AX$2,怪物属性!$B$4:$F$29,5,FALSE)/($F179-VLOOKUP(AX$2,怪物属性!$B$4:$F$29,4,FALSE))</f>
        <v>-362.94934333958724</v>
      </c>
      <c r="AY179" s="153">
        <f>$E179/(VLOOKUP(AY$2,怪物属性!$B$4:$F$29,3,FALSE)-$G179)/IF(AX179&lt;0,ABS(AX179),AX179)</f>
        <v>3.6143148097276252E-3</v>
      </c>
      <c r="AZ179" s="152">
        <f>VLOOKUP(AZ$2,怪物属性!$B$4:$F$29,5,FALSE)/($F179-VLOOKUP(AZ$2,怪物属性!$B$4:$F$29,4,FALSE))</f>
        <v>-270.62608695652176</v>
      </c>
      <c r="BA179" s="153">
        <f>$E179/(VLOOKUP(BA$2,怪物属性!$B$4:$F$29,3,FALSE)-$G179)/IF(AZ179&lt;0,ABS(AZ179),AZ179)</f>
        <v>4.3596002307124647E-3</v>
      </c>
      <c r="BB179" s="152">
        <f>VLOOKUP(BB$2,怪物属性!$B$4:$F$29,5,FALSE)/($F179-VLOOKUP(BB$2,怪物属性!$B$4:$F$29,4,FALSE))</f>
        <v>-204.16190476190476</v>
      </c>
      <c r="BC179" s="153">
        <f>$E179/(VLOOKUP(BC$2,怪物属性!$B$4:$F$29,3,FALSE)-$G179)/IF(BB179&lt;0,ABS(BB179),BB179)</f>
        <v>5.1553932259581128E-3</v>
      </c>
      <c r="BD179" s="152">
        <f>VLOOKUP(BD$2,怪物属性!$B$4:$F$29,5,FALSE)/($F179-VLOOKUP(BD$2,怪物属性!$B$4:$F$29,4,FALSE))</f>
        <v>-134.88504789670969</v>
      </c>
      <c r="BE179" s="153">
        <f>$E179/(VLOOKUP(BE$2,怪物属性!$B$4:$F$29,3,FALSE)-$G179)/IF(BD179&lt;0,ABS(BD179),BD179)</f>
        <v>6.4694578249580312E-3</v>
      </c>
    </row>
    <row r="180" spans="1:57" x14ac:dyDescent="0.15">
      <c r="A180" s="30">
        <f>VLOOKUP(B180,装备升级!W:AB,静态模拟!C180+1,FALSE)+IF(静态模拟!D180=0,0,VLOOKUP(B180,装备强化!AP:AZ,静态模拟!D180+1,FALSE))</f>
        <v>3179</v>
      </c>
      <c r="B180" s="149">
        <v>15</v>
      </c>
      <c r="C180" s="149">
        <v>1</v>
      </c>
      <c r="D180" s="149">
        <v>9</v>
      </c>
      <c r="E180" s="149">
        <f t="shared" si="7"/>
        <v>17220</v>
      </c>
      <c r="F180" s="22">
        <f t="shared" si="8"/>
        <v>5740</v>
      </c>
      <c r="G180" s="22">
        <f t="shared" si="9"/>
        <v>2870</v>
      </c>
      <c r="H180" s="152">
        <f>VLOOKUP(H$2,怪物属性!$B$4:$F$29,5,FALSE)/($F180-VLOOKUP(H$2,怪物属性!$B$4:$F$29,4,FALSE))</f>
        <v>2.190332326283988</v>
      </c>
      <c r="I180" s="153">
        <f>$E180/(VLOOKUP(I$2,怪物属性!$B$4:$F$29,3,FALSE)-$G180)/IF(H180&lt;0,ABS(H180),H180)</f>
        <v>-5.951416116317314</v>
      </c>
      <c r="J180" s="152">
        <f>VLOOKUP(J$2,怪物属性!$B$4:$F$29,5,FALSE)/($F180-VLOOKUP(J$2,怪物属性!$B$4:$F$29,4,FALSE))</f>
        <v>3.3542319749216301</v>
      </c>
      <c r="K180" s="153">
        <f>$E180/(VLOOKUP(K$2,怪物属性!$B$4:$F$29,3,FALSE)-$G180)/IF(J180&lt;0,ABS(J180),J180)</f>
        <v>-5.7169410736215474</v>
      </c>
      <c r="L180" s="152">
        <f>VLOOKUP(L$2,怪物属性!$B$4:$F$29,5,FALSE)/($F180-VLOOKUP(L$2,怪物属性!$B$4:$F$29,4,FALSE))</f>
        <v>5.5152041702867072</v>
      </c>
      <c r="M180" s="153">
        <f>$E180/(VLOOKUP(M$2,怪物属性!$B$4:$F$29,3,FALSE)-$G180)/IF(L180&lt;0,ABS(L180),L180)</f>
        <v>-6.6010103230396009</v>
      </c>
      <c r="N180" s="152">
        <f>VLOOKUP(N$2,怪物属性!$B$4:$F$29,5,FALSE)/($F180-VLOOKUP(N$2,怪物属性!$B$4:$F$29,4,FALSE))</f>
        <v>7.4735413839891454</v>
      </c>
      <c r="O180" s="153">
        <f>$E180/(VLOOKUP(O$2,怪物属性!$B$4:$F$29,3,FALSE)-$G180)/IF(N180&lt;0,ABS(N180),N180)</f>
        <v>-49.024011495851298</v>
      </c>
      <c r="P180" s="152">
        <f>VLOOKUP(P$2,怪物属性!$B$4:$F$29,5,FALSE)/($F180-VLOOKUP(P$2,怪物属性!$B$4:$F$29,4,FALSE))</f>
        <v>10.818353385232367</v>
      </c>
      <c r="Q180" s="153">
        <f>$E180/(VLOOKUP(Q$2,怪物属性!$B$4:$F$29,3,FALSE)-$G180)/IF(P180&lt;0,ABS(P180),P180)</f>
        <v>4.1668572310596019</v>
      </c>
      <c r="R180" s="152">
        <f>VLOOKUP(R$2,怪物属性!$B$4:$F$29,5,FALSE)/($F180-VLOOKUP(R$2,怪物属性!$B$4:$F$29,4,FALSE))</f>
        <v>13.929260450160772</v>
      </c>
      <c r="S180" s="153">
        <f>$E180/(VLOOKUP(S$2,怪物属性!$B$4:$F$29,3,FALSE)-$G180)/IF(R180&lt;0,ABS(R180),R180)</f>
        <v>1.4787638007130643</v>
      </c>
      <c r="T180" s="152">
        <f>VLOOKUP(T$2,怪物属性!$B$4:$F$29,5,FALSE)/($F180-VLOOKUP(T$2,怪物属性!$B$4:$F$29,4,FALSE))</f>
        <v>18.826334888543286</v>
      </c>
      <c r="U180" s="153">
        <f>$E180/(VLOOKUP(U$2,怪物属性!$B$4:$F$29,3,FALSE)-$G180)/IF(T180&lt;0,ABS(T180),T180)</f>
        <v>0.72078500850298288</v>
      </c>
      <c r="V180" s="152">
        <f>VLOOKUP(V$2,怪物属性!$B$4:$F$29,5,FALSE)/($F180-VLOOKUP(V$2,怪物属性!$B$4:$F$29,4,FALSE))</f>
        <v>23.21525885558583</v>
      </c>
      <c r="W180" s="153">
        <f>$E180/(VLOOKUP(W$2,怪物属性!$B$4:$F$29,3,FALSE)-$G180)/IF(V180&lt;0,ABS(V180),V180)</f>
        <v>0.43453633340759262</v>
      </c>
      <c r="X180" s="152">
        <f>VLOOKUP(X$2,怪物属性!$B$4:$F$29,5,FALSE)/($F180-VLOOKUP(X$2,怪物属性!$B$4:$F$29,4,FALSE))</f>
        <v>30.137029589198505</v>
      </c>
      <c r="Y180" s="153">
        <f>$E180/(VLOOKUP(Y$2,怪物属性!$B$4:$F$29,3,FALSE)-$G180)/IF(X180&lt;0,ABS(X180),X180)</f>
        <v>0.26613418181834164</v>
      </c>
      <c r="Z180" s="152">
        <f>VLOOKUP(Z$2,怪物属性!$B$4:$F$29,5,FALSE)/($F180-VLOOKUP(Z$2,怪物属性!$B$4:$F$29,4,FALSE))</f>
        <v>36.443295834600185</v>
      </c>
      <c r="AA180" s="153">
        <f>$E180/(VLOOKUP(AA$2,怪物属性!$B$4:$F$29,3,FALSE)-$G180)/IF(Z180&lt;0,ABS(Z180),Z180)</f>
        <v>0.18215685895371814</v>
      </c>
      <c r="AB180" s="152">
        <f>VLOOKUP(AB$2,怪物属性!$B$4:$F$29,5,FALSE)/($F180-VLOOKUP(AB$2,怪物属性!$B$4:$F$29,4,FALSE))</f>
        <v>81.451048951048946</v>
      </c>
      <c r="AC180" s="153">
        <f>$E180/(VLOOKUP(AC$2,怪物属性!$B$4:$F$29,3,FALSE)-$G180)/IF(AB180&lt;0,ABS(AB180),AB180)</f>
        <v>4.5387575177560466E-2</v>
      </c>
      <c r="AD180" s="152">
        <f>VLOOKUP(AD$2,怪物属性!$B$4:$F$29,5,FALSE)/($F180-VLOOKUP(AD$2,怪物属性!$B$4:$F$29,4,FALSE))</f>
        <v>104.3532041728763</v>
      </c>
      <c r="AE180" s="153">
        <f>$E180/(VLOOKUP(AE$2,怪物属性!$B$4:$F$29,3,FALSE)-$G180)/IF(AD180&lt;0,ABS(AD180),AD180)</f>
        <v>3.1306487393565653E-2</v>
      </c>
      <c r="AF180" s="152">
        <f>VLOOKUP(AF$2,怪物属性!$B$4:$F$29,5,FALSE)/($F180-VLOOKUP(AF$2,怪物属性!$B$4:$F$29,4,FALSE))</f>
        <v>142.12615740740742</v>
      </c>
      <c r="AG180" s="153">
        <f>$E180/(VLOOKUP(AG$2,怪物属性!$B$4:$F$29,3,FALSE)-$G180)/IF(AF180&lt;0,ABS(AF180),AF180)</f>
        <v>2.0525150464388135E-2</v>
      </c>
      <c r="AH180" s="152">
        <f>VLOOKUP(AH$2,怪物属性!$B$4:$F$29,5,FALSE)/($F180-VLOOKUP(AH$2,怪物属性!$B$4:$F$29,4,FALSE))</f>
        <v>188.93758668515949</v>
      </c>
      <c r="AI180" s="153">
        <f>$E180/(VLOOKUP(AI$2,怪物属性!$B$4:$F$29,3,FALSE)-$G180)/IF(AH180&lt;0,ABS(AH180),AH180)</f>
        <v>1.3940227683940647E-2</v>
      </c>
      <c r="AJ180" s="152">
        <f>VLOOKUP(AJ$2,怪物属性!$B$4:$F$29,5,FALSE)/($F180-VLOOKUP(AJ$2,怪物属性!$B$4:$F$29,4,FALSE))</f>
        <v>273.47810858143606</v>
      </c>
      <c r="AK180" s="153">
        <f>$E180/(VLOOKUP(AK$2,怪物属性!$B$4:$F$29,3,FALSE)-$G180)/IF(AJ180&lt;0,ABS(AJ180),AJ180)</f>
        <v>8.7453678799832655E-3</v>
      </c>
      <c r="AL180" s="152">
        <f>VLOOKUP(AL$2,怪物属性!$B$4:$F$29,5,FALSE)/($F180-VLOOKUP(AL$2,怪物属性!$B$4:$F$29,4,FALSE))</f>
        <v>421.87084870848707</v>
      </c>
      <c r="AM180" s="153">
        <f>$E180/(VLOOKUP(AM$2,怪物属性!$B$4:$F$29,3,FALSE)-$G180)/IF(AL180&lt;0,ABS(AL180),AL180)</f>
        <v>5.1538105344292864E-3</v>
      </c>
      <c r="AN180" s="152">
        <f>VLOOKUP(AN$2,怪物属性!$B$4:$F$29,5,FALSE)/($F180-VLOOKUP(AN$2,怪物属性!$B$4:$F$29,4,FALSE))</f>
        <v>775.79358717434866</v>
      </c>
      <c r="AO180" s="153">
        <f>$E180/(VLOOKUP(AO$2,怪物属性!$B$4:$F$29,3,FALSE)-$G180)/IF(AN180&lt;0,ABS(AN180),AN180)</f>
        <v>2.5774066257739036E-3</v>
      </c>
      <c r="AP180" s="152">
        <f>VLOOKUP(AP$2,怪物属性!$B$4:$F$29,5,FALSE)/($F180-VLOOKUP(AP$2,怪物属性!$B$4:$F$29,4,FALSE))</f>
        <v>2720.2597402597403</v>
      </c>
      <c r="AQ180" s="153">
        <f>$E180/(VLOOKUP(AQ$2,怪物属性!$B$4:$F$29,3,FALSE)-$G180)/IF(AP180&lt;0,ABS(AP180),AP180)</f>
        <v>6.76022838247273E-4</v>
      </c>
      <c r="AR180" s="152">
        <f>VLOOKUP(AR$2,怪物属性!$B$4:$F$29,5,FALSE)/($F180-VLOOKUP(AR$2,怪物属性!$B$4:$F$29,4,FALSE))</f>
        <v>-2355.0707070707072</v>
      </c>
      <c r="AS180" s="153">
        <f>$E180/(VLOOKUP(AS$2,怪物属性!$B$4:$F$29,3,FALSE)-$G180)/IF(AR180&lt;0,ABS(AR180),AR180)</f>
        <v>7.2180477563293976E-4</v>
      </c>
      <c r="AT180" s="152">
        <f>VLOOKUP(AT$2,怪物属性!$B$4:$F$29,5,FALSE)/($F180-VLOOKUP(AT$2,怪物属性!$B$4:$F$29,4,FALSE))</f>
        <v>-826.42052980132451</v>
      </c>
      <c r="AU180" s="153">
        <f>$E180/(VLOOKUP(AU$2,怪物属性!$B$4:$F$29,3,FALSE)-$G180)/IF(AT180&lt;0,ABS(AT180),AT180)</f>
        <v>1.8933983874733283E-3</v>
      </c>
      <c r="AV180" s="152">
        <f>VLOOKUP(AV$2,怪物属性!$B$4:$F$29,5,FALSE)/($F180-VLOOKUP(AV$2,怪物属性!$B$4:$F$29,4,FALSE))</f>
        <v>-503.8327205882353</v>
      </c>
      <c r="AW180" s="153">
        <f>$E180/(VLOOKUP(AW$2,怪物属性!$B$4:$F$29,3,FALSE)-$G180)/IF(AV180&lt;0,ABS(AV180),AV180)</f>
        <v>2.8398845426841866E-3</v>
      </c>
      <c r="AX180" s="152">
        <f>VLOOKUP(AX$2,怪物属性!$B$4:$F$29,5,FALSE)/($F180-VLOOKUP(AX$2,怪物属性!$B$4:$F$29,4,FALSE))</f>
        <v>-365.23348017621146</v>
      </c>
      <c r="AY180" s="153">
        <f>$E180/(VLOOKUP(AY$2,怪物属性!$B$4:$F$29,3,FALSE)-$G180)/IF(AX180&lt;0,ABS(AX180),AX180)</f>
        <v>3.5993528512853518E-3</v>
      </c>
      <c r="AZ180" s="152">
        <f>VLOOKUP(AZ$2,怪物属性!$B$4:$F$29,5,FALSE)/($F180-VLOOKUP(AZ$2,怪物属性!$B$4:$F$29,4,FALSE))</f>
        <v>-271.80786026200872</v>
      </c>
      <c r="BA180" s="153">
        <f>$E180/(VLOOKUP(BA$2,怪物属性!$B$4:$F$29,3,FALSE)-$G180)/IF(AZ180&lt;0,ABS(AZ180),AZ180)</f>
        <v>4.3497134396370133E-3</v>
      </c>
      <c r="BB180" s="152">
        <f>VLOOKUP(BB$2,怪物属性!$B$4:$F$29,5,FALSE)/($F180-VLOOKUP(BB$2,怪物属性!$B$4:$F$29,4,FALSE))</f>
        <v>-204.81210191082803</v>
      </c>
      <c r="BC180" s="153">
        <f>$E180/(VLOOKUP(BC$2,怪物属性!$B$4:$F$29,3,FALSE)-$G180)/IF(BB180&lt;0,ABS(BB180),BB180)</f>
        <v>5.1495720598933089E-3</v>
      </c>
      <c r="BD180" s="152">
        <f>VLOOKUP(BD$2,怪物属性!$B$4:$F$29,5,FALSE)/($F180-VLOOKUP(BD$2,怪物属性!$B$4:$F$29,4,FALSE))</f>
        <v>-135.16652754590984</v>
      </c>
      <c r="BE180" s="153">
        <f>$E180/(VLOOKUP(BE$2,怪物属性!$B$4:$F$29,3,FALSE)-$G180)/IF(BD180&lt;0,ABS(BD180),BD180)</f>
        <v>6.4688943262605292E-3</v>
      </c>
    </row>
    <row r="181" spans="1:57" x14ac:dyDescent="0.15">
      <c r="A181" s="30">
        <f>VLOOKUP(B181,装备升级!W:AB,静态模拟!C181+1,FALSE)+IF(静态模拟!D181=0,0,VLOOKUP(B181,装备强化!AP:AZ,静态模拟!D181+1,FALSE))</f>
        <v>4097</v>
      </c>
      <c r="B181" s="149">
        <v>15</v>
      </c>
      <c r="C181" s="149">
        <v>1</v>
      </c>
      <c r="D181" s="149">
        <v>10</v>
      </c>
      <c r="E181" s="149">
        <f t="shared" si="7"/>
        <v>17250</v>
      </c>
      <c r="F181" s="22">
        <f t="shared" si="8"/>
        <v>5750</v>
      </c>
      <c r="G181" s="22">
        <f t="shared" si="9"/>
        <v>2875</v>
      </c>
      <c r="H181" s="152">
        <f>VLOOKUP(H$2,怪物属性!$B$4:$F$29,5,FALSE)/($F181-VLOOKUP(H$2,怪物属性!$B$4:$F$29,4,FALSE))</f>
        <v>2.1859296482412058</v>
      </c>
      <c r="I181" s="153">
        <f>$E181/(VLOOKUP(I$2,怪物属性!$B$4:$F$29,3,FALSE)-$G181)/IF(H181&lt;0,ABS(H181),H181)</f>
        <v>-5.9512664482238522</v>
      </c>
      <c r="J181" s="152">
        <f>VLOOKUP(J$2,怪物属性!$B$4:$F$29,5,FALSE)/($F181-VLOOKUP(J$2,怪物属性!$B$4:$F$29,4,FALSE))</f>
        <v>3.3472367049009386</v>
      </c>
      <c r="K181" s="153">
        <f>$E181/(VLOOKUP(K$2,怪物属性!$B$4:$F$29,3,FALSE)-$G181)/IF(J181&lt;0,ABS(J181),J181)</f>
        <v>-5.7070926610157215</v>
      </c>
      <c r="L181" s="152">
        <f>VLOOKUP(L$2,怪物属性!$B$4:$F$29,5,FALSE)/($F181-VLOOKUP(L$2,怪物属性!$B$4:$F$29,4,FALSE))</f>
        <v>5.5032509752925876</v>
      </c>
      <c r="M181" s="153">
        <f>$E181/(VLOOKUP(M$2,怪物属性!$B$4:$F$29,3,FALSE)-$G181)/IF(L181&lt;0,ABS(L181),L181)</f>
        <v>-6.5575541204293257</v>
      </c>
      <c r="N181" s="152">
        <f>VLOOKUP(N$2,怪物属性!$B$4:$F$29,5,FALSE)/($F181-VLOOKUP(N$2,怪物属性!$B$4:$F$29,4,FALSE))</f>
        <v>7.4566787003610111</v>
      </c>
      <c r="O181" s="153">
        <f>$E181/(VLOOKUP(O$2,怪物属性!$B$4:$F$29,3,FALSE)-$G181)/IF(N181&lt;0,ABS(N181),N181)</f>
        <v>-44.487738115189096</v>
      </c>
      <c r="P181" s="152">
        <f>VLOOKUP(P$2,怪物属性!$B$4:$F$29,5,FALSE)/($F181-VLOOKUP(P$2,怪物属性!$B$4:$F$29,4,FALSE))</f>
        <v>10.792892445281243</v>
      </c>
      <c r="Q181" s="153">
        <f>$E181/(VLOOKUP(Q$2,怪物属性!$B$4:$F$29,3,FALSE)-$G181)/IF(P181&lt;0,ABS(P181),P181)</f>
        <v>4.2394537332544457</v>
      </c>
      <c r="R181" s="152">
        <f>VLOOKUP(R$2,怪物属性!$B$4:$F$29,5,FALSE)/($F181-VLOOKUP(R$2,怪物属性!$B$4:$F$29,4,FALSE))</f>
        <v>13.894892672094745</v>
      </c>
      <c r="S181" s="153">
        <f>$E181/(VLOOKUP(S$2,怪物属性!$B$4:$F$29,3,FALSE)-$G181)/IF(R181&lt;0,ABS(R181),R181)</f>
        <v>1.493939048940699</v>
      </c>
      <c r="T181" s="152">
        <f>VLOOKUP(T$2,怪物属性!$B$4:$F$29,5,FALSE)/($F181-VLOOKUP(T$2,怪物属性!$B$4:$F$29,4,FALSE))</f>
        <v>18.777662874870735</v>
      </c>
      <c r="U181" s="153">
        <f>$E181/(VLOOKUP(U$2,怪物属性!$B$4:$F$29,3,FALSE)-$G181)/IF(T181&lt;0,ABS(T181),T181)</f>
        <v>0.72677585009780532</v>
      </c>
      <c r="V181" s="152">
        <f>VLOOKUP(V$2,怪物属性!$B$4:$F$29,5,FALSE)/($F181-VLOOKUP(V$2,怪物属性!$B$4:$F$29,4,FALSE))</f>
        <v>23.152173913043477</v>
      </c>
      <c r="W181" s="153">
        <f>$E181/(VLOOKUP(W$2,怪物属性!$B$4:$F$29,3,FALSE)-$G181)/IF(V181&lt;0,ABS(V181),V181)</f>
        <v>0.43776170536733922</v>
      </c>
      <c r="X181" s="152">
        <f>VLOOKUP(X$2,怪物属性!$B$4:$F$29,5,FALSE)/($F181-VLOOKUP(X$2,怪物属性!$B$4:$F$29,4,FALSE))</f>
        <v>30.050701804640504</v>
      </c>
      <c r="Y181" s="153">
        <f>$E181/(VLOOKUP(Y$2,怪物属性!$B$4:$F$29,3,FALSE)-$G181)/IF(X181&lt;0,ABS(X181),X181)</f>
        <v>0.26798779412438906</v>
      </c>
      <c r="Z181" s="152">
        <f>VLOOKUP(Z$2,怪物属性!$B$4:$F$29,5,FALSE)/($F181-VLOOKUP(Z$2,怪物属性!$B$4:$F$29,4,FALSE))</f>
        <v>36.332828129736285</v>
      </c>
      <c r="AA181" s="153">
        <f>$E181/(VLOOKUP(AA$2,怪物属性!$B$4:$F$29,3,FALSE)-$G181)/IF(Z181&lt;0,ABS(Z181),Z181)</f>
        <v>0.18338248120139242</v>
      </c>
      <c r="AB181" s="152">
        <f>VLOOKUP(AB$2,怪物属性!$B$4:$F$29,5,FALSE)/($F181-VLOOKUP(AB$2,怪物属性!$B$4:$F$29,4,FALSE))</f>
        <v>81.096605744125327</v>
      </c>
      <c r="AC181" s="153">
        <f>$E181/(VLOOKUP(AC$2,怪物属性!$B$4:$F$29,3,FALSE)-$G181)/IF(AB181&lt;0,ABS(AB181),AB181)</f>
        <v>4.5714436358488368E-2</v>
      </c>
      <c r="AD181" s="152">
        <f>VLOOKUP(AD$2,怪物属性!$B$4:$F$29,5,FALSE)/($F181-VLOOKUP(AD$2,怪物属性!$B$4:$F$29,4,FALSE))</f>
        <v>103.83737024221453</v>
      </c>
      <c r="AE181" s="153">
        <f>$E181/(VLOOKUP(AE$2,怪物属性!$B$4:$F$29,3,FALSE)-$G181)/IF(AD181&lt;0,ABS(AD181),AD181)</f>
        <v>3.1546745623103799E-2</v>
      </c>
      <c r="AF181" s="152">
        <f>VLOOKUP(AF$2,怪物属性!$B$4:$F$29,5,FALSE)/($F181-VLOOKUP(AF$2,怪物属性!$B$4:$F$29,4,FALSE))</f>
        <v>141.3084004602992</v>
      </c>
      <c r="AG181" s="153">
        <f>$E181/(VLOOKUP(AG$2,怪物属性!$B$4:$F$29,3,FALSE)-$G181)/IF(AF181&lt;0,ABS(AF181),AF181)</f>
        <v>2.0697426583441259E-2</v>
      </c>
      <c r="AH181" s="152">
        <f>VLOOKUP(AH$2,怪物属性!$B$4:$F$29,5,FALSE)/($F181-VLOOKUP(AH$2,怪物属性!$B$4:$F$29,4,FALSE))</f>
        <v>187.63636363636363</v>
      </c>
      <c r="AI181" s="153">
        <f>$E181/(VLOOKUP(AI$2,怪物属性!$B$4:$F$29,3,FALSE)-$G181)/IF(AH181&lt;0,ABS(AH181),AH181)</f>
        <v>1.407211687354718E-2</v>
      </c>
      <c r="AJ181" s="152">
        <f>VLOOKUP(AJ$2,怪物属性!$B$4:$F$29,5,FALSE)/($F181-VLOOKUP(AJ$2,怪物属性!$B$4:$F$29,4,FALSE))</f>
        <v>271.10416666666669</v>
      </c>
      <c r="AK181" s="153">
        <f>$E181/(VLOOKUP(AK$2,怪物属性!$B$4:$F$29,3,FALSE)-$G181)/IF(AJ181&lt;0,ABS(AJ181),AJ181)</f>
        <v>8.8434578197768426E-3</v>
      </c>
      <c r="AL181" s="152">
        <f>VLOOKUP(AL$2,怪物属性!$B$4:$F$29,5,FALSE)/($F181-VLOOKUP(AL$2,怪物属性!$B$4:$F$29,4,FALSE))</f>
        <v>416.74483596597815</v>
      </c>
      <c r="AM181" s="153">
        <f>$E181/(VLOOKUP(AM$2,怪物属性!$B$4:$F$29,3,FALSE)-$G181)/IF(AL181&lt;0,ABS(AL181),AL181)</f>
        <v>5.229593753034353E-3</v>
      </c>
      <c r="AN181" s="152">
        <f>VLOOKUP(AN$2,怪物属性!$B$4:$F$29,5,FALSE)/($F181-VLOOKUP(AN$2,怪物属性!$B$4:$F$29,4,FALSE))</f>
        <v>760.55206286836938</v>
      </c>
      <c r="AO181" s="153">
        <f>$E181/(VLOOKUP(AO$2,怪物属性!$B$4:$F$29,3,FALSE)-$G181)/IF(AN181&lt;0,ABS(AN181),AN181)</f>
        <v>2.6351682414441379E-3</v>
      </c>
      <c r="AP181" s="152">
        <f>VLOOKUP(AP$2,怪物属性!$B$4:$F$29,5,FALSE)/($F181-VLOOKUP(AP$2,怪物属性!$B$4:$F$29,4,FALSE))</f>
        <v>2554.3902439024391</v>
      </c>
      <c r="AQ181" s="153">
        <f>$E181/(VLOOKUP(AQ$2,怪物属性!$B$4:$F$29,3,FALSE)-$G181)/IF(AP181&lt;0,ABS(AP181),AP181)</f>
        <v>7.2155992594208872E-4</v>
      </c>
      <c r="AR181" s="152">
        <f>VLOOKUP(AR$2,怪物属性!$B$4:$F$29,5,FALSE)/($F181-VLOOKUP(AR$2,怪物属性!$B$4:$F$29,4,FALSE))</f>
        <v>-2480.3404255319151</v>
      </c>
      <c r="AS181" s="153">
        <f>$E181/(VLOOKUP(AS$2,怪物属性!$B$4:$F$29,3,FALSE)-$G181)/IF(AR181&lt;0,ABS(AR181),AR181)</f>
        <v>6.8688301257612255E-4</v>
      </c>
      <c r="AT181" s="152">
        <f>VLOOKUP(AT$2,怪物属性!$B$4:$F$29,5,FALSE)/($F181-VLOOKUP(AT$2,怪物属性!$B$4:$F$29,4,FALSE))</f>
        <v>-840.33333333333337</v>
      </c>
      <c r="AU181" s="153">
        <f>$E181/(VLOOKUP(AU$2,怪物属性!$B$4:$F$29,3,FALSE)-$G181)/IF(AT181&lt;0,ABS(AT181),AT181)</f>
        <v>1.8661425841116439E-3</v>
      </c>
      <c r="AV181" s="152">
        <f>VLOOKUP(AV$2,怪物属性!$B$4:$F$29,5,FALSE)/($F181-VLOOKUP(AV$2,怪物属性!$B$4:$F$29,4,FALSE))</f>
        <v>-508.50649350649348</v>
      </c>
      <c r="AW181" s="153">
        <f>$E181/(VLOOKUP(AW$2,怪物属性!$B$4:$F$29,3,FALSE)-$G181)/IF(AV181&lt;0,ABS(AV181),AV181)</f>
        <v>2.8198562462443053E-3</v>
      </c>
      <c r="AX181" s="152">
        <f>VLOOKUP(AX$2,怪物属性!$B$4:$F$29,5,FALSE)/($F181-VLOOKUP(AX$2,怪物属性!$B$4:$F$29,4,FALSE))</f>
        <v>-367.54654844838507</v>
      </c>
      <c r="AY181" s="153">
        <f>$E181/(VLOOKUP(AY$2,怪物属性!$B$4:$F$29,3,FALSE)-$G181)/IF(AX181&lt;0,ABS(AX181),AX181)</f>
        <v>3.5843005103950755E-3</v>
      </c>
      <c r="AZ181" s="152">
        <f>VLOOKUP(AZ$2,怪物属性!$B$4:$F$29,5,FALSE)/($F181-VLOOKUP(AZ$2,怪物属性!$B$4:$F$29,4,FALSE))</f>
        <v>-273</v>
      </c>
      <c r="BA181" s="153">
        <f>$E181/(VLOOKUP(BA$2,怪物属性!$B$4:$F$29,3,FALSE)-$G181)/IF(AZ181&lt;0,ABS(AZ181),AZ181)</f>
        <v>4.3397536529404665E-3</v>
      </c>
      <c r="BB181" s="152">
        <f>VLOOKUP(BB$2,怪物属性!$B$4:$F$29,5,FALSE)/($F181-VLOOKUP(BB$2,怪物属性!$B$4:$F$29,4,FALSE))</f>
        <v>-205.4664536741214</v>
      </c>
      <c r="BC181" s="153">
        <f>$E181/(VLOOKUP(BC$2,怪物属性!$B$4:$F$29,3,FALSE)-$G181)/IF(BB181&lt;0,ABS(BB181),BB181)</f>
        <v>5.143690167322734E-3</v>
      </c>
      <c r="BD181" s="152">
        <f>VLOOKUP(BD$2,怪物属性!$B$4:$F$29,5,FALSE)/($F181-VLOOKUP(BD$2,怪物属性!$B$4:$F$29,4,FALSE))</f>
        <v>-135.4491844416562</v>
      </c>
      <c r="BE181" s="153">
        <f>$E181/(VLOOKUP(BE$2,怪物属性!$B$4:$F$29,3,FALSE)-$G181)/IF(BD181&lt;0,ABS(BD181),BD181)</f>
        <v>6.4682834933135697E-3</v>
      </c>
    </row>
    <row r="182" spans="1:57" x14ac:dyDescent="0.15">
      <c r="A182" s="30">
        <f>VLOOKUP(B182,装备升级!W:AB,静态模拟!C182+1,FALSE)+IF(静态模拟!D182=0,0,VLOOKUP(B182,装备强化!AP:AZ,静态模拟!D182+1,FALSE))</f>
        <v>66</v>
      </c>
      <c r="B182" s="149">
        <v>15</v>
      </c>
      <c r="C182" s="149">
        <v>2</v>
      </c>
      <c r="D182" s="149">
        <v>0</v>
      </c>
      <c r="E182" s="149">
        <f t="shared" si="7"/>
        <v>23130</v>
      </c>
      <c r="F182" s="22">
        <f t="shared" si="8"/>
        <v>7710</v>
      </c>
      <c r="G182" s="22">
        <f t="shared" si="9"/>
        <v>3855</v>
      </c>
      <c r="H182" s="152">
        <f>VLOOKUP(H$2,怪物属性!$B$4:$F$29,5,FALSE)/($F182-VLOOKUP(H$2,怪物属性!$B$4:$F$29,4,FALSE))</f>
        <v>1.5681326604181687</v>
      </c>
      <c r="I182" s="153">
        <f>$E182/(VLOOKUP(I$2,怪物属性!$B$4:$F$29,3,FALSE)-$G182)/IF(H182&lt;0,ABS(H182),H182)</f>
        <v>-6.3963692915034249</v>
      </c>
      <c r="J182" s="152">
        <f>VLOOKUP(J$2,怪物属性!$B$4:$F$29,5,FALSE)/($F182-VLOOKUP(J$2,怪物属性!$B$4:$F$29,4,FALSE))</f>
        <v>2.3760177646188008</v>
      </c>
      <c r="K182" s="153">
        <f>$E182/(VLOOKUP(K$2,怪物属性!$B$4:$F$29,3,FALSE)-$G182)/IF(J182&lt;0,ABS(J182),J182)</f>
        <v>-5.1698224646492728</v>
      </c>
      <c r="L182" s="152">
        <f>VLOOKUP(L$2,怪物属性!$B$4:$F$29,5,FALSE)/($F182-VLOOKUP(L$2,怪物属性!$B$4:$F$29,4,FALSE))</f>
        <v>3.8624885914207483</v>
      </c>
      <c r="M182" s="153">
        <f>$E182/(VLOOKUP(M$2,怪物属性!$B$4:$F$29,3,FALSE)-$G182)/IF(L182&lt;0,ABS(L182),L182)</f>
        <v>-4.1072477381813659</v>
      </c>
      <c r="N182" s="152">
        <f>VLOOKUP(N$2,怪物属性!$B$4:$F$29,5,FALSE)/($F182-VLOOKUP(N$2,怪物属性!$B$4:$F$29,4,FALSE))</f>
        <v>5.1702127659574471</v>
      </c>
      <c r="O182" s="153">
        <f>$E182/(VLOOKUP(O$2,怪物属性!$B$4:$F$29,3,FALSE)-$G182)/IF(N182&lt;0,ABS(N182),N182)</f>
        <v>-4.3349842090152162</v>
      </c>
      <c r="P182" s="152">
        <f>VLOOKUP(P$2,怪物属性!$B$4:$F$29,5,FALSE)/($F182-VLOOKUP(P$2,怪物属性!$B$4:$F$29,4,FALSE))</f>
        <v>7.3858914478982118</v>
      </c>
      <c r="Q182" s="153">
        <f>$E182/(VLOOKUP(Q$2,怪物属性!$B$4:$F$29,3,FALSE)-$G182)/IF(P182&lt;0,ABS(P182),P182)</f>
        <v>-5.1934433677791727</v>
      </c>
      <c r="R182" s="152">
        <f>VLOOKUP(R$2,怪物属性!$B$4:$F$29,5,FALSE)/($F182-VLOOKUP(R$2,怪物属性!$B$4:$F$29,4,FALSE))</f>
        <v>9.3657076334608345</v>
      </c>
      <c r="S182" s="153">
        <f>$E182/(VLOOKUP(S$2,怪物属性!$B$4:$F$29,3,FALSE)-$G182)/IF(R182&lt;0,ABS(R182),R182)</f>
        <v>-16.574817985375908</v>
      </c>
      <c r="T182" s="152">
        <f>VLOOKUP(T$2,怪物属性!$B$4:$F$29,5,FALSE)/($F182-VLOOKUP(T$2,怪物属性!$B$4:$F$29,4,FALSE))</f>
        <v>12.462594371997255</v>
      </c>
      <c r="U182" s="153">
        <f>$E182/(VLOOKUP(U$2,怪物属性!$B$4:$F$29,3,FALSE)-$G182)/IF(T182&lt;0,ABS(T182),T182)</f>
        <v>6.5350487659961312</v>
      </c>
      <c r="V182" s="152">
        <f>VLOOKUP(V$2,怪物属性!$B$4:$F$29,5,FALSE)/($F182-VLOOKUP(V$2,怪物属性!$B$4:$F$29,4,FALSE))</f>
        <v>15.106382978723405</v>
      </c>
      <c r="W182" s="153">
        <f>$E182/(VLOOKUP(W$2,怪物属性!$B$4:$F$29,3,FALSE)-$G182)/IF(V182&lt;0,ABS(V182),V182)</f>
        <v>2.1206936912332721</v>
      </c>
      <c r="X182" s="152">
        <f>VLOOKUP(X$2,怪物属性!$B$4:$F$29,5,FALSE)/($F182-VLOOKUP(X$2,怪物属性!$B$4:$F$29,4,FALSE))</f>
        <v>19.245459548706659</v>
      </c>
      <c r="Y182" s="153">
        <f>$E182/(VLOOKUP(Y$2,怪物属性!$B$4:$F$29,3,FALSE)-$G182)/IF(X182&lt;0,ABS(X182),X182)</f>
        <v>1.0342873641364869</v>
      </c>
      <c r="Z182" s="152">
        <f>VLOOKUP(Z$2,怪物属性!$B$4:$F$29,5,FALSE)/($F182-VLOOKUP(Z$2,怪物属性!$B$4:$F$29,4,FALSE))</f>
        <v>22.791785510553336</v>
      </c>
      <c r="AA182" s="153">
        <f>$E182/(VLOOKUP(AA$2,怪物属性!$B$4:$F$29,3,FALSE)-$G182)/IF(Z182&lt;0,ABS(Z182),Z182)</f>
        <v>0.63072673412833713</v>
      </c>
      <c r="AB182" s="152">
        <f>VLOOKUP(AB$2,怪物属性!$B$4:$F$29,5,FALSE)/($F182-VLOOKUP(AB$2,怪物属性!$B$4:$F$29,4,FALSE))</f>
        <v>43.767026773132926</v>
      </c>
      <c r="AC182" s="153">
        <f>$E182/(VLOOKUP(AC$2,怪物属性!$B$4:$F$29,3,FALSE)-$G182)/IF(AB182&lt;0,ABS(AB182),AB182)</f>
        <v>0.14388239549003545</v>
      </c>
      <c r="AD182" s="152">
        <f>VLOOKUP(AD$2,怪物属性!$B$4:$F$29,5,FALSE)/($F182-VLOOKUP(AD$2,怪物属性!$B$4:$F$29,4,FALSE))</f>
        <v>52.739894551845346</v>
      </c>
      <c r="AE182" s="153">
        <f>$E182/(VLOOKUP(AE$2,怪物属性!$B$4:$F$29,3,FALSE)-$G182)/IF(AD182&lt;0,ABS(AD182),AD182)</f>
        <v>0.10232557857467771</v>
      </c>
      <c r="AF182" s="152">
        <f>VLOOKUP(AF$2,怪物属性!$B$4:$F$29,5,FALSE)/($F182-VLOOKUP(AF$2,怪物属性!$B$4:$F$29,4,FALSE))</f>
        <v>66.412655489453755</v>
      </c>
      <c r="AG182" s="153">
        <f>$E182/(VLOOKUP(AG$2,怪物属性!$B$4:$F$29,3,FALSE)-$G182)/IF(AF182&lt;0,ABS(AF182),AF182)</f>
        <v>7.0816794171946335E-2</v>
      </c>
      <c r="AH182" s="152">
        <f>VLOOKUP(AH$2,怪物属性!$B$4:$F$29,5,FALSE)/($F182-VLOOKUP(AH$2,怪物属性!$B$4:$F$29,4,FALSE))</f>
        <v>79.849941383352871</v>
      </c>
      <c r="AI182" s="153">
        <f>$E182/(VLOOKUP(AI$2,怪物属性!$B$4:$F$29,3,FALSE)-$G182)/IF(AH182&lt;0,ABS(AH182),AH182)</f>
        <v>5.2164296845047663E-2</v>
      </c>
      <c r="AJ182" s="152">
        <f>VLOOKUP(AJ$2,怪物属性!$B$4:$F$29,5,FALSE)/($F182-VLOOKUP(AJ$2,怪物属性!$B$4:$F$29,4,FALSE))</f>
        <v>100.3573264781491</v>
      </c>
      <c r="AK182" s="153">
        <f>$E182/(VLOOKUP(AK$2,怪物属性!$B$4:$F$29,3,FALSE)-$G182)/IF(AJ182&lt;0,ABS(AJ182),AJ182)</f>
        <v>3.7083901308172608E-2</v>
      </c>
      <c r="AL182" s="152">
        <f>VLOOKUP(AL$2,怪物属性!$B$4:$F$29,5,FALSE)/($F182-VLOOKUP(AL$2,怪物属性!$B$4:$F$29,4,FALSE))</f>
        <v>123.24146604383759</v>
      </c>
      <c r="AM182" s="153">
        <f>$E182/(VLOOKUP(AM$2,怪物属性!$B$4:$F$29,3,FALSE)-$G182)/IF(AL182&lt;0,ABS(AL182),AL182)</f>
        <v>2.7062774041514848E-2</v>
      </c>
      <c r="AN182" s="152">
        <f>VLOOKUP(AN$2,怪物属性!$B$4:$F$29,5,FALSE)/($F182-VLOOKUP(AN$2,怪物属性!$B$4:$F$29,4,FALSE))</f>
        <v>156.7926285945727</v>
      </c>
      <c r="AO182" s="153">
        <f>$E182/(VLOOKUP(AO$2,怪物属性!$B$4:$F$29,3,FALSE)-$G182)/IF(AN182&lt;0,ABS(AN182),AN182)</f>
        <v>1.9341771368303836E-2</v>
      </c>
      <c r="AP182" s="152">
        <f>VLOOKUP(AP$2,怪物属性!$B$4:$F$29,5,FALSE)/($F182-VLOOKUP(AP$2,怪物属性!$B$4:$F$29,4,FALSE))</f>
        <v>197.23163841807909</v>
      </c>
      <c r="AQ182" s="153">
        <f>$E182/(VLOOKUP(AQ$2,怪物属性!$B$4:$F$29,3,FALSE)-$G182)/IF(AP182&lt;0,ABS(AP182),AP182)</f>
        <v>1.3996094299258396E-2</v>
      </c>
      <c r="AR182" s="152">
        <f>VLOOKUP(AR$2,怪物属性!$B$4:$F$29,5,FALSE)/($F182-VLOOKUP(AR$2,怪物属性!$B$4:$F$29,4,FALSE))</f>
        <v>263.15124153498869</v>
      </c>
      <c r="AS182" s="153">
        <f>$E182/(VLOOKUP(AS$2,怪物属性!$B$4:$F$29,3,FALSE)-$G182)/IF(AR182&lt;0,ABS(AR182),AR182)</f>
        <v>9.6113966328017809E-3</v>
      </c>
      <c r="AT182" s="152">
        <f>VLOOKUP(AT$2,怪物属性!$B$4:$F$29,5,FALSE)/($F182-VLOOKUP(AT$2,怪物属性!$B$4:$F$29,4,FALSE))</f>
        <v>365.41581259150803</v>
      </c>
      <c r="AU182" s="153">
        <f>$E182/(VLOOKUP(AU$2,怪物属性!$B$4:$F$29,3,FALSE)-$G182)/IF(AT182&lt;0,ABS(AT182),AT182)</f>
        <v>6.3171410595562688E-3</v>
      </c>
      <c r="AV182" s="152">
        <f>VLOOKUP(AV$2,怪物属性!$B$4:$F$29,5,FALSE)/($F182-VLOOKUP(AV$2,怪物属性!$B$4:$F$29,4,FALSE))</f>
        <v>621.50793650793651</v>
      </c>
      <c r="AW182" s="153">
        <f>$E182/(VLOOKUP(AW$2,怪物属性!$B$4:$F$29,3,FALSE)-$G182)/IF(AV182&lt;0,ABS(AV182),AV182)</f>
        <v>3.3679580689578662E-3</v>
      </c>
      <c r="AX182" s="152">
        <f>VLOOKUP(AX$2,怪物属性!$B$4:$F$29,5,FALSE)/($F182-VLOOKUP(AX$2,怪物属性!$B$4:$F$29,4,FALSE))</f>
        <v>1523.2440944881889</v>
      </c>
      <c r="AY182" s="153">
        <f>$E182/(VLOOKUP(AY$2,怪物属性!$B$4:$F$29,3,FALSE)-$G182)/IF(AX182&lt;0,ABS(AX182),AX182)</f>
        <v>1.2534833233527811E-3</v>
      </c>
      <c r="AZ182" s="152">
        <f>VLOOKUP(AZ$2,怪物属性!$B$4:$F$29,5,FALSE)/($F182-VLOOKUP(AZ$2,怪物属性!$B$4:$F$29,4,FALSE))</f>
        <v>-1945.125</v>
      </c>
      <c r="BA182" s="153">
        <f>$E182/(VLOOKUP(BA$2,怪物属性!$B$4:$F$29,3,FALSE)-$G182)/IF(AZ182&lt;0,ABS(AZ182),AZ182)</f>
        <v>8.7564555435263127E-4</v>
      </c>
      <c r="BB182" s="152">
        <f>VLOOKUP(BB$2,怪物属性!$B$4:$F$29,5,FALSE)/($F182-VLOOKUP(BB$2,怪物属性!$B$4:$F$29,4,FALSE))</f>
        <v>-549.66666666666663</v>
      </c>
      <c r="BC182" s="153">
        <f>$E182/(VLOOKUP(BC$2,怪物属性!$B$4:$F$29,3,FALSE)-$G182)/IF(BB182&lt;0,ABS(BB182),BB182)</f>
        <v>2.7428007113968885E-3</v>
      </c>
      <c r="BD182" s="152">
        <f>VLOOKUP(BD$2,怪物属性!$B$4:$F$29,5,FALSE)/($F182-VLOOKUP(BD$2,怪物属性!$B$4:$F$29,4,FALSE))</f>
        <v>-229.52445074415309</v>
      </c>
      <c r="BE182" s="153">
        <f>$E182/(VLOOKUP(BE$2,怪物属性!$B$4:$F$29,3,FALSE)-$G182)/IF(BD182&lt;0,ABS(BD182),BD182)</f>
        <v>5.3863689876615809E-3</v>
      </c>
    </row>
    <row r="183" spans="1:57" x14ac:dyDescent="0.15">
      <c r="A183" s="30">
        <f>VLOOKUP(B183,装备升级!W:AB,静态模拟!C183+1,FALSE)+IF(静态模拟!D183=0,0,VLOOKUP(B183,装备强化!AP:AZ,静态模拟!D183+1,FALSE))</f>
        <v>192</v>
      </c>
      <c r="B183" s="149">
        <v>15</v>
      </c>
      <c r="C183" s="149">
        <v>2</v>
      </c>
      <c r="D183" s="149">
        <v>1</v>
      </c>
      <c r="E183" s="149">
        <f t="shared" si="7"/>
        <v>23190</v>
      </c>
      <c r="F183" s="22">
        <f t="shared" si="8"/>
        <v>7730</v>
      </c>
      <c r="G183" s="22">
        <f t="shared" si="9"/>
        <v>3865</v>
      </c>
      <c r="H183" s="152">
        <f>VLOOKUP(H$2,怪物属性!$B$4:$F$29,5,FALSE)/($F183-VLOOKUP(H$2,怪物属性!$B$4:$F$29,4,FALSE))</f>
        <v>1.5636232925952551</v>
      </c>
      <c r="I183" s="153">
        <f>$E183/(VLOOKUP(I$2,怪物属性!$B$4:$F$29,3,FALSE)-$G183)/IF(H183&lt;0,ABS(H183),H183)</f>
        <v>-6.4036864987195523</v>
      </c>
      <c r="J183" s="152">
        <f>VLOOKUP(J$2,怪物属性!$B$4:$F$29,5,FALSE)/($F183-VLOOKUP(J$2,怪物属性!$B$4:$F$29,4,FALSE))</f>
        <v>2.3690036900369003</v>
      </c>
      <c r="K183" s="153">
        <f>$E183/(VLOOKUP(K$2,怪物属性!$B$4:$F$29,3,FALSE)-$G183)/IF(J183&lt;0,ABS(J183),J183)</f>
        <v>-5.1711173975936928</v>
      </c>
      <c r="L183" s="152">
        <f>VLOOKUP(L$2,怪物属性!$B$4:$F$29,5,FALSE)/($F183-VLOOKUP(L$2,怪物属性!$B$4:$F$29,4,FALSE))</f>
        <v>3.8507734303912646</v>
      </c>
      <c r="M183" s="153">
        <f>$E183/(VLOOKUP(M$2,怪物属性!$B$4:$F$29,3,FALSE)-$G183)/IF(L183&lt;0,ABS(L183),L183)</f>
        <v>-4.1022934769731592</v>
      </c>
      <c r="N183" s="152">
        <f>VLOOKUP(N$2,怪物属性!$B$4:$F$29,5,FALSE)/($F183-VLOOKUP(N$2,怪物属性!$B$4:$F$29,4,FALSE))</f>
        <v>5.154086088583905</v>
      </c>
      <c r="O183" s="153">
        <f>$E183/(VLOOKUP(O$2,怪物属性!$B$4:$F$29,3,FALSE)-$G183)/IF(N183&lt;0,ABS(N183),N183)</f>
        <v>-4.317987307242511</v>
      </c>
      <c r="P183" s="152">
        <f>VLOOKUP(P$2,怪物属性!$B$4:$F$29,5,FALSE)/($F183-VLOOKUP(P$2,怪物属性!$B$4:$F$29,4,FALSE))</f>
        <v>7.3621769144324931</v>
      </c>
      <c r="Q183" s="153">
        <f>$E183/(VLOOKUP(Q$2,怪物属性!$B$4:$F$29,3,FALSE)-$G183)/IF(P183&lt;0,ABS(P183),P183)</f>
        <v>-5.1384723590826509</v>
      </c>
      <c r="R183" s="152">
        <f>VLOOKUP(R$2,怪物属性!$B$4:$F$29,5,FALSE)/($F183-VLOOKUP(R$2,怪物属性!$B$4:$F$29,4,FALSE))</f>
        <v>9.3346593734460459</v>
      </c>
      <c r="S183" s="153">
        <f>$E183/(VLOOKUP(S$2,怪物属性!$B$4:$F$29,3,FALSE)-$G183)/IF(R183&lt;0,ABS(R183),R183)</f>
        <v>-15.624464778936114</v>
      </c>
      <c r="T183" s="152">
        <f>VLOOKUP(T$2,怪物属性!$B$4:$F$29,5,FALSE)/($F183-VLOOKUP(T$2,怪物属性!$B$4:$F$29,4,FALSE))</f>
        <v>12.419972640218878</v>
      </c>
      <c r="U183" s="153">
        <f>$E183/(VLOOKUP(U$2,怪物属性!$B$4:$F$29,3,FALSE)-$G183)/IF(T183&lt;0,ABS(T183),T183)</f>
        <v>6.8144301882180986</v>
      </c>
      <c r="V183" s="152">
        <f>VLOOKUP(V$2,怪物属性!$B$4:$F$29,5,FALSE)/($F183-VLOOKUP(V$2,怪物属性!$B$4:$F$29,4,FALSE))</f>
        <v>15.053003533568905</v>
      </c>
      <c r="W183" s="153">
        <f>$E183/(VLOOKUP(W$2,怪物属性!$B$4:$F$29,3,FALSE)-$G183)/IF(V183&lt;0,ABS(V183),V183)</f>
        <v>2.1637027219496758</v>
      </c>
      <c r="X183" s="152">
        <f>VLOOKUP(X$2,怪物属性!$B$4:$F$29,5,FALSE)/($F183-VLOOKUP(X$2,怪物属性!$B$4:$F$29,4,FALSE))</f>
        <v>19.175105099616157</v>
      </c>
      <c r="Y183" s="153">
        <f>$E183/(VLOOKUP(Y$2,怪物属性!$B$4:$F$29,3,FALSE)-$G183)/IF(X183&lt;0,ABS(X183),X183)</f>
        <v>1.0498095436116432</v>
      </c>
      <c r="Z183" s="152">
        <f>VLOOKUP(Z$2,怪物属性!$B$4:$F$29,5,FALSE)/($F183-VLOOKUP(Z$2,怪物属性!$B$4:$F$29,4,FALSE))</f>
        <v>22.705436635726464</v>
      </c>
      <c r="AA183" s="153">
        <f>$E183/(VLOOKUP(AA$2,怪物属性!$B$4:$F$29,3,FALSE)-$G183)/IF(Z183&lt;0,ABS(Z183),Z183)</f>
        <v>0.63873751875319529</v>
      </c>
      <c r="AB183" s="152">
        <f>VLOOKUP(AB$2,怪物属性!$B$4:$F$29,5,FALSE)/($F183-VLOOKUP(AB$2,怪物属性!$B$4:$F$29,4,FALSE))</f>
        <v>43.562412342215985</v>
      </c>
      <c r="AC183" s="153">
        <f>$E183/(VLOOKUP(AC$2,怪物属性!$B$4:$F$29,3,FALSE)-$G183)/IF(AB183&lt;0,ABS(AB183),AB183)</f>
        <v>0.14532887391870006</v>
      </c>
      <c r="AD183" s="152">
        <f>VLOOKUP(AD$2,怪物属性!$B$4:$F$29,5,FALSE)/($F183-VLOOKUP(AD$2,怪物属性!$B$4:$F$29,4,FALSE))</f>
        <v>52.4763927054709</v>
      </c>
      <c r="AE183" s="153">
        <f>$E183/(VLOOKUP(AE$2,怪物属性!$B$4:$F$29,3,FALSE)-$G183)/IF(AD183&lt;0,ABS(AD183),AD183)</f>
        <v>0.10334728660648096</v>
      </c>
      <c r="AF183" s="152">
        <f>VLOOKUP(AF$2,怪物属性!$B$4:$F$29,5,FALSE)/($F183-VLOOKUP(AF$2,怪物属性!$B$4:$F$29,4,FALSE))</f>
        <v>66.05540613232921</v>
      </c>
      <c r="AG183" s="153">
        <f>$E183/(VLOOKUP(AG$2,怪物属性!$B$4:$F$29,3,FALSE)-$G183)/IF(AF183&lt;0,ABS(AF183),AF183)</f>
        <v>7.1529934519517197E-2</v>
      </c>
      <c r="AH183" s="152">
        <f>VLOOKUP(AH$2,怪物属性!$B$4:$F$29,5,FALSE)/($F183-VLOOKUP(AH$2,怪物属性!$B$4:$F$29,4,FALSE))</f>
        <v>79.384615384615387</v>
      </c>
      <c r="AI183" s="153">
        <f>$E183/(VLOOKUP(AI$2,怪物属性!$B$4:$F$29,3,FALSE)-$G183)/IF(AH183&lt;0,ABS(AH183),AH183)</f>
        <v>5.2701081187670175E-2</v>
      </c>
      <c r="AJ183" s="152">
        <f>VLOOKUP(AJ$2,怪物属性!$B$4:$F$29,5,FALSE)/($F183-VLOOKUP(AJ$2,怪物属性!$B$4:$F$29,4,FALSE))</f>
        <v>99.716475095785441</v>
      </c>
      <c r="AK183" s="153">
        <f>$E183/(VLOOKUP(AK$2,怪物属性!$B$4:$F$29,3,FALSE)-$G183)/IF(AJ183&lt;0,ABS(AJ183),AJ183)</f>
        <v>3.7479349510589823E-2</v>
      </c>
      <c r="AL183" s="152">
        <f>VLOOKUP(AL$2,怪物属性!$B$4:$F$29,5,FALSE)/($F183-VLOOKUP(AL$2,怪物属性!$B$4:$F$29,4,FALSE))</f>
        <v>122.36211202283268</v>
      </c>
      <c r="AM183" s="153">
        <f>$E183/(VLOOKUP(AM$2,怪物属性!$B$4:$F$29,3,FALSE)-$G183)/IF(AL183&lt;0,ABS(AL183),AL183)</f>
        <v>2.7367429400605568E-2</v>
      </c>
      <c r="AN183" s="152">
        <f>VLOOKUP(AN$2,怪物属性!$B$4:$F$29,5,FALSE)/($F183-VLOOKUP(AN$2,怪物属性!$B$4:$F$29,4,FALSE))</f>
        <v>155.53274407392527</v>
      </c>
      <c r="AO183" s="153">
        <f>$E183/(VLOOKUP(AO$2,怪物属性!$B$4:$F$29,3,FALSE)-$G183)/IF(AN183&lt;0,ABS(AN183),AN183)</f>
        <v>1.9574692962806228E-2</v>
      </c>
      <c r="AP183" s="152">
        <f>VLOOKUP(AP$2,怪物属性!$B$4:$F$29,5,FALSE)/($F183-VLOOKUP(AP$2,怪物属性!$B$4:$F$29,4,FALSE))</f>
        <v>195.39179104477611</v>
      </c>
      <c r="AQ183" s="153">
        <f>$E183/(VLOOKUP(AQ$2,怪物属性!$B$4:$F$29,3,FALSE)-$G183)/IF(AP183&lt;0,ABS(AP183),AP183)</f>
        <v>1.4181457472587365E-2</v>
      </c>
      <c r="AR183" s="152">
        <f>VLOOKUP(AR$2,怪物属性!$B$4:$F$29,5,FALSE)/($F183-VLOOKUP(AR$2,怪物属性!$B$4:$F$29,4,FALSE))</f>
        <v>260.21428571428572</v>
      </c>
      <c r="AS183" s="153">
        <f>$E183/(VLOOKUP(AS$2,怪物属性!$B$4:$F$29,3,FALSE)-$G183)/IF(AR183&lt;0,ABS(AR183),AR183)</f>
        <v>9.7557589582919213E-3</v>
      </c>
      <c r="AT183" s="152">
        <f>VLOOKUP(AT$2,怪物属性!$B$4:$F$29,5,FALSE)/($F183-VLOOKUP(AT$2,怪物属性!$B$4:$F$29,4,FALSE))</f>
        <v>360.14285714285717</v>
      </c>
      <c r="AU183" s="153">
        <f>$E183/(VLOOKUP(AU$2,怪物属性!$B$4:$F$29,3,FALSE)-$G183)/IF(AT183&lt;0,ABS(AT183),AT183)</f>
        <v>6.4326787849199587E-3</v>
      </c>
      <c r="AV183" s="152">
        <f>VLOOKUP(AV$2,怪物属性!$B$4:$F$29,5,FALSE)/($F183-VLOOKUP(AV$2,怪物属性!$B$4:$F$29,4,FALSE))</f>
        <v>607.72727272727275</v>
      </c>
      <c r="AW183" s="153">
        <f>$E183/(VLOOKUP(AW$2,怪物属性!$B$4:$F$29,3,FALSE)-$G183)/IF(AV183&lt;0,ABS(AV183),AV183)</f>
        <v>3.4563916620597704E-3</v>
      </c>
      <c r="AX183" s="152">
        <f>VLOOKUP(AX$2,怪物属性!$B$4:$F$29,5,FALSE)/($F183-VLOOKUP(AX$2,怪物属性!$B$4:$F$29,4,FALSE))</f>
        <v>1447.2718204488779</v>
      </c>
      <c r="AY183" s="153">
        <f>$E183/(VLOOKUP(AY$2,怪物属性!$B$4:$F$29,3,FALSE)-$G183)/IF(AX183&lt;0,ABS(AX183),AX183)</f>
        <v>1.3237980209672066E-3</v>
      </c>
      <c r="AZ183" s="152">
        <f>VLOOKUP(AZ$2,怪物属性!$B$4:$F$29,5,FALSE)/($F183-VLOOKUP(AZ$2,怪物属性!$B$4:$F$29,4,FALSE))</f>
        <v>-2074.8000000000002</v>
      </c>
      <c r="BA183" s="153">
        <f>$E183/(VLOOKUP(BA$2,怪物属性!$B$4:$F$29,3,FALSE)-$G183)/IF(AZ183&lt;0,ABS(AZ183),AZ183)</f>
        <v>8.2365371509381124E-4</v>
      </c>
      <c r="BB183" s="152">
        <f>VLOOKUP(BB$2,怪物属性!$B$4:$F$29,5,FALSE)/($F183-VLOOKUP(BB$2,怪物属性!$B$4:$F$29,4,FALSE))</f>
        <v>-559.22608695652173</v>
      </c>
      <c r="BC183" s="153">
        <f>$E183/(VLOOKUP(BC$2,怪物属性!$B$4:$F$29,3,FALSE)-$G183)/IF(BB183&lt;0,ABS(BB183),BB183)</f>
        <v>2.7046714438942127E-3</v>
      </c>
      <c r="BD183" s="152">
        <f>VLOOKUP(BD$2,怪物属性!$B$4:$F$29,5,FALSE)/($F183-VLOOKUP(BD$2,怪物属性!$B$4:$F$29,4,FALSE))</f>
        <v>-231.1627408993576</v>
      </c>
      <c r="BE183" s="153">
        <f>$E183/(VLOOKUP(BE$2,怪物属性!$B$4:$F$29,3,FALSE)-$G183)/IF(BD183&lt;0,ABS(BD183),BD183)</f>
        <v>5.3649358303718602E-3</v>
      </c>
    </row>
    <row r="184" spans="1:57" x14ac:dyDescent="0.15">
      <c r="A184" s="30">
        <f>VLOOKUP(B184,装备升级!W:AB,静态模拟!C184+1,FALSE)+IF(静态模拟!D184=0,0,VLOOKUP(B184,装备强化!AP:AZ,静态模拟!D184+1,FALSE))</f>
        <v>328</v>
      </c>
      <c r="B184" s="149">
        <v>15</v>
      </c>
      <c r="C184" s="149">
        <v>2</v>
      </c>
      <c r="D184" s="149">
        <v>2</v>
      </c>
      <c r="E184" s="149">
        <f t="shared" si="7"/>
        <v>23250</v>
      </c>
      <c r="F184" s="22">
        <f t="shared" si="8"/>
        <v>7750</v>
      </c>
      <c r="G184" s="22">
        <f t="shared" si="9"/>
        <v>3875</v>
      </c>
      <c r="H184" s="152">
        <f>VLOOKUP(H$2,怪物属性!$B$4:$F$29,5,FALSE)/($F184-VLOOKUP(H$2,怪物属性!$B$4:$F$29,4,FALSE))</f>
        <v>1.5591397849462365</v>
      </c>
      <c r="I184" s="153">
        <f>$E184/(VLOOKUP(I$2,怪物属性!$B$4:$F$29,3,FALSE)-$G184)/IF(H184&lt;0,ABS(H184),H184)</f>
        <v>-6.4110356687520387</v>
      </c>
      <c r="J184" s="152">
        <f>VLOOKUP(J$2,怪物属性!$B$4:$F$29,5,FALSE)/($F184-VLOOKUP(J$2,怪物属性!$B$4:$F$29,4,FALSE))</f>
        <v>2.3620309050772628</v>
      </c>
      <c r="K184" s="153">
        <f>$E184/(VLOOKUP(K$2,怪物属性!$B$4:$F$29,3,FALSE)-$G184)/IF(J184&lt;0,ABS(J184),J184)</f>
        <v>-5.1724772985104677</v>
      </c>
      <c r="L184" s="152">
        <f>VLOOKUP(L$2,怪物属性!$B$4:$F$29,5,FALSE)/($F184-VLOOKUP(L$2,怪物属性!$B$4:$F$29,4,FALSE))</f>
        <v>3.8391291200483821</v>
      </c>
      <c r="M184" s="153">
        <f>$E184/(VLOOKUP(M$2,怪物属性!$B$4:$F$29,3,FALSE)-$G184)/IF(L184&lt;0,ABS(L184),L184)</f>
        <v>-4.0974702057396319</v>
      </c>
      <c r="N184" s="152">
        <f>VLOOKUP(N$2,怪物属性!$B$4:$F$29,5,FALSE)/($F184-VLOOKUP(N$2,怪物属性!$B$4:$F$29,4,FALSE))</f>
        <v>5.1380597014925371</v>
      </c>
      <c r="O184" s="153">
        <f>$E184/(VLOOKUP(O$2,怪物属性!$B$4:$F$29,3,FALSE)-$G184)/IF(N184&lt;0,ABS(N184),N184)</f>
        <v>-4.3013825724628676</v>
      </c>
      <c r="P184" s="152">
        <f>VLOOKUP(P$2,怪物属性!$B$4:$F$29,5,FALSE)/($F184-VLOOKUP(P$2,怪物属性!$B$4:$F$29,4,FALSE))</f>
        <v>7.3386141782685232</v>
      </c>
      <c r="Q184" s="153">
        <f>$E184/(VLOOKUP(Q$2,怪物属性!$B$4:$F$29,3,FALSE)-$G184)/IF(P184&lt;0,ABS(P184),P184)</f>
        <v>-5.0853500735050208</v>
      </c>
      <c r="R184" s="152">
        <f>VLOOKUP(R$2,怪物属性!$B$4:$F$29,5,FALSE)/($F184-VLOOKUP(R$2,怪物属性!$B$4:$F$29,4,FALSE))</f>
        <v>9.303816289443251</v>
      </c>
      <c r="S184" s="153">
        <f>$E184/(VLOOKUP(S$2,怪物属性!$B$4:$F$29,3,FALSE)-$G184)/IF(R184&lt;0,ABS(R184),R184)</f>
        <v>-14.786831577182182</v>
      </c>
      <c r="T184" s="152">
        <f>VLOOKUP(T$2,怪物属性!$B$4:$F$29,5,FALSE)/($F184-VLOOKUP(T$2,怪物属性!$B$4:$F$29,4,FALSE))</f>
        <v>12.377641445126107</v>
      </c>
      <c r="U184" s="153">
        <f>$E184/(VLOOKUP(U$2,怪物属性!$B$4:$F$29,3,FALSE)-$G184)/IF(T184&lt;0,ABS(T184),T184)</f>
        <v>7.1151020336641002</v>
      </c>
      <c r="V184" s="152">
        <f>VLOOKUP(V$2,怪物属性!$B$4:$F$29,5,FALSE)/($F184-VLOOKUP(V$2,怪物属性!$B$4:$F$29,4,FALSE))</f>
        <v>15</v>
      </c>
      <c r="W184" s="153">
        <f>$E184/(VLOOKUP(W$2,怪物属性!$B$4:$F$29,3,FALSE)-$G184)/IF(V184&lt;0,ABS(V184),V184)</f>
        <v>2.207977207977208</v>
      </c>
      <c r="X184" s="152">
        <f>VLOOKUP(X$2,怪物属性!$B$4:$F$29,5,FALSE)/($F184-VLOOKUP(X$2,怪物属性!$B$4:$F$29,4,FALSE))</f>
        <v>19.105263157894736</v>
      </c>
      <c r="Y184" s="153">
        <f>$E184/(VLOOKUP(Y$2,怪物属性!$B$4:$F$29,3,FALSE)-$G184)/IF(X184&lt;0,ABS(X184),X184)</f>
        <v>1.065623597863687</v>
      </c>
      <c r="Z184" s="152">
        <f>VLOOKUP(Z$2,怪物属性!$B$4:$F$29,5,FALSE)/($F184-VLOOKUP(Z$2,怪物属性!$B$4:$F$29,4,FALSE))</f>
        <v>22.619739573504436</v>
      </c>
      <c r="AA184" s="153">
        <f>$E184/(VLOOKUP(AA$2,怪物属性!$B$4:$F$29,3,FALSE)-$G184)/IF(Z184&lt;0,ABS(Z184),Z184)</f>
        <v>0.64686173240195388</v>
      </c>
      <c r="AB184" s="152">
        <f>VLOOKUP(AB$2,怪物属性!$B$4:$F$29,5,FALSE)/($F184-VLOOKUP(AB$2,怪物属性!$B$4:$F$29,4,FALSE))</f>
        <v>43.359702187063753</v>
      </c>
      <c r="AC184" s="153">
        <f>$E184/(VLOOKUP(AC$2,怪物属性!$B$4:$F$29,3,FALSE)-$G184)/IF(AB184&lt;0,ABS(AB184),AB184)</f>
        <v>0.14678679715126219</v>
      </c>
      <c r="AD184" s="152">
        <f>VLOOKUP(AD$2,怪物属性!$B$4:$F$29,5,FALSE)/($F184-VLOOKUP(AD$2,怪物属性!$B$4:$F$29,4,FALSE))</f>
        <v>52.215510812826253</v>
      </c>
      <c r="AE184" s="153">
        <f>$E184/(VLOOKUP(AE$2,怪物属性!$B$4:$F$29,3,FALSE)-$G184)/IF(AD184&lt;0,ABS(AD184),AD184)</f>
        <v>0.10437646282968635</v>
      </c>
      <c r="AF184" s="152">
        <f>VLOOKUP(AF$2,怪物属性!$B$4:$F$29,5,FALSE)/($F184-VLOOKUP(AF$2,怪物属性!$B$4:$F$29,4,FALSE))</f>
        <v>65.701979668271804</v>
      </c>
      <c r="AG184" s="153">
        <f>$E184/(VLOOKUP(AG$2,怪物属性!$B$4:$F$29,3,FALSE)-$G184)/IF(AF184&lt;0,ABS(AF184),AF184)</f>
        <v>7.2247981978696349E-2</v>
      </c>
      <c r="AH184" s="152">
        <f>VLOOKUP(AH$2,怪物属性!$B$4:$F$29,5,FALSE)/($F184-VLOOKUP(AH$2,怪物属性!$B$4:$F$29,4,FALSE))</f>
        <v>78.924681344148325</v>
      </c>
      <c r="AI184" s="153">
        <f>$E184/(VLOOKUP(AI$2,怪物属性!$B$4:$F$29,3,FALSE)-$G184)/IF(AH184&lt;0,ABS(AH184),AH184)</f>
        <v>5.3241397919103359E-2</v>
      </c>
      <c r="AJ184" s="152">
        <f>VLOOKUP(AJ$2,怪物属性!$B$4:$F$29,5,FALSE)/($F184-VLOOKUP(AJ$2,怪物属性!$B$4:$F$29,4,FALSE))</f>
        <v>99.083756345177662</v>
      </c>
      <c r="AK184" s="153">
        <f>$E184/(VLOOKUP(AK$2,怪物属性!$B$4:$F$29,3,FALSE)-$G184)/IF(AJ184&lt;0,ABS(AJ184),AJ184)</f>
        <v>3.7877314837642645E-2</v>
      </c>
      <c r="AL184" s="152">
        <f>VLOOKUP(AL$2,怪物属性!$B$4:$F$29,5,FALSE)/($F184-VLOOKUP(AL$2,怪物属性!$B$4:$F$29,4,FALSE))</f>
        <v>121.4952178533475</v>
      </c>
      <c r="AM184" s="153">
        <f>$E184/(VLOOKUP(AM$2,怪物属性!$B$4:$F$29,3,FALSE)-$G184)/IF(AL184&lt;0,ABS(AL184),AL184)</f>
        <v>2.767397782973894E-2</v>
      </c>
      <c r="AN184" s="152">
        <f>VLOOKUP(AN$2,怪物属性!$B$4:$F$29,5,FALSE)/($F184-VLOOKUP(AN$2,怪物属性!$B$4:$F$29,4,FALSE))</f>
        <v>154.29294539657235</v>
      </c>
      <c r="AO184" s="153">
        <f>$E184/(VLOOKUP(AO$2,怪物属性!$B$4:$F$29,3,FALSE)-$G184)/IF(AN184&lt;0,ABS(AN184),AN184)</f>
        <v>1.9809041932607376E-2</v>
      </c>
      <c r="AP184" s="152">
        <f>VLOOKUP(AP$2,怪物属性!$B$4:$F$29,5,FALSE)/($F184-VLOOKUP(AP$2,怪物属性!$B$4:$F$29,4,FALSE))</f>
        <v>193.58595194085026</v>
      </c>
      <c r="AQ184" s="153">
        <f>$E184/(VLOOKUP(AQ$2,怪物属性!$B$4:$F$29,3,FALSE)-$G184)/IF(AP184&lt;0,ABS(AP184),AP184)</f>
        <v>1.4367949522688684E-2</v>
      </c>
      <c r="AR184" s="152">
        <f>VLOOKUP(AR$2,怪物属性!$B$4:$F$29,5,FALSE)/($F184-VLOOKUP(AR$2,怪物属性!$B$4:$F$29,4,FALSE))</f>
        <v>257.34216335540839</v>
      </c>
      <c r="AS184" s="153">
        <f>$E184/(VLOOKUP(AS$2,怪物属性!$B$4:$F$29,3,FALSE)-$G184)/IF(AR184&lt;0,ABS(AR184),AR184)</f>
        <v>9.9010017334802344E-3</v>
      </c>
      <c r="AT184" s="152">
        <f>VLOOKUP(AT$2,怪物属性!$B$4:$F$29,5,FALSE)/($F184-VLOOKUP(AT$2,怪物属性!$B$4:$F$29,4,FALSE))</f>
        <v>355.01991465149359</v>
      </c>
      <c r="AU184" s="153">
        <f>$E184/(VLOOKUP(AU$2,怪物属性!$B$4:$F$29,3,FALSE)-$G184)/IF(AT184&lt;0,ABS(AT184),AT184)</f>
        <v>6.5489283954178841E-3</v>
      </c>
      <c r="AV184" s="152">
        <f>VLOOKUP(AV$2,怪物属性!$B$4:$F$29,5,FALSE)/($F184-VLOOKUP(AV$2,怪物属性!$B$4:$F$29,4,FALSE))</f>
        <v>594.54446854663775</v>
      </c>
      <c r="AW184" s="153">
        <f>$E184/(VLOOKUP(AW$2,怪物属性!$B$4:$F$29,3,FALSE)-$G184)/IF(AV184&lt;0,ABS(AV184),AV184)</f>
        <v>3.5453825421701887E-3</v>
      </c>
      <c r="AX184" s="152">
        <f>VLOOKUP(AX$2,怪物属性!$B$4:$F$29,5,FALSE)/($F184-VLOOKUP(AX$2,怪物属性!$B$4:$F$29,4,FALSE))</f>
        <v>1378.5178147268409</v>
      </c>
      <c r="AY184" s="153">
        <f>$E184/(VLOOKUP(AY$2,怪物属性!$B$4:$F$29,3,FALSE)-$G184)/IF(AX184&lt;0,ABS(AX184),AX184)</f>
        <v>1.3945709364343868E-3</v>
      </c>
      <c r="AZ184" s="152">
        <f>VLOOKUP(AZ$2,怪物属性!$B$4:$F$29,5,FALSE)/($F184-VLOOKUP(AZ$2,怪物属性!$B$4:$F$29,4,FALSE))</f>
        <v>-2223</v>
      </c>
      <c r="BA184" s="153">
        <f>$E184/(VLOOKUP(BA$2,怪物属性!$B$4:$F$29,3,FALSE)-$G184)/IF(AZ184&lt;0,ABS(AZ184),AZ184)</f>
        <v>7.7130084116576892E-4</v>
      </c>
      <c r="BB184" s="152">
        <f>VLOOKUP(BB$2,怪物属性!$B$4:$F$29,5,FALSE)/($F184-VLOOKUP(BB$2,怪物属性!$B$4:$F$29,4,FALSE))</f>
        <v>-569.12389380530976</v>
      </c>
      <c r="BC184" s="153">
        <f>$E184/(VLOOKUP(BC$2,怪物属性!$B$4:$F$29,3,FALSE)-$G184)/IF(BB184&lt;0,ABS(BB184),BB184)</f>
        <v>2.6662488432224792E-3</v>
      </c>
      <c r="BD184" s="152">
        <f>VLOOKUP(BD$2,怪物属性!$B$4:$F$29,5,FALSE)/($F184-VLOOKUP(BD$2,怪物属性!$B$4:$F$29,4,FALSE))</f>
        <v>-232.82458662832494</v>
      </c>
      <c r="BE184" s="153">
        <f>$E184/(VLOOKUP(BE$2,怪物属性!$B$4:$F$29,3,FALSE)-$G184)/IF(BD184&lt;0,ABS(BD184),BD184)</f>
        <v>5.343281474551014E-3</v>
      </c>
    </row>
    <row r="185" spans="1:57" x14ac:dyDescent="0.15">
      <c r="A185" s="30">
        <f>VLOOKUP(B185,装备升级!W:AB,静态模拟!C185+1,FALSE)+IF(静态模拟!D185=0,0,VLOOKUP(B185,装备强化!AP:AZ,静态模拟!D185+1,FALSE))</f>
        <v>492</v>
      </c>
      <c r="B185" s="149">
        <v>15</v>
      </c>
      <c r="C185" s="149">
        <v>2</v>
      </c>
      <c r="D185" s="149">
        <v>3</v>
      </c>
      <c r="E185" s="149">
        <f t="shared" si="7"/>
        <v>23310</v>
      </c>
      <c r="F185" s="22">
        <f t="shared" si="8"/>
        <v>7770</v>
      </c>
      <c r="G185" s="22">
        <f t="shared" si="9"/>
        <v>3885</v>
      </c>
      <c r="H185" s="152">
        <f>VLOOKUP(H$2,怪物属性!$B$4:$F$29,5,FALSE)/($F185-VLOOKUP(H$2,怪物属性!$B$4:$F$29,4,FALSE))</f>
        <v>1.5546819156540386</v>
      </c>
      <c r="I185" s="153">
        <f>$E185/(VLOOKUP(I$2,怪物属性!$B$4:$F$29,3,FALSE)-$G185)/IF(H185&lt;0,ABS(H185),H185)</f>
        <v>-6.4184163911195089</v>
      </c>
      <c r="J185" s="152">
        <f>VLOOKUP(J$2,怪物属性!$B$4:$F$29,5,FALSE)/($F185-VLOOKUP(J$2,怪物属性!$B$4:$F$29,4,FALSE))</f>
        <v>2.3550990462215702</v>
      </c>
      <c r="K185" s="153">
        <f>$E185/(VLOOKUP(K$2,怪物属性!$B$4:$F$29,3,FALSE)-$G185)/IF(J185&lt;0,ABS(J185),J185)</f>
        <v>-5.1739011485605131</v>
      </c>
      <c r="L185" s="152">
        <f>VLOOKUP(L$2,怪物属性!$B$4:$F$29,5,FALSE)/($F185-VLOOKUP(L$2,怪物属性!$B$4:$F$29,4,FALSE))</f>
        <v>3.8275550195960206</v>
      </c>
      <c r="M185" s="153">
        <f>$E185/(VLOOKUP(M$2,怪物属性!$B$4:$F$29,3,FALSE)-$G185)/IF(L185&lt;0,ABS(L185),L185)</f>
        <v>-4.0927752835538751</v>
      </c>
      <c r="N185" s="152">
        <f>VLOOKUP(N$2,怪物属性!$B$4:$F$29,5,FALSE)/($F185-VLOOKUP(N$2,怪物属性!$B$4:$F$29,4,FALSE))</f>
        <v>5.1221326720396778</v>
      </c>
      <c r="O185" s="153">
        <f>$E185/(VLOOKUP(O$2,怪物属性!$B$4:$F$29,3,FALSE)-$G185)/IF(N185&lt;0,ABS(N185),N185)</f>
        <v>-4.2851589265126435</v>
      </c>
      <c r="P185" s="152">
        <f>VLOOKUP(P$2,怪物属性!$B$4:$F$29,5,FALSE)/($F185-VLOOKUP(P$2,怪物属性!$B$4:$F$29,4,FALSE))</f>
        <v>7.3152017865688306</v>
      </c>
      <c r="Q185" s="153">
        <f>$E185/(VLOOKUP(Q$2,怪物属性!$B$4:$F$29,3,FALSE)-$G185)/IF(P185&lt;0,ABS(P185),P185)</f>
        <v>-5.0339888938368578</v>
      </c>
      <c r="R185" s="152">
        <f>VLOOKUP(R$2,怪物属性!$B$4:$F$29,5,FALSE)/($F185-VLOOKUP(R$2,怪物属性!$B$4:$F$29,4,FALSE))</f>
        <v>9.2731763543553427</v>
      </c>
      <c r="S185" s="153">
        <f>$E185/(VLOOKUP(S$2,怪物属性!$B$4:$F$29,3,FALSE)-$G185)/IF(R185&lt;0,ABS(R185),R185)</f>
        <v>-14.043026759217044</v>
      </c>
      <c r="T185" s="152">
        <f>VLOOKUP(T$2,怪物属性!$B$4:$F$29,5,FALSE)/($F185-VLOOKUP(T$2,怪物属性!$B$4:$F$29,4,FALSE))</f>
        <v>12.335597826086957</v>
      </c>
      <c r="U185" s="153">
        <f>$E185/(VLOOKUP(U$2,怪物属性!$B$4:$F$29,3,FALSE)-$G185)/IF(T185&lt;0,ABS(T185),T185)</f>
        <v>7.4395789192503594</v>
      </c>
      <c r="V185" s="152">
        <f>VLOOKUP(V$2,怪物属性!$B$4:$F$29,5,FALSE)/($F185-VLOOKUP(V$2,怪物属性!$B$4:$F$29,4,FALSE))</f>
        <v>14.947368421052632</v>
      </c>
      <c r="W185" s="153">
        <f>$E185/(VLOOKUP(W$2,怪物属性!$B$4:$F$29,3,FALSE)-$G185)/IF(V185&lt;0,ABS(V185),V185)</f>
        <v>2.2535720100952537</v>
      </c>
      <c r="X185" s="152">
        <f>VLOOKUP(X$2,怪物属性!$B$4:$F$29,5,FALSE)/($F185-VLOOKUP(X$2,怪物属性!$B$4:$F$29,4,FALSE))</f>
        <v>19.035928143712574</v>
      </c>
      <c r="Y185" s="153">
        <f>$E185/(VLOOKUP(Y$2,怪物属性!$B$4:$F$29,3,FALSE)-$G185)/IF(X185&lt;0,ABS(X185),X185)</f>
        <v>1.0817372620898855</v>
      </c>
      <c r="Z185" s="152">
        <f>VLOOKUP(Z$2,怪物属性!$B$4:$F$29,5,FALSE)/($F185-VLOOKUP(Z$2,怪物属性!$B$4:$F$29,4,FALSE))</f>
        <v>22.534686971235196</v>
      </c>
      <c r="AA185" s="153">
        <f>$E185/(VLOOKUP(AA$2,怪物属性!$B$4:$F$29,3,FALSE)-$G185)/IF(Z185&lt;0,ABS(Z185),Z185)</f>
        <v>0.65510153015423078</v>
      </c>
      <c r="AB185" s="152">
        <f>VLOOKUP(AB$2,怪物属性!$B$4:$F$29,5,FALSE)/($F185-VLOOKUP(AB$2,怪物属性!$B$4:$F$29,4,FALSE))</f>
        <v>43.158869847151458</v>
      </c>
      <c r="AC185" s="153">
        <f>$E185/(VLOOKUP(AC$2,怪物属性!$B$4:$F$29,3,FALSE)-$G185)/IF(AB185&lt;0,ABS(AB185),AB185)</f>
        <v>0.14825625943535212</v>
      </c>
      <c r="AD185" s="152">
        <f>VLOOKUP(AD$2,怪物属性!$B$4:$F$29,5,FALSE)/($F185-VLOOKUP(AD$2,怪物属性!$B$4:$F$29,4,FALSE))</f>
        <v>51.95720999257977</v>
      </c>
      <c r="AE185" s="153">
        <f>$E185/(VLOOKUP(AE$2,怪物属性!$B$4:$F$29,3,FALSE)-$G185)/IF(AD185&lt;0,ABS(AD185),AD185)</f>
        <v>0.10541315988662048</v>
      </c>
      <c r="AF185" s="152">
        <f>VLOOKUP(AF$2,怪物属性!$B$4:$F$29,5,FALSE)/($F185-VLOOKUP(AF$2,怪物属性!$B$4:$F$29,4,FALSE))</f>
        <v>65.352315061202773</v>
      </c>
      <c r="AG185" s="153">
        <f>$E185/(VLOOKUP(AG$2,怪物属性!$B$4:$F$29,3,FALSE)-$G185)/IF(AF185&lt;0,ABS(AF185),AF185)</f>
        <v>7.2970966666780837E-2</v>
      </c>
      <c r="AH185" s="152">
        <f>VLOOKUP(AH$2,怪物属性!$B$4:$F$29,5,FALSE)/($F185-VLOOKUP(AH$2,怪物属性!$B$4:$F$29,4,FALSE))</f>
        <v>78.47004608294931</v>
      </c>
      <c r="AI185" s="153">
        <f>$E185/(VLOOKUP(AI$2,怪物属性!$B$4:$F$29,3,FALSE)-$G185)/IF(AH185&lt;0,ABS(AH185),AH185)</f>
        <v>5.3785266226684572E-2</v>
      </c>
      <c r="AJ185" s="152">
        <f>VLOOKUP(AJ$2,怪物属性!$B$4:$F$29,5,FALSE)/($F185-VLOOKUP(AJ$2,怪物属性!$B$4:$F$29,4,FALSE))</f>
        <v>98.459016393442624</v>
      </c>
      <c r="AK185" s="153">
        <f>$E185/(VLOOKUP(AK$2,怪物属性!$B$4:$F$29,3,FALSE)-$G185)/IF(AJ185&lt;0,ABS(AJ185),AJ185)</f>
        <v>3.8277809498504733E-2</v>
      </c>
      <c r="AL185" s="152">
        <f>VLOOKUP(AL$2,怪物属性!$B$4:$F$29,5,FALSE)/($F185-VLOOKUP(AL$2,怪物属性!$B$4:$F$29,4,FALSE))</f>
        <v>120.64052057685544</v>
      </c>
      <c r="AM185" s="153">
        <f>$E185/(VLOOKUP(AM$2,怪物属性!$B$4:$F$29,3,FALSE)-$G185)/IF(AL185&lt;0,ABS(AL185),AL185)</f>
        <v>2.798242755369431E-2</v>
      </c>
      <c r="AN185" s="152">
        <f>VLOOKUP(AN$2,怪物属性!$B$4:$F$29,5,FALSE)/($F185-VLOOKUP(AN$2,怪物属性!$B$4:$F$29,4,FALSE))</f>
        <v>153.07275603005141</v>
      </c>
      <c r="AO185" s="153">
        <f>$E185/(VLOOKUP(AO$2,怪物属性!$B$4:$F$29,3,FALSE)-$G185)/IF(AN185&lt;0,ABS(AN185),AN185)</f>
        <v>2.0044823914308445E-2</v>
      </c>
      <c r="AP185" s="152">
        <f>VLOOKUP(AP$2,怪物属性!$B$4:$F$29,5,FALSE)/($F185-VLOOKUP(AP$2,怪物属性!$B$4:$F$29,4,FALSE))</f>
        <v>191.8131868131868</v>
      </c>
      <c r="AQ185" s="153">
        <f>$E185/(VLOOKUP(AQ$2,怪物属性!$B$4:$F$29,3,FALSE)-$G185)/IF(AP185&lt;0,ABS(AP185),AP185)</f>
        <v>1.4555574505892829E-2</v>
      </c>
      <c r="AR185" s="152">
        <f>VLOOKUP(AR$2,怪物属性!$B$4:$F$29,5,FALSE)/($F185-VLOOKUP(AR$2,怪物属性!$B$4:$F$29,4,FALSE))</f>
        <v>254.53275109170306</v>
      </c>
      <c r="AS185" s="153">
        <f>$E185/(VLOOKUP(AS$2,怪物属性!$B$4:$F$29,3,FALSE)-$G185)/IF(AR185&lt;0,ABS(AR185),AR185)</f>
        <v>1.0047127856171539E-2</v>
      </c>
      <c r="AT185" s="152">
        <f>VLOOKUP(AT$2,怪物属性!$B$4:$F$29,5,FALSE)/($F185-VLOOKUP(AT$2,怪物属性!$B$4:$F$29,4,FALSE))</f>
        <v>350.04067321178121</v>
      </c>
      <c r="AU185" s="153">
        <f>$E185/(VLOOKUP(AU$2,怪物属性!$B$4:$F$29,3,FALSE)-$G185)/IF(AT185&lt;0,ABS(AT185),AT185)</f>
        <v>6.6658920288432391E-3</v>
      </c>
      <c r="AV185" s="152">
        <f>VLOOKUP(AV$2,怪物属性!$B$4:$F$29,5,FALSE)/($F185-VLOOKUP(AV$2,怪物属性!$B$4:$F$29,4,FALSE))</f>
        <v>581.92144373673034</v>
      </c>
      <c r="AW185" s="153">
        <f>$E185/(VLOOKUP(AW$2,怪物属性!$B$4:$F$29,3,FALSE)-$G185)/IF(AV185&lt;0,ABS(AV185),AV185)</f>
        <v>3.6349322264043905E-3</v>
      </c>
      <c r="AX185" s="152">
        <f>VLOOKUP(AX$2,怪物属性!$B$4:$F$29,5,FALSE)/($F185-VLOOKUP(AX$2,怪物属性!$B$4:$F$29,4,FALSE))</f>
        <v>1316</v>
      </c>
      <c r="AY185" s="153">
        <f>$E185/(VLOOKUP(AY$2,怪物属性!$B$4:$F$29,3,FALSE)-$G185)/IF(AX185&lt;0,ABS(AX185),AX185)</f>
        <v>1.465803207335883E-3</v>
      </c>
      <c r="AZ185" s="152">
        <f>VLOOKUP(AZ$2,怪物属性!$B$4:$F$29,5,FALSE)/($F185-VLOOKUP(AZ$2,怪物属性!$B$4:$F$29,4,FALSE))</f>
        <v>-2394</v>
      </c>
      <c r="BA185" s="153">
        <f>$E185/(VLOOKUP(BA$2,怪物属性!$B$4:$F$29,3,FALSE)-$G185)/IF(AZ185&lt;0,ABS(AZ185),AZ185)</f>
        <v>7.1858613322975341E-4</v>
      </c>
      <c r="BB185" s="152">
        <f>VLOOKUP(BB$2,怪物属性!$B$4:$F$29,5,FALSE)/($F185-VLOOKUP(BB$2,怪物属性!$B$4:$F$29,4,FALSE))</f>
        <v>-579.37837837837833</v>
      </c>
      <c r="BC185" s="153">
        <f>$E185/(VLOOKUP(BC$2,怪物属性!$B$4:$F$29,3,FALSE)-$G185)/IF(BB185&lt;0,ABS(BB185),BB185)</f>
        <v>2.6275323346693666E-3</v>
      </c>
      <c r="BD185" s="152">
        <f>VLOOKUP(BD$2,怪物属性!$B$4:$F$29,5,FALSE)/($F185-VLOOKUP(BD$2,怪物属性!$B$4:$F$29,4,FALSE))</f>
        <v>-234.51049963794352</v>
      </c>
      <c r="BE185" s="153">
        <f>$E185/(VLOOKUP(BE$2,怪物属性!$B$4:$F$29,3,FALSE)-$G185)/IF(BD185&lt;0,ABS(BD185),BD185)</f>
        <v>5.3214055649361278E-3</v>
      </c>
    </row>
    <row r="186" spans="1:57" x14ac:dyDescent="0.15">
      <c r="A186" s="30">
        <f>VLOOKUP(B186,装备升级!W:AB,静态模拟!C186+1,FALSE)+IF(静态模拟!D186=0,0,VLOOKUP(B186,装备强化!AP:AZ,静态模拟!D186+1,FALSE))</f>
        <v>706</v>
      </c>
      <c r="B186" s="149">
        <v>15</v>
      </c>
      <c r="C186" s="149">
        <v>2</v>
      </c>
      <c r="D186" s="149">
        <v>4</v>
      </c>
      <c r="E186" s="149">
        <f t="shared" si="7"/>
        <v>23370</v>
      </c>
      <c r="F186" s="22">
        <f t="shared" si="8"/>
        <v>7790</v>
      </c>
      <c r="G186" s="22">
        <f t="shared" si="9"/>
        <v>3895</v>
      </c>
      <c r="H186" s="152">
        <f>VLOOKUP(H$2,怪物属性!$B$4:$F$29,5,FALSE)/($F186-VLOOKUP(H$2,怪物属性!$B$4:$F$29,4,FALSE))</f>
        <v>1.5502494654312189</v>
      </c>
      <c r="I186" s="153">
        <f>$E186/(VLOOKUP(I$2,怪物属性!$B$4:$F$29,3,FALSE)-$G186)/IF(H186&lt;0,ABS(H186),H186)</f>
        <v>-6.4258282623394178</v>
      </c>
      <c r="J186" s="152">
        <f>VLOOKUP(J$2,怪物属性!$B$4:$F$29,5,FALSE)/($F186-VLOOKUP(J$2,怪物属性!$B$4:$F$29,4,FALSE))</f>
        <v>2.3482077542062911</v>
      </c>
      <c r="K186" s="153">
        <f>$E186/(VLOOKUP(K$2,怪物属性!$B$4:$F$29,3,FALSE)-$G186)/IF(J186&lt;0,ABS(J186),J186)</f>
        <v>-5.1753879500974431</v>
      </c>
      <c r="L186" s="152">
        <f>VLOOKUP(L$2,怪物属性!$B$4:$F$29,5,FALSE)/($F186-VLOOKUP(L$2,怪物属性!$B$4:$F$29,4,FALSE))</f>
        <v>3.8160504959422905</v>
      </c>
      <c r="M186" s="153">
        <f>$E186/(VLOOKUP(M$2,怪物属性!$B$4:$F$29,3,FALSE)-$G186)/IF(L186&lt;0,ABS(L186),L186)</f>
        <v>-4.0882061400077223</v>
      </c>
      <c r="N186" s="152">
        <f>VLOOKUP(N$2,怪物属性!$B$4:$F$29,5,FALSE)/($F186-VLOOKUP(N$2,怪物属性!$B$4:$F$29,4,FALSE))</f>
        <v>5.1063040791100125</v>
      </c>
      <c r="O186" s="153">
        <f>$E186/(VLOOKUP(O$2,怪物属性!$B$4:$F$29,3,FALSE)-$G186)/IF(N186&lt;0,ABS(N186),N186)</f>
        <v>-4.2693057045925054</v>
      </c>
      <c r="P186" s="152">
        <f>VLOOKUP(P$2,怪物属性!$B$4:$F$29,5,FALSE)/($F186-VLOOKUP(P$2,怪物属性!$B$4:$F$29,4,FALSE))</f>
        <v>7.2919383049769442</v>
      </c>
      <c r="Q186" s="153">
        <f>$E186/(VLOOKUP(Q$2,怪物属性!$B$4:$F$29,3,FALSE)-$G186)/IF(P186&lt;0,ABS(P186),P186)</f>
        <v>-4.98430665339498</v>
      </c>
      <c r="R186" s="152">
        <f>VLOOKUP(R$2,怪物属性!$B$4:$F$29,5,FALSE)/($F186-VLOOKUP(R$2,怪物属性!$B$4:$F$29,4,FALSE))</f>
        <v>9.2427375677006403</v>
      </c>
      <c r="S186" s="153">
        <f>$E186/(VLOOKUP(S$2,怪物属性!$B$4:$F$29,3,FALSE)-$G186)/IF(R186&lt;0,ABS(R186),R186)</f>
        <v>-13.378156930788508</v>
      </c>
      <c r="T186" s="152">
        <f>VLOOKUP(T$2,怪物属性!$B$4:$F$29,5,FALSE)/($F186-VLOOKUP(T$2,怪物属性!$B$4:$F$29,4,FALSE))</f>
        <v>12.293838862559241</v>
      </c>
      <c r="U186" s="153">
        <f>$E186/(VLOOKUP(U$2,怪物属性!$B$4:$F$29,3,FALSE)-$G186)/IF(T186&lt;0,ABS(T186),T186)</f>
        <v>7.7907876941744512</v>
      </c>
      <c r="V186" s="152">
        <f>VLOOKUP(V$2,怪物属性!$B$4:$F$29,5,FALSE)/($F186-VLOOKUP(V$2,怪物属性!$B$4:$F$29,4,FALSE))</f>
        <v>14.895104895104895</v>
      </c>
      <c r="W186" s="153">
        <f>$E186/(VLOOKUP(W$2,怪物属性!$B$4:$F$29,3,FALSE)-$G186)/IF(V186&lt;0,ABS(V186),V186)</f>
        <v>2.300545206724216</v>
      </c>
      <c r="X186" s="152">
        <f>VLOOKUP(X$2,怪物属性!$B$4:$F$29,5,FALSE)/($F186-VLOOKUP(X$2,怪物属性!$B$4:$F$29,4,FALSE))</f>
        <v>18.967094557946123</v>
      </c>
      <c r="Y186" s="153">
        <f>$E186/(VLOOKUP(Y$2,怪物属性!$B$4:$F$29,3,FALSE)-$G186)/IF(X186&lt;0,ABS(X186),X186)</f>
        <v>1.098158547252114</v>
      </c>
      <c r="Z186" s="152">
        <f>VLOOKUP(Z$2,怪物属性!$B$4:$F$29,5,FALSE)/($F186-VLOOKUP(Z$2,怪物属性!$B$4:$F$29,4,FALSE))</f>
        <v>22.45027158643941</v>
      </c>
      <c r="AA186" s="153">
        <f>$E186/(VLOOKUP(AA$2,怪物属性!$B$4:$F$29,3,FALSE)-$G186)/IF(Z186&lt;0,ABS(Z186),Z186)</f>
        <v>0.663459122031126</v>
      </c>
      <c r="AB186" s="152">
        <f>VLOOKUP(AB$2,怪物属性!$B$4:$F$29,5,FALSE)/($F186-VLOOKUP(AB$2,怪物属性!$B$4:$F$29,4,FALSE))</f>
        <v>42.95988934993084</v>
      </c>
      <c r="AC186" s="153">
        <f>$E186/(VLOOKUP(AC$2,怪物属性!$B$4:$F$29,3,FALSE)-$G186)/IF(AB186&lt;0,ABS(AB186),AB186)</f>
        <v>0.14973735605628383</v>
      </c>
      <c r="AD186" s="152">
        <f>VLOOKUP(AD$2,怪物属性!$B$4:$F$29,5,FALSE)/($F186-VLOOKUP(AD$2,怪物属性!$B$4:$F$29,4,FALSE))</f>
        <v>51.701452128968739</v>
      </c>
      <c r="AE186" s="153">
        <f>$E186/(VLOOKUP(AE$2,怪物属性!$B$4:$F$29,3,FALSE)-$G186)/IF(AD186&lt;0,ABS(AD186),AD186)</f>
        <v>0.1064574309155339</v>
      </c>
      <c r="AF186" s="152">
        <f>VLOOKUP(AF$2,怪物属性!$B$4:$F$29,5,FALSE)/($F186-VLOOKUP(AF$2,怪物属性!$B$4:$F$29,4,FALSE))</f>
        <v>65.006352567496023</v>
      </c>
      <c r="AG186" s="153">
        <f>$E186/(VLOOKUP(AG$2,怪物属性!$B$4:$F$29,3,FALSE)-$G186)/IF(AF186&lt;0,ABS(AF186),AF186)</f>
        <v>7.3698918948032127E-2</v>
      </c>
      <c r="AH186" s="152">
        <f>VLOOKUP(AH$2,怪物属性!$B$4:$F$29,5,FALSE)/($F186-VLOOKUP(AH$2,怪物属性!$B$4:$F$29,4,FALSE))</f>
        <v>78.020618556701038</v>
      </c>
      <c r="AI186" s="153">
        <f>$E186/(VLOOKUP(AI$2,怪物属性!$B$4:$F$29,3,FALSE)-$G186)/IF(AH186&lt;0,ABS(AH186),AH186)</f>
        <v>5.4332705436966396E-2</v>
      </c>
      <c r="AJ186" s="152">
        <f>VLOOKUP(AJ$2,怪物属性!$B$4:$F$29,5,FALSE)/($F186-VLOOKUP(AJ$2,怪物属性!$B$4:$F$29,4,FALSE))</f>
        <v>97.84210526315789</v>
      </c>
      <c r="AK186" s="153">
        <f>$E186/(VLOOKUP(AK$2,怪物属性!$B$4:$F$29,3,FALSE)-$G186)/IF(AJ186&lt;0,ABS(AJ186),AJ186)</f>
        <v>3.8680845781437496E-2</v>
      </c>
      <c r="AL186" s="152">
        <f>VLOOKUP(AL$2,怪物属性!$B$4:$F$29,5,FALSE)/($F186-VLOOKUP(AL$2,怪物属性!$B$4:$F$29,4,FALSE))</f>
        <v>119.79776458260565</v>
      </c>
      <c r="AM186" s="153">
        <f>$E186/(VLOOKUP(AM$2,怪物属性!$B$4:$F$29,3,FALSE)-$G186)/IF(AL186&lt;0,ABS(AL186),AL186)</f>
        <v>2.8292786844965456E-2</v>
      </c>
      <c r="AN186" s="152">
        <f>VLOOKUP(AN$2,怪物属性!$B$4:$F$29,5,FALSE)/($F186-VLOOKUP(AN$2,怪物属性!$B$4:$F$29,4,FALSE))</f>
        <v>151.87171439780306</v>
      </c>
      <c r="AO186" s="153">
        <f>$E186/(VLOOKUP(AO$2,怪物属性!$B$4:$F$29,3,FALSE)-$G186)/IF(AN186&lt;0,ABS(AN186),AN186)</f>
        <v>2.0282044574227727E-2</v>
      </c>
      <c r="AP186" s="152">
        <f>VLOOKUP(AP$2,怪物属性!$B$4:$F$29,5,FALSE)/($F186-VLOOKUP(AP$2,怪物属性!$B$4:$F$29,4,FALSE))</f>
        <v>190.07259528130672</v>
      </c>
      <c r="AQ186" s="153">
        <f>$E186/(VLOOKUP(AQ$2,怪物属性!$B$4:$F$29,3,FALSE)-$G186)/IF(AP186&lt;0,ABS(AP186),AP186)</f>
        <v>1.4744336497987441E-2</v>
      </c>
      <c r="AR186" s="152">
        <f>VLOOKUP(AR$2,怪物属性!$B$4:$F$29,5,FALSE)/($F186-VLOOKUP(AR$2,怪物属性!$B$4:$F$29,4,FALSE))</f>
        <v>251.78401727861771</v>
      </c>
      <c r="AS186" s="153">
        <f>$E186/(VLOOKUP(AS$2,怪物属性!$B$4:$F$29,3,FALSE)-$G186)/IF(AR186&lt;0,ABS(AR186),AR186)</f>
        <v>1.0194140236901263E-2</v>
      </c>
      <c r="AT186" s="152">
        <f>VLOOKUP(AT$2,怪物属性!$B$4:$F$29,5,FALSE)/($F186-VLOOKUP(AT$2,怪物属性!$B$4:$F$29,4,FALSE))</f>
        <v>345.19917012448133</v>
      </c>
      <c r="AU186" s="153">
        <f>$E186/(VLOOKUP(AU$2,怪物属性!$B$4:$F$29,3,FALSE)-$G186)/IF(AT186&lt;0,ABS(AT186),AT186)</f>
        <v>6.783571831557529E-3</v>
      </c>
      <c r="AV186" s="152">
        <f>VLOOKUP(AV$2,怪物属性!$B$4:$F$29,5,FALSE)/($F186-VLOOKUP(AV$2,怪物属性!$B$4:$F$29,4,FALSE))</f>
        <v>569.82328482328478</v>
      </c>
      <c r="AW186" s="153">
        <f>$E186/(VLOOKUP(AW$2,怪物属性!$B$4:$F$29,3,FALSE)-$G186)/IF(AV186&lt;0,ABS(AV186),AV186)</f>
        <v>3.7250422373894141E-3</v>
      </c>
      <c r="AX186" s="152">
        <f>VLOOKUP(AX$2,怪物属性!$B$4:$F$29,5,FALSE)/($F186-VLOOKUP(AX$2,怪物属性!$B$4:$F$29,4,FALSE))</f>
        <v>1258.9067245119306</v>
      </c>
      <c r="AY186" s="153">
        <f>$E186/(VLOOKUP(AY$2,怪物属性!$B$4:$F$29,3,FALSE)-$G186)/IF(AX186&lt;0,ABS(AX186),AX186)</f>
        <v>1.5374959750219536E-3</v>
      </c>
      <c r="AZ186" s="152">
        <f>VLOOKUP(AZ$2,怪物属性!$B$4:$F$29,5,FALSE)/($F186-VLOOKUP(AZ$2,怪物属性!$B$4:$F$29,4,FALSE))</f>
        <v>-2593.5</v>
      </c>
      <c r="BA186" s="153">
        <f>$E186/(VLOOKUP(BA$2,怪物属性!$B$4:$F$29,3,FALSE)-$G186)/IF(AZ186&lt;0,ABS(AZ186),AZ186)</f>
        <v>6.6550878958559904E-4</v>
      </c>
      <c r="BB186" s="152">
        <f>VLOOKUP(BB$2,怪物属性!$B$4:$F$29,5,FALSE)/($F186-VLOOKUP(BB$2,怪物属性!$B$4:$F$29,4,FALSE))</f>
        <v>-590.00917431192659</v>
      </c>
      <c r="BC186" s="153">
        <f>$E186/(VLOOKUP(BC$2,怪物属性!$B$4:$F$29,3,FALSE)-$G186)/IF(BB186&lt;0,ABS(BB186),BB186)</f>
        <v>2.5885213420202328E-3</v>
      </c>
      <c r="BD186" s="152">
        <f>VLOOKUP(BD$2,怪物属性!$B$4:$F$29,5,FALSE)/($F186-VLOOKUP(BD$2,怪物属性!$B$4:$F$29,4,FALSE))</f>
        <v>-236.22100656455143</v>
      </c>
      <c r="BE186" s="153">
        <f>$E186/(VLOOKUP(BE$2,怪物属性!$B$4:$F$29,3,FALSE)-$G186)/IF(BD186&lt;0,ABS(BD186),BD186)</f>
        <v>5.2993077455031103E-3</v>
      </c>
    </row>
    <row r="187" spans="1:57" x14ac:dyDescent="0.15">
      <c r="A187" s="30">
        <f>VLOOKUP(B187,装备升级!W:AB,静态模拟!C187+1,FALSE)+IF(静态模拟!D187=0,0,VLOOKUP(B187,装备强化!AP:AZ,静态模拟!D187+1,FALSE))</f>
        <v>988</v>
      </c>
      <c r="B187" s="149">
        <v>15</v>
      </c>
      <c r="C187" s="149">
        <v>2</v>
      </c>
      <c r="D187" s="149">
        <v>5</v>
      </c>
      <c r="E187" s="149">
        <f t="shared" si="7"/>
        <v>23430</v>
      </c>
      <c r="F187" s="22">
        <f t="shared" si="8"/>
        <v>7810</v>
      </c>
      <c r="G187" s="22">
        <f t="shared" si="9"/>
        <v>3905</v>
      </c>
      <c r="H187" s="152">
        <f>VLOOKUP(H$2,怪物属性!$B$4:$F$29,5,FALSE)/($F187-VLOOKUP(H$2,怪物属性!$B$4:$F$29,4,FALSE))</f>
        <v>1.5458422174840085</v>
      </c>
      <c r="I187" s="153">
        <f>$E187/(VLOOKUP(I$2,怪物属性!$B$4:$F$29,3,FALSE)-$G187)/IF(H187&lt;0,ABS(H187),H187)</f>
        <v>-6.4332708857795211</v>
      </c>
      <c r="J187" s="152">
        <f>VLOOKUP(J$2,怪物属性!$B$4:$F$29,5,FALSE)/($F187-VLOOKUP(J$2,怪物属性!$B$4:$F$29,4,FALSE))</f>
        <v>2.3413566739606129</v>
      </c>
      <c r="K187" s="153">
        <f>$E187/(VLOOKUP(K$2,怪物属性!$B$4:$F$29,3,FALSE)-$G187)/IF(J187&lt;0,ABS(J187),J187)</f>
        <v>-5.1769367261193917</v>
      </c>
      <c r="L187" s="152">
        <f>VLOOKUP(L$2,怪物属性!$B$4:$F$29,5,FALSE)/($F187-VLOOKUP(L$2,怪物属性!$B$4:$F$29,4,FALSE))</f>
        <v>3.8046149235840576</v>
      </c>
      <c r="M187" s="153">
        <f>$E187/(VLOOKUP(M$2,怪物属性!$B$4:$F$29,3,FALSE)-$G187)/IF(L187&lt;0,ABS(L187),L187)</f>
        <v>-4.0837602728735964</v>
      </c>
      <c r="N187" s="152">
        <f>VLOOKUP(N$2,怪物属性!$B$4:$F$29,5,FALSE)/($F187-VLOOKUP(N$2,怪物属性!$B$4:$F$29,4,FALSE))</f>
        <v>5.0905730129390019</v>
      </c>
      <c r="O187" s="153">
        <f>$E187/(VLOOKUP(O$2,怪物属性!$B$4:$F$29,3,FALSE)-$G187)/IF(N187&lt;0,ABS(N187),N187)</f>
        <v>-4.253812636165577</v>
      </c>
      <c r="P187" s="152">
        <f>VLOOKUP(P$2,怪物属性!$B$4:$F$29,5,FALSE)/($F187-VLOOKUP(P$2,怪物属性!$B$4:$F$29,4,FALSE))</f>
        <v>7.2688223173244575</v>
      </c>
      <c r="Q187" s="153">
        <f>$E187/(VLOOKUP(Q$2,怪物属性!$B$4:$F$29,3,FALSE)-$G187)/IF(P187&lt;0,ABS(P187),P187)</f>
        <v>-4.936226218677418</v>
      </c>
      <c r="R187" s="152">
        <f>VLOOKUP(R$2,怪物属性!$B$4:$F$29,5,FALSE)/($F187-VLOOKUP(R$2,怪物属性!$B$4:$F$29,4,FALSE))</f>
        <v>9.2124979551774899</v>
      </c>
      <c r="S187" s="153">
        <f>$E187/(VLOOKUP(S$2,怪物属性!$B$4:$F$29,3,FALSE)-$G187)/IF(R187&lt;0,ABS(R187),R187)</f>
        <v>-12.780322344730259</v>
      </c>
      <c r="T187" s="152">
        <f>VLOOKUP(T$2,怪物属性!$B$4:$F$29,5,FALSE)/($F187-VLOOKUP(T$2,怪物属性!$B$4:$F$29,4,FALSE))</f>
        <v>12.252361673414304</v>
      </c>
      <c r="U187" s="153">
        <f>$E187/(VLOOKUP(U$2,怪物属性!$B$4:$F$29,3,FALSE)-$G187)/IF(T187&lt;0,ABS(T187),T187)</f>
        <v>8.1721555237360946</v>
      </c>
      <c r="V187" s="152">
        <f>VLOOKUP(V$2,怪物属性!$B$4:$F$29,5,FALSE)/($F187-VLOOKUP(V$2,怪物属性!$B$4:$F$29,4,FALSE))</f>
        <v>14.843205574912892</v>
      </c>
      <c r="W187" s="153">
        <f>$E187/(VLOOKUP(W$2,怪物属性!$B$4:$F$29,3,FALSE)-$G187)/IF(V187&lt;0,ABS(V187),V187)</f>
        <v>2.3489583333333335</v>
      </c>
      <c r="X187" s="152">
        <f>VLOOKUP(X$2,怪物属性!$B$4:$F$29,5,FALSE)/($F187-VLOOKUP(X$2,怪物属性!$B$4:$F$29,4,FALSE))</f>
        <v>18.898756980724194</v>
      </c>
      <c r="Y187" s="153">
        <f>$E187/(VLOOKUP(Y$2,怪物属性!$B$4:$F$29,3,FALSE)-$G187)/IF(X187&lt;0,ABS(X187),X187)</f>
        <v>1.1148957524763454</v>
      </c>
      <c r="Z187" s="152">
        <f>VLOOKUP(Z$2,怪物属性!$B$4:$F$29,5,FALSE)/($F187-VLOOKUP(Z$2,怪物属性!$B$4:$F$29,4,FALSE))</f>
        <v>22.366486284754618</v>
      </c>
      <c r="AA187" s="153">
        <f>$E187/(VLOOKUP(AA$2,怪物属性!$B$4:$F$29,3,FALSE)-$G187)/IF(Z187&lt;0,ABS(Z187),Z187)</f>
        <v>0.67193677475729552</v>
      </c>
      <c r="AB187" s="152">
        <f>VLOOKUP(AB$2,怪物属性!$B$4:$F$29,5,FALSE)/($F187-VLOOKUP(AB$2,怪物属性!$B$4:$F$29,4,FALSE))</f>
        <v>42.762735199632857</v>
      </c>
      <c r="AC187" s="153">
        <f>$E187/(VLOOKUP(AC$2,怪物属性!$B$4:$F$29,3,FALSE)-$G187)/IF(AB187&lt;0,ABS(AB187),AB187)</f>
        <v>0.15123018335137586</v>
      </c>
      <c r="AD187" s="152">
        <f>VLOOKUP(AD$2,怪物属性!$B$4:$F$29,5,FALSE)/($F187-VLOOKUP(AD$2,怪物属性!$B$4:$F$29,4,FALSE))</f>
        <v>51.448199853049232</v>
      </c>
      <c r="AE187" s="153">
        <f>$E187/(VLOOKUP(AE$2,怪物属性!$B$4:$F$29,3,FALSE)-$G187)/IF(AD187&lt;0,ABS(AD187),AD187)</f>
        <v>0.10750932955645479</v>
      </c>
      <c r="AF187" s="152">
        <f>VLOOKUP(AF$2,怪物属性!$B$4:$F$29,5,FALSE)/($F187-VLOOKUP(AF$2,怪物属性!$B$4:$F$29,4,FALSE))</f>
        <v>64.664033701948398</v>
      </c>
      <c r="AG187" s="153">
        <f>$E187/(VLOOKUP(AG$2,怪物属性!$B$4:$F$29,3,FALSE)-$G187)/IF(AF187&lt;0,ABS(AF187),AF187)</f>
        <v>7.4431869436212508E-2</v>
      </c>
      <c r="AH187" s="152">
        <f>VLOOKUP(AH$2,怪物属性!$B$4:$F$29,5,FALSE)/($F187-VLOOKUP(AH$2,怪物属性!$B$4:$F$29,4,FALSE))</f>
        <v>77.576309794988617</v>
      </c>
      <c r="AI187" s="153">
        <f>$E187/(VLOOKUP(AI$2,怪物属性!$B$4:$F$29,3,FALSE)-$G187)/IF(AH187&lt;0,ABS(AH187),AH187)</f>
        <v>5.4883735016981572E-2</v>
      </c>
      <c r="AJ187" s="152">
        <f>VLOOKUP(AJ$2,怪物属性!$B$4:$F$29,5,FALSE)/($F187-VLOOKUP(AJ$2,怪物属性!$B$4:$F$29,4,FALSE))</f>
        <v>97.232876712328761</v>
      </c>
      <c r="AK187" s="153">
        <f>$E187/(VLOOKUP(AK$2,怪物属性!$B$4:$F$29,3,FALSE)-$G187)/IF(AJ187&lt;0,ABS(AJ187),AJ187)</f>
        <v>3.9086436054431566E-2</v>
      </c>
      <c r="AL187" s="152">
        <f>VLOOKUP(AL$2,怪物属性!$B$4:$F$29,5,FALSE)/($F187-VLOOKUP(AL$2,怪物属性!$B$4:$F$29,4,FALSE))</f>
        <v>118.96670135275754</v>
      </c>
      <c r="AM187" s="153">
        <f>$E187/(VLOOKUP(AM$2,怪物属性!$B$4:$F$29,3,FALSE)-$G187)/IF(AL187&lt;0,ABS(AL187),AL187)</f>
        <v>2.8605064024107132E-2</v>
      </c>
      <c r="AN187" s="152">
        <f>VLOOKUP(AN$2,怪物属性!$B$4:$F$29,5,FALSE)/($F187-VLOOKUP(AN$2,怪物属性!$B$4:$F$29,4,FALSE))</f>
        <v>150.68937329700273</v>
      </c>
      <c r="AO187" s="153">
        <f>$E187/(VLOOKUP(AO$2,怪物属性!$B$4:$F$29,3,FALSE)-$G187)/IF(AN187&lt;0,ABS(AN187),AN187)</f>
        <v>2.0520709608596796E-2</v>
      </c>
      <c r="AP187" s="152">
        <f>VLOOKUP(AP$2,怪物属性!$B$4:$F$29,5,FALSE)/($F187-VLOOKUP(AP$2,怪物属性!$B$4:$F$29,4,FALSE))</f>
        <v>188.36330935251797</v>
      </c>
      <c r="AQ187" s="153">
        <f>$E187/(VLOOKUP(AQ$2,怪物属性!$B$4:$F$29,3,FALSE)-$G187)/IF(AP187&lt;0,ABS(AP187),AP187)</f>
        <v>1.4934239594334113E-2</v>
      </c>
      <c r="AR187" s="152">
        <f>VLOOKUP(AR$2,怪物属性!$B$4:$F$29,5,FALSE)/($F187-VLOOKUP(AR$2,怪物属性!$B$4:$F$29,4,FALSE))</f>
        <v>249.09401709401709</v>
      </c>
      <c r="AS187" s="153">
        <f>$E187/(VLOOKUP(AS$2,怪物属性!$B$4:$F$29,3,FALSE)-$G187)/IF(AR187&lt;0,ABS(AR187),AR187)</f>
        <v>1.0342041799005436E-2</v>
      </c>
      <c r="AT187" s="152">
        <f>VLOOKUP(AT$2,怪物属性!$B$4:$F$29,5,FALSE)/($F187-VLOOKUP(AT$2,怪物属性!$B$4:$F$29,4,FALSE))</f>
        <v>340.48976807639838</v>
      </c>
      <c r="AU187" s="153">
        <f>$E187/(VLOOKUP(AU$2,怪物属性!$B$4:$F$29,3,FALSE)-$G187)/IF(AT187&lt;0,ABS(AT187),AT187)</f>
        <v>6.9019699585335399E-3</v>
      </c>
      <c r="AV187" s="152">
        <f>VLOOKUP(AV$2,怪物属性!$B$4:$F$29,5,FALSE)/($F187-VLOOKUP(AV$2,怪物属性!$B$4:$F$29,4,FALSE))</f>
        <v>558.21792260692462</v>
      </c>
      <c r="AW187" s="153">
        <f>$E187/(VLOOKUP(AW$2,怪物属性!$B$4:$F$29,3,FALSE)-$G187)/IF(AV187&lt;0,ABS(AV187),AV187)</f>
        <v>3.8157141032891255E-3</v>
      </c>
      <c r="AX187" s="152">
        <f>VLOOKUP(AX$2,怪物属性!$B$4:$F$29,5,FALSE)/($F187-VLOOKUP(AX$2,怪物属性!$B$4:$F$29,4,FALSE))</f>
        <v>1206.5613305613306</v>
      </c>
      <c r="AY187" s="153">
        <f>$E187/(VLOOKUP(AY$2,怪物属性!$B$4:$F$29,3,FALSE)-$G187)/IF(AX187&lt;0,ABS(AX187),AX187)</f>
        <v>1.6096503846271765E-3</v>
      </c>
      <c r="AZ187" s="152">
        <f>VLOOKUP(AZ$2,怪物属性!$B$4:$F$29,5,FALSE)/($F187-VLOOKUP(AZ$2,怪物属性!$B$4:$F$29,4,FALSE))</f>
        <v>-2829.2727272727275</v>
      </c>
      <c r="BA187" s="153">
        <f>$E187/(VLOOKUP(BA$2,怪物属性!$B$4:$F$29,3,FALSE)-$G187)/IF(AZ187&lt;0,ABS(AZ187),AZ187)</f>
        <v>6.120680061629997E-4</v>
      </c>
      <c r="BB187" s="152">
        <f>VLOOKUP(BB$2,怪物属性!$B$4:$F$29,5,FALSE)/($F187-VLOOKUP(BB$2,怪物属性!$B$4:$F$29,4,FALSE))</f>
        <v>-601.03738317757006</v>
      </c>
      <c r="BC187" s="153">
        <f>$E187/(VLOOKUP(BC$2,怪物属性!$B$4:$F$29,3,FALSE)-$G187)/IF(BB187&lt;0,ABS(BB187),BB187)</f>
        <v>2.5492152875532053E-3</v>
      </c>
      <c r="BD187" s="152">
        <f>VLOOKUP(BD$2,怪物属性!$B$4:$F$29,5,FALSE)/($F187-VLOOKUP(BD$2,怪物属性!$B$4:$F$29,4,FALSE))</f>
        <v>-237.95664952241</v>
      </c>
      <c r="BE187" s="153">
        <f>$E187/(VLOOKUP(BE$2,怪物属性!$B$4:$F$29,3,FALSE)-$G187)/IF(BD187&lt;0,ABS(BD187),BD187)</f>
        <v>5.276987659464643E-3</v>
      </c>
    </row>
    <row r="188" spans="1:57" x14ac:dyDescent="0.15">
      <c r="A188" s="30">
        <f>VLOOKUP(B188,装备升级!W:AB,静态模拟!C188+1,FALSE)+IF(静态模拟!D188=0,0,VLOOKUP(B188,装备强化!AP:AZ,静态模拟!D188+1,FALSE))</f>
        <v>1358</v>
      </c>
      <c r="B188" s="149">
        <v>15</v>
      </c>
      <c r="C188" s="149">
        <v>2</v>
      </c>
      <c r="D188" s="149">
        <v>6</v>
      </c>
      <c r="E188" s="149">
        <f t="shared" si="7"/>
        <v>23490</v>
      </c>
      <c r="F188" s="22">
        <f t="shared" si="8"/>
        <v>7830</v>
      </c>
      <c r="G188" s="22">
        <f t="shared" si="9"/>
        <v>3915</v>
      </c>
      <c r="H188" s="152">
        <f>VLOOKUP(H$2,怪物属性!$B$4:$F$29,5,FALSE)/($F188-VLOOKUP(H$2,怪物属性!$B$4:$F$29,4,FALSE))</f>
        <v>1.5414599574769667</v>
      </c>
      <c r="I188" s="153">
        <f>$E188/(VLOOKUP(I$2,怪物属性!$B$4:$F$29,3,FALSE)-$G188)/IF(H188&lt;0,ABS(H188),H188)</f>
        <v>-6.440743871513102</v>
      </c>
      <c r="J188" s="152">
        <f>VLOOKUP(J$2,怪物属性!$B$4:$F$29,5,FALSE)/($F188-VLOOKUP(J$2,怪物属性!$B$4:$F$29,4,FALSE))</f>
        <v>2.3345454545454545</v>
      </c>
      <c r="K188" s="153">
        <f>$E188/(VLOOKUP(K$2,怪物属性!$B$4:$F$29,3,FALSE)-$G188)/IF(J188&lt;0,ABS(J188),J188)</f>
        <v>-5.1785465197377603</v>
      </c>
      <c r="L188" s="152">
        <f>VLOOKUP(L$2,怪物属性!$B$4:$F$29,5,FALSE)/($F188-VLOOKUP(L$2,怪物属性!$B$4:$F$29,4,FALSE))</f>
        <v>3.7932476844935765</v>
      </c>
      <c r="M188" s="153">
        <f>$E188/(VLOOKUP(M$2,怪物属性!$B$4:$F$29,3,FALSE)-$G188)/IF(L188&lt;0,ABS(L188),L188)</f>
        <v>-4.0794352458587682</v>
      </c>
      <c r="N188" s="152">
        <f>VLOOKUP(N$2,怪物属性!$B$4:$F$29,5,FALSE)/($F188-VLOOKUP(N$2,怪物属性!$B$4:$F$29,4,FALSE))</f>
        <v>5.0749385749385754</v>
      </c>
      <c r="O188" s="153">
        <f>$E188/(VLOOKUP(O$2,怪物属性!$B$4:$F$29,3,FALSE)-$G188)/IF(N188&lt;0,ABS(N188),N188)</f>
        <v>-4.2386698269051211</v>
      </c>
      <c r="P188" s="152">
        <f>VLOOKUP(P$2,怪物属性!$B$4:$F$29,5,FALSE)/($F188-VLOOKUP(P$2,怪物属性!$B$4:$F$29,4,FALSE))</f>
        <v>7.2458524253436565</v>
      </c>
      <c r="Q188" s="153">
        <f>$E188/(VLOOKUP(Q$2,怪物属性!$B$4:$F$29,3,FALSE)-$G188)/IF(P188&lt;0,ABS(P188),P188)</f>
        <v>-4.8896751097871416</v>
      </c>
      <c r="R188" s="152">
        <f>VLOOKUP(R$2,怪物属性!$B$4:$F$29,5,FALSE)/($F188-VLOOKUP(R$2,怪物属性!$B$4:$F$29,4,FALSE))</f>
        <v>9.1824555682374047</v>
      </c>
      <c r="S188" s="153">
        <f>$E188/(VLOOKUP(S$2,怪物属性!$B$4:$F$29,3,FALSE)-$G188)/IF(R188&lt;0,ABS(R188),R188)</f>
        <v>-12.239900717448464</v>
      </c>
      <c r="T188" s="152">
        <f>VLOOKUP(T$2,怪物属性!$B$4:$F$29,5,FALSE)/($F188-VLOOKUP(T$2,怪物属性!$B$4:$F$29,4,FALSE))</f>
        <v>12.211163416274378</v>
      </c>
      <c r="U188" s="153">
        <f>$E188/(VLOOKUP(U$2,怪物属性!$B$4:$F$29,3,FALSE)-$G188)/IF(T188&lt;0,ABS(T188),T188)</f>
        <v>8.5877215670385354</v>
      </c>
      <c r="V188" s="152">
        <f>VLOOKUP(V$2,怪物属性!$B$4:$F$29,5,FALSE)/($F188-VLOOKUP(V$2,怪物属性!$B$4:$F$29,4,FALSE))</f>
        <v>14.791666666666666</v>
      </c>
      <c r="W188" s="153">
        <f>$E188/(VLOOKUP(W$2,怪物属性!$B$4:$F$29,3,FALSE)-$G188)/IF(V188&lt;0,ABS(V188),V188)</f>
        <v>2.3988766435470832</v>
      </c>
      <c r="X188" s="152">
        <f>VLOOKUP(X$2,怪物属性!$B$4:$F$29,5,FALSE)/($F188-VLOOKUP(X$2,怪物属性!$B$4:$F$29,4,FALSE))</f>
        <v>18.830910070005384</v>
      </c>
      <c r="Y188" s="153">
        <f>$E188/(VLOOKUP(Y$2,怪物属性!$B$4:$F$29,3,FALSE)-$G188)/IF(X188&lt;0,ABS(X188),X188)</f>
        <v>1.1319574781272435</v>
      </c>
      <c r="Z188" s="152">
        <f>VLOOKUP(Z$2,怪物属性!$B$4:$F$29,5,FALSE)/($F188-VLOOKUP(Z$2,怪物属性!$B$4:$F$29,4,FALSE))</f>
        <v>22.283324037925265</v>
      </c>
      <c r="AA188" s="153">
        <f>$E188/(VLOOKUP(AA$2,怪物属性!$B$4:$F$29,3,FALSE)-$G188)/IF(Z188&lt;0,ABS(Z188),Z188)</f>
        <v>0.68053681359127882</v>
      </c>
      <c r="AB188" s="152">
        <f>VLOOKUP(AB$2,怪物属性!$B$4:$F$29,5,FALSE)/($F188-VLOOKUP(AB$2,怪物属性!$B$4:$F$29,4,FALSE))</f>
        <v>42.567382366377345</v>
      </c>
      <c r="AC188" s="153">
        <f>$E188/(VLOOKUP(AC$2,怪物属性!$B$4:$F$29,3,FALSE)-$G188)/IF(AB188&lt;0,ABS(AB188),AB188)</f>
        <v>0.15273483872451005</v>
      </c>
      <c r="AD188" s="152">
        <f>VLOOKUP(AD$2,怪物属性!$B$4:$F$29,5,FALSE)/($F188-VLOOKUP(AD$2,怪物属性!$B$4:$F$29,4,FALSE))</f>
        <v>51.197416524494272</v>
      </c>
      <c r="AE188" s="153">
        <f>$E188/(VLOOKUP(AE$2,怪物属性!$B$4:$F$29,3,FALSE)-$G188)/IF(AD188&lt;0,ABS(AD188),AD188)</f>
        <v>0.10856890995712577</v>
      </c>
      <c r="AF188" s="152">
        <f>VLOOKUP(AF$2,怪物属性!$B$4:$F$29,5,FALSE)/($F188-VLOOKUP(AF$2,怪物属性!$B$4:$F$29,4,FALSE))</f>
        <v>64.325301204819283</v>
      </c>
      <c r="AG188" s="153">
        <f>$E188/(VLOOKUP(AG$2,怪物属性!$B$4:$F$29,3,FALSE)-$G188)/IF(AF188&lt;0,ABS(AF188),AF188)</f>
        <v>7.5169848997153163E-2</v>
      </c>
      <c r="AH188" s="152">
        <f>VLOOKUP(AH$2,怪物属性!$B$4:$F$29,5,FALSE)/($F188-VLOOKUP(AH$2,怪物属性!$B$4:$F$29,4,FALSE))</f>
        <v>77.137032842582101</v>
      </c>
      <c r="AI188" s="153">
        <f>$E188/(VLOOKUP(AI$2,怪物属性!$B$4:$F$29,3,FALSE)-$G188)/IF(AH188&lt;0,ABS(AH188),AH188)</f>
        <v>5.543837457552165E-2</v>
      </c>
      <c r="AJ188" s="152">
        <f>VLOOKUP(AJ$2,怪物属性!$B$4:$F$29,5,FALSE)/($F188-VLOOKUP(AJ$2,怪物属性!$B$4:$F$29,4,FALSE))</f>
        <v>96.631188118811878</v>
      </c>
      <c r="AK188" s="153">
        <f>$E188/(VLOOKUP(AK$2,怪物属性!$B$4:$F$29,3,FALSE)-$G188)/IF(AJ188&lt;0,ABS(AJ188),AJ188)</f>
        <v>3.9494592765854403E-2</v>
      </c>
      <c r="AL188" s="152">
        <f>VLOOKUP(AL$2,怪物属性!$B$4:$F$29,5,FALSE)/($F188-VLOOKUP(AL$2,怪物属性!$B$4:$F$29,4,FALSE))</f>
        <v>118.1470892180503</v>
      </c>
      <c r="AM188" s="153">
        <f>$E188/(VLOOKUP(AM$2,怪物属性!$B$4:$F$29,3,FALSE)-$G188)/IF(AL188&lt;0,ABS(AL188),AL188)</f>
        <v>2.8919267460084587E-2</v>
      </c>
      <c r="AN188" s="152">
        <f>VLOOKUP(AN$2,怪物属性!$B$4:$F$29,5,FALSE)/($F188-VLOOKUP(AN$2,怪物属性!$B$4:$F$29,4,FALSE))</f>
        <v>149.52529934337582</v>
      </c>
      <c r="AO188" s="153">
        <f>$E188/(VLOOKUP(AO$2,怪物属性!$B$4:$F$29,3,FALSE)-$G188)/IF(AN188&lt;0,ABS(AN188),AN188)</f>
        <v>2.0760824743758118E-2</v>
      </c>
      <c r="AP188" s="152">
        <f>VLOOKUP(AP$2,怪物属性!$B$4:$F$29,5,FALSE)/($F188-VLOOKUP(AP$2,怪物属性!$B$4:$F$29,4,FALSE))</f>
        <v>186.68449197860963</v>
      </c>
      <c r="AQ188" s="153">
        <f>$E188/(VLOOKUP(AQ$2,怪物属性!$B$4:$F$29,3,FALSE)-$G188)/IF(AP188&lt;0,ABS(AP188),AP188)</f>
        <v>1.5125287909986041E-2</v>
      </c>
      <c r="AR188" s="152">
        <f>VLOOKUP(AR$2,怪物属性!$B$4:$F$29,5,FALSE)/($F188-VLOOKUP(AR$2,怪物属性!$B$4:$F$29,4,FALSE))</f>
        <v>246.46088794926004</v>
      </c>
      <c r="AS188" s="153">
        <f>$E188/(VLOOKUP(AS$2,怪物属性!$B$4:$F$29,3,FALSE)-$G188)/IF(AR188&lt;0,ABS(AR188),AR188)</f>
        <v>1.0490835478691125E-2</v>
      </c>
      <c r="AT188" s="152">
        <f>VLOOKUP(AT$2,怪物属性!$B$4:$F$29,5,FALSE)/($F188-VLOOKUP(AT$2,怪物属性!$B$4:$F$29,4,FALSE))</f>
        <v>335.90713324360701</v>
      </c>
      <c r="AU188" s="153">
        <f>$E188/(VLOOKUP(AU$2,怪物属性!$B$4:$F$29,3,FALSE)-$G188)/IF(AT188&lt;0,ABS(AT188),AT188)</f>
        <v>7.0210885733985673E-3</v>
      </c>
      <c r="AV188" s="152">
        <f>VLOOKUP(AV$2,怪物属性!$B$4:$F$29,5,FALSE)/($F188-VLOOKUP(AV$2,怪物属性!$B$4:$F$29,4,FALSE))</f>
        <v>547.07584830339317</v>
      </c>
      <c r="AW188" s="153">
        <f>$E188/(VLOOKUP(AW$2,怪物属性!$B$4:$F$29,3,FALSE)-$G188)/IF(AV188&lt;0,ABS(AV188),AV188)</f>
        <v>3.9069493578294083E-3</v>
      </c>
      <c r="AX188" s="152">
        <f>VLOOKUP(AX$2,怪物属性!$B$4:$F$29,5,FALSE)/($F188-VLOOKUP(AX$2,怪物属性!$B$4:$F$29,4,FALSE))</f>
        <v>1158.3952095808384</v>
      </c>
      <c r="AY188" s="153">
        <f>$E188/(VLOOKUP(AY$2,怪物属性!$B$4:$F$29,3,FALSE)-$G188)/IF(AX188&lt;0,ABS(AX188),AX188)</f>
        <v>1.6822675850861435E-3</v>
      </c>
      <c r="AZ188" s="152">
        <f>VLOOKUP(AZ$2,怪物属性!$B$4:$F$29,5,FALSE)/($F188-VLOOKUP(AZ$2,怪物属性!$B$4:$F$29,4,FALSE))</f>
        <v>-3112.2</v>
      </c>
      <c r="BA188" s="153">
        <f>$E188/(VLOOKUP(BA$2,怪物属性!$B$4:$F$29,3,FALSE)-$G188)/IF(AZ188&lt;0,ABS(AZ188),AZ188)</f>
        <v>5.5826297651274297E-4</v>
      </c>
      <c r="BB188" s="152">
        <f>VLOOKUP(BB$2,怪物属性!$B$4:$F$29,5,FALSE)/($F188-VLOOKUP(BB$2,怪物属性!$B$4:$F$29,4,FALSE))</f>
        <v>-612.48571428571427</v>
      </c>
      <c r="BC188" s="153">
        <f>$E188/(VLOOKUP(BC$2,怪物属性!$B$4:$F$29,3,FALSE)-$G188)/IF(BB188&lt;0,ABS(BB188),BB188)</f>
        <v>2.5096135920342475E-3</v>
      </c>
      <c r="BD188" s="152">
        <f>VLOOKUP(BD$2,怪物属性!$B$4:$F$29,5,FALSE)/($F188-VLOOKUP(BD$2,怪物属性!$B$4:$F$29,4,FALSE))</f>
        <v>-239.7179866765359</v>
      </c>
      <c r="BE188" s="153">
        <f>$E188/(VLOOKUP(BE$2,怪物属性!$B$4:$F$29,3,FALSE)-$G188)/IF(BD188&lt;0,ABS(BD188),BD188)</f>
        <v>5.2544449492681411E-3</v>
      </c>
    </row>
    <row r="189" spans="1:57" x14ac:dyDescent="0.15">
      <c r="A189" s="30">
        <f>VLOOKUP(B189,装备升级!W:AB,静态模拟!C189+1,FALSE)+IF(静态模拟!D189=0,0,VLOOKUP(B189,装备强化!AP:AZ,静态模拟!D189+1,FALSE))</f>
        <v>1836</v>
      </c>
      <c r="B189" s="149">
        <v>15</v>
      </c>
      <c r="C189" s="149">
        <v>2</v>
      </c>
      <c r="D189" s="149">
        <v>7</v>
      </c>
      <c r="E189" s="149">
        <f t="shared" si="7"/>
        <v>23550</v>
      </c>
      <c r="F189" s="22">
        <f t="shared" si="8"/>
        <v>7850</v>
      </c>
      <c r="G189" s="22">
        <f t="shared" si="9"/>
        <v>3925</v>
      </c>
      <c r="H189" s="152">
        <f>VLOOKUP(H$2,怪物属性!$B$4:$F$29,5,FALSE)/($F189-VLOOKUP(H$2,怪物属性!$B$4:$F$29,4,FALSE))</f>
        <v>1.5371024734982333</v>
      </c>
      <c r="I189" s="153">
        <f>$E189/(VLOOKUP(I$2,怪物属性!$B$4:$F$29,3,FALSE)-$G189)/IF(H189&lt;0,ABS(H189),H189)</f>
        <v>-6.4482468361778702</v>
      </c>
      <c r="J189" s="152">
        <f>VLOOKUP(J$2,怪物属性!$B$4:$F$29,5,FALSE)/($F189-VLOOKUP(J$2,怪物属性!$B$4:$F$29,4,FALSE))</f>
        <v>2.327773749093546</v>
      </c>
      <c r="K189" s="153">
        <f>$E189/(VLOOKUP(K$2,怪物属性!$B$4:$F$29,3,FALSE)-$G189)/IF(J189&lt;0,ABS(J189),J189)</f>
        <v>-5.1802163936622794</v>
      </c>
      <c r="L189" s="152">
        <f>VLOOKUP(L$2,怪物属性!$B$4:$F$29,5,FALSE)/($F189-VLOOKUP(L$2,怪物属性!$B$4:$F$29,4,FALSE))</f>
        <v>3.7819481680071494</v>
      </c>
      <c r="M189" s="153">
        <f>$E189/(VLOOKUP(M$2,怪物属性!$B$4:$F$29,3,FALSE)-$G189)/IF(L189&lt;0,ABS(L189),L189)</f>
        <v>-4.0752286864478071</v>
      </c>
      <c r="N189" s="152">
        <f>VLOOKUP(N$2,怪物属性!$B$4:$F$29,5,FALSE)/($F189-VLOOKUP(N$2,怪物属性!$B$4:$F$29,4,FALSE))</f>
        <v>5.059399877526026</v>
      </c>
      <c r="O189" s="153">
        <f>$E189/(VLOOKUP(O$2,怪物属性!$B$4:$F$29,3,FALSE)-$G189)/IF(N189&lt;0,ABS(N189),N189)</f>
        <v>-4.2238677416251162</v>
      </c>
      <c r="P189" s="152">
        <f>VLOOKUP(P$2,怪物属性!$B$4:$F$29,5,FALSE)/($F189-VLOOKUP(P$2,怪物属性!$B$4:$F$29,4,FALSE))</f>
        <v>7.2230272483855726</v>
      </c>
      <c r="Q189" s="153">
        <f>$E189/(VLOOKUP(Q$2,怪物属性!$B$4:$F$29,3,FALSE)-$G189)/IF(P189&lt;0,ABS(P189),P189)</f>
        <v>-4.8445851546961878</v>
      </c>
      <c r="R189" s="152">
        <f>VLOOKUP(R$2,怪物属性!$B$4:$F$29,5,FALSE)/($F189-VLOOKUP(R$2,怪物属性!$B$4:$F$29,4,FALSE))</f>
        <v>9.1526084836665049</v>
      </c>
      <c r="S189" s="153">
        <f>$E189/(VLOOKUP(S$2,怪物属性!$B$4:$F$29,3,FALSE)-$G189)/IF(R189&lt;0,ABS(R189),R189)</f>
        <v>-11.749027260069646</v>
      </c>
      <c r="T189" s="152">
        <f>VLOOKUP(T$2,怪物属性!$B$4:$F$29,5,FALSE)/($F189-VLOOKUP(T$2,怪物属性!$B$4:$F$29,4,FALSE))</f>
        <v>12.17024128686327</v>
      </c>
      <c r="U189" s="153">
        <f>$E189/(VLOOKUP(U$2,怪物属性!$B$4:$F$29,3,FALSE)-$G189)/IF(T189&lt;0,ABS(T189),T189)</f>
        <v>9.0422799661949682</v>
      </c>
      <c r="V189" s="152">
        <f>VLOOKUP(V$2,怪物属性!$B$4:$F$29,5,FALSE)/($F189-VLOOKUP(V$2,怪物属性!$B$4:$F$29,4,FALSE))</f>
        <v>14.740484429065743</v>
      </c>
      <c r="W189" s="153">
        <f>$E189/(VLOOKUP(W$2,怪物属性!$B$4:$F$29,3,FALSE)-$G189)/IF(V189&lt;0,ABS(V189),V189)</f>
        <v>2.4503693942797895</v>
      </c>
      <c r="X189" s="152">
        <f>VLOOKUP(X$2,怪物属性!$B$4:$F$29,5,FALSE)/($F189-VLOOKUP(X$2,怪物属性!$B$4:$F$29,4,FALSE))</f>
        <v>18.763548560186013</v>
      </c>
      <c r="Y189" s="153">
        <f>$E189/(VLOOKUP(Y$2,怪物属性!$B$4:$F$29,3,FALSE)-$G189)/IF(X189&lt;0,ABS(X189),X189)</f>
        <v>1.1493526396011453</v>
      </c>
      <c r="Z189" s="152">
        <f>VLOOKUP(Z$2,怪物属性!$B$4:$F$29,5,FALSE)/($F189-VLOOKUP(Z$2,怪物属性!$B$4:$F$29,4,FALSE))</f>
        <v>22.200777921837378</v>
      </c>
      <c r="AA189" s="153">
        <f>$E189/(VLOOKUP(AA$2,怪物属性!$B$4:$F$29,3,FALSE)-$G189)/IF(Z189&lt;0,ABS(Z189),Z189)</f>
        <v>0.6892616242271854</v>
      </c>
      <c r="AB189" s="152">
        <f>VLOOKUP(AB$2,怪物属性!$B$4:$F$29,5,FALSE)/($F189-VLOOKUP(AB$2,怪物属性!$B$4:$F$29,4,FALSE))</f>
        <v>42.37380627557981</v>
      </c>
      <c r="AC189" s="153">
        <f>$E189/(VLOOKUP(AC$2,怪物属性!$B$4:$F$29,3,FALSE)-$G189)/IF(AB189&lt;0,ABS(AB189),AB189)</f>
        <v>0.15425142066093236</v>
      </c>
      <c r="AD189" s="152">
        <f>VLOOKUP(AD$2,怪物属性!$B$4:$F$29,5,FALSE)/($F189-VLOOKUP(AD$2,怪物属性!$B$4:$F$29,4,FALSE))</f>
        <v>50.949066213921903</v>
      </c>
      <c r="AE189" s="153">
        <f>$E189/(VLOOKUP(AE$2,怪物属性!$B$4:$F$29,3,FALSE)-$G189)/IF(AD189&lt;0,ABS(AD189),AD189)</f>
        <v>0.10963622677902511</v>
      </c>
      <c r="AF189" s="152">
        <f>VLOOKUP(AF$2,怪物属性!$B$4:$F$29,5,FALSE)/($F189-VLOOKUP(AF$2,怪物属性!$B$4:$F$29,4,FALSE))</f>
        <v>63.990099009900987</v>
      </c>
      <c r="AG189" s="153">
        <f>$E189/(VLOOKUP(AG$2,怪物属性!$B$4:$F$29,3,FALSE)-$G189)/IF(AF189&lt;0,ABS(AF189),AF189)</f>
        <v>7.5912888751353866E-2</v>
      </c>
      <c r="AH189" s="152">
        <f>VLOOKUP(AH$2,怪物属性!$B$4:$F$29,5,FALSE)/($F189-VLOOKUP(AH$2,怪物属性!$B$4:$F$29,4,FALSE))</f>
        <v>76.702702702702709</v>
      </c>
      <c r="AI189" s="153">
        <f>$E189/(VLOOKUP(AI$2,怪物属性!$B$4:$F$29,3,FALSE)-$G189)/IF(AH189&lt;0,ABS(AH189),AH189)</f>
        <v>5.5996643864429707E-2</v>
      </c>
      <c r="AJ189" s="152">
        <f>VLOOKUP(AJ$2,怪物属性!$B$4:$F$29,5,FALSE)/($F189-VLOOKUP(AJ$2,怪物属性!$B$4:$F$29,4,FALSE))</f>
        <v>96.036900369003689</v>
      </c>
      <c r="AK189" s="153">
        <f>$E189/(VLOOKUP(AK$2,怪物属性!$B$4:$F$29,3,FALSE)-$G189)/IF(AJ189&lt;0,ABS(AJ189),AJ189)</f>
        <v>3.9905328445104374E-2</v>
      </c>
      <c r="AL189" s="152">
        <f>VLOOKUP(AL$2,怪物属性!$B$4:$F$29,5,FALSE)/($F189-VLOOKUP(AL$2,怪物属性!$B$4:$F$29,4,FALSE))</f>
        <v>117.33869312350325</v>
      </c>
      <c r="AM189" s="153">
        <f>$E189/(VLOOKUP(AM$2,怪物属性!$B$4:$F$29,3,FALSE)-$G189)/IF(AL189&lt;0,ABS(AL189),AL189)</f>
        <v>2.9235405570626177E-2</v>
      </c>
      <c r="AN189" s="152">
        <f>VLOOKUP(AN$2,怪物属性!$B$4:$F$29,5,FALSE)/($F189-VLOOKUP(AN$2,怪物属性!$B$4:$F$29,4,FALSE))</f>
        <v>148.37907244154849</v>
      </c>
      <c r="AO189" s="153">
        <f>$E189/(VLOOKUP(AO$2,怪物属性!$B$4:$F$29,3,FALSE)-$G189)/IF(AN189&lt;0,ABS(AN189),AN189)</f>
        <v>2.1002395736364306E-2</v>
      </c>
      <c r="AP189" s="152">
        <f>VLOOKUP(AP$2,怪物属性!$B$4:$F$29,5,FALSE)/($F189-VLOOKUP(AP$2,怪物属性!$B$4:$F$29,4,FALSE))</f>
        <v>185.03533568904592</v>
      </c>
      <c r="AQ189" s="153">
        <f>$E189/(VLOOKUP(AQ$2,怪物属性!$B$4:$F$29,3,FALSE)-$G189)/IF(AP189&lt;0,ABS(AP189),AP189)</f>
        <v>1.5317485579806528E-2</v>
      </c>
      <c r="AR189" s="152">
        <f>VLOOKUP(AR$2,怪物属性!$B$4:$F$29,5,FALSE)/($F189-VLOOKUP(AR$2,怪物属性!$B$4:$F$29,4,FALSE))</f>
        <v>243.88284518828451</v>
      </c>
      <c r="AS189" s="153">
        <f>$E189/(VLOOKUP(AS$2,怪物属性!$B$4:$F$29,3,FALSE)-$G189)/IF(AR189&lt;0,ABS(AR189),AR189)</f>
        <v>1.064052422510736E-2</v>
      </c>
      <c r="AT189" s="152">
        <f>VLOOKUP(AT$2,怪物属性!$B$4:$F$29,5,FALSE)/($F189-VLOOKUP(AT$2,怪物属性!$B$4:$F$29,4,FALSE))</f>
        <v>331.44621513944224</v>
      </c>
      <c r="AU189" s="153">
        <f>$E189/(VLOOKUP(AU$2,怪物属性!$B$4:$F$29,3,FALSE)-$G189)/IF(AT189&lt;0,ABS(AT189),AT189)</f>
        <v>7.1409298484779024E-3</v>
      </c>
      <c r="AV189" s="152">
        <f>VLOOKUP(AV$2,怪物属性!$B$4:$F$29,5,FALSE)/($F189-VLOOKUP(AV$2,怪物属性!$B$4:$F$29,4,FALSE))</f>
        <v>536.36986301369859</v>
      </c>
      <c r="AW189" s="153">
        <f>$E189/(VLOOKUP(AW$2,怪物属性!$B$4:$F$29,3,FALSE)-$G189)/IF(AV189&lt;0,ABS(AV189),AV189)</f>
        <v>3.9987495403234867E-3</v>
      </c>
      <c r="AX189" s="152">
        <f>VLOOKUP(AX$2,怪物属性!$B$4:$F$29,5,FALSE)/($F189-VLOOKUP(AX$2,怪物属性!$B$4:$F$29,4,FALSE))</f>
        <v>1113.9270633397314</v>
      </c>
      <c r="AY189" s="153">
        <f>$E189/(VLOOKUP(AY$2,怪物属性!$B$4:$F$29,3,FALSE)-$G189)/IF(AX189&lt;0,ABS(AX189),AX189)</f>
        <v>1.7553487291492374E-3</v>
      </c>
      <c r="AZ189" s="152">
        <f>VLOOKUP(AZ$2,怪物属性!$B$4:$F$29,5,FALSE)/($F189-VLOOKUP(AZ$2,怪物属性!$B$4:$F$29,4,FALSE))</f>
        <v>-3458</v>
      </c>
      <c r="BA189" s="153">
        <f>$E189/(VLOOKUP(BA$2,怪物属性!$B$4:$F$29,3,FALSE)-$G189)/IF(AZ189&lt;0,ABS(AZ189),AZ189)</f>
        <v>5.0409289179790563E-4</v>
      </c>
      <c r="BB189" s="152">
        <f>VLOOKUP(BB$2,怪物属性!$B$4:$F$29,5,FALSE)/($F189-VLOOKUP(BB$2,怪物属性!$B$4:$F$29,4,FALSE))</f>
        <v>-624.37864077669906</v>
      </c>
      <c r="BC189" s="153">
        <f>$E189/(VLOOKUP(BC$2,怪物属性!$B$4:$F$29,3,FALSE)-$G189)/IF(BB189&lt;0,ABS(BB189),BB189)</f>
        <v>2.4697156747122105E-3</v>
      </c>
      <c r="BD189" s="152">
        <f>VLOOKUP(BD$2,怪物属性!$B$4:$F$29,5,FALSE)/($F189-VLOOKUP(BD$2,怪物属性!$B$4:$F$29,4,FALSE))</f>
        <v>-241.50559284116332</v>
      </c>
      <c r="BE189" s="153">
        <f>$E189/(VLOOKUP(BE$2,怪物属性!$B$4:$F$29,3,FALSE)-$G189)/IF(BD189&lt;0,ABS(BD189),BD189)</f>
        <v>5.2316792565936963E-3</v>
      </c>
    </row>
    <row r="190" spans="1:57" x14ac:dyDescent="0.15">
      <c r="A190" s="30">
        <f>VLOOKUP(B190,装备升级!W:AB,静态模拟!C190+1,FALSE)+IF(静态模拟!D190=0,0,VLOOKUP(B190,装备强化!AP:AZ,静态模拟!D190+1,FALSE))</f>
        <v>2442</v>
      </c>
      <c r="B190" s="149">
        <v>15</v>
      </c>
      <c r="C190" s="149">
        <v>2</v>
      </c>
      <c r="D190" s="149">
        <v>8</v>
      </c>
      <c r="E190" s="149">
        <f t="shared" si="7"/>
        <v>23610</v>
      </c>
      <c r="F190" s="22">
        <f t="shared" si="8"/>
        <v>7870</v>
      </c>
      <c r="G190" s="22">
        <f t="shared" si="9"/>
        <v>3935</v>
      </c>
      <c r="H190" s="152">
        <f>VLOOKUP(H$2,怪物属性!$B$4:$F$29,5,FALSE)/($F190-VLOOKUP(H$2,怪物属性!$B$4:$F$29,4,FALSE))</f>
        <v>1.53276955602537</v>
      </c>
      <c r="I190" s="153">
        <f>$E190/(VLOOKUP(I$2,怪物属性!$B$4:$F$29,3,FALSE)-$G190)/IF(H190&lt;0,ABS(H190),H190)</f>
        <v>-6.4557794028383961</v>
      </c>
      <c r="J190" s="152">
        <f>VLOOKUP(J$2,怪物属性!$B$4:$F$29,5,FALSE)/($F190-VLOOKUP(J$2,怪物属性!$B$4:$F$29,4,FALSE))</f>
        <v>2.3210412147505424</v>
      </c>
      <c r="K190" s="153">
        <f>$E190/(VLOOKUP(K$2,怪物属性!$B$4:$F$29,3,FALSE)-$G190)/IF(J190&lt;0,ABS(J190),J190)</f>
        <v>-5.1819454297018206</v>
      </c>
      <c r="L190" s="152">
        <f>VLOOKUP(L$2,怪物属性!$B$4:$F$29,5,FALSE)/($F190-VLOOKUP(L$2,怪物属性!$B$4:$F$29,4,FALSE))</f>
        <v>3.7707157707157708</v>
      </c>
      <c r="M190" s="153">
        <f>$E190/(VLOOKUP(M$2,怪物属性!$B$4:$F$29,3,FALSE)-$G190)/IF(L190&lt;0,ABS(L190),L190)</f>
        <v>-4.0711382838291934</v>
      </c>
      <c r="N190" s="152">
        <f>VLOOKUP(N$2,怪物属性!$B$4:$F$29,5,FALSE)/($F190-VLOOKUP(N$2,怪物属性!$B$4:$F$29,4,FALSE))</f>
        <v>5.0439560439560438</v>
      </c>
      <c r="O190" s="153">
        <f>$E190/(VLOOKUP(O$2,怪物属性!$B$4:$F$29,3,FALSE)-$G190)/IF(N190&lt;0,ABS(N190),N190)</f>
        <v>-4.2093971881318479</v>
      </c>
      <c r="P190" s="152">
        <f>VLOOKUP(P$2,怪物属性!$B$4:$F$29,5,FALSE)/($F190-VLOOKUP(P$2,怪物属性!$B$4:$F$29,4,FALSE))</f>
        <v>7.200345423143351</v>
      </c>
      <c r="Q190" s="153">
        <f>$E190/(VLOOKUP(Q$2,怪物属性!$B$4:$F$29,3,FALSE)-$G190)/IF(P190&lt;0,ABS(P190),P190)</f>
        <v>-4.8008921738818939</v>
      </c>
      <c r="R190" s="152">
        <f>VLOOKUP(R$2,怪物属性!$B$4:$F$29,5,FALSE)/($F190-VLOOKUP(R$2,怪物属性!$B$4:$F$29,4,FALSE))</f>
        <v>9.1229548031751175</v>
      </c>
      <c r="S190" s="153">
        <f>$E190/(VLOOKUP(S$2,怪物属性!$B$4:$F$29,3,FALSE)-$G190)/IF(R190&lt;0,ABS(R190),R190)</f>
        <v>-11.301210945968956</v>
      </c>
      <c r="T190" s="152">
        <f>VLOOKUP(T$2,怪物属性!$B$4:$F$29,5,FALSE)/($F190-VLOOKUP(T$2,怪物属性!$B$4:$F$29,4,FALSE))</f>
        <v>12.129592518370073</v>
      </c>
      <c r="U190" s="153">
        <f>$E190/(VLOOKUP(U$2,怪物属性!$B$4:$F$29,3,FALSE)-$G190)/IF(T190&lt;0,ABS(T190),T190)</f>
        <v>9.5415648911839224</v>
      </c>
      <c r="V190" s="152">
        <f>VLOOKUP(V$2,怪物属性!$B$4:$F$29,5,FALSE)/($F190-VLOOKUP(V$2,怪物属性!$B$4:$F$29,4,FALSE))</f>
        <v>14.689655172413794</v>
      </c>
      <c r="W190" s="153">
        <f>$E190/(VLOOKUP(W$2,怪物属性!$B$4:$F$29,3,FALSE)-$G190)/IF(V190&lt;0,ABS(V190),V190)</f>
        <v>2.5035101575183187</v>
      </c>
      <c r="X190" s="152">
        <f>VLOOKUP(X$2,怪物属性!$B$4:$F$29,5,FALSE)/($F190-VLOOKUP(X$2,怪物属性!$B$4:$F$29,4,FALSE))</f>
        <v>18.696667260737836</v>
      </c>
      <c r="Y190" s="153">
        <f>$E190/(VLOOKUP(Y$2,怪物属性!$B$4:$F$29,3,FALSE)-$G190)/IF(X190&lt;0,ABS(X190),X190)</f>
        <v>1.1670904818839016</v>
      </c>
      <c r="Z190" s="152">
        <f>VLOOKUP(Z$2,怪物属性!$B$4:$F$29,5,FALSE)/($F190-VLOOKUP(Z$2,怪物属性!$B$4:$F$29,4,FALSE))</f>
        <v>22.11884111459679</v>
      </c>
      <c r="AA190" s="153">
        <f>$E190/(VLOOKUP(AA$2,怪物属性!$B$4:$F$29,3,FALSE)-$G190)/IF(Z190&lt;0,ABS(Z190),Z190)</f>
        <v>0.69811365477100484</v>
      </c>
      <c r="AB190" s="152">
        <f>VLOOKUP(AB$2,怪物属性!$B$4:$F$29,5,FALSE)/($F190-VLOOKUP(AB$2,怪物属性!$B$4:$F$29,4,FALSE))</f>
        <v>42.181982797645993</v>
      </c>
      <c r="AC190" s="153">
        <f>$E190/(VLOOKUP(AC$2,怪物属性!$B$4:$F$29,3,FALSE)-$G190)/IF(AB190&lt;0,ABS(AB190),AB190)</f>
        <v>0.15578002874230121</v>
      </c>
      <c r="AD190" s="152">
        <f>VLOOKUP(AD$2,怪物属性!$B$4:$F$29,5,FALSE)/($F190-VLOOKUP(AD$2,怪物属性!$B$4:$F$29,4,FALSE))</f>
        <v>50.703113685734976</v>
      </c>
      <c r="AE190" s="153">
        <f>$E190/(VLOOKUP(AE$2,怪物属性!$B$4:$F$29,3,FALSE)-$G190)/IF(AD190&lt;0,ABS(AD190),AD190)</f>
        <v>0.11071133520347401</v>
      </c>
      <c r="AF190" s="152">
        <f>VLOOKUP(AF$2,怪物属性!$B$4:$F$29,5,FALSE)/($F190-VLOOKUP(AF$2,怪物属性!$B$4:$F$29,4,FALSE))</f>
        <v>63.658372213582169</v>
      </c>
      <c r="AG190" s="153">
        <f>$E190/(VLOOKUP(AG$2,怪物属性!$B$4:$F$29,3,FALSE)-$G190)/IF(AF190&lt;0,ABS(AF190),AF190)</f>
        <v>7.6661020076614877E-2</v>
      </c>
      <c r="AH190" s="152">
        <f>VLOOKUP(AH$2,怪物属性!$B$4:$F$29,5,FALSE)/($F190-VLOOKUP(AH$2,怪物属性!$B$4:$F$29,4,FALSE))</f>
        <v>76.273236282194844</v>
      </c>
      <c r="AI190" s="153">
        <f>$E190/(VLOOKUP(AI$2,怪物属性!$B$4:$F$29,3,FALSE)-$G190)/IF(AH190&lt;0,ABS(AH190),AH190)</f>
        <v>5.6558562779907312E-2</v>
      </c>
      <c r="AJ190" s="152">
        <f>VLOOKUP(AJ$2,怪物属性!$B$4:$F$29,5,FALSE)/($F190-VLOOKUP(AJ$2,怪物属性!$B$4:$F$29,4,FALSE))</f>
        <v>95.44987775061125</v>
      </c>
      <c r="AK190" s="153">
        <f>$E190/(VLOOKUP(AK$2,怪物属性!$B$4:$F$29,3,FALSE)-$G190)/IF(AJ190&lt;0,ABS(AJ190),AJ190)</f>
        <v>4.0318655703271082E-2</v>
      </c>
      <c r="AL190" s="152">
        <f>VLOOKUP(AL$2,怪物属性!$B$4:$F$29,5,FALSE)/($F190-VLOOKUP(AL$2,怪物属性!$B$4:$F$29,4,FALSE))</f>
        <v>116.54128440366972</v>
      </c>
      <c r="AM190" s="153">
        <f>$E190/(VLOOKUP(AM$2,怪物属性!$B$4:$F$29,3,FALSE)-$G190)/IF(AL190&lt;0,ABS(AL190),AL190)</f>
        <v>2.9553486822578998E-2</v>
      </c>
      <c r="AN190" s="152">
        <f>VLOOKUP(AN$2,怪物属性!$B$4:$F$29,5,FALSE)/($F190-VLOOKUP(AN$2,怪物属性!$B$4:$F$29,4,FALSE))</f>
        <v>147.25028527957397</v>
      </c>
      <c r="AO190" s="153">
        <f>$E190/(VLOOKUP(AO$2,怪物属性!$B$4:$F$29,3,FALSE)-$G190)/IF(AN190&lt;0,ABS(AN190),AN190)</f>
        <v>2.1245428373578911E-2</v>
      </c>
      <c r="AP190" s="152">
        <f>VLOOKUP(AP$2,怪物属性!$B$4:$F$29,5,FALSE)/($F190-VLOOKUP(AP$2,怪物属性!$B$4:$F$29,4,FALSE))</f>
        <v>183.41506129597198</v>
      </c>
      <c r="AQ190" s="153">
        <f>$E190/(VLOOKUP(AQ$2,怪物属性!$B$4:$F$29,3,FALSE)-$G190)/IF(AP190&lt;0,ABS(AP190),AP190)</f>
        <v>1.5510836758588324E-2</v>
      </c>
      <c r="AR190" s="152">
        <f>VLOOKUP(AR$2,怪物属性!$B$4:$F$29,5,FALSE)/($F190-VLOOKUP(AR$2,怪物属性!$B$4:$F$29,4,FALSE))</f>
        <v>241.35817805383022</v>
      </c>
      <c r="AS190" s="153">
        <f>$E190/(VLOOKUP(AS$2,怪物属性!$B$4:$F$29,3,FALSE)-$G190)/IF(AR190&lt;0,ABS(AR190),AR190)</f>
        <v>1.0791111000416518E-2</v>
      </c>
      <c r="AT190" s="152">
        <f>VLOOKUP(AT$2,怪物属性!$B$4:$F$29,5,FALSE)/($F190-VLOOKUP(AT$2,怪物属性!$B$4:$F$29,4,FALSE))</f>
        <v>327.10222804718217</v>
      </c>
      <c r="AU190" s="153">
        <f>$E190/(VLOOKUP(AU$2,怪物属性!$B$4:$F$29,3,FALSE)-$G190)/IF(AT190&lt;0,ABS(AT190),AT190)</f>
        <v>7.2614959648385907E-3</v>
      </c>
      <c r="AV190" s="152">
        <f>VLOOKUP(AV$2,怪物属性!$B$4:$F$29,5,FALSE)/($F190-VLOOKUP(AV$2,怪物属性!$B$4:$F$29,4,FALSE))</f>
        <v>526.07485604606529</v>
      </c>
      <c r="AW190" s="153">
        <f>$E190/(VLOOKUP(AW$2,怪物属性!$B$4:$F$29,3,FALSE)-$G190)/IF(AV190&lt;0,ABS(AV190),AV190)</f>
        <v>4.0911161956973963E-3</v>
      </c>
      <c r="AX190" s="152">
        <f>VLOOKUP(AX$2,怪物属性!$B$4:$F$29,5,FALSE)/($F190-VLOOKUP(AX$2,怪物属性!$B$4:$F$29,4,FALSE))</f>
        <v>1072.7467652495379</v>
      </c>
      <c r="AY190" s="153">
        <f>$E190/(VLOOKUP(AY$2,怪物属性!$B$4:$F$29,3,FALSE)-$G190)/IF(AX190&lt;0,ABS(AX190),AX190)</f>
        <v>1.8288949733984863E-3</v>
      </c>
      <c r="AZ190" s="152">
        <f>VLOOKUP(AZ$2,怪物属性!$B$4:$F$29,5,FALSE)/($F190-VLOOKUP(AZ$2,怪物属性!$B$4:$F$29,4,FALSE))</f>
        <v>-3890.25</v>
      </c>
      <c r="BA190" s="153">
        <f>$E190/(VLOOKUP(BA$2,怪物属性!$B$4:$F$29,3,FALSE)-$G190)/IF(AZ190&lt;0,ABS(AZ190),AZ190)</f>
        <v>4.4955694078501097E-4</v>
      </c>
      <c r="BB190" s="152">
        <f>VLOOKUP(BB$2,怪物属性!$B$4:$F$29,5,FALSE)/($F190-VLOOKUP(BB$2,怪物属性!$B$4:$F$29,4,FALSE))</f>
        <v>-636.74257425742576</v>
      </c>
      <c r="BC190" s="153">
        <f>$E190/(VLOOKUP(BC$2,怪物属性!$B$4:$F$29,3,FALSE)-$G190)/IF(BB190&lt;0,ABS(BB190),BB190)</f>
        <v>2.4295209533138603E-3</v>
      </c>
      <c r="BD190" s="152">
        <f>VLOOKUP(BD$2,怪物属性!$B$4:$F$29,5,FALSE)/($F190-VLOOKUP(BD$2,怪物属性!$B$4:$F$29,4,FALSE))</f>
        <v>-243.32006010518407</v>
      </c>
      <c r="BE190" s="153">
        <f>$E190/(VLOOKUP(BE$2,怪物属性!$B$4:$F$29,3,FALSE)-$G190)/IF(BD190&lt;0,ABS(BD190),BD190)</f>
        <v>5.2086902223520241E-3</v>
      </c>
    </row>
    <row r="191" spans="1:57" x14ac:dyDescent="0.15">
      <c r="A191" s="30">
        <f>VLOOKUP(B191,装备升级!W:AB,静态模拟!C191+1,FALSE)+IF(静态模拟!D191=0,0,VLOOKUP(B191,装备强化!AP:AZ,静态模拟!D191+1,FALSE))</f>
        <v>3194</v>
      </c>
      <c r="B191" s="149">
        <v>15</v>
      </c>
      <c r="C191" s="149">
        <v>2</v>
      </c>
      <c r="D191" s="149">
        <v>9</v>
      </c>
      <c r="E191" s="149">
        <f t="shared" si="7"/>
        <v>23670</v>
      </c>
      <c r="F191" s="22">
        <f t="shared" si="8"/>
        <v>7890</v>
      </c>
      <c r="G191" s="22">
        <f t="shared" si="9"/>
        <v>3945</v>
      </c>
      <c r="H191" s="152">
        <f>VLOOKUP(H$2,怪物属性!$B$4:$F$29,5,FALSE)/($F191-VLOOKUP(H$2,怪物属性!$B$4:$F$29,4,FALSE))</f>
        <v>1.528460997891778</v>
      </c>
      <c r="I191" s="153">
        <f>$E191/(VLOOKUP(I$2,怪物属性!$B$4:$F$29,3,FALSE)-$G191)/IF(H191&lt;0,ABS(H191),H191)</f>
        <v>-6.4633412008519944</v>
      </c>
      <c r="J191" s="152">
        <f>VLOOKUP(J$2,怪物属性!$B$4:$F$29,5,FALSE)/($F191-VLOOKUP(J$2,怪物属性!$B$4:$F$29,4,FALSE))</f>
        <v>2.3143475126171595</v>
      </c>
      <c r="K191" s="153">
        <f>$E191/(VLOOKUP(K$2,怪物属性!$B$4:$F$29,3,FALSE)-$G191)/IF(J191&lt;0,ABS(J191),J191)</f>
        <v>-5.1837327282803836</v>
      </c>
      <c r="L191" s="152">
        <f>VLOOKUP(L$2,怪物属性!$B$4:$F$29,5,FALSE)/($F191-VLOOKUP(L$2,怪物属性!$B$4:$F$29,4,FALSE))</f>
        <v>3.7595498963577141</v>
      </c>
      <c r="M191" s="153">
        <f>$E191/(VLOOKUP(M$2,怪物属性!$B$4:$F$29,3,FALSE)-$G191)/IF(L191&lt;0,ABS(L191),L191)</f>
        <v>-4.067161786902302</v>
      </c>
      <c r="N191" s="152">
        <f>VLOOKUP(N$2,怪物属性!$B$4:$F$29,5,FALSE)/($F191-VLOOKUP(N$2,怪物属性!$B$4:$F$29,4,FALSE))</f>
        <v>5.0286062081558125</v>
      </c>
      <c r="O191" s="153">
        <f>$E191/(VLOOKUP(O$2,怪物属性!$B$4:$F$29,3,FALSE)-$G191)/IF(N191&lt;0,ABS(N191),N191)</f>
        <v>-4.1952493019390369</v>
      </c>
      <c r="P191" s="152">
        <f>VLOOKUP(P$2,怪物属性!$B$4:$F$29,5,FALSE)/($F191-VLOOKUP(P$2,怪物属性!$B$4:$F$29,4,FALSE))</f>
        <v>7.1778056033808104</v>
      </c>
      <c r="Q191" s="153">
        <f>$E191/(VLOOKUP(Q$2,怪物属性!$B$4:$F$29,3,FALSE)-$G191)/IF(P191&lt;0,ABS(P191),P191)</f>
        <v>-4.7585356922673485</v>
      </c>
      <c r="R191" s="152">
        <f>VLOOKUP(R$2,怪物属性!$B$4:$F$29,5,FALSE)/($F191-VLOOKUP(R$2,怪物属性!$B$4:$F$29,4,FALSE))</f>
        <v>9.0934926529953177</v>
      </c>
      <c r="S191" s="153">
        <f>$E191/(VLOOKUP(S$2,怪物属性!$B$4:$F$29,3,FALSE)-$G191)/IF(R191&lt;0,ABS(R191),R191)</f>
        <v>-10.891047112810229</v>
      </c>
      <c r="T191" s="152">
        <f>VLOOKUP(T$2,怪物属性!$B$4:$F$29,5,FALSE)/($F191-VLOOKUP(T$2,怪物属性!$B$4:$F$29,4,FALSE))</f>
        <v>12.089214380825567</v>
      </c>
      <c r="U191" s="153">
        <f>$E191/(VLOOKUP(U$2,怪物属性!$B$4:$F$29,3,FALSE)-$G191)/IF(T191&lt;0,ABS(T191),T191)</f>
        <v>10.09249281507228</v>
      </c>
      <c r="V191" s="152">
        <f>VLOOKUP(V$2,怪物属性!$B$4:$F$29,5,FALSE)/($F191-VLOOKUP(V$2,怪物属性!$B$4:$F$29,4,FALSE))</f>
        <v>14.639175257731958</v>
      </c>
      <c r="W191" s="153">
        <f>$E191/(VLOOKUP(W$2,怪物属性!$B$4:$F$29,3,FALSE)-$G191)/IF(V191&lt;0,ABS(V191),V191)</f>
        <v>2.5583771617044038</v>
      </c>
      <c r="X191" s="152">
        <f>VLOOKUP(X$2,怪物属性!$B$4:$F$29,5,FALSE)/($F191-VLOOKUP(X$2,怪物属性!$B$4:$F$29,4,FALSE))</f>
        <v>18.630261054874801</v>
      </c>
      <c r="Y191" s="153">
        <f>$E191/(VLOOKUP(Y$2,怪物属性!$B$4:$F$29,3,FALSE)-$G191)/IF(X191&lt;0,ABS(X191),X191)</f>
        <v>1.1851805949235206</v>
      </c>
      <c r="Z191" s="152">
        <f>VLOOKUP(Z$2,怪物属性!$B$4:$F$29,5,FALSE)/($F191-VLOOKUP(Z$2,怪物属性!$B$4:$F$29,4,FALSE))</f>
        <v>22.037506894649752</v>
      </c>
      <c r="AA191" s="153">
        <f>$E191/(VLOOKUP(AA$2,怪物属性!$B$4:$F$29,3,FALSE)-$G191)/IF(Z191&lt;0,ABS(Z191),Z191)</f>
        <v>0.70709541779498042</v>
      </c>
      <c r="AB191" s="152">
        <f>VLOOKUP(AB$2,怪物属性!$B$4:$F$29,5,FALSE)/($F191-VLOOKUP(AB$2,怪物属性!$B$4:$F$29,4,FALSE))</f>
        <v>41.99188823794502</v>
      </c>
      <c r="AC191" s="153">
        <f>$E191/(VLOOKUP(AC$2,怪物属性!$B$4:$F$29,3,FALSE)-$G191)/IF(AB191&lt;0,ABS(AB191),AB191)</f>
        <v>0.15732076366198758</v>
      </c>
      <c r="AD191" s="152">
        <f>VLOOKUP(AD$2,怪物属性!$B$4:$F$29,5,FALSE)/($F191-VLOOKUP(AD$2,怪物属性!$B$4:$F$29,4,FALSE))</f>
        <v>50.45952438145568</v>
      </c>
      <c r="AE191" s="153">
        <f>$E191/(VLOOKUP(AE$2,怪物属性!$B$4:$F$29,3,FALSE)-$G191)/IF(AD191&lt;0,ABS(AD191),AD191)</f>
        <v>0.11179429093783101</v>
      </c>
      <c r="AF191" s="152">
        <f>VLOOKUP(AF$2,怪物属性!$B$4:$F$29,5,FALSE)/($F191-VLOOKUP(AF$2,怪物属性!$B$4:$F$29,4,FALSE))</f>
        <v>63.330067044868485</v>
      </c>
      <c r="AG191" s="153">
        <f>$E191/(VLOOKUP(AG$2,怪物属性!$B$4:$F$29,3,FALSE)-$G191)/IF(AF191&lt;0,ABS(AF191),AF191)</f>
        <v>7.7414274610701717E-2</v>
      </c>
      <c r="AH191" s="152">
        <f>VLOOKUP(AH$2,怪物属性!$B$4:$F$29,5,FALSE)/($F191-VLOOKUP(AH$2,怪物属性!$B$4:$F$29,4,FALSE))</f>
        <v>75.84855233853007</v>
      </c>
      <c r="AI191" s="153">
        <f>$E191/(VLOOKUP(AI$2,怪物属性!$B$4:$F$29,3,FALSE)-$G191)/IF(AH191&lt;0,ABS(AH191),AH191)</f>
        <v>5.7124151363835668E-2</v>
      </c>
      <c r="AJ191" s="152">
        <f>VLOOKUP(AJ$2,怪物属性!$B$4:$F$29,5,FALSE)/($F191-VLOOKUP(AJ$2,怪物属性!$B$4:$F$29,4,FALSE))</f>
        <v>94.869987849331707</v>
      </c>
      <c r="AK191" s="153">
        <f>$E191/(VLOOKUP(AK$2,怪物属性!$B$4:$F$29,3,FALSE)-$G191)/IF(AJ191&lt;0,ABS(AJ191),AJ191)</f>
        <v>4.0734587233802307E-2</v>
      </c>
      <c r="AL191" s="152">
        <f>VLOOKUP(AL$2,怪物属性!$B$4:$F$29,5,FALSE)/($F191-VLOOKUP(AL$2,怪物属性!$B$4:$F$29,4,FALSE))</f>
        <v>115.75464056699292</v>
      </c>
      <c r="AM191" s="153">
        <f>$E191/(VLOOKUP(AM$2,怪物属性!$B$4:$F$29,3,FALSE)-$G191)/IF(AL191&lt;0,ABS(AL191),AL191)</f>
        <v>2.9873519732267716E-2</v>
      </c>
      <c r="AN191" s="152">
        <f>VLOOKUP(AN$2,怪物属性!$B$4:$F$29,5,FALSE)/($F191-VLOOKUP(AN$2,怪物属性!$B$4:$F$29,4,FALSE))</f>
        <v>146.13854284635713</v>
      </c>
      <c r="AO191" s="153">
        <f>$E191/(VLOOKUP(AO$2,怪物属性!$B$4:$F$29,3,FALSE)-$G191)/IF(AN191&lt;0,ABS(AN191),AN191)</f>
        <v>2.1489928473278842E-2</v>
      </c>
      <c r="AP191" s="152">
        <f>VLOOKUP(AP$2,怪物属性!$B$4:$F$29,5,FALSE)/($F191-VLOOKUP(AP$2,怪物属性!$B$4:$F$29,4,FALSE))</f>
        <v>181.82291666666666</v>
      </c>
      <c r="AQ191" s="153">
        <f>$E191/(VLOOKUP(AQ$2,怪物属性!$B$4:$F$29,3,FALSE)-$G191)/IF(AP191&lt;0,ABS(AP191),AP191)</f>
        <v>1.5705345621173851E-2</v>
      </c>
      <c r="AR191" s="152">
        <f>VLOOKUP(AR$2,怪物属性!$B$4:$F$29,5,FALSE)/($F191-VLOOKUP(AR$2,怪物属性!$B$4:$F$29,4,FALSE))</f>
        <v>238.88524590163934</v>
      </c>
      <c r="AS191" s="153">
        <f>$E191/(VLOOKUP(AS$2,怪物属性!$B$4:$F$29,3,FALSE)-$G191)/IF(AR191&lt;0,ABS(AR191),AR191)</f>
        <v>1.0942598779866171E-2</v>
      </c>
      <c r="AT191" s="152">
        <f>VLOOKUP(AT$2,怪物属性!$B$4:$F$29,5,FALSE)/($F191-VLOOKUP(AT$2,怪物属性!$B$4:$F$29,4,FALSE))</f>
        <v>322.87063389391977</v>
      </c>
      <c r="AU191" s="153">
        <f>$E191/(VLOOKUP(AU$2,怪物属性!$B$4:$F$29,3,FALSE)-$G191)/IF(AT191&lt;0,ABS(AT191),AT191)</f>
        <v>7.3827891123334471E-3</v>
      </c>
      <c r="AV191" s="152">
        <f>VLOOKUP(AV$2,怪物属性!$B$4:$F$29,5,FALSE)/($F191-VLOOKUP(AV$2,怪物属性!$B$4:$F$29,4,FALSE))</f>
        <v>516.1676082862524</v>
      </c>
      <c r="AW191" s="153">
        <f>$E191/(VLOOKUP(AW$2,怪物属性!$B$4:$F$29,3,FALSE)-$G191)/IF(AV191&lt;0,ABS(AV191),AV191)</f>
        <v>4.1840508745155909E-3</v>
      </c>
      <c r="AX191" s="152">
        <f>VLOOKUP(AX$2,怪物属性!$B$4:$F$29,5,FALSE)/($F191-VLOOKUP(AX$2,怪物属性!$B$4:$F$29,4,FALSE))</f>
        <v>1034.5026737967914</v>
      </c>
      <c r="AY191" s="153">
        <f>$E191/(VLOOKUP(AY$2,怪物属性!$B$4:$F$29,3,FALSE)-$G191)/IF(AX191&lt;0,ABS(AX191),AX191)</f>
        <v>1.9029074782634964E-3</v>
      </c>
      <c r="AZ191" s="152">
        <f>VLOOKUP(AZ$2,怪物属性!$B$4:$F$29,5,FALSE)/($F191-VLOOKUP(AZ$2,怪物属性!$B$4:$F$29,4,FALSE))</f>
        <v>-4446</v>
      </c>
      <c r="BA191" s="153">
        <f>$E191/(VLOOKUP(BA$2,怪物属性!$B$4:$F$29,3,FALSE)-$G191)/IF(AZ191&lt;0,ABS(AZ191),AZ191)</f>
        <v>3.9465430983514553E-4</v>
      </c>
      <c r="BB191" s="152">
        <f>VLOOKUP(BB$2,怪物属性!$B$4:$F$29,5,FALSE)/($F191-VLOOKUP(BB$2,怪物属性!$B$4:$F$29,4,FALSE))</f>
        <v>-649.60606060606062</v>
      </c>
      <c r="BC191" s="153">
        <f>$E191/(VLOOKUP(BC$2,怪物属性!$B$4:$F$29,3,FALSE)-$G191)/IF(BB191&lt;0,ABS(BB191),BB191)</f>
        <v>2.3890288440388901E-3</v>
      </c>
      <c r="BD191" s="152">
        <f>VLOOKUP(BD$2,怪物属性!$B$4:$F$29,5,FALSE)/($F191-VLOOKUP(BD$2,怪物属性!$B$4:$F$29,4,FALSE))</f>
        <v>-245.16199848599547</v>
      </c>
      <c r="BE191" s="153">
        <f>$E191/(VLOOKUP(BE$2,怪物属性!$B$4:$F$29,3,FALSE)-$G191)/IF(BD191&lt;0,ABS(BD191),BD191)</f>
        <v>5.1854774866823879E-3</v>
      </c>
    </row>
    <row r="192" spans="1:57" x14ac:dyDescent="0.15">
      <c r="A192" s="30">
        <f>VLOOKUP(B192,装备升级!W:AB,静态模拟!C192+1,FALSE)+IF(静态模拟!D192=0,0,VLOOKUP(B192,装备强化!AP:AZ,静态模拟!D192+1,FALSE))</f>
        <v>4112</v>
      </c>
      <c r="B192" s="149">
        <v>15</v>
      </c>
      <c r="C192" s="149">
        <v>2</v>
      </c>
      <c r="D192" s="149">
        <v>10</v>
      </c>
      <c r="E192" s="149">
        <f t="shared" si="7"/>
        <v>23730</v>
      </c>
      <c r="F192" s="22">
        <f t="shared" si="8"/>
        <v>7910</v>
      </c>
      <c r="G192" s="22">
        <f t="shared" si="9"/>
        <v>3955</v>
      </c>
      <c r="H192" s="152">
        <f>VLOOKUP(H$2,怪物属性!$B$4:$F$29,5,FALSE)/($F192-VLOOKUP(H$2,怪物属性!$B$4:$F$29,4,FALSE))</f>
        <v>1.5241765942536791</v>
      </c>
      <c r="I192" s="153">
        <f>$E192/(VLOOKUP(I$2,怪物属性!$B$4:$F$29,3,FALSE)-$G192)/IF(H192&lt;0,ABS(H192),H192)</f>
        <v>-6.4709318657379544</v>
      </c>
      <c r="J192" s="152">
        <f>VLOOKUP(J$2,怪物属性!$B$4:$F$29,5,FALSE)/($F192-VLOOKUP(J$2,怪物属性!$B$4:$F$29,4,FALSE))</f>
        <v>2.3076923076923075</v>
      </c>
      <c r="K192" s="153">
        <f>$E192/(VLOOKUP(K$2,怪物属性!$B$4:$F$29,3,FALSE)-$G192)/IF(J192&lt;0,ABS(J192),J192)</f>
        <v>-5.1855774079677257</v>
      </c>
      <c r="L192" s="152">
        <f>VLOOKUP(L$2,怪物属性!$B$4:$F$29,5,FALSE)/($F192-VLOOKUP(L$2,怪物属性!$B$4:$F$29,4,FALSE))</f>
        <v>3.7484499557130202</v>
      </c>
      <c r="M192" s="153">
        <f>$E192/(VLOOKUP(M$2,怪物属性!$B$4:$F$29,3,FALSE)-$G192)/IF(L192&lt;0,ABS(L192),L192)</f>
        <v>-4.0632970023611295</v>
      </c>
      <c r="N192" s="152">
        <f>VLOOKUP(N$2,怪物属性!$B$4:$F$29,5,FALSE)/($F192-VLOOKUP(N$2,怪物属性!$B$4:$F$29,4,FALSE))</f>
        <v>5.0133495145631066</v>
      </c>
      <c r="O192" s="153">
        <f>$E192/(VLOOKUP(O$2,怪物属性!$B$4:$F$29,3,FALSE)-$G192)/IF(N192&lt;0,ABS(N192),N192)</f>
        <v>-4.1814155317931387</v>
      </c>
      <c r="P192" s="152">
        <f>VLOOKUP(P$2,怪物属性!$B$4:$F$29,5,FALSE)/($F192-VLOOKUP(P$2,怪物属性!$B$4:$F$29,4,FALSE))</f>
        <v>7.1554064596660947</v>
      </c>
      <c r="Q192" s="153">
        <f>$E192/(VLOOKUP(Q$2,怪物属性!$B$4:$F$29,3,FALSE)-$G192)/IF(P192&lt;0,ABS(P192),P192)</f>
        <v>-4.7174586757472969</v>
      </c>
      <c r="R192" s="152">
        <f>VLOOKUP(R$2,怪物属性!$B$4:$F$29,5,FALSE)/($F192-VLOOKUP(R$2,怪物属性!$B$4:$F$29,4,FALSE))</f>
        <v>9.0642201834862384</v>
      </c>
      <c r="S192" s="153">
        <f>$E192/(VLOOKUP(S$2,怪物属性!$B$4:$F$29,3,FALSE)-$G192)/IF(R192&lt;0,ABS(R192),R192)</f>
        <v>-10.513999317106482</v>
      </c>
      <c r="T192" s="152">
        <f>VLOOKUP(T$2,怪物属性!$B$4:$F$29,5,FALSE)/($F192-VLOOKUP(T$2,怪物属性!$B$4:$F$29,4,FALSE))</f>
        <v>12.049104180491042</v>
      </c>
      <c r="U192" s="153">
        <f>$E192/(VLOOKUP(U$2,怪物属性!$B$4:$F$29,3,FALSE)-$G192)/IF(T192&lt;0,ABS(T192),T192)</f>
        <v>10.703483792028425</v>
      </c>
      <c r="V192" s="152">
        <f>VLOOKUP(V$2,怪物属性!$B$4:$F$29,5,FALSE)/($F192-VLOOKUP(V$2,怪物属性!$B$4:$F$29,4,FALSE))</f>
        <v>14.58904109589041</v>
      </c>
      <c r="W192" s="153">
        <f>$E192/(VLOOKUP(W$2,怪物属性!$B$4:$F$29,3,FALSE)-$G192)/IF(V192&lt;0,ABS(V192),V192)</f>
        <v>2.6150536660477335</v>
      </c>
      <c r="X192" s="152">
        <f>VLOOKUP(X$2,怪物属性!$B$4:$F$29,5,FALSE)/($F192-VLOOKUP(X$2,怪物属性!$B$4:$F$29,4,FALSE))</f>
        <v>18.564324898248099</v>
      </c>
      <c r="Y192" s="153">
        <f>$E192/(VLOOKUP(Y$2,怪物属性!$B$4:$F$29,3,FALSE)-$G192)/IF(X192&lt;0,ABS(X192),X192)</f>
        <v>1.2036329298713269</v>
      </c>
      <c r="Z192" s="152">
        <f>VLOOKUP(Z$2,怪物属性!$B$4:$F$29,5,FALSE)/($F192-VLOOKUP(Z$2,怪物属性!$B$4:$F$29,4,FALSE))</f>
        <v>21.956768638944862</v>
      </c>
      <c r="AA192" s="153">
        <f>$E192/(VLOOKUP(AA$2,怪物属性!$B$4:$F$29,3,FALSE)-$G192)/IF(Z192&lt;0,ABS(Z192),Z192)</f>
        <v>0.7162094924736675</v>
      </c>
      <c r="AB192" s="152">
        <f>VLOOKUP(AB$2,怪物属性!$B$4:$F$29,5,FALSE)/($F192-VLOOKUP(AB$2,怪物属性!$B$4:$F$29,4,FALSE))</f>
        <v>41.803499327052492</v>
      </c>
      <c r="AC192" s="153">
        <f>$E192/(VLOOKUP(AC$2,怪物属性!$B$4:$F$29,3,FALSE)-$G192)/IF(AB192&lt;0,ABS(AB192),AB192)</f>
        <v>0.15887372724063228</v>
      </c>
      <c r="AD192" s="152">
        <f>VLOOKUP(AD$2,怪物属性!$B$4:$F$29,5,FALSE)/($F192-VLOOKUP(AD$2,怪物属性!$B$4:$F$29,4,FALSE))</f>
        <v>50.218264403538129</v>
      </c>
      <c r="AE192" s="153">
        <f>$E192/(VLOOKUP(AE$2,怪物属性!$B$4:$F$29,3,FALSE)-$G192)/IF(AD192&lt;0,ABS(AD192),AD192)</f>
        <v>0.11288515022177534</v>
      </c>
      <c r="AF192" s="152">
        <f>VLOOKUP(AF$2,怪物属性!$B$4:$F$29,5,FALSE)/($F192-VLOOKUP(AF$2,怪物属性!$B$4:$F$29,4,FALSE))</f>
        <v>63.005130836326323</v>
      </c>
      <c r="AG192" s="153">
        <f>$E192/(VLOOKUP(AG$2,怪物属性!$B$4:$F$29,3,FALSE)-$G192)/IF(AF192&lt;0,ABS(AF192),AF192)</f>
        <v>7.8172684254042932E-2</v>
      </c>
      <c r="AH192" s="152">
        <f>VLOOKUP(AH$2,怪物属性!$B$4:$F$29,5,FALSE)/($F192-VLOOKUP(AH$2,怪物属性!$B$4:$F$29,4,FALSE))</f>
        <v>75.428571428571431</v>
      </c>
      <c r="AI192" s="153">
        <f>$E192/(VLOOKUP(AI$2,怪物属性!$B$4:$F$29,3,FALSE)-$G192)/IF(AH192&lt;0,ABS(AH192),AH192)</f>
        <v>5.7693429805111447E-2</v>
      </c>
      <c r="AJ192" s="152">
        <f>VLOOKUP(AJ$2,怪物属性!$B$4:$F$29,5,FALSE)/($F192-VLOOKUP(AJ$2,怪物属性!$B$4:$F$29,4,FALSE))</f>
        <v>94.29710144927536</v>
      </c>
      <c r="AK192" s="153">
        <f>$E192/(VLOOKUP(AK$2,怪物属性!$B$4:$F$29,3,FALSE)-$G192)/IF(AJ192&lt;0,ABS(AJ192),AJ192)</f>
        <v>4.1153135813177324E-2</v>
      </c>
      <c r="AL192" s="152">
        <f>VLOOKUP(AL$2,怪物属性!$B$4:$F$29,5,FALSE)/($F192-VLOOKUP(AL$2,怪物属性!$B$4:$F$29,4,FALSE))</f>
        <v>114.97854508883674</v>
      </c>
      <c r="AM192" s="153">
        <f>$E192/(VLOOKUP(AM$2,怪物属性!$B$4:$F$29,3,FALSE)-$G192)/IF(AL192&lt;0,ABS(AL192),AL192)</f>
        <v>3.0195512865856505E-2</v>
      </c>
      <c r="AN192" s="152">
        <f>VLOOKUP(AN$2,怪物属性!$B$4:$F$29,5,FALSE)/($F192-VLOOKUP(AN$2,怪物属性!$B$4:$F$29,4,FALSE))</f>
        <v>145.04346197077558</v>
      </c>
      <c r="AO192" s="153">
        <f>$E192/(VLOOKUP(AO$2,怪物属性!$B$4:$F$29,3,FALSE)-$G192)/IF(AN192&lt;0,ABS(AN192),AN192)</f>
        <v>2.1735901884258384E-2</v>
      </c>
      <c r="AP192" s="152">
        <f>VLOOKUP(AP$2,怪物属性!$B$4:$F$29,5,FALSE)/($F192-VLOOKUP(AP$2,怪物属性!$B$4:$F$29,4,FALSE))</f>
        <v>180.25817555938039</v>
      </c>
      <c r="AQ192" s="153">
        <f>$E192/(VLOOKUP(AQ$2,怪物属性!$B$4:$F$29,3,FALSE)-$G192)/IF(AP192&lt;0,ABS(AP192),AP192)</f>
        <v>1.5901016362576292E-2</v>
      </c>
      <c r="AR192" s="152">
        <f>VLOOKUP(AR$2,怪物属性!$B$4:$F$29,5,FALSE)/($F192-VLOOKUP(AR$2,怪物属性!$B$4:$F$29,4,FALSE))</f>
        <v>236.46247464503043</v>
      </c>
      <c r="AS192" s="153">
        <f>$E192/(VLOOKUP(AS$2,怪物属性!$B$4:$F$29,3,FALSE)-$G192)/IF(AR192&lt;0,ABS(AR192),AR192)</f>
        <v>1.1094990551861425E-2</v>
      </c>
      <c r="AT192" s="152">
        <f>VLOOKUP(AT$2,怪物属性!$B$4:$F$29,5,FALSE)/($F192-VLOOKUP(AT$2,怪物属性!$B$4:$F$29,4,FALSE))</f>
        <v>318.74712643678163</v>
      </c>
      <c r="AU192" s="153">
        <f>$E192/(VLOOKUP(AU$2,怪物属性!$B$4:$F$29,3,FALSE)-$G192)/IF(AT192&lt;0,ABS(AT192),AT192)</f>
        <v>7.5048114896453366E-3</v>
      </c>
      <c r="AV192" s="152">
        <f>VLOOKUP(AV$2,怪物属性!$B$4:$F$29,5,FALSE)/($F192-VLOOKUP(AV$2,怪物属性!$B$4:$F$29,4,FALSE))</f>
        <v>506.62661737523104</v>
      </c>
      <c r="AW192" s="153">
        <f>$E192/(VLOOKUP(AW$2,怪物属性!$B$4:$F$29,3,FALSE)-$G192)/IF(AV192&lt;0,ABS(AV192),AV192)</f>
        <v>4.2775551330066835E-3</v>
      </c>
      <c r="AX192" s="152">
        <f>VLOOKUP(AX$2,怪物属性!$B$4:$F$29,5,FALSE)/($F192-VLOOKUP(AX$2,怪物属性!$B$4:$F$29,4,FALSE))</f>
        <v>998.89156626506019</v>
      </c>
      <c r="AY192" s="153">
        <f>$E192/(VLOOKUP(AY$2,怪物属性!$B$4:$F$29,3,FALSE)-$G192)/IF(AX192&lt;0,ABS(AX192),AX192)</f>
        <v>1.9773874080374651E-3</v>
      </c>
      <c r="AZ192" s="152">
        <f>VLOOKUP(AZ$2,怪物属性!$B$4:$F$29,5,FALSE)/($F192-VLOOKUP(AZ$2,怪物属性!$B$4:$F$29,4,FALSE))</f>
        <v>-5187</v>
      </c>
      <c r="BA192" s="153">
        <f>$E192/(VLOOKUP(BA$2,怪物属性!$B$4:$F$29,3,FALSE)-$G192)/IF(AZ192&lt;0,ABS(AZ192),AZ192)</f>
        <v>3.393841828950372E-4</v>
      </c>
      <c r="BB192" s="152">
        <f>VLOOKUP(BB$2,怪物属性!$B$4:$F$29,5,FALSE)/($F192-VLOOKUP(BB$2,怪物属性!$B$4:$F$29,4,FALSE))</f>
        <v>-663</v>
      </c>
      <c r="BC192" s="153">
        <f>$E192/(VLOOKUP(BC$2,怪物属性!$B$4:$F$29,3,FALSE)-$G192)/IF(BB192&lt;0,ABS(BB192),BB192)</f>
        <v>2.348238761554908E-3</v>
      </c>
      <c r="BD192" s="152">
        <f>VLOOKUP(BD$2,怪物属性!$B$4:$F$29,5,FALSE)/($F192-VLOOKUP(BD$2,怪物属性!$B$4:$F$29,4,FALSE))</f>
        <v>-247.03203661327231</v>
      </c>
      <c r="BE192" s="153">
        <f>$E192/(VLOOKUP(BE$2,怪物属性!$B$4:$F$29,3,FALSE)-$G192)/IF(BD192&lt;0,ABS(BD192),BD192)</f>
        <v>5.1620406889505335E-3</v>
      </c>
    </row>
    <row r="193" spans="1:57" x14ac:dyDescent="0.15">
      <c r="A193" s="30">
        <f>VLOOKUP(B193,装备升级!W:AB,静态模拟!C193+1,FALSE)+IF(静态模拟!D193=0,0,VLOOKUP(B193,装备强化!AP:AZ,静态模拟!D193+1,FALSE))</f>
        <v>88</v>
      </c>
      <c r="B193" s="149">
        <v>15</v>
      </c>
      <c r="C193" s="149">
        <v>3</v>
      </c>
      <c r="D193" s="149">
        <v>0</v>
      </c>
      <c r="E193" s="149">
        <f t="shared" si="7"/>
        <v>29310</v>
      </c>
      <c r="F193" s="22">
        <f t="shared" si="8"/>
        <v>9770</v>
      </c>
      <c r="G193" s="22">
        <f t="shared" si="9"/>
        <v>4885</v>
      </c>
      <c r="H193" s="152">
        <f>VLOOKUP(H$2,怪物属性!$B$4:$F$29,5,FALSE)/($F193-VLOOKUP(H$2,怪物属性!$B$4:$F$29,4,FALSE))</f>
        <v>1.2090050027793218</v>
      </c>
      <c r="I193" s="153">
        <f>$E193/(VLOOKUP(I$2,怪物属性!$B$4:$F$29,3,FALSE)-$G193)/IF(H193&lt;0,ABS(H193),H193)</f>
        <v>-7.2671090713636</v>
      </c>
      <c r="J193" s="152">
        <f>VLOOKUP(J$2,怪物属性!$B$4:$F$29,5,FALSE)/($F193-VLOOKUP(J$2,怪物属性!$B$4:$F$29,4,FALSE))</f>
        <v>1.8207600680657969</v>
      </c>
      <c r="K193" s="153">
        <f>$E193/(VLOOKUP(K$2,怪物属性!$B$4:$F$29,3,FALSE)-$G193)/IF(J193&lt;0,ABS(J193),J193)</f>
        <v>-5.526149295295661</v>
      </c>
      <c r="L193" s="152">
        <f>VLOOKUP(L$2,怪物属性!$B$4:$F$29,5,FALSE)/($F193-VLOOKUP(L$2,怪物属性!$B$4:$F$29,4,FALSE))</f>
        <v>2.9409312022237666</v>
      </c>
      <c r="M193" s="153">
        <f>$E193/(VLOOKUP(M$2,怪物属性!$B$4:$F$29,3,FALSE)-$G193)/IF(L193&lt;0,ABS(L193),L193)</f>
        <v>-4.0057198940547902</v>
      </c>
      <c r="N193" s="152">
        <f>VLOOKUP(N$2,怪物属性!$B$4:$F$29,5,FALSE)/($F193-VLOOKUP(N$2,怪物属性!$B$4:$F$29,4,FALSE))</f>
        <v>3.9100804543303358</v>
      </c>
      <c r="O193" s="153">
        <f>$E193/(VLOOKUP(O$2,怪物属性!$B$4:$F$29,3,FALSE)-$G193)/IF(N193&lt;0,ABS(N193),N193)</f>
        <v>-3.6353101070869847</v>
      </c>
      <c r="P193" s="152">
        <f>VLOOKUP(P$2,怪物属性!$B$4:$F$29,5,FALSE)/($F193-VLOOKUP(P$2,怪物属性!$B$4:$F$29,4,FALSE))</f>
        <v>5.5458943040270894</v>
      </c>
      <c r="Q193" s="153">
        <f>$E193/(VLOOKUP(Q$2,怪物属性!$B$4:$F$29,3,FALSE)-$G193)/IF(P193&lt;0,ABS(P193),P193)</f>
        <v>-3.2363690952005806</v>
      </c>
      <c r="R193" s="152">
        <f>VLOOKUP(R$2,怪物属性!$B$4:$F$29,5,FALSE)/($F193-VLOOKUP(R$2,怪物属性!$B$4:$F$29,4,FALSE))</f>
        <v>6.9758454106280192</v>
      </c>
      <c r="S193" s="153">
        <f>$E193/(VLOOKUP(S$2,怪物属性!$B$4:$F$29,3,FALSE)-$G193)/IF(R193&lt;0,ABS(R193),R193)</f>
        <v>-3.5637330570298791</v>
      </c>
      <c r="T193" s="152">
        <f>VLOOKUP(T$2,怪物属性!$B$4:$F$29,5,FALSE)/($F193-VLOOKUP(T$2,怪物属性!$B$4:$F$29,4,FALSE))</f>
        <v>9.2079107505071001</v>
      </c>
      <c r="U193" s="153">
        <f>$E193/(VLOOKUP(U$2,怪物属性!$B$4:$F$29,3,FALSE)-$G193)/IF(T193&lt;0,ABS(T193),T193)</f>
        <v>-4.2669336509111115</v>
      </c>
      <c r="V193" s="152">
        <f>VLOOKUP(V$2,怪物属性!$B$4:$F$29,5,FALSE)/($F193-VLOOKUP(V$2,怪物属性!$B$4:$F$29,4,FALSE))</f>
        <v>11.064935064935066</v>
      </c>
      <c r="W193" s="153">
        <f>$E193/(VLOOKUP(W$2,怪物属性!$B$4:$F$29,3,FALSE)-$G193)/IF(V193&lt;0,ABS(V193),V193)</f>
        <v>-8.600352112676056</v>
      </c>
      <c r="X193" s="152">
        <f>VLOOKUP(X$2,怪物属性!$B$4:$F$29,5,FALSE)/($F193-VLOOKUP(X$2,怪物属性!$B$4:$F$29,4,FALSE))</f>
        <v>13.967114898149381</v>
      </c>
      <c r="Y193" s="153">
        <f>$E193/(VLOOKUP(Y$2,怪物属性!$B$4:$F$29,3,FALSE)-$G193)/IF(X193&lt;0,ABS(X193),X193)</f>
        <v>15.897732363816608</v>
      </c>
      <c r="Z193" s="152">
        <f>VLOOKUP(Z$2,怪物属性!$B$4:$F$29,5,FALSE)/($F193-VLOOKUP(Z$2,怪物属性!$B$4:$F$29,4,FALSE))</f>
        <v>16.376827435441999</v>
      </c>
      <c r="AA193" s="153">
        <f>$E193/(VLOOKUP(AA$2,怪物属性!$B$4:$F$29,3,FALSE)-$G193)/IF(Z193&lt;0,ABS(Z193),Z193)</f>
        <v>3.0910603325084645</v>
      </c>
      <c r="AB193" s="152">
        <f>VLOOKUP(AB$2,怪物属性!$B$4:$F$29,5,FALSE)/($F193-VLOOKUP(AB$2,怪物属性!$B$4:$F$29,4,FALSE))</f>
        <v>29.49667616334283</v>
      </c>
      <c r="AC193" s="153">
        <f>$E193/(VLOOKUP(AC$2,怪物属性!$B$4:$F$29,3,FALSE)-$G193)/IF(AB193&lt;0,ABS(AB193),AB193)</f>
        <v>0.37596340574758091</v>
      </c>
      <c r="AD193" s="152">
        <f>VLOOKUP(AD$2,怪物属性!$B$4:$F$29,5,FALSE)/($F193-VLOOKUP(AD$2,怪物属性!$B$4:$F$29,4,FALSE))</f>
        <v>34.761376799602843</v>
      </c>
      <c r="AE193" s="153">
        <f>$E193/(VLOOKUP(AE$2,怪物属性!$B$4:$F$29,3,FALSE)-$G193)/IF(AD193&lt;0,ABS(AD193),AD193)</f>
        <v>0.25896105334773734</v>
      </c>
      <c r="AF193" s="152">
        <f>VLOOKUP(AF$2,怪物属性!$B$4:$F$29,5,FALSE)/($F193-VLOOKUP(AF$2,怪物属性!$B$4:$F$29,4,FALSE))</f>
        <v>42.652657172629382</v>
      </c>
      <c r="AG193" s="153">
        <f>$E193/(VLOOKUP(AG$2,怪物属性!$B$4:$F$29,3,FALSE)-$G193)/IF(AF193&lt;0,ABS(AF193),AF193)</f>
        <v>0.17674350782888995</v>
      </c>
      <c r="AH193" s="152">
        <f>VLOOKUP(AH$2,怪物属性!$B$4:$F$29,5,FALSE)/($F193-VLOOKUP(AH$2,怪物属性!$B$4:$F$29,4,FALSE))</f>
        <v>49.789473684210527</v>
      </c>
      <c r="AI193" s="153">
        <f>$E193/(VLOOKUP(AI$2,怪物属性!$B$4:$F$29,3,FALSE)-$G193)/IF(AH193&lt;0,ABS(AH193),AH193)</f>
        <v>0.13015225446262677</v>
      </c>
      <c r="AJ193" s="152">
        <f>VLOOKUP(AJ$2,怪物属性!$B$4:$F$29,5,FALSE)/($F193-VLOOKUP(AJ$2,怪物属性!$B$4:$F$29,4,FALSE))</f>
        <v>60.385150812064964</v>
      </c>
      <c r="AK193" s="153">
        <f>$E193/(VLOOKUP(AK$2,怪物属性!$B$4:$F$29,3,FALSE)-$G193)/IF(AJ193&lt;0,ABS(AJ193),AJ193)</f>
        <v>9.3613159335286772E-2</v>
      </c>
      <c r="AL193" s="152">
        <f>VLOOKUP(AL$2,怪物属性!$B$4:$F$29,5,FALSE)/($F193-VLOOKUP(AL$2,怪物属性!$B$4:$F$29,4,FALSE))</f>
        <v>70.819946314268009</v>
      </c>
      <c r="AM193" s="153">
        <f>$E193/(VLOOKUP(AM$2,怪物属性!$B$4:$F$29,3,FALSE)-$G193)/IF(AL193&lt;0,ABS(AL193),AL193)</f>
        <v>7.008746032917286E-2</v>
      </c>
      <c r="AN193" s="152">
        <f>VLOOKUP(AN$2,怪物属性!$B$4:$F$29,5,FALSE)/($F193-VLOOKUP(AN$2,怪物属性!$B$4:$F$29,4,FALSE))</f>
        <v>85.476043276661514</v>
      </c>
      <c r="AO193" s="153">
        <f>$E193/(VLOOKUP(AO$2,怪物属性!$B$4:$F$29,3,FALSE)-$G193)/IF(AN193&lt;0,ABS(AN193),AN193)</f>
        <v>5.1978641425064316E-2</v>
      </c>
      <c r="AP193" s="152">
        <f>VLOOKUP(AP$2,怪物属性!$B$4:$F$29,5,FALSE)/($F193-VLOOKUP(AP$2,怪物属性!$B$4:$F$29,4,FALSE))</f>
        <v>100.12428298279158</v>
      </c>
      <c r="AQ193" s="153">
        <f>$E193/(VLOOKUP(AQ$2,怪物属性!$B$4:$F$29,3,FALSE)-$G193)/IF(AP193&lt;0,ABS(AP193),AP193)</f>
        <v>3.9833471049849661E-2</v>
      </c>
      <c r="AR193" s="152">
        <f>VLOOKUP(AR$2,怪物属性!$B$4:$F$29,5,FALSE)/($F193-VLOOKUP(AR$2,怪物属性!$B$4:$F$29,4,FALSE))</f>
        <v>121.68684759916492</v>
      </c>
      <c r="AS193" s="153">
        <f>$E193/(VLOOKUP(AS$2,怪物属性!$B$4:$F$29,3,FALSE)-$G193)/IF(AR193&lt;0,ABS(AR193),AR193)</f>
        <v>2.968135025113364E-2</v>
      </c>
      <c r="AT193" s="152">
        <f>VLOOKUP(AT$2,怪物属性!$B$4:$F$29,5,FALSE)/($F193-VLOOKUP(AT$2,怪物属性!$B$4:$F$29,4,FALSE))</f>
        <v>145.69702276707531</v>
      </c>
      <c r="AU193" s="153">
        <f>$E193/(VLOOKUP(AU$2,怪物属性!$B$4:$F$29,3,FALSE)-$G193)/IF(AT193&lt;0,ABS(AT193),AT193)</f>
        <v>2.237718484780428E-2</v>
      </c>
      <c r="AV193" s="152">
        <f>VLOOKUP(AV$2,怪物属性!$B$4:$F$29,5,FALSE)/($F193-VLOOKUP(AV$2,怪物属性!$B$4:$F$29,4,FALSE))</f>
        <v>186.32562882392929</v>
      </c>
      <c r="AW193" s="153">
        <f>$E193/(VLOOKUP(AW$2,怪物属性!$B$4:$F$29,3,FALSE)-$G193)/IF(AV193&lt;0,ABS(AV193),AV193)</f>
        <v>1.5699126948139585E-2</v>
      </c>
      <c r="AX193" s="152">
        <f>VLOOKUP(AX$2,怪物属性!$B$4:$F$29,5,FALSE)/($F193-VLOOKUP(AX$2,怪物属性!$B$4:$F$29,4,FALSE))</f>
        <v>237.75337976239246</v>
      </c>
      <c r="AY193" s="153">
        <f>$E193/(VLOOKUP(AY$2,怪物属性!$B$4:$F$29,3,FALSE)-$G193)/IF(AX193&lt;0,ABS(AX193),AX193)</f>
        <v>1.1122248701819102E-2</v>
      </c>
      <c r="AZ193" s="152">
        <f>VLOOKUP(AZ$2,怪物属性!$B$4:$F$29,5,FALSE)/($F193-VLOOKUP(AZ$2,怪物属性!$B$4:$F$29,4,FALSE))</f>
        <v>357.72413793103448</v>
      </c>
      <c r="BA193" s="153">
        <f>$E193/(VLOOKUP(BA$2,怪物属性!$B$4:$F$29,3,FALSE)-$G193)/IF(AZ193&lt;0,ABS(AZ193),AZ193)</f>
        <v>6.5286569165789133E-3</v>
      </c>
      <c r="BB193" s="152">
        <f>VLOOKUP(BB$2,怪物属性!$B$4:$F$29,5,FALSE)/($F193-VLOOKUP(BB$2,怪物属性!$B$4:$F$29,4,FALSE))</f>
        <v>722.59550561797755</v>
      </c>
      <c r="BC193" s="153">
        <f>$E193/(VLOOKUP(BC$2,怪物属性!$B$4:$F$29,3,FALSE)-$G193)/IF(BB193&lt;0,ABS(BB193),BB193)</f>
        <v>2.8341330516946546E-3</v>
      </c>
      <c r="BD193" s="152">
        <f>VLOOKUP(BD$2,怪物属性!$B$4:$F$29,5,FALSE)/($F193-VLOOKUP(BD$2,怪物属性!$B$4:$F$29,4,FALSE))</f>
        <v>-850.02362204724409</v>
      </c>
      <c r="BE193" s="153">
        <f>$E193/(VLOOKUP(BE$2,怪物属性!$B$4:$F$29,3,FALSE)-$G193)/IF(BD193&lt;0,ABS(BD193),BD193)</f>
        <v>1.9504154466326482E-3</v>
      </c>
    </row>
    <row r="194" spans="1:57" x14ac:dyDescent="0.15">
      <c r="A194" s="30">
        <f>VLOOKUP(B194,装备升级!W:AB,静态模拟!C194+1,FALSE)+IF(静态模拟!D194=0,0,VLOOKUP(B194,装备强化!AP:AZ,静态模拟!D194+1,FALSE))</f>
        <v>214</v>
      </c>
      <c r="B194" s="149">
        <v>15</v>
      </c>
      <c r="C194" s="149">
        <v>3</v>
      </c>
      <c r="D194" s="149">
        <v>1</v>
      </c>
      <c r="E194" s="149">
        <f t="shared" si="7"/>
        <v>29400</v>
      </c>
      <c r="F194" s="22">
        <f t="shared" si="8"/>
        <v>9800</v>
      </c>
      <c r="G194" s="22">
        <f t="shared" si="9"/>
        <v>4900</v>
      </c>
      <c r="H194" s="152">
        <f>VLOOKUP(H$2,怪物属性!$B$4:$F$29,5,FALSE)/($F194-VLOOKUP(H$2,怪物属性!$B$4:$F$29,4,FALSE))</f>
        <v>1.2049861495844876</v>
      </c>
      <c r="I194" s="153">
        <f>$E194/(VLOOKUP(I$2,怪物属性!$B$4:$F$29,3,FALSE)-$G194)/IF(H194&lt;0,ABS(H194),H194)</f>
        <v>-7.2809969232035732</v>
      </c>
      <c r="J194" s="152">
        <f>VLOOKUP(J$2,怪物属性!$B$4:$F$29,5,FALSE)/($F194-VLOOKUP(J$2,怪物属性!$B$4:$F$29,4,FALSE))</f>
        <v>1.8145845110231769</v>
      </c>
      <c r="K194" s="153">
        <f>$E194/(VLOOKUP(K$2,怪物属性!$B$4:$F$29,3,FALSE)-$G194)/IF(J194&lt;0,ABS(J194),J194)</f>
        <v>-5.5334890965732093</v>
      </c>
      <c r="L194" s="152">
        <f>VLOOKUP(L$2,怪物属性!$B$4:$F$29,5,FALSE)/($F194-VLOOKUP(L$2,怪物属性!$B$4:$F$29,4,FALSE))</f>
        <v>2.9307479224376731</v>
      </c>
      <c r="M194" s="153">
        <f>$E194/(VLOOKUP(M$2,怪物属性!$B$4:$F$29,3,FALSE)-$G194)/IF(L194&lt;0,ABS(L194),L194)</f>
        <v>-4.0078182173829973</v>
      </c>
      <c r="N194" s="152">
        <f>VLOOKUP(N$2,怪物属性!$B$4:$F$29,5,FALSE)/($F194-VLOOKUP(N$2,怪物属性!$B$4:$F$29,4,FALSE))</f>
        <v>3.8962508842254184</v>
      </c>
      <c r="O194" s="153">
        <f>$E194/(VLOOKUP(O$2,怪物属性!$B$4:$F$29,3,FALSE)-$G194)/IF(N194&lt;0,ABS(N194),N194)</f>
        <v>-3.6329876375379411</v>
      </c>
      <c r="P194" s="152">
        <f>VLOOKUP(P$2,怪物属性!$B$4:$F$29,5,FALSE)/($F194-VLOOKUP(P$2,怪物属性!$B$4:$F$29,4,FALSE))</f>
        <v>5.525846487528618</v>
      </c>
      <c r="Q194" s="153">
        <f>$E194/(VLOOKUP(Q$2,怪物属性!$B$4:$F$29,3,FALSE)-$G194)/IF(P194&lt;0,ABS(P194),P194)</f>
        <v>-3.228429502250143</v>
      </c>
      <c r="R194" s="152">
        <f>VLOOKUP(R$2,怪物属性!$B$4:$F$29,5,FALSE)/($F194-VLOOKUP(R$2,怪物属性!$B$4:$F$29,4,FALSE))</f>
        <v>6.9500185116623472</v>
      </c>
      <c r="S194" s="153">
        <f>$E194/(VLOOKUP(S$2,怪物属性!$B$4:$F$29,3,FALSE)-$G194)/IF(R194&lt;0,ABS(R194),R194)</f>
        <v>-3.5428848911080011</v>
      </c>
      <c r="T194" s="152">
        <f>VLOOKUP(T$2,怪物属性!$B$4:$F$29,5,FALSE)/($F194-VLOOKUP(T$2,怪物属性!$B$4:$F$29,4,FALSE))</f>
        <v>9.1730234907804995</v>
      </c>
      <c r="U194" s="153">
        <f>$E194/(VLOOKUP(U$2,怪物属性!$B$4:$F$29,3,FALSE)-$G194)/IF(T194&lt;0,ABS(T194),T194)</f>
        <v>-4.2116295869270743</v>
      </c>
      <c r="V194" s="152">
        <f>VLOOKUP(V$2,怪物属性!$B$4:$F$29,5,FALSE)/($F194-VLOOKUP(V$2,怪物属性!$B$4:$F$29,4,FALSE))</f>
        <v>11.021992238033635</v>
      </c>
      <c r="W194" s="153">
        <f>$E194/(VLOOKUP(W$2,怪物属性!$B$4:$F$29,3,FALSE)-$G194)/IF(V194&lt;0,ABS(V194),V194)</f>
        <v>-8.2581868922513415</v>
      </c>
      <c r="X194" s="152">
        <f>VLOOKUP(X$2,怪物属性!$B$4:$F$29,5,FALSE)/($F194-VLOOKUP(X$2,怪物属性!$B$4:$F$29,4,FALSE))</f>
        <v>13.91155019228219</v>
      </c>
      <c r="Y194" s="153">
        <f>$E194/(VLOOKUP(Y$2,怪物属性!$B$4:$F$29,3,FALSE)-$G194)/IF(X194&lt;0,ABS(X194),X194)</f>
        <v>18.062836118828567</v>
      </c>
      <c r="Z194" s="152">
        <f>VLOOKUP(Z$2,怪物属性!$B$4:$F$29,5,FALSE)/($F194-VLOOKUP(Z$2,怪物属性!$B$4:$F$29,4,FALSE))</f>
        <v>16.309974146142331</v>
      </c>
      <c r="AA194" s="153">
        <f>$E194/(VLOOKUP(AA$2,怪物属性!$B$4:$F$29,3,FALSE)-$G194)/IF(Z194&lt;0,ABS(Z194),Z194)</f>
        <v>3.1960602210272313</v>
      </c>
      <c r="AB194" s="152">
        <f>VLOOKUP(AB$2,怪物属性!$B$4:$F$29,5,FALSE)/($F194-VLOOKUP(AB$2,怪物属性!$B$4:$F$29,4,FALSE))</f>
        <v>29.357277882797732</v>
      </c>
      <c r="AC194" s="153">
        <f>$E194/(VLOOKUP(AC$2,怪物属性!$B$4:$F$29,3,FALSE)-$G194)/IF(AB194&lt;0,ABS(AB194),AB194)</f>
        <v>0.38107125110626949</v>
      </c>
      <c r="AD194" s="152">
        <f>VLOOKUP(AD$2,怪物属性!$B$4:$F$29,5,FALSE)/($F194-VLOOKUP(AD$2,怪物属性!$B$4:$F$29,4,FALSE))</f>
        <v>34.589659147044294</v>
      </c>
      <c r="AE194" s="153">
        <f>$E194/(VLOOKUP(AE$2,怪物属性!$B$4:$F$29,3,FALSE)-$G194)/IF(AD194&lt;0,ABS(AD194),AD194)</f>
        <v>0.26225393720976575</v>
      </c>
      <c r="AF194" s="152">
        <f>VLOOKUP(AF$2,怪物属性!$B$4:$F$29,5,FALSE)/($F194-VLOOKUP(AF$2,怪物属性!$B$4:$F$29,4,FALSE))</f>
        <v>42.43158258465791</v>
      </c>
      <c r="AG194" s="153">
        <f>$E194/(VLOOKUP(AG$2,怪物属性!$B$4:$F$29,3,FALSE)-$G194)/IF(AF194&lt;0,ABS(AF194),AF194)</f>
        <v>0.178900108241971</v>
      </c>
      <c r="AH194" s="152">
        <f>VLOOKUP(AH$2,怪物属性!$B$4:$F$29,5,FALSE)/($F194-VLOOKUP(AH$2,怪物属性!$B$4:$F$29,4,FALSE))</f>
        <v>49.517993456924756</v>
      </c>
      <c r="AI194" s="153">
        <f>$E194/(VLOOKUP(AI$2,怪物属性!$B$4:$F$29,3,FALSE)-$G194)/IF(AH194&lt;0,ABS(AH194),AH194)</f>
        <v>0.13170443055427888</v>
      </c>
      <c r="AJ194" s="152">
        <f>VLOOKUP(AJ$2,怪物属性!$B$4:$F$29,5,FALSE)/($F194-VLOOKUP(AJ$2,怪物属性!$B$4:$F$29,4,FALSE))</f>
        <v>60.036908881199537</v>
      </c>
      <c r="AK194" s="153">
        <f>$E194/(VLOOKUP(AK$2,怪物属性!$B$4:$F$29,3,FALSE)-$G194)/IF(AJ194&lt;0,ABS(AJ194),AJ194)</f>
        <v>9.4719296474987599E-2</v>
      </c>
      <c r="AL194" s="152">
        <f>VLOOKUP(AL$2,怪物属性!$B$4:$F$29,5,FALSE)/($F194-VLOOKUP(AL$2,怪物属性!$B$4:$F$29,4,FALSE))</f>
        <v>70.383952390724403</v>
      </c>
      <c r="AM194" s="153">
        <f>$E194/(VLOOKUP(AM$2,怪物属性!$B$4:$F$29,3,FALSE)-$G194)/IF(AL194&lt;0,ABS(AL194),AL194)</f>
        <v>7.0918311150589206E-2</v>
      </c>
      <c r="AN194" s="152">
        <f>VLOOKUP(AN$2,怪物属性!$B$4:$F$29,5,FALSE)/($F194-VLOOKUP(AN$2,怪物属性!$B$4:$F$29,4,FALSE))</f>
        <v>84.913577538933978</v>
      </c>
      <c r="AO194" s="153">
        <f>$E194/(VLOOKUP(AO$2,怪物属性!$B$4:$F$29,3,FALSE)-$G194)/IF(AN194&lt;0,ABS(AN194),AN194)</f>
        <v>5.26032180945444E-2</v>
      </c>
      <c r="AP194" s="152">
        <f>VLOOKUP(AP$2,怪物属性!$B$4:$F$29,5,FALSE)/($F194-VLOOKUP(AP$2,怪物属性!$B$4:$F$29,4,FALSE))</f>
        <v>99.411485524442341</v>
      </c>
      <c r="AQ194" s="153">
        <f>$E194/(VLOOKUP(AQ$2,怪物属性!$B$4:$F$29,3,FALSE)-$G194)/IF(AP194&lt;0,ABS(AP194),AP194)</f>
        <v>4.0324580789262376E-2</v>
      </c>
      <c r="AR194" s="152">
        <f>VLOOKUP(AR$2,怪物属性!$B$4:$F$29,5,FALSE)/($F194-VLOOKUP(AR$2,怪物属性!$B$4:$F$29,4,FALSE))</f>
        <v>120.74158467115484</v>
      </c>
      <c r="AS194" s="153">
        <f>$E194/(VLOOKUP(AS$2,怪物属性!$B$4:$F$29,3,FALSE)-$G194)/IF(AR194&lt;0,ABS(AR194),AR194)</f>
        <v>3.0061139577678146E-2</v>
      </c>
      <c r="AT194" s="152">
        <f>VLOOKUP(AT$2,怪物属性!$B$4:$F$29,5,FALSE)/($F194-VLOOKUP(AT$2,怪物属性!$B$4:$F$29,4,FALSE))</f>
        <v>144.43229166666666</v>
      </c>
      <c r="AU194" s="153">
        <f>$E194/(VLOOKUP(AU$2,怪物属性!$B$4:$F$29,3,FALSE)-$G194)/IF(AT194&lt;0,ABS(AT194),AT194)</f>
        <v>2.2680288313040052E-2</v>
      </c>
      <c r="AV194" s="152">
        <f>VLOOKUP(AV$2,怪物属性!$B$4:$F$29,5,FALSE)/($F194-VLOOKUP(AV$2,怪物属性!$B$4:$F$29,4,FALSE))</f>
        <v>184.44481830417229</v>
      </c>
      <c r="AW194" s="153">
        <f>$E194/(VLOOKUP(AW$2,怪物属性!$B$4:$F$29,3,FALSE)-$G194)/IF(AV194&lt;0,ABS(AV194),AV194)</f>
        <v>1.5931760846686859E-2</v>
      </c>
      <c r="AX194" s="152">
        <f>VLOOKUP(AX$2,怪物属性!$B$4:$F$29,5,FALSE)/($F194-VLOOKUP(AX$2,怪物属性!$B$4:$F$29,4,FALSE))</f>
        <v>234.86685552407931</v>
      </c>
      <c r="AY194" s="153">
        <f>$E194/(VLOOKUP(AY$2,怪物属性!$B$4:$F$29,3,FALSE)-$G194)/IF(AX194&lt;0,ABS(AX194),AX194)</f>
        <v>1.1308817866522632E-2</v>
      </c>
      <c r="AZ194" s="152">
        <f>VLOOKUP(AZ$2,怪物属性!$B$4:$F$29,5,FALSE)/($F194-VLOOKUP(AZ$2,怪物属性!$B$4:$F$29,4,FALSE))</f>
        <v>351.66101694915255</v>
      </c>
      <c r="BA194" s="153">
        <f>$E194/(VLOOKUP(BA$2,怪物属性!$B$4:$F$29,3,FALSE)-$G194)/IF(AZ194&lt;0,ABS(AZ194),AZ194)</f>
        <v>6.6695842733463708E-3</v>
      </c>
      <c r="BB194" s="152">
        <f>VLOOKUP(BB$2,怪物属性!$B$4:$F$29,5,FALSE)/($F194-VLOOKUP(BB$2,怪物属性!$B$4:$F$29,4,FALSE))</f>
        <v>699.03260869565213</v>
      </c>
      <c r="BC194" s="153">
        <f>$E194/(VLOOKUP(BC$2,怪物属性!$B$4:$F$29,3,FALSE)-$G194)/IF(BB194&lt;0,ABS(BB194),BB194)</f>
        <v>2.941744688021043E-3</v>
      </c>
      <c r="BD194" s="152">
        <f>VLOOKUP(BD$2,怪物属性!$B$4:$F$29,5,FALSE)/($F194-VLOOKUP(BD$2,怪物属性!$B$4:$F$29,4,FALSE))</f>
        <v>-884.86065573770497</v>
      </c>
      <c r="BE194" s="153">
        <f>$E194/(VLOOKUP(BE$2,怪物属性!$B$4:$F$29,3,FALSE)-$G194)/IF(BD194&lt;0,ABS(BD194),BD194)</f>
        <v>1.8809765844153593E-3</v>
      </c>
    </row>
    <row r="195" spans="1:57" x14ac:dyDescent="0.15">
      <c r="A195" s="30">
        <f>VLOOKUP(B195,装备升级!W:AB,静态模拟!C195+1,FALSE)+IF(静态模拟!D195=0,0,VLOOKUP(B195,装备强化!AP:AZ,静态模拟!D195+1,FALSE))</f>
        <v>350</v>
      </c>
      <c r="B195" s="149">
        <v>15</v>
      </c>
      <c r="C195" s="149">
        <v>3</v>
      </c>
      <c r="D195" s="149">
        <v>2</v>
      </c>
      <c r="E195" s="149">
        <f t="shared" si="7"/>
        <v>29490</v>
      </c>
      <c r="F195" s="22">
        <f t="shared" si="8"/>
        <v>9830</v>
      </c>
      <c r="G195" s="22">
        <f t="shared" si="9"/>
        <v>4915</v>
      </c>
      <c r="H195" s="152">
        <f>VLOOKUP(H$2,怪物属性!$B$4:$F$29,5,FALSE)/($F195-VLOOKUP(H$2,怪物属性!$B$4:$F$29,4,FALSE))</f>
        <v>1.2009939260077305</v>
      </c>
      <c r="I195" s="153">
        <f>$E195/(VLOOKUP(I$2,怪物属性!$B$4:$F$29,3,FALSE)-$G195)/IF(H195&lt;0,ABS(H195),H195)</f>
        <v>-7.2949085172208914</v>
      </c>
      <c r="J195" s="152">
        <f>VLOOKUP(J$2,怪物属性!$B$4:$F$29,5,FALSE)/($F195-VLOOKUP(J$2,怪物属性!$B$4:$F$29,4,FALSE))</f>
        <v>1.8084507042253521</v>
      </c>
      <c r="K195" s="153">
        <f>$E195/(VLOOKUP(K$2,怪物属性!$B$4:$F$29,3,FALSE)-$G195)/IF(J195&lt;0,ABS(J195),J195)</f>
        <v>-5.5408683999098125</v>
      </c>
      <c r="L195" s="152">
        <f>VLOOKUP(L$2,怪物属性!$B$4:$F$29,5,FALSE)/($F195-VLOOKUP(L$2,怪物属性!$B$4:$F$29,4,FALSE))</f>
        <v>2.9206349206349205</v>
      </c>
      <c r="M195" s="153">
        <f>$E195/(VLOOKUP(M$2,怪物属性!$B$4:$F$29,3,FALSE)-$G195)/IF(L195&lt;0,ABS(L195),L195)</f>
        <v>-4.0099759988949133</v>
      </c>
      <c r="N195" s="152">
        <f>VLOOKUP(N$2,怪物属性!$B$4:$F$29,5,FALSE)/($F195-VLOOKUP(N$2,怪物属性!$B$4:$F$29,4,FALSE))</f>
        <v>3.882518796992481</v>
      </c>
      <c r="O195" s="153">
        <f>$E195/(VLOOKUP(O$2,怪物属性!$B$4:$F$29,3,FALSE)-$G195)/IF(N195&lt;0,ABS(N195),N195)</f>
        <v>-3.6307765794512692</v>
      </c>
      <c r="P195" s="152">
        <f>VLOOKUP(P$2,怪物属性!$B$4:$F$29,5,FALSE)/($F195-VLOOKUP(P$2,怪物属性!$B$4:$F$29,4,FALSE))</f>
        <v>5.5059430904070119</v>
      </c>
      <c r="Q195" s="153">
        <f>$E195/(VLOOKUP(Q$2,怪物属性!$B$4:$F$29,3,FALSE)-$G195)/IF(P195&lt;0,ABS(P195),P195)</f>
        <v>-3.2207039441939189</v>
      </c>
      <c r="R195" s="152">
        <f>VLOOKUP(R$2,怪物属性!$B$4:$F$29,5,FALSE)/($F195-VLOOKUP(R$2,怪物属性!$B$4:$F$29,4,FALSE))</f>
        <v>6.9243821468092959</v>
      </c>
      <c r="S195" s="153">
        <f>$E195/(VLOOKUP(S$2,怪物属性!$B$4:$F$29,3,FALSE)-$G195)/IF(R195&lt;0,ABS(R195),R195)</f>
        <v>-3.52263336081033</v>
      </c>
      <c r="T195" s="152">
        <f>VLOOKUP(T$2,怪物属性!$B$4:$F$29,5,FALSE)/($F195-VLOOKUP(T$2,怪物属性!$B$4:$F$29,4,FALSE))</f>
        <v>9.138399597382989</v>
      </c>
      <c r="U195" s="153">
        <f>$E195/(VLOOKUP(U$2,怪物属性!$B$4:$F$29,3,FALSE)-$G195)/IF(T195&lt;0,ABS(T195),T195)</f>
        <v>-4.158559375152584</v>
      </c>
      <c r="V195" s="152">
        <f>VLOOKUP(V$2,怪物属性!$B$4:$F$29,5,FALSE)/($F195-VLOOKUP(V$2,怪物属性!$B$4:$F$29,4,FALSE))</f>
        <v>10.979381443298969</v>
      </c>
      <c r="W195" s="153">
        <f>$E195/(VLOOKUP(W$2,怪物属性!$B$4:$F$29,3,FALSE)-$G195)/IF(V195&lt;0,ABS(V195),V195)</f>
        <v>-7.9465788815734637</v>
      </c>
      <c r="X195" s="152">
        <f>VLOOKUP(X$2,怪物属性!$B$4:$F$29,5,FALSE)/($F195-VLOOKUP(X$2,怪物属性!$B$4:$F$29,4,FALSE))</f>
        <v>13.856425835424647</v>
      </c>
      <c r="Y195" s="153">
        <f>$E195/(VLOOKUP(Y$2,怪物属性!$B$4:$F$29,3,FALSE)-$G195)/IF(X195&lt;0,ABS(X195),X195)</f>
        <v>20.865239744558068</v>
      </c>
      <c r="Z195" s="152">
        <f>VLOOKUP(Z$2,怪物属性!$B$4:$F$29,5,FALSE)/($F195-VLOOKUP(Z$2,怪物属性!$B$4:$F$29,4,FALSE))</f>
        <v>16.243664453177939</v>
      </c>
      <c r="AA195" s="153">
        <f>$E195/(VLOOKUP(AA$2,怪物属性!$B$4:$F$29,3,FALSE)-$G195)/IF(Z195&lt;0,ABS(Z195),Z195)</f>
        <v>3.306879869956096</v>
      </c>
      <c r="AB195" s="152">
        <f>VLOOKUP(AB$2,怪物属性!$B$4:$F$29,5,FALSE)/($F195-VLOOKUP(AB$2,怪物属性!$B$4:$F$29,4,FALSE))</f>
        <v>29.219190968955786</v>
      </c>
      <c r="AC195" s="153">
        <f>$E195/(VLOOKUP(AC$2,怪物属性!$B$4:$F$29,3,FALSE)-$G195)/IF(AB195&lt;0,ABS(AB195),AB195)</f>
        <v>0.38624882916143932</v>
      </c>
      <c r="AD195" s="152">
        <f>VLOOKUP(AD$2,怪物属性!$B$4:$F$29,5,FALSE)/($F195-VLOOKUP(AD$2,怪物属性!$B$4:$F$29,4,FALSE))</f>
        <v>34.419629690316235</v>
      </c>
      <c r="AE195" s="153">
        <f>$E195/(VLOOKUP(AE$2,怪物属性!$B$4:$F$29,3,FALSE)-$G195)/IF(AD195&lt;0,ABS(AD195),AD195)</f>
        <v>0.26558541161413868</v>
      </c>
      <c r="AF195" s="152">
        <f>VLOOKUP(AF$2,怪物属性!$B$4:$F$29,5,FALSE)/($F195-VLOOKUP(AF$2,怪物属性!$B$4:$F$29,4,FALSE))</f>
        <v>42.212787899621866</v>
      </c>
      <c r="AG195" s="153">
        <f>$E195/(VLOOKUP(AG$2,怪物属性!$B$4:$F$29,3,FALSE)-$G195)/IF(AF195&lt;0,ABS(AF195),AF195)</f>
        <v>0.18107917768569759</v>
      </c>
      <c r="AH195" s="152">
        <f>VLOOKUP(AH$2,怪物属性!$B$4:$F$29,5,FALSE)/($F195-VLOOKUP(AH$2,怪物属性!$B$4:$F$29,4,FALSE))</f>
        <v>49.249457700650758</v>
      </c>
      <c r="AI195" s="153">
        <f>$E195/(VLOOKUP(AI$2,怪物属性!$B$4:$F$29,3,FALSE)-$G195)/IF(AH195&lt;0,ABS(AH195),AH195)</f>
        <v>0.13327138198061445</v>
      </c>
      <c r="AJ195" s="152">
        <f>VLOOKUP(AJ$2,怪物属性!$B$4:$F$29,5,FALSE)/($F195-VLOOKUP(AJ$2,怪物属性!$B$4:$F$29,4,FALSE))</f>
        <v>59.692660550458719</v>
      </c>
      <c r="AK195" s="153">
        <f>$E195/(VLOOKUP(AK$2,怪物属性!$B$4:$F$29,3,FALSE)-$G195)/IF(AJ195&lt;0,ABS(AJ195),AJ195)</f>
        <v>9.5835224985415232E-2</v>
      </c>
      <c r="AL195" s="152">
        <f>VLOOKUP(AL$2,怪物属性!$B$4:$F$29,5,FALSE)/($F195-VLOOKUP(AL$2,怪物属性!$B$4:$F$29,4,FALSE))</f>
        <v>69.953293901692845</v>
      </c>
      <c r="AM195" s="153">
        <f>$E195/(VLOOKUP(AM$2,怪物属性!$B$4:$F$29,3,FALSE)-$G195)/IF(AL195&lt;0,ABS(AL195),AL195)</f>
        <v>7.1756084497454006E-2</v>
      </c>
      <c r="AN195" s="152">
        <f>VLOOKUP(AN$2,怪物属性!$B$4:$F$29,5,FALSE)/($F195-VLOOKUP(AN$2,怪物属性!$B$4:$F$29,4,FALSE))</f>
        <v>84.358465896709518</v>
      </c>
      <c r="AO195" s="153">
        <f>$E195/(VLOOKUP(AO$2,怪物属性!$B$4:$F$29,3,FALSE)-$G195)/IF(AN195&lt;0,ABS(AN195),AN195)</f>
        <v>5.3232772139858435E-2</v>
      </c>
      <c r="AP195" s="152">
        <f>VLOOKUP(AP$2,怪物属性!$B$4:$F$29,5,FALSE)/($F195-VLOOKUP(AP$2,怪物属性!$B$4:$F$29,4,FALSE))</f>
        <v>98.708765315739868</v>
      </c>
      <c r="AQ195" s="153">
        <f>$E195/(VLOOKUP(AQ$2,怪物属性!$B$4:$F$29,3,FALSE)-$G195)/IF(AP195&lt;0,ABS(AP195),AP195)</f>
        <v>4.0819464757599511E-2</v>
      </c>
      <c r="AR195" s="152">
        <f>VLOOKUP(AR$2,怪物属性!$B$4:$F$29,5,FALSE)/($F195-VLOOKUP(AR$2,怪物属性!$B$4:$F$29,4,FALSE))</f>
        <v>119.81089414182939</v>
      </c>
      <c r="AS195" s="153">
        <f>$E195/(VLOOKUP(AS$2,怪物属性!$B$4:$F$29,3,FALSE)-$G195)/IF(AR195&lt;0,ABS(AR195),AR195)</f>
        <v>3.0443770476024111E-2</v>
      </c>
      <c r="AT195" s="152">
        <f>VLOOKUP(AT$2,怪物属性!$B$4:$F$29,5,FALSE)/($F195-VLOOKUP(AT$2,怪物属性!$B$4:$F$29,4,FALSE))</f>
        <v>143.18932874354562</v>
      </c>
      <c r="AU195" s="153">
        <f>$E195/(VLOOKUP(AU$2,怪物属性!$B$4:$F$29,3,FALSE)-$G195)/IF(AT195&lt;0,ABS(AT195),AT195)</f>
        <v>2.2985614024016443E-2</v>
      </c>
      <c r="AV195" s="152">
        <f>VLOOKUP(AV$2,怪物属性!$B$4:$F$29,5,FALSE)/($F195-VLOOKUP(AV$2,怪物属性!$B$4:$F$29,4,FALSE))</f>
        <v>182.60159893404398</v>
      </c>
      <c r="AW195" s="153">
        <f>$E195/(VLOOKUP(AW$2,怪物属性!$B$4:$F$29,3,FALSE)-$G195)/IF(AV195&lt;0,ABS(AV195),AV195)</f>
        <v>1.616607942747644E-2</v>
      </c>
      <c r="AX195" s="152">
        <f>VLOOKUP(AX$2,怪物属性!$B$4:$F$29,5,FALSE)/($F195-VLOOKUP(AX$2,怪物属性!$B$4:$F$29,4,FALSE))</f>
        <v>232.04958016793282</v>
      </c>
      <c r="AY195" s="153">
        <f>$E195/(VLOOKUP(AY$2,怪物属性!$B$4:$F$29,3,FALSE)-$G195)/IF(AX195&lt;0,ABS(AX195),AX195)</f>
        <v>1.1496735114150777E-2</v>
      </c>
      <c r="AZ195" s="152">
        <f>VLOOKUP(AZ$2,怪物属性!$B$4:$F$29,5,FALSE)/($F195-VLOOKUP(AZ$2,怪物属性!$B$4:$F$29,4,FALSE))</f>
        <v>345.8</v>
      </c>
      <c r="BA195" s="153">
        <f>$E195/(VLOOKUP(BA$2,怪物属性!$B$4:$F$29,3,FALSE)-$G195)/IF(AZ195&lt;0,ABS(AZ195),AZ195)</f>
        <v>6.8115422495782334E-3</v>
      </c>
      <c r="BB195" s="152">
        <f>VLOOKUP(BB$2,怪物属性!$B$4:$F$29,5,FALSE)/($F195-VLOOKUP(BB$2,怪物属性!$B$4:$F$29,4,FALSE))</f>
        <v>676.95789473684215</v>
      </c>
      <c r="BC195" s="153">
        <f>$E195/(VLOOKUP(BC$2,怪物属性!$B$4:$F$29,3,FALSE)-$G195)/IF(BB195&lt;0,ABS(BB195),BB195)</f>
        <v>3.0501702892255177E-3</v>
      </c>
      <c r="BD195" s="152">
        <f>VLOOKUP(BD$2,怪物属性!$B$4:$F$29,5,FALSE)/($F195-VLOOKUP(BD$2,怪物属性!$B$4:$F$29,4,FALSE))</f>
        <v>-922.67521367521363</v>
      </c>
      <c r="BE195" s="153">
        <f>$E195/(VLOOKUP(BE$2,怪物属性!$B$4:$F$29,3,FALSE)-$G195)/IF(BD195&lt;0,ABS(BD195),BD195)</f>
        <v>1.8109473132614756E-3</v>
      </c>
    </row>
    <row r="196" spans="1:57" x14ac:dyDescent="0.15">
      <c r="A196" s="30">
        <f>VLOOKUP(B196,装备升级!W:AB,静态模拟!C196+1,FALSE)+IF(静态模拟!D196=0,0,VLOOKUP(B196,装备强化!AP:AZ,静态模拟!D196+1,FALSE))</f>
        <v>514</v>
      </c>
      <c r="B196" s="149">
        <v>15</v>
      </c>
      <c r="C196" s="149">
        <v>3</v>
      </c>
      <c r="D196" s="149">
        <v>3</v>
      </c>
      <c r="E196" s="149">
        <f t="shared" si="7"/>
        <v>29580</v>
      </c>
      <c r="F196" s="22">
        <f t="shared" si="8"/>
        <v>9860</v>
      </c>
      <c r="G196" s="22">
        <f t="shared" si="9"/>
        <v>4930</v>
      </c>
      <c r="H196" s="152">
        <f>VLOOKUP(H$2,怪物属性!$B$4:$F$29,5,FALSE)/($F196-VLOOKUP(H$2,怪物属性!$B$4:$F$29,4,FALSE))</f>
        <v>1.1970280682443588</v>
      </c>
      <c r="I196" s="153">
        <f>$E196/(VLOOKUP(I$2,怪物属性!$B$4:$F$29,3,FALSE)-$G196)/IF(H196&lt;0,ABS(H196),H196)</f>
        <v>-7.3088435374149663</v>
      </c>
      <c r="J196" s="152">
        <f>VLOOKUP(J$2,怪物属性!$B$4:$F$29,5,FALSE)/($F196-VLOOKUP(J$2,怪物属性!$B$4:$F$29,4,FALSE))</f>
        <v>1.8023582257158899</v>
      </c>
      <c r="K196" s="153">
        <f>$E196/(VLOOKUP(K$2,怪物属性!$B$4:$F$29,3,FALSE)-$G196)/IF(J196&lt;0,ABS(J196),J196)</f>
        <v>-5.5482866043613708</v>
      </c>
      <c r="L196" s="152">
        <f>VLOOKUP(L$2,怪物属性!$B$4:$F$29,5,FALSE)/($F196-VLOOKUP(L$2,怪物属性!$B$4:$F$29,4,FALSE))</f>
        <v>2.9105914718019257</v>
      </c>
      <c r="M196" s="153">
        <f>$E196/(VLOOKUP(M$2,怪物属性!$B$4:$F$29,3,FALSE)-$G196)/IF(L196&lt;0,ABS(L196),L196)</f>
        <v>-4.012192182286447</v>
      </c>
      <c r="N196" s="152">
        <f>VLOOKUP(N$2,怪物属性!$B$4:$F$29,5,FALSE)/($F196-VLOOKUP(N$2,怪物属性!$B$4:$F$29,4,FALSE))</f>
        <v>3.8688831655350033</v>
      </c>
      <c r="O196" s="153">
        <f>$E196/(VLOOKUP(O$2,怪物属性!$B$4:$F$29,3,FALSE)-$G196)/IF(N196&lt;0,ABS(N196),N196)</f>
        <v>-3.6286745533700131</v>
      </c>
      <c r="P196" s="152">
        <f>VLOOKUP(P$2,怪物属性!$B$4:$F$29,5,FALSE)/($F196-VLOOKUP(P$2,怪物属性!$B$4:$F$29,4,FALSE))</f>
        <v>5.4861825577222154</v>
      </c>
      <c r="Q196" s="153">
        <f>$E196/(VLOOKUP(Q$2,怪物属性!$B$4:$F$29,3,FALSE)-$G196)/IF(P196&lt;0,ABS(P196),P196)</f>
        <v>-3.2131866811211576</v>
      </c>
      <c r="R196" s="152">
        <f>VLOOKUP(R$2,怪物属性!$B$4:$F$29,5,FALSE)/($F196-VLOOKUP(R$2,怪物属性!$B$4:$F$29,4,FALSE))</f>
        <v>6.898934215361999</v>
      </c>
      <c r="S196" s="153">
        <f>$E196/(VLOOKUP(S$2,怪物属性!$B$4:$F$29,3,FALSE)-$G196)/IF(R196&lt;0,ABS(R196),R196)</f>
        <v>-3.5029565310036226</v>
      </c>
      <c r="T196" s="152">
        <f>VLOOKUP(T$2,怪物属性!$B$4:$F$29,5,FALSE)/($F196-VLOOKUP(T$2,怪物属性!$B$4:$F$29,4,FALSE))</f>
        <v>9.1040360992730012</v>
      </c>
      <c r="U196" s="153">
        <f>$E196/(VLOOKUP(U$2,怪物属性!$B$4:$F$29,3,FALSE)-$G196)/IF(T196&lt;0,ABS(T196),T196)</f>
        <v>-4.1075959317071984</v>
      </c>
      <c r="V196" s="152">
        <f>VLOOKUP(V$2,怪物属性!$B$4:$F$29,5,FALSE)/($F196-VLOOKUP(V$2,怪物属性!$B$4:$F$29,4,FALSE))</f>
        <v>10.937098844672658</v>
      </c>
      <c r="W196" s="153">
        <f>$E196/(VLOOKUP(W$2,怪物属性!$B$4:$F$29,3,FALSE)-$G196)/IF(V196&lt;0,ABS(V196),V196)</f>
        <v>-7.661632685632207</v>
      </c>
      <c r="X196" s="152">
        <f>VLOOKUP(X$2,怪物属性!$B$4:$F$29,5,FALSE)/($F196-VLOOKUP(X$2,怪物属性!$B$4:$F$29,4,FALSE))</f>
        <v>13.801736613603474</v>
      </c>
      <c r="Y196" s="153">
        <f>$E196/(VLOOKUP(Y$2,怪物属性!$B$4:$F$29,3,FALSE)-$G196)/IF(X196&lt;0,ABS(X196),X196)</f>
        <v>24.634581105169339</v>
      </c>
      <c r="Z196" s="152">
        <f>VLOOKUP(Z$2,怪物属性!$B$4:$F$29,5,FALSE)/($F196-VLOOKUP(Z$2,怪物属性!$B$4:$F$29,4,FALSE))</f>
        <v>16.177891753273045</v>
      </c>
      <c r="AA196" s="153">
        <f>$E196/(VLOOKUP(AA$2,怪物属性!$B$4:$F$29,3,FALSE)-$G196)/IF(Z196&lt;0,ABS(Z196),Z196)</f>
        <v>3.4240097085431018</v>
      </c>
      <c r="AB196" s="152">
        <f>VLOOKUP(AB$2,怪物属性!$B$4:$F$29,5,FALSE)/($F196-VLOOKUP(AB$2,怪物属性!$B$4:$F$29,4,FALSE))</f>
        <v>29.082397003745317</v>
      </c>
      <c r="AC196" s="153">
        <f>$E196/(VLOOKUP(AC$2,怪物属性!$B$4:$F$29,3,FALSE)-$G196)/IF(AB196&lt;0,ABS(AB196),AB196)</f>
        <v>0.39149734775425349</v>
      </c>
      <c r="AD196" s="152">
        <f>VLOOKUP(AD$2,怪物属性!$B$4:$F$29,5,FALSE)/($F196-VLOOKUP(AD$2,怪物属性!$B$4:$F$29,4,FALSE))</f>
        <v>34.251263655633458</v>
      </c>
      <c r="AE196" s="153">
        <f>$E196/(VLOOKUP(AE$2,怪物属性!$B$4:$F$29,3,FALSE)-$G196)/IF(AD196&lt;0,ABS(AD196),AD196)</f>
        <v>0.26895601738128738</v>
      </c>
      <c r="AF196" s="152">
        <f>VLOOKUP(AF$2,怪物属性!$B$4:$F$29,5,FALSE)/($F196-VLOOKUP(AF$2,怪物属性!$B$4:$F$29,4,FALSE))</f>
        <v>41.996238030095761</v>
      </c>
      <c r="AG196" s="153">
        <f>$E196/(VLOOKUP(AG$2,怪物属性!$B$4:$F$29,3,FALSE)-$G196)/IF(AF196&lt;0,ABS(AF196),AF196)</f>
        <v>0.18328097926347309</v>
      </c>
      <c r="AH196" s="152">
        <f>VLOOKUP(AH$2,怪物属性!$B$4:$F$29,5,FALSE)/($F196-VLOOKUP(AH$2,怪物属性!$B$4:$F$29,4,FALSE))</f>
        <v>48.983818770226534</v>
      </c>
      <c r="AI196" s="153">
        <f>$E196/(VLOOKUP(AI$2,怪物属性!$B$4:$F$29,3,FALSE)-$G196)/IF(AH196&lt;0,ABS(AH196),AH196)</f>
        <v>0.13485325722087879</v>
      </c>
      <c r="AJ196" s="152">
        <f>VLOOKUP(AJ$2,怪物属性!$B$4:$F$29,5,FALSE)/($F196-VLOOKUP(AJ$2,怪物属性!$B$4:$F$29,4,FALSE))</f>
        <v>59.352337514253136</v>
      </c>
      <c r="AK196" s="153">
        <f>$E196/(VLOOKUP(AK$2,怪物属性!$B$4:$F$29,3,FALSE)-$G196)/IF(AJ196&lt;0,ABS(AJ196),AJ196)</f>
        <v>9.6961030588686978E-2</v>
      </c>
      <c r="AL196" s="152">
        <f>VLOOKUP(AL$2,怪物属性!$B$4:$F$29,5,FALSE)/($F196-VLOOKUP(AL$2,怪物属性!$B$4:$F$29,4,FALSE))</f>
        <v>69.52787350496655</v>
      </c>
      <c r="AM196" s="153">
        <f>$E196/(VLOOKUP(AM$2,怪物属性!$B$4:$F$29,3,FALSE)-$G196)/IF(AL196&lt;0,ABS(AL196),AL196)</f>
        <v>7.2600833529092398E-2</v>
      </c>
      <c r="AN196" s="152">
        <f>VLOOKUP(AN$2,怪物属性!$B$4:$F$29,5,FALSE)/($F196-VLOOKUP(AN$2,怪物属性!$B$4:$F$29,4,FALSE))</f>
        <v>83.810565057371718</v>
      </c>
      <c r="AO196" s="153">
        <f>$E196/(VLOOKUP(AO$2,怪物属性!$B$4:$F$29,3,FALSE)-$G196)/IF(AN196&lt;0,ABS(AN196),AN196)</f>
        <v>5.386733774627999E-2</v>
      </c>
      <c r="AP196" s="152">
        <f>VLOOKUP(AP$2,怪物属性!$B$4:$F$29,5,FALSE)/($F196-VLOOKUP(AP$2,怪物属性!$B$4:$F$29,4,FALSE))</f>
        <v>98.015910154422087</v>
      </c>
      <c r="AQ196" s="153">
        <f>$E196/(VLOOKUP(AQ$2,怪物属性!$B$4:$F$29,3,FALSE)-$G196)/IF(AP196&lt;0,ABS(AP196),AP196)</f>
        <v>4.1318146207914387E-2</v>
      </c>
      <c r="AR196" s="152">
        <f>VLOOKUP(AR$2,怪物属性!$B$4:$F$29,5,FALSE)/($F196-VLOOKUP(AR$2,怪物属性!$B$4:$F$29,4,FALSE))</f>
        <v>118.89444161142275</v>
      </c>
      <c r="AS196" s="153">
        <f>$E196/(VLOOKUP(AS$2,怪物属性!$B$4:$F$29,3,FALSE)-$G196)/IF(AR196&lt;0,ABS(AR196),AR196)</f>
        <v>3.0829258791367463E-2</v>
      </c>
      <c r="AT196" s="152">
        <f>VLOOKUP(AT$2,怪物属性!$B$4:$F$29,5,FALSE)/($F196-VLOOKUP(AT$2,怪物属性!$B$4:$F$29,4,FALSE))</f>
        <v>141.96757679180888</v>
      </c>
      <c r="AU196" s="153">
        <f>$E196/(VLOOKUP(AU$2,怪物属性!$B$4:$F$29,3,FALSE)-$G196)/IF(AT196&lt;0,ABS(AT196),AT196)</f>
        <v>2.3293173160281625E-2</v>
      </c>
      <c r="AV196" s="152">
        <f>VLOOKUP(AV$2,怪物属性!$B$4:$F$29,5,FALSE)/($F196-VLOOKUP(AV$2,怪物属性!$B$4:$F$29,4,FALSE))</f>
        <v>180.7948548812665</v>
      </c>
      <c r="AW196" s="153">
        <f>$E196/(VLOOKUP(AW$2,怪物属性!$B$4:$F$29,3,FALSE)-$G196)/IF(AV196&lt;0,ABS(AV196),AV196)</f>
        <v>1.640209029057859E-2</v>
      </c>
      <c r="AX196" s="152">
        <f>VLOOKUP(AX$2,怪物属性!$B$4:$F$29,5,FALSE)/($F196-VLOOKUP(AX$2,怪物属性!$B$4:$F$29,4,FALSE))</f>
        <v>229.2990912682734</v>
      </c>
      <c r="AY196" s="153">
        <f>$E196/(VLOOKUP(AY$2,怪物属性!$B$4:$F$29,3,FALSE)-$G196)/IF(AX196&lt;0,ABS(AX196),AX196)</f>
        <v>1.1686005940104533E-2</v>
      </c>
      <c r="AZ196" s="152">
        <f>VLOOKUP(AZ$2,怪物属性!$B$4:$F$29,5,FALSE)/($F196-VLOOKUP(AZ$2,怪物属性!$B$4:$F$29,4,FALSE))</f>
        <v>340.13114754098359</v>
      </c>
      <c r="BA196" s="153">
        <f>$E196/(VLOOKUP(BA$2,怪物属性!$B$4:$F$29,3,FALSE)-$G196)/IF(AZ196&lt;0,ABS(AZ196),AZ196)</f>
        <v>6.9545345540210756E-3</v>
      </c>
      <c r="BB196" s="152">
        <f>VLOOKUP(BB$2,怪物属性!$B$4:$F$29,5,FALSE)/($F196-VLOOKUP(BB$2,怪物属性!$B$4:$F$29,4,FALSE))</f>
        <v>656.23469387755097</v>
      </c>
      <c r="BC196" s="153">
        <f>$E196/(VLOOKUP(BC$2,怪物属性!$B$4:$F$29,3,FALSE)-$G196)/IF(BB196&lt;0,ABS(BB196),BB196)</f>
        <v>3.1594124226606798E-3</v>
      </c>
      <c r="BD196" s="152">
        <f>VLOOKUP(BD$2,怪物属性!$B$4:$F$29,5,FALSE)/($F196-VLOOKUP(BD$2,怪物属性!$B$4:$F$29,4,FALSE))</f>
        <v>-963.86607142857144</v>
      </c>
      <c r="BE196" s="153">
        <f>$E196/(VLOOKUP(BE$2,怪物属性!$B$4:$F$29,3,FALSE)-$G196)/IF(BD196&lt;0,ABS(BD196),BD196)</f>
        <v>1.7403261265132813E-3</v>
      </c>
    </row>
    <row r="197" spans="1:57" x14ac:dyDescent="0.15">
      <c r="A197" s="30">
        <f>VLOOKUP(B197,装备升级!W:AB,静态模拟!C197+1,FALSE)+IF(静态模拟!D197=0,0,VLOOKUP(B197,装备强化!AP:AZ,静态模拟!D197+1,FALSE))</f>
        <v>728</v>
      </c>
      <c r="B197" s="149">
        <v>15</v>
      </c>
      <c r="C197" s="149">
        <v>3</v>
      </c>
      <c r="D197" s="149">
        <v>4</v>
      </c>
      <c r="E197" s="149">
        <f t="shared" si="7"/>
        <v>29670</v>
      </c>
      <c r="F197" s="22">
        <f t="shared" si="8"/>
        <v>9890</v>
      </c>
      <c r="G197" s="22">
        <f t="shared" si="9"/>
        <v>4945</v>
      </c>
      <c r="H197" s="152">
        <f>VLOOKUP(H$2,怪物属性!$B$4:$F$29,5,FALSE)/($F197-VLOOKUP(H$2,怪物属性!$B$4:$F$29,4,FALSE))</f>
        <v>1.1930883159626988</v>
      </c>
      <c r="I197" s="153">
        <f>$E197/(VLOOKUP(I$2,怪物属性!$B$4:$F$29,3,FALSE)-$G197)/IF(H197&lt;0,ABS(H197),H197)</f>
        <v>-7.3228016733682626</v>
      </c>
      <c r="J197" s="152">
        <f>VLOOKUP(J$2,怪物属性!$B$4:$F$29,5,FALSE)/($F197-VLOOKUP(J$2,怪物属性!$B$4:$F$29,4,FALSE))</f>
        <v>1.796306659205372</v>
      </c>
      <c r="K197" s="153">
        <f>$E197/(VLOOKUP(K$2,怪物属性!$B$4:$F$29,3,FALSE)-$G197)/IF(J197&lt;0,ABS(J197),J197)</f>
        <v>-5.5557431211118136</v>
      </c>
      <c r="L197" s="152">
        <f>VLOOKUP(L$2,怪物属性!$B$4:$F$29,5,FALSE)/($F197-VLOOKUP(L$2,怪物属性!$B$4:$F$29,4,FALSE))</f>
        <v>2.9006168608636052</v>
      </c>
      <c r="M197" s="153">
        <f>$E197/(VLOOKUP(M$2,怪物属性!$B$4:$F$29,3,FALSE)-$G197)/IF(L197&lt;0,ABS(L197),L197)</f>
        <v>-4.0144657361272271</v>
      </c>
      <c r="N197" s="152">
        <f>VLOOKUP(N$2,怪物属性!$B$4:$F$29,5,FALSE)/($F197-VLOOKUP(N$2,怪物属性!$B$4:$F$29,4,FALSE))</f>
        <v>3.8553429771348577</v>
      </c>
      <c r="O197" s="153">
        <f>$E197/(VLOOKUP(O$2,怪物属性!$B$4:$F$29,3,FALSE)-$G197)/IF(N197&lt;0,ABS(N197),N197)</f>
        <v>-3.6266792471168663</v>
      </c>
      <c r="P197" s="152">
        <f>VLOOKUP(P$2,怪物属性!$B$4:$F$29,5,FALSE)/($F197-VLOOKUP(P$2,怪物属性!$B$4:$F$29,4,FALSE))</f>
        <v>5.4665633567767316</v>
      </c>
      <c r="Q197" s="153">
        <f>$E197/(VLOOKUP(Q$2,怪物属性!$B$4:$F$29,3,FALSE)-$G197)/IF(P197&lt;0,ABS(P197),P197)</f>
        <v>-3.2058721765438163</v>
      </c>
      <c r="R197" s="152">
        <f>VLOOKUP(R$2,怪物属性!$B$4:$F$29,5,FALSE)/($F197-VLOOKUP(R$2,怪物属性!$B$4:$F$29,4,FALSE))</f>
        <v>6.8736726473819116</v>
      </c>
      <c r="S197" s="153">
        <f>$E197/(VLOOKUP(S$2,怪物属性!$B$4:$F$29,3,FALSE)-$G197)/IF(R197&lt;0,ABS(R197),R197)</f>
        <v>-3.4838335287886908</v>
      </c>
      <c r="T197" s="152">
        <f>VLOOKUP(T$2,怪物属性!$B$4:$F$29,5,FALSE)/($F197-VLOOKUP(T$2,怪物属性!$B$4:$F$29,4,FALSE))</f>
        <v>9.06993006993007</v>
      </c>
      <c r="U197" s="153">
        <f>$E197/(VLOOKUP(U$2,怪物属性!$B$4:$F$29,3,FALSE)-$G197)/IF(T197&lt;0,ABS(T197),T197)</f>
        <v>-4.0586216330489719</v>
      </c>
      <c r="V197" s="152">
        <f>VLOOKUP(V$2,怪物属性!$B$4:$F$29,5,FALSE)/($F197-VLOOKUP(V$2,怪物属性!$B$4:$F$29,4,FALSE))</f>
        <v>10.895140664961637</v>
      </c>
      <c r="W197" s="153">
        <f>$E197/(VLOOKUP(W$2,怪物属性!$B$4:$F$29,3,FALSE)-$G197)/IF(V197&lt;0,ABS(V197),V197)</f>
        <v>-7.400088028169014</v>
      </c>
      <c r="X197" s="152">
        <f>VLOOKUP(X$2,怪物属性!$B$4:$F$29,5,FALSE)/($F197-VLOOKUP(X$2,怪物属性!$B$4:$F$29,4,FALSE))</f>
        <v>13.747477394836849</v>
      </c>
      <c r="Y197" s="153">
        <f>$E197/(VLOOKUP(Y$2,怪物属性!$B$4:$F$29,3,FALSE)-$G197)/IF(X197&lt;0,ABS(X197),X197)</f>
        <v>29.975196284963506</v>
      </c>
      <c r="Z197" s="152">
        <f>VLOOKUP(Z$2,怪物属性!$B$4:$F$29,5,FALSE)/($F197-VLOOKUP(Z$2,怪物属性!$B$4:$F$29,4,FALSE))</f>
        <v>16.112649549670653</v>
      </c>
      <c r="AA197" s="153">
        <f>$E197/(VLOOKUP(AA$2,怪物属性!$B$4:$F$29,3,FALSE)-$G197)/IF(Z197&lt;0,ABS(Z197),Z197)</f>
        <v>3.5479968630591854</v>
      </c>
      <c r="AB197" s="152">
        <f>VLOOKUP(AB$2,怪物属性!$B$4:$F$29,5,FALSE)/($F197-VLOOKUP(AB$2,怪物属性!$B$4:$F$29,4,FALSE))</f>
        <v>28.946877912395152</v>
      </c>
      <c r="AC197" s="153">
        <f>$E197/(VLOOKUP(AC$2,怪物属性!$B$4:$F$29,3,FALSE)-$G197)/IF(AB197&lt;0,ABS(AB197),AB197)</f>
        <v>0.39681804278258037</v>
      </c>
      <c r="AD197" s="152">
        <f>VLOOKUP(AD$2,怪物属性!$B$4:$F$29,5,FALSE)/($F197-VLOOKUP(AD$2,怪物属性!$B$4:$F$29,4,FALSE))</f>
        <v>34.084536751582021</v>
      </c>
      <c r="AE197" s="153">
        <f>$E197/(VLOOKUP(AE$2,怪物属性!$B$4:$F$29,3,FALSE)-$G197)/IF(AD197&lt;0,ABS(AD197),AD197)</f>
        <v>0.27236630548471791</v>
      </c>
      <c r="AF197" s="152">
        <f>VLOOKUP(AF$2,怪物属性!$B$4:$F$29,5,FALSE)/($F197-VLOOKUP(AF$2,怪物属性!$B$4:$F$29,4,FALSE))</f>
        <v>41.781898604967679</v>
      </c>
      <c r="AG197" s="153">
        <f>$E197/(VLOOKUP(AG$2,怪物属性!$B$4:$F$29,3,FALSE)-$G197)/IF(AF197&lt;0,ABS(AF197),AF197)</f>
        <v>0.18550578020257863</v>
      </c>
      <c r="AH197" s="152">
        <f>VLOOKUP(AH$2,怪物属性!$B$4:$F$29,5,FALSE)/($F197-VLOOKUP(AH$2,怪物属性!$B$4:$F$29,4,FALSE))</f>
        <v>48.721030042918457</v>
      </c>
      <c r="AI197" s="153">
        <f>$E197/(VLOOKUP(AI$2,怪物属性!$B$4:$F$29,3,FALSE)-$G197)/IF(AH197&lt;0,ABS(AH197),AH197)</f>
        <v>0.13645020675045322</v>
      </c>
      <c r="AJ197" s="152">
        <f>VLOOKUP(AJ$2,怪物属性!$B$4:$F$29,5,FALSE)/($F197-VLOOKUP(AJ$2,怪物属性!$B$4:$F$29,4,FALSE))</f>
        <v>59.015873015873019</v>
      </c>
      <c r="AK197" s="153">
        <f>$E197/(VLOOKUP(AK$2,怪物属性!$B$4:$F$29,3,FALSE)-$G197)/IF(AJ197&lt;0,ABS(AJ197),AJ197)</f>
        <v>9.809680001049606E-2</v>
      </c>
      <c r="AL197" s="152">
        <f>VLOOKUP(AL$2,怪物属性!$B$4:$F$29,5,FALSE)/($F197-VLOOKUP(AL$2,怪物属性!$B$4:$F$29,4,FALSE))</f>
        <v>69.10759621196857</v>
      </c>
      <c r="AM197" s="153">
        <f>$E197/(VLOOKUP(AM$2,怪物属性!$B$4:$F$29,3,FALSE)-$G197)/IF(AL197&lt;0,ABS(AL197),AL197)</f>
        <v>7.3452611950519706E-2</v>
      </c>
      <c r="AN197" s="152">
        <f>VLOOKUP(AN$2,怪物属性!$B$4:$F$29,5,FALSE)/($F197-VLOOKUP(AN$2,怪物属性!$B$4:$F$29,4,FALSE))</f>
        <v>83.26973542697354</v>
      </c>
      <c r="AO197" s="153">
        <f>$E197/(VLOOKUP(AO$2,怪物属性!$B$4:$F$29,3,FALSE)-$G197)/IF(AN197&lt;0,ABS(AN197),AN197)</f>
        <v>5.4506949412852966E-2</v>
      </c>
      <c r="AP197" s="152">
        <f>VLOOKUP(AP$2,怪物属性!$B$4:$F$29,5,FALSE)/($F197-VLOOKUP(AP$2,怪物属性!$B$4:$F$29,4,FALSE))</f>
        <v>97.332713754646846</v>
      </c>
      <c r="AQ197" s="153">
        <f>$E197/(VLOOKUP(AQ$2,怪物属性!$B$4:$F$29,3,FALSE)-$G197)/IF(AP197&lt;0,ABS(AP197),AP197)</f>
        <v>4.1820648584669773E-2</v>
      </c>
      <c r="AR197" s="152">
        <f>VLOOKUP(AR$2,怪物属性!$B$4:$F$29,5,FALSE)/($F197-VLOOKUP(AR$2,怪物属性!$B$4:$F$29,4,FALSE))</f>
        <v>117.9919028340081</v>
      </c>
      <c r="AS197" s="153">
        <f>$E197/(VLOOKUP(AS$2,怪物属性!$B$4:$F$29,3,FALSE)-$G197)/IF(AR197&lt;0,ABS(AR197),AR197)</f>
        <v>3.1217620486931646E-2</v>
      </c>
      <c r="AT197" s="152">
        <f>VLOOKUP(AT$2,怪物属性!$B$4:$F$29,5,FALSE)/($F197-VLOOKUP(AT$2,怪物属性!$B$4:$F$29,4,FALSE))</f>
        <v>140.76649746192894</v>
      </c>
      <c r="AU197" s="153">
        <f>$E197/(VLOOKUP(AU$2,怪物属性!$B$4:$F$29,3,FALSE)-$G197)/IF(AT197&lt;0,ABS(AT197),AT197)</f>
        <v>2.36029769764983E-2</v>
      </c>
      <c r="AV197" s="152">
        <f>VLOOKUP(AV$2,怪物属性!$B$4:$F$29,5,FALSE)/($F197-VLOOKUP(AV$2,怪物属性!$B$4:$F$29,4,FALSE))</f>
        <v>179.02351404310909</v>
      </c>
      <c r="AW197" s="153">
        <f>$E197/(VLOOKUP(AW$2,怪物属性!$B$4:$F$29,3,FALSE)-$G197)/IF(AV197&lt;0,ABS(AV197),AV197)</f>
        <v>1.6639801081847136E-2</v>
      </c>
      <c r="AX197" s="152">
        <f>VLOOKUP(AX$2,怪物属性!$B$4:$F$29,5,FALSE)/($F197-VLOOKUP(AX$2,怪物属性!$B$4:$F$29,4,FALSE))</f>
        <v>226.61304178055448</v>
      </c>
      <c r="AY197" s="153">
        <f>$E197/(VLOOKUP(AY$2,怪物属性!$B$4:$F$29,3,FALSE)-$G197)/IF(AX197&lt;0,ABS(AX197),AX197)</f>
        <v>1.1876635869694554E-2</v>
      </c>
      <c r="AZ197" s="152">
        <f>VLOOKUP(AZ$2,怪物属性!$B$4:$F$29,5,FALSE)/($F197-VLOOKUP(AZ$2,怪物属性!$B$4:$F$29,4,FALSE))</f>
        <v>334.64516129032256</v>
      </c>
      <c r="BA197" s="153">
        <f>$E197/(VLOOKUP(BA$2,怪物属性!$B$4:$F$29,3,FALSE)-$G197)/IF(AZ197&lt;0,ABS(AZ197),AZ197)</f>
        <v>7.0985649132377041E-3</v>
      </c>
      <c r="BB197" s="152">
        <f>VLOOKUP(BB$2,怪物属性!$B$4:$F$29,5,FALSE)/($F197-VLOOKUP(BB$2,怪物属性!$B$4:$F$29,4,FALSE))</f>
        <v>636.74257425742576</v>
      </c>
      <c r="BC197" s="153">
        <f>$E197/(VLOOKUP(BC$2,怪物属性!$B$4:$F$29,3,FALSE)-$G197)/IF(BB197&lt;0,ABS(BB197),BB197)</f>
        <v>3.2694736664875142E-3</v>
      </c>
      <c r="BD197" s="152">
        <f>VLOOKUP(BD$2,怪物属性!$B$4:$F$29,5,FALSE)/($F197-VLOOKUP(BD$2,怪物属性!$B$4:$F$29,4,FALSE))</f>
        <v>-1008.9065420560747</v>
      </c>
      <c r="BE197" s="153">
        <f>$E197/(VLOOKUP(BE$2,怪物属性!$B$4:$F$29,3,FALSE)-$G197)/IF(BD197&lt;0,ABS(BD197),BD197)</f>
        <v>1.6691115123822679E-3</v>
      </c>
    </row>
    <row r="198" spans="1:57" x14ac:dyDescent="0.15">
      <c r="A198" s="30">
        <f>VLOOKUP(B198,装备升级!W:AB,静态模拟!C198+1,FALSE)+IF(静态模拟!D198=0,0,VLOOKUP(B198,装备强化!AP:AZ,静态模拟!D198+1,FALSE))</f>
        <v>1010</v>
      </c>
      <c r="B198" s="149">
        <v>15</v>
      </c>
      <c r="C198" s="149">
        <v>3</v>
      </c>
      <c r="D198" s="149">
        <v>5</v>
      </c>
      <c r="E198" s="149">
        <f t="shared" si="7"/>
        <v>29760</v>
      </c>
      <c r="F198" s="22">
        <f t="shared" si="8"/>
        <v>9920</v>
      </c>
      <c r="G198" s="22">
        <f t="shared" si="9"/>
        <v>4960</v>
      </c>
      <c r="H198" s="152">
        <f>VLOOKUP(H$2,怪物属性!$B$4:$F$29,5,FALSE)/($F198-VLOOKUP(H$2,怪物属性!$B$4:$F$29,4,FALSE))</f>
        <v>1.1891744122471295</v>
      </c>
      <c r="I198" s="153">
        <f>$E198/(VLOOKUP(I$2,怪物属性!$B$4:$F$29,3,FALSE)-$G198)/IF(H198&lt;0,ABS(H198),H198)</f>
        <v>-7.336782620123536</v>
      </c>
      <c r="J198" s="152">
        <f>VLOOKUP(J$2,怪物属性!$B$4:$F$29,5,FALSE)/($F198-VLOOKUP(J$2,怪物属性!$B$4:$F$29,4,FALSE))</f>
        <v>1.7902955939765757</v>
      </c>
      <c r="K198" s="153">
        <f>$E198/(VLOOKUP(K$2,怪物属性!$B$4:$F$29,3,FALSE)-$G198)/IF(J198&lt;0,ABS(J198),J198)</f>
        <v>-5.563237373168687</v>
      </c>
      <c r="L198" s="152">
        <f>VLOOKUP(L$2,怪物属性!$B$4:$F$29,5,FALSE)/($F198-VLOOKUP(L$2,怪物属性!$B$4:$F$29,4,FALSE))</f>
        <v>2.8907103825136611</v>
      </c>
      <c r="M198" s="153">
        <f>$E198/(VLOOKUP(M$2,怪物属性!$B$4:$F$29,3,FALSE)-$G198)/IF(L198&lt;0,ABS(L198),L198)</f>
        <v>-4.0167956531327382</v>
      </c>
      <c r="N198" s="152">
        <f>VLOOKUP(N$2,怪物属性!$B$4:$F$29,5,FALSE)/($F198-VLOOKUP(N$2,怪物属性!$B$4:$F$29,4,FALSE))</f>
        <v>3.8418972332015811</v>
      </c>
      <c r="O198" s="153">
        <f>$E198/(VLOOKUP(O$2,怪物属性!$B$4:$F$29,3,FALSE)-$G198)/IF(N198&lt;0,ABS(N198),N198)</f>
        <v>-3.6247884134329307</v>
      </c>
      <c r="P198" s="152">
        <f>VLOOKUP(P$2,怪物属性!$B$4:$F$29,5,FALSE)/($F198-VLOOKUP(P$2,怪物属性!$B$4:$F$29,4,FALSE))</f>
        <v>5.4470839767193251</v>
      </c>
      <c r="Q198" s="153">
        <f>$E198/(VLOOKUP(Q$2,怪物属性!$B$4:$F$29,3,FALSE)-$G198)/IF(P198&lt;0,ABS(P198),P198)</f>
        <v>-3.1987550884640652</v>
      </c>
      <c r="R198" s="152">
        <f>VLOOKUP(R$2,怪物属性!$B$4:$F$29,5,FALSE)/($F198-VLOOKUP(R$2,怪物属性!$B$4:$F$29,4,FALSE))</f>
        <v>6.8485954031375407</v>
      </c>
      <c r="S198" s="153">
        <f>$E198/(VLOOKUP(S$2,怪物属性!$B$4:$F$29,3,FALSE)-$G198)/IF(R198&lt;0,ABS(R198),R198)</f>
        <v>-3.4652444799696589</v>
      </c>
      <c r="T198" s="152">
        <f>VLOOKUP(T$2,怪物属性!$B$4:$F$29,5,FALSE)/($F198-VLOOKUP(T$2,怪物属性!$B$4:$F$29,4,FALSE))</f>
        <v>9.0360786265240112</v>
      </c>
      <c r="U198" s="153">
        <f>$E198/(VLOOKUP(U$2,怪物属性!$B$4:$F$29,3,FALSE)-$G198)/IF(T198&lt;0,ABS(T198),T198)</f>
        <v>-4.0115274517535147</v>
      </c>
      <c r="V198" s="152">
        <f>VLOOKUP(V$2,怪物属性!$B$4:$F$29,5,FALSE)/($F198-VLOOKUP(V$2,怪物属性!$B$4:$F$29,4,FALSE))</f>
        <v>10.853503184713375</v>
      </c>
      <c r="W198" s="153">
        <f>$E198/(VLOOKUP(W$2,怪物属性!$B$4:$F$29,3,FALSE)-$G198)/IF(V198&lt;0,ABS(V198),V198)</f>
        <v>-7.1591953811642703</v>
      </c>
      <c r="X198" s="152">
        <f>VLOOKUP(X$2,怪物属性!$B$4:$F$29,5,FALSE)/($F198-VLOOKUP(X$2,怪物属性!$B$4:$F$29,4,FALSE))</f>
        <v>13.693643127529043</v>
      </c>
      <c r="Y198" s="153">
        <f>$E198/(VLOOKUP(Y$2,怪物属性!$B$4:$F$29,3,FALSE)-$G198)/IF(X198&lt;0,ABS(X198),X198)</f>
        <v>38.127564614874423</v>
      </c>
      <c r="Z198" s="152">
        <f>VLOOKUP(Z$2,怪物属性!$B$4:$F$29,5,FALSE)/($F198-VLOOKUP(Z$2,怪物属性!$B$4:$F$29,4,FALSE))</f>
        <v>16.047931449993307</v>
      </c>
      <c r="AA198" s="153">
        <f>$E198/(VLOOKUP(AA$2,怪物属性!$B$4:$F$29,3,FALSE)-$G198)/IF(Z198&lt;0,ABS(Z198),Z198)</f>
        <v>3.6794535938551558</v>
      </c>
      <c r="AB198" s="152">
        <f>VLOOKUP(AB$2,怪物属性!$B$4:$F$29,5,FALSE)/($F198-VLOOKUP(AB$2,怪物属性!$B$4:$F$29,4,FALSE))</f>
        <v>28.812615955473099</v>
      </c>
      <c r="AC198" s="153">
        <f>$E198/(VLOOKUP(AC$2,怪物属性!$B$4:$F$29,3,FALSE)-$G198)/IF(AB198&lt;0,ABS(AB198),AB198)</f>
        <v>0.40221217902040668</v>
      </c>
      <c r="AD198" s="152">
        <f>VLOOKUP(AD$2,怪物属性!$B$4:$F$29,5,FALSE)/($F198-VLOOKUP(AD$2,怪物属性!$B$4:$F$29,4,FALSE))</f>
        <v>33.919425157435818</v>
      </c>
      <c r="AE198" s="153">
        <f>$E198/(VLOOKUP(AE$2,怪物属性!$B$4:$F$29,3,FALSE)-$G198)/IF(AD198&lt;0,ABS(AD198),AD198)</f>
        <v>0.27581683729039458</v>
      </c>
      <c r="AF198" s="152">
        <f>VLOOKUP(AF$2,怪物属性!$B$4:$F$29,5,FALSE)/($F198-VLOOKUP(AF$2,怪物属性!$B$4:$F$29,4,FALSE))</f>
        <v>41.56973595125254</v>
      </c>
      <c r="AG198" s="153">
        <f>$E198/(VLOOKUP(AG$2,怪物属性!$B$4:$F$29,3,FALSE)-$G198)/IF(AF198&lt;0,ABS(AF198),AF198)</f>
        <v>0.18775385193528799</v>
      </c>
      <c r="AH198" s="152">
        <f>VLOOKUP(AH$2,怪物属性!$B$4:$F$29,5,FALSE)/($F198-VLOOKUP(AH$2,怪物属性!$B$4:$F$29,4,FALSE))</f>
        <v>48.461045891141943</v>
      </c>
      <c r="AI198" s="153">
        <f>$E198/(VLOOKUP(AI$2,怪物属性!$B$4:$F$29,3,FALSE)-$G198)/IF(AH198&lt;0,ABS(AH198),AH198)</f>
        <v>0.13806238307451291</v>
      </c>
      <c r="AJ198" s="152">
        <f>VLOOKUP(AJ$2,怪物属性!$B$4:$F$29,5,FALSE)/($F198-VLOOKUP(AJ$2,怪物属性!$B$4:$F$29,4,FALSE))</f>
        <v>58.683201803833143</v>
      </c>
      <c r="AK198" s="153">
        <f>$E198/(VLOOKUP(AK$2,怪物属性!$B$4:$F$29,3,FALSE)-$G198)/IF(AJ198&lt;0,ABS(AJ198),AJ198)</f>
        <v>9.924262099484138E-2</v>
      </c>
      <c r="AL198" s="152">
        <f>VLOOKUP(AL$2,怪物属性!$B$4:$F$29,5,FALSE)/($F198-VLOOKUP(AL$2,怪物属性!$B$4:$F$29,4,FALSE))</f>
        <v>68.692369317043855</v>
      </c>
      <c r="AM198" s="153">
        <f>$E198/(VLOOKUP(AM$2,怪物属性!$B$4:$F$29,3,FALSE)-$G198)/IF(AL198&lt;0,ABS(AL198),AL198)</f>
        <v>7.4311474019461587E-2</v>
      </c>
      <c r="AN198" s="152">
        <f>VLOOKUP(AN$2,怪物属性!$B$4:$F$29,5,FALSE)/($F198-VLOOKUP(AN$2,怪物属性!$B$4:$F$29,4,FALSE))</f>
        <v>82.735840991664887</v>
      </c>
      <c r="AO198" s="153">
        <f>$E198/(VLOOKUP(AO$2,怪物属性!$B$4:$F$29,3,FALSE)-$G198)/IF(AN198&lt;0,ABS(AN198),AN198)</f>
        <v>5.5151641955999732E-2</v>
      </c>
      <c r="AP198" s="152">
        <f>VLOOKUP(AP$2,怪物属性!$B$4:$F$29,5,FALSE)/($F198-VLOOKUP(AP$2,怪物属性!$B$4:$F$29,4,FALSE))</f>
        <v>96.658975542224269</v>
      </c>
      <c r="AQ198" s="153">
        <f>$E198/(VLOOKUP(AQ$2,怪物属性!$B$4:$F$29,3,FALSE)-$G198)/IF(AP198&lt;0,ABS(AP198),AP198)</f>
        <v>4.232699552571139E-2</v>
      </c>
      <c r="AR198" s="152">
        <f>VLOOKUP(AR$2,怪物属性!$B$4:$F$29,5,FALSE)/($F198-VLOOKUP(AR$2,怪物属性!$B$4:$F$29,4,FALSE))</f>
        <v>117.10296333500753</v>
      </c>
      <c r="AS198" s="153">
        <f>$E198/(VLOOKUP(AS$2,怪物属性!$B$4:$F$29,3,FALSE)-$G198)/IF(AR198&lt;0,ABS(AR198),AR198)</f>
        <v>3.1608871645068648E-2</v>
      </c>
      <c r="AT198" s="152">
        <f>VLOOKUP(AT$2,怪物属性!$B$4:$F$29,5,FALSE)/($F198-VLOOKUP(AT$2,怪物属性!$B$4:$F$29,4,FALSE))</f>
        <v>139.58557046979865</v>
      </c>
      <c r="AU198" s="153">
        <f>$E198/(VLOOKUP(AU$2,怪物属性!$B$4:$F$29,3,FALSE)-$G198)/IF(AT198&lt;0,ABS(AT198),AT198)</f>
        <v>2.3915036803075652E-2</v>
      </c>
      <c r="AV198" s="152">
        <f>VLOOKUP(AV$2,怪物属性!$B$4:$F$29,5,FALSE)/($F198-VLOOKUP(AV$2,怪物属性!$B$4:$F$29,4,FALSE))</f>
        <v>177.28654592496767</v>
      </c>
      <c r="AW198" s="153">
        <f>$E198/(VLOOKUP(AW$2,怪物属性!$B$4:$F$29,3,FALSE)-$G198)/IF(AV198&lt;0,ABS(AV198),AV198)</f>
        <v>1.6879219493264729E-2</v>
      </c>
      <c r="AX198" s="152">
        <f>VLOOKUP(AX$2,怪物属性!$B$4:$F$29,5,FALSE)/($F198-VLOOKUP(AX$2,怪物属性!$B$4:$F$29,4,FALSE))</f>
        <v>223.98919336163644</v>
      </c>
      <c r="AY198" s="153">
        <f>$E198/(VLOOKUP(AY$2,怪物属性!$B$4:$F$29,3,FALSE)-$G198)/IF(AX198&lt;0,ABS(AX198),AX198)</f>
        <v>1.2068630458344918E-2</v>
      </c>
      <c r="AZ198" s="152">
        <f>VLOOKUP(AZ$2,怪物属性!$B$4:$F$29,5,FALSE)/($F198-VLOOKUP(AZ$2,怪物属性!$B$4:$F$29,4,FALSE))</f>
        <v>329.33333333333331</v>
      </c>
      <c r="BA198" s="153">
        <f>$E198/(VLOOKUP(BA$2,怪物属性!$B$4:$F$29,3,FALSE)-$G198)/IF(AZ198&lt;0,ABS(AZ198),AZ198)</f>
        <v>7.2436370717142793E-3</v>
      </c>
      <c r="BB198" s="152">
        <f>VLOOKUP(BB$2,怪物属性!$B$4:$F$29,5,FALSE)/($F198-VLOOKUP(BB$2,怪物属性!$B$4:$F$29,4,FALSE))</f>
        <v>618.375</v>
      </c>
      <c r="BC198" s="153">
        <f>$E198/(VLOOKUP(BC$2,怪物属性!$B$4:$F$29,3,FALSE)-$G198)/IF(BB198&lt;0,ABS(BB198),BB198)</f>
        <v>3.3803566097323342E-3</v>
      </c>
      <c r="BD198" s="152">
        <f>VLOOKUP(BD$2,怪物属性!$B$4:$F$29,5,FALSE)/($F198-VLOOKUP(BD$2,怪物属性!$B$4:$F$29,4,FALSE))</f>
        <v>-1058.3627450980391</v>
      </c>
      <c r="BE198" s="153">
        <f>$E198/(VLOOKUP(BE$2,怪物属性!$B$4:$F$29,3,FALSE)-$G198)/IF(BD198&lt;0,ABS(BD198),BD198)</f>
        <v>1.5973019539272724E-3</v>
      </c>
    </row>
    <row r="199" spans="1:57" x14ac:dyDescent="0.15">
      <c r="A199" s="30">
        <f>VLOOKUP(B199,装备升级!W:AB,静态模拟!C199+1,FALSE)+IF(静态模拟!D199=0,0,VLOOKUP(B199,装备强化!AP:AZ,静态模拟!D199+1,FALSE))</f>
        <v>1380</v>
      </c>
      <c r="B199" s="149">
        <v>15</v>
      </c>
      <c r="C199" s="149">
        <v>3</v>
      </c>
      <c r="D199" s="149">
        <v>6</v>
      </c>
      <c r="E199" s="149">
        <f t="shared" ref="E199:E262" si="10">1020+180*B199+7050+C199*(B199*420-120)+C199*D199*30</f>
        <v>29850</v>
      </c>
      <c r="F199" s="22">
        <f t="shared" ref="F199:F262" si="11">340+60*B199+2350+C199*(B199*140-40)+C199*D199*10</f>
        <v>9950</v>
      </c>
      <c r="G199" s="22">
        <f t="shared" ref="G199:G262" si="12">170+30*B199+1175+C199*(B199*70-20)+C199*D199*5</f>
        <v>4975</v>
      </c>
      <c r="H199" s="152">
        <f>VLOOKUP(H$2,怪物属性!$B$4:$F$29,5,FALSE)/($F199-VLOOKUP(H$2,怪物属性!$B$4:$F$29,4,FALSE))</f>
        <v>1.1852861035422344</v>
      </c>
      <c r="I199" s="153">
        <f>$E199/(VLOOKUP(I$2,怪物属性!$B$4:$F$29,3,FALSE)-$G199)/IF(H199&lt;0,ABS(H199),H199)</f>
        <v>-7.3507860780642948</v>
      </c>
      <c r="J199" s="152">
        <f>VLOOKUP(J$2,怪物属性!$B$4:$F$29,5,FALSE)/($F199-VLOOKUP(J$2,怪物属性!$B$4:$F$29,4,FALSE))</f>
        <v>1.784324624791551</v>
      </c>
      <c r="K199" s="153">
        <f>$E199/(VLOOKUP(K$2,怪物属性!$B$4:$F$29,3,FALSE)-$G199)/IF(J199&lt;0,ABS(J199),J199)</f>
        <v>-5.5707687950678606</v>
      </c>
      <c r="L199" s="152">
        <f>VLOOKUP(L$2,怪物属性!$B$4:$F$29,5,FALSE)/($F199-VLOOKUP(L$2,怪物属性!$B$4:$F$29,4,FALSE))</f>
        <v>2.8808713410483322</v>
      </c>
      <c r="M199" s="153">
        <f>$E199/(VLOOKUP(M$2,怪物属性!$B$4:$F$29,3,FALSE)-$G199)/IF(L199&lt;0,ABS(L199),L199)</f>
        <v>-4.0191809494618562</v>
      </c>
      <c r="N199" s="152">
        <f>VLOOKUP(N$2,怪物属性!$B$4:$F$29,5,FALSE)/($F199-VLOOKUP(N$2,怪物属性!$B$4:$F$29,4,FALSE))</f>
        <v>3.8285449490268766</v>
      </c>
      <c r="O199" s="153">
        <f>$E199/(VLOOKUP(O$2,怪物属性!$B$4:$F$29,3,FALSE)-$G199)/IF(N199&lt;0,ABS(N199),N199)</f>
        <v>-3.622999867715226</v>
      </c>
      <c r="P199" s="152">
        <f>VLOOKUP(P$2,怪物属性!$B$4:$F$29,5,FALSE)/($F199-VLOOKUP(P$2,怪物属性!$B$4:$F$29,4,FALSE))</f>
        <v>5.4277429281571781</v>
      </c>
      <c r="Q199" s="153">
        <f>$E199/(VLOOKUP(Q$2,怪物属性!$B$4:$F$29,3,FALSE)-$G199)/IF(P199&lt;0,ABS(P199),P199)</f>
        <v>-3.191830260908374</v>
      </c>
      <c r="R199" s="152">
        <f>VLOOKUP(R$2,怪物属性!$B$4:$F$29,5,FALSE)/($F199-VLOOKUP(R$2,怪物属性!$B$4:$F$29,4,FALSE))</f>
        <v>6.8237004725554344</v>
      </c>
      <c r="S199" s="153">
        <f>$E199/(VLOOKUP(S$2,怪物属性!$B$4:$F$29,3,FALSE)-$G199)/IF(R199&lt;0,ABS(R199),R199)</f>
        <v>-3.4471704500289402</v>
      </c>
      <c r="T199" s="152">
        <f>VLOOKUP(T$2,怪物属性!$B$4:$F$29,5,FALSE)/($F199-VLOOKUP(T$2,怪物属性!$B$4:$F$29,4,FALSE))</f>
        <v>9.0024789291026277</v>
      </c>
      <c r="U199" s="153">
        <f>$E199/(VLOOKUP(U$2,怪物属性!$B$4:$F$29,3,FALSE)-$G199)/IF(T199&lt;0,ABS(T199),T199)</f>
        <v>-3.9662121853312047</v>
      </c>
      <c r="V199" s="152">
        <f>VLOOKUP(V$2,怪物属性!$B$4:$F$29,5,FALSE)/($F199-VLOOKUP(V$2,怪物属性!$B$4:$F$29,4,FALSE))</f>
        <v>10.812182741116752</v>
      </c>
      <c r="W199" s="153">
        <f>$E199/(VLOOKUP(W$2,怪物属性!$B$4:$F$29,3,FALSE)-$G199)/IF(V199&lt;0,ABS(V199),V199)</f>
        <v>-6.936619718309859</v>
      </c>
      <c r="X199" s="152">
        <f>VLOOKUP(X$2,怪物属性!$B$4:$F$29,5,FALSE)/($F199-VLOOKUP(X$2,怪物属性!$B$4:$F$29,4,FALSE))</f>
        <v>13.640228838902614</v>
      </c>
      <c r="Y199" s="153">
        <f>$E199/(VLOOKUP(Y$2,怪物属性!$B$4:$F$29,3,FALSE)-$G199)/IF(X199&lt;0,ABS(X199),X199)</f>
        <v>52.104278755741475</v>
      </c>
      <c r="Z199" s="152">
        <f>VLOOKUP(Z$2,怪物属性!$B$4:$F$29,5,FALSE)/($F199-VLOOKUP(Z$2,怪物属性!$B$4:$F$29,4,FALSE))</f>
        <v>15.983731164155222</v>
      </c>
      <c r="AA199" s="153">
        <f>$E199/(VLOOKUP(AA$2,怪物属性!$B$4:$F$29,3,FALSE)-$G199)/IF(Z199&lt;0,ABS(Z199),Z199)</f>
        <v>3.8190672852512493</v>
      </c>
      <c r="AB199" s="152">
        <f>VLOOKUP(AB$2,怪物属性!$B$4:$F$29,5,FALSE)/($F199-VLOOKUP(AB$2,怪物属性!$B$4:$F$29,4,FALSE))</f>
        <v>28.679593721144968</v>
      </c>
      <c r="AC199" s="153">
        <f>$E199/(VLOOKUP(AC$2,怪物属性!$B$4:$F$29,3,FALSE)-$G199)/IF(AB199&lt;0,ABS(AB199),AB199)</f>
        <v>0.40768105096613733</v>
      </c>
      <c r="AD199" s="152">
        <f>VLOOKUP(AD$2,怪物属性!$B$4:$F$29,5,FALSE)/($F199-VLOOKUP(AD$2,怪物属性!$B$4:$F$29,4,FALSE))</f>
        <v>33.755905511811022</v>
      </c>
      <c r="AE199" s="153">
        <f>$E199/(VLOOKUP(AE$2,怪物属性!$B$4:$F$29,3,FALSE)-$G199)/IF(AD199&lt;0,ABS(AD199),AD199)</f>
        <v>0.27930818480292929</v>
      </c>
      <c r="AF199" s="152">
        <f>VLOOKUP(AF$2,怪物属性!$B$4:$F$29,5,FALSE)/($F199-VLOOKUP(AF$2,怪物属性!$B$4:$F$29,4,FALSE))</f>
        <v>41.359717076456718</v>
      </c>
      <c r="AG199" s="153">
        <f>$E199/(VLOOKUP(AG$2,怪物属性!$B$4:$F$29,3,FALSE)-$G199)/IF(AF199&lt;0,ABS(AF199),AF199)</f>
        <v>0.19002547018190452</v>
      </c>
      <c r="AH199" s="152">
        <f>VLOOKUP(AH$2,怪物属性!$B$4:$F$29,5,FALSE)/($F199-VLOOKUP(AH$2,怪物属性!$B$4:$F$29,4,FALSE))</f>
        <v>48.203821656050955</v>
      </c>
      <c r="AI199" s="153">
        <f>$E199/(VLOOKUP(AI$2,怪物属性!$B$4:$F$29,3,FALSE)-$G199)/IF(AH199&lt;0,ABS(AH199),AH199)</f>
        <v>0.13968994076236796</v>
      </c>
      <c r="AJ199" s="152">
        <f>VLOOKUP(AJ$2,怪物属性!$B$4:$F$29,5,FALSE)/($F199-VLOOKUP(AJ$2,怪物属性!$B$4:$F$29,4,FALSE))</f>
        <v>58.3542600896861</v>
      </c>
      <c r="AK199" s="153">
        <f>$E199/(VLOOKUP(AK$2,怪物属性!$B$4:$F$29,3,FALSE)-$G199)/IF(AJ199&lt;0,ABS(AJ199),AJ199)</f>
        <v>0.10039858231901713</v>
      </c>
      <c r="AL199" s="152">
        <f>VLOOKUP(AL$2,怪物属性!$B$4:$F$29,5,FALSE)/($F199-VLOOKUP(AL$2,怪物属性!$B$4:$F$29,4,FALSE))</f>
        <v>68.282102329285294</v>
      </c>
      <c r="AM199" s="153">
        <f>$E199/(VLOOKUP(AM$2,怪物属性!$B$4:$F$29,3,FALSE)-$G199)/IF(AL199&lt;0,ABS(AL199),AL199)</f>
        <v>7.5177474553482629E-2</v>
      </c>
      <c r="AN199" s="152">
        <f>VLOOKUP(AN$2,怪物属性!$B$4:$F$29,5,FALSE)/($F199-VLOOKUP(AN$2,怪物属性!$B$4:$F$29,4,FALSE))</f>
        <v>82.208749203652573</v>
      </c>
      <c r="AO199" s="153">
        <f>$E199/(VLOOKUP(AO$2,怪物属性!$B$4:$F$29,3,FALSE)-$G199)/IF(AN199&lt;0,ABS(AN199),AN199)</f>
        <v>5.5801450513179328E-2</v>
      </c>
      <c r="AP199" s="152">
        <f>VLOOKUP(AP$2,怪物属性!$B$4:$F$29,5,FALSE)/($F199-VLOOKUP(AP$2,怪物属性!$B$4:$F$29,4,FALSE))</f>
        <v>95.994500458295136</v>
      </c>
      <c r="AQ199" s="153">
        <f>$E199/(VLOOKUP(AQ$2,怪物属性!$B$4:$F$29,3,FALSE)-$G199)/IF(AP199&lt;0,ABS(AP199),AP199)</f>
        <v>4.2837210864265972E-2</v>
      </c>
      <c r="AR199" s="152">
        <f>VLOOKUP(AR$2,怪物属性!$B$4:$F$29,5,FALSE)/($F199-VLOOKUP(AR$2,怪物属性!$B$4:$F$29,4,FALSE))</f>
        <v>116.22731804586242</v>
      </c>
      <c r="AS199" s="153">
        <f>$E199/(VLOOKUP(AS$2,怪物属性!$B$4:$F$29,3,FALSE)-$G199)/IF(AR199&lt;0,ABS(AR199),AR199)</f>
        <v>3.2003028468372323E-2</v>
      </c>
      <c r="AT199" s="152">
        <f>VLOOKUP(AT$2,怪物属性!$B$4:$F$29,5,FALSE)/($F199-VLOOKUP(AT$2,怪物属性!$B$4:$F$29,4,FALSE))</f>
        <v>138.4242928452579</v>
      </c>
      <c r="AU199" s="153">
        <f>$E199/(VLOOKUP(AU$2,怪物属性!$B$4:$F$29,3,FALSE)-$G199)/IF(AT199&lt;0,ABS(AT199),AT199)</f>
        <v>2.4229364046807634E-2</v>
      </c>
      <c r="AV199" s="152">
        <f>VLOOKUP(AV$2,怪物属性!$B$4:$F$29,5,FALSE)/($F199-VLOOKUP(AV$2,怪物属性!$B$4:$F$29,4,FALSE))</f>
        <v>175.5829596412556</v>
      </c>
      <c r="AW199" s="153">
        <f>$E199/(VLOOKUP(AW$2,怪物属性!$B$4:$F$29,3,FALSE)-$G199)/IF(AV199&lt;0,ABS(AV199),AV199)</f>
        <v>1.7120353263291258E-2</v>
      </c>
      <c r="AX199" s="152">
        <f>VLOOKUP(AX$2,怪物属性!$B$4:$F$29,5,FALSE)/($F199-VLOOKUP(AX$2,怪物属性!$B$4:$F$29,4,FALSE))</f>
        <v>221.42541014879816</v>
      </c>
      <c r="AY199" s="153">
        <f>$E199/(VLOOKUP(AY$2,怪物属性!$B$4:$F$29,3,FALSE)-$G199)/IF(AX199&lt;0,ABS(AX199),AX199)</f>
        <v>1.2261995291798545E-2</v>
      </c>
      <c r="AZ199" s="152">
        <f>VLOOKUP(AZ$2,怪物属性!$B$4:$F$29,5,FALSE)/($F199-VLOOKUP(AZ$2,怪物属性!$B$4:$F$29,4,FALSE))</f>
        <v>324.1875</v>
      </c>
      <c r="BA199" s="153">
        <f>$E199/(VLOOKUP(BA$2,怪物属性!$B$4:$F$29,3,FALSE)-$G199)/IF(AZ199&lt;0,ABS(AZ199),AZ199)</f>
        <v>7.3897547919681917E-3</v>
      </c>
      <c r="BB199" s="152">
        <f>VLOOKUP(BB$2,怪物属性!$B$4:$F$29,5,FALSE)/($F199-VLOOKUP(BB$2,怪物属性!$B$4:$F$29,4,FALSE))</f>
        <v>601.03738317757006</v>
      </c>
      <c r="BC199" s="153">
        <f>$E199/(VLOOKUP(BC$2,怪物属性!$B$4:$F$29,3,FALSE)-$G199)/IF(BB199&lt;0,ABS(BB199),BB199)</f>
        <v>3.4920638523440804E-3</v>
      </c>
      <c r="BD199" s="152">
        <f>VLOOKUP(BD$2,怪物属性!$B$4:$F$29,5,FALSE)/($F199-VLOOKUP(BD$2,怪物属性!$B$4:$F$29,4,FALSE))</f>
        <v>-1112.9175257731958</v>
      </c>
      <c r="BE199" s="153">
        <f>$E199/(VLOOKUP(BE$2,怪物属性!$B$4:$F$29,3,FALSE)-$G199)/IF(BD199&lt;0,ABS(BD199),BD199)</f>
        <v>1.5248959290325081E-3</v>
      </c>
    </row>
    <row r="200" spans="1:57" x14ac:dyDescent="0.15">
      <c r="A200" s="30">
        <f>VLOOKUP(B200,装备升级!W:AB,静态模拟!C200+1,FALSE)+IF(静态模拟!D200=0,0,VLOOKUP(B200,装备强化!AP:AZ,静态模拟!D200+1,FALSE))</f>
        <v>1858</v>
      </c>
      <c r="B200" s="149">
        <v>15</v>
      </c>
      <c r="C200" s="149">
        <v>3</v>
      </c>
      <c r="D200" s="149">
        <v>7</v>
      </c>
      <c r="E200" s="149">
        <f t="shared" si="10"/>
        <v>29940</v>
      </c>
      <c r="F200" s="22">
        <f t="shared" si="11"/>
        <v>9980</v>
      </c>
      <c r="G200" s="22">
        <f t="shared" si="12"/>
        <v>4990</v>
      </c>
      <c r="H200" s="152">
        <f>VLOOKUP(H$2,怪物属性!$B$4:$F$29,5,FALSE)/($F200-VLOOKUP(H$2,怪物属性!$B$4:$F$29,4,FALSE))</f>
        <v>1.1814231395980446</v>
      </c>
      <c r="I200" s="153">
        <f>$E200/(VLOOKUP(I$2,怪物属性!$B$4:$F$29,3,FALSE)-$G200)/IF(H200&lt;0,ABS(H200),H200)</f>
        <v>-7.3648117527984045</v>
      </c>
      <c r="J200" s="152">
        <f>VLOOKUP(J$2,怪物属性!$B$4:$F$29,5,FALSE)/($F200-VLOOKUP(J$2,怪物属性!$B$4:$F$29,4,FALSE))</f>
        <v>1.7783933518005539</v>
      </c>
      <c r="K200" s="153">
        <f>$E200/(VLOOKUP(K$2,怪物属性!$B$4:$F$29,3,FALSE)-$G200)/IF(J200&lt;0,ABS(J200),J200)</f>
        <v>-5.5783368325870324</v>
      </c>
      <c r="L200" s="152">
        <f>VLOOKUP(L$2,怪物属性!$B$4:$F$29,5,FALSE)/($F200-VLOOKUP(L$2,怪物属性!$B$4:$F$29,4,FALSE))</f>
        <v>2.8710990502035276</v>
      </c>
      <c r="M200" s="153">
        <f>$E200/(VLOOKUP(M$2,怪物属性!$B$4:$F$29,3,FALSE)-$G200)/IF(L200&lt;0,ABS(L200),L200)</f>
        <v>-4.021620664038779</v>
      </c>
      <c r="N200" s="152">
        <f>VLOOKUP(N$2,怪物属性!$B$4:$F$29,5,FALSE)/($F200-VLOOKUP(N$2,怪物属性!$B$4:$F$29,4,FALSE))</f>
        <v>3.8152851535442163</v>
      </c>
      <c r="O200" s="153">
        <f>$E200/(VLOOKUP(O$2,怪物属性!$B$4:$F$29,3,FALSE)-$G200)/IF(N200&lt;0,ABS(N200),N200)</f>
        <v>-3.6213114858481634</v>
      </c>
      <c r="P200" s="152">
        <f>VLOOKUP(P$2,怪物属性!$B$4:$F$29,5,FALSE)/($F200-VLOOKUP(P$2,怪物属性!$B$4:$F$29,4,FALSE))</f>
        <v>5.4085387427762708</v>
      </c>
      <c r="Q200" s="153">
        <f>$E200/(VLOOKUP(Q$2,怪物属性!$B$4:$F$29,3,FALSE)-$G200)/IF(P200&lt;0,ABS(P200),P200)</f>
        <v>-3.185092715899998</v>
      </c>
      <c r="R200" s="152">
        <f>VLOOKUP(R$2,怪物属性!$B$4:$F$29,5,FALSE)/($F200-VLOOKUP(R$2,怪物属性!$B$4:$F$29,4,FALSE))</f>
        <v>6.798985874683086</v>
      </c>
      <c r="S200" s="153">
        <f>$E200/(VLOOKUP(S$2,怪物属性!$B$4:$F$29,3,FALSE)-$G200)/IF(R200&lt;0,ABS(R200),R200)</f>
        <v>-3.4295933892394914</v>
      </c>
      <c r="T200" s="152">
        <f>VLOOKUP(T$2,怪物属性!$B$4:$F$29,5,FALSE)/($F200-VLOOKUP(T$2,怪物属性!$B$4:$F$29,4,FALSE))</f>
        <v>8.9691281797974813</v>
      </c>
      <c r="U200" s="153">
        <f>$E200/(VLOOKUP(U$2,怪物属性!$B$4:$F$29,3,FALSE)-$G200)/IF(T200&lt;0,ABS(T200),T200)</f>
        <v>-3.9225817666030864</v>
      </c>
      <c r="V200" s="152">
        <f>VLOOKUP(V$2,怪物属性!$B$4:$F$29,5,FALSE)/($F200-VLOOKUP(V$2,怪物属性!$B$4:$F$29,4,FALSE))</f>
        <v>10.77117572692794</v>
      </c>
      <c r="W200" s="153">
        <f>$E200/(VLOOKUP(W$2,怪物属性!$B$4:$F$29,3,FALSE)-$G200)/IF(V200&lt;0,ABS(V200),V200)</f>
        <v>-6.7303652423012652</v>
      </c>
      <c r="X200" s="152">
        <f>VLOOKUP(X$2,怪物属性!$B$4:$F$29,5,FALSE)/($F200-VLOOKUP(X$2,怪物属性!$B$4:$F$29,4,FALSE))</f>
        <v>13.587229633467167</v>
      </c>
      <c r="Y200" s="153">
        <f>$E200/(VLOOKUP(Y$2,怪物属性!$B$4:$F$29,3,FALSE)-$G200)/IF(X200&lt;0,ABS(X200),X200)</f>
        <v>81.612581725824882</v>
      </c>
      <c r="Z200" s="152">
        <f>VLOOKUP(Z$2,怪物属性!$B$4:$F$29,5,FALSE)/($F200-VLOOKUP(Z$2,怪物属性!$B$4:$F$29,4,FALSE))</f>
        <v>15.920042502324346</v>
      </c>
      <c r="AA200" s="153">
        <f>$E200/(VLOOKUP(AA$2,怪物属性!$B$4:$F$29,3,FALSE)-$G200)/IF(Z200&lt;0,ABS(Z200),Z200)</f>
        <v>3.9676123322411487</v>
      </c>
      <c r="AB200" s="152">
        <f>VLOOKUP(AB$2,怪物属性!$B$4:$F$29,5,FALSE)/($F200-VLOOKUP(AB$2,怪物属性!$B$4:$F$29,4,FALSE))</f>
        <v>28.547794117647058</v>
      </c>
      <c r="AC200" s="153">
        <f>$E200/(VLOOKUP(AC$2,怪物属性!$B$4:$F$29,3,FALSE)-$G200)/IF(AB200&lt;0,ABS(AB200),AB200)</f>
        <v>0.41322598372097624</v>
      </c>
      <c r="AD200" s="152">
        <f>VLOOKUP(AD$2,怪物属性!$B$4:$F$29,5,FALSE)/($F200-VLOOKUP(AD$2,怪物属性!$B$4:$F$29,4,FALSE))</f>
        <v>33.593954901647209</v>
      </c>
      <c r="AE200" s="153">
        <f>$E200/(VLOOKUP(AE$2,怪物属性!$B$4:$F$29,3,FALSE)-$G200)/IF(AD200&lt;0,ABS(AD200),AD200)</f>
        <v>0.28284093091880208</v>
      </c>
      <c r="AF200" s="152">
        <f>VLOOKUP(AF$2,怪物属性!$B$4:$F$29,5,FALSE)/($F200-VLOOKUP(AF$2,怪物属性!$B$4:$F$29,4,FALSE))</f>
        <v>41.15180965147453</v>
      </c>
      <c r="AG200" s="153">
        <f>$E200/(VLOOKUP(AG$2,怪物属性!$B$4:$F$29,3,FALSE)-$G200)/IF(AF200&lt;0,ABS(AF200),AF200)</f>
        <v>0.19232091503577367</v>
      </c>
      <c r="AH200" s="152">
        <f>VLOOKUP(AH$2,怪物属性!$B$4:$F$29,5,FALSE)/($F200-VLOOKUP(AH$2,怪物属性!$B$4:$F$29,4,FALSE))</f>
        <v>47.949313621964095</v>
      </c>
      <c r="AI200" s="153">
        <f>$E200/(VLOOKUP(AI$2,怪物属性!$B$4:$F$29,3,FALSE)-$G200)/IF(AH200&lt;0,ABS(AH200),AH200)</f>
        <v>0.14133303648250431</v>
      </c>
      <c r="AJ200" s="152">
        <f>VLOOKUP(AJ$2,怪物属性!$B$4:$F$29,5,FALSE)/($F200-VLOOKUP(AJ$2,怪物属性!$B$4:$F$29,4,FALSE))</f>
        <v>58.028985507246375</v>
      </c>
      <c r="AK200" s="153">
        <f>$E200/(VLOOKUP(AK$2,怪物属性!$B$4:$F$29,3,FALSE)-$G200)/IF(AJ200&lt;0,ABS(AJ200),AJ200)</f>
        <v>0.1015647738088683</v>
      </c>
      <c r="AL200" s="152">
        <f>VLOOKUP(AL$2,怪物属性!$B$4:$F$29,5,FALSE)/($F200-VLOOKUP(AL$2,怪物属性!$B$4:$F$29,4,FALSE))</f>
        <v>67.876706906788044</v>
      </c>
      <c r="AM200" s="153">
        <f>$E200/(VLOOKUP(AM$2,怪物属性!$B$4:$F$29,3,FALSE)-$G200)/IF(AL200&lt;0,ABS(AL200),AL200)</f>
        <v>7.6050668937225743E-2</v>
      </c>
      <c r="AN200" s="152">
        <f>VLOOKUP(AN$2,怪物属性!$B$4:$F$29,5,FALSE)/($F200-VLOOKUP(AN$2,怪物属性!$B$4:$F$29,4,FALSE))</f>
        <v>81.688330871491871</v>
      </c>
      <c r="AO200" s="153">
        <f>$E200/(VLOOKUP(AO$2,怪物属性!$B$4:$F$29,3,FALSE)-$G200)/IF(AN200&lt;0,ABS(AN200),AN200)</f>
        <v>5.6456410546596218E-2</v>
      </c>
      <c r="AP200" s="152">
        <f>VLOOKUP(AP$2,怪物属性!$B$4:$F$29,5,FALSE)/($F200-VLOOKUP(AP$2,怪物属性!$B$4:$F$29,4,FALSE))</f>
        <v>95.339098771051439</v>
      </c>
      <c r="AQ200" s="153">
        <f>$E200/(VLOOKUP(AQ$2,怪物属性!$B$4:$F$29,3,FALSE)-$G200)/IF(AP200&lt;0,ABS(AP200),AP200)</f>
        <v>4.3351318630964114E-2</v>
      </c>
      <c r="AR200" s="152">
        <f>VLOOKUP(AR$2,怪物属性!$B$4:$F$29,5,FALSE)/($F200-VLOOKUP(AR$2,怪物属性!$B$4:$F$29,4,FALSE))</f>
        <v>115.36467095497278</v>
      </c>
      <c r="AS200" s="153">
        <f>$E200/(VLOOKUP(AS$2,怪物属性!$B$4:$F$29,3,FALSE)-$G200)/IF(AR200&lt;0,ABS(AR200),AR200)</f>
        <v>3.2400107280804294E-2</v>
      </c>
      <c r="AT200" s="152">
        <f>VLOOKUP(AT$2,怪物属性!$B$4:$F$29,5,FALSE)/($F200-VLOOKUP(AT$2,怪物属性!$B$4:$F$29,4,FALSE))</f>
        <v>137.28217821782178</v>
      </c>
      <c r="AU200" s="153">
        <f>$E200/(VLOOKUP(AU$2,怪物属性!$B$4:$F$29,3,FALSE)-$G200)/IF(AT200&lt;0,ABS(AT200),AT200)</f>
        <v>2.4545970191517764E-2</v>
      </c>
      <c r="AV200" s="152">
        <f>VLOOKUP(AV$2,怪物属性!$B$4:$F$29,5,FALSE)/($F200-VLOOKUP(AV$2,怪物属性!$B$4:$F$29,4,FALSE))</f>
        <v>173.91180203045684</v>
      </c>
      <c r="AW200" s="153">
        <f>$E200/(VLOOKUP(AW$2,怪物属性!$B$4:$F$29,3,FALSE)-$G200)/IF(AV200&lt;0,ABS(AV200),AV200)</f>
        <v>1.736321017721542E-2</v>
      </c>
      <c r="AX200" s="152">
        <f>VLOOKUP(AX$2,怪物属性!$B$4:$F$29,5,FALSE)/($F200-VLOOKUP(AX$2,怪物属性!$B$4:$F$29,4,FALSE))</f>
        <v>218.91965296114674</v>
      </c>
      <c r="AY200" s="153">
        <f>$E200/(VLOOKUP(AY$2,怪物属性!$B$4:$F$29,3,FALSE)-$G200)/IF(AX200&lt;0,ABS(AX200),AX200)</f>
        <v>1.2456735986324328E-2</v>
      </c>
      <c r="AZ200" s="152">
        <f>VLOOKUP(AZ$2,怪物属性!$B$4:$F$29,5,FALSE)/($F200-VLOOKUP(AZ$2,怪物属性!$B$4:$F$29,4,FALSE))</f>
        <v>319.2</v>
      </c>
      <c r="BA200" s="153">
        <f>$E200/(VLOOKUP(BA$2,怪物属性!$B$4:$F$29,3,FALSE)-$G200)/IF(AZ200&lt;0,ABS(AZ200),AZ200)</f>
        <v>7.536921854656731E-3</v>
      </c>
      <c r="BB200" s="152">
        <f>VLOOKUP(BB$2,怪物属性!$B$4:$F$29,5,FALSE)/($F200-VLOOKUP(BB$2,怪物属性!$B$4:$F$29,4,FALSE))</f>
        <v>584.64545454545453</v>
      </c>
      <c r="BC200" s="153">
        <f>$E200/(VLOOKUP(BC$2,怪物属性!$B$4:$F$29,3,FALSE)-$G200)/IF(BB200&lt;0,ABS(BB200),BB200)</f>
        <v>3.604598005251976E-3</v>
      </c>
      <c r="BD200" s="152">
        <f>VLOOKUP(BD$2,怪物属性!$B$4:$F$29,5,FALSE)/($F200-VLOOKUP(BD$2,怪物属性!$B$4:$F$29,4,FALSE))</f>
        <v>-1173.4021739130435</v>
      </c>
      <c r="BE200" s="153">
        <f>$E200/(VLOOKUP(BE$2,怪物属性!$B$4:$F$29,3,FALSE)-$G200)/IF(BD200&lt;0,ABS(BD200),BD200)</f>
        <v>1.4518919103854791E-3</v>
      </c>
    </row>
    <row r="201" spans="1:57" x14ac:dyDescent="0.15">
      <c r="A201" s="30">
        <f>VLOOKUP(B201,装备升级!W:AB,静态模拟!C201+1,FALSE)+IF(静态模拟!D201=0,0,VLOOKUP(B201,装备强化!AP:AZ,静态模拟!D201+1,FALSE))</f>
        <v>2464</v>
      </c>
      <c r="B201" s="149">
        <v>15</v>
      </c>
      <c r="C201" s="149">
        <v>3</v>
      </c>
      <c r="D201" s="149">
        <v>8</v>
      </c>
      <c r="E201" s="149">
        <f t="shared" si="10"/>
        <v>30030</v>
      </c>
      <c r="F201" s="22">
        <f t="shared" si="11"/>
        <v>10010</v>
      </c>
      <c r="G201" s="22">
        <f t="shared" si="12"/>
        <v>5005</v>
      </c>
      <c r="H201" s="152">
        <f>VLOOKUP(H$2,怪物属性!$B$4:$F$29,5,FALSE)/($F201-VLOOKUP(H$2,怪物属性!$B$4:$F$29,4,FALSE))</f>
        <v>1.1775852734163508</v>
      </c>
      <c r="I201" s="153">
        <f>$E201/(VLOOKUP(I$2,怪物属性!$B$4:$F$29,3,FALSE)-$G201)/IF(H201&lt;0,ABS(H201),H201)</f>
        <v>-7.3788593550446997</v>
      </c>
      <c r="J201" s="152">
        <f>VLOOKUP(J$2,怪物属性!$B$4:$F$29,5,FALSE)/($F201-VLOOKUP(J$2,怪物属性!$B$4:$F$29,4,FALSE))</f>
        <v>1.7725013804527885</v>
      </c>
      <c r="K201" s="153">
        <f>$E201/(VLOOKUP(K$2,怪物属性!$B$4:$F$29,3,FALSE)-$G201)/IF(J201&lt;0,ABS(J201),J201)</f>
        <v>-5.5859409424677455</v>
      </c>
      <c r="L201" s="152">
        <f>VLOOKUP(L$2,怪物属性!$B$4:$F$29,5,FALSE)/($F201-VLOOKUP(L$2,怪物属性!$B$4:$F$29,4,FALSE))</f>
        <v>2.8613928329952669</v>
      </c>
      <c r="M201" s="153">
        <f>$E201/(VLOOKUP(M$2,怪物属性!$B$4:$F$29,3,FALSE)-$G201)/IF(L201&lt;0,ABS(L201),L201)</f>
        <v>-4.024113857898338</v>
      </c>
      <c r="N201" s="152">
        <f>VLOOKUP(N$2,怪物属性!$B$4:$F$29,5,FALSE)/($F201-VLOOKUP(N$2,怪物属性!$B$4:$F$29,4,FALSE))</f>
        <v>3.8021168890934192</v>
      </c>
      <c r="O201" s="153">
        <f>$E201/(VLOOKUP(O$2,怪物属性!$B$4:$F$29,3,FALSE)-$G201)/IF(N201&lt;0,ABS(N201),N201)</f>
        <v>-3.6197212021244658</v>
      </c>
      <c r="P201" s="152">
        <f>VLOOKUP(P$2,怪物属性!$B$4:$F$29,5,FALSE)/($F201-VLOOKUP(P$2,怪物属性!$B$4:$F$29,4,FALSE))</f>
        <v>5.3894699729697964</v>
      </c>
      <c r="Q201" s="153">
        <f>$E201/(VLOOKUP(Q$2,怪物属性!$B$4:$F$29,3,FALSE)-$G201)/IF(P201&lt;0,ABS(P201),P201)</f>
        <v>-3.178537645843599</v>
      </c>
      <c r="R201" s="152">
        <f>VLOOKUP(R$2,怪物属性!$B$4:$F$29,5,FALSE)/($F201-VLOOKUP(R$2,怪物属性!$B$4:$F$29,4,FALSE))</f>
        <v>6.7744496571634789</v>
      </c>
      <c r="S201" s="153">
        <f>$E201/(VLOOKUP(S$2,怪物属性!$B$4:$F$29,3,FALSE)-$G201)/IF(R201&lt;0,ABS(R201),R201)</f>
        <v>-3.4124960815799072</v>
      </c>
      <c r="T201" s="152">
        <f>VLOOKUP(T$2,怪物属性!$B$4:$F$29,5,FALSE)/($F201-VLOOKUP(T$2,怪物属性!$B$4:$F$29,4,FALSE))</f>
        <v>8.9360236220472444</v>
      </c>
      <c r="U201" s="153">
        <f>$E201/(VLOOKUP(U$2,怪物属性!$B$4:$F$29,3,FALSE)-$G201)/IF(T201&lt;0,ABS(T201),T201)</f>
        <v>-3.8805486457467131</v>
      </c>
      <c r="V201" s="152">
        <f>VLOOKUP(V$2,怪物属性!$B$4:$F$29,5,FALSE)/($F201-VLOOKUP(V$2,怪物属性!$B$4:$F$29,4,FALSE))</f>
        <v>10.730478589420654</v>
      </c>
      <c r="W201" s="153">
        <f>$E201/(VLOOKUP(W$2,怪物属性!$B$4:$F$29,3,FALSE)-$G201)/IF(V201&lt;0,ABS(V201),V201)</f>
        <v>-6.5387159405028301</v>
      </c>
      <c r="X201" s="152">
        <f>VLOOKUP(X$2,怪物属性!$B$4:$F$29,5,FALSE)/($F201-VLOOKUP(X$2,怪物属性!$B$4:$F$29,4,FALSE))</f>
        <v>13.534640691523675</v>
      </c>
      <c r="Y201" s="153">
        <f>$E201/(VLOOKUP(Y$2,怪物属性!$B$4:$F$29,3,FALSE)-$G201)/IF(X201&lt;0,ABS(X201),X201)</f>
        <v>184.89593163468595</v>
      </c>
      <c r="Z201" s="152">
        <f>VLOOKUP(Z$2,怪物属性!$B$4:$F$29,5,FALSE)/($F201-VLOOKUP(Z$2,怪物属性!$B$4:$F$29,4,FALSE))</f>
        <v>15.856859372932927</v>
      </c>
      <c r="AA201" s="153">
        <f>$E201/(VLOOKUP(AA$2,怪物属性!$B$4:$F$29,3,FALSE)-$G201)/IF(Z201&lt;0,ABS(Z201),Z201)</f>
        <v>4.1259643579222862</v>
      </c>
      <c r="AB201" s="152">
        <f>VLOOKUP(AB$2,怪物属性!$B$4:$F$29,5,FALSE)/($F201-VLOOKUP(AB$2,怪物属性!$B$4:$F$29,4,FALSE))</f>
        <v>28.417200365965233</v>
      </c>
      <c r="AC201" s="153">
        <f>$E201/(VLOOKUP(AC$2,怪物属性!$B$4:$F$29,3,FALSE)-$G201)/IF(AB201&lt;0,ABS(AB201),AB201)</f>
        <v>0.41884833389864118</v>
      </c>
      <c r="AD201" s="152">
        <f>VLOOKUP(AD$2,怪物属性!$B$4:$F$29,5,FALSE)/($F201-VLOOKUP(AD$2,怪物属性!$B$4:$F$29,4,FALSE))</f>
        <v>33.433550851504059</v>
      </c>
      <c r="AE201" s="153">
        <f>$E201/(VLOOKUP(AE$2,怪物属性!$B$4:$F$29,3,FALSE)-$G201)/IF(AD201&lt;0,ABS(AD201),AD201)</f>
        <v>0.28641566968684906</v>
      </c>
      <c r="AF201" s="152">
        <f>VLOOKUP(AF$2,怪物属性!$B$4:$F$29,5,FALSE)/($F201-VLOOKUP(AF$2,怪物属性!$B$4:$F$29,4,FALSE))</f>
        <v>40.945981993997997</v>
      </c>
      <c r="AG201" s="153">
        <f>$E201/(VLOOKUP(AG$2,怪物属性!$B$4:$F$29,3,FALSE)-$G201)/IF(AF201&lt;0,ABS(AF201),AF201)</f>
        <v>0.194640471050326</v>
      </c>
      <c r="AH201" s="152">
        <f>VLOOKUP(AH$2,怪物属性!$B$4:$F$29,5,FALSE)/($F201-VLOOKUP(AH$2,怪物属性!$B$4:$F$29,4,FALSE))</f>
        <v>47.69747899159664</v>
      </c>
      <c r="AI201" s="153">
        <f>$E201/(VLOOKUP(AI$2,怪物属性!$B$4:$F$29,3,FALSE)-$G201)/IF(AH201&lt;0,ABS(AH201),AH201)</f>
        <v>0.14299182903834068</v>
      </c>
      <c r="AJ201" s="152">
        <f>VLOOKUP(AJ$2,怪物属性!$B$4:$F$29,5,FALSE)/($F201-VLOOKUP(AJ$2,怪物属性!$B$4:$F$29,4,FALSE))</f>
        <v>57.707317073170735</v>
      </c>
      <c r="AK201" s="153">
        <f>$E201/(VLOOKUP(AK$2,怪物属性!$B$4:$F$29,3,FALSE)-$G201)/IF(AJ201&lt;0,ABS(AJ201),AJ201)</f>
        <v>0.10274128635431695</v>
      </c>
      <c r="AL201" s="152">
        <f>VLOOKUP(AL$2,怪物属性!$B$4:$F$29,5,FALSE)/($F201-VLOOKUP(AL$2,怪物属性!$B$4:$F$29,4,FALSE))</f>
        <v>67.476096793232344</v>
      </c>
      <c r="AM201" s="153">
        <f>$E201/(VLOOKUP(AM$2,怪物属性!$B$4:$F$29,3,FALSE)-$G201)/IF(AL201&lt;0,ABS(AL201),AL201)</f>
        <v>7.6931113129763889E-2</v>
      </c>
      <c r="AN201" s="152">
        <f>VLOOKUP(AN$2,怪物属性!$B$4:$F$29,5,FALSE)/($F201-VLOOKUP(AN$2,怪物属性!$B$4:$F$29,4,FALSE))</f>
        <v>81.174460054518761</v>
      </c>
      <c r="AO201" s="153">
        <f>$E201/(VLOOKUP(AO$2,怪物属性!$B$4:$F$29,3,FALSE)-$G201)/IF(AN201&lt;0,ABS(AN201),AN201)</f>
        <v>5.7116557846960708E-2</v>
      </c>
      <c r="AP201" s="152">
        <f>VLOOKUP(AP$2,怪物属性!$B$4:$F$29,5,FALSE)/($F201-VLOOKUP(AP$2,怪物属性!$B$4:$F$29,4,FALSE))</f>
        <v>94.692585895117546</v>
      </c>
      <c r="AQ201" s="153">
        <f>$E201/(VLOOKUP(AQ$2,怪物属性!$B$4:$F$29,3,FALSE)-$G201)/IF(AP201&lt;0,ABS(AP201),AP201)</f>
        <v>4.3869343055888348E-2</v>
      </c>
      <c r="AR201" s="152">
        <f>VLOOKUP(AR$2,怪物属性!$B$4:$F$29,5,FALSE)/($F201-VLOOKUP(AR$2,怪物属性!$B$4:$F$29,4,FALSE))</f>
        <v>114.5147347740668</v>
      </c>
      <c r="AS201" s="153">
        <f>$E201/(VLOOKUP(AS$2,怪物属性!$B$4:$F$29,3,FALSE)-$G201)/IF(AR201&lt;0,ABS(AR201),AR201)</f>
        <v>3.2800124528832443E-2</v>
      </c>
      <c r="AT201" s="152">
        <f>VLOOKUP(AT$2,怪物属性!$B$4:$F$29,5,FALSE)/($F201-VLOOKUP(AT$2,怪物属性!$B$4:$F$29,4,FALSE))</f>
        <v>136.15875613747954</v>
      </c>
      <c r="AU201" s="153">
        <f>$E201/(VLOOKUP(AU$2,怪物属性!$B$4:$F$29,3,FALSE)-$G201)/IF(AT201&lt;0,ABS(AT201),AT201)</f>
        <v>2.4864866798710448E-2</v>
      </c>
      <c r="AV201" s="152">
        <f>VLOOKUP(AV$2,怪物属性!$B$4:$F$29,5,FALSE)/($F201-VLOOKUP(AV$2,怪物属性!$B$4:$F$29,4,FALSE))</f>
        <v>172.27215587680703</v>
      </c>
      <c r="AW201" s="153">
        <f>$E201/(VLOOKUP(AW$2,怪物属性!$B$4:$F$29,3,FALSE)-$G201)/IF(AV201&lt;0,ABS(AV201),AV201)</f>
        <v>1.7607798067509471E-2</v>
      </c>
      <c r="AX201" s="152">
        <f>VLOOKUP(AX$2,怪物属性!$B$4:$F$29,5,FALSE)/($F201-VLOOKUP(AX$2,怪物属性!$B$4:$F$29,4,FALSE))</f>
        <v>216.46997389033942</v>
      </c>
      <c r="AY201" s="153">
        <f>$E201/(VLOOKUP(AY$2,怪物属性!$B$4:$F$29,3,FALSE)-$G201)/IF(AX201&lt;0,ABS(AX201),AX201)</f>
        <v>1.265285818892594E-2</v>
      </c>
      <c r="AZ201" s="152">
        <f>VLOOKUP(AZ$2,怪物属性!$B$4:$F$29,5,FALSE)/($F201-VLOOKUP(AZ$2,怪物属性!$B$4:$F$29,4,FALSE))</f>
        <v>314.36363636363637</v>
      </c>
      <c r="BA201" s="153">
        <f>$E201/(VLOOKUP(BA$2,怪物属性!$B$4:$F$29,3,FALSE)-$G201)/IF(AZ201&lt;0,ABS(AZ201),AZ201)</f>
        <v>7.685142058686539E-3</v>
      </c>
      <c r="BB201" s="152">
        <f>VLOOKUP(BB$2,怪物属性!$B$4:$F$29,5,FALSE)/($F201-VLOOKUP(BB$2,怪物属性!$B$4:$F$29,4,FALSE))</f>
        <v>569.12389380530976</v>
      </c>
      <c r="BC201" s="153">
        <f>$E201/(VLOOKUP(BC$2,怪物属性!$B$4:$F$29,3,FALSE)-$G201)/IF(BB201&lt;0,ABS(BB201),BB201)</f>
        <v>3.717961690423563E-3</v>
      </c>
      <c r="BD201" s="152">
        <f>VLOOKUP(BD$2,怪物属性!$B$4:$F$29,5,FALSE)/($F201-VLOOKUP(BD$2,怪物属性!$B$4:$F$29,4,FALSE))</f>
        <v>-1240.83908045977</v>
      </c>
      <c r="BE201" s="153">
        <f>$E201/(VLOOKUP(BE$2,怪物属性!$B$4:$F$29,3,FALSE)-$G201)/IF(BD201&lt;0,ABS(BD201),BD201)</f>
        <v>1.3782883654547865E-3</v>
      </c>
    </row>
    <row r="202" spans="1:57" x14ac:dyDescent="0.15">
      <c r="A202" s="30">
        <f>VLOOKUP(B202,装备升级!W:AB,静态模拟!C202+1,FALSE)+IF(静态模拟!D202=0,0,VLOOKUP(B202,装备强化!AP:AZ,静态模拟!D202+1,FALSE))</f>
        <v>3216</v>
      </c>
      <c r="B202" s="149">
        <v>15</v>
      </c>
      <c r="C202" s="149">
        <v>3</v>
      </c>
      <c r="D202" s="149">
        <v>9</v>
      </c>
      <c r="E202" s="149">
        <f t="shared" si="10"/>
        <v>30120</v>
      </c>
      <c r="F202" s="22">
        <f t="shared" si="11"/>
        <v>10040</v>
      </c>
      <c r="G202" s="22">
        <f t="shared" si="12"/>
        <v>5020</v>
      </c>
      <c r="H202" s="152">
        <f>VLOOKUP(H$2,怪物属性!$B$4:$F$29,5,FALSE)/($F202-VLOOKUP(H$2,怪物属性!$B$4:$F$29,4,FALSE))</f>
        <v>1.1737722611980572</v>
      </c>
      <c r="I202" s="153">
        <f>$E202/(VLOOKUP(I$2,怪物属性!$B$4:$F$29,3,FALSE)-$G202)/IF(H202&lt;0,ABS(H202),H202)</f>
        <v>-7.3929286005225556</v>
      </c>
      <c r="J202" s="152">
        <f>VLOOKUP(J$2,怪物属性!$B$4:$F$29,5,FALSE)/($F202-VLOOKUP(J$2,怪物属性!$B$4:$F$29,4,FALSE))</f>
        <v>1.7666483214089157</v>
      </c>
      <c r="K202" s="153">
        <f>$E202/(VLOOKUP(K$2,怪物属性!$B$4:$F$29,3,FALSE)-$G202)/IF(J202&lt;0,ABS(J202),J202)</f>
        <v>-5.5935805921456083</v>
      </c>
      <c r="L202" s="152">
        <f>VLOOKUP(L$2,怪物属性!$B$4:$F$29,5,FALSE)/($F202-VLOOKUP(L$2,怪物属性!$B$4:$F$29,4,FALSE))</f>
        <v>2.8517520215633425</v>
      </c>
      <c r="M202" s="153">
        <f>$E202/(VLOOKUP(M$2,怪物属性!$B$4:$F$29,3,FALSE)-$G202)/IF(L202&lt;0,ABS(L202),L202)</f>
        <v>-4.0266596135537958</v>
      </c>
      <c r="N202" s="152">
        <f>VLOOKUP(N$2,怪物属性!$B$4:$F$29,5,FALSE)/($F202-VLOOKUP(N$2,怪物属性!$B$4:$F$29,4,FALSE))</f>
        <v>3.7890392111900941</v>
      </c>
      <c r="O202" s="153">
        <f>$E202/(VLOOKUP(O$2,怪物属性!$B$4:$F$29,3,FALSE)-$G202)/IF(N202&lt;0,ABS(N202),N202)</f>
        <v>-3.6182270072512561</v>
      </c>
      <c r="P202" s="152">
        <f>VLOOKUP(P$2,怪物属性!$B$4:$F$29,5,FALSE)/($F202-VLOOKUP(P$2,怪物属性!$B$4:$F$29,4,FALSE))</f>
        <v>5.3705351914744117</v>
      </c>
      <c r="Q202" s="153">
        <f>$E202/(VLOOKUP(Q$2,怪物属性!$B$4:$F$29,3,FALSE)-$G202)/IF(P202&lt;0,ABS(P202),P202)</f>
        <v>-3.1721604062975248</v>
      </c>
      <c r="R202" s="152">
        <f>VLOOKUP(R$2,怪物属性!$B$4:$F$29,5,FALSE)/($F202-VLOOKUP(R$2,怪物属性!$B$4:$F$29,4,FALSE))</f>
        <v>6.7500898957209641</v>
      </c>
      <c r="S202" s="153">
        <f>$E202/(VLOOKUP(S$2,怪物属性!$B$4:$F$29,3,FALSE)-$G202)/IF(R202&lt;0,ABS(R202),R202)</f>
        <v>-3.3958620971484779</v>
      </c>
      <c r="T202" s="152">
        <f>VLOOKUP(T$2,怪物属性!$B$4:$F$29,5,FALSE)/($F202-VLOOKUP(T$2,怪物属性!$B$4:$F$29,4,FALSE))</f>
        <v>8.9031625398381955</v>
      </c>
      <c r="U202" s="153">
        <f>$E202/(VLOOKUP(U$2,怪物属性!$B$4:$F$29,3,FALSE)-$G202)/IF(T202&lt;0,ABS(T202),T202)</f>
        <v>-3.8400312354701116</v>
      </c>
      <c r="V202" s="152">
        <f>VLOOKUP(V$2,怪物属性!$B$4:$F$29,5,FALSE)/($F202-VLOOKUP(V$2,怪物属性!$B$4:$F$29,4,FALSE))</f>
        <v>10.690087829360101</v>
      </c>
      <c r="W202" s="153">
        <f>$E202/(VLOOKUP(W$2,怪物属性!$B$4:$F$29,3,FALSE)-$G202)/IF(V202&lt;0,ABS(V202),V202)</f>
        <v>-6.3601882173401592</v>
      </c>
      <c r="X202" s="152">
        <f>VLOOKUP(X$2,怪物属性!$B$4:$F$29,5,FALSE)/($F202-VLOOKUP(X$2,怪物属性!$B$4:$F$29,4,FALSE))</f>
        <v>13.48245726770338</v>
      </c>
      <c r="Y202" s="153">
        <f>$E202/(VLOOKUP(Y$2,怪物属性!$B$4:$F$29,3,FALSE)-$G202)/IF(X202&lt;0,ABS(X202),X202)</f>
        <v>-744.67137559934042</v>
      </c>
      <c r="Z202" s="152">
        <f>VLOOKUP(Z$2,怪物属性!$B$4:$F$29,5,FALSE)/($F202-VLOOKUP(Z$2,怪物属性!$B$4:$F$29,4,FALSE))</f>
        <v>15.794175780735275</v>
      </c>
      <c r="AA202" s="153">
        <f>$E202/(VLOOKUP(AA$2,怪物属性!$B$4:$F$29,3,FALSE)-$G202)/IF(Z202&lt;0,ABS(Z202),Z202)</f>
        <v>4.2951173128376912</v>
      </c>
      <c r="AB202" s="152">
        <f>VLOOKUP(AB$2,怪物属性!$B$4:$F$29,5,FALSE)/($F202-VLOOKUP(AB$2,怪物属性!$B$4:$F$29,4,FALSE))</f>
        <v>28.287795992714024</v>
      </c>
      <c r="AC202" s="153">
        <f>$E202/(VLOOKUP(AC$2,怪物属性!$B$4:$F$29,3,FALSE)-$G202)/IF(AB202&lt;0,ABS(AB202),AB202)</f>
        <v>0.42454949056772356</v>
      </c>
      <c r="AD202" s="152">
        <f>VLOOKUP(AD$2,怪物属性!$B$4:$F$29,5,FALSE)/($F202-VLOOKUP(AD$2,怪物属性!$B$4:$F$29,4,FALSE))</f>
        <v>33.274671313163317</v>
      </c>
      <c r="AE202" s="153">
        <f>$E202/(VLOOKUP(AE$2,怪物属性!$B$4:$F$29,3,FALSE)-$G202)/IF(AD202&lt;0,ABS(AD202),AD202)</f>
        <v>0.29003300657626208</v>
      </c>
      <c r="AF202" s="152">
        <f>VLOOKUP(AF$2,怪物属性!$B$4:$F$29,5,FALSE)/($F202-VLOOKUP(AF$2,怪物属性!$B$4:$F$29,4,FALSE))</f>
        <v>40.742203052422028</v>
      </c>
      <c r="AG202" s="153">
        <f>$E202/(VLOOKUP(AG$2,怪物属性!$B$4:$F$29,3,FALSE)-$G202)/IF(AF202&lt;0,ABS(AF202),AF202)</f>
        <v>0.19698442732820756</v>
      </c>
      <c r="AH202" s="152">
        <f>VLOOKUP(AH$2,怪物属性!$B$4:$F$29,5,FALSE)/($F202-VLOOKUP(AH$2,怪物属性!$B$4:$F$29,4,FALSE))</f>
        <v>47.448275862068968</v>
      </c>
      <c r="AI202" s="153">
        <f>$E202/(VLOOKUP(AI$2,怪物属性!$B$4:$F$29,3,FALSE)-$G202)/IF(AH202&lt;0,ABS(AH202),AH202)</f>
        <v>0.144666479404719</v>
      </c>
      <c r="AJ202" s="152">
        <f>VLOOKUP(AJ$2,怪物属性!$B$4:$F$29,5,FALSE)/($F202-VLOOKUP(AJ$2,怪物属性!$B$4:$F$29,4,FALSE))</f>
        <v>57.38919514884234</v>
      </c>
      <c r="AK202" s="153">
        <f>$E202/(VLOOKUP(AK$2,怪物属性!$B$4:$F$29,3,FALSE)-$G202)/IF(AJ202&lt;0,ABS(AJ202),AJ202)</f>
        <v>0.10392821192516546</v>
      </c>
      <c r="AL202" s="152">
        <f>VLOOKUP(AL$2,怪物属性!$B$4:$F$29,5,FALSE)/($F202-VLOOKUP(AL$2,怪物属性!$B$4:$F$29,4,FALSE))</f>
        <v>67.080187756698606</v>
      </c>
      <c r="AM202" s="153">
        <f>$E202/(VLOOKUP(AM$2,怪物属性!$B$4:$F$29,3,FALSE)-$G202)/IF(AL202&lt;0,ABS(AL202),AL202)</f>
        <v>7.7818863672066932E-2</v>
      </c>
      <c r="AN202" s="152">
        <f>VLOOKUP(AN$2,怪物属性!$B$4:$F$29,5,FALSE)/($F202-VLOOKUP(AN$2,怪物属性!$B$4:$F$29,4,FALSE))</f>
        <v>80.667013961241921</v>
      </c>
      <c r="AO202" s="153">
        <f>$E202/(VLOOKUP(AO$2,怪物属性!$B$4:$F$29,3,FALSE)-$G202)/IF(AN202&lt;0,ABS(AN202),AN202)</f>
        <v>5.7781928537301692E-2</v>
      </c>
      <c r="AP202" s="152">
        <f>VLOOKUP(AP$2,怪物属性!$B$4:$F$29,5,FALSE)/($F202-VLOOKUP(AP$2,怪物属性!$B$4:$F$29,4,FALSE))</f>
        <v>94.054782218230798</v>
      </c>
      <c r="AQ202" s="153">
        <f>$E202/(VLOOKUP(AQ$2,怪物属性!$B$4:$F$29,3,FALSE)-$G202)/IF(AP202&lt;0,ABS(AP202),AP202)</f>
        <v>4.439130857064668E-2</v>
      </c>
      <c r="AR202" s="152">
        <f>VLOOKUP(AR$2,怪物属性!$B$4:$F$29,5,FALSE)/($F202-VLOOKUP(AR$2,怪物属性!$B$4:$F$29,4,FALSE))</f>
        <v>113.67723061921014</v>
      </c>
      <c r="AS202" s="153">
        <f>$E202/(VLOOKUP(AS$2,怪物属性!$B$4:$F$29,3,FALSE)-$G202)/IF(AR202&lt;0,ABS(AR202),AR202)</f>
        <v>3.320309678258232E-2</v>
      </c>
      <c r="AT202" s="152">
        <f>VLOOKUP(AT$2,怪物属性!$B$4:$F$29,5,FALSE)/($F202-VLOOKUP(AT$2,怪物属性!$B$4:$F$29,4,FALSE))</f>
        <v>135.05357142857142</v>
      </c>
      <c r="AU202" s="153">
        <f>$E202/(VLOOKUP(AU$2,怪物属性!$B$4:$F$29,3,FALSE)-$G202)/IF(AT202&lt;0,ABS(AT202),AT202)</f>
        <v>2.51860655082289E-2</v>
      </c>
      <c r="AV202" s="152">
        <f>VLOOKUP(AV$2,怪物属性!$B$4:$F$29,5,FALSE)/($F202-VLOOKUP(AV$2,怪物属性!$B$4:$F$29,4,FALSE))</f>
        <v>170.66313823163139</v>
      </c>
      <c r="AW202" s="153">
        <f>$E202/(VLOOKUP(AW$2,怪物属性!$B$4:$F$29,3,FALSE)-$G202)/IF(AV202&lt;0,ABS(AV202),AV202)</f>
        <v>1.7854124814187241E-2</v>
      </c>
      <c r="AX202" s="152">
        <f>VLOOKUP(AX$2,怪物属性!$B$4:$F$29,5,FALSE)/($F202-VLOOKUP(AX$2,怪物属性!$B$4:$F$29,4,FALSE))</f>
        <v>214.07451125046109</v>
      </c>
      <c r="AY202" s="153">
        <f>$E202/(VLOOKUP(AY$2,怪物属性!$B$4:$F$29,3,FALSE)-$G202)/IF(AX202&lt;0,ABS(AX202),AX202)</f>
        <v>1.2850367577552358E-2</v>
      </c>
      <c r="AZ202" s="152">
        <f>VLOOKUP(AZ$2,怪物属性!$B$4:$F$29,5,FALSE)/($F202-VLOOKUP(AZ$2,怪物属性!$B$4:$F$29,4,FALSE))</f>
        <v>309.67164179104475</v>
      </c>
      <c r="BA202" s="153">
        <f>$E202/(VLOOKUP(BA$2,怪物属性!$B$4:$F$29,3,FALSE)-$G202)/IF(AZ202&lt;0,ABS(AZ202),AZ202)</f>
        <v>7.8344192213238573E-3</v>
      </c>
      <c r="BB202" s="152">
        <f>VLOOKUP(BB$2,怪物属性!$B$4:$F$29,5,FALSE)/($F202-VLOOKUP(BB$2,怪物属性!$B$4:$F$29,4,FALSE))</f>
        <v>554.40517241379314</v>
      </c>
      <c r="BC202" s="153">
        <f>$E202/(VLOOKUP(BC$2,怪物属性!$B$4:$F$29,3,FALSE)-$G202)/IF(BB202&lt;0,ABS(BB202),BB202)</f>
        <v>3.8321575409230898E-3</v>
      </c>
      <c r="BD202" s="152">
        <f>VLOOKUP(BD$2,怪物属性!$B$4:$F$29,5,FALSE)/($F202-VLOOKUP(BD$2,怪物属性!$B$4:$F$29,4,FALSE))</f>
        <v>-1316.5</v>
      </c>
      <c r="BE202" s="153">
        <f>$E202/(VLOOKUP(BE$2,怪物属性!$B$4:$F$29,3,FALSE)-$G202)/IF(BD202&lt;0,ABS(BD202),BD202)</f>
        <v>1.3040837564678139E-3</v>
      </c>
    </row>
    <row r="203" spans="1:57" x14ac:dyDescent="0.15">
      <c r="A203" s="30">
        <f>VLOOKUP(B203,装备升级!W:AB,静态模拟!C203+1,FALSE)+IF(静态模拟!D203=0,0,VLOOKUP(B203,装备强化!AP:AZ,静态模拟!D203+1,FALSE))</f>
        <v>4134</v>
      </c>
      <c r="B203" s="149">
        <v>15</v>
      </c>
      <c r="C203" s="149">
        <v>3</v>
      </c>
      <c r="D203" s="149">
        <v>10</v>
      </c>
      <c r="E203" s="149">
        <f t="shared" si="10"/>
        <v>30210</v>
      </c>
      <c r="F203" s="22">
        <f t="shared" si="11"/>
        <v>10070</v>
      </c>
      <c r="G203" s="22">
        <f t="shared" si="12"/>
        <v>5035</v>
      </c>
      <c r="H203" s="152">
        <f>VLOOKUP(H$2,怪物属性!$B$4:$F$29,5,FALSE)/($F203-VLOOKUP(H$2,怪物属性!$B$4:$F$29,4,FALSE))</f>
        <v>1.1699838622915546</v>
      </c>
      <c r="I203" s="153">
        <f>$E203/(VLOOKUP(I$2,怪物属性!$B$4:$F$29,3,FALSE)-$G203)/IF(H203&lt;0,ABS(H203),H203)</f>
        <v>-7.4070192098443037</v>
      </c>
      <c r="J203" s="152">
        <f>VLOOKUP(J$2,怪物属性!$B$4:$F$29,5,FALSE)/($F203-VLOOKUP(J$2,怪物属性!$B$4:$F$29,4,FALSE))</f>
        <v>1.7608337904552935</v>
      </c>
      <c r="K203" s="153">
        <f>$E203/(VLOOKUP(K$2,怪物属性!$B$4:$F$29,3,FALSE)-$G203)/IF(J203&lt;0,ABS(J203),J203)</f>
        <v>-5.6012552594884371</v>
      </c>
      <c r="L203" s="152">
        <f>VLOOKUP(L$2,怪物属性!$B$4:$F$29,5,FALSE)/($F203-VLOOKUP(L$2,怪物属性!$B$4:$F$29,4,FALSE))</f>
        <v>2.8421759570181329</v>
      </c>
      <c r="M203" s="153">
        <f>$E203/(VLOOKUP(M$2,怪物属性!$B$4:$F$29,3,FALSE)-$G203)/IF(L203&lt;0,ABS(L203),L203)</f>
        <v>-4.029257034386192</v>
      </c>
      <c r="N203" s="152">
        <f>VLOOKUP(N$2,怪物属性!$B$4:$F$29,5,FALSE)/($F203-VLOOKUP(N$2,怪物属性!$B$4:$F$29,4,FALSE))</f>
        <v>3.7760511882998173</v>
      </c>
      <c r="O203" s="153">
        <f>$E203/(VLOOKUP(O$2,怪物属性!$B$4:$F$29,3,FALSE)-$G203)/IF(N203&lt;0,ABS(N203),N203)</f>
        <v>-3.6168269464372713</v>
      </c>
      <c r="P203" s="152">
        <f>VLOOKUP(P$2,怪物属性!$B$4:$F$29,5,FALSE)/($F203-VLOOKUP(P$2,怪物属性!$B$4:$F$29,4,FALSE))</f>
        <v>5.3517329910141207</v>
      </c>
      <c r="Q203" s="153">
        <f>$E203/(VLOOKUP(Q$2,怪物属性!$B$4:$F$29,3,FALSE)-$G203)/IF(P203&lt;0,ABS(P203),P203)</f>
        <v>-3.1659565091109272</v>
      </c>
      <c r="R203" s="152">
        <f>VLOOKUP(R$2,怪物属性!$B$4:$F$29,5,FALSE)/($F203-VLOOKUP(R$2,怪物属性!$B$4:$F$29,4,FALSE))</f>
        <v>6.7259046936581868</v>
      </c>
      <c r="S203" s="153">
        <f>$E203/(VLOOKUP(S$2,怪物属性!$B$4:$F$29,3,FALSE)-$G203)/IF(R203&lt;0,ABS(R203),R203)</f>
        <v>-3.3796757477997827</v>
      </c>
      <c r="T203" s="152">
        <f>VLOOKUP(T$2,怪物属性!$B$4:$F$29,5,FALSE)/($F203-VLOOKUP(T$2,怪物属性!$B$4:$F$29,4,FALSE))</f>
        <v>8.8705422569614072</v>
      </c>
      <c r="U203" s="153">
        <f>$E203/(VLOOKUP(U$2,怪物属性!$B$4:$F$29,3,FALSE)-$G203)/IF(T203&lt;0,ABS(T203),T203)</f>
        <v>-3.800953411916038</v>
      </c>
      <c r="V203" s="152">
        <f>VLOOKUP(V$2,怪物属性!$B$4:$F$29,5,FALSE)/($F203-VLOOKUP(V$2,怪物属性!$B$4:$F$29,4,FALSE))</f>
        <v>10.65</v>
      </c>
      <c r="W203" s="153">
        <f>$E203/(VLOOKUP(W$2,怪物属性!$B$4:$F$29,3,FALSE)-$G203)/IF(V203&lt;0,ABS(V203),V203)</f>
        <v>-6.1934928347376834</v>
      </c>
      <c r="X203" s="152">
        <f>VLOOKUP(X$2,怪物属性!$B$4:$F$29,5,FALSE)/($F203-VLOOKUP(X$2,怪物属性!$B$4:$F$29,4,FALSE))</f>
        <v>13.430674689540393</v>
      </c>
      <c r="Y203" s="153">
        <f>$E203/(VLOOKUP(Y$2,怪物属性!$B$4:$F$29,3,FALSE)-$G203)/IF(X203&lt;0,ABS(X203),X203)</f>
        <v>-124.96269711903558</v>
      </c>
      <c r="Z203" s="152">
        <f>VLOOKUP(Z$2,怪物属性!$B$4:$F$29,5,FALSE)/($F203-VLOOKUP(Z$2,怪物属性!$B$4:$F$29,4,FALSE))</f>
        <v>15.731985824911405</v>
      </c>
      <c r="AA203" s="153">
        <f>$E203/(VLOOKUP(AA$2,怪物属性!$B$4:$F$29,3,FALSE)-$G203)/IF(Z203&lt;0,ABS(Z203),Z203)</f>
        <v>4.4762041615923582</v>
      </c>
      <c r="AB203" s="152">
        <f>VLOOKUP(AB$2,怪物属性!$B$4:$F$29,5,FALSE)/($F203-VLOOKUP(AB$2,怪物属性!$B$4:$F$29,4,FALSE))</f>
        <v>28.159564823209429</v>
      </c>
      <c r="AC203" s="153">
        <f>$E203/(VLOOKUP(AC$2,怪物属性!$B$4:$F$29,3,FALSE)-$G203)/IF(AB203&lt;0,ABS(AB203),AB203)</f>
        <v>0.43033087622806837</v>
      </c>
      <c r="AD203" s="152">
        <f>VLOOKUP(AD$2,怪物属性!$B$4:$F$29,5,FALSE)/($F203-VLOOKUP(AD$2,怪物属性!$B$4:$F$29,4,FALSE))</f>
        <v>33.117294655525775</v>
      </c>
      <c r="AE203" s="153">
        <f>$E203/(VLOOKUP(AE$2,怪物属性!$B$4:$F$29,3,FALSE)-$G203)/IF(AD203&lt;0,ABS(AD203),AD203)</f>
        <v>0.29369355875235409</v>
      </c>
      <c r="AF203" s="152">
        <f>VLOOKUP(AF$2,怪物属性!$B$4:$F$29,5,FALSE)/($F203-VLOOKUP(AF$2,怪物属性!$B$4:$F$29,4,FALSE))</f>
        <v>40.540442390227795</v>
      </c>
      <c r="AG203" s="153">
        <f>$E203/(VLOOKUP(AG$2,怪物属性!$B$4:$F$29,3,FALSE)-$G203)/IF(AF203&lt;0,ABS(AF203),AF203)</f>
        <v>0.19935307761255638</v>
      </c>
      <c r="AH203" s="152">
        <f>VLOOKUP(AH$2,怪物属性!$B$4:$F$29,5,FALSE)/($F203-VLOOKUP(AH$2,怪物属性!$B$4:$F$29,4,FALSE))</f>
        <v>47.201663201663202</v>
      </c>
      <c r="AI203" s="153">
        <f>$E203/(VLOOKUP(AI$2,怪物属性!$B$4:$F$29,3,FALSE)-$G203)/IF(AH203&lt;0,ABS(AH203),AH203)</f>
        <v>0.14635715076514591</v>
      </c>
      <c r="AJ203" s="152">
        <f>VLOOKUP(AJ$2,怪物属性!$B$4:$F$29,5,FALSE)/($F203-VLOOKUP(AJ$2,怪物属性!$B$4:$F$29,4,FALSE))</f>
        <v>57.074561403508774</v>
      </c>
      <c r="AK203" s="153">
        <f>$E203/(VLOOKUP(AK$2,怪物属性!$B$4:$F$29,3,FALSE)-$G203)/IF(AJ203&lt;0,ABS(AJ203),AJ203)</f>
        <v>0.10512564358718204</v>
      </c>
      <c r="AL203" s="152">
        <f>VLOOKUP(AL$2,怪物属性!$B$4:$F$29,5,FALSE)/($F203-VLOOKUP(AL$2,怪物属性!$B$4:$F$29,4,FALSE))</f>
        <v>66.688897530624146</v>
      </c>
      <c r="AM203" s="153">
        <f>$E203/(VLOOKUP(AM$2,怪物属性!$B$4:$F$29,3,FALSE)-$G203)/IF(AL203&lt;0,ABS(AL203),AL203)</f>
        <v>7.8713977694584769E-2</v>
      </c>
      <c r="AN203" s="152">
        <f>VLOOKUP(AN$2,怪物属性!$B$4:$F$29,5,FALSE)/($F203-VLOOKUP(AN$2,怪物属性!$B$4:$F$29,4,FALSE))</f>
        <v>80.165872851522053</v>
      </c>
      <c r="AO203" s="153">
        <f>$E203/(VLOOKUP(AO$2,怪物属性!$B$4:$F$29,3,FALSE)-$G203)/IF(AN203&lt;0,ABS(AN203),AN203)</f>
        <v>5.8452559076832576E-2</v>
      </c>
      <c r="AP203" s="152">
        <f>VLOOKUP(AP$2,怪物属性!$B$4:$F$29,5,FALSE)/($F203-VLOOKUP(AP$2,怪物属性!$B$4:$F$29,4,FALSE))</f>
        <v>93.425512934879578</v>
      </c>
      <c r="AQ203" s="153">
        <f>$E203/(VLOOKUP(AQ$2,怪物属性!$B$4:$F$29,3,FALSE)-$G203)/IF(AP203&lt;0,ABS(AP203),AP203)</f>
        <v>4.4917239810472104E-2</v>
      </c>
      <c r="AR203" s="152">
        <f>VLOOKUP(AR$2,怪物属性!$B$4:$F$29,5,FALSE)/($F203-VLOOKUP(AR$2,怪物属性!$B$4:$F$29,4,FALSE))</f>
        <v>112.85188770571152</v>
      </c>
      <c r="AS203" s="153">
        <f>$E203/(VLOOKUP(AS$2,怪物属性!$B$4:$F$29,3,FALSE)-$G203)/IF(AR203&lt;0,ABS(AR203),AR203)</f>
        <v>3.3609040737001487E-2</v>
      </c>
      <c r="AT203" s="152">
        <f>VLOOKUP(AT$2,怪物属性!$B$4:$F$29,5,FALSE)/($F203-VLOOKUP(AT$2,怪物属性!$B$4:$F$29,4,FALSE))</f>
        <v>133.96618357487924</v>
      </c>
      <c r="AU203" s="153">
        <f>$E203/(VLOOKUP(AU$2,怪物属性!$B$4:$F$29,3,FALSE)-$G203)/IF(AT203&lt;0,ABS(AT203),AT203)</f>
        <v>2.5509578038919799E-2</v>
      </c>
      <c r="AV203" s="152">
        <f>VLOOKUP(AV$2,怪物属性!$B$4:$F$29,5,FALSE)/($F203-VLOOKUP(AV$2,怪物属性!$B$4:$F$29,4,FALSE))</f>
        <v>169.08389882788401</v>
      </c>
      <c r="AW203" s="153">
        <f>$E203/(VLOOKUP(AW$2,怪物属性!$B$4:$F$29,3,FALSE)-$G203)/IF(AV203&lt;0,ABS(AV203),AV203)</f>
        <v>1.8102198345165372E-2</v>
      </c>
      <c r="AX203" s="152">
        <f>VLOOKUP(AX$2,怪物属性!$B$4:$F$29,5,FALSE)/($F203-VLOOKUP(AX$2,怪物属性!$B$4:$F$29,4,FALSE))</f>
        <v>211.7314848595403</v>
      </c>
      <c r="AY203" s="153">
        <f>$E203/(VLOOKUP(AY$2,怪物属性!$B$4:$F$29,3,FALSE)-$G203)/IF(AX203&lt;0,ABS(AX203),AX203)</f>
        <v>1.3049269861310145E-2</v>
      </c>
      <c r="AZ203" s="152">
        <f>VLOOKUP(AZ$2,怪物属性!$B$4:$F$29,5,FALSE)/($F203-VLOOKUP(AZ$2,怪物属性!$B$4:$F$29,4,FALSE))</f>
        <v>305.11764705882354</v>
      </c>
      <c r="BA203" s="153">
        <f>$E203/(VLOOKUP(BA$2,怪物属性!$B$4:$F$29,3,FALSE)-$G203)/IF(AZ203&lt;0,ABS(AZ203),AZ203)</f>
        <v>7.9847571783055651E-3</v>
      </c>
      <c r="BB203" s="152">
        <f>VLOOKUP(BB$2,怪物属性!$B$4:$F$29,5,FALSE)/($F203-VLOOKUP(BB$2,怪物属性!$B$4:$F$29,4,FALSE))</f>
        <v>540.42857142857144</v>
      </c>
      <c r="BC203" s="153">
        <f>$E203/(VLOOKUP(BC$2,怪物属性!$B$4:$F$29,3,FALSE)-$G203)/IF(BB203&lt;0,ABS(BB203),BB203)</f>
        <v>3.9471882009702837E-3</v>
      </c>
      <c r="BD203" s="152">
        <f>VLOOKUP(BD$2,怪物属性!$B$4:$F$29,5,FALSE)/($F203-VLOOKUP(BD$2,怪物属性!$B$4:$F$29,4,FALSE))</f>
        <v>-1401.987012987013</v>
      </c>
      <c r="BE203" s="153">
        <f>$E203/(VLOOKUP(BE$2,怪物属性!$B$4:$F$29,3,FALSE)-$G203)/IF(BD203&lt;0,ABS(BD203),BD203)</f>
        <v>1.2292765403883056E-3</v>
      </c>
    </row>
    <row r="204" spans="1:57" x14ac:dyDescent="0.15">
      <c r="A204" s="30">
        <f>VLOOKUP(B204,装备升级!W:AB,静态模拟!C204+1,FALSE)+IF(静态模拟!D204=0,0,VLOOKUP(B204,装备强化!AP:AZ,静态模拟!D204+1,FALSE))</f>
        <v>116</v>
      </c>
      <c r="B204" s="149">
        <v>15</v>
      </c>
      <c r="C204" s="149">
        <v>4</v>
      </c>
      <c r="D204" s="149">
        <v>0</v>
      </c>
      <c r="E204" s="149">
        <f t="shared" si="10"/>
        <v>35490</v>
      </c>
      <c r="F204" s="22">
        <f t="shared" si="11"/>
        <v>11830</v>
      </c>
      <c r="G204" s="22">
        <f t="shared" si="12"/>
        <v>5915</v>
      </c>
      <c r="H204" s="152">
        <f>VLOOKUP(H$2,怪物属性!$B$4:$F$29,5,FALSE)/($F204-VLOOKUP(H$2,怪物属性!$B$4:$F$29,4,FALSE))</f>
        <v>0.98371777476255085</v>
      </c>
      <c r="I204" s="153">
        <f>$E204/(VLOOKUP(I$2,怪物属性!$B$4:$F$29,3,FALSE)-$G204)/IF(H204&lt;0,ABS(H204),H204)</f>
        <v>-8.2632663054638513</v>
      </c>
      <c r="J204" s="152">
        <f>VLOOKUP(J$2,怪物属性!$B$4:$F$29,5,FALSE)/($F204-VLOOKUP(J$2,怪物属性!$B$4:$F$29,4,FALSE))</f>
        <v>1.4758620689655173</v>
      </c>
      <c r="K204" s="153">
        <f>$E204/(VLOOKUP(K$2,怪物属性!$B$4:$F$29,3,FALSE)-$G204)/IF(J204&lt;0,ABS(J204),J204)</f>
        <v>-6.0986463649055107</v>
      </c>
      <c r="L204" s="152">
        <f>VLOOKUP(L$2,怪物属性!$B$4:$F$29,5,FALSE)/($F204-VLOOKUP(L$2,怪物属性!$B$4:$F$29,4,FALSE))</f>
        <v>2.3744155601271739</v>
      </c>
      <c r="M204" s="153">
        <f>$E204/(VLOOKUP(M$2,怪物属性!$B$4:$F$29,3,FALSE)-$G204)/IF(L204&lt;0,ABS(L204),L204)</f>
        <v>-4.2486742499551324</v>
      </c>
      <c r="N204" s="152">
        <f>VLOOKUP(N$2,怪物属性!$B$4:$F$29,5,FALSE)/($F204-VLOOKUP(N$2,怪物属性!$B$4:$F$29,4,FALSE))</f>
        <v>3.1438356164383561</v>
      </c>
      <c r="O204" s="153">
        <f>$E204/(VLOOKUP(O$2,怪物属性!$B$4:$F$29,3,FALSE)-$G204)/IF(N204&lt;0,ABS(N204),N204)</f>
        <v>-3.6509567173139201</v>
      </c>
      <c r="P204" s="152">
        <f>VLOOKUP(P$2,怪物属性!$B$4:$F$29,5,FALSE)/($F204-VLOOKUP(P$2,怪物属性!$B$4:$F$29,4,FALSE))</f>
        <v>4.4398296059637916</v>
      </c>
      <c r="Q204" s="153">
        <f>$E204/(VLOOKUP(Q$2,怪物属性!$B$4:$F$29,3,FALSE)-$G204)/IF(P204&lt;0,ABS(P204),P204)</f>
        <v>-3.0017086038277445</v>
      </c>
      <c r="R204" s="152">
        <f>VLOOKUP(R$2,怪物属性!$B$4:$F$29,5,FALSE)/($F204-VLOOKUP(R$2,怪物属性!$B$4:$F$29,4,FALSE))</f>
        <v>5.5576828185137668</v>
      </c>
      <c r="S204" s="153">
        <f>$E204/(VLOOKUP(S$2,怪物属性!$B$4:$F$29,3,FALSE)-$G204)/IF(R204&lt;0,ABS(R204),R204)</f>
        <v>-2.8907898812337844</v>
      </c>
      <c r="T204" s="152">
        <f>VLOOKUP(T$2,怪物属性!$B$4:$F$29,5,FALSE)/($F204-VLOOKUP(T$2,怪物属性!$B$4:$F$29,4,FALSE))</f>
        <v>7.3011660635303581</v>
      </c>
      <c r="U204" s="153">
        <f>$E204/(VLOOKUP(U$2,怪物属性!$B$4:$F$29,3,FALSE)-$G204)/IF(T204&lt;0,ABS(T204),T204)</f>
        <v>-2.7369748796599223</v>
      </c>
      <c r="V204" s="152">
        <f>VLOOKUP(V$2,怪物属性!$B$4:$F$29,5,FALSE)/($F204-VLOOKUP(V$2,怪物属性!$B$4:$F$29,4,FALSE))</f>
        <v>8.7295081967213122</v>
      </c>
      <c r="W204" s="153">
        <f>$E204/(VLOOKUP(W$2,怪物属性!$B$4:$F$29,3,FALSE)-$G204)/IF(V204&lt;0,ABS(V204),V204)</f>
        <v>-3.0385060738120804</v>
      </c>
      <c r="X204" s="152">
        <f>VLOOKUP(X$2,怪物属性!$B$4:$F$29,5,FALSE)/($F204-VLOOKUP(X$2,怪物属性!$B$4:$F$29,4,FALSE))</f>
        <v>10.960923623445826</v>
      </c>
      <c r="Y204" s="153">
        <f>$E204/(VLOOKUP(Y$2,怪物属性!$B$4:$F$29,3,FALSE)-$G204)/IF(X204&lt;0,ABS(X204),X204)</f>
        <v>-3.605641229415987</v>
      </c>
      <c r="Z204" s="152">
        <f>VLOOKUP(Z$2,怪物属性!$B$4:$F$29,5,FALSE)/($F204-VLOOKUP(Z$2,怪物属性!$B$4:$F$29,4,FALSE))</f>
        <v>12.779827273696556</v>
      </c>
      <c r="AA204" s="153">
        <f>$E204/(VLOOKUP(AA$2,怪物属性!$B$4:$F$29,3,FALSE)-$G204)/IF(Z204&lt;0,ABS(Z204),Z204)</f>
        <v>-6.1575007489211258</v>
      </c>
      <c r="AB204" s="152">
        <f>VLOOKUP(AB$2,怪物属性!$B$4:$F$29,5,FALSE)/($F204-VLOOKUP(AB$2,怪物属性!$B$4:$F$29,4,FALSE))</f>
        <v>22.243972308426834</v>
      </c>
      <c r="AC204" s="153">
        <f>$E204/(VLOOKUP(AC$2,怪物属性!$B$4:$F$29,3,FALSE)-$G204)/IF(AB204&lt;0,ABS(AB204),AB204)</f>
        <v>0.98914346530064601</v>
      </c>
      <c r="AD204" s="152">
        <f>VLOOKUP(AD$2,怪物属性!$B$4:$F$29,5,FALSE)/($F204-VLOOKUP(AD$2,怪物属性!$B$4:$F$29,4,FALSE))</f>
        <v>25.924102184376157</v>
      </c>
      <c r="AE204" s="153">
        <f>$E204/(VLOOKUP(AE$2,怪物属性!$B$4:$F$29,3,FALSE)-$G204)/IF(AD204&lt;0,ABS(AD204),AD204)</f>
        <v>0.61500283068718198</v>
      </c>
      <c r="AF204" s="152">
        <f>VLOOKUP(AF$2,怪物属性!$B$4:$F$29,5,FALSE)/($F204-VLOOKUP(AF$2,怪物属性!$B$4:$F$29,4,FALSE))</f>
        <v>31.413916602711691</v>
      </c>
      <c r="AG204" s="153">
        <f>$E204/(VLOOKUP(AG$2,怪物属性!$B$4:$F$29,3,FALSE)-$G204)/IF(AF204&lt;0,ABS(AF204),AF204)</f>
        <v>0.39529533437826092</v>
      </c>
      <c r="AH204" s="152">
        <f>VLOOKUP(AH$2,怪物属性!$B$4:$F$29,5,FALSE)/($F204-VLOOKUP(AH$2,怪物属性!$B$4:$F$29,4,FALSE))</f>
        <v>36.172065852363254</v>
      </c>
      <c r="AI204" s="153">
        <f>$E204/(VLOOKUP(AI$2,怪物属性!$B$4:$F$29,3,FALSE)-$G204)/IF(AH204&lt;0,ABS(AH204),AH204)</f>
        <v>0.2808885918418938</v>
      </c>
      <c r="AJ204" s="152">
        <f>VLOOKUP(AJ$2,怪物属性!$B$4:$F$29,5,FALSE)/($F204-VLOOKUP(AJ$2,怪物属性!$B$4:$F$29,4,FALSE))</f>
        <v>43.184734513274336</v>
      </c>
      <c r="AK204" s="153">
        <f>$E204/(VLOOKUP(AK$2,怪物属性!$B$4:$F$29,3,FALSE)-$G204)/IF(AJ204&lt;0,ABS(AJ204),AJ204)</f>
        <v>0.19779017612952632</v>
      </c>
      <c r="AL204" s="152">
        <f>VLOOKUP(AL$2,怪物属性!$B$4:$F$29,5,FALSE)/($F204-VLOOKUP(AL$2,怪物属性!$B$4:$F$29,4,FALSE))</f>
        <v>49.685788787483702</v>
      </c>
      <c r="AM204" s="153">
        <f>$E204/(VLOOKUP(AM$2,怪物属性!$B$4:$F$29,3,FALSE)-$G204)/IF(AL204&lt;0,ABS(AL204),AL204)</f>
        <v>0.14652076937206435</v>
      </c>
      <c r="AN204" s="152">
        <f>VLOOKUP(AN$2,怪物属性!$B$4:$F$29,5,FALSE)/($F204-VLOOKUP(AN$2,怪物属性!$B$4:$F$29,4,FALSE))</f>
        <v>58.752617999696461</v>
      </c>
      <c r="AO204" s="153">
        <f>$E204/(VLOOKUP(AO$2,怪物属性!$B$4:$F$29,3,FALSE)-$G204)/IF(AN204&lt;0,ABS(AN204),AN204)</f>
        <v>0.10850694961829259</v>
      </c>
      <c r="AP204" s="152">
        <f>VLOOKUP(AP$2,怪物属性!$B$4:$F$29,5,FALSE)/($F204-VLOOKUP(AP$2,怪物属性!$B$4:$F$29,4,FALSE))</f>
        <v>67.091607943625874</v>
      </c>
      <c r="AQ204" s="153">
        <f>$E204/(VLOOKUP(AQ$2,怪物属性!$B$4:$F$29,3,FALSE)-$G204)/IF(AP204&lt;0,ABS(AP204),AP204)</f>
        <v>8.3712332605412373E-2</v>
      </c>
      <c r="AR204" s="152">
        <f>VLOOKUP(AR$2,怪物属性!$B$4:$F$29,5,FALSE)/($F204-VLOOKUP(AR$2,怪物属性!$B$4:$F$29,4,FALSE))</f>
        <v>79.141887304820102</v>
      </c>
      <c r="AS204" s="153">
        <f>$E204/(VLOOKUP(AS$2,怪物属性!$B$4:$F$29,3,FALSE)-$G204)/IF(AR204&lt;0,ABS(AR204),AR204)</f>
        <v>6.3293591832520327E-2</v>
      </c>
      <c r="AT204" s="152">
        <f>VLOOKUP(AT$2,怪物属性!$B$4:$F$29,5,FALSE)/($F204-VLOOKUP(AT$2,怪物属性!$B$4:$F$29,4,FALSE))</f>
        <v>90.987604812249359</v>
      </c>
      <c r="AU204" s="153">
        <f>$E204/(VLOOKUP(AU$2,怪物属性!$B$4:$F$29,3,FALSE)-$G204)/IF(AT204&lt;0,ABS(AT204),AT204)</f>
        <v>4.9001649430907984E-2</v>
      </c>
      <c r="AV204" s="152">
        <f>VLOOKUP(AV$2,怪物属性!$B$4:$F$29,5,FALSE)/($F204-VLOOKUP(AV$2,怪物属性!$B$4:$F$29,4,FALSE))</f>
        <v>109.59016393442623</v>
      </c>
      <c r="AW204" s="153">
        <f>$E204/(VLOOKUP(AW$2,怪物属性!$B$4:$F$29,3,FALSE)-$G204)/IF(AV204&lt;0,ABS(AV204),AV204)</f>
        <v>3.6022573074212763E-2</v>
      </c>
      <c r="AX204" s="152">
        <f>VLOOKUP(AX$2,怪物属性!$B$4:$F$29,5,FALSE)/($F204-VLOOKUP(AX$2,怪物属性!$B$4:$F$29,4,FALSE))</f>
        <v>128.9393468118196</v>
      </c>
      <c r="AY204" s="153">
        <f>$E204/(VLOOKUP(AY$2,怪物属性!$B$4:$F$29,3,FALSE)-$G204)/IF(AX204&lt;0,ABS(AX204),AX204)</f>
        <v>2.7376735033050503E-2</v>
      </c>
      <c r="AZ204" s="152">
        <f>VLOOKUP(AZ$2,怪物属性!$B$4:$F$29,5,FALSE)/($F204-VLOOKUP(AZ$2,怪物属性!$B$4:$F$29,4,FALSE))</f>
        <v>163.80000000000001</v>
      </c>
      <c r="BA204" s="153">
        <f>$E204/(VLOOKUP(BA$2,怪物属性!$B$4:$F$29,3,FALSE)-$G204)/IF(AZ204&lt;0,ABS(AZ204),AZ204)</f>
        <v>1.8807870370370367E-2</v>
      </c>
      <c r="BB204" s="152">
        <f>VLOOKUP(BB$2,怪物属性!$B$4:$F$29,5,FALSE)/($F204-VLOOKUP(BB$2,怪物属性!$B$4:$F$29,4,FALSE))</f>
        <v>218.00338983050847</v>
      </c>
      <c r="BC204" s="153">
        <f>$E204/(VLOOKUP(BC$2,怪物属性!$B$4:$F$29,3,FALSE)-$G204)/IF(BB204&lt;0,ABS(BB204),BB204)</f>
        <v>1.2256861445370011E-2</v>
      </c>
      <c r="BD204" s="152">
        <f>VLOOKUP(BD$2,怪物属性!$B$4:$F$29,5,FALSE)/($F204-VLOOKUP(BD$2,怪物属性!$B$4:$F$29,4,FALSE))</f>
        <v>499.01232665639446</v>
      </c>
      <c r="BE204" s="153">
        <f>$E204/(VLOOKUP(BE$2,怪物属性!$B$4:$F$29,3,FALSE)-$G204)/IF(BD204&lt;0,ABS(BD204),BD204)</f>
        <v>4.2717573199358662E-3</v>
      </c>
    </row>
    <row r="205" spans="1:57" x14ac:dyDescent="0.15">
      <c r="A205" s="30">
        <f>VLOOKUP(B205,装备升级!W:AB,静态模拟!C205+1,FALSE)+IF(静态模拟!D205=0,0,VLOOKUP(B205,装备强化!AP:AZ,静态模拟!D205+1,FALSE))</f>
        <v>242</v>
      </c>
      <c r="B205" s="149">
        <v>15</v>
      </c>
      <c r="C205" s="149">
        <v>4</v>
      </c>
      <c r="D205" s="149">
        <v>1</v>
      </c>
      <c r="E205" s="149">
        <f t="shared" si="10"/>
        <v>35610</v>
      </c>
      <c r="F205" s="22">
        <f t="shared" si="11"/>
        <v>11870</v>
      </c>
      <c r="G205" s="22">
        <f t="shared" si="12"/>
        <v>5935</v>
      </c>
      <c r="H205" s="152">
        <f>VLOOKUP(H$2,怪物属性!$B$4:$F$29,5,FALSE)/($F205-VLOOKUP(H$2,怪物属性!$B$4:$F$29,4,FALSE))</f>
        <v>0.98017124831004954</v>
      </c>
      <c r="I205" s="153">
        <f>$E205/(VLOOKUP(I$2,怪物属性!$B$4:$F$29,3,FALSE)-$G205)/IF(H205&lt;0,ABS(H205),H205)</f>
        <v>-8.283261789078102</v>
      </c>
      <c r="J205" s="152">
        <f>VLOOKUP(J$2,怪物属性!$B$4:$F$29,5,FALSE)/($F205-VLOOKUP(J$2,怪物属性!$B$4:$F$29,4,FALSE))</f>
        <v>1.4704535043518094</v>
      </c>
      <c r="K205" s="153">
        <f>$E205/(VLOOKUP(K$2,怪物属性!$B$4:$F$29,3,FALSE)-$G205)/IF(J205&lt;0,ABS(J205),J205)</f>
        <v>-6.1107793821823835</v>
      </c>
      <c r="L205" s="152">
        <f>VLOOKUP(L$2,怪物属性!$B$4:$F$29,5,FALSE)/($F205-VLOOKUP(L$2,怪物属性!$B$4:$F$29,4,FALSE))</f>
        <v>2.3655673560648407</v>
      </c>
      <c r="M205" s="153">
        <f>$E205/(VLOOKUP(M$2,怪物属性!$B$4:$F$29,3,FALSE)-$G205)/IF(L205&lt;0,ABS(L205),L205)</f>
        <v>-4.2547968264620364</v>
      </c>
      <c r="N205" s="152">
        <f>VLOOKUP(N$2,怪物属性!$B$4:$F$29,5,FALSE)/($F205-VLOOKUP(N$2,怪物属性!$B$4:$F$29,4,FALSE))</f>
        <v>3.1319181197877182</v>
      </c>
      <c r="O205" s="153">
        <f>$E205/(VLOOKUP(O$2,怪物属性!$B$4:$F$29,3,FALSE)-$G205)/IF(N205&lt;0,ABS(N205),N205)</f>
        <v>-3.6536083061235534</v>
      </c>
      <c r="P205" s="152">
        <f>VLOOKUP(P$2,怪物属性!$B$4:$F$29,5,FALSE)/($F205-VLOOKUP(P$2,怪物属性!$B$4:$F$29,4,FALSE))</f>
        <v>4.4227022856591764</v>
      </c>
      <c r="Q205" s="153">
        <f>$E205/(VLOOKUP(Q$2,怪物属性!$B$4:$F$29,3,FALSE)-$G205)/IF(P205&lt;0,ABS(P205),P205)</f>
        <v>-3.0009834143203391</v>
      </c>
      <c r="R205" s="152">
        <f>VLOOKUP(R$2,怪物属性!$B$4:$F$29,5,FALSE)/($F205-VLOOKUP(R$2,怪物属性!$B$4:$F$29,4,FALSE))</f>
        <v>5.535830138602182</v>
      </c>
      <c r="S205" s="153">
        <f>$E205/(VLOOKUP(S$2,怪物属性!$B$4:$F$29,3,FALSE)-$G205)/IF(R205&lt;0,ABS(R205),R205)</f>
        <v>-2.8858858544511903</v>
      </c>
      <c r="T205" s="152">
        <f>VLOOKUP(T$2,怪物属性!$B$4:$F$29,5,FALSE)/($F205-VLOOKUP(T$2,怪物属性!$B$4:$F$29,4,FALSE))</f>
        <v>7.271926311573889</v>
      </c>
      <c r="U205" s="153">
        <f>$E205/(VLOOKUP(U$2,怪物属性!$B$4:$F$29,3,FALSE)-$G205)/IF(T205&lt;0,ABS(T205),T205)</f>
        <v>-2.726566986493955</v>
      </c>
      <c r="V205" s="152">
        <f>VLOOKUP(V$2,怪物属性!$B$4:$F$29,5,FALSE)/($F205-VLOOKUP(V$2,怪物属性!$B$4:$F$29,4,FALSE))</f>
        <v>8.6938775510204085</v>
      </c>
      <c r="W205" s="153">
        <f>$E205/(VLOOKUP(W$2,怪物属性!$B$4:$F$29,3,FALSE)-$G205)/IF(V205&lt;0,ABS(V205),V205)</f>
        <v>-3.0161899230434148</v>
      </c>
      <c r="X205" s="152">
        <f>VLOOKUP(X$2,怪物属性!$B$4:$F$29,5,FALSE)/($F205-VLOOKUP(X$2,怪物属性!$B$4:$F$29,4,FALSE))</f>
        <v>10.91530537925294</v>
      </c>
      <c r="Y205" s="153">
        <f>$E205/(VLOOKUP(Y$2,怪物属性!$B$4:$F$29,3,FALSE)-$G205)/IF(X205&lt;0,ABS(X205),X205)</f>
        <v>-3.5538034278851773</v>
      </c>
      <c r="Z205" s="152">
        <f>VLOOKUP(Z$2,怪物属性!$B$4:$F$29,5,FALSE)/($F205-VLOOKUP(Z$2,怪物属性!$B$4:$F$29,4,FALSE))</f>
        <v>12.725554729801464</v>
      </c>
      <c r="AA205" s="153">
        <f>$E205/(VLOOKUP(AA$2,怪物属性!$B$4:$F$29,3,FALSE)-$G205)/IF(Z205&lt;0,ABS(Z205),Z205)</f>
        <v>-5.9412023402284175</v>
      </c>
      <c r="AB205" s="152">
        <f>VLOOKUP(AB$2,怪物属性!$B$4:$F$29,5,FALSE)/($F205-VLOOKUP(AB$2,怪物属性!$B$4:$F$29,4,FALSE))</f>
        <v>22.138275124732715</v>
      </c>
      <c r="AC205" s="153">
        <f>$E205/(VLOOKUP(AC$2,怪物属性!$B$4:$F$29,3,FALSE)-$G205)/IF(AB205&lt;0,ABS(AB205),AB205)</f>
        <v>1.0097466418801835</v>
      </c>
      <c r="AD205" s="152">
        <f>VLOOKUP(AD$2,怪物属性!$B$4:$F$29,5,FALSE)/($F205-VLOOKUP(AD$2,怪物属性!$B$4:$F$29,4,FALSE))</f>
        <v>25.796757951614882</v>
      </c>
      <c r="AE205" s="153">
        <f>$E205/(VLOOKUP(AE$2,怪物属性!$B$4:$F$29,3,FALSE)-$G205)/IF(AD205&lt;0,ABS(AD205),AD205)</f>
        <v>0.62575068950626822</v>
      </c>
      <c r="AF205" s="152">
        <f>VLOOKUP(AF$2,怪物属性!$B$4:$F$29,5,FALSE)/($F205-VLOOKUP(AF$2,怪物属性!$B$4:$F$29,4,FALSE))</f>
        <v>31.254008653601424</v>
      </c>
      <c r="AG205" s="153">
        <f>$E205/(VLOOKUP(AG$2,怪物属性!$B$4:$F$29,3,FALSE)-$G205)/IF(AF205&lt;0,ABS(AF205),AF205)</f>
        <v>0.40147069930863227</v>
      </c>
      <c r="AH205" s="152">
        <f>VLOOKUP(AH$2,怪物属性!$B$4:$F$29,5,FALSE)/($F205-VLOOKUP(AH$2,怪物属性!$B$4:$F$29,4,FALSE))</f>
        <v>35.980982567353408</v>
      </c>
      <c r="AI205" s="153">
        <f>$E205/(VLOOKUP(AI$2,怪物属性!$B$4:$F$29,3,FALSE)-$G205)/IF(AH205&lt;0,ABS(AH205),AH205)</f>
        <v>0.28496673827515068</v>
      </c>
      <c r="AJ205" s="152">
        <f>VLOOKUP(AJ$2,怪物属性!$B$4:$F$29,5,FALSE)/($F205-VLOOKUP(AJ$2,怪物属性!$B$4:$F$29,4,FALSE))</f>
        <v>42.947194719471945</v>
      </c>
      <c r="AK205" s="153">
        <f>$E205/(VLOOKUP(AK$2,怪物属性!$B$4:$F$29,3,FALSE)-$G205)/IF(AJ205&lt;0,ABS(AJ205),AJ205)</f>
        <v>0.20052182957959166</v>
      </c>
      <c r="AL205" s="152">
        <f>VLOOKUP(AL$2,怪物属性!$B$4:$F$29,5,FALSE)/($F205-VLOOKUP(AL$2,怪物属性!$B$4:$F$29,4,FALSE))</f>
        <v>49.399539104133659</v>
      </c>
      <c r="AM205" s="153">
        <f>$E205/(VLOOKUP(AM$2,怪物属性!$B$4:$F$29,3,FALSE)-$G205)/IF(AL205&lt;0,ABS(AL205),AL205)</f>
        <v>0.14847722511530043</v>
      </c>
      <c r="AN205" s="152">
        <f>VLOOKUP(AN$2,怪物属性!$B$4:$F$29,5,FALSE)/($F205-VLOOKUP(AN$2,怪物属性!$B$4:$F$29,4,FALSE))</f>
        <v>58.398099260823656</v>
      </c>
      <c r="AO205" s="153">
        <f>$E205/(VLOOKUP(AO$2,怪物属性!$B$4:$F$29,3,FALSE)-$G205)/IF(AN205&lt;0,ABS(AN205),AN205)</f>
        <v>0.10992971343563425</v>
      </c>
      <c r="AP205" s="152">
        <f>VLOOKUP(AP$2,怪物属性!$B$4:$F$29,5,FALSE)/($F205-VLOOKUP(AP$2,怪物属性!$B$4:$F$29,4,FALSE))</f>
        <v>66.664544875875237</v>
      </c>
      <c r="AQ205" s="153">
        <f>$E205/(VLOOKUP(AQ$2,怪物属性!$B$4:$F$29,3,FALSE)-$G205)/IF(AP205&lt;0,ABS(AP205),AP205)</f>
        <v>8.4801873449651163E-2</v>
      </c>
      <c r="AR205" s="152">
        <f>VLOOKUP(AR$2,怪物属性!$B$4:$F$29,5,FALSE)/($F205-VLOOKUP(AR$2,怪物属性!$B$4:$F$29,4,FALSE))</f>
        <v>78.608226567768043</v>
      </c>
      <c r="AS205" s="153">
        <f>$E205/(VLOOKUP(AS$2,怪物属性!$B$4:$F$29,3,FALSE)-$G205)/IF(AR205&lt;0,ABS(AR205),AR205)</f>
        <v>6.4119748311772626E-2</v>
      </c>
      <c r="AT205" s="152">
        <f>VLOOKUP(AT$2,怪物属性!$B$4:$F$29,5,FALSE)/($F205-VLOOKUP(AT$2,怪物属性!$B$4:$F$29,4,FALSE))</f>
        <v>90.328990228013026</v>
      </c>
      <c r="AU205" s="153">
        <f>$E205/(VLOOKUP(AU$2,怪物属性!$B$4:$F$29,3,FALSE)-$G205)/IF(AT205&lt;0,ABS(AT205),AT205)</f>
        <v>4.9650578829156362E-2</v>
      </c>
      <c r="AV205" s="152">
        <f>VLOOKUP(AV$2,怪物属性!$B$4:$F$29,5,FALSE)/($F205-VLOOKUP(AV$2,怪物属性!$B$4:$F$29,4,FALSE))</f>
        <v>108.72074573581912</v>
      </c>
      <c r="AW205" s="153">
        <f>$E205/(VLOOKUP(AW$2,怪物属性!$B$4:$F$29,3,FALSE)-$G205)/IF(AV205&lt;0,ABS(AV205),AV205)</f>
        <v>3.6514647123542646E-2</v>
      </c>
      <c r="AX205" s="152">
        <f>VLOOKUP(AX$2,怪物属性!$B$4:$F$29,5,FALSE)/($F205-VLOOKUP(AX$2,怪物属性!$B$4:$F$29,4,FALSE))</f>
        <v>127.80356749614623</v>
      </c>
      <c r="AY205" s="153">
        <f>$E205/(VLOOKUP(AY$2,怪物属性!$B$4:$F$29,3,FALSE)-$G205)/IF(AX205&lt;0,ABS(AX205),AX205)</f>
        <v>2.7768658537483521E-2</v>
      </c>
      <c r="AZ205" s="152">
        <f>VLOOKUP(AZ$2,怪物属性!$B$4:$F$29,5,FALSE)/($F205-VLOOKUP(AZ$2,怪物属性!$B$4:$F$29,4,FALSE))</f>
        <v>162.09375</v>
      </c>
      <c r="BA205" s="153">
        <f>$E205/(VLOOKUP(BA$2,怪物属性!$B$4:$F$29,3,FALSE)-$G205)/IF(AZ205&lt;0,ABS(AZ205),AZ205)</f>
        <v>1.9103276586114114E-2</v>
      </c>
      <c r="BB205" s="152">
        <f>VLOOKUP(BB$2,怪物属性!$B$4:$F$29,5,FALSE)/($F205-VLOOKUP(BB$2,怪物属性!$B$4:$F$29,4,FALSE))</f>
        <v>215.08695652173913</v>
      </c>
      <c r="BC205" s="153">
        <f>$E205/(VLOOKUP(BC$2,怪物属性!$B$4:$F$29,3,FALSE)-$G205)/IF(BB205&lt;0,ABS(BB205),BB205)</f>
        <v>1.2483859600957298E-2</v>
      </c>
      <c r="BD205" s="152">
        <f>VLOOKUP(BD$2,怪物属性!$B$4:$F$29,5,FALSE)/($F205-VLOOKUP(BD$2,怪物属性!$B$4:$F$29,4,FALSE))</f>
        <v>484.09417040358744</v>
      </c>
      <c r="BE205" s="153">
        <f>$E205/(VLOOKUP(BE$2,怪物属性!$B$4:$F$29,3,FALSE)-$G205)/IF(BD205&lt;0,ABS(BD205),BD205)</f>
        <v>4.4236014076184079E-3</v>
      </c>
    </row>
    <row r="206" spans="1:57" x14ac:dyDescent="0.15">
      <c r="A206" s="30">
        <f>VLOOKUP(B206,装备升级!W:AB,静态模拟!C206+1,FALSE)+IF(静态模拟!D206=0,0,VLOOKUP(B206,装备强化!AP:AZ,静态模拟!D206+1,FALSE))</f>
        <v>378</v>
      </c>
      <c r="B206" s="149">
        <v>15</v>
      </c>
      <c r="C206" s="149">
        <v>4</v>
      </c>
      <c r="D206" s="149">
        <v>2</v>
      </c>
      <c r="E206" s="149">
        <f t="shared" si="10"/>
        <v>35730</v>
      </c>
      <c r="F206" s="22">
        <f t="shared" si="11"/>
        <v>11910</v>
      </c>
      <c r="G206" s="22">
        <f t="shared" si="12"/>
        <v>5955</v>
      </c>
      <c r="H206" s="152">
        <f>VLOOKUP(H$2,怪物属性!$B$4:$F$29,5,FALSE)/($F206-VLOOKUP(H$2,怪物属性!$B$4:$F$29,4,FALSE))</f>
        <v>0.97665020206555908</v>
      </c>
      <c r="I206" s="153">
        <f>$E206/(VLOOKUP(I$2,怪物属性!$B$4:$F$29,3,FALSE)-$G206)/IF(H206&lt;0,ABS(H206),H206)</f>
        <v>-8.3032760968585144</v>
      </c>
      <c r="J206" s="152">
        <f>VLOOKUP(J$2,怪物属性!$B$4:$F$29,5,FALSE)/($F206-VLOOKUP(J$2,怪物属性!$B$4:$F$29,4,FALSE))</f>
        <v>1.4650844363304427</v>
      </c>
      <c r="K206" s="153">
        <f>$E206/(VLOOKUP(K$2,怪物属性!$B$4:$F$29,3,FALSE)-$G206)/IF(J206&lt;0,ABS(J206),J206)</f>
        <v>-6.122940722369135</v>
      </c>
      <c r="L206" s="152">
        <f>VLOOKUP(L$2,怪物属性!$B$4:$F$29,5,FALSE)/($F206-VLOOKUP(L$2,怪物属性!$B$4:$F$29,4,FALSE))</f>
        <v>2.3567848524224986</v>
      </c>
      <c r="M206" s="153">
        <f>$E206/(VLOOKUP(M$2,怪物属性!$B$4:$F$29,3,FALSE)-$G206)/IF(L206&lt;0,ABS(L206),L206)</f>
        <v>-4.2609568309547114</v>
      </c>
      <c r="N206" s="152">
        <f>VLOOKUP(N$2,怪物属性!$B$4:$F$29,5,FALSE)/($F206-VLOOKUP(N$2,怪物属性!$B$4:$F$29,4,FALSE))</f>
        <v>3.1200906344410875</v>
      </c>
      <c r="O206" s="153">
        <f>$E206/(VLOOKUP(O$2,怪物属性!$B$4:$F$29,3,FALSE)-$G206)/IF(N206&lt;0,ABS(N206),N206)</f>
        <v>-3.6563187783982616</v>
      </c>
      <c r="P206" s="152">
        <f>VLOOKUP(P$2,怪物属性!$B$4:$F$29,5,FALSE)/($F206-VLOOKUP(P$2,怪物属性!$B$4:$F$29,4,FALSE))</f>
        <v>4.4057066000576421</v>
      </c>
      <c r="Q206" s="153">
        <f>$E206/(VLOOKUP(Q$2,怪物属性!$B$4:$F$29,3,FALSE)-$G206)/IF(P206&lt;0,ABS(P206),P206)</f>
        <v>-3.0003464027251994</v>
      </c>
      <c r="R206" s="152">
        <f>VLOOKUP(R$2,怪物属性!$B$4:$F$29,5,FALSE)/($F206-VLOOKUP(R$2,怪物属性!$B$4:$F$29,4,FALSE))</f>
        <v>5.514148634093802</v>
      </c>
      <c r="S206" s="153">
        <f>$E206/(VLOOKUP(S$2,怪物属性!$B$4:$F$29,3,FALSE)-$G206)/IF(R206&lt;0,ABS(R206),R206)</f>
        <v>-2.8811448457760944</v>
      </c>
      <c r="T206" s="152">
        <f>VLOOKUP(T$2,怪物属性!$B$4:$F$29,5,FALSE)/($F206-VLOOKUP(T$2,怪物属性!$B$4:$F$29,4,FALSE))</f>
        <v>7.2429198244914241</v>
      </c>
      <c r="U206" s="153">
        <f>$E206/(VLOOKUP(U$2,怪物属性!$B$4:$F$29,3,FALSE)-$G206)/IF(T206&lt;0,ABS(T206),T206)</f>
        <v>-2.7164611246459733</v>
      </c>
      <c r="V206" s="152">
        <f>VLOOKUP(V$2,怪物属性!$B$4:$F$29,5,FALSE)/($F206-VLOOKUP(V$2,怪物属性!$B$4:$F$29,4,FALSE))</f>
        <v>8.6585365853658534</v>
      </c>
      <c r="W206" s="153">
        <f>$E206/(VLOOKUP(W$2,怪物属性!$B$4:$F$29,3,FALSE)-$G206)/IF(V206&lt;0,ABS(V206),V206)</f>
        <v>-2.9946033238618943</v>
      </c>
      <c r="X206" s="152">
        <f>VLOOKUP(X$2,怪物属性!$B$4:$F$29,5,FALSE)/($F206-VLOOKUP(X$2,怪物属性!$B$4:$F$29,4,FALSE))</f>
        <v>10.870065278209513</v>
      </c>
      <c r="Y206" s="153">
        <f>$E206/(VLOOKUP(Y$2,怪物属性!$B$4:$F$29,3,FALSE)-$G206)/IF(X206&lt;0,ABS(X206),X206)</f>
        <v>-3.5042737518170979</v>
      </c>
      <c r="Z206" s="152">
        <f>VLOOKUP(Z$2,怪物属性!$B$4:$F$29,5,FALSE)/($F206-VLOOKUP(Z$2,怪物属性!$B$4:$F$29,4,FALSE))</f>
        <v>12.67174119885823</v>
      </c>
      <c r="AA206" s="153">
        <f>$E206/(VLOOKUP(AA$2,怪物属性!$B$4:$F$29,3,FALSE)-$G206)/IF(Z206&lt;0,ABS(Z206),Z206)</f>
        <v>-5.7426881035390291</v>
      </c>
      <c r="AB206" s="152">
        <f>VLOOKUP(AB$2,怪物属性!$B$4:$F$29,5,FALSE)/($F206-VLOOKUP(AB$2,怪物属性!$B$4:$F$29,4,FALSE))</f>
        <v>22.033577677938048</v>
      </c>
      <c r="AC206" s="153">
        <f>$E206/(VLOOKUP(AC$2,怪物属性!$B$4:$F$29,3,FALSE)-$G206)/IF(AB206&lt;0,ABS(AB206),AB206)</f>
        <v>1.0309064874129557</v>
      </c>
      <c r="AD206" s="152">
        <f>VLOOKUP(AD$2,怪物属性!$B$4:$F$29,5,FALSE)/($F206-VLOOKUP(AD$2,怪物属性!$B$4:$F$29,4,FALSE))</f>
        <v>25.67065868263473</v>
      </c>
      <c r="AE206" s="153">
        <f>$E206/(VLOOKUP(AE$2,怪物属性!$B$4:$F$29,3,FALSE)-$G206)/IF(AD206&lt;0,ABS(AD206),AD206)</f>
        <v>0.63671612148560375</v>
      </c>
      <c r="AF206" s="152">
        <f>VLOOKUP(AF$2,怪物属性!$B$4:$F$29,5,FALSE)/($F206-VLOOKUP(AF$2,怪物属性!$B$4:$F$29,4,FALSE))</f>
        <v>31.095720435553304</v>
      </c>
      <c r="AG206" s="153">
        <f>$E206/(VLOOKUP(AG$2,怪物属性!$B$4:$F$29,3,FALSE)-$G206)/IF(AF206&lt;0,ABS(AF206),AF206)</f>
        <v>0.40774759138592981</v>
      </c>
      <c r="AH206" s="152">
        <f>VLOOKUP(AH$2,怪物属性!$B$4:$F$29,5,FALSE)/($F206-VLOOKUP(AH$2,怪物属性!$B$4:$F$29,4,FALSE))</f>
        <v>35.79190751445087</v>
      </c>
      <c r="AI206" s="153">
        <f>$E206/(VLOOKUP(AI$2,怪物属性!$B$4:$F$29,3,FALSE)-$G206)/IF(AH206&lt;0,ABS(AH206),AH206)</f>
        <v>0.28910233096936266</v>
      </c>
      <c r="AJ206" s="152">
        <f>VLOOKUP(AJ$2,怪物属性!$B$4:$F$29,5,FALSE)/($F206-VLOOKUP(AJ$2,怪物属性!$B$4:$F$29,4,FALSE))</f>
        <v>42.712253829321661</v>
      </c>
      <c r="AK206" s="153">
        <f>$E206/(VLOOKUP(AK$2,怪物属性!$B$4:$F$29,3,FALSE)-$G206)/IF(AJ206&lt;0,ABS(AJ206),AJ206)</f>
        <v>0.20328750602607973</v>
      </c>
      <c r="AL206" s="152">
        <f>VLOOKUP(AL$2,怪物属性!$B$4:$F$29,5,FALSE)/($F206-VLOOKUP(AL$2,怪物属性!$B$4:$F$29,4,FALSE))</f>
        <v>49.116568809967063</v>
      </c>
      <c r="AM206" s="153">
        <f>$E206/(VLOOKUP(AM$2,怪物属性!$B$4:$F$29,3,FALSE)-$G206)/IF(AL206&lt;0,ABS(AL206),AL206)</f>
        <v>0.15045565565034255</v>
      </c>
      <c r="AN206" s="152">
        <f>VLOOKUP(AN$2,怪物属性!$B$4:$F$29,5,FALSE)/($F206-VLOOKUP(AN$2,怪物属性!$B$4:$F$29,4,FALSE))</f>
        <v>58.047833258359574</v>
      </c>
      <c r="AO206" s="153">
        <f>$E206/(VLOOKUP(AO$2,怪物属性!$B$4:$F$29,3,FALSE)-$G206)/IF(AN206&lt;0,ABS(AN206),AN206)</f>
        <v>0.11136726086085076</v>
      </c>
      <c r="AP206" s="152">
        <f>VLOOKUP(AP$2,怪物属性!$B$4:$F$29,5,FALSE)/($F206-VLOOKUP(AP$2,怪物属性!$B$4:$F$29,4,FALSE))</f>
        <v>66.24288425047439</v>
      </c>
      <c r="AQ206" s="153">
        <f>$E206/(VLOOKUP(AQ$2,怪物属性!$B$4:$F$29,3,FALSE)-$G206)/IF(AP206&lt;0,ABS(AP206),AP206)</f>
        <v>8.5902004786589978E-2</v>
      </c>
      <c r="AR206" s="152">
        <f>VLOOKUP(AR$2,怪物属性!$B$4:$F$29,5,FALSE)/($F206-VLOOKUP(AR$2,怪物属性!$B$4:$F$29,4,FALSE))</f>
        <v>78.081714668452776</v>
      </c>
      <c r="AS206" s="153">
        <f>$E206/(VLOOKUP(AS$2,怪物属性!$B$4:$F$29,3,FALSE)-$G206)/IF(AR206&lt;0,ABS(AR206),AR206)</f>
        <v>6.4953517805519473E-2</v>
      </c>
      <c r="AT206" s="152">
        <f>VLOOKUP(AT$2,怪物属性!$B$4:$F$29,5,FALSE)/($F206-VLOOKUP(AT$2,怪物属性!$B$4:$F$29,4,FALSE))</f>
        <v>89.679841897233203</v>
      </c>
      <c r="AU206" s="153">
        <f>$E206/(VLOOKUP(AU$2,怪物属性!$B$4:$F$29,3,FALSE)-$G206)/IF(AT206&lt;0,ABS(AT206),AT206)</f>
        <v>5.0305213980342899E-2</v>
      </c>
      <c r="AV206" s="152">
        <f>VLOOKUP(AV$2,怪物属性!$B$4:$F$29,5,FALSE)/($F206-VLOOKUP(AV$2,怪物属性!$B$4:$F$29,4,FALSE))</f>
        <v>107.86501377410468</v>
      </c>
      <c r="AW206" s="153">
        <f>$E206/(VLOOKUP(AW$2,怪物属性!$B$4:$F$29,3,FALSE)-$G206)/IF(AV206&lt;0,ABS(AV206),AV206)</f>
        <v>3.7010877125648031E-2</v>
      </c>
      <c r="AX206" s="152">
        <f>VLOOKUP(AX$2,怪物属性!$B$4:$F$29,5,FALSE)/($F206-VLOOKUP(AX$2,怪物属性!$B$4:$F$29,4,FALSE))</f>
        <v>126.68762278978389</v>
      </c>
      <c r="AY206" s="153">
        <f>$E206/(VLOOKUP(AY$2,怪物属性!$B$4:$F$29,3,FALSE)-$G206)/IF(AX206&lt;0,ABS(AX206),AX206)</f>
        <v>2.816379938875228E-2</v>
      </c>
      <c r="AZ206" s="152">
        <f>VLOOKUP(AZ$2,怪物属性!$B$4:$F$29,5,FALSE)/($F206-VLOOKUP(AZ$2,怪物属性!$B$4:$F$29,4,FALSE))</f>
        <v>160.42268041237114</v>
      </c>
      <c r="BA206" s="153">
        <f>$E206/(VLOOKUP(BA$2,怪物属性!$B$4:$F$29,3,FALSE)-$G206)/IF(AZ206&lt;0,ABS(AZ206),AZ206)</f>
        <v>1.9401055573804522E-2</v>
      </c>
      <c r="BB206" s="152">
        <f>VLOOKUP(BB$2,怪物属性!$B$4:$F$29,5,FALSE)/($F206-VLOOKUP(BB$2,怪物属性!$B$4:$F$29,4,FALSE))</f>
        <v>212.24752475247524</v>
      </c>
      <c r="BC206" s="153">
        <f>$E206/(VLOOKUP(BC$2,怪物属性!$B$4:$F$29,3,FALSE)-$G206)/IF(BB206&lt;0,ABS(BB206),BB206)</f>
        <v>1.2712670729516078E-2</v>
      </c>
      <c r="BD206" s="152">
        <f>VLOOKUP(BD$2,怪物属性!$B$4:$F$29,5,FALSE)/($F206-VLOOKUP(BD$2,怪物属性!$B$4:$F$29,4,FALSE))</f>
        <v>470.0420899854862</v>
      </c>
      <c r="BE206" s="153">
        <f>$E206/(VLOOKUP(BE$2,怪物属性!$B$4:$F$29,3,FALSE)-$G206)/IF(BD206&lt;0,ABS(BD206),BD206)</f>
        <v>4.5767035498687735E-3</v>
      </c>
    </row>
    <row r="207" spans="1:57" x14ac:dyDescent="0.15">
      <c r="A207" s="30">
        <f>VLOOKUP(B207,装备升级!W:AB,静态模拟!C207+1,FALSE)+IF(静态模拟!D207=0,0,VLOOKUP(B207,装备强化!AP:AZ,静态模拟!D207+1,FALSE))</f>
        <v>542</v>
      </c>
      <c r="B207" s="149">
        <v>15</v>
      </c>
      <c r="C207" s="149">
        <v>4</v>
      </c>
      <c r="D207" s="149">
        <v>3</v>
      </c>
      <c r="E207" s="149">
        <f t="shared" si="10"/>
        <v>35850</v>
      </c>
      <c r="F207" s="22">
        <f t="shared" si="11"/>
        <v>11950</v>
      </c>
      <c r="G207" s="22">
        <f t="shared" si="12"/>
        <v>5975</v>
      </c>
      <c r="H207" s="152">
        <f>VLOOKUP(H$2,怪物属性!$B$4:$F$29,5,FALSE)/($F207-VLOOKUP(H$2,怪物属性!$B$4:$F$29,4,FALSE))</f>
        <v>0.97315436241610742</v>
      </c>
      <c r="I207" s="153">
        <f>$E207/(VLOOKUP(I$2,怪物属性!$B$4:$F$29,3,FALSE)-$G207)/IF(H207&lt;0,ABS(H207),H207)</f>
        <v>-8.3233089736198327</v>
      </c>
      <c r="J207" s="152">
        <f>VLOOKUP(J$2,怪物属性!$B$4:$F$29,5,FALSE)/($F207-VLOOKUP(J$2,怪物属性!$B$4:$F$29,4,FALSE))</f>
        <v>1.4597544338335606</v>
      </c>
      <c r="K207" s="153">
        <f>$E207/(VLOOKUP(K$2,怪物属性!$B$4:$F$29,3,FALSE)-$G207)/IF(J207&lt;0,ABS(J207),J207)</f>
        <v>-6.1351299609405094</v>
      </c>
      <c r="L207" s="152">
        <f>VLOOKUP(L$2,怪物属性!$B$4:$F$29,5,FALSE)/($F207-VLOOKUP(L$2,怪物属性!$B$4:$F$29,4,FALSE))</f>
        <v>2.3480673201405584</v>
      </c>
      <c r="M207" s="153">
        <f>$E207/(VLOOKUP(M$2,怪物属性!$B$4:$F$29,3,FALSE)-$G207)/IF(L207&lt;0,ABS(L207),L207)</f>
        <v>-4.2671536357978441</v>
      </c>
      <c r="N207" s="152">
        <f>VLOOKUP(N$2,怪物属性!$B$4:$F$29,5,FALSE)/($F207-VLOOKUP(N$2,怪物属性!$B$4:$F$29,4,FALSE))</f>
        <v>3.1083521444695261</v>
      </c>
      <c r="O207" s="153">
        <f>$E207/(VLOOKUP(O$2,怪物属性!$B$4:$F$29,3,FALSE)-$G207)/IF(N207&lt;0,ABS(N207),N207)</f>
        <v>-3.6590870132599007</v>
      </c>
      <c r="P207" s="152">
        <f>VLOOKUP(P$2,怪物属性!$B$4:$F$29,5,FALSE)/($F207-VLOOKUP(P$2,怪物属性!$B$4:$F$29,4,FALSE))</f>
        <v>4.3888410374198488</v>
      </c>
      <c r="Q207" s="153">
        <f>$E207/(VLOOKUP(Q$2,怪物属性!$B$4:$F$29,3,FALSE)-$G207)/IF(P207&lt;0,ABS(P207),P207)</f>
        <v>-2.9997956260842873</v>
      </c>
      <c r="R207" s="152">
        <f>VLOOKUP(R$2,怪物属性!$B$4:$F$29,5,FALSE)/($F207-VLOOKUP(R$2,怪物属性!$B$4:$F$29,4,FALSE))</f>
        <v>5.4926363015702719</v>
      </c>
      <c r="S207" s="153">
        <f>$E207/(VLOOKUP(S$2,怪物属性!$B$4:$F$29,3,FALSE)-$G207)/IF(R207&lt;0,ABS(R207),R207)</f>
        <v>-2.876562544460834</v>
      </c>
      <c r="T207" s="152">
        <f>VLOOKUP(T$2,怪物属性!$B$4:$F$29,5,FALSE)/($F207-VLOOKUP(T$2,怪物属性!$B$4:$F$29,4,FALSE))</f>
        <v>7.21414382201033</v>
      </c>
      <c r="U207" s="153">
        <f>$E207/(VLOOKUP(U$2,怪物属性!$B$4:$F$29,3,FALSE)-$G207)/IF(T207&lt;0,ABS(T207),T207)</f>
        <v>-2.7066474238114675</v>
      </c>
      <c r="V207" s="152">
        <f>VLOOKUP(V$2,怪物属性!$B$4:$F$29,5,FALSE)/($F207-VLOOKUP(V$2,怪物属性!$B$4:$F$29,4,FALSE))</f>
        <v>8.623481781376519</v>
      </c>
      <c r="W207" s="153">
        <f>$E207/(VLOOKUP(W$2,怪物属性!$B$4:$F$29,3,FALSE)-$G207)/IF(V207&lt;0,ABS(V207),V207)</f>
        <v>-2.973714965040601</v>
      </c>
      <c r="X207" s="152">
        <f>VLOOKUP(X$2,怪物属性!$B$4:$F$29,5,FALSE)/($F207-VLOOKUP(X$2,怪物属性!$B$4:$F$29,4,FALSE))</f>
        <v>10.825198637911464</v>
      </c>
      <c r="Y207" s="153">
        <f>$E207/(VLOOKUP(Y$2,怪物属性!$B$4:$F$29,3,FALSE)-$G207)/IF(X207&lt;0,ABS(X207),X207)</f>
        <v>-3.4569076422057332</v>
      </c>
      <c r="Z207" s="152">
        <f>VLOOKUP(Z$2,怪物属性!$B$4:$F$29,5,FALSE)/($F207-VLOOKUP(Z$2,怪物属性!$B$4:$F$29,4,FALSE))</f>
        <v>12.618380882198126</v>
      </c>
      <c r="AA207" s="153">
        <f>$E207/(VLOOKUP(AA$2,怪物属性!$B$4:$F$29,3,FALSE)-$G207)/IF(Z207&lt;0,ABS(Z207),Z207)</f>
        <v>-5.5598698777566797</v>
      </c>
      <c r="AB207" s="152">
        <f>VLOOKUP(AB$2,怪物属性!$B$4:$F$29,5,FALSE)/($F207-VLOOKUP(AB$2,怪物属性!$B$4:$F$29,4,FALSE))</f>
        <v>21.929865850788421</v>
      </c>
      <c r="AC207" s="153">
        <f>$E207/(VLOOKUP(AC$2,怪物属性!$B$4:$F$29,3,FALSE)-$G207)/IF(AB207&lt;0,ABS(AB207),AB207)</f>
        <v>1.0526445087484124</v>
      </c>
      <c r="AD207" s="152">
        <f>VLOOKUP(AD$2,怪物属性!$B$4:$F$29,5,FALSE)/($F207-VLOOKUP(AD$2,怪物属性!$B$4:$F$29,4,FALSE))</f>
        <v>25.545786209412622</v>
      </c>
      <c r="AE207" s="153">
        <f>$E207/(VLOOKUP(AE$2,怪物属性!$B$4:$F$29,3,FALSE)-$G207)/IF(AD207&lt;0,ABS(AD207),AD207)</f>
        <v>0.6479051535825362</v>
      </c>
      <c r="AF207" s="152">
        <f>VLOOKUP(AF$2,怪物属性!$B$4:$F$29,5,FALSE)/($F207-VLOOKUP(AF$2,怪物属性!$B$4:$F$29,4,FALSE))</f>
        <v>30.939027462836986</v>
      </c>
      <c r="AG207" s="153">
        <f>$E207/(VLOOKUP(AG$2,怪物属性!$B$4:$F$29,3,FALSE)-$G207)/IF(AF207&lt;0,ABS(AF207),AF207)</f>
        <v>0.41412818774697124</v>
      </c>
      <c r="AH207" s="152">
        <f>VLOOKUP(AH$2,怪物属性!$B$4:$F$29,5,FALSE)/($F207-VLOOKUP(AH$2,怪物属性!$B$4:$F$29,4,FALSE))</f>
        <v>35.604809200209097</v>
      </c>
      <c r="AI207" s="153">
        <f>$E207/(VLOOKUP(AI$2,怪物属性!$B$4:$F$29,3,FALSE)-$G207)/IF(AH207&lt;0,ABS(AH207),AH207)</f>
        <v>0.29329637393724672</v>
      </c>
      <c r="AJ207" s="152">
        <f>VLOOKUP(AJ$2,怪物属性!$B$4:$F$29,5,FALSE)/($F207-VLOOKUP(AJ$2,怪物属性!$B$4:$F$29,4,FALSE))</f>
        <v>42.479869423286182</v>
      </c>
      <c r="AK207" s="153">
        <f>$E207/(VLOOKUP(AK$2,怪物属性!$B$4:$F$29,3,FALSE)-$G207)/IF(AJ207&lt;0,ABS(AJ207),AJ207)</f>
        <v>0.20608770397443266</v>
      </c>
      <c r="AL207" s="152">
        <f>VLOOKUP(AL$2,怪物属性!$B$4:$F$29,5,FALSE)/($F207-VLOOKUP(AL$2,怪物属性!$B$4:$F$29,4,FALSE))</f>
        <v>48.836821870995301</v>
      </c>
      <c r="AM207" s="153">
        <f>$E207/(VLOOKUP(AM$2,怪物属性!$B$4:$F$29,3,FALSE)-$G207)/IF(AL207&lt;0,ABS(AL207),AL207)</f>
        <v>0.15245633480637208</v>
      </c>
      <c r="AN207" s="152">
        <f>VLOOKUP(AN$2,怪物属性!$B$4:$F$29,5,FALSE)/($F207-VLOOKUP(AN$2,怪物属性!$B$4:$F$29,4,FALSE))</f>
        <v>57.701743926069462</v>
      </c>
      <c r="AO207" s="153">
        <f>$E207/(VLOOKUP(AO$2,怪物属性!$B$4:$F$29,3,FALSE)-$G207)/IF(AN207&lt;0,ABS(AN207),AN207)</f>
        <v>0.11281975296466525</v>
      </c>
      <c r="AP207" s="152">
        <f>VLOOKUP(AP$2,怪物属性!$B$4:$F$29,5,FALSE)/($F207-VLOOKUP(AP$2,怪物属性!$B$4:$F$29,4,FALSE))</f>
        <v>65.826524198617221</v>
      </c>
      <c r="AQ207" s="153">
        <f>$E207/(VLOOKUP(AQ$2,怪物属性!$B$4:$F$29,3,FALSE)-$G207)/IF(AP207&lt;0,ABS(AP207),AP207)</f>
        <v>8.7012828138766346E-2</v>
      </c>
      <c r="AR207" s="152">
        <f>VLOOKUP(AR$2,怪物属性!$B$4:$F$29,5,FALSE)/($F207-VLOOKUP(AR$2,怪物属性!$B$4:$F$29,4,FALSE))</f>
        <v>77.562208915502325</v>
      </c>
      <c r="AS207" s="153">
        <f>$E207/(VLOOKUP(AS$2,怪物属性!$B$4:$F$29,3,FALSE)-$G207)/IF(AR207&lt;0,ABS(AR207),AR207)</f>
        <v>6.5794965335948724E-2</v>
      </c>
      <c r="AT207" s="152">
        <f>VLOOKUP(AT$2,怪物属性!$B$4:$F$29,5,FALSE)/($F207-VLOOKUP(AT$2,怪物属性!$B$4:$F$29,4,FALSE))</f>
        <v>89.039957188726362</v>
      </c>
      <c r="AU207" s="153">
        <f>$E207/(VLOOKUP(AU$2,怪物属性!$B$4:$F$29,3,FALSE)-$G207)/IF(AT207&lt;0,ABS(AT207),AT207)</f>
        <v>5.0965598219300037E-2</v>
      </c>
      <c r="AV207" s="152">
        <f>VLOOKUP(AV$2,怪物属性!$B$4:$F$29,5,FALSE)/($F207-VLOOKUP(AV$2,怪物属性!$B$4:$F$29,4,FALSE))</f>
        <v>107.02264740335806</v>
      </c>
      <c r="AW207" s="153">
        <f>$E207/(VLOOKUP(AW$2,怪物属性!$B$4:$F$29,3,FALSE)-$G207)/IF(AV207&lt;0,ABS(AV207),AV207)</f>
        <v>3.7511291004063793E-2</v>
      </c>
      <c r="AX207" s="152">
        <f>VLOOKUP(AX$2,怪物属性!$B$4:$F$29,5,FALSE)/($F207-VLOOKUP(AX$2,怪物属性!$B$4:$F$29,4,FALSE))</f>
        <v>125.59099761956287</v>
      </c>
      <c r="AY207" s="153">
        <f>$E207/(VLOOKUP(AY$2,怪物属性!$B$4:$F$29,3,FALSE)-$G207)/IF(AX207&lt;0,ABS(AX207),AX207)</f>
        <v>2.8562176902527183E-2</v>
      </c>
      <c r="AZ207" s="152">
        <f>VLOOKUP(AZ$2,怪物属性!$B$4:$F$29,5,FALSE)/($F207-VLOOKUP(AZ$2,怪物属性!$B$4:$F$29,4,FALSE))</f>
        <v>158.78571428571428</v>
      </c>
      <c r="BA207" s="153">
        <f>$E207/(VLOOKUP(BA$2,怪物属性!$B$4:$F$29,3,FALSE)-$G207)/IF(AZ207&lt;0,ABS(AZ207),AZ207)</f>
        <v>1.9701219756331361E-2</v>
      </c>
      <c r="BB207" s="152">
        <f>VLOOKUP(BB$2,怪物属性!$B$4:$F$29,5,FALSE)/($F207-VLOOKUP(BB$2,怪物属性!$B$4:$F$29,4,FALSE))</f>
        <v>209.48208469055373</v>
      </c>
      <c r="BC207" s="153">
        <f>$E207/(VLOOKUP(BC$2,怪物属性!$B$4:$F$29,3,FALSE)-$G207)/IF(BB207&lt;0,ABS(BB207),BB207)</f>
        <v>1.2943303058120791E-2</v>
      </c>
      <c r="BD207" s="152">
        <f>VLOOKUP(BD$2,怪物属性!$B$4:$F$29,5,FALSE)/($F207-VLOOKUP(BD$2,怪物属性!$B$4:$F$29,4,FALSE))</f>
        <v>456.78279266572639</v>
      </c>
      <c r="BE207" s="153">
        <f>$E207/(VLOOKUP(BE$2,怪物属性!$B$4:$F$29,3,FALSE)-$G207)/IF(BD207&lt;0,ABS(BD207),BD207)</f>
        <v>4.73106829688734E-3</v>
      </c>
    </row>
    <row r="208" spans="1:57" x14ac:dyDescent="0.15">
      <c r="A208" s="30">
        <f>VLOOKUP(B208,装备升级!W:AB,静态模拟!C208+1,FALSE)+IF(静态模拟!D208=0,0,VLOOKUP(B208,装备强化!AP:AZ,静态模拟!D208+1,FALSE))</f>
        <v>756</v>
      </c>
      <c r="B208" s="149">
        <v>15</v>
      </c>
      <c r="C208" s="149">
        <v>4</v>
      </c>
      <c r="D208" s="149">
        <v>4</v>
      </c>
      <c r="E208" s="149">
        <f t="shared" si="10"/>
        <v>35970</v>
      </c>
      <c r="F208" s="22">
        <f t="shared" si="11"/>
        <v>11990</v>
      </c>
      <c r="G208" s="22">
        <f t="shared" si="12"/>
        <v>5995</v>
      </c>
      <c r="H208" s="152">
        <f>VLOOKUP(H$2,怪物属性!$B$4:$F$29,5,FALSE)/($F208-VLOOKUP(H$2,怪物属性!$B$4:$F$29,4,FALSE))</f>
        <v>0.96968345965225144</v>
      </c>
      <c r="I208" s="153">
        <f>$E208/(VLOOKUP(I$2,怪物属性!$B$4:$F$29,3,FALSE)-$G208)/IF(H208&lt;0,ABS(H208),H208)</f>
        <v>-8.3433601687685179</v>
      </c>
      <c r="J208" s="152">
        <f>VLOOKUP(J$2,怪物属性!$B$4:$F$29,5,FALSE)/($F208-VLOOKUP(J$2,怪物属性!$B$4:$F$29,4,FALSE))</f>
        <v>1.4544630720434979</v>
      </c>
      <c r="K208" s="153">
        <f>$E208/(VLOOKUP(K$2,怪物属性!$B$4:$F$29,3,FALSE)-$G208)/IF(J208&lt;0,ABS(J208),J208)</f>
        <v>-6.1473466818132199</v>
      </c>
      <c r="L208" s="152">
        <f>VLOOKUP(L$2,怪物属性!$B$4:$F$29,5,FALSE)/($F208-VLOOKUP(L$2,怪物属性!$B$4:$F$29,4,FALSE))</f>
        <v>2.3394140409065782</v>
      </c>
      <c r="M208" s="153">
        <f>$E208/(VLOOKUP(M$2,怪物属性!$B$4:$F$29,3,FALSE)-$G208)/IF(L208&lt;0,ABS(L208),L208)</f>
        <v>-4.2733866273113295</v>
      </c>
      <c r="N208" s="152">
        <f>VLOOKUP(N$2,怪物属性!$B$4:$F$29,5,FALSE)/($F208-VLOOKUP(N$2,怪物属性!$B$4:$F$29,4,FALSE))</f>
        <v>3.0967016491754125</v>
      </c>
      <c r="O208" s="153">
        <f>$E208/(VLOOKUP(O$2,怪物属性!$B$4:$F$29,3,FALSE)-$G208)/IF(N208&lt;0,ABS(N208),N208)</f>
        <v>-3.6619119180996385</v>
      </c>
      <c r="P208" s="152">
        <f>VLOOKUP(P$2,怪物属性!$B$4:$F$29,5,FALSE)/($F208-VLOOKUP(P$2,怪物属性!$B$4:$F$29,4,FALSE))</f>
        <v>4.3721041090666413</v>
      </c>
      <c r="Q208" s="153">
        <f>$E208/(VLOOKUP(Q$2,怪物属性!$B$4:$F$29,3,FALSE)-$G208)/IF(P208&lt;0,ABS(P208),P208)</f>
        <v>-2.9993291981062242</v>
      </c>
      <c r="R208" s="152">
        <f>VLOOKUP(R$2,怪物属性!$B$4:$F$29,5,FALSE)/($F208-VLOOKUP(R$2,怪物属性!$B$4:$F$29,4,FALSE))</f>
        <v>5.4712911687554646</v>
      </c>
      <c r="S208" s="153">
        <f>$E208/(VLOOKUP(S$2,怪物属性!$B$4:$F$29,3,FALSE)-$G208)/IF(R208&lt;0,ABS(R208),R208)</f>
        <v>-2.8721347904173391</v>
      </c>
      <c r="T208" s="152">
        <f>VLOOKUP(T$2,怪物属性!$B$4:$F$29,5,FALSE)/($F208-VLOOKUP(T$2,怪物属性!$B$4:$F$29,4,FALSE))</f>
        <v>7.1855955678670362</v>
      </c>
      <c r="U208" s="153">
        <f>$E208/(VLOOKUP(U$2,怪物属性!$B$4:$F$29,3,FALSE)-$G208)/IF(T208&lt;0,ABS(T208),T208)</f>
        <v>-2.6971164391300881</v>
      </c>
      <c r="V208" s="152">
        <f>VLOOKUP(V$2,怪物属性!$B$4:$F$29,5,FALSE)/($F208-VLOOKUP(V$2,怪物属性!$B$4:$F$29,4,FALSE))</f>
        <v>8.5887096774193541</v>
      </c>
      <c r="W208" s="153">
        <f>$E208/(VLOOKUP(W$2,怪物属性!$B$4:$F$29,3,FALSE)-$G208)/IF(V208&lt;0,ABS(V208),V208)</f>
        <v>-2.953495301853434</v>
      </c>
      <c r="X208" s="152">
        <f>VLOOKUP(X$2,怪物属性!$B$4:$F$29,5,FALSE)/($F208-VLOOKUP(X$2,怪物属性!$B$4:$F$29,4,FALSE))</f>
        <v>10.780700852944198</v>
      </c>
      <c r="Y208" s="153">
        <f>$E208/(VLOOKUP(Y$2,怪物属性!$B$4:$F$29,3,FALSE)-$G208)/IF(X208&lt;0,ABS(X208),X208)</f>
        <v>-3.4115723649126335</v>
      </c>
      <c r="Z208" s="152">
        <f>VLOOKUP(Z$2,怪物属性!$B$4:$F$29,5,FALSE)/($F208-VLOOKUP(Z$2,怪物属性!$B$4:$F$29,4,FALSE))</f>
        <v>12.565468078414929</v>
      </c>
      <c r="AA208" s="153">
        <f>$E208/(VLOOKUP(AA$2,怪物属性!$B$4:$F$29,3,FALSE)-$G208)/IF(Z208&lt;0,ABS(Z208),Z208)</f>
        <v>-5.3909741023269033</v>
      </c>
      <c r="AB208" s="152">
        <f>VLOOKUP(AB$2,怪物属性!$B$4:$F$29,5,FALSE)/($F208-VLOOKUP(AB$2,怪物属性!$B$4:$F$29,4,FALSE))</f>
        <v>21.827125790583274</v>
      </c>
      <c r="AC208" s="153">
        <f>$E208/(VLOOKUP(AC$2,怪物属性!$B$4:$F$29,3,FALSE)-$G208)/IF(AB208&lt;0,ABS(AB208),AB208)</f>
        <v>1.0749833350764824</v>
      </c>
      <c r="AD208" s="152">
        <f>VLOOKUP(AD$2,怪物属性!$B$4:$F$29,5,FALSE)/($F208-VLOOKUP(AD$2,怪物属性!$B$4:$F$29,4,FALSE))</f>
        <v>25.422122715720683</v>
      </c>
      <c r="AE208" s="153">
        <f>$E208/(VLOOKUP(AE$2,怪物属性!$B$4:$F$29,3,FALSE)-$G208)/IF(AD208&lt;0,ABS(AD208),AD208)</f>
        <v>0.65932403743129486</v>
      </c>
      <c r="AF208" s="152">
        <f>VLOOKUP(AF$2,怪物属性!$B$4:$F$29,5,FALSE)/($F208-VLOOKUP(AF$2,怪物属性!$B$4:$F$29,4,FALSE))</f>
        <v>30.783905740787166</v>
      </c>
      <c r="AG208" s="153">
        <f>$E208/(VLOOKUP(AG$2,怪物属性!$B$4:$F$29,3,FALSE)-$G208)/IF(AF208&lt;0,ABS(AF208),AF208)</f>
        <v>0.42061472822509877</v>
      </c>
      <c r="AH208" s="152">
        <f>VLOOKUP(AH$2,怪物属性!$B$4:$F$29,5,FALSE)/($F208-VLOOKUP(AH$2,怪物属性!$B$4:$F$29,4,FALSE))</f>
        <v>35.419656786271453</v>
      </c>
      <c r="AI208" s="153">
        <f>$E208/(VLOOKUP(AI$2,怪物属性!$B$4:$F$29,3,FALSE)-$G208)/IF(AH208&lt;0,ABS(AH208),AH208)</f>
        <v>0.29754989472536608</v>
      </c>
      <c r="AJ208" s="152">
        <f>VLOOKUP(AJ$2,怪物属性!$B$4:$F$29,5,FALSE)/($F208-VLOOKUP(AJ$2,怪物属性!$B$4:$F$29,4,FALSE))</f>
        <v>42.25</v>
      </c>
      <c r="AK208" s="153">
        <f>$E208/(VLOOKUP(AK$2,怪物属性!$B$4:$F$29,3,FALSE)-$G208)/IF(AJ208&lt;0,ABS(AJ208),AJ208)</f>
        <v>0.20892293171670234</v>
      </c>
      <c r="AL208" s="152">
        <f>VLOOKUP(AL$2,怪物属性!$B$4:$F$29,5,FALSE)/($F208-VLOOKUP(AL$2,怪物属性!$B$4:$F$29,4,FALSE))</f>
        <v>48.560243522582475</v>
      </c>
      <c r="AM208" s="153">
        <f>$E208/(VLOOKUP(AM$2,怪物属性!$B$4:$F$29,3,FALSE)-$G208)/IF(AL208&lt;0,ABS(AL208),AL208)</f>
        <v>0.15447954098114902</v>
      </c>
      <c r="AN208" s="152">
        <f>VLOOKUP(AN$2,怪物属性!$B$4:$F$29,5,FALSE)/($F208-VLOOKUP(AN$2,怪物属性!$B$4:$F$29,4,FALSE))</f>
        <v>57.359757001037188</v>
      </c>
      <c r="AO208" s="153">
        <f>$E208/(VLOOKUP(AO$2,怪物属性!$B$4:$F$29,3,FALSE)-$G208)/IF(AN208&lt;0,ABS(AN208),AN208)</f>
        <v>0.11428735316619854</v>
      </c>
      <c r="AP208" s="152">
        <f>VLOOKUP(AP$2,怪物属性!$B$4:$F$29,5,FALSE)/($F208-VLOOKUP(AP$2,怪物属性!$B$4:$F$29,4,FALSE))</f>
        <v>65.415365396627109</v>
      </c>
      <c r="AQ208" s="153">
        <f>$E208/(VLOOKUP(AQ$2,怪物属性!$B$4:$F$29,3,FALSE)-$G208)/IF(AP208&lt;0,ABS(AP208),AP208)</f>
        <v>8.8134446330497274E-2</v>
      </c>
      <c r="AR208" s="152">
        <f>VLOOKUP(AR$2,怪物属性!$B$4:$F$29,5,FALSE)/($F208-VLOOKUP(AR$2,怪物属性!$B$4:$F$29,4,FALSE))</f>
        <v>77.049570389953729</v>
      </c>
      <c r="AS208" s="153">
        <f>$E208/(VLOOKUP(AS$2,怪物属性!$B$4:$F$29,3,FALSE)-$G208)/IF(AR208&lt;0,ABS(AR208),AR208)</f>
        <v>6.6644156667828539E-2</v>
      </c>
      <c r="AT208" s="152">
        <f>VLOOKUP(AT$2,怪物属性!$B$4:$F$29,5,FALSE)/($F208-VLOOKUP(AT$2,怪物属性!$B$4:$F$29,4,FALSE))</f>
        <v>88.409139213602558</v>
      </c>
      <c r="AU208" s="153">
        <f>$E208/(VLOOKUP(AU$2,怪物属性!$B$4:$F$29,3,FALSE)-$G208)/IF(AT208&lt;0,ABS(AT208),AT208)</f>
        <v>5.1631775320807746E-2</v>
      </c>
      <c r="AV208" s="152">
        <f>VLOOKUP(AV$2,怪物属性!$B$4:$F$29,5,FALSE)/($F208-VLOOKUP(AV$2,怪物属性!$B$4:$F$29,4,FALSE))</f>
        <v>106.19333591631151</v>
      </c>
      <c r="AW208" s="153">
        <f>$E208/(VLOOKUP(AW$2,怪物属性!$B$4:$F$29,3,FALSE)-$G208)/IF(AV208&lt;0,ABS(AV208),AV208)</f>
        <v>3.8015916933041183E-2</v>
      </c>
      <c r="AX208" s="152">
        <f>VLOOKUP(AX$2,怪物属性!$B$4:$F$29,5,FALSE)/($F208-VLOOKUP(AX$2,怪物属性!$B$4:$F$29,4,FALSE))</f>
        <v>124.51319459343489</v>
      </c>
      <c r="AY208" s="153">
        <f>$E208/(VLOOKUP(AY$2,怪物属性!$B$4:$F$29,3,FALSE)-$G208)/IF(AX208&lt;0,ABS(AX208),AX208)</f>
        <v>2.8963810549406829E-2</v>
      </c>
      <c r="AZ208" s="152">
        <f>VLOOKUP(AZ$2,怪物属性!$B$4:$F$29,5,FALSE)/($F208-VLOOKUP(AZ$2,怪物属性!$B$4:$F$29,4,FALSE))</f>
        <v>157.18181818181819</v>
      </c>
      <c r="BA208" s="153">
        <f>$E208/(VLOOKUP(BA$2,怪物属性!$B$4:$F$29,3,FALSE)-$G208)/IF(AZ208&lt;0,ABS(AZ208),AZ208)</f>
        <v>2.0003781643457754E-2</v>
      </c>
      <c r="BB208" s="152">
        <f>VLOOKUP(BB$2,怪物属性!$B$4:$F$29,5,FALSE)/($F208-VLOOKUP(BB$2,怪物属性!$B$4:$F$29,4,FALSE))</f>
        <v>206.78778135048231</v>
      </c>
      <c r="BC208" s="153">
        <f>$E208/(VLOOKUP(BC$2,怪物属性!$B$4:$F$29,3,FALSE)-$G208)/IF(BB208&lt;0,ABS(BB208),BB208)</f>
        <v>1.3175764863699388E-2</v>
      </c>
      <c r="BD208" s="152">
        <f>VLOOKUP(BD$2,怪物属性!$B$4:$F$29,5,FALSE)/($F208-VLOOKUP(BD$2,怪物属性!$B$4:$F$29,4,FALSE))</f>
        <v>444.25102880658437</v>
      </c>
      <c r="BE208" s="153">
        <f>$E208/(VLOOKUP(BE$2,怪物属性!$B$4:$F$29,3,FALSE)-$G208)/IF(BD208&lt;0,ABS(BD208),BD208)</f>
        <v>4.8867002208441918E-3</v>
      </c>
    </row>
    <row r="209" spans="1:57" x14ac:dyDescent="0.15">
      <c r="A209" s="30">
        <f>VLOOKUP(B209,装备升级!W:AB,静态模拟!C209+1,FALSE)+IF(静态模拟!D209=0,0,VLOOKUP(B209,装备强化!AP:AZ,静态模拟!D209+1,FALSE))</f>
        <v>1038</v>
      </c>
      <c r="B209" s="149">
        <v>15</v>
      </c>
      <c r="C209" s="149">
        <v>4</v>
      </c>
      <c r="D209" s="149">
        <v>5</v>
      </c>
      <c r="E209" s="149">
        <f t="shared" si="10"/>
        <v>36090</v>
      </c>
      <c r="F209" s="22">
        <f t="shared" si="11"/>
        <v>12030</v>
      </c>
      <c r="G209" s="22">
        <f t="shared" si="12"/>
        <v>6015</v>
      </c>
      <c r="H209" s="152">
        <f>VLOOKUP(H$2,怪物属性!$B$4:$F$29,5,FALSE)/($F209-VLOOKUP(H$2,怪物属性!$B$4:$F$29,4,FALSE))</f>
        <v>0.96623722789871169</v>
      </c>
      <c r="I209" s="153">
        <f>$E209/(VLOOKUP(I$2,怪物属性!$B$4:$F$29,3,FALSE)-$G209)/IF(H209&lt;0,ABS(H209),H209)</f>
        <v>-8.3634294361999473</v>
      </c>
      <c r="J209" s="152">
        <f>VLOOKUP(J$2,怪物属性!$B$4:$F$29,5,FALSE)/($F209-VLOOKUP(J$2,怪物属性!$B$4:$F$29,4,FALSE))</f>
        <v>1.4492099322799097</v>
      </c>
      <c r="K209" s="153">
        <f>$E209/(VLOOKUP(K$2,怪物属性!$B$4:$F$29,3,FALSE)-$G209)/IF(J209&lt;0,ABS(J209),J209)</f>
        <v>-6.1595904771371313</v>
      </c>
      <c r="L209" s="152">
        <f>VLOOKUP(L$2,怪物属性!$B$4:$F$29,5,FALSE)/($F209-VLOOKUP(L$2,怪物属性!$B$4:$F$29,4,FALSE))</f>
        <v>2.3308243069579584</v>
      </c>
      <c r="M209" s="153">
        <f>$E209/(VLOOKUP(M$2,怪物属性!$B$4:$F$29,3,FALSE)-$G209)/IF(L209&lt;0,ABS(L209),L209)</f>
        <v>-4.2796552053845458</v>
      </c>
      <c r="N209" s="152">
        <f>VLOOKUP(N$2,怪物属性!$B$4:$F$29,5,FALSE)/($F209-VLOOKUP(N$2,怪物属性!$B$4:$F$29,4,FALSE))</f>
        <v>3.0851381628080659</v>
      </c>
      <c r="O209" s="153">
        <f>$E209/(VLOOKUP(O$2,怪物属性!$B$4:$F$29,3,FALSE)-$G209)/IF(N209&lt;0,ABS(N209),N209)</f>
        <v>-3.6647924276923245</v>
      </c>
      <c r="P209" s="152">
        <f>VLOOKUP(P$2,怪物属性!$B$4:$F$29,5,FALSE)/($F209-VLOOKUP(P$2,怪物属性!$B$4:$F$29,4,FALSE))</f>
        <v>4.3554943489410203</v>
      </c>
      <c r="Q209" s="153">
        <f>$E209/(VLOOKUP(Q$2,怪物属性!$B$4:$F$29,3,FALSE)-$G209)/IF(P209&lt;0,ABS(P209),P209)</f>
        <v>-2.9989452871153772</v>
      </c>
      <c r="R209" s="152">
        <f>VLOOKUP(R$2,怪物属性!$B$4:$F$29,5,FALSE)/($F209-VLOOKUP(R$2,怪物属性!$B$4:$F$29,4,FALSE))</f>
        <v>5.4501112939127072</v>
      </c>
      <c r="S209" s="153">
        <f>$E209/(VLOOKUP(S$2,怪物属性!$B$4:$F$29,3,FALSE)-$G209)/IF(R209&lt;0,ABS(R209),R209)</f>
        <v>-2.8678575676922504</v>
      </c>
      <c r="T209" s="152">
        <f>VLOOKUP(T$2,怪物属性!$B$4:$F$29,5,FALSE)/($F209-VLOOKUP(T$2,怪物属性!$B$4:$F$29,4,FALSE))</f>
        <v>7.1572723689396929</v>
      </c>
      <c r="U209" s="153">
        <f>$E209/(VLOOKUP(U$2,怪物属性!$B$4:$F$29,3,FALSE)-$G209)/IF(T209&lt;0,ABS(T209),T209)</f>
        <v>-2.6878591285073847</v>
      </c>
      <c r="V209" s="152">
        <f>VLOOKUP(V$2,怪物属性!$B$4:$F$29,5,FALSE)/($F209-VLOOKUP(V$2,怪物属性!$B$4:$F$29,4,FALSE))</f>
        <v>8.5542168674698793</v>
      </c>
      <c r="W209" s="153">
        <f>$E209/(VLOOKUP(W$2,怪物属性!$B$4:$F$29,3,FALSE)-$G209)/IF(V209&lt;0,ABS(V209),V209)</f>
        <v>-2.9339164332308174</v>
      </c>
      <c r="X209" s="152">
        <f>VLOOKUP(X$2,怪物属性!$B$4:$F$29,5,FALSE)/($F209-VLOOKUP(X$2,怪物属性!$B$4:$F$29,4,FALSE))</f>
        <v>10.736567393306723</v>
      </c>
      <c r="Y209" s="153">
        <f>$E209/(VLOOKUP(Y$2,怪物属性!$B$4:$F$29,3,FALSE)-$G209)/IF(X209&lt;0,ABS(X209),X209)</f>
        <v>-3.3681458258104473</v>
      </c>
      <c r="Z209" s="152">
        <f>VLOOKUP(Z$2,怪物属性!$B$4:$F$29,5,FALSE)/($F209-VLOOKUP(Z$2,怪物属性!$B$4:$F$29,4,FALSE))</f>
        <v>12.512997181334168</v>
      </c>
      <c r="AA209" s="153">
        <f>$E209/(VLOOKUP(AA$2,怪物属性!$B$4:$F$29,3,FALSE)-$G209)/IF(Z209&lt;0,ABS(Z209),Z209)</f>
        <v>-5.2344847209499639</v>
      </c>
      <c r="AB209" s="152">
        <f>VLOOKUP(AB$2,怪物属性!$B$4:$F$29,5,FALSE)/($F209-VLOOKUP(AB$2,怪物属性!$B$4:$F$29,4,FALSE))</f>
        <v>21.725343903007694</v>
      </c>
      <c r="AC209" s="153">
        <f>$E209/(VLOOKUP(AC$2,怪物属性!$B$4:$F$29,3,FALSE)-$G209)/IF(AB209&lt;0,ABS(AB209),AB209)</f>
        <v>1.0979467921073811</v>
      </c>
      <c r="AD209" s="152">
        <f>VLOOKUP(AD$2,怪物属性!$B$4:$F$29,5,FALSE)/($F209-VLOOKUP(AD$2,怪物属性!$B$4:$F$29,4,FALSE))</f>
        <v>25.299650728652296</v>
      </c>
      <c r="AE209" s="153">
        <f>$E209/(VLOOKUP(AE$2,怪物属性!$B$4:$F$29,3,FALSE)-$G209)/IF(AD209&lt;0,ABS(AD209),AD209)</f>
        <v>0.67097925991104701</v>
      </c>
      <c r="AF209" s="152">
        <f>VLOOKUP(AF$2,怪物属性!$B$4:$F$29,5,FALSE)/($F209-VLOOKUP(AF$2,怪物属性!$B$4:$F$29,4,FALSE))</f>
        <v>30.630331753554504</v>
      </c>
      <c r="AG209" s="153">
        <f>$E209/(VLOOKUP(AG$2,怪物属性!$B$4:$F$29,3,FALSE)-$G209)/IF(AF209&lt;0,ABS(AF209),AF209)</f>
        <v>0.42720951762343962</v>
      </c>
      <c r="AH209" s="152">
        <f>VLOOKUP(AH$2,怪物属性!$B$4:$F$29,5,FALSE)/($F209-VLOOKUP(AH$2,怪物属性!$B$4:$F$29,4,FALSE))</f>
        <v>35.236420072426277</v>
      </c>
      <c r="AI209" s="153">
        <f>$E209/(VLOOKUP(AI$2,怪物属性!$B$4:$F$29,3,FALSE)-$G209)/IF(AH209&lt;0,ABS(AH209),AH209)</f>
        <v>0.30186394510773024</v>
      </c>
      <c r="AJ209" s="152">
        <f>VLOOKUP(AJ$2,怪物属性!$B$4:$F$29,5,FALSE)/($F209-VLOOKUP(AJ$2,怪物属性!$B$4:$F$29,4,FALSE))</f>
        <v>42.022604951560815</v>
      </c>
      <c r="AK209" s="153">
        <f>$E209/(VLOOKUP(AK$2,怪物属性!$B$4:$F$29,3,FALSE)-$G209)/IF(AJ209&lt;0,ABS(AJ209),AJ209)</f>
        <v>0.21179370757289759</v>
      </c>
      <c r="AL209" s="152">
        <f>VLOOKUP(AL$2,怪物属性!$B$4:$F$29,5,FALSE)/($F209-VLOOKUP(AL$2,怪物属性!$B$4:$F$29,4,FALSE))</f>
        <v>48.286780233704071</v>
      </c>
      <c r="AM209" s="153">
        <f>$E209/(VLOOKUP(AM$2,怪物属性!$B$4:$F$29,3,FALSE)-$G209)/IF(AL209&lt;0,ABS(AL209),AL209)</f>
        <v>0.15652555723668907</v>
      </c>
      <c r="AN209" s="152">
        <f>VLOOKUP(AN$2,怪物属性!$B$4:$F$29,5,FALSE)/($F209-VLOOKUP(AN$2,怪物属性!$B$4:$F$29,4,FALSE))</f>
        <v>57.021799970540577</v>
      </c>
      <c r="AO209" s="153">
        <f>$E209/(VLOOKUP(AO$2,怪物属性!$B$4:$F$29,3,FALSE)-$G209)/IF(AN209&lt;0,ABS(AN209),AN209)</f>
        <v>0.11577022727592494</v>
      </c>
      <c r="AP209" s="152">
        <f>VLOOKUP(AP$2,怪物属性!$B$4:$F$29,5,FALSE)/($F209-VLOOKUP(AP$2,怪物属性!$B$4:$F$29,4,FALSE))</f>
        <v>65.009310986964621</v>
      </c>
      <c r="AQ209" s="153">
        <f>$E209/(VLOOKUP(AQ$2,怪物属性!$B$4:$F$29,3,FALSE)-$G209)/IF(AP209&lt;0,ABS(AP209),AP209)</f>
        <v>8.9266963508811789E-2</v>
      </c>
      <c r="AR209" s="152">
        <f>VLOOKUP(AR$2,怪物属性!$B$4:$F$29,5,FALSE)/($F209-VLOOKUP(AR$2,怪物属性!$B$4:$F$29,4,FALSE))</f>
        <v>76.543663821405119</v>
      </c>
      <c r="AS209" s="153">
        <f>$E209/(VLOOKUP(AS$2,怪物属性!$B$4:$F$29,3,FALSE)-$G209)/IF(AR209&lt;0,ABS(AR209),AR209)</f>
        <v>6.7501158319138443E-2</v>
      </c>
      <c r="AT209" s="152">
        <f>VLOOKUP(AT$2,怪物属性!$B$4:$F$29,5,FALSE)/($F209-VLOOKUP(AT$2,怪物属性!$B$4:$F$29,4,FALSE))</f>
        <v>87.787196623285269</v>
      </c>
      <c r="AU209" s="153">
        <f>$E209/(VLOOKUP(AU$2,怪物属性!$B$4:$F$29,3,FALSE)-$G209)/IF(AT209&lt;0,ABS(AT209),AT209)</f>
        <v>5.2303789505190858E-2</v>
      </c>
      <c r="AV209" s="152">
        <f>VLOOKUP(AV$2,怪物属性!$B$4:$F$29,5,FALSE)/($F209-VLOOKUP(AV$2,怪物属性!$B$4:$F$29,4,FALSE))</f>
        <v>105.37677816224529</v>
      </c>
      <c r="AW209" s="153">
        <f>$E209/(VLOOKUP(AW$2,怪物属性!$B$4:$F$29,3,FALSE)-$G209)/IF(AV209&lt;0,ABS(AV209),AV209)</f>
        <v>3.8524783340368018E-2</v>
      </c>
      <c r="AX209" s="152">
        <f>VLOOKUP(AX$2,怪物属性!$B$4:$F$29,5,FALSE)/($F209-VLOOKUP(AX$2,怪物属性!$B$4:$F$29,4,FALSE))</f>
        <v>123.45373324824506</v>
      </c>
      <c r="AY209" s="153">
        <f>$E209/(VLOOKUP(AY$2,怪物属性!$B$4:$F$29,3,FALSE)-$G209)/IF(AX209&lt;0,ABS(AX209),AX209)</f>
        <v>2.9368719956474429E-2</v>
      </c>
      <c r="AZ209" s="152">
        <f>VLOOKUP(AZ$2,怪物属性!$B$4:$F$29,5,FALSE)/($F209-VLOOKUP(AZ$2,怪物属性!$B$4:$F$29,4,FALSE))</f>
        <v>155.61000000000001</v>
      </c>
      <c r="BA209" s="153">
        <f>$E209/(VLOOKUP(BA$2,怪物属性!$B$4:$F$29,3,FALSE)-$G209)/IF(AZ209&lt;0,ABS(AZ209),AZ209)</f>
        <v>2.0308753832580909E-2</v>
      </c>
      <c r="BB209" s="152">
        <f>VLOOKUP(BB$2,怪物属性!$B$4:$F$29,5,FALSE)/($F209-VLOOKUP(BB$2,怪物属性!$B$4:$F$29,4,FALSE))</f>
        <v>204.16190476190476</v>
      </c>
      <c r="BC209" s="153">
        <f>$E209/(VLOOKUP(BC$2,怪物属性!$B$4:$F$29,3,FALSE)-$G209)/IF(BB209&lt;0,ABS(BB209),BB209)</f>
        <v>1.3410064473411509E-2</v>
      </c>
      <c r="BD209" s="152">
        <f>VLOOKUP(BD$2,怪物属性!$B$4:$F$29,5,FALSE)/($F209-VLOOKUP(BD$2,怪物属性!$B$4:$F$29,4,FALSE))</f>
        <v>432.38851802403207</v>
      </c>
      <c r="BE209" s="153">
        <f>$E209/(VLOOKUP(BE$2,怪物属性!$B$4:$F$29,3,FALSE)-$G209)/IF(BD209&lt;0,ABS(BD209),BD209)</f>
        <v>5.0436039160118686E-3</v>
      </c>
    </row>
    <row r="210" spans="1:57" x14ac:dyDescent="0.15">
      <c r="A210" s="30">
        <f>VLOOKUP(B210,装备升级!W:AB,静态模拟!C210+1,FALSE)+IF(静态模拟!D210=0,0,VLOOKUP(B210,装备强化!AP:AZ,静态模拟!D210+1,FALSE))</f>
        <v>1408</v>
      </c>
      <c r="B210" s="149">
        <v>15</v>
      </c>
      <c r="C210" s="149">
        <v>4</v>
      </c>
      <c r="D210" s="149">
        <v>6</v>
      </c>
      <c r="E210" s="149">
        <f t="shared" si="10"/>
        <v>36210</v>
      </c>
      <c r="F210" s="22">
        <f t="shared" si="11"/>
        <v>12070</v>
      </c>
      <c r="G210" s="22">
        <f t="shared" si="12"/>
        <v>6035</v>
      </c>
      <c r="H210" s="152">
        <f>VLOOKUP(H$2,怪物属性!$B$4:$F$29,5,FALSE)/($F210-VLOOKUP(H$2,怪物属性!$B$4:$F$29,4,FALSE))</f>
        <v>0.96281540504648078</v>
      </c>
      <c r="I210" s="153">
        <f>$E210/(VLOOKUP(I$2,怪物属性!$B$4:$F$29,3,FALSE)-$G210)/IF(H210&lt;0,ABS(H210),H210)</f>
        <v>-8.383516534198348</v>
      </c>
      <c r="J210" s="152">
        <f>VLOOKUP(J$2,怪物属性!$B$4:$F$29,5,FALSE)/($F210-VLOOKUP(J$2,怪物属性!$B$4:$F$29,4,FALSE))</f>
        <v>1.4439946018893388</v>
      </c>
      <c r="K210" s="153">
        <f>$E210/(VLOOKUP(K$2,怪物属性!$B$4:$F$29,3,FALSE)-$G210)/IF(J210&lt;0,ABS(J210),J210)</f>
        <v>-6.171860947092636</v>
      </c>
      <c r="L210" s="152">
        <f>VLOOKUP(L$2,怪物属性!$B$4:$F$29,5,FALSE)/($F210-VLOOKUP(L$2,怪物属性!$B$4:$F$29,4,FALSE))</f>
        <v>2.3222974208889702</v>
      </c>
      <c r="M210" s="153">
        <f>$E210/(VLOOKUP(M$2,怪物属性!$B$4:$F$29,3,FALSE)-$G210)/IF(L210&lt;0,ABS(L210),L210)</f>
        <v>-4.2859587831033688</v>
      </c>
      <c r="N210" s="152">
        <f>VLOOKUP(N$2,怪物属性!$B$4:$F$29,5,FALSE)/($F210-VLOOKUP(N$2,怪物属性!$B$4:$F$29,4,FALSE))</f>
        <v>3.0736607142857144</v>
      </c>
      <c r="O210" s="153">
        <f>$E210/(VLOOKUP(O$2,怪物属性!$B$4:$F$29,3,FALSE)-$G210)/IF(N210&lt;0,ABS(N210),N210)</f>
        <v>-3.6677275033439414</v>
      </c>
      <c r="P210" s="152">
        <f>VLOOKUP(P$2,怪物属性!$B$4:$F$29,5,FALSE)/($F210-VLOOKUP(P$2,怪物属性!$B$4:$F$29,4,FALSE))</f>
        <v>4.3390103131800553</v>
      </c>
      <c r="Q210" s="153">
        <f>$E210/(VLOOKUP(Q$2,怪物属性!$B$4:$F$29,3,FALSE)-$G210)/IF(P210&lt;0,ABS(P210),P210)</f>
        <v>-2.9986421140893857</v>
      </c>
      <c r="R210" s="152">
        <f>VLOOKUP(R$2,怪物属性!$B$4:$F$29,5,FALSE)/($F210-VLOOKUP(R$2,怪物属性!$B$4:$F$29,4,FALSE))</f>
        <v>5.4290947652559529</v>
      </c>
      <c r="S210" s="153">
        <f>$E210/(VLOOKUP(S$2,怪物属性!$B$4:$F$29,3,FALSE)-$G210)/IF(R210&lt;0,ABS(R210),R210)</f>
        <v>-2.8637269982782243</v>
      </c>
      <c r="T210" s="152">
        <f>VLOOKUP(T$2,怪物属性!$B$4:$F$29,5,FALSE)/($F210-VLOOKUP(T$2,怪物属性!$B$4:$F$29,4,FALSE))</f>
        <v>7.1291715744012567</v>
      </c>
      <c r="U210" s="153">
        <f>$E210/(VLOOKUP(U$2,怪物属性!$B$4:$F$29,3,FALSE)-$G210)/IF(T210&lt;0,ABS(T210),T210)</f>
        <v>-2.6788668313718818</v>
      </c>
      <c r="V210" s="152">
        <f>VLOOKUP(V$2,怪物属性!$B$4:$F$29,5,FALSE)/($F210-VLOOKUP(V$2,怪物属性!$B$4:$F$29,4,FALSE))</f>
        <v>8.52</v>
      </c>
      <c r="W210" s="153">
        <f>$E210/(VLOOKUP(W$2,怪物属性!$B$4:$F$29,3,FALSE)-$G210)/IF(V210&lt;0,ABS(V210),V210)</f>
        <v>-2.9149519890260636</v>
      </c>
      <c r="X210" s="152">
        <f>VLOOKUP(X$2,怪物属性!$B$4:$F$29,5,FALSE)/($F210-VLOOKUP(X$2,怪物属性!$B$4:$F$29,4,FALSE))</f>
        <v>10.692793802874325</v>
      </c>
      <c r="Y210" s="153">
        <f>$E210/(VLOOKUP(Y$2,怪物属性!$B$4:$F$29,3,FALSE)-$G210)/IF(X210&lt;0,ABS(X210),X210)</f>
        <v>-3.3265155255951933</v>
      </c>
      <c r="Z210" s="152">
        <f>VLOOKUP(Z$2,怪物属性!$B$4:$F$29,5,FALSE)/($F210-VLOOKUP(Z$2,怪物属性!$B$4:$F$29,4,FALSE))</f>
        <v>12.460962678033059</v>
      </c>
      <c r="AA210" s="153">
        <f>$E210/(VLOOKUP(AA$2,怪物属性!$B$4:$F$29,3,FALSE)-$G210)/IF(Z210&lt;0,ABS(Z210),Z210)</f>
        <v>-5.0890980845134779</v>
      </c>
      <c r="AB210" s="152">
        <f>VLOOKUP(AB$2,怪物属性!$B$4:$F$29,5,FALSE)/($F210-VLOOKUP(AB$2,怪物属性!$B$4:$F$29,4,FALSE))</f>
        <v>21.624506846135993</v>
      </c>
      <c r="AC210" s="153">
        <f>$E210/(VLOOKUP(AC$2,怪物属性!$B$4:$F$29,3,FALSE)-$G210)/IF(AB210&lt;0,ABS(AB210),AB210)</f>
        <v>1.1215599822136273</v>
      </c>
      <c r="AD210" s="152">
        <f>VLOOKUP(AD$2,怪物属性!$B$4:$F$29,5,FALSE)/($F210-VLOOKUP(AD$2,怪物属性!$B$4:$F$29,4,FALSE))</f>
        <v>25.178353110391946</v>
      </c>
      <c r="AE210" s="153">
        <f>$E210/(VLOOKUP(AE$2,怪物属性!$B$4:$F$29,3,FALSE)-$G210)/IF(AD210&lt;0,ABS(AD210),AD210)</f>
        <v>0.68287755431612285</v>
      </c>
      <c r="AF210" s="152">
        <f>VLOOKUP(AF$2,怪物属性!$B$4:$F$29,5,FALSE)/($F210-VLOOKUP(AF$2,怪物属性!$B$4:$F$29,4,FALSE))</f>
        <v>30.478282452221396</v>
      </c>
      <c r="AG210" s="153">
        <f>$E210/(VLOOKUP(AG$2,怪物属性!$B$4:$F$29,3,FALSE)-$G210)/IF(AF210&lt;0,ABS(AF210),AF210)</f>
        <v>0.4339149280877983</v>
      </c>
      <c r="AH210" s="152">
        <f>VLOOKUP(AH$2,怪物属性!$B$4:$F$29,5,FALSE)/($F210-VLOOKUP(AH$2,怪物属性!$B$4:$F$29,4,FALSE))</f>
        <v>35.055069480185281</v>
      </c>
      <c r="AI210" s="153">
        <f>$E210/(VLOOKUP(AI$2,怪物属性!$B$4:$F$29,3,FALSE)-$G210)/IF(AH210&lt;0,ABS(AH210),AH210)</f>
        <v>0.30623960180407067</v>
      </c>
      <c r="AJ210" s="152">
        <f>VLOOKUP(AJ$2,怪物属性!$B$4:$F$29,5,FALSE)/($F210-VLOOKUP(AJ$2,怪物属性!$B$4:$F$29,4,FALSE))</f>
        <v>41.797644539614559</v>
      </c>
      <c r="AK210" s="153">
        <f>$E210/(VLOOKUP(AK$2,怪物属性!$B$4:$F$29,3,FALSE)-$G210)/IF(AJ210&lt;0,ABS(AJ210),AJ210)</f>
        <v>0.21470056013950783</v>
      </c>
      <c r="AL210" s="152">
        <f>VLOOKUP(AL$2,怪物属性!$B$4:$F$29,5,FALSE)/($F210-VLOOKUP(AL$2,怪物属性!$B$4:$F$29,4,FALSE))</f>
        <v>48.016379672406551</v>
      </c>
      <c r="AM210" s="153">
        <f>$E210/(VLOOKUP(AM$2,怪物属性!$B$4:$F$29,3,FALSE)-$G210)/IF(AL210&lt;0,ABS(AL210),AL210)</f>
        <v>0.15859467139735517</v>
      </c>
      <c r="AN210" s="152">
        <f>VLOOKUP(AN$2,怪物属性!$B$4:$F$29,5,FALSE)/($F210-VLOOKUP(AN$2,怪物属性!$B$4:$F$29,4,FALSE))</f>
        <v>56.687802020793676</v>
      </c>
      <c r="AO210" s="153">
        <f>$E210/(VLOOKUP(AO$2,怪物属性!$B$4:$F$29,3,FALSE)-$G210)/IF(AN210&lt;0,ABS(AN210),AN210)</f>
        <v>0.1172685435395745</v>
      </c>
      <c r="AP210" s="152">
        <f>VLOOKUP(AP$2,怪物属性!$B$4:$F$29,5,FALSE)/($F210-VLOOKUP(AP$2,怪物属性!$B$4:$F$29,4,FALSE))</f>
        <v>64.608266502159168</v>
      </c>
      <c r="AQ210" s="153">
        <f>$E210/(VLOOKUP(AQ$2,怪物属性!$B$4:$F$29,3,FALSE)-$G210)/IF(AP210&lt;0,ABS(AP210),AP210)</f>
        <v>9.0410485164788265E-2</v>
      </c>
      <c r="AR210" s="152">
        <f>VLOOKUP(AR$2,怪物属性!$B$4:$F$29,5,FALSE)/($F210-VLOOKUP(AR$2,怪物属性!$B$4:$F$29,4,FALSE))</f>
        <v>76.044357469014997</v>
      </c>
      <c r="AS210" s="153">
        <f>$E210/(VLOOKUP(AS$2,怪物属性!$B$4:$F$29,3,FALSE)-$G210)/IF(AR210&lt;0,ABS(AR210),AR210)</f>
        <v>6.8366037571883573E-2</v>
      </c>
      <c r="AT210" s="152">
        <f>VLOOKUP(AT$2,怪物属性!$B$4:$F$29,5,FALSE)/($F210-VLOOKUP(AT$2,怪物属性!$B$4:$F$29,4,FALSE))</f>
        <v>87.173943415997201</v>
      </c>
      <c r="AU210" s="153">
        <f>$E210/(VLOOKUP(AU$2,怪物属性!$B$4:$F$29,3,FALSE)-$G210)/IF(AT210&lt;0,ABS(AT210),AT210)</f>
        <v>5.2981685444001982E-2</v>
      </c>
      <c r="AV210" s="152">
        <f>VLOOKUP(AV$2,怪物属性!$B$4:$F$29,5,FALSE)/($F210-VLOOKUP(AV$2,怪物属性!$B$4:$F$29,4,FALSE))</f>
        <v>104.57268218237314</v>
      </c>
      <c r="AW210" s="153">
        <f>$E210/(VLOOKUP(AW$2,怪物属性!$B$4:$F$29,3,FALSE)-$G210)/IF(AV210&lt;0,ABS(AV210),AV210)</f>
        <v>3.9037918910227058E-2</v>
      </c>
      <c r="AX210" s="152">
        <f>VLOOKUP(AX$2,怪物属性!$B$4:$F$29,5,FALSE)/($F210-VLOOKUP(AX$2,怪物属性!$B$4:$F$29,4,FALSE))</f>
        <v>122.41214933558321</v>
      </c>
      <c r="AY210" s="153">
        <f>$E210/(VLOOKUP(AY$2,怪物属性!$B$4:$F$29,3,FALSE)-$G210)/IF(AX210&lt;0,ABS(AX210),AX210)</f>
        <v>2.977692490887306E-2</v>
      </c>
      <c r="AZ210" s="152">
        <f>VLOOKUP(AZ$2,怪物属性!$B$4:$F$29,5,FALSE)/($F210-VLOOKUP(AZ$2,怪物属性!$B$4:$F$29,4,FALSE))</f>
        <v>154.06930693069307</v>
      </c>
      <c r="BA210" s="153">
        <f>$E210/(VLOOKUP(BA$2,怪物属性!$B$4:$F$29,3,FALSE)-$G210)/IF(AZ210&lt;0,ABS(AZ210),AZ210)</f>
        <v>2.061614900950081E-2</v>
      </c>
      <c r="BB210" s="152">
        <f>VLOOKUP(BB$2,怪物属性!$B$4:$F$29,5,FALSE)/($F210-VLOOKUP(BB$2,怪物属性!$B$4:$F$29,4,FALSE))</f>
        <v>201.60188087774296</v>
      </c>
      <c r="BC210" s="153">
        <f>$E210/(VLOOKUP(BC$2,怪物属性!$B$4:$F$29,3,FALSE)-$G210)/IF(BB210&lt;0,ABS(BB210),BB210)</f>
        <v>1.3646210265030141E-2</v>
      </c>
      <c r="BD210" s="152">
        <f>VLOOKUP(BD$2,怪物属性!$B$4:$F$29,5,FALSE)/($F210-VLOOKUP(BD$2,怪物属性!$B$4:$F$29,4,FALSE))</f>
        <v>421.14304291287385</v>
      </c>
      <c r="BE210" s="153">
        <f>$E210/(VLOOKUP(BE$2,怪物属性!$B$4:$F$29,3,FALSE)-$G210)/IF(BD210&lt;0,ABS(BD210),BD210)</f>
        <v>5.2017839988990943E-3</v>
      </c>
    </row>
    <row r="211" spans="1:57" x14ac:dyDescent="0.15">
      <c r="A211" s="30">
        <f>VLOOKUP(B211,装备升级!W:AB,静态模拟!C211+1,FALSE)+IF(静态模拟!D211=0,0,VLOOKUP(B211,装备强化!AP:AZ,静态模拟!D211+1,FALSE))</f>
        <v>1886</v>
      </c>
      <c r="B211" s="149">
        <v>15</v>
      </c>
      <c r="C211" s="149">
        <v>4</v>
      </c>
      <c r="D211" s="149">
        <v>7</v>
      </c>
      <c r="E211" s="149">
        <f t="shared" si="10"/>
        <v>36330</v>
      </c>
      <c r="F211" s="22">
        <f t="shared" si="11"/>
        <v>12110</v>
      </c>
      <c r="G211" s="22">
        <f t="shared" si="12"/>
        <v>6055</v>
      </c>
      <c r="H211" s="152">
        <f>VLOOKUP(H$2,怪物属性!$B$4:$F$29,5,FALSE)/($F211-VLOOKUP(H$2,怪物属性!$B$4:$F$29,4,FALSE))</f>
        <v>0.95941773268636965</v>
      </c>
      <c r="I211" s="153">
        <f>$E211/(VLOOKUP(I$2,怪物属性!$B$4:$F$29,3,FALSE)-$G211)/IF(H211&lt;0,ABS(H211),H211)</f>
        <v>-8.4036212253393945</v>
      </c>
      <c r="J211" s="152">
        <f>VLOOKUP(J$2,怪物属性!$B$4:$F$29,5,FALSE)/($F211-VLOOKUP(J$2,怪物属性!$B$4:$F$29,4,FALSE))</f>
        <v>1.4388166741371582</v>
      </c>
      <c r="K211" s="153">
        <f>$E211/(VLOOKUP(K$2,怪物属性!$B$4:$F$29,3,FALSE)-$G211)/IF(J211&lt;0,ABS(J211),J211)</f>
        <v>-6.1841576996939667</v>
      </c>
      <c r="L211" s="152">
        <f>VLOOKUP(L$2,怪物属性!$B$4:$F$29,5,FALSE)/($F211-VLOOKUP(L$2,怪物属性!$B$4:$F$29,4,FALSE))</f>
        <v>2.313832695462001</v>
      </c>
      <c r="M211" s="153">
        <f>$E211/(VLOOKUP(M$2,怪物属性!$B$4:$F$29,3,FALSE)-$G211)/IF(L211&lt;0,ABS(L211),L211)</f>
        <v>-4.2922967863894144</v>
      </c>
      <c r="N211" s="152">
        <f>VLOOKUP(N$2,怪物属性!$B$4:$F$29,5,FALSE)/($F211-VLOOKUP(N$2,怪物属性!$B$4:$F$29,4,FALSE))</f>
        <v>3.0622683469236471</v>
      </c>
      <c r="O211" s="153">
        <f>$E211/(VLOOKUP(O$2,怪物属性!$B$4:$F$29,3,FALSE)-$G211)/IF(N211&lt;0,ABS(N211),N211)</f>
        <v>-3.6707161320707233</v>
      </c>
      <c r="P211" s="152">
        <f>VLOOKUP(P$2,怪物属性!$B$4:$F$29,5,FALSE)/($F211-VLOOKUP(P$2,怪物属性!$B$4:$F$29,4,FALSE))</f>
        <v>4.322650579696484</v>
      </c>
      <c r="Q211" s="153">
        <f>$E211/(VLOOKUP(Q$2,怪物属性!$B$4:$F$29,3,FALSE)-$G211)/IF(P211&lt;0,ABS(P211),P211)</f>
        <v>-2.9984179507806963</v>
      </c>
      <c r="R211" s="152">
        <f>VLOOKUP(R$2,怪物属性!$B$4:$F$29,5,FALSE)/($F211-VLOOKUP(R$2,怪物属性!$B$4:$F$29,4,FALSE))</f>
        <v>5.4082397003745317</v>
      </c>
      <c r="S211" s="153">
        <f>$E211/(VLOOKUP(S$2,怪物属性!$B$4:$F$29,3,FALSE)-$G211)/IF(R211&lt;0,ABS(R211),R211)</f>
        <v>-2.8597393362413897</v>
      </c>
      <c r="T211" s="152">
        <f>VLOOKUP(T$2,怪物属性!$B$4:$F$29,5,FALSE)/($F211-VLOOKUP(T$2,怪物属性!$B$4:$F$29,4,FALSE))</f>
        <v>7.1012905748924524</v>
      </c>
      <c r="U211" s="153">
        <f>$E211/(VLOOKUP(U$2,怪物属性!$B$4:$F$29,3,FALSE)-$G211)/IF(T211&lt;0,ABS(T211),T211)</f>
        <v>-2.6701312487626012</v>
      </c>
      <c r="V211" s="152">
        <f>VLOOKUP(V$2,怪物属性!$B$4:$F$29,5,FALSE)/($F211-VLOOKUP(V$2,怪物属性!$B$4:$F$29,4,FALSE))</f>
        <v>8.4860557768924298</v>
      </c>
      <c r="W211" s="153">
        <f>$E211/(VLOOKUP(W$2,怪物属性!$B$4:$F$29,3,FALSE)-$G211)/IF(V211&lt;0,ABS(V211),V211)</f>
        <v>-2.8965770264346569</v>
      </c>
      <c r="X211" s="152">
        <f>VLOOKUP(X$2,怪物属性!$B$4:$F$29,5,FALSE)/($F211-VLOOKUP(X$2,怪物属性!$B$4:$F$29,4,FALSE))</f>
        <v>10.649375697898691</v>
      </c>
      <c r="Y211" s="153">
        <f>$E211/(VLOOKUP(Y$2,怪物属性!$B$4:$F$29,3,FALSE)-$G211)/IF(X211&lt;0,ABS(X211),X211)</f>
        <v>-3.2865776354294756</v>
      </c>
      <c r="Z211" s="152">
        <f>VLOOKUP(Z$2,怪物属性!$B$4:$F$29,5,FALSE)/($F211-VLOOKUP(Z$2,怪物属性!$B$4:$F$29,4,FALSE))</f>
        <v>12.409359146909617</v>
      </c>
      <c r="AA211" s="153">
        <f>$E211/(VLOOKUP(AA$2,怪物属性!$B$4:$F$29,3,FALSE)-$G211)/IF(Z211&lt;0,ABS(Z211),Z211)</f>
        <v>-4.9536870107899889</v>
      </c>
      <c r="AB211" s="152">
        <f>VLOOKUP(AB$2,怪物属性!$B$4:$F$29,5,FALSE)/($F211-VLOOKUP(AB$2,怪物属性!$B$4:$F$29,4,FALSE))</f>
        <v>21.524601524601525</v>
      </c>
      <c r="AC211" s="153">
        <f>$E211/(VLOOKUP(AC$2,怪物属性!$B$4:$F$29,3,FALSE)-$G211)/IF(AB211&lt;0,ABS(AB211),AB211)</f>
        <v>1.1458493711009372</v>
      </c>
      <c r="AD211" s="152">
        <f>VLOOKUP(AD$2,怪物属性!$B$4:$F$29,5,FALSE)/($F211-VLOOKUP(AD$2,怪物属性!$B$4:$F$29,4,FALSE))</f>
        <v>25.058213050220683</v>
      </c>
      <c r="AE211" s="153">
        <f>$E211/(VLOOKUP(AE$2,怪物属性!$B$4:$F$29,3,FALSE)-$G211)/IF(AD211&lt;0,ABS(AD211),AD211)</f>
        <v>0.69502591216882303</v>
      </c>
      <c r="AF211" s="152">
        <f>VLOOKUP(AF$2,怪物属性!$B$4:$F$29,5,FALSE)/($F211-VLOOKUP(AF$2,怪物属性!$B$4:$F$29,4,FALSE))</f>
        <v>30.327735243269942</v>
      </c>
      <c r="AG211" s="153">
        <f>$E211/(VLOOKUP(AG$2,怪物属性!$B$4:$F$29,3,FALSE)-$G211)/IF(AF211&lt;0,ABS(AF211),AF211)</f>
        <v>0.44073340158431223</v>
      </c>
      <c r="AH211" s="152">
        <f>VLOOKUP(AH$2,怪物属性!$B$4:$F$29,5,FALSE)/($F211-VLOOKUP(AH$2,怪物属性!$B$4:$F$29,4,FALSE))</f>
        <v>34.875576036866363</v>
      </c>
      <c r="AI211" s="153">
        <f>$E211/(VLOOKUP(AI$2,怪物属性!$B$4:$F$29,3,FALSE)-$G211)/IF(AH211&lt;0,ABS(AH211),AH211)</f>
        <v>0.3106779672238234</v>
      </c>
      <c r="AJ211" s="152">
        <f>VLOOKUP(AJ$2,怪物属性!$B$4:$F$29,5,FALSE)/($F211-VLOOKUP(AJ$2,怪物属性!$B$4:$F$29,4,FALSE))</f>
        <v>41.575079872204476</v>
      </c>
      <c r="AK211" s="153">
        <f>$E211/(VLOOKUP(AK$2,怪物属性!$B$4:$F$29,3,FALSE)-$G211)/IF(AJ211&lt;0,ABS(AJ211),AJ211)</f>
        <v>0.21764402854545586</v>
      </c>
      <c r="AL211" s="152">
        <f>VLOOKUP(AL$2,怪物属性!$B$4:$F$29,5,FALSE)/($F211-VLOOKUP(AL$2,怪物属性!$B$4:$F$29,4,FALSE))</f>
        <v>47.748990672420994</v>
      </c>
      <c r="AM211" s="153">
        <f>$E211/(VLOOKUP(AM$2,怪物属性!$B$4:$F$29,3,FALSE)-$G211)/IF(AL211&lt;0,ABS(AL211),AL211)</f>
        <v>0.16068717615043507</v>
      </c>
      <c r="AN211" s="152">
        <f>VLOOKUP(AN$2,怪物属性!$B$4:$F$29,5,FALSE)/($F211-VLOOKUP(AN$2,怪物属性!$B$4:$F$29,4,FALSE))</f>
        <v>56.357693987479983</v>
      </c>
      <c r="AO211" s="153">
        <f>$E211/(VLOOKUP(AO$2,怪物属性!$B$4:$F$29,3,FALSE)-$G211)/IF(AN211&lt;0,ABS(AN211),AN211)</f>
        <v>0.118782472683006</v>
      </c>
      <c r="AP211" s="152">
        <f>VLOOKUP(AP$2,怪物属性!$B$4:$F$29,5,FALSE)/($F211-VLOOKUP(AP$2,怪物属性!$B$4:$F$29,4,FALSE))</f>
        <v>64.212139791538931</v>
      </c>
      <c r="AQ211" s="153">
        <f>$E211/(VLOOKUP(AQ$2,怪物属性!$B$4:$F$29,3,FALSE)-$G211)/IF(AP211&lt;0,ABS(AP211),AP211)</f>
        <v>9.1565118155306449E-2</v>
      </c>
      <c r="AR211" s="152">
        <f>VLOOKUP(AR$2,怪物属性!$B$4:$F$29,5,FALSE)/($F211-VLOOKUP(AR$2,怪物属性!$B$4:$F$29,4,FALSE))</f>
        <v>75.551523007128964</v>
      </c>
      <c r="AS211" s="153">
        <f>$E211/(VLOOKUP(AS$2,怪物属性!$B$4:$F$29,3,FALSE)-$G211)/IF(AR211&lt;0,ABS(AR211),AR211)</f>
        <v>6.9238862483095784E-2</v>
      </c>
      <c r="AT211" s="152">
        <f>VLOOKUP(AT$2,怪物属性!$B$4:$F$29,5,FALSE)/($F211-VLOOKUP(AT$2,怪物属性!$B$4:$F$29,4,FALSE))</f>
        <v>86.569198751300732</v>
      </c>
      <c r="AU211" s="153">
        <f>$E211/(VLOOKUP(AU$2,怪物属性!$B$4:$F$29,3,FALSE)-$G211)/IF(AT211&lt;0,ABS(AT211),AT211)</f>
        <v>5.3665508265791716E-2</v>
      </c>
      <c r="AV211" s="152">
        <f>VLOOKUP(AV$2,怪物属性!$B$4:$F$29,5,FALSE)/($F211-VLOOKUP(AV$2,怪物属性!$B$4:$F$29,4,FALSE))</f>
        <v>103.78076486179478</v>
      </c>
      <c r="AW211" s="153">
        <f>$E211/(VLOOKUP(AW$2,怪物属性!$B$4:$F$29,3,FALSE)-$G211)/IF(AV211&lt;0,ABS(AV211),AV211)</f>
        <v>3.9555352586093079E-2</v>
      </c>
      <c r="AX211" s="152">
        <f>VLOOKUP(AX$2,怪物属性!$B$4:$F$29,5,FALSE)/($F211-VLOOKUP(AX$2,怪物属性!$B$4:$F$29,4,FALSE))</f>
        <v>121.38799414348463</v>
      </c>
      <c r="AY211" s="153">
        <f>$E211/(VLOOKUP(AY$2,怪物属性!$B$4:$F$29,3,FALSE)-$G211)/IF(AX211&lt;0,ABS(AX211),AX211)</f>
        <v>3.0188445351399952E-2</v>
      </c>
      <c r="AZ211" s="152">
        <f>VLOOKUP(AZ$2,怪物属性!$B$4:$F$29,5,FALSE)/($F211-VLOOKUP(AZ$2,怪物属性!$B$4:$F$29,4,FALSE))</f>
        <v>152.55882352941177</v>
      </c>
      <c r="BA211" s="153">
        <f>$E211/(VLOOKUP(BA$2,怪物属性!$B$4:$F$29,3,FALSE)-$G211)/IF(AZ211&lt;0,ABS(AZ211),AZ211)</f>
        <v>2.0925979949197045E-2</v>
      </c>
      <c r="BB211" s="152">
        <f>VLOOKUP(BB$2,怪物属性!$B$4:$F$29,5,FALSE)/($F211-VLOOKUP(BB$2,怪物属性!$B$4:$F$29,4,FALSE))</f>
        <v>199.10526315789474</v>
      </c>
      <c r="BC211" s="153">
        <f>$E211/(VLOOKUP(BC$2,怪物属性!$B$4:$F$29,3,FALSE)-$G211)/IF(BB211&lt;0,ABS(BB211),BB211)</f>
        <v>1.3884210667326733E-2</v>
      </c>
      <c r="BD211" s="152">
        <f>VLOOKUP(BD$2,怪物属性!$B$4:$F$29,5,FALSE)/($F211-VLOOKUP(BD$2,怪物属性!$B$4:$F$29,4,FALSE))</f>
        <v>410.46768060836501</v>
      </c>
      <c r="BE211" s="153">
        <f>$E211/(VLOOKUP(BE$2,怪物属性!$B$4:$F$29,3,FALSE)-$G211)/IF(BD211&lt;0,ABS(BD211),BD211)</f>
        <v>5.3612451083854557E-3</v>
      </c>
    </row>
    <row r="212" spans="1:57" x14ac:dyDescent="0.15">
      <c r="A212" s="30">
        <f>VLOOKUP(B212,装备升级!W:AB,静态模拟!C212+1,FALSE)+IF(静态模拟!D212=0,0,VLOOKUP(B212,装备强化!AP:AZ,静态模拟!D212+1,FALSE))</f>
        <v>2492</v>
      </c>
      <c r="B212" s="149">
        <v>15</v>
      </c>
      <c r="C212" s="149">
        <v>4</v>
      </c>
      <c r="D212" s="149">
        <v>8</v>
      </c>
      <c r="E212" s="149">
        <f t="shared" si="10"/>
        <v>36450</v>
      </c>
      <c r="F212" s="22">
        <f t="shared" si="11"/>
        <v>12150</v>
      </c>
      <c r="G212" s="22">
        <f t="shared" si="12"/>
        <v>6075</v>
      </c>
      <c r="H212" s="152">
        <f>VLOOKUP(H$2,怪物属性!$B$4:$F$29,5,FALSE)/($F212-VLOOKUP(H$2,怪物属性!$B$4:$F$29,4,FALSE))</f>
        <v>0.95604395604395609</v>
      </c>
      <c r="I212" s="153">
        <f>$E212/(VLOOKUP(I$2,怪物属性!$B$4:$F$29,3,FALSE)-$G212)/IF(H212&lt;0,ABS(H212),H212)</f>
        <v>-8.4237432763953866</v>
      </c>
      <c r="J212" s="152">
        <f>VLOOKUP(J$2,怪物属性!$B$4:$F$29,5,FALSE)/($F212-VLOOKUP(J$2,怪物属性!$B$4:$F$29,4,FALSE))</f>
        <v>1.4336757481018312</v>
      </c>
      <c r="K212" s="153">
        <f>$E212/(VLOOKUP(K$2,怪物属性!$B$4:$F$29,3,FALSE)-$G212)/IF(J212&lt;0,ABS(J212),J212)</f>
        <v>-6.1964803505982635</v>
      </c>
      <c r="L212" s="152">
        <f>VLOOKUP(L$2,怪物属性!$B$4:$F$29,5,FALSE)/($F212-VLOOKUP(L$2,怪物属性!$B$4:$F$29,4,FALSE))</f>
        <v>2.3054294534229163</v>
      </c>
      <c r="M212" s="153">
        <f>$E212/(VLOOKUP(M$2,怪物属性!$B$4:$F$29,3,FALSE)-$G212)/IF(L212&lt;0,ABS(L212),L212)</f>
        <v>-4.2986686536510454</v>
      </c>
      <c r="N212" s="152">
        <f>VLOOKUP(N$2,怪物属性!$B$4:$F$29,5,FALSE)/($F212-VLOOKUP(N$2,怪物属性!$B$4:$F$29,4,FALSE))</f>
        <v>3.0509601181683901</v>
      </c>
      <c r="O212" s="153">
        <f>$E212/(VLOOKUP(O$2,怪物属性!$B$4:$F$29,3,FALSE)-$G212)/IF(N212&lt;0,ABS(N212),N212)</f>
        <v>-3.6737573258085519</v>
      </c>
      <c r="P212" s="152">
        <f>VLOOKUP(P$2,怪物属性!$B$4:$F$29,5,FALSE)/($F212-VLOOKUP(P$2,怪物属性!$B$4:$F$29,4,FALSE))</f>
        <v>4.3064137477697439</v>
      </c>
      <c r="Q212" s="153">
        <f>$E212/(VLOOKUP(Q$2,怪物属性!$B$4:$F$29,3,FALSE)-$G212)/IF(P212&lt;0,ABS(P212),P212)</f>
        <v>-2.9982711179179518</v>
      </c>
      <c r="R212" s="152">
        <f>VLOOKUP(R$2,怪物属性!$B$4:$F$29,5,FALSE)/($F212-VLOOKUP(R$2,怪物属性!$B$4:$F$29,4,FALSE))</f>
        <v>5.3875442456710996</v>
      </c>
      <c r="S212" s="153">
        <f>$E212/(VLOOKUP(S$2,怪物属性!$B$4:$F$29,3,FALSE)-$G212)/IF(R212&lt;0,ABS(R212),R212)</f>
        <v>-2.8558909621462751</v>
      </c>
      <c r="T212" s="152">
        <f>VLOOKUP(T$2,怪物属性!$B$4:$F$29,5,FALSE)/($F212-VLOOKUP(T$2,怪物属性!$B$4:$F$29,4,FALSE))</f>
        <v>7.0736268017140631</v>
      </c>
      <c r="U212" s="153">
        <f>$E212/(VLOOKUP(U$2,怪物属性!$B$4:$F$29,3,FALSE)-$G212)/IF(T212&lt;0,ABS(T212),T212)</f>
        <v>-2.6616444246508379</v>
      </c>
      <c r="V212" s="152">
        <f>VLOOKUP(V$2,怪物属性!$B$4:$F$29,5,FALSE)/($F212-VLOOKUP(V$2,怪物属性!$B$4:$F$29,4,FALSE))</f>
        <v>8.4523809523809526</v>
      </c>
      <c r="W212" s="153">
        <f>$E212/(VLOOKUP(W$2,怪物属性!$B$4:$F$29,3,FALSE)-$G212)/IF(V212&lt;0,ABS(V212),V212)</f>
        <v>-2.8787679347110702</v>
      </c>
      <c r="X212" s="152">
        <f>VLOOKUP(X$2,怪物属性!$B$4:$F$29,5,FALSE)/($F212-VLOOKUP(X$2,怪物属性!$B$4:$F$29,4,FALSE))</f>
        <v>10.606308765544433</v>
      </c>
      <c r="Y212" s="153">
        <f>$E212/(VLOOKUP(Y$2,怪物属性!$B$4:$F$29,3,FALSE)-$G212)/IF(X212&lt;0,ABS(X212),X212)</f>
        <v>-3.248236177427688</v>
      </c>
      <c r="Z212" s="152">
        <f>VLOOKUP(Z$2,怪物属性!$B$4:$F$29,5,FALSE)/($F212-VLOOKUP(Z$2,怪物属性!$B$4:$F$29,4,FALSE))</f>
        <v>12.358181255799567</v>
      </c>
      <c r="AA212" s="153">
        <f>$E212/(VLOOKUP(AA$2,怪物属性!$B$4:$F$29,3,FALSE)-$G212)/IF(Z212&lt;0,ABS(Z212),Z212)</f>
        <v>-4.8272719027864044</v>
      </c>
      <c r="AB212" s="152">
        <f>VLOOKUP(AB$2,怪物属性!$B$4:$F$29,5,FALSE)/($F212-VLOOKUP(AB$2,怪物属性!$B$4:$F$29,4,FALSE))</f>
        <v>21.42561508392734</v>
      </c>
      <c r="AC212" s="153">
        <f>$E212/(VLOOKUP(AC$2,怪物属性!$B$4:$F$29,3,FALSE)-$G212)/IF(AB212&lt;0,ABS(AB212),AB212)</f>
        <v>1.1708428816370773</v>
      </c>
      <c r="AD212" s="152">
        <f>VLOOKUP(AD$2,怪物属性!$B$4:$F$29,5,FALSE)/($F212-VLOOKUP(AD$2,怪物属性!$B$4:$F$29,4,FALSE))</f>
        <v>24.939214056749378</v>
      </c>
      <c r="AE212" s="153">
        <f>$E212/(VLOOKUP(AE$2,怪物属性!$B$4:$F$29,3,FALSE)-$G212)/IF(AD212&lt;0,ABS(AD212),AD212)</f>
        <v>0.70743159571835268</v>
      </c>
      <c r="AF212" s="152">
        <f>VLOOKUP(AF$2,怪物属性!$B$4:$F$29,5,FALSE)/($F212-VLOOKUP(AF$2,怪物属性!$B$4:$F$29,4,FALSE))</f>
        <v>30.17866797739002</v>
      </c>
      <c r="AG212" s="153">
        <f>$E212/(VLOOKUP(AG$2,怪物属性!$B$4:$F$29,3,FALSE)-$G212)/IF(AF212&lt;0,ABS(AF212),AF212)</f>
        <v>0.44766745248730644</v>
      </c>
      <c r="AH212" s="152">
        <f>VLOOKUP(AH$2,怪物属性!$B$4:$F$29,5,FALSE)/($F212-VLOOKUP(AH$2,怪物属性!$B$4:$F$29,4,FALSE))</f>
        <v>34.697911360163019</v>
      </c>
      <c r="AI212" s="153">
        <f>$E212/(VLOOKUP(AI$2,怪物属性!$B$4:$F$29,3,FALSE)-$G212)/IF(AH212&lt;0,ABS(AH212),AH212)</f>
        <v>0.31518017023689682</v>
      </c>
      <c r="AJ212" s="152">
        <f>VLOOKUP(AJ$2,怪物属性!$B$4:$F$29,5,FALSE)/($F212-VLOOKUP(AJ$2,怪物属性!$B$4:$F$29,4,FALSE))</f>
        <v>41.354872881355931</v>
      </c>
      <c r="AK212" s="153">
        <f>$E212/(VLOOKUP(AK$2,怪物属性!$B$4:$F$29,3,FALSE)-$G212)/IF(AJ212&lt;0,ABS(AJ212),AJ212)</f>
        <v>0.22062466271573811</v>
      </c>
      <c r="AL212" s="152">
        <f>VLOOKUP(AL$2,怪物属性!$B$4:$F$29,5,FALSE)/($F212-VLOOKUP(AL$2,怪物属性!$B$4:$F$29,4,FALSE))</f>
        <v>47.484563200886058</v>
      </c>
      <c r="AM212" s="153">
        <f>$E212/(VLOOKUP(AM$2,怪物属性!$B$4:$F$29,3,FALSE)-$G212)/IF(AL212&lt;0,ABS(AL212),AL212)</f>
        <v>0.1628033691492787</v>
      </c>
      <c r="AN212" s="152">
        <f>VLOOKUP(AN$2,怪物属性!$B$4:$F$29,5,FALSE)/($F212-VLOOKUP(AN$2,怪物属性!$B$4:$F$29,4,FALSE))</f>
        <v>56.031408308004053</v>
      </c>
      <c r="AO212" s="153">
        <f>$E212/(VLOOKUP(AO$2,怪物属性!$B$4:$F$29,3,FALSE)-$G212)/IF(AN212&lt;0,ABS(AN212),AN212)</f>
        <v>0.12031218795807569</v>
      </c>
      <c r="AP212" s="152">
        <f>VLOOKUP(AP$2,怪物属性!$B$4:$F$29,5,FALSE)/($F212-VLOOKUP(AP$2,怪物属性!$B$4:$F$29,4,FALSE))</f>
        <v>63.820840950639855</v>
      </c>
      <c r="AQ212" s="153">
        <f>$E212/(VLOOKUP(AQ$2,怪物属性!$B$4:$F$29,3,FALSE)-$G212)/IF(AP212&lt;0,ABS(AP212),AP212)</f>
        <v>9.2730970725223016E-2</v>
      </c>
      <c r="AR212" s="152">
        <f>VLOOKUP(AR$2,怪物属性!$B$4:$F$29,5,FALSE)/($F212-VLOOKUP(AR$2,怪物属性!$B$4:$F$29,4,FALSE))</f>
        <v>75.065035415325184</v>
      </c>
      <c r="AS212" s="153">
        <f>$E212/(VLOOKUP(AS$2,怪物属性!$B$4:$F$29,3,FALSE)-$G212)/IF(AR212&lt;0,ABS(AR212),AR212)</f>
        <v>7.0119701896025316E-2</v>
      </c>
      <c r="AT212" s="152">
        <f>VLOOKUP(AT$2,怪物属性!$B$4:$F$29,5,FALSE)/($F212-VLOOKUP(AT$2,怪物属性!$B$4:$F$29,4,FALSE))</f>
        <v>85.972786772304516</v>
      </c>
      <c r="AU212" s="153">
        <f>$E212/(VLOOKUP(AU$2,怪物属性!$B$4:$F$29,3,FALSE)-$G212)/IF(AT212&lt;0,ABS(AT212),AT212)</f>
        <v>5.4355303561967584E-2</v>
      </c>
      <c r="AV212" s="152">
        <f>VLOOKUP(AV$2,怪物属性!$B$4:$F$29,5,FALSE)/($F212-VLOOKUP(AV$2,怪物属性!$B$4:$F$29,4,FALSE))</f>
        <v>103.00075159714393</v>
      </c>
      <c r="AW212" s="153">
        <f>$E212/(VLOOKUP(AW$2,怪物属性!$B$4:$F$29,3,FALSE)-$G212)/IF(AV212&lt;0,ABS(AV212),AV212)</f>
        <v>4.0077113573669429E-2</v>
      </c>
      <c r="AX212" s="152">
        <f>VLOOKUP(AX$2,怪物属性!$B$4:$F$29,5,FALSE)/($F212-VLOOKUP(AX$2,怪物属性!$B$4:$F$29,4,FALSE))</f>
        <v>120.38083385189795</v>
      </c>
      <c r="AY212" s="153">
        <f>$E212/(VLOOKUP(AY$2,怪物属性!$B$4:$F$29,3,FALSE)-$G212)/IF(AX212&lt;0,ABS(AX212),AX212)</f>
        <v>3.0603301390120175E-2</v>
      </c>
      <c r="AZ212" s="152">
        <f>VLOOKUP(AZ$2,怪物属性!$B$4:$F$29,5,FALSE)/($F212-VLOOKUP(AZ$2,怪物属性!$B$4:$F$29,4,FALSE))</f>
        <v>151.07766990291262</v>
      </c>
      <c r="BA212" s="153">
        <f>$E212/(VLOOKUP(BA$2,怪物属性!$B$4:$F$29,3,FALSE)-$G212)/IF(AZ212&lt;0,ABS(AZ212),AZ212)</f>
        <v>2.1238259516613855E-2</v>
      </c>
      <c r="BB212" s="152">
        <f>VLOOKUP(BB$2,怪物属性!$B$4:$F$29,5,FALSE)/($F212-VLOOKUP(BB$2,怪物属性!$B$4:$F$29,4,FALSE))</f>
        <v>196.6697247706422</v>
      </c>
      <c r="BC212" s="153">
        <f>$E212/(VLOOKUP(BC$2,怪物属性!$B$4:$F$29,3,FALSE)-$G212)/IF(BB212&lt;0,ABS(BB212),BB212)</f>
        <v>1.4124074160459849E-2</v>
      </c>
      <c r="BD212" s="152">
        <f>VLOOKUP(BD$2,怪物属性!$B$4:$F$29,5,FALSE)/($F212-VLOOKUP(BD$2,怪物属性!$B$4:$F$29,4,FALSE))</f>
        <v>400.32014833127317</v>
      </c>
      <c r="BE212" s="153">
        <f>$E212/(VLOOKUP(BE$2,怪物属性!$B$4:$F$29,3,FALSE)-$G212)/IF(BD212&lt;0,ABS(BD212),BD212)</f>
        <v>5.5219919058570903E-3</v>
      </c>
    </row>
    <row r="213" spans="1:57" x14ac:dyDescent="0.15">
      <c r="A213" s="30">
        <f>VLOOKUP(B213,装备升级!W:AB,静态模拟!C213+1,FALSE)+IF(静态模拟!D213=0,0,VLOOKUP(B213,装备强化!AP:AZ,静态模拟!D213+1,FALSE))</f>
        <v>3244</v>
      </c>
      <c r="B213" s="149">
        <v>15</v>
      </c>
      <c r="C213" s="149">
        <v>4</v>
      </c>
      <c r="D213" s="149">
        <v>9</v>
      </c>
      <c r="E213" s="149">
        <f t="shared" si="10"/>
        <v>36570</v>
      </c>
      <c r="F213" s="22">
        <f t="shared" si="11"/>
        <v>12190</v>
      </c>
      <c r="G213" s="22">
        <f t="shared" si="12"/>
        <v>6095</v>
      </c>
      <c r="H213" s="152">
        <f>VLOOKUP(H$2,怪物属性!$B$4:$F$29,5,FALSE)/($F213-VLOOKUP(H$2,怪物属性!$B$4:$F$29,4,FALSE))</f>
        <v>0.95269382391590018</v>
      </c>
      <c r="I213" s="153">
        <f>$E213/(VLOOKUP(I$2,怪物属性!$B$4:$F$29,3,FALSE)-$G213)/IF(H213&lt;0,ABS(H213),H213)</f>
        <v>-8.4438824582429408</v>
      </c>
      <c r="J213" s="152">
        <f>VLOOKUP(J$2,怪物属性!$B$4:$F$29,5,FALSE)/($F213-VLOOKUP(J$2,怪物属性!$B$4:$F$29,4,FALSE))</f>
        <v>1.4285714285714286</v>
      </c>
      <c r="K213" s="153">
        <f>$E213/(VLOOKUP(K$2,怪物属性!$B$4:$F$29,3,FALSE)-$G213)/IF(J213&lt;0,ABS(J213),J213)</f>
        <v>-6.2088285229202036</v>
      </c>
      <c r="L213" s="152">
        <f>VLOOKUP(L$2,怪物属性!$B$4:$F$29,5,FALSE)/($F213-VLOOKUP(L$2,怪物属性!$B$4:$F$29,4,FALSE))</f>
        <v>2.2970870273204271</v>
      </c>
      <c r="M213" s="153">
        <f>$E213/(VLOOKUP(M$2,怪物属性!$B$4:$F$29,3,FALSE)-$G213)/IF(L213&lt;0,ABS(L213),L213)</f>
        <v>-4.3050738354457163</v>
      </c>
      <c r="N213" s="152">
        <f>VLOOKUP(N$2,怪物属性!$B$4:$F$29,5,FALSE)/($F213-VLOOKUP(N$2,怪物属性!$B$4:$F$29,4,FALSE))</f>
        <v>3.0397350993377485</v>
      </c>
      <c r="O213" s="153">
        <f>$E213/(VLOOKUP(O$2,怪物属性!$B$4:$F$29,3,FALSE)-$G213)/IF(N213&lt;0,ABS(N213),N213)</f>
        <v>-3.6768501206513573</v>
      </c>
      <c r="P213" s="152">
        <f>VLOOKUP(P$2,怪物属性!$B$4:$F$29,5,FALSE)/($F213-VLOOKUP(P$2,怪物属性!$B$4:$F$29,4,FALSE))</f>
        <v>4.2902984376461779</v>
      </c>
      <c r="Q213" s="153">
        <f>$E213/(VLOOKUP(Q$2,怪物属性!$B$4:$F$29,3,FALSE)-$G213)/IF(P213&lt;0,ABS(P213),P213)</f>
        <v>-2.9981999834833006</v>
      </c>
      <c r="R213" s="152">
        <f>VLOOKUP(R$2,怪物属性!$B$4:$F$29,5,FALSE)/($F213-VLOOKUP(R$2,怪物属性!$B$4:$F$29,4,FALSE))</f>
        <v>5.3670065758124466</v>
      </c>
      <c r="S213" s="153">
        <f>$E213/(VLOOKUP(S$2,怪物属性!$B$4:$F$29,3,FALSE)-$G213)/IF(R213&lt;0,ABS(R213),R213)</f>
        <v>-2.8521783777607732</v>
      </c>
      <c r="T213" s="152">
        <f>VLOOKUP(T$2,怪物属性!$B$4:$F$29,5,FALSE)/($F213-VLOOKUP(T$2,怪物属性!$B$4:$F$29,4,FALSE))</f>
        <v>7.0461777260380289</v>
      </c>
      <c r="U213" s="153">
        <f>$E213/(VLOOKUP(U$2,怪物属性!$B$4:$F$29,3,FALSE)-$G213)/IF(T213&lt;0,ABS(T213),T213)</f>
        <v>-2.6533987284078338</v>
      </c>
      <c r="V213" s="152">
        <f>VLOOKUP(V$2,怪物属性!$B$4:$F$29,5,FALSE)/($F213-VLOOKUP(V$2,怪物属性!$B$4:$F$29,4,FALSE))</f>
        <v>8.4189723320158105</v>
      </c>
      <c r="W213" s="153">
        <f>$E213/(VLOOKUP(W$2,怪物属性!$B$4:$F$29,3,FALSE)-$G213)/IF(V213&lt;0,ABS(V213),V213)</f>
        <v>-2.86150234741784</v>
      </c>
      <c r="X213" s="152">
        <f>VLOOKUP(X$2,怪物属性!$B$4:$F$29,5,FALSE)/($F213-VLOOKUP(X$2,怪物属性!$B$4:$F$29,4,FALSE))</f>
        <v>10.563588762460981</v>
      </c>
      <c r="Y213" s="153">
        <f>$E213/(VLOOKUP(Y$2,怪物属性!$B$4:$F$29,3,FALSE)-$G213)/IF(X213&lt;0,ABS(X213),X213)</f>
        <v>-3.2114022963673468</v>
      </c>
      <c r="Z213" s="152">
        <f>VLOOKUP(Z$2,怪物属性!$B$4:$F$29,5,FALSE)/($F213-VLOOKUP(Z$2,怪物属性!$B$4:$F$29,4,FALSE))</f>
        <v>12.307423760139645</v>
      </c>
      <c r="AA213" s="153">
        <f>$E213/(VLOOKUP(AA$2,怪物属性!$B$4:$F$29,3,FALSE)-$G213)/IF(Z213&lt;0,ABS(Z213),Z213)</f>
        <v>-4.7089973596418764</v>
      </c>
      <c r="AB213" s="152">
        <f>VLOOKUP(AB$2,怪物属性!$B$4:$F$29,5,FALSE)/($F213-VLOOKUP(AB$2,怪物属性!$B$4:$F$29,4,FALSE))</f>
        <v>21.327534905012588</v>
      </c>
      <c r="AC213" s="153">
        <f>$E213/(VLOOKUP(AC$2,怪物属性!$B$4:$F$29,3,FALSE)-$G213)/IF(AB213&lt;0,ABS(AB213),AB213)</f>
        <v>1.1965699955379792</v>
      </c>
      <c r="AD213" s="152">
        <f>VLOOKUP(AD$2,怪物属性!$B$4:$F$29,5,FALSE)/($F213-VLOOKUP(AD$2,怪物属性!$B$4:$F$29,4,FALSE))</f>
        <v>24.821339950372209</v>
      </c>
      <c r="AE213" s="153">
        <f>$E213/(VLOOKUP(AE$2,怪物属性!$B$4:$F$29,3,FALSE)-$G213)/IF(AD213&lt;0,ABS(AD213),AD213)</f>
        <v>0.72010215117282994</v>
      </c>
      <c r="AF213" s="152">
        <f>VLOOKUP(AF$2,怪物属性!$B$4:$F$29,5,FALSE)/($F213-VLOOKUP(AF$2,怪物属性!$B$4:$F$29,4,FALSE))</f>
        <v>30.0310589386158</v>
      </c>
      <c r="AG213" s="153">
        <f>$E213/(VLOOKUP(AG$2,怪物属性!$B$4:$F$29,3,FALSE)-$G213)/IF(AF213&lt;0,ABS(AF213),AF213)</f>
        <v>0.45471967028310983</v>
      </c>
      <c r="AH213" s="152">
        <f>VLOOKUP(AH$2,怪物属性!$B$4:$F$29,5,FALSE)/($F213-VLOOKUP(AH$2,怪物属性!$B$4:$F$29,4,FALSE))</f>
        <v>34.522047643182972</v>
      </c>
      <c r="AI213" s="153">
        <f>$E213/(VLOOKUP(AI$2,怪物属性!$B$4:$F$29,3,FALSE)-$G213)/IF(AH213&lt;0,ABS(AH213),AH213)</f>
        <v>0.319747366972358</v>
      </c>
      <c r="AJ213" s="152">
        <f>VLOOKUP(AJ$2,怪物属性!$B$4:$F$29,5,FALSE)/($F213-VLOOKUP(AJ$2,怪物属性!$B$4:$F$29,4,FALSE))</f>
        <v>41.136986301369866</v>
      </c>
      <c r="AK213" s="153">
        <f>$E213/(VLOOKUP(AK$2,怪物属性!$B$4:$F$29,3,FALSE)-$G213)/IF(AJ213&lt;0,ABS(AJ213),AJ213)</f>
        <v>0.2236430236430236</v>
      </c>
      <c r="AL213" s="152">
        <f>VLOOKUP(AL$2,怪物属性!$B$4:$F$29,5,FALSE)/($F213-VLOOKUP(AL$2,怪物属性!$B$4:$F$29,4,FALSE))</f>
        <v>47.223048327137548</v>
      </c>
      <c r="AM213" s="153">
        <f>$E213/(VLOOKUP(AM$2,怪物属性!$B$4:$F$29,3,FALSE)-$G213)/IF(AL213&lt;0,ABS(AL213),AL213)</f>
        <v>0.16494355311907152</v>
      </c>
      <c r="AN213" s="152">
        <f>VLOOKUP(AN$2,怪物属性!$B$4:$F$29,5,FALSE)/($F213-VLOOKUP(AN$2,怪物属性!$B$4:$F$29,4,FALSE))</f>
        <v>55.708878975392146</v>
      </c>
      <c r="AO213" s="153">
        <f>$E213/(VLOOKUP(AO$2,怪物属性!$B$4:$F$29,3,FALSE)-$G213)/IF(AN213&lt;0,ABS(AN213),AN213)</f>
        <v>0.121857865189528</v>
      </c>
      <c r="AP213" s="152">
        <f>VLOOKUP(AP$2,怪物属性!$B$4:$F$29,5,FALSE)/($F213-VLOOKUP(AP$2,怪物属性!$B$4:$F$29,4,FALSE))</f>
        <v>63.434282253179894</v>
      </c>
      <c r="AQ213" s="153">
        <f>$E213/(VLOOKUP(AQ$2,怪物属性!$B$4:$F$29,3,FALSE)-$G213)/IF(AP213&lt;0,ABS(AP213),AP213)</f>
        <v>9.3908152529980873E-2</v>
      </c>
      <c r="AR213" s="152">
        <f>VLOOKUP(AR$2,怪物属性!$B$4:$F$29,5,FALSE)/($F213-VLOOKUP(AR$2,怪物属性!$B$4:$F$29,4,FALSE))</f>
        <v>74.584772872680745</v>
      </c>
      <c r="AS213" s="153">
        <f>$E213/(VLOOKUP(AS$2,怪物属性!$B$4:$F$29,3,FALSE)-$G213)/IF(AR213&lt;0,ABS(AR213),AR213)</f>
        <v>7.1008625451527058E-2</v>
      </c>
      <c r="AT213" s="152">
        <f>VLOOKUP(AT$2,怪物属性!$B$4:$F$29,5,FALSE)/($F213-VLOOKUP(AT$2,怪物属性!$B$4:$F$29,4,FALSE))</f>
        <v>85.384536435169352</v>
      </c>
      <c r="AU213" s="153">
        <f>$E213/(VLOOKUP(AU$2,怪物属性!$B$4:$F$29,3,FALSE)-$G213)/IF(AT213&lt;0,ABS(AT213),AT213)</f>
        <v>5.5051117392743369E-2</v>
      </c>
      <c r="AV213" s="152">
        <f>VLOOKUP(AV$2,怪物属性!$B$4:$F$29,5,FALSE)/($F213-VLOOKUP(AV$2,怪物属性!$B$4:$F$29,4,FALSE))</f>
        <v>102.23237597911228</v>
      </c>
      <c r="AW213" s="153">
        <f>$E213/(VLOOKUP(AW$2,怪物属性!$B$4:$F$29,3,FALSE)-$G213)/IF(AV213&lt;0,ABS(AV213),AV213)</f>
        <v>4.060323134386444E-2</v>
      </c>
      <c r="AX213" s="152">
        <f>VLOOKUP(AX$2,怪物属性!$B$4:$F$29,5,FALSE)/($F213-VLOOKUP(AX$2,怪物属性!$B$4:$F$29,4,FALSE))</f>
        <v>119.39024891997532</v>
      </c>
      <c r="AY213" s="153">
        <f>$E213/(VLOOKUP(AY$2,怪物属性!$B$4:$F$29,3,FALSE)-$G213)/IF(AX213&lt;0,ABS(AX213),AX213)</f>
        <v>3.1021513293999856E-2</v>
      </c>
      <c r="AZ213" s="152">
        <f>VLOOKUP(AZ$2,怪物属性!$B$4:$F$29,5,FALSE)/($F213-VLOOKUP(AZ$2,怪物属性!$B$4:$F$29,4,FALSE))</f>
        <v>149.625</v>
      </c>
      <c r="BA213" s="153">
        <f>$E213/(VLOOKUP(BA$2,怪物属性!$B$4:$F$29,3,FALSE)-$G213)/IF(AZ213&lt;0,ABS(AZ213),AZ213)</f>
        <v>2.1553000667453463E-2</v>
      </c>
      <c r="BB213" s="152">
        <f>VLOOKUP(BB$2,怪物属性!$B$4:$F$29,5,FALSE)/($F213-VLOOKUP(BB$2,怪物属性!$B$4:$F$29,4,FALSE))</f>
        <v>194.29305135951662</v>
      </c>
      <c r="BC213" s="153">
        <f>$E213/(VLOOKUP(BC$2,怪物属性!$B$4:$F$29,3,FALSE)-$G213)/IF(BB213&lt;0,ABS(BB213),BB213)</f>
        <v>1.4365809276367374E-2</v>
      </c>
      <c r="BD213" s="152">
        <f>VLOOKUP(BD$2,怪物属性!$B$4:$F$29,5,FALSE)/($F213-VLOOKUP(BD$2,怪物属性!$B$4:$F$29,4,FALSE))</f>
        <v>390.66224366706876</v>
      </c>
      <c r="BE213" s="153">
        <f>$E213/(VLOOKUP(BE$2,怪物属性!$B$4:$F$29,3,FALSE)-$G213)/IF(BD213&lt;0,ABS(BD213),BD213)</f>
        <v>5.6840290753433298E-3</v>
      </c>
    </row>
    <row r="214" spans="1:57" x14ac:dyDescent="0.15">
      <c r="A214" s="30">
        <f>VLOOKUP(B214,装备升级!W:AB,静态模拟!C214+1,FALSE)+IF(静态模拟!D214=0,0,VLOOKUP(B214,装备强化!AP:AZ,静态模拟!D214+1,FALSE))</f>
        <v>4162</v>
      </c>
      <c r="B214" s="149">
        <v>15</v>
      </c>
      <c r="C214" s="149">
        <v>4</v>
      </c>
      <c r="D214" s="149">
        <v>10</v>
      </c>
      <c r="E214" s="149">
        <f t="shared" si="10"/>
        <v>36690</v>
      </c>
      <c r="F214" s="22">
        <f t="shared" si="11"/>
        <v>12230</v>
      </c>
      <c r="G214" s="22">
        <f t="shared" si="12"/>
        <v>6115</v>
      </c>
      <c r="H214" s="152">
        <f>VLOOKUP(H$2,怪物属性!$B$4:$F$29,5,FALSE)/($F214-VLOOKUP(H$2,怪物属性!$B$4:$F$29,4,FALSE))</f>
        <v>0.94936708860759489</v>
      </c>
      <c r="I214" s="153">
        <f>$E214/(VLOOKUP(I$2,怪物属性!$B$4:$F$29,3,FALSE)-$G214)/IF(H214&lt;0,ABS(H214),H214)</f>
        <v>-8.4640385457731053</v>
      </c>
      <c r="J214" s="152">
        <f>VLOOKUP(J$2,怪物属性!$B$4:$F$29,5,FALSE)/($F214-VLOOKUP(J$2,怪物属性!$B$4:$F$29,4,FALSE))</f>
        <v>1.4235033259423504</v>
      </c>
      <c r="K214" s="153">
        <f>$E214/(VLOOKUP(K$2,怪物属性!$B$4:$F$29,3,FALSE)-$G214)/IF(J214&lt;0,ABS(J214),J214)</f>
        <v>-6.2212018470520034</v>
      </c>
      <c r="L214" s="152">
        <f>VLOOKUP(L$2,怪物属性!$B$4:$F$29,5,FALSE)/($F214-VLOOKUP(L$2,怪物属性!$B$4:$F$29,4,FALSE))</f>
        <v>2.2888047593293672</v>
      </c>
      <c r="M214" s="153">
        <f>$E214/(VLOOKUP(M$2,怪物属性!$B$4:$F$29,3,FALSE)-$G214)/IF(L214&lt;0,ABS(L214),L214)</f>
        <v>-4.3115117941532075</v>
      </c>
      <c r="N214" s="152">
        <f>VLOOKUP(N$2,怪物属性!$B$4:$F$29,5,FALSE)/($F214-VLOOKUP(N$2,怪物属性!$B$4:$F$29,4,FALSE))</f>
        <v>3.0285923753665691</v>
      </c>
      <c r="O214" s="153">
        <f>$E214/(VLOOKUP(O$2,怪物属性!$B$4:$F$29,3,FALSE)-$G214)/IF(N214&lt;0,ABS(N214),N214)</f>
        <v>-3.6799935761172744</v>
      </c>
      <c r="P214" s="152">
        <f>VLOOKUP(P$2,怪物属性!$B$4:$F$29,5,FALSE)/($F214-VLOOKUP(P$2,怪物属性!$B$4:$F$29,4,FALSE))</f>
        <v>4.2743032901481968</v>
      </c>
      <c r="Q214" s="153">
        <f>$E214/(VLOOKUP(Q$2,怪物属性!$B$4:$F$29,3,FALSE)-$G214)/IF(P214&lt;0,ABS(P214),P214)</f>
        <v>-2.9982029610619017</v>
      </c>
      <c r="R214" s="152">
        <f>VLOOKUP(R$2,怪物属性!$B$4:$F$29,5,FALSE)/($F214-VLOOKUP(R$2,怪物属性!$B$4:$F$29,4,FALSE))</f>
        <v>5.3466248931928222</v>
      </c>
      <c r="S214" s="153">
        <f>$E214/(VLOOKUP(S$2,怪物属性!$B$4:$F$29,3,FALSE)-$G214)/IF(R214&lt;0,ABS(R214),R214)</f>
        <v>-2.84859820102487</v>
      </c>
      <c r="T214" s="152">
        <f>VLOOKUP(T$2,怪物属性!$B$4:$F$29,5,FALSE)/($F214-VLOOKUP(T$2,怪物属性!$B$4:$F$29,4,FALSE))</f>
        <v>7.0189408581368378</v>
      </c>
      <c r="U214" s="153">
        <f>$E214/(VLOOKUP(U$2,怪物属性!$B$4:$F$29,3,FALSE)-$G214)/IF(T214&lt;0,ABS(T214),T214)</f>
        <v>-2.6453868383371693</v>
      </c>
      <c r="V214" s="152">
        <f>VLOOKUP(V$2,怪物属性!$B$4:$F$29,5,FALSE)/($F214-VLOOKUP(V$2,怪物属性!$B$4:$F$29,4,FALSE))</f>
        <v>8.3858267716535426</v>
      </c>
      <c r="W214" s="153">
        <f>$E214/(VLOOKUP(W$2,怪物属性!$B$4:$F$29,3,FALSE)-$G214)/IF(V214&lt;0,ABS(V214),V214)</f>
        <v>-2.8447590615212737</v>
      </c>
      <c r="X214" s="152">
        <f>VLOOKUP(X$2,怪物属性!$B$4:$F$29,5,FALSE)/($F214-VLOOKUP(X$2,怪物属性!$B$4:$F$29,4,FALSE))</f>
        <v>10.521211513388828</v>
      </c>
      <c r="Y214" s="153">
        <f>$E214/(VLOOKUP(Y$2,怪物属性!$B$4:$F$29,3,FALSE)-$G214)/IF(X214&lt;0,ABS(X214),X214)</f>
        <v>-3.1759936109948228</v>
      </c>
      <c r="Z214" s="152">
        <f>VLOOKUP(Z$2,怪物属性!$B$4:$F$29,5,FALSE)/($F214-VLOOKUP(Z$2,怪物属性!$B$4:$F$29,4,FALSE))</f>
        <v>12.257081501175989</v>
      </c>
      <c r="AA214" s="153">
        <f>$E214/(VLOOKUP(AA$2,怪物属性!$B$4:$F$29,3,FALSE)-$G214)/IF(Z214&lt;0,ABS(Z214),Z214)</f>
        <v>-4.5981130988809173</v>
      </c>
      <c r="AB214" s="152">
        <f>VLOOKUP(AB$2,怪物属性!$B$4:$F$29,5,FALSE)/($F214-VLOOKUP(AB$2,怪物属性!$B$4:$F$29,4,FALSE))</f>
        <v>21.230348598769652</v>
      </c>
      <c r="AC214" s="153">
        <f>$E214/(VLOOKUP(AC$2,怪物属性!$B$4:$F$29,3,FALSE)-$G214)/IF(AB214&lt;0,ABS(AB214),AB214)</f>
        <v>1.2230618636896193</v>
      </c>
      <c r="AD214" s="152">
        <f>VLOOKUP(AD$2,怪物属性!$B$4:$F$29,5,FALSE)/($F214-VLOOKUP(AD$2,怪物属性!$B$4:$F$29,4,FALSE))</f>
        <v>24.704574855933199</v>
      </c>
      <c r="AE214" s="153">
        <f>$E214/(VLOOKUP(AE$2,怪物属性!$B$4:$F$29,3,FALSE)-$G214)/IF(AD214&lt;0,ABS(AD214),AD214)</f>
        <v>0.73304542271502737</v>
      </c>
      <c r="AF214" s="152">
        <f>VLOOKUP(AF$2,怪物属性!$B$4:$F$29,5,FALSE)/($F214-VLOOKUP(AF$2,怪物属性!$B$4:$F$29,4,FALSE))</f>
        <v>29.884886833779507</v>
      </c>
      <c r="AG214" s="153">
        <f>$E214/(VLOOKUP(AG$2,怪物属性!$B$4:$F$29,3,FALSE)-$G214)/IF(AF214&lt;0,ABS(AF214),AF214)</f>
        <v>0.46189272239593943</v>
      </c>
      <c r="AH214" s="152">
        <f>VLOOKUP(AH$2,怪物属性!$B$4:$F$29,5,FALSE)/($F214-VLOOKUP(AH$2,怪物属性!$B$4:$F$29,4,FALSE))</f>
        <v>34.347957639939487</v>
      </c>
      <c r="AI214" s="153">
        <f>$E214/(VLOOKUP(AI$2,怪物属性!$B$4:$F$29,3,FALSE)-$G214)/IF(AH214&lt;0,ABS(AH214),AH214)</f>
        <v>0.32438074164622377</v>
      </c>
      <c r="AJ214" s="152">
        <f>VLOOKUP(AJ$2,怪物属性!$B$4:$F$29,5,FALSE)/($F214-VLOOKUP(AJ$2,怪物属性!$B$4:$F$29,4,FALSE))</f>
        <v>40.921383647798741</v>
      </c>
      <c r="AK214" s="153">
        <f>$E214/(VLOOKUP(AK$2,怪物属性!$B$4:$F$29,3,FALSE)-$G214)/IF(AJ214&lt;0,ABS(AJ214),AJ214)</f>
        <v>0.22669968366749463</v>
      </c>
      <c r="AL214" s="152">
        <f>VLOOKUP(AL$2,怪物属性!$B$4:$F$29,5,FALSE)/($F214-VLOOKUP(AL$2,怪物属性!$B$4:$F$29,4,FALSE))</f>
        <v>46.964398192523618</v>
      </c>
      <c r="AM214" s="153">
        <f>$E214/(VLOOKUP(AM$2,怪物属性!$B$4:$F$29,3,FALSE)-$G214)/IF(AL214&lt;0,ABS(AL214),AL214)</f>
        <v>0.16710803596532303</v>
      </c>
      <c r="AN214" s="152">
        <f>VLOOKUP(AN$2,怪物属性!$B$4:$F$29,5,FALSE)/($F214-VLOOKUP(AN$2,怪物属性!$B$4:$F$29,4,FALSE))</f>
        <v>55.390041493775932</v>
      </c>
      <c r="AO214" s="153">
        <f>$E214/(VLOOKUP(AO$2,怪物属性!$B$4:$F$29,3,FALSE)-$G214)/IF(AN214&lt;0,ABS(AN214),AN214)</f>
        <v>0.12341968282293458</v>
      </c>
      <c r="AP214" s="152">
        <f>VLOOKUP(AP$2,怪物属性!$B$4:$F$29,5,FALSE)/($F214-VLOOKUP(AP$2,怪物属性!$B$4:$F$29,4,FALSE))</f>
        <v>63.052378085490666</v>
      </c>
      <c r="AQ214" s="153">
        <f>$E214/(VLOOKUP(AQ$2,怪物属性!$B$4:$F$29,3,FALSE)-$G214)/IF(AP214&lt;0,ABS(AP214),AP214)</f>
        <v>9.5096774658661648E-2</v>
      </c>
      <c r="AR214" s="152">
        <f>VLOOKUP(AR$2,怪物属性!$B$4:$F$29,5,FALSE)/($F214-VLOOKUP(AR$2,怪物属性!$B$4:$F$29,4,FALSE))</f>
        <v>74.110616656071201</v>
      </c>
      <c r="AS214" s="153">
        <f>$E214/(VLOOKUP(AS$2,怪物属性!$B$4:$F$29,3,FALSE)-$G214)/IF(AR214&lt;0,ABS(AR214),AR214)</f>
        <v>7.1905703599645251E-2</v>
      </c>
      <c r="AT214" s="152">
        <f>VLOOKUP(AT$2,怪物属性!$B$4:$F$29,5,FALSE)/($F214-VLOOKUP(AT$2,怪物属性!$B$4:$F$29,4,FALSE))</f>
        <v>84.804281345565755</v>
      </c>
      <c r="AU214" s="153">
        <f>$E214/(VLOOKUP(AU$2,怪物属性!$B$4:$F$29,3,FALSE)-$G214)/IF(AT214&lt;0,ABS(AT214),AT214)</f>
        <v>5.5752996293180389E-2</v>
      </c>
      <c r="AV214" s="152">
        <f>VLOOKUP(AV$2,怪物属性!$B$4:$F$29,5,FALSE)/($F214-VLOOKUP(AV$2,怪物属性!$B$4:$F$29,4,FALSE))</f>
        <v>101.47537948907812</v>
      </c>
      <c r="AW214" s="153">
        <f>$E214/(VLOOKUP(AW$2,怪物属性!$B$4:$F$29,3,FALSE)-$G214)/IF(AV214&lt;0,ABS(AV214),AV214)</f>
        <v>4.1133735635808646E-2</v>
      </c>
      <c r="AX214" s="152">
        <f>VLOOKUP(AX$2,怪物属性!$B$4:$F$29,5,FALSE)/($F214-VLOOKUP(AX$2,怪物属性!$B$4:$F$29,4,FALSE))</f>
        <v>118.41583350336666</v>
      </c>
      <c r="AY214" s="153">
        <f>$E214/(VLOOKUP(AY$2,怪物属性!$B$4:$F$29,3,FALSE)-$G214)/IF(AX214&lt;0,ABS(AX214),AX214)</f>
        <v>3.1443101496559357E-2</v>
      </c>
      <c r="AZ214" s="152">
        <f>VLOOKUP(AZ$2,怪物属性!$B$4:$F$29,5,FALSE)/($F214-VLOOKUP(AZ$2,怪物属性!$B$4:$F$29,4,FALSE))</f>
        <v>148.19999999999999</v>
      </c>
      <c r="BA214" s="153">
        <f>$E214/(VLOOKUP(BA$2,怪物属性!$B$4:$F$29,3,FALSE)-$G214)/IF(AZ214&lt;0,ABS(AZ214),AZ214)</f>
        <v>2.1870216448977842E-2</v>
      </c>
      <c r="BB214" s="152">
        <f>VLOOKUP(BB$2,怪物属性!$B$4:$F$29,5,FALSE)/($F214-VLOOKUP(BB$2,怪物属性!$B$4:$F$29,4,FALSE))</f>
        <v>191.97313432835821</v>
      </c>
      <c r="BC214" s="153">
        <f>$E214/(VLOOKUP(BC$2,怪物属性!$B$4:$F$29,3,FALSE)-$G214)/IF(BB214&lt;0,ABS(BB214),BB214)</f>
        <v>1.4609424599162327E-2</v>
      </c>
      <c r="BD214" s="152">
        <f>VLOOKUP(BD$2,怪物属性!$B$4:$F$29,5,FALSE)/($F214-VLOOKUP(BD$2,怪物属性!$B$4:$F$29,4,FALSE))</f>
        <v>381.45936395759719</v>
      </c>
      <c r="BE214" s="153">
        <f>$E214/(VLOOKUP(BE$2,怪物属性!$B$4:$F$29,3,FALSE)-$G214)/IF(BD214&lt;0,ABS(BD214),BD214)</f>
        <v>5.8473613236543712E-3</v>
      </c>
    </row>
    <row r="215" spans="1:57" x14ac:dyDescent="0.15">
      <c r="A215" s="30">
        <f>VLOOKUP(B215,装备升级!W:AB,静态模拟!C215+1,FALSE)+IF(静态模拟!D215=0,0,VLOOKUP(B215,装备强化!AP:AZ,静态模拟!D215+1,FALSE))</f>
        <v>321</v>
      </c>
      <c r="B215" s="149">
        <v>15</v>
      </c>
      <c r="C215" s="149">
        <v>5</v>
      </c>
      <c r="D215" s="149">
        <v>0</v>
      </c>
      <c r="E215" s="149">
        <f t="shared" si="10"/>
        <v>41670</v>
      </c>
      <c r="F215" s="22">
        <f t="shared" si="11"/>
        <v>13890</v>
      </c>
      <c r="G215" s="22">
        <f t="shared" si="12"/>
        <v>6945</v>
      </c>
      <c r="H215" s="152">
        <f>VLOOKUP(H$2,怪物属性!$B$4:$F$29,5,FALSE)/($F215-VLOOKUP(H$2,怪物属性!$B$4:$F$29,4,FALSE))</f>
        <v>0.82920320243995427</v>
      </c>
      <c r="I215" s="153">
        <f>$E215/(VLOOKUP(I$2,怪物属性!$B$4:$F$29,3,FALSE)-$G215)/IF(H215&lt;0,ABS(H215),H215)</f>
        <v>-9.3130211395414229</v>
      </c>
      <c r="J215" s="152">
        <f>VLOOKUP(J$2,怪物属性!$B$4:$F$29,5,FALSE)/($F215-VLOOKUP(J$2,怪物属性!$B$4:$F$29,4,FALSE))</f>
        <v>1.2408194820255121</v>
      </c>
      <c r="K215" s="153">
        <f>$E215/(VLOOKUP(K$2,怪物属性!$B$4:$F$29,3,FALSE)-$G215)/IF(J215&lt;0,ABS(J215),J215)</f>
        <v>-6.7529951457496651</v>
      </c>
      <c r="L215" s="152">
        <f>VLOOKUP(L$2,怪物属性!$B$4:$F$29,5,FALSE)/($F215-VLOOKUP(L$2,怪物属性!$B$4:$F$29,4,FALSE))</f>
        <v>1.9909048141759449</v>
      </c>
      <c r="M215" s="153">
        <f>$E215/(VLOOKUP(M$2,怪物属性!$B$4:$F$29,3,FALSE)-$G215)/IF(L215&lt;0,ABS(L215),L215)</f>
        <v>-4.6020628731464255</v>
      </c>
      <c r="N215" s="152">
        <f>VLOOKUP(N$2,怪物属性!$B$4:$F$29,5,FALSE)/($F215-VLOOKUP(N$2,怪物属性!$B$4:$F$29,4,FALSE))</f>
        <v>2.6286986955138403</v>
      </c>
      <c r="O215" s="153">
        <f>$E215/(VLOOKUP(O$2,怪物属性!$B$4:$F$29,3,FALSE)-$G215)/IF(N215&lt;0,ABS(N215),N215)</f>
        <v>-3.8456938115156567</v>
      </c>
      <c r="P215" s="152">
        <f>VLOOKUP(P$2,怪物属性!$B$4:$F$29,5,FALSE)/($F215-VLOOKUP(P$2,怪物属性!$B$4:$F$29,4,FALSE))</f>
        <v>3.7015901202679795</v>
      </c>
      <c r="Q215" s="153">
        <f>$E215/(VLOOKUP(Q$2,怪物属性!$B$4:$F$29,3,FALSE)-$G215)/IF(P215&lt;0,ABS(P215),P215)</f>
        <v>-3.0482870807915106</v>
      </c>
      <c r="R215" s="152">
        <f>VLOOKUP(R$2,怪物属性!$B$4:$F$29,5,FALSE)/($F215-VLOOKUP(R$2,怪物属性!$B$4:$F$29,4,FALSE))</f>
        <v>4.6187156565242349</v>
      </c>
      <c r="S215" s="153">
        <f>$E215/(VLOOKUP(S$2,怪物属性!$B$4:$F$29,3,FALSE)-$G215)/IF(R215&lt;0,ABS(R215),R215)</f>
        <v>-2.7854240815197953</v>
      </c>
      <c r="T215" s="152">
        <f>VLOOKUP(T$2,怪物属性!$B$4:$F$29,5,FALSE)/($F215-VLOOKUP(T$2,怪物属性!$B$4:$F$29,4,FALSE))</f>
        <v>6.0486342438374416</v>
      </c>
      <c r="U215" s="153">
        <f>$E215/(VLOOKUP(U$2,怪物属性!$B$4:$F$29,3,FALSE)-$G215)/IF(T215&lt;0,ABS(T215),T215)</f>
        <v>-2.4551527076378825</v>
      </c>
      <c r="V215" s="152">
        <f>VLOOKUP(V$2,怪物属性!$B$4:$F$29,5,FALSE)/($F215-VLOOKUP(V$2,怪物属性!$B$4:$F$29,4,FALSE))</f>
        <v>7.2081218274111674</v>
      </c>
      <c r="W215" s="153">
        <f>$E215/(VLOOKUP(W$2,怪物属性!$B$4:$F$29,3,FALSE)-$G215)/IF(V215&lt;0,ABS(V215),V215)</f>
        <v>-2.4412917539017891</v>
      </c>
      <c r="X215" s="152">
        <f>VLOOKUP(X$2,怪物属性!$B$4:$F$29,5,FALSE)/($F215-VLOOKUP(X$2,怪物属性!$B$4:$F$29,4,FALSE))</f>
        <v>9.0196027856590142</v>
      </c>
      <c r="Y215" s="153">
        <f>$E215/(VLOOKUP(Y$2,怪物属性!$B$4:$F$29,3,FALSE)-$G215)/IF(X215&lt;0,ABS(X215),X215)</f>
        <v>-2.3962330773350056</v>
      </c>
      <c r="Z215" s="152">
        <f>VLOOKUP(Z$2,怪物属性!$B$4:$F$29,5,FALSE)/($F215-VLOOKUP(Z$2,怪物属性!$B$4:$F$29,4,FALSE))</f>
        <v>10.478363493312353</v>
      </c>
      <c r="AA215" s="153">
        <f>$E215/(VLOOKUP(AA$2,怪物属性!$B$4:$F$29,3,FALSE)-$G215)/IF(Z215&lt;0,ABS(Z215),Z215)</f>
        <v>-2.6851897575527182</v>
      </c>
      <c r="AB215" s="152">
        <f>VLOOKUP(AB$2,怪物属性!$B$4:$F$29,5,FALSE)/($F215-VLOOKUP(AB$2,怪物属性!$B$4:$F$29,4,FALSE))</f>
        <v>17.853995018202721</v>
      </c>
      <c r="AC215" s="153">
        <f>$E215/(VLOOKUP(AC$2,怪物属性!$B$4:$F$29,3,FALSE)-$G215)/IF(AB215&lt;0,ABS(AB215),AB215)</f>
        <v>4.0033129040345754</v>
      </c>
      <c r="AD215" s="152">
        <f>VLOOKUP(AD$2,怪物属性!$B$4:$F$29,5,FALSE)/($F215-VLOOKUP(AD$2,怪物属性!$B$4:$F$29,4,FALSE))</f>
        <v>20.669388959952769</v>
      </c>
      <c r="AE215" s="153">
        <f>$E215/(VLOOKUP(AE$2,怪物属性!$B$4:$F$29,3,FALSE)-$G215)/IF(AD215&lt;0,ABS(AD215),AD215)</f>
        <v>1.6856394347820831</v>
      </c>
      <c r="AF215" s="152">
        <f>VLOOKUP(AF$2,怪物属性!$B$4:$F$29,5,FALSE)/($F215-VLOOKUP(AF$2,怪物属性!$B$4:$F$29,4,FALSE))</f>
        <v>24.862725248025917</v>
      </c>
      <c r="AG215" s="153">
        <f>$E215/(VLOOKUP(AG$2,怪物属性!$B$4:$F$29,3,FALSE)-$G215)/IF(AF215&lt;0,ABS(AF215),AF215)</f>
        <v>0.91685061016447977</v>
      </c>
      <c r="AH215" s="152">
        <f>VLOOKUP(AH$2,怪物属性!$B$4:$F$29,5,FALSE)/($F215-VLOOKUP(AH$2,怪物属性!$B$4:$F$29,4,FALSE))</f>
        <v>28.403669724770641</v>
      </c>
      <c r="AI215" s="153">
        <f>$E215/(VLOOKUP(AI$2,怪物属性!$B$4:$F$29,3,FALSE)-$G215)/IF(AH215&lt;0,ABS(AH215),AH215)</f>
        <v>0.59564106921980198</v>
      </c>
      <c r="AJ215" s="152">
        <f>VLOOKUP(AJ$2,怪物属性!$B$4:$F$29,5,FALSE)/($F215-VLOOKUP(AJ$2,怪物属性!$B$4:$F$29,4,FALSE))</f>
        <v>33.610848041325873</v>
      </c>
      <c r="AK215" s="153">
        <f>$E215/(VLOOKUP(AK$2,怪物属性!$B$4:$F$29,3,FALSE)-$G215)/IF(AJ215&lt;0,ABS(AJ215),AJ215)</f>
        <v>0.39672905555982479</v>
      </c>
      <c r="AL215" s="152">
        <f>VLOOKUP(AL$2,怪物属性!$B$4:$F$29,5,FALSE)/($F215-VLOOKUP(AL$2,怪物属性!$B$4:$F$29,4,FALSE))</f>
        <v>38.266317081334371</v>
      </c>
      <c r="AM215" s="153">
        <f>$E215/(VLOOKUP(AM$2,怪物属性!$B$4:$F$29,3,FALSE)-$G215)/IF(AL215&lt;0,ABS(AL215),AL215)</f>
        <v>0.28321124325436919</v>
      </c>
      <c r="AN215" s="152">
        <f>VLOOKUP(AN$2,怪物属性!$B$4:$F$29,5,FALSE)/($F215-VLOOKUP(AN$2,怪物属性!$B$4:$F$29,4,FALSE))</f>
        <v>44.759047288703897</v>
      </c>
      <c r="AO215" s="153">
        <f>$E215/(VLOOKUP(AO$2,怪物属性!$B$4:$F$29,3,FALSE)-$G215)/IF(AN215&lt;0,ABS(AN215),AN215)</f>
        <v>0.20519836088995147</v>
      </c>
      <c r="AP215" s="152">
        <f>VLOOKUP(AP$2,怪物属性!$B$4:$F$29,5,FALSE)/($F215-VLOOKUP(AP$2,怪物属性!$B$4:$F$29,4,FALSE))</f>
        <v>50.447976878612714</v>
      </c>
      <c r="AQ215" s="153">
        <f>$E215/(VLOOKUP(AQ$2,怪物属性!$B$4:$F$29,3,FALSE)-$G215)/IF(AP215&lt;0,ABS(AP215),AP215)</f>
        <v>0.15617308131938981</v>
      </c>
      <c r="AR215" s="152">
        <f>VLOOKUP(AR$2,怪物属性!$B$4:$F$29,5,FALSE)/($F215-VLOOKUP(AR$2,怪物属性!$B$4:$F$29,4,FALSE))</f>
        <v>58.639839034205231</v>
      </c>
      <c r="AS215" s="153">
        <f>$E215/(VLOOKUP(AS$2,怪物属性!$B$4:$F$29,3,FALSE)-$G215)/IF(AR215&lt;0,ABS(AR215),AR215)</f>
        <v>0.11735904950344234</v>
      </c>
      <c r="AT215" s="152">
        <f>VLOOKUP(AT$2,怪物属性!$B$4:$F$29,5,FALSE)/($F215-VLOOKUP(AT$2,怪物属性!$B$4:$F$29,4,FALSE))</f>
        <v>66.148688046647237</v>
      </c>
      <c r="AU215" s="153">
        <f>$E215/(VLOOKUP(AU$2,怪物属性!$B$4:$F$29,3,FALSE)-$G215)/IF(AT215&lt;0,ABS(AT215),AT215)</f>
        <v>9.0901077414365788E-2</v>
      </c>
      <c r="AV215" s="152">
        <f>VLOOKUP(AV$2,怪物属性!$B$4:$F$29,5,FALSE)/($F215-VLOOKUP(AV$2,怪物属性!$B$4:$F$29,4,FALSE))</f>
        <v>77.622486547720186</v>
      </c>
      <c r="AW215" s="153">
        <f>$E215/(VLOOKUP(AW$2,怪物属性!$B$4:$F$29,3,FALSE)-$G215)/IF(AV215&lt;0,ABS(AV215),AV215)</f>
        <v>6.7440826182465691E-2</v>
      </c>
      <c r="AX215" s="152">
        <f>VLOOKUP(AX$2,怪物属性!$B$4:$F$29,5,FALSE)/($F215-VLOOKUP(AX$2,怪物属性!$B$4:$F$29,4,FALSE))</f>
        <v>88.455418381344302</v>
      </c>
      <c r="AY215" s="153">
        <f>$E215/(VLOOKUP(AY$2,怪物属性!$B$4:$F$29,3,FALSE)-$G215)/IF(AX215&lt;0,ABS(AX215),AX215)</f>
        <v>5.2203542244356839E-2</v>
      </c>
      <c r="AZ215" s="152">
        <f>VLOOKUP(AZ$2,怪物属性!$B$4:$F$29,5,FALSE)/($F215-VLOOKUP(AZ$2,怪物属性!$B$4:$F$29,4,FALSE))</f>
        <v>106.2184300341297</v>
      </c>
      <c r="BA215" s="153">
        <f>$E215/(VLOOKUP(BA$2,怪物属性!$B$4:$F$29,3,FALSE)-$G215)/IF(AZ215&lt;0,ABS(AZ215),AZ215)</f>
        <v>3.7397979071753594E-2</v>
      </c>
      <c r="BB215" s="152">
        <f>VLOOKUP(BB$2,怪物属性!$B$4:$F$29,5,FALSE)/($F215-VLOOKUP(BB$2,怪物属性!$B$4:$F$29,4,FALSE))</f>
        <v>128.36526946107784</v>
      </c>
      <c r="BC215" s="153">
        <f>$E215/(VLOOKUP(BC$2,怪物属性!$B$4:$F$29,3,FALSE)-$G215)/IF(BB215&lt;0,ABS(BB215),BB215)</f>
        <v>2.6495308188899828E-2</v>
      </c>
      <c r="BD215" s="152">
        <f>VLOOKUP(BD$2,怪物属性!$B$4:$F$29,5,FALSE)/($F215-VLOOKUP(BD$2,怪物属性!$B$4:$F$29,4,FALSE))</f>
        <v>192.88802858844551</v>
      </c>
      <c r="BE215" s="153">
        <f>$E215/(VLOOKUP(BE$2,怪物属性!$B$4:$F$29,3,FALSE)-$G215)/IF(BD215&lt;0,ABS(BD215),BD215)</f>
        <v>1.383136369240873E-2</v>
      </c>
    </row>
    <row r="216" spans="1:57" x14ac:dyDescent="0.15">
      <c r="A216" s="30">
        <f>VLOOKUP(B216,装备升级!W:AB,静态模拟!C216+1,FALSE)+IF(静态模拟!D216=0,0,VLOOKUP(B216,装备强化!AP:AZ,静态模拟!D216+1,FALSE))</f>
        <v>447</v>
      </c>
      <c r="B216" s="149">
        <v>15</v>
      </c>
      <c r="C216" s="149">
        <v>5</v>
      </c>
      <c r="D216" s="149">
        <v>1</v>
      </c>
      <c r="E216" s="149">
        <f t="shared" si="10"/>
        <v>41820</v>
      </c>
      <c r="F216" s="22">
        <f t="shared" si="11"/>
        <v>13940</v>
      </c>
      <c r="G216" s="22">
        <f t="shared" si="12"/>
        <v>6970</v>
      </c>
      <c r="H216" s="152">
        <f>VLOOKUP(H$2,怪物属性!$B$4:$F$29,5,FALSE)/($F216-VLOOKUP(H$2,怪物属性!$B$4:$F$29,4,FALSE))</f>
        <v>0.82605393087732626</v>
      </c>
      <c r="I216" s="153">
        <f>$E216/(VLOOKUP(I$2,怪物属性!$B$4:$F$29,3,FALSE)-$G216)/IF(H216&lt;0,ABS(H216),H216)</f>
        <v>-9.3389106221653968</v>
      </c>
      <c r="J216" s="152">
        <f>VLOOKUP(J$2,怪物属性!$B$4:$F$29,5,FALSE)/($F216-VLOOKUP(J$2,怪物属性!$B$4:$F$29,4,FALSE))</f>
        <v>1.2360415864458991</v>
      </c>
      <c r="K216" s="153">
        <f>$E216/(VLOOKUP(K$2,怪物属性!$B$4:$F$29,3,FALSE)-$G216)/IF(J216&lt;0,ABS(J216),J216)</f>
        <v>-6.7694704049844239</v>
      </c>
      <c r="L216" s="152">
        <f>VLOOKUP(L$2,怪物属性!$B$4:$F$29,5,FALSE)/($F216-VLOOKUP(L$2,怪物属性!$B$4:$F$29,4,FALSE))</f>
        <v>1.9831302717900656</v>
      </c>
      <c r="M216" s="153">
        <f>$E216/(VLOOKUP(M$2,怪物属性!$B$4:$F$29,3,FALSE)-$G216)/IF(L216&lt;0,ABS(L216),L216)</f>
        <v>-4.6113871300974694</v>
      </c>
      <c r="N216" s="152">
        <f>VLOOKUP(N$2,怪物属性!$B$4:$F$29,5,FALSE)/($F216-VLOOKUP(N$2,怪物属性!$B$4:$F$29,4,FALSE))</f>
        <v>2.6182855331960071</v>
      </c>
      <c r="O216" s="153">
        <f>$E216/(VLOOKUP(O$2,怪物属性!$B$4:$F$29,3,FALSE)-$G216)/IF(N216&lt;0,ABS(N216),N216)</f>
        <v>-3.8515273572744837</v>
      </c>
      <c r="P216" s="152">
        <f>VLOOKUP(P$2,怪物属性!$B$4:$F$29,5,FALSE)/($F216-VLOOKUP(P$2,怪物属性!$B$4:$F$29,4,FALSE))</f>
        <v>3.6867111504140202</v>
      </c>
      <c r="Q216" s="153">
        <f>$E216/(VLOOKUP(Q$2,怪物属性!$B$4:$F$29,3,FALSE)-$G216)/IF(P216&lt;0,ABS(P216),P216)</f>
        <v>-3.0509530927534612</v>
      </c>
      <c r="R216" s="152">
        <f>VLOOKUP(R$2,怪物属性!$B$4:$F$29,5,FALSE)/($F216-VLOOKUP(R$2,怪物属性!$B$4:$F$29,4,FALSE))</f>
        <v>4.5998529772114676</v>
      </c>
      <c r="S216" s="153">
        <f>$E216/(VLOOKUP(S$2,怪物属性!$B$4:$F$29,3,FALSE)-$G216)/IF(R216&lt;0,ABS(R216),R216)</f>
        <v>-2.7854151129341576</v>
      </c>
      <c r="T216" s="152">
        <f>VLOOKUP(T$2,怪物属性!$B$4:$F$29,5,FALSE)/($F216-VLOOKUP(T$2,怪物属性!$B$4:$F$29,4,FALSE))</f>
        <v>6.0235528279980093</v>
      </c>
      <c r="U216" s="153">
        <f>$E216/(VLOOKUP(U$2,怪物属性!$B$4:$F$29,3,FALSE)-$G216)/IF(T216&lt;0,ABS(T216),T216)</f>
        <v>-2.4524007233651286</v>
      </c>
      <c r="V216" s="152">
        <f>VLOOKUP(V$2,怪物属性!$B$4:$F$29,5,FALSE)/($F216-VLOOKUP(V$2,怪物属性!$B$4:$F$29,4,FALSE))</f>
        <v>7.1777590564448186</v>
      </c>
      <c r="W216" s="153">
        <f>$E216/(VLOOKUP(W$2,怪物属性!$B$4:$F$29,3,FALSE)-$G216)/IF(V216&lt;0,ABS(V216),V216)</f>
        <v>-2.4347392335626798</v>
      </c>
      <c r="X216" s="152">
        <f>VLOOKUP(X$2,怪物属性!$B$4:$F$29,5,FALSE)/($F216-VLOOKUP(X$2,怪物属性!$B$4:$F$29,4,FALSE))</f>
        <v>8.9809947778443622</v>
      </c>
      <c r="Y216" s="153">
        <f>$E216/(VLOOKUP(Y$2,怪物属性!$B$4:$F$29,3,FALSE)-$G216)/IF(X216&lt;0,ABS(X216),X216)</f>
        <v>-2.3842804694969613</v>
      </c>
      <c r="Z216" s="152">
        <f>VLOOKUP(Z$2,怪物属性!$B$4:$F$29,5,FALSE)/($F216-VLOOKUP(Z$2,怪物属性!$B$4:$F$29,4,FALSE))</f>
        <v>10.432761772129863</v>
      </c>
      <c r="AA216" s="153">
        <f>$E216/(VLOOKUP(AA$2,怪物属性!$B$4:$F$29,3,FALSE)-$G216)/IF(Z216&lt;0,ABS(Z216),Z216)</f>
        <v>-2.6617040539515529</v>
      </c>
      <c r="AB216" s="152">
        <f>VLOOKUP(AB$2,怪物属性!$B$4:$F$29,5,FALSE)/($F216-VLOOKUP(AB$2,怪物属性!$B$4:$F$29,4,FALSE))</f>
        <v>17.768878718535468</v>
      </c>
      <c r="AC216" s="153">
        <f>$E216/(VLOOKUP(AC$2,怪物属性!$B$4:$F$29,3,FALSE)-$G216)/IF(AB216&lt;0,ABS(AB216),AB216)</f>
        <v>4.217837137970907</v>
      </c>
      <c r="AD216" s="152">
        <f>VLOOKUP(AD$2,怪物属性!$B$4:$F$29,5,FALSE)/($F216-VLOOKUP(AD$2,怪物属性!$B$4:$F$29,4,FALSE))</f>
        <v>20.568197395476354</v>
      </c>
      <c r="AE216" s="153">
        <f>$E216/(VLOOKUP(AE$2,怪物属性!$B$4:$F$29,3,FALSE)-$G216)/IF(AD216&lt;0,ABS(AD216),AD216)</f>
        <v>1.7363245338951687</v>
      </c>
      <c r="AF216" s="152">
        <f>VLOOKUP(AF$2,怪物属性!$B$4:$F$29,5,FALSE)/($F216-VLOOKUP(AF$2,怪物属性!$B$4:$F$29,4,FALSE))</f>
        <v>24.737510072522159</v>
      </c>
      <c r="AG216" s="153">
        <f>$E216/(VLOOKUP(AG$2,怪物属性!$B$4:$F$29,3,FALSE)-$G216)/IF(AF216&lt;0,ABS(AF216),AF216)</f>
        <v>0.93763177752192162</v>
      </c>
      <c r="AH216" s="152">
        <f>VLOOKUP(AH$2,怪物属性!$B$4:$F$29,5,FALSE)/($F216-VLOOKUP(AH$2,怪物属性!$B$4:$F$29,4,FALSE))</f>
        <v>28.256378344741755</v>
      </c>
      <c r="AI216" s="153">
        <f>$E216/(VLOOKUP(AI$2,怪物属性!$B$4:$F$29,3,FALSE)-$G216)/IF(AH216&lt;0,ABS(AH216),AH216)</f>
        <v>0.60706309282033755</v>
      </c>
      <c r="AJ216" s="152">
        <f>VLOOKUP(AJ$2,怪物属性!$B$4:$F$29,5,FALSE)/($F216-VLOOKUP(AJ$2,怪物属性!$B$4:$F$29,4,FALSE))</f>
        <v>33.430956968529223</v>
      </c>
      <c r="AK216" s="153">
        <f>$E216/(VLOOKUP(AK$2,怪物属性!$B$4:$F$29,3,FALSE)-$G216)/IF(AJ216&lt;0,ABS(AJ216),AJ216)</f>
        <v>0.40352786171644733</v>
      </c>
      <c r="AL216" s="152">
        <f>VLOOKUP(AL$2,怪物属性!$B$4:$F$29,5,FALSE)/($F216-VLOOKUP(AL$2,怪物属性!$B$4:$F$29,4,FALSE))</f>
        <v>38.054033063352932</v>
      </c>
      <c r="AM216" s="153">
        <f>$E216/(VLOOKUP(AM$2,怪物属性!$B$4:$F$29,3,FALSE)-$G216)/IF(AL216&lt;0,ABS(AL216),AL216)</f>
        <v>0.28768682575199817</v>
      </c>
      <c r="AN216" s="152">
        <f>VLOOKUP(AN$2,怪物属性!$B$4:$F$29,5,FALSE)/($F216-VLOOKUP(AN$2,怪物属性!$B$4:$F$29,4,FALSE))</f>
        <v>44.50178181400161</v>
      </c>
      <c r="AO216" s="153">
        <f>$E216/(VLOOKUP(AO$2,怪物属性!$B$4:$F$29,3,FALSE)-$G216)/IF(AN216&lt;0,ABS(AN216),AN216)</f>
        <v>0.20827518907030387</v>
      </c>
      <c r="AP216" s="152">
        <f>VLOOKUP(AP$2,怪物属性!$B$4:$F$29,5,FALSE)/($F216-VLOOKUP(AP$2,怪物属性!$B$4:$F$29,4,FALSE))</f>
        <v>50.146037826191048</v>
      </c>
      <c r="AQ216" s="153">
        <f>$E216/(VLOOKUP(AQ$2,怪物属性!$B$4:$F$29,3,FALSE)-$G216)/IF(AP216&lt;0,ABS(AP216),AP216)</f>
        <v>0.15842784833601645</v>
      </c>
      <c r="AR216" s="152">
        <f>VLOOKUP(AR$2,怪物属性!$B$4:$F$29,5,FALSE)/($F216-VLOOKUP(AR$2,怪物属性!$B$4:$F$29,4,FALSE))</f>
        <v>58.273431642089477</v>
      </c>
      <c r="AS216" s="153">
        <f>$E216/(VLOOKUP(AS$2,怪物属性!$B$4:$F$29,3,FALSE)-$G216)/IF(AR216&lt;0,ABS(AR216),AR216)</f>
        <v>0.11901347127934306</v>
      </c>
      <c r="AT216" s="152">
        <f>VLOOKUP(AT$2,怪物属性!$B$4:$F$29,5,FALSE)/($F216-VLOOKUP(AT$2,怪物属性!$B$4:$F$29,4,FALSE))</f>
        <v>65.713270142180093</v>
      </c>
      <c r="AU216" s="153">
        <f>$E216/(VLOOKUP(AU$2,怪物属性!$B$4:$F$29,3,FALSE)-$G216)/IF(AT216&lt;0,ABS(AT216),AT216)</f>
        <v>9.2165262783338142E-2</v>
      </c>
      <c r="AV216" s="152">
        <f>VLOOKUP(AV$2,怪物属性!$B$4:$F$29,5,FALSE)/($F216-VLOOKUP(AV$2,怪物属性!$B$4:$F$29,4,FALSE))</f>
        <v>77.076771653543304</v>
      </c>
      <c r="AW216" s="153">
        <f>$E216/(VLOOKUP(AW$2,怪物属性!$B$4:$F$29,3,FALSE)-$G216)/IF(AV216&lt;0,ABS(AV216),AV216)</f>
        <v>6.8377557180890544E-2</v>
      </c>
      <c r="AX216" s="152">
        <f>VLOOKUP(AX$2,怪物属性!$B$4:$F$29,5,FALSE)/($F216-VLOOKUP(AX$2,怪物属性!$B$4:$F$29,4,FALSE))</f>
        <v>87.786416578429893</v>
      </c>
      <c r="AY216" s="153">
        <f>$E216/(VLOOKUP(AY$2,怪物属性!$B$4:$F$29,3,FALSE)-$G216)/IF(AX216&lt;0,ABS(AX216),AX216)</f>
        <v>5.2937381447660754E-2</v>
      </c>
      <c r="AZ216" s="152">
        <f>VLOOKUP(AZ$2,怪物属性!$B$4:$F$29,5,FALSE)/($F216-VLOOKUP(AZ$2,怪物属性!$B$4:$F$29,4,FALSE))</f>
        <v>105.31979695431473</v>
      </c>
      <c r="BA216" s="153">
        <f>$E216/(VLOOKUP(BA$2,怪物属性!$B$4:$F$29,3,FALSE)-$G216)/IF(AZ216&lt;0,ABS(AZ216),AZ216)</f>
        <v>3.7943272308449467E-2</v>
      </c>
      <c r="BB216" s="152">
        <f>VLOOKUP(BB$2,怪物属性!$B$4:$F$29,5,FALSE)/($F216-VLOOKUP(BB$2,怪物属性!$B$4:$F$29,4,FALSE))</f>
        <v>127.09683794466403</v>
      </c>
      <c r="BC216" s="153">
        <f>$E216/(VLOOKUP(BC$2,怪物属性!$B$4:$F$29,3,FALSE)-$G216)/IF(BB216&lt;0,ABS(BB216),BB216)</f>
        <v>2.6910971136991126E-2</v>
      </c>
      <c r="BD216" s="152">
        <f>VLOOKUP(BD$2,怪物属性!$B$4:$F$29,5,FALSE)/($F216-VLOOKUP(BD$2,怪物属性!$B$4:$F$29,4,FALSE))</f>
        <v>190.05809859154928</v>
      </c>
      <c r="BE216" s="153">
        <f>$E216/(VLOOKUP(BE$2,怪物属性!$B$4:$F$29,3,FALSE)-$G216)/IF(BD216&lt;0,ABS(BD216),BD216)</f>
        <v>1.4110425772160757E-2</v>
      </c>
    </row>
    <row r="217" spans="1:57" x14ac:dyDescent="0.15">
      <c r="A217" s="30">
        <f>VLOOKUP(B217,装备升级!W:AB,静态模拟!C217+1,FALSE)+IF(静态模拟!D217=0,0,VLOOKUP(B217,装备强化!AP:AZ,静态模拟!D217+1,FALSE))</f>
        <v>583</v>
      </c>
      <c r="B217" s="149">
        <v>15</v>
      </c>
      <c r="C217" s="149">
        <v>5</v>
      </c>
      <c r="D217" s="149">
        <v>2</v>
      </c>
      <c r="E217" s="149">
        <f t="shared" si="10"/>
        <v>41970</v>
      </c>
      <c r="F217" s="22">
        <f t="shared" si="11"/>
        <v>13990</v>
      </c>
      <c r="G217" s="22">
        <f t="shared" si="12"/>
        <v>6995</v>
      </c>
      <c r="H217" s="152">
        <f>VLOOKUP(H$2,怪物属性!$B$4:$F$29,5,FALSE)/($F217-VLOOKUP(H$2,怪物属性!$B$4:$F$29,4,FALSE))</f>
        <v>0.82292849035187288</v>
      </c>
      <c r="I217" s="153">
        <f>$E217/(VLOOKUP(I$2,怪物属性!$B$4:$F$29,3,FALSE)-$G217)/IF(H217&lt;0,ABS(H217),H217)</f>
        <v>-9.364815682500284</v>
      </c>
      <c r="J217" s="152">
        <f>VLOOKUP(J$2,怪物属性!$B$4:$F$29,5,FALSE)/($F217-VLOOKUP(J$2,怪物属性!$B$4:$F$29,4,FALSE))</f>
        <v>1.2313003452243958</v>
      </c>
      <c r="K217" s="153">
        <f>$E217/(VLOOKUP(K$2,怪物属性!$B$4:$F$29,3,FALSE)-$G217)/IF(J217&lt;0,ABS(J217),J217)</f>
        <v>-6.7859677260303535</v>
      </c>
      <c r="L217" s="152">
        <f>VLOOKUP(L$2,怪物属性!$B$4:$F$29,5,FALSE)/($F217-VLOOKUP(L$2,怪物属性!$B$4:$F$29,4,FALSE))</f>
        <v>1.9754162128520305</v>
      </c>
      <c r="M217" s="153">
        <f>$E217/(VLOOKUP(M$2,怪物属性!$B$4:$F$29,3,FALSE)-$G217)/IF(L217&lt;0,ABS(L217),L217)</f>
        <v>-4.6207384693435376</v>
      </c>
      <c r="N217" s="152">
        <f>VLOOKUP(N$2,怪物属性!$B$4:$F$29,5,FALSE)/($F217-VLOOKUP(N$2,怪物属性!$B$4:$F$29,4,FALSE))</f>
        <v>2.6079545454545454</v>
      </c>
      <c r="O217" s="153">
        <f>$E217/(VLOOKUP(O$2,怪物属性!$B$4:$F$29,3,FALSE)-$G217)/IF(N217&lt;0,ABS(N217),N217)</f>
        <v>-3.8573997831794911</v>
      </c>
      <c r="P217" s="152">
        <f>VLOOKUP(P$2,怪物属性!$B$4:$F$29,5,FALSE)/($F217-VLOOKUP(P$2,怪物属性!$B$4:$F$29,4,FALSE))</f>
        <v>3.6719513171590998</v>
      </c>
      <c r="Q217" s="153">
        <f>$E217/(VLOOKUP(Q$2,怪物属性!$B$4:$F$29,3,FALSE)-$G217)/IF(P217&lt;0,ABS(P217),P217)</f>
        <v>-3.053670878415391</v>
      </c>
      <c r="R217" s="152">
        <f>VLOOKUP(R$2,怪物属性!$B$4:$F$29,5,FALSE)/($F217-VLOOKUP(R$2,怪物属性!$B$4:$F$29,4,FALSE))</f>
        <v>4.581143740340031</v>
      </c>
      <c r="S217" s="153">
        <f>$E217/(VLOOKUP(S$2,怪物属性!$B$4:$F$29,3,FALSE)-$G217)/IF(R217&lt;0,ABS(R217),R217)</f>
        <v>-2.7854872640121715</v>
      </c>
      <c r="T217" s="152">
        <f>VLOOKUP(T$2,怪物属性!$B$4:$F$29,5,FALSE)/($F217-VLOOKUP(T$2,怪物属性!$B$4:$F$29,4,FALSE))</f>
        <v>5.9986785596299965</v>
      </c>
      <c r="U217" s="153">
        <f>$E217/(VLOOKUP(U$2,怪物属性!$B$4:$F$29,3,FALSE)-$G217)/IF(T217&lt;0,ABS(T217),T217)</f>
        <v>-2.449769229202861</v>
      </c>
      <c r="V217" s="152">
        <f>VLOOKUP(V$2,怪物属性!$B$4:$F$29,5,FALSE)/($F217-VLOOKUP(V$2,怪物属性!$B$4:$F$29,4,FALSE))</f>
        <v>7.147651006711409</v>
      </c>
      <c r="W217" s="153">
        <f>$E217/(VLOOKUP(W$2,怪物属性!$B$4:$F$29,3,FALSE)-$G217)/IF(V217&lt;0,ABS(V217),V217)</f>
        <v>-2.4283950185812979</v>
      </c>
      <c r="X217" s="152">
        <f>VLOOKUP(X$2,怪物属性!$B$4:$F$29,5,FALSE)/($F217-VLOOKUP(X$2,怪物属性!$B$4:$F$29,4,FALSE))</f>
        <v>8.9427158809990619</v>
      </c>
      <c r="Y217" s="153">
        <f>$E217/(VLOOKUP(Y$2,怪物属性!$B$4:$F$29,3,FALSE)-$G217)/IF(X217&lt;0,ABS(X217),X217)</f>
        <v>-2.3727022874311818</v>
      </c>
      <c r="Z217" s="152">
        <f>VLOOKUP(Z$2,怪物属性!$B$4:$F$29,5,FALSE)/($F217-VLOOKUP(Z$2,怪物属性!$B$4:$F$29,4,FALSE))</f>
        <v>10.387555247421787</v>
      </c>
      <c r="AA217" s="153">
        <f>$E217/(VLOOKUP(AA$2,怪物属性!$B$4:$F$29,3,FALSE)-$G217)/IF(Z217&lt;0,ABS(Z217),Z217)</f>
        <v>-2.6390670956773379</v>
      </c>
      <c r="AB217" s="152">
        <f>VLOOKUP(AB$2,怪物属性!$B$4:$F$29,5,FALSE)/($F217-VLOOKUP(AB$2,怪物属性!$B$4:$F$29,4,FALSE))</f>
        <v>17.684570127158853</v>
      </c>
      <c r="AC217" s="153">
        <f>$E217/(VLOOKUP(AC$2,怪物属性!$B$4:$F$29,3,FALSE)-$G217)/IF(AB217&lt;0,ABS(AB217),AB217)</f>
        <v>4.4526366084404811</v>
      </c>
      <c r="AD217" s="152">
        <f>VLOOKUP(AD$2,怪物属性!$B$4:$F$29,5,FALSE)/($F217-VLOOKUP(AD$2,怪物属性!$B$4:$F$29,4,FALSE))</f>
        <v>20.467991815258696</v>
      </c>
      <c r="AE217" s="153">
        <f>$E217/(VLOOKUP(AE$2,怪物属性!$B$4:$F$29,3,FALSE)-$G217)/IF(AD217&lt;0,ABS(AD217),AD217)</f>
        <v>1.7892833346705039</v>
      </c>
      <c r="AF217" s="152">
        <f>VLOOKUP(AF$2,怪物属性!$B$4:$F$29,5,FALSE)/($F217-VLOOKUP(AF$2,怪物属性!$B$4:$F$29,4,FALSE))</f>
        <v>24.613549809581077</v>
      </c>
      <c r="AG217" s="153">
        <f>$E217/(VLOOKUP(AG$2,怪物属性!$B$4:$F$29,3,FALSE)-$G217)/IF(AF217&lt;0,ABS(AF217),AF217)</f>
        <v>0.95903169334872995</v>
      </c>
      <c r="AH217" s="152">
        <f>VLOOKUP(AH$2,怪物属性!$B$4:$F$29,5,FALSE)/($F217-VLOOKUP(AH$2,怪物属性!$B$4:$F$29,4,FALSE))</f>
        <v>28.110606685926538</v>
      </c>
      <c r="AI217" s="153">
        <f>$E217/(VLOOKUP(AI$2,怪物属性!$B$4:$F$29,3,FALSE)-$G217)/IF(AH217&lt;0,ABS(AH217),AH217)</f>
        <v>0.61874460981405921</v>
      </c>
      <c r="AJ217" s="152">
        <f>VLOOKUP(AJ$2,怪物属性!$B$4:$F$29,5,FALSE)/($F217-VLOOKUP(AJ$2,怪物属性!$B$4:$F$29,4,FALSE))</f>
        <v>33.25298126064736</v>
      </c>
      <c r="AK217" s="153">
        <f>$E217/(VLOOKUP(AK$2,怪物属性!$B$4:$F$29,3,FALSE)-$G217)/IF(AJ217&lt;0,ABS(AJ217),AJ217)</f>
        <v>0.4104528367192532</v>
      </c>
      <c r="AL217" s="152">
        <f>VLOOKUP(AL$2,怪物属性!$B$4:$F$29,5,FALSE)/($F217-VLOOKUP(AL$2,怪物属性!$B$4:$F$29,4,FALSE))</f>
        <v>37.844091360476661</v>
      </c>
      <c r="AM217" s="153">
        <f>$E217/(VLOOKUP(AM$2,怪物属性!$B$4:$F$29,3,FALSE)-$G217)/IF(AL217&lt;0,ABS(AL217),AL217)</f>
        <v>0.29223289924459456</v>
      </c>
      <c r="AN217" s="152">
        <f>VLOOKUP(AN$2,怪物属性!$B$4:$F$29,5,FALSE)/($F217-VLOOKUP(AN$2,怪物属性!$B$4:$F$29,4,FALSE))</f>
        <v>44.247456852211684</v>
      </c>
      <c r="AO217" s="153">
        <f>$E217/(VLOOKUP(AO$2,怪物属性!$B$4:$F$29,3,FALSE)-$G217)/IF(AN217&lt;0,ABS(AN217),AN217)</f>
        <v>0.21139493879825269</v>
      </c>
      <c r="AP217" s="152">
        <f>VLOOKUP(AP$2,怪物属性!$B$4:$F$29,5,FALSE)/($F217-VLOOKUP(AP$2,怪物属性!$B$4:$F$29,4,FALSE))</f>
        <v>49.847691575440265</v>
      </c>
      <c r="AQ217" s="153">
        <f>$E217/(VLOOKUP(AQ$2,怪物属性!$B$4:$F$29,3,FALSE)-$G217)/IF(AP217&lt;0,ABS(AP217),AP217)</f>
        <v>0.16071096899074977</v>
      </c>
      <c r="AR217" s="152">
        <f>VLOOKUP(AR$2,怪物属性!$B$4:$F$29,5,FALSE)/($F217-VLOOKUP(AR$2,怪物属性!$B$4:$F$29,4,FALSE))</f>
        <v>57.91157476403378</v>
      </c>
      <c r="AS217" s="153">
        <f>$E217/(VLOOKUP(AS$2,怪物属性!$B$4:$F$29,3,FALSE)-$G217)/IF(AR217&lt;0,ABS(AR217),AR217)</f>
        <v>0.12068702526922505</v>
      </c>
      <c r="AT217" s="152">
        <f>VLOOKUP(AT$2,怪物属性!$B$4:$F$29,5,FALSE)/($F217-VLOOKUP(AT$2,怪物属性!$B$4:$F$29,4,FALSE))</f>
        <v>65.283546952654987</v>
      </c>
      <c r="AU217" s="153">
        <f>$E217/(VLOOKUP(AU$2,怪物属性!$B$4:$F$29,3,FALSE)-$G217)/IF(AT217&lt;0,ABS(AT217),AT217)</f>
        <v>9.3443003366506405E-2</v>
      </c>
      <c r="AV217" s="152">
        <f>VLOOKUP(AV$2,怪物属性!$B$4:$F$29,5,FALSE)/($F217-VLOOKUP(AV$2,怪物属性!$B$4:$F$29,4,FALSE))</f>
        <v>76.538676347389</v>
      </c>
      <c r="AW217" s="153">
        <f>$E217/(VLOOKUP(AW$2,怪物属性!$B$4:$F$29,3,FALSE)-$G217)/IF(AV217&lt;0,ABS(AV217),AV217)</f>
        <v>6.9323668751241199E-2</v>
      </c>
      <c r="AX217" s="152">
        <f>VLOOKUP(AX$2,怪物属性!$B$4:$F$29,5,FALSE)/($F217-VLOOKUP(AX$2,怪物属性!$B$4:$F$29,4,FALSE))</f>
        <v>87.127458339588657</v>
      </c>
      <c r="AY217" s="153">
        <f>$E217/(VLOOKUP(AY$2,怪物属性!$B$4:$F$29,3,FALSE)-$G217)/IF(AX217&lt;0,ABS(AX217),AX217)</f>
        <v>5.3678189468092871E-2</v>
      </c>
      <c r="AZ217" s="152">
        <f>VLOOKUP(AZ$2,怪物属性!$B$4:$F$29,5,FALSE)/($F217-VLOOKUP(AZ$2,怪物属性!$B$4:$F$29,4,FALSE))</f>
        <v>104.43624161073825</v>
      </c>
      <c r="BA217" s="153">
        <f>$E217/(VLOOKUP(BA$2,怪物属性!$B$4:$F$29,3,FALSE)-$G217)/IF(AZ217&lt;0,ABS(AZ217),AZ217)</f>
        <v>3.8493485408185951E-2</v>
      </c>
      <c r="BB217" s="152">
        <f>VLOOKUP(BB$2,怪物属性!$B$4:$F$29,5,FALSE)/($F217-VLOOKUP(BB$2,怪物属性!$B$4:$F$29,4,FALSE))</f>
        <v>125.85322896281801</v>
      </c>
      <c r="BC217" s="153">
        <f>$E217/(VLOOKUP(BC$2,怪物属性!$B$4:$F$29,3,FALSE)-$G217)/IF(BB217&lt;0,ABS(BB217),BB217)</f>
        <v>2.7330248845496175E-2</v>
      </c>
      <c r="BD217" s="152">
        <f>VLOOKUP(BD$2,怪物属性!$B$4:$F$29,5,FALSE)/($F217-VLOOKUP(BD$2,怪物属性!$B$4:$F$29,4,FALSE))</f>
        <v>187.31000578369</v>
      </c>
      <c r="BE217" s="153">
        <f>$E217/(VLOOKUP(BE$2,怪物属性!$B$4:$F$29,3,FALSE)-$G217)/IF(BD217&lt;0,ABS(BD217),BD217)</f>
        <v>1.4391871520115795E-2</v>
      </c>
    </row>
    <row r="218" spans="1:57" x14ac:dyDescent="0.15">
      <c r="A218" s="30">
        <f>VLOOKUP(B218,装备升级!W:AB,静态模拟!C218+1,FALSE)+IF(静态模拟!D218=0,0,VLOOKUP(B218,装备强化!AP:AZ,静态模拟!D218+1,FALSE))</f>
        <v>747</v>
      </c>
      <c r="B218" s="149">
        <v>15</v>
      </c>
      <c r="C218" s="149">
        <v>5</v>
      </c>
      <c r="D218" s="149">
        <v>3</v>
      </c>
      <c r="E218" s="149">
        <f t="shared" si="10"/>
        <v>42120</v>
      </c>
      <c r="F218" s="22">
        <f t="shared" si="11"/>
        <v>14040</v>
      </c>
      <c r="G218" s="22">
        <f t="shared" si="12"/>
        <v>7020</v>
      </c>
      <c r="H218" s="152">
        <f>VLOOKUP(H$2,怪物属性!$B$4:$F$29,5,FALSE)/($F218-VLOOKUP(H$2,怪物属性!$B$4:$F$29,4,FALSE))</f>
        <v>0.81982661138333957</v>
      </c>
      <c r="I218" s="153">
        <f>$E218/(VLOOKUP(I$2,怪物属性!$B$4:$F$29,3,FALSE)-$G218)/IF(H218&lt;0,ABS(H218),H218)</f>
        <v>-9.3907361069967674</v>
      </c>
      <c r="J218" s="152">
        <f>VLOOKUP(J$2,怪物属性!$B$4:$F$29,5,FALSE)/($F218-VLOOKUP(J$2,怪物属性!$B$4:$F$29,4,FALSE))</f>
        <v>1.2265953381734811</v>
      </c>
      <c r="K218" s="153">
        <f>$E218/(VLOOKUP(K$2,怪物属性!$B$4:$F$29,3,FALSE)-$G218)/IF(J218&lt;0,ABS(J218),J218)</f>
        <v>-6.8024867811069809</v>
      </c>
      <c r="L218" s="152">
        <f>VLOOKUP(L$2,怪物属性!$B$4:$F$29,5,FALSE)/($F218-VLOOKUP(L$2,怪物属性!$B$4:$F$29,4,FALSE))</f>
        <v>1.967761934283943</v>
      </c>
      <c r="M218" s="153">
        <f>$E218/(VLOOKUP(M$2,怪物属性!$B$4:$F$29,3,FALSE)-$G218)/IF(L218&lt;0,ABS(L218),L218)</f>
        <v>-4.6301164515222855</v>
      </c>
      <c r="N218" s="152">
        <f>VLOOKUP(N$2,怪物属性!$B$4:$F$29,5,FALSE)/($F218-VLOOKUP(N$2,怪物属性!$B$4:$F$29,4,FALSE))</f>
        <v>2.597704763401981</v>
      </c>
      <c r="O218" s="153">
        <f>$E218/(VLOOKUP(O$2,怪物属性!$B$4:$F$29,3,FALSE)-$G218)/IF(N218&lt;0,ABS(N218),N218)</f>
        <v>-3.8633103944460796</v>
      </c>
      <c r="P218" s="152">
        <f>VLOOKUP(P$2,怪物属性!$B$4:$F$29,5,FALSE)/($F218-VLOOKUP(P$2,怪物属性!$B$4:$F$29,4,FALSE))</f>
        <v>3.6573091953106309</v>
      </c>
      <c r="Q218" s="153">
        <f>$E218/(VLOOKUP(Q$2,怪物属性!$B$4:$F$29,3,FALSE)-$G218)/IF(P218&lt;0,ABS(P218),P218)</f>
        <v>-3.0564394072498327</v>
      </c>
      <c r="R218" s="152">
        <f>VLOOKUP(R$2,怪物属性!$B$4:$F$29,5,FALSE)/($F218-VLOOKUP(R$2,怪物属性!$B$4:$F$29,4,FALSE))</f>
        <v>4.5625860811796164</v>
      </c>
      <c r="S218" s="153">
        <f>$E218/(VLOOKUP(S$2,怪物属性!$B$4:$F$29,3,FALSE)-$G218)/IF(R218&lt;0,ABS(R218),R218)</f>
        <v>-2.785638698913532</v>
      </c>
      <c r="T218" s="152">
        <f>VLOOKUP(T$2,怪物属性!$B$4:$F$29,5,FALSE)/($F218-VLOOKUP(T$2,怪物属性!$B$4:$F$29,4,FALSE))</f>
        <v>5.974008883039974</v>
      </c>
      <c r="U218" s="153">
        <f>$E218/(VLOOKUP(U$2,怪物属性!$B$4:$F$29,3,FALSE)-$G218)/IF(T218&lt;0,ABS(T218),T218)</f>
        <v>-2.4472550884769078</v>
      </c>
      <c r="V218" s="152">
        <f>VLOOKUP(V$2,怪物属性!$B$4:$F$29,5,FALSE)/($F218-VLOOKUP(V$2,怪物属性!$B$4:$F$29,4,FALSE))</f>
        <v>7.1177944862155389</v>
      </c>
      <c r="W218" s="153">
        <f>$E218/(VLOOKUP(W$2,怪物属性!$B$4:$F$29,3,FALSE)-$G218)/IF(V218&lt;0,ABS(V218),V218)</f>
        <v>-2.4222527139916865</v>
      </c>
      <c r="X218" s="152">
        <f>VLOOKUP(X$2,怪物属性!$B$4:$F$29,5,FALSE)/($F218-VLOOKUP(X$2,怪物属性!$B$4:$F$29,4,FALSE))</f>
        <v>8.9047619047619051</v>
      </c>
      <c r="Y218" s="153">
        <f>$E218/(VLOOKUP(Y$2,怪物属性!$B$4:$F$29,3,FALSE)-$G218)/IF(X218&lt;0,ABS(X218),X218)</f>
        <v>-2.3614845112011125</v>
      </c>
      <c r="Z218" s="152">
        <f>VLOOKUP(Z$2,怪物属性!$B$4:$F$29,5,FALSE)/($F218-VLOOKUP(Z$2,怪物属性!$B$4:$F$29,4,FALSE))</f>
        <v>10.342738804038312</v>
      </c>
      <c r="AA218" s="153">
        <f>$E218/(VLOOKUP(AA$2,怪物属性!$B$4:$F$29,3,FALSE)-$G218)/IF(Z218&lt;0,ABS(Z218),Z218)</f>
        <v>-2.6172379727689412</v>
      </c>
      <c r="AB218" s="152">
        <f>VLOOKUP(AB$2,怪物属性!$B$4:$F$29,5,FALSE)/($F218-VLOOKUP(AB$2,怪物属性!$B$4:$F$29,4,FALSE))</f>
        <v>17.601057801284473</v>
      </c>
      <c r="AC218" s="153">
        <f>$E218/(VLOOKUP(AC$2,怪物属性!$B$4:$F$29,3,FALSE)-$G218)/IF(AB218&lt;0,ABS(AB218),AB218)</f>
        <v>4.7107047066637602</v>
      </c>
      <c r="AD218" s="152">
        <f>VLOOKUP(AD$2,怪物属性!$B$4:$F$29,5,FALSE)/($F218-VLOOKUP(AD$2,怪物属性!$B$4:$F$29,4,FALSE))</f>
        <v>20.368757878405894</v>
      </c>
      <c r="AE218" s="153">
        <f>$E218/(VLOOKUP(AE$2,怪物属性!$B$4:$F$29,3,FALSE)-$G218)/IF(AD218&lt;0,ABS(AD218),AD218)</f>
        <v>1.8446679580935201</v>
      </c>
      <c r="AF218" s="152">
        <f>VLOOKUP(AF$2,怪物属性!$B$4:$F$29,5,FALSE)/($F218-VLOOKUP(AF$2,怪物属性!$B$4:$F$29,4,FALSE))</f>
        <v>24.490825688073393</v>
      </c>
      <c r="AG218" s="153">
        <f>$E218/(VLOOKUP(AG$2,怪物属性!$B$4:$F$29,3,FALSE)-$G218)/IF(AF218&lt;0,ABS(AF218),AF218)</f>
        <v>0.98107683005517421</v>
      </c>
      <c r="AH218" s="152">
        <f>VLOOKUP(AH$2,怪物属性!$B$4:$F$29,5,FALSE)/($F218-VLOOKUP(AH$2,怪物属性!$B$4:$F$29,4,FALSE))</f>
        <v>27.966331348799013</v>
      </c>
      <c r="AI218" s="153">
        <f>$E218/(VLOOKUP(AI$2,怪物属性!$B$4:$F$29,3,FALSE)-$G218)/IF(AH218&lt;0,ABS(AH218),AH218)</f>
        <v>0.63069377011909444</v>
      </c>
      <c r="AJ218" s="152">
        <f>VLOOKUP(AJ$2,怪物属性!$B$4:$F$29,5,FALSE)/($F218-VLOOKUP(AJ$2,怪物属性!$B$4:$F$29,4,FALSE))</f>
        <v>33.076890489303111</v>
      </c>
      <c r="AK218" s="153">
        <f>$E218/(VLOOKUP(AK$2,怪物属性!$B$4:$F$29,3,FALSE)-$G218)/IF(AJ218&lt;0,ABS(AJ218),AJ218)</f>
        <v>0.4175070830808536</v>
      </c>
      <c r="AL218" s="152">
        <f>VLOOKUP(AL$2,怪物属性!$B$4:$F$29,5,FALSE)/($F218-VLOOKUP(AL$2,怪物属性!$B$4:$F$29,4,FALSE))</f>
        <v>37.636453418193788</v>
      </c>
      <c r="AM218" s="153">
        <f>$E218/(VLOOKUP(AM$2,怪物属性!$B$4:$F$29,3,FALSE)-$G218)/IF(AL218&lt;0,ABS(AL218),AL218)</f>
        <v>0.29685086607290706</v>
      </c>
      <c r="AN218" s="152">
        <f>VLOOKUP(AN$2,怪物属性!$B$4:$F$29,5,FALSE)/($F218-VLOOKUP(AN$2,怪物属性!$B$4:$F$29,4,FALSE))</f>
        <v>43.996022275258554</v>
      </c>
      <c r="AO218" s="153">
        <f>$E218/(VLOOKUP(AO$2,怪物属性!$B$4:$F$29,3,FALSE)-$G218)/IF(AN218&lt;0,ABS(AN218),AN218)</f>
        <v>0.2145583315251807</v>
      </c>
      <c r="AP218" s="152">
        <f>VLOOKUP(AP$2,怪物属性!$B$4:$F$29,5,FALSE)/($F218-VLOOKUP(AP$2,怪物属性!$B$4:$F$29,4,FALSE))</f>
        <v>49.552874378992193</v>
      </c>
      <c r="AQ218" s="153">
        <f>$E218/(VLOOKUP(AQ$2,怪物属性!$B$4:$F$29,3,FALSE)-$G218)/IF(AP218&lt;0,ABS(AP218),AP218)</f>
        <v>0.16302285113223913</v>
      </c>
      <c r="AR218" s="152">
        <f>VLOOKUP(AR$2,怪物属性!$B$4:$F$29,5,FALSE)/($F218-VLOOKUP(AR$2,怪物属性!$B$4:$F$29,4,FALSE))</f>
        <v>57.554184152061218</v>
      </c>
      <c r="AS218" s="153">
        <f>$E218/(VLOOKUP(AS$2,怪物属性!$B$4:$F$29,3,FALSE)-$G218)/IF(AR218&lt;0,ABS(AR218),AR218)</f>
        <v>0.1223799514256048</v>
      </c>
      <c r="AT218" s="152">
        <f>VLOOKUP(AT$2,怪物属性!$B$4:$F$29,5,FALSE)/($F218-VLOOKUP(AT$2,怪物属性!$B$4:$F$29,4,FALSE))</f>
        <v>64.859407484407484</v>
      </c>
      <c r="AU218" s="153">
        <f>$E218/(VLOOKUP(AU$2,怪物属性!$B$4:$F$29,3,FALSE)-$G218)/IF(AT218&lt;0,ABS(AT218),AT218)</f>
        <v>9.4734447470371616E-2</v>
      </c>
      <c r="AV218" s="152">
        <f>VLOOKUP(AV$2,怪物属性!$B$4:$F$29,5,FALSE)/($F218-VLOOKUP(AV$2,怪物属性!$B$4:$F$29,4,FALSE))</f>
        <v>76.008042151968937</v>
      </c>
      <c r="AW218" s="153">
        <f>$E218/(VLOOKUP(AW$2,怪物属性!$B$4:$F$29,3,FALSE)-$G218)/IF(AV218&lt;0,ABS(AV218),AV218)</f>
        <v>7.027925011899569E-2</v>
      </c>
      <c r="AX218" s="152">
        <f>VLOOKUP(AX$2,怪物属性!$B$4:$F$29,5,FALSE)/($F218-VLOOKUP(AX$2,怪物属性!$B$4:$F$29,4,FALSE))</f>
        <v>86.478319177469828</v>
      </c>
      <c r="AY218" s="153">
        <f>$E218/(VLOOKUP(AY$2,怪物属性!$B$4:$F$29,3,FALSE)-$G218)/IF(AX218&lt;0,ABS(AX218),AX218)</f>
        <v>5.4426024710087721E-2</v>
      </c>
      <c r="AZ218" s="152">
        <f>VLOOKUP(AZ$2,怪物属性!$B$4:$F$29,5,FALSE)/($F218-VLOOKUP(AZ$2,怪物属性!$B$4:$F$29,4,FALSE))</f>
        <v>103.56738768718802</v>
      </c>
      <c r="BA218" s="153">
        <f>$E218/(VLOOKUP(BA$2,怪物属性!$B$4:$F$29,3,FALSE)-$G218)/IF(AZ218&lt;0,ABS(AZ218),AZ218)</f>
        <v>3.904865379964554E-2</v>
      </c>
      <c r="BB218" s="152">
        <f>VLOOKUP(BB$2,怪物属性!$B$4:$F$29,5,FALSE)/($F218-VLOOKUP(BB$2,怪物属性!$B$4:$F$29,4,FALSE))</f>
        <v>124.63372093023256</v>
      </c>
      <c r="BC218" s="153">
        <f>$E218/(VLOOKUP(BC$2,怪物属性!$B$4:$F$29,3,FALSE)-$G218)/IF(BB218&lt;0,ABS(BB218),BB218)</f>
        <v>2.7753163578275619E-2</v>
      </c>
      <c r="BD218" s="152">
        <f>VLOOKUP(BD$2,怪物属性!$B$4:$F$29,5,FALSE)/($F218-VLOOKUP(BD$2,怪物属性!$B$4:$F$29,4,FALSE))</f>
        <v>184.64025085518813</v>
      </c>
      <c r="BE218" s="153">
        <f>$E218/(VLOOKUP(BE$2,怪物属性!$B$4:$F$29,3,FALSE)-$G218)/IF(BD218&lt;0,ABS(BD218),BD218)</f>
        <v>1.46757124375036E-2</v>
      </c>
    </row>
    <row r="219" spans="1:57" x14ac:dyDescent="0.15">
      <c r="A219" s="30">
        <f>VLOOKUP(B219,装备升级!W:AB,静态模拟!C219+1,FALSE)+IF(静态模拟!D219=0,0,VLOOKUP(B219,装备强化!AP:AZ,静态模拟!D219+1,FALSE))</f>
        <v>961</v>
      </c>
      <c r="B219" s="149">
        <v>15</v>
      </c>
      <c r="C219" s="149">
        <v>5</v>
      </c>
      <c r="D219" s="149">
        <v>4</v>
      </c>
      <c r="E219" s="149">
        <f t="shared" si="10"/>
        <v>42270</v>
      </c>
      <c r="F219" s="22">
        <f t="shared" si="11"/>
        <v>14090</v>
      </c>
      <c r="G219" s="22">
        <f t="shared" si="12"/>
        <v>7045</v>
      </c>
      <c r="H219" s="152">
        <f>VLOOKUP(H$2,怪物属性!$B$4:$F$29,5,FALSE)/($F219-VLOOKUP(H$2,怪物属性!$B$4:$F$29,4,FALSE))</f>
        <v>0.81674802853924144</v>
      </c>
      <c r="I219" s="153">
        <f>$E219/(VLOOKUP(I$2,怪物属性!$B$4:$F$29,3,FALSE)-$G219)/IF(H219&lt;0,ABS(H219),H219)</f>
        <v>-9.4166716859910657</v>
      </c>
      <c r="J219" s="152">
        <f>VLOOKUP(J$2,怪物属性!$B$4:$F$29,5,FALSE)/($F219-VLOOKUP(J$2,怪物属性!$B$4:$F$29,4,FALSE))</f>
        <v>1.2219261515036164</v>
      </c>
      <c r="K219" s="153">
        <f>$E219/(VLOOKUP(K$2,怪物属性!$B$4:$F$29,3,FALSE)-$G219)/IF(J219&lt;0,ABS(J219),J219)</f>
        <v>-6.8190272488951029</v>
      </c>
      <c r="L219" s="152">
        <f>VLOOKUP(L$2,怪物属性!$B$4:$F$29,5,FALSE)/($F219-VLOOKUP(L$2,怪物属性!$B$4:$F$29,4,FALSE))</f>
        <v>1.9601667438628996</v>
      </c>
      <c r="M219" s="153">
        <f>$E219/(VLOOKUP(M$2,怪物属性!$B$4:$F$29,3,FALSE)-$G219)/IF(L219&lt;0,ABS(L219),L219)</f>
        <v>-4.6395206467240815</v>
      </c>
      <c r="N219" s="152">
        <f>VLOOKUP(N$2,怪物属性!$B$4:$F$29,5,FALSE)/($F219-VLOOKUP(N$2,怪物属性!$B$4:$F$29,4,FALSE))</f>
        <v>2.5875352333228938</v>
      </c>
      <c r="O219" s="153">
        <f>$E219/(VLOOKUP(O$2,怪物属性!$B$4:$F$29,3,FALSE)-$G219)/IF(N219&lt;0,ABS(N219),N219)</f>
        <v>-3.8692585127459407</v>
      </c>
      <c r="P219" s="152">
        <f>VLOOKUP(P$2,怪物属性!$B$4:$F$29,5,FALSE)/($F219-VLOOKUP(P$2,怪物属性!$B$4:$F$29,4,FALSE))</f>
        <v>3.6427833823178966</v>
      </c>
      <c r="Q219" s="153">
        <f>$E219/(VLOOKUP(Q$2,怪物属性!$B$4:$F$29,3,FALSE)-$G219)/IF(P219&lt;0,ABS(P219),P219)</f>
        <v>-3.0592576758985106</v>
      </c>
      <c r="R219" s="152">
        <f>VLOOKUP(R$2,怪物属性!$B$4:$F$29,5,FALSE)/($F219-VLOOKUP(R$2,怪物属性!$B$4:$F$29,4,FALSE))</f>
        <v>4.5441781650931974</v>
      </c>
      <c r="S219" s="153">
        <f>$E219/(VLOOKUP(S$2,怪物属性!$B$4:$F$29,3,FALSE)-$G219)/IF(R219&lt;0,ABS(R219),R219)</f>
        <v>-2.785867636779674</v>
      </c>
      <c r="T219" s="152">
        <f>VLOOKUP(T$2,怪物属性!$B$4:$F$29,5,FALSE)/($F219-VLOOKUP(T$2,怪物属性!$B$4:$F$29,4,FALSE))</f>
        <v>5.9495412844036695</v>
      </c>
      <c r="U219" s="153">
        <f>$E219/(VLOOKUP(U$2,怪物属性!$B$4:$F$29,3,FALSE)-$G219)/IF(T219&lt;0,ABS(T219),T219)</f>
        <v>-2.4448552724509578</v>
      </c>
      <c r="V219" s="152">
        <f>VLOOKUP(V$2,怪物属性!$B$4:$F$29,5,FALSE)/($F219-VLOOKUP(V$2,怪物属性!$B$4:$F$29,4,FALSE))</f>
        <v>7.0881863560732112</v>
      </c>
      <c r="W219" s="153">
        <f>$E219/(VLOOKUP(W$2,怪物属性!$B$4:$F$29,3,FALSE)-$G219)/IF(V219&lt;0,ABS(V219),V219)</f>
        <v>-2.4163061839432056</v>
      </c>
      <c r="X219" s="152">
        <f>VLOOKUP(X$2,怪物属性!$B$4:$F$29,5,FALSE)/($F219-VLOOKUP(X$2,怪物属性!$B$4:$F$29,4,FALSE))</f>
        <v>8.8671287296086554</v>
      </c>
      <c r="Y219" s="153">
        <f>$E219/(VLOOKUP(Y$2,怪物属性!$B$4:$F$29,3,FALSE)-$G219)/IF(X219&lt;0,ABS(X219),X219)</f>
        <v>-2.3506138121885698</v>
      </c>
      <c r="Z219" s="152">
        <f>VLOOKUP(Z$2,怪物属性!$B$4:$F$29,5,FALSE)/($F219-VLOOKUP(Z$2,怪物属性!$B$4:$F$29,4,FALSE))</f>
        <v>10.29830741472635</v>
      </c>
      <c r="AA219" s="153">
        <f>$E219/(VLOOKUP(AA$2,怪物属性!$B$4:$F$29,3,FALSE)-$G219)/IF(Z219&lt;0,ABS(Z219),Z219)</f>
        <v>-2.5961783628655559</v>
      </c>
      <c r="AB219" s="152">
        <f>VLOOKUP(AB$2,怪物属性!$B$4:$F$29,5,FALSE)/($F219-VLOOKUP(AB$2,怪物属性!$B$4:$F$29,4,FALSE))</f>
        <v>17.518330513254369</v>
      </c>
      <c r="AC219" s="153">
        <f>$E219/(VLOOKUP(AC$2,怪物属性!$B$4:$F$29,3,FALSE)-$G219)/IF(AB219&lt;0,ABS(AB219),AB219)</f>
        <v>4.9956545735962852</v>
      </c>
      <c r="AD219" s="152">
        <f>VLOOKUP(AD$2,怪物属性!$B$4:$F$29,5,FALSE)/($F219-VLOOKUP(AD$2,怪物属性!$B$4:$F$29,4,FALSE))</f>
        <v>20.270481520795137</v>
      </c>
      <c r="AE219" s="153">
        <f>$E219/(VLOOKUP(AE$2,怪物属性!$B$4:$F$29,3,FALSE)-$G219)/IF(AD219&lt;0,ABS(AD219),AD219)</f>
        <v>1.9026444048016045</v>
      </c>
      <c r="AF219" s="152">
        <f>VLOOKUP(AF$2,怪物属性!$B$4:$F$29,5,FALSE)/($F219-VLOOKUP(AF$2,怪物属性!$B$4:$F$29,4,FALSE))</f>
        <v>24.369319309386782</v>
      </c>
      <c r="AG219" s="153">
        <f>$E219/(VLOOKUP(AG$2,怪物属性!$B$4:$F$29,3,FALSE)-$G219)/IF(AF219&lt;0,ABS(AF219),AF219)</f>
        <v>1.003795192019711</v>
      </c>
      <c r="AH219" s="152">
        <f>VLOOKUP(AH$2,怪物属性!$B$4:$F$29,5,FALSE)/($F219-VLOOKUP(AH$2,怪物属性!$B$4:$F$29,4,FALSE))</f>
        <v>27.823529411764707</v>
      </c>
      <c r="AI219" s="153">
        <f>$E219/(VLOOKUP(AI$2,怪物属性!$B$4:$F$29,3,FALSE)-$G219)/IF(AH219&lt;0,ABS(AH219),AH219)</f>
        <v>0.64291906855065628</v>
      </c>
      <c r="AJ219" s="152">
        <f>VLOOKUP(AJ$2,怪物属性!$B$4:$F$29,5,FALSE)/($F219-VLOOKUP(AJ$2,怪物属性!$B$4:$F$29,4,FALSE))</f>
        <v>32.902654867256636</v>
      </c>
      <c r="AK219" s="153">
        <f>$E219/(VLOOKUP(AK$2,怪物属性!$B$4:$F$29,3,FALSE)-$G219)/IF(AJ219&lt;0,ABS(AJ219),AJ219)</f>
        <v>0.42469380587625982</v>
      </c>
      <c r="AL219" s="152">
        <f>VLOOKUP(AL$2,怪物属性!$B$4:$F$29,5,FALSE)/($F219-VLOOKUP(AL$2,怪物属性!$B$4:$F$29,4,FALSE))</f>
        <v>37.4310815235185</v>
      </c>
      <c r="AM219" s="153">
        <f>$E219/(VLOOKUP(AM$2,怪物属性!$B$4:$F$29,3,FALSE)-$G219)/IF(AL219&lt;0,ABS(AL219),AL219)</f>
        <v>0.30154216602336514</v>
      </c>
      <c r="AN219" s="152">
        <f>VLOOKUP(AN$2,怪物属性!$B$4:$F$29,5,FALSE)/($F219-VLOOKUP(AN$2,怪物属性!$B$4:$F$29,4,FALSE))</f>
        <v>43.747429088032547</v>
      </c>
      <c r="AO219" s="153">
        <f>$E219/(VLOOKUP(AO$2,怪物属性!$B$4:$F$29,3,FALSE)-$G219)/IF(AN219&lt;0,ABS(AN219),AN219)</f>
        <v>0.21776610496236204</v>
      </c>
      <c r="AP219" s="152">
        <f>VLOOKUP(AP$2,怪物属性!$B$4:$F$29,5,FALSE)/($F219-VLOOKUP(AP$2,怪物属性!$B$4:$F$29,4,FALSE))</f>
        <v>49.261523988711197</v>
      </c>
      <c r="AQ219" s="153">
        <f>$E219/(VLOOKUP(AQ$2,怪物属性!$B$4:$F$29,3,FALSE)-$G219)/IF(AP219&lt;0,ABS(AP219),AP219)</f>
        <v>0.16536391046900381</v>
      </c>
      <c r="AR219" s="152">
        <f>VLOOKUP(AR$2,怪物属性!$B$4:$F$29,5,FALSE)/($F219-VLOOKUP(AR$2,怪物属性!$B$4:$F$29,4,FALSE))</f>
        <v>57.201177625122668</v>
      </c>
      <c r="AS219" s="153">
        <f>$E219/(VLOOKUP(AS$2,怪物属性!$B$4:$F$29,3,FALSE)-$G219)/IF(AR219&lt;0,ABS(AR219),AR219)</f>
        <v>0.12409249373042812</v>
      </c>
      <c r="AT219" s="152">
        <f>VLOOKUP(AT$2,怪物属性!$B$4:$F$29,5,FALSE)/($F219-VLOOKUP(AT$2,怪物属性!$B$4:$F$29,4,FALSE))</f>
        <v>64.440743609604951</v>
      </c>
      <c r="AU219" s="153">
        <f>$E219/(VLOOKUP(AU$2,怪物属性!$B$4:$F$29,3,FALSE)-$G219)/IF(AT219&lt;0,ABS(AT219),AT219)</f>
        <v>9.6039745572833096E-2</v>
      </c>
      <c r="AV219" s="152">
        <f>VLOOKUP(AV$2,怪物属性!$B$4:$F$29,5,FALSE)/($F219-VLOOKUP(AV$2,怪物属性!$B$4:$F$29,4,FALSE))</f>
        <v>75.484714954557973</v>
      </c>
      <c r="AW219" s="153">
        <f>$E219/(VLOOKUP(AW$2,怪物属性!$B$4:$F$29,3,FALSE)-$G219)/IF(AV219&lt;0,ABS(AV219),AV219)</f>
        <v>7.124439164481626E-2</v>
      </c>
      <c r="AX219" s="152">
        <f>VLOOKUP(AX$2,怪物属性!$B$4:$F$29,5,FALSE)/($F219-VLOOKUP(AX$2,怪物属性!$B$4:$F$29,4,FALSE))</f>
        <v>85.838781245377902</v>
      </c>
      <c r="AY219" s="153">
        <f>$E219/(VLOOKUP(AY$2,怪物属性!$B$4:$F$29,3,FALSE)-$G219)/IF(AX219&lt;0,ABS(AX219),AX219)</f>
        <v>5.5180946232544589E-2</v>
      </c>
      <c r="AZ219" s="152">
        <f>VLOOKUP(AZ$2,怪物属性!$B$4:$F$29,5,FALSE)/($F219-VLOOKUP(AZ$2,怪物属性!$B$4:$F$29,4,FALSE))</f>
        <v>102.71287128712871</v>
      </c>
      <c r="BA219" s="153">
        <f>$E219/(VLOOKUP(BA$2,怪物属性!$B$4:$F$29,3,FALSE)-$G219)/IF(AZ219&lt;0,ABS(AZ219),AZ219)</f>
        <v>3.9608813252498987E-2</v>
      </c>
      <c r="BB219" s="152">
        <f>VLOOKUP(BB$2,怪物属性!$B$4:$F$29,5,FALSE)/($F219-VLOOKUP(BB$2,怪物属性!$B$4:$F$29,4,FALSE))</f>
        <v>123.43761996161228</v>
      </c>
      <c r="BC219" s="153">
        <f>$E219/(VLOOKUP(BC$2,怪物属性!$B$4:$F$29,3,FALSE)-$G219)/IF(BB219&lt;0,ABS(BB219),BB219)</f>
        <v>2.8179737782401591E-2</v>
      </c>
      <c r="BD219" s="152">
        <f>VLOOKUP(BD$2,怪物属性!$B$4:$F$29,5,FALSE)/($F219-VLOOKUP(BD$2,怪物属性!$B$4:$F$29,4,FALSE))</f>
        <v>182.04553119730184</v>
      </c>
      <c r="BE219" s="153">
        <f>$E219/(VLOOKUP(BE$2,怪物属性!$B$4:$F$29,3,FALSE)-$G219)/IF(BD219&lt;0,ABS(BD219),BD219)</f>
        <v>1.4961960099664554E-2</v>
      </c>
    </row>
    <row r="220" spans="1:57" x14ac:dyDescent="0.15">
      <c r="A220" s="30">
        <f>VLOOKUP(B220,装备升级!W:AB,静态模拟!C220+1,FALSE)+IF(静态模拟!D220=0,0,VLOOKUP(B220,装备强化!AP:AZ,静态模拟!D220+1,FALSE))</f>
        <v>1243</v>
      </c>
      <c r="B220" s="149">
        <v>15</v>
      </c>
      <c r="C220" s="149">
        <v>5</v>
      </c>
      <c r="D220" s="149">
        <v>5</v>
      </c>
      <c r="E220" s="149">
        <f t="shared" si="10"/>
        <v>42420</v>
      </c>
      <c r="F220" s="22">
        <f t="shared" si="11"/>
        <v>14140</v>
      </c>
      <c r="G220" s="22">
        <f t="shared" si="12"/>
        <v>7070</v>
      </c>
      <c r="H220" s="152">
        <f>VLOOKUP(H$2,怪物属性!$B$4:$F$29,5,FALSE)/($F220-VLOOKUP(H$2,怪物属性!$B$4:$F$29,4,FALSE))</f>
        <v>0.81369248035914699</v>
      </c>
      <c r="I220" s="153">
        <f>$E220/(VLOOKUP(I$2,怪物属性!$B$4:$F$29,3,FALSE)-$G220)/IF(H220&lt;0,ABS(H220),H220)</f>
        <v>-9.4426222136169731</v>
      </c>
      <c r="J220" s="152">
        <f>VLOOKUP(J$2,怪物属性!$B$4:$F$29,5,FALSE)/($F220-VLOOKUP(J$2,怪物属性!$B$4:$F$29,4,FALSE))</f>
        <v>1.217292377701934</v>
      </c>
      <c r="K220" s="153">
        <f>$E220/(VLOOKUP(K$2,怪物属性!$B$4:$F$29,3,FALSE)-$G220)/IF(J220&lt;0,ABS(J220),J220)</f>
        <v>-6.8355888143783714</v>
      </c>
      <c r="L220" s="152">
        <f>VLOOKUP(L$2,怪物属性!$B$4:$F$29,5,FALSE)/($F220-VLOOKUP(L$2,怪物属性!$B$4:$F$29,4,FALSE))</f>
        <v>1.9526299600123038</v>
      </c>
      <c r="M220" s="153">
        <f>$E220/(VLOOKUP(M$2,怪物属性!$B$4:$F$29,3,FALSE)-$G220)/IF(L220&lt;0,ABS(L220),L220)</f>
        <v>-4.6489506342391662</v>
      </c>
      <c r="N220" s="152">
        <f>VLOOKUP(N$2,怪物属性!$B$4:$F$29,5,FALSE)/($F220-VLOOKUP(N$2,怪物属性!$B$4:$F$29,4,FALSE))</f>
        <v>2.5774450163781002</v>
      </c>
      <c r="O220" s="153">
        <f>$E220/(VLOOKUP(O$2,怪物属性!$B$4:$F$29,3,FALSE)-$G220)/IF(N220&lt;0,ABS(N220),N220)</f>
        <v>-3.8752434757227068</v>
      </c>
      <c r="P220" s="152">
        <f>VLOOKUP(P$2,怪物属性!$B$4:$F$29,5,FALSE)/($F220-VLOOKUP(P$2,怪物属性!$B$4:$F$29,4,FALSE))</f>
        <v>3.6283724978241949</v>
      </c>
      <c r="Q220" s="153">
        <f>$E220/(VLOOKUP(Q$2,怪物属性!$B$4:$F$29,3,FALSE)-$G220)/IF(P220&lt;0,ABS(P220),P220)</f>
        <v>-3.0621247072828321</v>
      </c>
      <c r="R220" s="152">
        <f>VLOOKUP(R$2,怪物属性!$B$4:$F$29,5,FALSE)/($F220-VLOOKUP(R$2,怪物属性!$B$4:$F$29,4,FALSE))</f>
        <v>4.5259181869324117</v>
      </c>
      <c r="S220" s="153">
        <f>$E220/(VLOOKUP(S$2,怪物属性!$B$4:$F$29,3,FALSE)-$G220)/IF(R220&lt;0,ABS(R220),R220)</f>
        <v>-2.7861723496907507</v>
      </c>
      <c r="T220" s="152">
        <f>VLOOKUP(T$2,怪物属性!$B$4:$F$29,5,FALSE)/($F220-VLOOKUP(T$2,怪物属性!$B$4:$F$29,4,FALSE))</f>
        <v>5.9252732909120578</v>
      </c>
      <c r="U220" s="153">
        <f>$E220/(VLOOKUP(U$2,怪物属性!$B$4:$F$29,3,FALSE)-$G220)/IF(T220&lt;0,ABS(T220),T220)</f>
        <v>-2.4425668557232694</v>
      </c>
      <c r="V220" s="152">
        <f>VLOOKUP(V$2,怪物属性!$B$4:$F$29,5,FALSE)/($F220-VLOOKUP(V$2,怪物属性!$B$4:$F$29,4,FALSE))</f>
        <v>7.0588235294117645</v>
      </c>
      <c r="W220" s="153">
        <f>$E220/(VLOOKUP(W$2,怪物属性!$B$4:$F$29,3,FALSE)-$G220)/IF(V220&lt;0,ABS(V220),V220)</f>
        <v>-2.4105495387083837</v>
      </c>
      <c r="X220" s="152">
        <f>VLOOKUP(X$2,怪物属性!$B$4:$F$29,5,FALSE)/($F220-VLOOKUP(X$2,怪物属性!$B$4:$F$29,4,FALSE))</f>
        <v>8.8298123053615019</v>
      </c>
      <c r="Y220" s="153">
        <f>$E220/(VLOOKUP(Y$2,怪物属性!$B$4:$F$29,3,FALSE)-$G220)/IF(X220&lt;0,ABS(X220),X220)</f>
        <v>-2.3400775110017769</v>
      </c>
      <c r="Z220" s="152">
        <f>VLOOKUP(Z$2,怪物属性!$B$4:$F$29,5,FALSE)/($F220-VLOOKUP(Z$2,怪物属性!$B$4:$F$29,4,FALSE))</f>
        <v>10.254256138249636</v>
      </c>
      <c r="AA220" s="153">
        <f>$E220/(VLOOKUP(AA$2,怪物属性!$B$4:$F$29,3,FALSE)-$G220)/IF(Z220&lt;0,ABS(Z220),Z220)</f>
        <v>-2.5758523298056777</v>
      </c>
      <c r="AB220" s="152">
        <f>VLOOKUP(AB$2,怪物属性!$B$4:$F$29,5,FALSE)/($F220-VLOOKUP(AB$2,怪物属性!$B$4:$F$29,4,FALSE))</f>
        <v>17.436377245508982</v>
      </c>
      <c r="AC220" s="153">
        <f>$E220/(VLOOKUP(AC$2,怪物属性!$B$4:$F$29,3,FALSE)-$G220)/IF(AB220&lt;0,ABS(AB220),AB220)</f>
        <v>5.311888245598742</v>
      </c>
      <c r="AD220" s="152">
        <f>VLOOKUP(AD$2,怪物属性!$B$4:$F$29,5,FALSE)/($F220-VLOOKUP(AD$2,怪物属性!$B$4:$F$29,4,FALSE))</f>
        <v>20.173148948429848</v>
      </c>
      <c r="AE220" s="153">
        <f>$E220/(VLOOKUP(AE$2,怪物属性!$B$4:$F$29,3,FALSE)-$G220)/IF(AD220&lt;0,ABS(AD220),AD220)</f>
        <v>1.9633941750248034</v>
      </c>
      <c r="AF220" s="152">
        <f>VLOOKUP(AF$2,怪物属性!$B$4:$F$29,5,FALSE)/($F220-VLOOKUP(AF$2,怪物属性!$B$4:$F$29,4,FALSE))</f>
        <v>24.249012638230649</v>
      </c>
      <c r="AG220" s="153">
        <f>$E220/(VLOOKUP(AG$2,怪物属性!$B$4:$F$29,3,FALSE)-$G220)/IF(AF220&lt;0,ABS(AF220),AF220)</f>
        <v>1.0272164280352685</v>
      </c>
      <c r="AH220" s="152">
        <f>VLOOKUP(AH$2,怪物属性!$B$4:$F$29,5,FALSE)/($F220-VLOOKUP(AH$2,怪物属性!$B$4:$F$29,4,FALSE))</f>
        <v>27.682178419020524</v>
      </c>
      <c r="AI220" s="153">
        <f>$E220/(VLOOKUP(AI$2,怪物属性!$B$4:$F$29,3,FALSE)-$G220)/IF(AH220&lt;0,ABS(AH220),AH220)</f>
        <v>0.65542936326079337</v>
      </c>
      <c r="AJ220" s="152">
        <f>VLOOKUP(AJ$2,怪物属性!$B$4:$F$29,5,FALSE)/($F220-VLOOKUP(AJ$2,怪物属性!$B$4:$F$29,4,FALSE))</f>
        <v>32.730245231607633</v>
      </c>
      <c r="AK220" s="153">
        <f>$E220/(VLOOKUP(AK$2,怪物属性!$B$4:$F$29,3,FALSE)-$G220)/IF(AJ220&lt;0,ABS(AJ220),AJ220)</f>
        <v>0.43201631701631699</v>
      </c>
      <c r="AL220" s="152">
        <f>VLOOKUP(AL$2,怪物属性!$B$4:$F$29,5,FALSE)/($F220-VLOOKUP(AL$2,怪物属性!$B$4:$F$29,4,FALSE))</f>
        <v>37.227938782155647</v>
      </c>
      <c r="AM220" s="153">
        <f>$E220/(VLOOKUP(AM$2,怪物属性!$B$4:$F$29,3,FALSE)-$G220)/IF(AL220&lt;0,ABS(AL220),AL220)</f>
        <v>0.30630827758633483</v>
      </c>
      <c r="AN220" s="152">
        <f>VLOOKUP(AN$2,怪物属性!$B$4:$F$29,5,FALSE)/($F220-VLOOKUP(AN$2,怪物属性!$B$4:$F$29,4,FALSE))</f>
        <v>43.501629396561412</v>
      </c>
      <c r="AO220" s="153">
        <f>$E220/(VLOOKUP(AO$2,怪物属性!$B$4:$F$29,3,FALSE)-$G220)/IF(AN220&lt;0,ABS(AN220),AN220)</f>
        <v>0.22101901354163458</v>
      </c>
      <c r="AP220" s="152">
        <f>VLOOKUP(AP$2,怪物属性!$B$4:$F$29,5,FALSE)/($F220-VLOOKUP(AP$2,怪物属性!$B$4:$F$29,4,FALSE))</f>
        <v>48.973579611877483</v>
      </c>
      <c r="AQ220" s="153">
        <f>$E220/(VLOOKUP(AQ$2,怪物属性!$B$4:$F$29,3,FALSE)-$G220)/IF(AP220&lt;0,ABS(AP220),AP220)</f>
        <v>0.16773457075968948</v>
      </c>
      <c r="AR220" s="152">
        <f>VLOOKUP(AR$2,怪物属性!$B$4:$F$29,5,FALSE)/($F220-VLOOKUP(AR$2,怪物属性!$B$4:$F$29,4,FALSE))</f>
        <v>56.852475006096071</v>
      </c>
      <c r="AS220" s="153">
        <f>$E220/(VLOOKUP(AS$2,怪物属性!$B$4:$F$29,3,FALSE)-$G220)/IF(AR220&lt;0,ABS(AR220),AR220)</f>
        <v>0.12582490028000753</v>
      </c>
      <c r="AT220" s="152">
        <f>VLOOKUP(AT$2,怪物属性!$B$4:$F$29,5,FALSE)/($F220-VLOOKUP(AT$2,怪物属性!$B$4:$F$29,4,FALSE))</f>
        <v>64.027449974345814</v>
      </c>
      <c r="AU220" s="153">
        <f>$E220/(VLOOKUP(AU$2,怪物属性!$B$4:$F$29,3,FALSE)-$G220)/IF(AT220&lt;0,ABS(AT220),AT220)</f>
        <v>9.7359050363074462E-2</v>
      </c>
      <c r="AV220" s="152">
        <f>VLOOKUP(AV$2,怪物属性!$B$4:$F$29,5,FALSE)/($F220-VLOOKUP(AV$2,怪物属性!$B$4:$F$29,4,FALSE))</f>
        <v>74.968544857768052</v>
      </c>
      <c r="AW220" s="153">
        <f>$E220/(VLOOKUP(AW$2,怪物属性!$B$4:$F$29,3,FALSE)-$G220)/IF(AV220&lt;0,ABS(AV220),AV220)</f>
        <v>7.2219184842660156E-2</v>
      </c>
      <c r="AX220" s="152">
        <f>VLOOKUP(AX$2,怪物属性!$B$4:$F$29,5,FALSE)/($F220-VLOOKUP(AX$2,怪物属性!$B$4:$F$29,4,FALSE))</f>
        <v>85.208633093525179</v>
      </c>
      <c r="AY220" s="153">
        <f>$E220/(VLOOKUP(AY$2,怪物属性!$B$4:$F$29,3,FALSE)-$G220)/IF(AX220&lt;0,ABS(AX220),AX220)</f>
        <v>5.5943013758020466E-2</v>
      </c>
      <c r="AZ220" s="152">
        <f>VLOOKUP(AZ$2,怪物属性!$B$4:$F$29,5,FALSE)/($F220-VLOOKUP(AZ$2,怪物属性!$B$4:$F$29,4,FALSE))</f>
        <v>101.87234042553192</v>
      </c>
      <c r="BA220" s="153">
        <f>$E220/(VLOOKUP(BA$2,怪物属性!$B$4:$F$29,3,FALSE)-$G220)/IF(AZ220&lt;0,ABS(AZ220),AZ220)</f>
        <v>4.017399988151759E-2</v>
      </c>
      <c r="BB220" s="152">
        <f>VLOOKUP(BB$2,怪物属性!$B$4:$F$29,5,FALSE)/($F220-VLOOKUP(BB$2,怪物属性!$B$4:$F$29,4,FALSE))</f>
        <v>122.26425855513308</v>
      </c>
      <c r="BC220" s="153">
        <f>$E220/(VLOOKUP(BC$2,怪物属性!$B$4:$F$29,3,FALSE)-$G220)/IF(BB220&lt;0,ABS(BB220),BB220)</f>
        <v>2.8609994090046192E-2</v>
      </c>
      <c r="BD220" s="152">
        <f>VLOOKUP(BD$2,怪物属性!$B$4:$F$29,5,FALSE)/($F220-VLOOKUP(BD$2,怪物属性!$B$4:$F$29,4,FALSE))</f>
        <v>179.52272727272728</v>
      </c>
      <c r="BE220" s="153">
        <f>$E220/(VLOOKUP(BE$2,怪物属性!$B$4:$F$29,3,FALSE)-$G220)/IF(BD220&lt;0,ABS(BD220),BD220)</f>
        <v>1.525062615664758E-2</v>
      </c>
    </row>
    <row r="221" spans="1:57" x14ac:dyDescent="0.15">
      <c r="A221" s="30">
        <f>VLOOKUP(B221,装备升级!W:AB,静态模拟!C221+1,FALSE)+IF(静态模拟!D221=0,0,VLOOKUP(B221,装备强化!AP:AZ,静态模拟!D221+1,FALSE))</f>
        <v>1613</v>
      </c>
      <c r="B221" s="149">
        <v>15</v>
      </c>
      <c r="C221" s="149">
        <v>5</v>
      </c>
      <c r="D221" s="149">
        <v>6</v>
      </c>
      <c r="E221" s="149">
        <f t="shared" si="10"/>
        <v>42570</v>
      </c>
      <c r="F221" s="22">
        <f t="shared" si="11"/>
        <v>14190</v>
      </c>
      <c r="G221" s="22">
        <f t="shared" si="12"/>
        <v>7095</v>
      </c>
      <c r="H221" s="152">
        <f>VLOOKUP(H$2,怪物属性!$B$4:$F$29,5,FALSE)/($F221-VLOOKUP(H$2,怪物属性!$B$4:$F$29,4,FALSE))</f>
        <v>0.810659709280656</v>
      </c>
      <c r="I221" s="153">
        <f>$E221/(VLOOKUP(I$2,怪物属性!$B$4:$F$29,3,FALSE)-$G221)/IF(H221&lt;0,ABS(H221),H221)</f>
        <v>-9.4685874877202583</v>
      </c>
      <c r="J221" s="152">
        <f>VLOOKUP(J$2,怪物属性!$B$4:$F$29,5,FALSE)/($F221-VLOOKUP(J$2,怪物属性!$B$4:$F$29,4,FALSE))</f>
        <v>1.2126936154136758</v>
      </c>
      <c r="K221" s="153">
        <f>$E221/(VLOOKUP(K$2,怪物属性!$B$4:$F$29,3,FALSE)-$G221)/IF(J221&lt;0,ABS(J221),J221)</f>
        <v>-6.8521711686894911</v>
      </c>
      <c r="L221" s="152">
        <f>VLOOKUP(L$2,怪物属性!$B$4:$F$29,5,FALSE)/($F221-VLOOKUP(L$2,怪物属性!$B$4:$F$29,4,FALSE))</f>
        <v>1.9451509115979777</v>
      </c>
      <c r="M221" s="153">
        <f>$E221/(VLOOKUP(M$2,怪物属性!$B$4:$F$29,3,FALSE)-$G221)/IF(L221&lt;0,ABS(L221),L221)</f>
        <v>-4.6584060023128533</v>
      </c>
      <c r="N221" s="152">
        <f>VLOOKUP(N$2,怪物属性!$B$4:$F$29,5,FALSE)/($F221-VLOOKUP(N$2,怪物属性!$B$4:$F$29,4,FALSE))</f>
        <v>2.5674331883157242</v>
      </c>
      <c r="O221" s="153">
        <f>$E221/(VLOOKUP(O$2,怪物属性!$B$4:$F$29,3,FALSE)-$G221)/IF(N221&lt;0,ABS(N221),N221)</f>
        <v>-3.8812646365246057</v>
      </c>
      <c r="P221" s="152">
        <f>VLOOKUP(P$2,怪物属性!$B$4:$F$29,5,FALSE)/($F221-VLOOKUP(P$2,怪物属性!$B$4:$F$29,4,FALSE))</f>
        <v>3.614075183229569</v>
      </c>
      <c r="Q221" s="153">
        <f>$E221/(VLOOKUP(Q$2,怪物属性!$B$4:$F$29,3,FALSE)-$G221)/IF(P221&lt;0,ABS(P221),P221)</f>
        <v>-3.0650395497490961</v>
      </c>
      <c r="R221" s="152">
        <f>VLOOKUP(R$2,怪物属性!$B$4:$F$29,5,FALSE)/($F221-VLOOKUP(R$2,怪物属性!$B$4:$F$29,4,FALSE))</f>
        <v>4.5078043704474506</v>
      </c>
      <c r="S221" s="153">
        <f>$E221/(VLOOKUP(S$2,怪物属性!$B$4:$F$29,3,FALSE)-$G221)/IF(R221&lt;0,ABS(R221),R221)</f>
        <v>-2.7865511607130453</v>
      </c>
      <c r="T221" s="152">
        <f>VLOOKUP(T$2,怪物属性!$B$4:$F$29,5,FALSE)/($F221-VLOOKUP(T$2,怪物属性!$B$4:$F$29,4,FALSE))</f>
        <v>5.9012024699382515</v>
      </c>
      <c r="U221" s="153">
        <f>$E221/(VLOOKUP(U$2,怪物属性!$B$4:$F$29,3,FALSE)-$G221)/IF(T221&lt;0,ABS(T221),T221)</f>
        <v>-2.4403870118569806</v>
      </c>
      <c r="V221" s="152">
        <f>VLOOKUP(V$2,怪物属性!$B$4:$F$29,5,FALSE)/($F221-VLOOKUP(V$2,怪物属性!$B$4:$F$29,4,FALSE))</f>
        <v>7.0297029702970297</v>
      </c>
      <c r="W221" s="153">
        <f>$E221/(VLOOKUP(W$2,怪物属性!$B$4:$F$29,3,FALSE)-$G221)/IF(V221&lt;0,ABS(V221),V221)</f>
        <v>-2.4049771224647327</v>
      </c>
      <c r="X221" s="152">
        <f>VLOOKUP(X$2,怪物属性!$B$4:$F$29,5,FALSE)/($F221-VLOOKUP(X$2,怪物属性!$B$4:$F$29,4,FALSE))</f>
        <v>8.7928086497359814</v>
      </c>
      <c r="Y221" s="153">
        <f>$E221/(VLOOKUP(Y$2,怪物属性!$B$4:$F$29,3,FALSE)-$G221)/IF(X221&lt;0,ABS(X221),X221)</f>
        <v>-2.3298635384218076</v>
      </c>
      <c r="Z221" s="152">
        <f>VLOOKUP(Z$2,怪物属性!$B$4:$F$29,5,FALSE)/($F221-VLOOKUP(Z$2,怪物属性!$B$4:$F$29,4,FALSE))</f>
        <v>10.210580117556862</v>
      </c>
      <c r="AA221" s="153">
        <f>$E221/(VLOOKUP(AA$2,怪物属性!$B$4:$F$29,3,FALSE)-$G221)/IF(Z221&lt;0,ABS(Z221),Z221)</f>
        <v>-2.556226140748556</v>
      </c>
      <c r="AB221" s="152">
        <f>VLOOKUP(AB$2,怪物属性!$B$4:$F$29,5,FALSE)/($F221-VLOOKUP(AB$2,怪物属性!$B$4:$F$29,4,FALSE))</f>
        <v>17.355187185695659</v>
      </c>
      <c r="AC221" s="153">
        <f>$E221/(VLOOKUP(AC$2,怪物属性!$B$4:$F$29,3,FALSE)-$G221)/IF(AB221&lt;0,ABS(AB221),AB221)</f>
        <v>5.6648243956047226</v>
      </c>
      <c r="AD221" s="152">
        <f>VLOOKUP(AD$2,怪物属性!$B$4:$F$29,5,FALSE)/($F221-VLOOKUP(AD$2,怪物属性!$B$4:$F$29,4,FALSE))</f>
        <v>20.076746630985376</v>
      </c>
      <c r="AE221" s="153">
        <f>$E221/(VLOOKUP(AE$2,怪物属性!$B$4:$F$29,3,FALSE)-$G221)/IF(AD221&lt;0,ABS(AD221),AD221)</f>
        <v>2.0271161208316011</v>
      </c>
      <c r="AF221" s="152">
        <f>VLOOKUP(AF$2,怪物属性!$B$4:$F$29,5,FALSE)/($F221-VLOOKUP(AF$2,怪物属性!$B$4:$F$29,4,FALSE))</f>
        <v>24.129887993711929</v>
      </c>
      <c r="AG221" s="153">
        <f>$E221/(VLOOKUP(AG$2,怪物属性!$B$4:$F$29,3,FALSE)-$G221)/IF(AF221&lt;0,ABS(AF221),AF221)</f>
        <v>1.0513719538073452</v>
      </c>
      <c r="AH221" s="152">
        <f>VLOOKUP(AH$2,怪物属性!$B$4:$F$29,5,FALSE)/($F221-VLOOKUP(AH$2,怪物属性!$B$4:$F$29,4,FALSE))</f>
        <v>27.542256368782855</v>
      </c>
      <c r="AI221" s="153">
        <f>$E221/(VLOOKUP(AI$2,怪物属性!$B$4:$F$29,3,FALSE)-$G221)/IF(AH221&lt;0,ABS(AH221),AH221)</f>
        <v>0.66823389537397315</v>
      </c>
      <c r="AJ221" s="152">
        <f>VLOOKUP(AJ$2,怪物属性!$B$4:$F$29,5,FALSE)/($F221-VLOOKUP(AJ$2,怪物属性!$B$4:$F$29,4,FALSE))</f>
        <v>32.559633027522935</v>
      </c>
      <c r="AK221" s="153">
        <f>$E221/(VLOOKUP(AK$2,怪物属性!$B$4:$F$29,3,FALSE)-$G221)/IF(AJ221&lt;0,ABS(AJ221),AJ221)</f>
        <v>0.43947803973660471</v>
      </c>
      <c r="AL221" s="152">
        <f>VLOOKUP(AL$2,怪物属性!$B$4:$F$29,5,FALSE)/($F221-VLOOKUP(AL$2,怪物属性!$B$4:$F$29,4,FALSE))</f>
        <v>37.026989096405053</v>
      </c>
      <c r="AM221" s="153">
        <f>$E221/(VLOOKUP(AM$2,怪物属性!$B$4:$F$29,3,FALSE)-$G221)/IF(AL221&lt;0,ABS(AL221),AL221)</f>
        <v>0.3111507192654529</v>
      </c>
      <c r="AN221" s="152">
        <f>VLOOKUP(AN$2,怪物属性!$B$4:$F$29,5,FALSE)/($F221-VLOOKUP(AN$2,怪物属性!$B$4:$F$29,4,FALSE))</f>
        <v>43.258576377248858</v>
      </c>
      <c r="AO221" s="153">
        <f>$E221/(VLOOKUP(AO$2,怪物属性!$B$4:$F$29,3,FALSE)-$G221)/IF(AN221&lt;0,ABS(AN221),AN221)</f>
        <v>0.22431782889182381</v>
      </c>
      <c r="AP221" s="152">
        <f>VLOOKUP(AP$2,怪物属性!$B$4:$F$29,5,FALSE)/($F221-VLOOKUP(AP$2,怪物属性!$B$4:$F$29,4,FALSE))</f>
        <v>48.688981868898189</v>
      </c>
      <c r="AQ221" s="153">
        <f>$E221/(VLOOKUP(AQ$2,怪物属性!$B$4:$F$29,3,FALSE)-$G221)/IF(AP221&lt;0,ABS(AP221),AP221)</f>
        <v>0.17013526400887746</v>
      </c>
      <c r="AR221" s="152">
        <f>VLOOKUP(AR$2,怪物属性!$B$4:$F$29,5,FALSE)/($F221-VLOOKUP(AR$2,怪物属性!$B$4:$F$29,4,FALSE))</f>
        <v>56.507998061076101</v>
      </c>
      <c r="AS221" s="153">
        <f>$E221/(VLOOKUP(AS$2,怪物属性!$B$4:$F$29,3,FALSE)-$G221)/IF(AR221&lt;0,ABS(AR221),AR221)</f>
        <v>0.12757742337211728</v>
      </c>
      <c r="AT221" s="152">
        <f>VLOOKUP(AT$2,怪物属性!$B$4:$F$29,5,FALSE)/($F221-VLOOKUP(AT$2,怪物属性!$B$4:$F$29,4,FALSE))</f>
        <v>63.619423910272751</v>
      </c>
      <c r="AU221" s="153">
        <f>$E221/(VLOOKUP(AU$2,怪物属性!$B$4:$F$29,3,FALSE)-$G221)/IF(AT221&lt;0,ABS(AT221),AT221)</f>
        <v>9.8692516782332249E-2</v>
      </c>
      <c r="AV221" s="152">
        <f>VLOOKUP(AV$2,怪物属性!$B$4:$F$29,5,FALSE)/($F221-VLOOKUP(AV$2,怪物属性!$B$4:$F$29,4,FALSE))</f>
        <v>74.459386036403146</v>
      </c>
      <c r="AW221" s="153">
        <f>$E221/(VLOOKUP(AW$2,怪物属性!$B$4:$F$29,3,FALSE)-$G221)/IF(AV221&lt;0,ABS(AV221),AV221)</f>
        <v>7.3203722398238247E-2</v>
      </c>
      <c r="AX221" s="152">
        <f>VLOOKUP(AX$2,怪物属性!$B$4:$F$29,5,FALSE)/($F221-VLOOKUP(AX$2,怪物属性!$B$4:$F$29,4,FALSE))</f>
        <v>84.587669435942288</v>
      </c>
      <c r="AY221" s="153">
        <f>$E221/(VLOOKUP(AY$2,怪物属性!$B$4:$F$29,3,FALSE)-$G221)/IF(AX221&lt;0,ABS(AX221),AX221)</f>
        <v>5.6712287682078387E-2</v>
      </c>
      <c r="AZ221" s="152">
        <f>VLOOKUP(AZ$2,怪物属性!$B$4:$F$29,5,FALSE)/($F221-VLOOKUP(AZ$2,怪物属性!$B$4:$F$29,4,FALSE))</f>
        <v>101.04545454545455</v>
      </c>
      <c r="BA221" s="153">
        <f>$E221/(VLOOKUP(BA$2,怪物属性!$B$4:$F$29,3,FALSE)-$G221)/IF(AZ221&lt;0,ABS(AZ221),AZ221)</f>
        <v>4.0744250150745114E-2</v>
      </c>
      <c r="BB221" s="152">
        <f>VLOOKUP(BB$2,怪物属性!$B$4:$F$29,5,FALSE)/($F221-VLOOKUP(BB$2,怪物属性!$B$4:$F$29,4,FALSE))</f>
        <v>121.11299435028249</v>
      </c>
      <c r="BC221" s="153">
        <f>$E221/(VLOOKUP(BC$2,怪物属性!$B$4:$F$29,3,FALSE)-$G221)/IF(BB221&lt;0,ABS(BB221),BB221)</f>
        <v>2.9043955320393347E-2</v>
      </c>
      <c r="BD221" s="152">
        <f>VLOOKUP(BD$2,怪物属性!$B$4:$F$29,5,FALSE)/($F221-VLOOKUP(BD$2,怪物属性!$B$4:$F$29,4,FALSE))</f>
        <v>177.0688901038819</v>
      </c>
      <c r="BE221" s="153">
        <f>$E221/(VLOOKUP(BE$2,怪物属性!$B$4:$F$29,3,FALSE)-$G221)/IF(BD221&lt;0,ABS(BD221),BD221)</f>
        <v>1.554172233381383E-2</v>
      </c>
    </row>
    <row r="222" spans="1:57" x14ac:dyDescent="0.15">
      <c r="A222" s="30">
        <f>VLOOKUP(B222,装备升级!W:AB,静态模拟!C222+1,FALSE)+IF(静态模拟!D222=0,0,VLOOKUP(B222,装备强化!AP:AZ,静态模拟!D222+1,FALSE))</f>
        <v>2091</v>
      </c>
      <c r="B222" s="149">
        <v>15</v>
      </c>
      <c r="C222" s="149">
        <v>5</v>
      </c>
      <c r="D222" s="149">
        <v>7</v>
      </c>
      <c r="E222" s="149">
        <f t="shared" si="10"/>
        <v>42720</v>
      </c>
      <c r="F222" s="22">
        <f t="shared" si="11"/>
        <v>14240</v>
      </c>
      <c r="G222" s="22">
        <f t="shared" si="12"/>
        <v>7120</v>
      </c>
      <c r="H222" s="152">
        <f>VLOOKUP(H$2,怪物属性!$B$4:$F$29,5,FALSE)/($F222-VLOOKUP(H$2,怪物属性!$B$4:$F$29,4,FALSE))</f>
        <v>0.80764946156702566</v>
      </c>
      <c r="I222" s="153">
        <f>$E222/(VLOOKUP(I$2,怪物属性!$B$4:$F$29,3,FALSE)-$G222)/IF(H222&lt;0,ABS(H222),H222)</f>
        <v>-9.4945673097753751</v>
      </c>
      <c r="J222" s="152">
        <f>VLOOKUP(J$2,怪物属性!$B$4:$F$29,5,FALSE)/($F222-VLOOKUP(J$2,怪物属性!$B$4:$F$29,4,FALSE))</f>
        <v>1.2081294693263078</v>
      </c>
      <c r="K222" s="153">
        <f>$E222/(VLOOKUP(K$2,怪物属性!$B$4:$F$29,3,FALSE)-$G222)/IF(J222&lt;0,ABS(J222),J222)</f>
        <v>-6.8687740089609255</v>
      </c>
      <c r="L222" s="152">
        <f>VLOOKUP(L$2,怪物属性!$B$4:$F$29,5,FALSE)/($F222-VLOOKUP(L$2,怪物属性!$B$4:$F$29,4,FALSE))</f>
        <v>1.9377289377289377</v>
      </c>
      <c r="M222" s="153">
        <f>$E222/(VLOOKUP(M$2,怪物属性!$B$4:$F$29,3,FALSE)-$G222)/IF(L222&lt;0,ABS(L222),L222)</f>
        <v>-4.6678863479085377</v>
      </c>
      <c r="N222" s="152">
        <f>VLOOKUP(N$2,怪物属性!$B$4:$F$29,5,FALSE)/($F222-VLOOKUP(N$2,怪物属性!$B$4:$F$29,4,FALSE))</f>
        <v>2.5574988391889799</v>
      </c>
      <c r="O222" s="153">
        <f>$E222/(VLOOKUP(O$2,怪物属性!$B$4:$F$29,3,FALSE)-$G222)/IF(N222&lt;0,ABS(N222),N222)</f>
        <v>-3.8873213633534331</v>
      </c>
      <c r="P222" s="152">
        <f>VLOOKUP(P$2,怪物属性!$B$4:$F$29,5,FALSE)/($F222-VLOOKUP(P$2,怪物属性!$B$4:$F$29,4,FALSE))</f>
        <v>3.5998901012638354</v>
      </c>
      <c r="Q222" s="153">
        <f>$E222/(VLOOKUP(Q$2,怪物属性!$B$4:$F$29,3,FALSE)-$G222)/IF(P222&lt;0,ABS(P222),P222)</f>
        <v>-3.0680012762468514</v>
      </c>
      <c r="R222" s="152">
        <f>VLOOKUP(R$2,怪物属性!$B$4:$F$29,5,FALSE)/($F222-VLOOKUP(R$2,怪物属性!$B$4:$F$29,4,FALSE))</f>
        <v>4.489834967711074</v>
      </c>
      <c r="S222" s="153">
        <f>$E222/(VLOOKUP(S$2,怪物属性!$B$4:$F$29,3,FALSE)-$G222)/IF(R222&lt;0,ABS(R222),R222)</f>
        <v>-2.7870024420321631</v>
      </c>
      <c r="T222" s="152">
        <f>VLOOKUP(T$2,怪物属性!$B$4:$F$29,5,FALSE)/($F222-VLOOKUP(T$2,怪物属性!$B$4:$F$29,4,FALSE))</f>
        <v>5.8773264282246318</v>
      </c>
      <c r="U222" s="153">
        <f>$E222/(VLOOKUP(U$2,怪物属性!$B$4:$F$29,3,FALSE)-$G222)/IF(T222&lt;0,ABS(T222),T222)</f>
        <v>-2.4383130092302836</v>
      </c>
      <c r="V222" s="152">
        <f>VLOOKUP(V$2,怪物属性!$B$4:$F$29,5,FALSE)/($F222-VLOOKUP(V$2,怪物属性!$B$4:$F$29,4,FALSE))</f>
        <v>7.0008216926869347</v>
      </c>
      <c r="W222" s="153">
        <f>$E222/(VLOOKUP(W$2,怪物属性!$B$4:$F$29,3,FALSE)-$G222)/IF(V222&lt;0,ABS(V222),V222)</f>
        <v>-2.399583501797256</v>
      </c>
      <c r="X222" s="152">
        <f>VLOOKUP(X$2,怪物属性!$B$4:$F$29,5,FALSE)/($F222-VLOOKUP(X$2,怪物属性!$B$4:$F$29,4,FALSE))</f>
        <v>8.756113846924297</v>
      </c>
      <c r="Y222" s="153">
        <f>$E222/(VLOOKUP(Y$2,怪物属性!$B$4:$F$29,3,FALSE)-$G222)/IF(X222&lt;0,ABS(X222),X222)</f>
        <v>-2.3199603991345801</v>
      </c>
      <c r="Z222" s="152">
        <f>VLOOKUP(Z$2,怪物属性!$B$4:$F$29,5,FALSE)/($F222-VLOOKUP(Z$2,怪物属性!$B$4:$F$29,4,FALSE))</f>
        <v>10.167274577996437</v>
      </c>
      <c r="AA222" s="153">
        <f>$E222/(VLOOKUP(AA$2,怪物属性!$B$4:$F$29,3,FALSE)-$G222)/IF(Z222&lt;0,ABS(Z222),Z222)</f>
        <v>-2.5372680998607335</v>
      </c>
      <c r="AB222" s="152">
        <f>VLOOKUP(AB$2,怪物属性!$B$4:$F$29,5,FALSE)/($F222-VLOOKUP(AB$2,怪物属性!$B$4:$F$29,4,FALSE))</f>
        <v>17.274749721913238</v>
      </c>
      <c r="AC222" s="153">
        <f>$E222/(VLOOKUP(AC$2,怪物属性!$B$4:$F$29,3,FALSE)-$G222)/IF(AB222&lt;0,ABS(AB222),AB222)</f>
        <v>6.0612098026589898</v>
      </c>
      <c r="AD222" s="152">
        <f>VLOOKUP(AD$2,怪物属性!$B$4:$F$29,5,FALSE)/($F222-VLOOKUP(AD$2,怪物属性!$B$4:$F$29,4,FALSE))</f>
        <v>19.981261295538857</v>
      </c>
      <c r="AE222" s="153">
        <f>$E222/(VLOOKUP(AE$2,怪物属性!$B$4:$F$29,3,FALSE)-$G222)/IF(AD222&lt;0,ABS(AD222),AD222)</f>
        <v>2.0940285704969912</v>
      </c>
      <c r="AF222" s="152">
        <f>VLOOKUP(AF$2,怪物属性!$B$4:$F$29,5,FALSE)/($F222-VLOOKUP(AF$2,怪物属性!$B$4:$F$29,4,FALSE))</f>
        <v>24.011928040672665</v>
      </c>
      <c r="AG222" s="153">
        <f>$E222/(VLOOKUP(AG$2,怪物属性!$B$4:$F$29,3,FALSE)-$G222)/IF(AF222&lt;0,ABS(AF222),AF222)</f>
        <v>1.0762950855680882</v>
      </c>
      <c r="AH222" s="152">
        <f>VLOOKUP(AH$2,怪物属性!$B$4:$F$29,5,FALSE)/($F222-VLOOKUP(AH$2,怪物属性!$B$4:$F$29,4,FALSE))</f>
        <v>27.40374170187085</v>
      </c>
      <c r="AI222" s="153">
        <f>$E222/(VLOOKUP(AI$2,怪物属性!$B$4:$F$29,3,FALSE)-$G222)/IF(AH222&lt;0,ABS(AH222),AH222)</f>
        <v>0.68134230990996314</v>
      </c>
      <c r="AJ222" s="152">
        <f>VLOOKUP(AJ$2,怪物属性!$B$4:$F$29,5,FALSE)/($F222-VLOOKUP(AJ$2,怪物属性!$B$4:$F$29,4,FALSE))</f>
        <v>32.390790292470442</v>
      </c>
      <c r="AK222" s="153">
        <f>$E222/(VLOOKUP(AK$2,怪物属性!$B$4:$F$29,3,FALSE)-$G222)/IF(AJ222&lt;0,ABS(AJ222),AJ222)</f>
        <v>0.44708251331458637</v>
      </c>
      <c r="AL222" s="152">
        <f>VLOOKUP(AL$2,怪物属性!$B$4:$F$29,5,FALSE)/($F222-VLOOKUP(AL$2,怪物属性!$B$4:$F$29,4,FALSE))</f>
        <v>36.828197143777516</v>
      </c>
      <c r="AM222" s="153">
        <f>$E222/(VLOOKUP(AM$2,怪物属性!$B$4:$F$29,3,FALSE)-$G222)/IF(AL222&lt;0,ABS(AL222),AL222)</f>
        <v>0.31607105094047716</v>
      </c>
      <c r="AN222" s="152">
        <f>VLOOKUP(AN$2,怪物属性!$B$4:$F$29,5,FALSE)/($F222-VLOOKUP(AN$2,怪物属性!$B$4:$F$29,4,FALSE))</f>
        <v>43.018224247138569</v>
      </c>
      <c r="AO222" s="153">
        <f>$E222/(VLOOKUP(AO$2,怪物属性!$B$4:$F$29,3,FALSE)-$G222)/IF(AN222&lt;0,ABS(AN222),AN222)</f>
        <v>0.22766334033154928</v>
      </c>
      <c r="AP222" s="152">
        <f>VLOOKUP(AP$2,怪物属性!$B$4:$F$29,5,FALSE)/($F222-VLOOKUP(AP$2,怪物属性!$B$4:$F$29,4,FALSE))</f>
        <v>48.407672752484402</v>
      </c>
      <c r="AQ222" s="153">
        <f>$E222/(VLOOKUP(AQ$2,怪物属性!$B$4:$F$29,3,FALSE)-$G222)/IF(AP222&lt;0,ABS(AP222),AP222)</f>
        <v>0.17256643066863817</v>
      </c>
      <c r="AR222" s="152">
        <f>VLOOKUP(AR$2,怪物属性!$B$4:$F$29,5,FALSE)/($F222-VLOOKUP(AR$2,怪物属性!$B$4:$F$29,4,FALSE))</f>
        <v>56.167670440857627</v>
      </c>
      <c r="AS222" s="153">
        <f>$E222/(VLOOKUP(AS$2,怪物属性!$B$4:$F$29,3,FALSE)-$G222)/IF(AR222&lt;0,ABS(AR222),AR222)</f>
        <v>0.12935031959530999</v>
      </c>
      <c r="AT222" s="152">
        <f>VLOOKUP(AT$2,怪物属性!$B$4:$F$29,5,FALSE)/($F222-VLOOKUP(AT$2,怪物属性!$B$4:$F$29,4,FALSE))</f>
        <v>63.216565349544076</v>
      </c>
      <c r="AU222" s="153">
        <f>$E222/(VLOOKUP(AU$2,怪物属性!$B$4:$F$29,3,FALSE)-$G222)/IF(AT222&lt;0,ABS(AT222),AT222)</f>
        <v>0.1000403020655696</v>
      </c>
      <c r="AV222" s="152">
        <f>VLOOKUP(AV$2,怪物属性!$B$4:$F$29,5,FALSE)/($F222-VLOOKUP(AV$2,怪物属性!$B$4:$F$29,4,FALSE))</f>
        <v>73.957096600107931</v>
      </c>
      <c r="AW222" s="153">
        <f>$E222/(VLOOKUP(AW$2,怪物属性!$B$4:$F$29,3,FALSE)-$G222)/IF(AV222&lt;0,ABS(AV222),AV222)</f>
        <v>7.4198098187829242E-2</v>
      </c>
      <c r="AX222" s="152">
        <f>VLOOKUP(AX$2,怪物属性!$B$4:$F$29,5,FALSE)/($F222-VLOOKUP(AX$2,怪物属性!$B$4:$F$29,4,FALSE))</f>
        <v>83.975690927506875</v>
      </c>
      <c r="AY222" s="153">
        <f>$E222/(VLOOKUP(AY$2,怪物属性!$B$4:$F$29,3,FALSE)-$G222)/IF(AX222&lt;0,ABS(AX222),AX222)</f>
        <v>5.7488829082794256E-2</v>
      </c>
      <c r="AZ222" s="152">
        <f>VLOOKUP(AZ$2,怪物属性!$B$4:$F$29,5,FALSE)/($F222-VLOOKUP(AZ$2,怪物属性!$B$4:$F$29,4,FALSE))</f>
        <v>100.23188405797102</v>
      </c>
      <c r="BA222" s="153">
        <f>$E222/(VLOOKUP(BA$2,怪物属性!$B$4:$F$29,3,FALSE)-$G222)/IF(AZ222&lt;0,ABS(AZ222),AZ222)</f>
        <v>4.1319600877730324E-2</v>
      </c>
      <c r="BB222" s="152">
        <f>VLOOKUP(BB$2,怪物属性!$B$4:$F$29,5,FALSE)/($F222-VLOOKUP(BB$2,怪物属性!$B$4:$F$29,4,FALSE))</f>
        <v>119.98320895522389</v>
      </c>
      <c r="BC222" s="153">
        <f>$E222/(VLOOKUP(BC$2,怪物属性!$B$4:$F$29,3,FALSE)-$G222)/IF(BB222&lt;0,ABS(BB222),BB222)</f>
        <v>2.9481644481574431E-2</v>
      </c>
      <c r="BD222" s="152">
        <f>VLOOKUP(BD$2,怪物属性!$B$4:$F$29,5,FALSE)/($F222-VLOOKUP(BD$2,怪物属性!$B$4:$F$29,4,FALSE))</f>
        <v>174.68122977346277</v>
      </c>
      <c r="BE222" s="153">
        <f>$E222/(VLOOKUP(BE$2,怪物属性!$B$4:$F$29,3,FALSE)-$G222)/IF(BD222&lt;0,ABS(BD222),BD222)</f>
        <v>1.5835260432446246E-2</v>
      </c>
    </row>
    <row r="223" spans="1:57" x14ac:dyDescent="0.15">
      <c r="A223" s="30">
        <f>VLOOKUP(B223,装备升级!W:AB,静态模拟!C223+1,FALSE)+IF(静态模拟!D223=0,0,VLOOKUP(B223,装备强化!AP:AZ,静态模拟!D223+1,FALSE))</f>
        <v>2697</v>
      </c>
      <c r="B223" s="149">
        <v>15</v>
      </c>
      <c r="C223" s="149">
        <v>5</v>
      </c>
      <c r="D223" s="149">
        <v>8</v>
      </c>
      <c r="E223" s="149">
        <f t="shared" si="10"/>
        <v>42870</v>
      </c>
      <c r="F223" s="22">
        <f t="shared" si="11"/>
        <v>14290</v>
      </c>
      <c r="G223" s="22">
        <f t="shared" si="12"/>
        <v>7145</v>
      </c>
      <c r="H223" s="152">
        <f>VLOOKUP(H$2,怪物属性!$B$4:$F$29,5,FALSE)/($F223-VLOOKUP(H$2,怪物属性!$B$4:$F$29,4,FALSE))</f>
        <v>0.80466148723640396</v>
      </c>
      <c r="I223" s="153">
        <f>$E223/(VLOOKUP(I$2,怪物属性!$B$4:$F$29,3,FALSE)-$G223)/IF(H223&lt;0,ABS(H223),H223)</f>
        <v>-9.5205614848044178</v>
      </c>
      <c r="J223" s="152">
        <f>VLOOKUP(J$2,怪物属性!$B$4:$F$29,5,FALSE)/($F223-VLOOKUP(J$2,怪物属性!$B$4:$F$29,4,FALSE))</f>
        <v>1.2035995500562429</v>
      </c>
      <c r="K223" s="153">
        <f>$E223/(VLOOKUP(K$2,怪物属性!$B$4:$F$29,3,FALSE)-$G223)/IF(J223&lt;0,ABS(J223),J223)</f>
        <v>-6.8853970381799101</v>
      </c>
      <c r="L223" s="152">
        <f>VLOOKUP(L$2,怪物属性!$B$4:$F$29,5,FALSE)/($F223-VLOOKUP(L$2,怪物属性!$B$4:$F$29,4,FALSE))</f>
        <v>1.9303633875627186</v>
      </c>
      <c r="M223" s="153">
        <f>$E223/(VLOOKUP(M$2,怪物属性!$B$4:$F$29,3,FALSE)-$G223)/IF(L223&lt;0,ABS(L223),L223)</f>
        <v>-4.6773912764781667</v>
      </c>
      <c r="N223" s="152">
        <f>VLOOKUP(N$2,怪物属性!$B$4:$F$29,5,FALSE)/($F223-VLOOKUP(N$2,怪物属性!$B$4:$F$29,4,FALSE))</f>
        <v>2.5476410730804808</v>
      </c>
      <c r="O223" s="153">
        <f>$E223/(VLOOKUP(O$2,怪物属性!$B$4:$F$29,3,FALSE)-$G223)/IF(N223&lt;0,ABS(N223),N223)</f>
        <v>-3.8934130390291761</v>
      </c>
      <c r="P223" s="152">
        <f>VLOOKUP(P$2,怪物属性!$B$4:$F$29,5,FALSE)/($F223-VLOOKUP(P$2,怪物属性!$B$4:$F$29,4,FALSE))</f>
        <v>3.58581593556963</v>
      </c>
      <c r="Q223" s="153">
        <f>$E223/(VLOOKUP(Q$2,怪物属性!$B$4:$F$29,3,FALSE)-$G223)/IF(P223&lt;0,ABS(P223),P223)</f>
        <v>-3.0710089835389121</v>
      </c>
      <c r="R223" s="152">
        <f>VLOOKUP(R$2,怪物属性!$B$4:$F$29,5,FALSE)/($F223-VLOOKUP(R$2,怪物属性!$B$4:$F$29,4,FALSE))</f>
        <v>4.4720082585563405</v>
      </c>
      <c r="S223" s="153">
        <f>$E223/(VLOOKUP(S$2,怪物属性!$B$4:$F$29,3,FALSE)-$G223)/IF(R223&lt;0,ABS(R223),R223)</f>
        <v>-2.7875246131676565</v>
      </c>
      <c r="T223" s="152">
        <f>VLOOKUP(T$2,怪物属性!$B$4:$F$29,5,FALSE)/($F223-VLOOKUP(T$2,怪物属性!$B$4:$F$29,4,FALSE))</f>
        <v>5.8536428110896193</v>
      </c>
      <c r="U223" s="153">
        <f>$E223/(VLOOKUP(U$2,怪物属性!$B$4:$F$29,3,FALSE)-$G223)/IF(T223&lt;0,ABS(T223),T223)</f>
        <v>-2.4363422070936882</v>
      </c>
      <c r="V223" s="152">
        <f>VLOOKUP(V$2,怪物属性!$B$4:$F$29,5,FALSE)/($F223-VLOOKUP(V$2,怪物属性!$B$4:$F$29,4,FALSE))</f>
        <v>6.9721767594108019</v>
      </c>
      <c r="W223" s="153">
        <f>$E223/(VLOOKUP(W$2,怪物属性!$B$4:$F$29,3,FALSE)-$G223)/IF(V223&lt;0,ABS(V223),V223)</f>
        <v>-2.3943634548725372</v>
      </c>
      <c r="X223" s="152">
        <f>VLOOKUP(X$2,怪物属性!$B$4:$F$29,5,FALSE)/($F223-VLOOKUP(X$2,怪物属性!$B$4:$F$29,4,FALSE))</f>
        <v>8.7197240462139476</v>
      </c>
      <c r="Y223" s="153">
        <f>$E223/(VLOOKUP(Y$2,怪物属性!$B$4:$F$29,3,FALSE)-$G223)/IF(X223&lt;0,ABS(X223),X223)</f>
        <v>-2.3103571380193455</v>
      </c>
      <c r="Z223" s="152">
        <f>VLOOKUP(Z$2,怪物属性!$B$4:$F$29,5,FALSE)/($F223-VLOOKUP(Z$2,怪物属性!$B$4:$F$29,4,FALSE))</f>
        <v>10.124334825576485</v>
      </c>
      <c r="AA223" s="153">
        <f>$E223/(VLOOKUP(AA$2,怪物属性!$B$4:$F$29,3,FALSE)-$G223)/IF(Z223&lt;0,ABS(Z223),Z223)</f>
        <v>-2.5189483968431632</v>
      </c>
      <c r="AB223" s="152">
        <f>VLOOKUP(AB$2,怪物属性!$B$4:$F$29,5,FALSE)/($F223-VLOOKUP(AB$2,怪物属性!$B$4:$F$29,4,FALSE))</f>
        <v>17.195054438088206</v>
      </c>
      <c r="AC223" s="153">
        <f>$E223/(VLOOKUP(AC$2,怪物属性!$B$4:$F$29,3,FALSE)-$G223)/IF(AB223&lt;0,ABS(AB223),AB223)</f>
        <v>6.5095528069146056</v>
      </c>
      <c r="AD223" s="152">
        <f>VLOOKUP(AD$2,怪物属性!$B$4:$F$29,5,FALSE)/($F223-VLOOKUP(AD$2,怪物属性!$B$4:$F$29,4,FALSE))</f>
        <v>19.886679920477139</v>
      </c>
      <c r="AE223" s="153">
        <f>$E223/(VLOOKUP(AE$2,怪物属性!$B$4:$F$29,3,FALSE)-$G223)/IF(AD223&lt;0,ABS(AD223),AD223)</f>
        <v>2.1643717728055076</v>
      </c>
      <c r="AF223" s="152">
        <f>VLOOKUP(AF$2,怪物属性!$B$4:$F$29,5,FALSE)/($F223-VLOOKUP(AF$2,怪物属性!$B$4:$F$29,4,FALSE))</f>
        <v>23.895115781280406</v>
      </c>
      <c r="AG223" s="153">
        <f>$E223/(VLOOKUP(AG$2,怪物属性!$B$4:$F$29,3,FALSE)-$G223)/IF(AF223&lt;0,ABS(AF223),AF223)</f>
        <v>1.1020211860012505</v>
      </c>
      <c r="AH223" s="152">
        <f>VLOOKUP(AH$2,怪物属性!$B$4:$F$29,5,FALSE)/($F223-VLOOKUP(AH$2,怪物属性!$B$4:$F$29,4,FALSE))</f>
        <v>27.266613290632506</v>
      </c>
      <c r="AI223" s="153">
        <f>$E223/(VLOOKUP(AI$2,怪物属性!$B$4:$F$29,3,FALSE)-$G223)/IF(AH223&lt;0,ABS(AH223),AH223)</f>
        <v>0.69476467809355835</v>
      </c>
      <c r="AJ223" s="152">
        <f>VLOOKUP(AJ$2,怪物属性!$B$4:$F$29,5,FALSE)/($F223-VLOOKUP(AJ$2,怪物属性!$B$4:$F$29,4,FALSE))</f>
        <v>32.223689640940982</v>
      </c>
      <c r="AK223" s="153">
        <f>$E223/(VLOOKUP(AK$2,怪物属性!$B$4:$F$29,3,FALSE)-$G223)/IF(AJ223&lt;0,ABS(AJ223),AJ223)</f>
        <v>0.45483339802866429</v>
      </c>
      <c r="AL223" s="152">
        <f>VLOOKUP(AL$2,怪物属性!$B$4:$F$29,5,FALSE)/($F223-VLOOKUP(AL$2,怪物属性!$B$4:$F$29,4,FALSE))</f>
        <v>36.631528356296059</v>
      </c>
      <c r="AM223" s="153">
        <f>$E223/(VLOOKUP(AM$2,怪物属性!$B$4:$F$29,3,FALSE)-$G223)/IF(AL223&lt;0,ABS(AL223),AL223)</f>
        <v>0.32107087528622053</v>
      </c>
      <c r="AN223" s="152">
        <f>VLOOKUP(AN$2,怪物属性!$B$4:$F$29,5,FALSE)/($F223-VLOOKUP(AN$2,怪物属性!$B$4:$F$29,4,FALSE))</f>
        <v>42.780528235164105</v>
      </c>
      <c r="AO223" s="153">
        <f>$E223/(VLOOKUP(AO$2,怪物属性!$B$4:$F$29,3,FALSE)-$G223)/IF(AN223&lt;0,ABS(AN223),AN223)</f>
        <v>0.23105635537907593</v>
      </c>
      <c r="AP223" s="152">
        <f>VLOOKUP(AP$2,怪物属性!$B$4:$F$29,5,FALSE)/($F223-VLOOKUP(AP$2,怪物属性!$B$4:$F$29,4,FALSE))</f>
        <v>48.129595588235297</v>
      </c>
      <c r="AQ223" s="153">
        <f>$E223/(VLOOKUP(AQ$2,怪物属性!$B$4:$F$29,3,FALSE)-$G223)/IF(AP223&lt;0,ABS(AP223),AP223)</f>
        <v>0.17502851984602461</v>
      </c>
      <c r="AR223" s="152">
        <f>VLOOKUP(AR$2,怪物属性!$B$4:$F$29,5,FALSE)/($F223-VLOOKUP(AR$2,怪物属性!$B$4:$F$29,4,FALSE))</f>
        <v>55.831417624521073</v>
      </c>
      <c r="AS223" s="153">
        <f>$E223/(VLOOKUP(AS$2,怪物属性!$B$4:$F$29,3,FALSE)-$G223)/IF(AR223&lt;0,ABS(AR223),AR223)</f>
        <v>0.13114384992052186</v>
      </c>
      <c r="AT223" s="152">
        <f>VLOOKUP(AT$2,怪物属性!$B$4:$F$29,5,FALSE)/($F223-VLOOKUP(AT$2,怪物属性!$B$4:$F$29,4,FALSE))</f>
        <v>62.818776743015356</v>
      </c>
      <c r="AU223" s="153">
        <f>$E223/(VLOOKUP(AU$2,怪物属性!$B$4:$F$29,3,FALSE)-$G223)/IF(AT223&lt;0,ABS(AT223),AT223)</f>
        <v>0.10140256578407904</v>
      </c>
      <c r="AV223" s="152">
        <f>VLOOKUP(AV$2,怪物属性!$B$4:$F$29,5,FALSE)/($F223-VLOOKUP(AV$2,怪物属性!$B$4:$F$29,4,FALSE))</f>
        <v>73.461538461538467</v>
      </c>
      <c r="AW223" s="153">
        <f>$E223/(VLOOKUP(AW$2,怪物属性!$B$4:$F$29,3,FALSE)-$G223)/IF(AV223&lt;0,ABS(AV223),AV223)</f>
        <v>7.5202407297457766E-2</v>
      </c>
      <c r="AX223" s="152">
        <f>VLOOKUP(AX$2,怪物属性!$B$4:$F$29,5,FALSE)/($F223-VLOOKUP(AX$2,怪物属性!$B$4:$F$29,4,FALSE))</f>
        <v>83.372503950581816</v>
      </c>
      <c r="AY223" s="153">
        <f>$E223/(VLOOKUP(AY$2,怪物属性!$B$4:$F$29,3,FALSE)-$G223)/IF(AX223&lt;0,ABS(AX223),AX223)</f>
        <v>5.8272699730425252E-2</v>
      </c>
      <c r="AZ223" s="152">
        <f>VLOOKUP(AZ$2,怪物属性!$B$4:$F$29,5,FALSE)/($F223-VLOOKUP(AZ$2,怪物属性!$B$4:$F$29,4,FALSE))</f>
        <v>99.431309904153352</v>
      </c>
      <c r="BA223" s="153">
        <f>$E223/(VLOOKUP(BA$2,怪物属性!$B$4:$F$29,3,FALSE)-$G223)/IF(AZ223&lt;0,ABS(AZ223),AZ223)</f>
        <v>4.1900089237821327E-2</v>
      </c>
      <c r="BB223" s="152">
        <f>VLOOKUP(BB$2,怪物属性!$B$4:$F$29,5,FALSE)/($F223-VLOOKUP(BB$2,怪物属性!$B$4:$F$29,4,FALSE))</f>
        <v>118.87430683918669</v>
      </c>
      <c r="BC223" s="153">
        <f>$E223/(VLOOKUP(BC$2,怪物属性!$B$4:$F$29,3,FALSE)-$G223)/IF(BB223&lt;0,ABS(BB223),BB223)</f>
        <v>2.9923084772627999E-2</v>
      </c>
      <c r="BD223" s="152">
        <f>VLOOKUP(BD$2,怪物属性!$B$4:$F$29,5,FALSE)/($F223-VLOOKUP(BD$2,怪物属性!$B$4:$F$29,4,FALSE))</f>
        <v>172.35710484300159</v>
      </c>
      <c r="BE223" s="153">
        <f>$E223/(VLOOKUP(BE$2,怪物属性!$B$4:$F$29,3,FALSE)-$G223)/IF(BD223&lt;0,ABS(BD223),BD223)</f>
        <v>1.6131252330365043E-2</v>
      </c>
    </row>
    <row r="224" spans="1:57" x14ac:dyDescent="0.15">
      <c r="A224" s="30">
        <f>VLOOKUP(B224,装备升级!W:AB,静态模拟!C224+1,FALSE)+IF(静态模拟!D224=0,0,VLOOKUP(B224,装备强化!AP:AZ,静态模拟!D224+1,FALSE))</f>
        <v>3449</v>
      </c>
      <c r="B224" s="149">
        <v>15</v>
      </c>
      <c r="C224" s="149">
        <v>5</v>
      </c>
      <c r="D224" s="149">
        <v>9</v>
      </c>
      <c r="E224" s="149">
        <f t="shared" si="10"/>
        <v>43020</v>
      </c>
      <c r="F224" s="22">
        <f t="shared" si="11"/>
        <v>14340</v>
      </c>
      <c r="G224" s="22">
        <f t="shared" si="12"/>
        <v>7170</v>
      </c>
      <c r="H224" s="152">
        <f>VLOOKUP(H$2,怪物属性!$B$4:$F$29,5,FALSE)/($F224-VLOOKUP(H$2,怪物属性!$B$4:$F$29,4,FALSE))</f>
        <v>0.8016955399926281</v>
      </c>
      <c r="I224" s="153">
        <f>$E224/(VLOOKUP(I$2,怪物属性!$B$4:$F$29,3,FALSE)-$G224)/IF(H224&lt;0,ABS(H224),H224)</f>
        <v>-9.5465698212982097</v>
      </c>
      <c r="J224" s="152">
        <f>VLOOKUP(J$2,怪物属性!$B$4:$F$29,5,FALSE)/($F224-VLOOKUP(J$2,怪物属性!$B$4:$F$29,4,FALSE))</f>
        <v>1.1991034740381024</v>
      </c>
      <c r="K224" s="153">
        <f>$E224/(VLOOKUP(K$2,怪物属性!$B$4:$F$29,3,FALSE)-$G224)/IF(J224&lt;0,ABS(J224),J224)</f>
        <v>-6.9020399650476634</v>
      </c>
      <c r="L224" s="152">
        <f>VLOOKUP(L$2,怪物属性!$B$4:$F$29,5,FALSE)/($F224-VLOOKUP(L$2,怪物属性!$B$4:$F$29,4,FALSE))</f>
        <v>1.9230536201151167</v>
      </c>
      <c r="M224" s="153">
        <f>$E224/(VLOOKUP(M$2,怪物属性!$B$4:$F$29,3,FALSE)-$G224)/IF(L224&lt;0,ABS(L224),L224)</f>
        <v>-4.6869204017399388</v>
      </c>
      <c r="N224" s="152">
        <f>VLOOKUP(N$2,怪物属性!$B$4:$F$29,5,FALSE)/($F224-VLOOKUP(N$2,怪物属性!$B$4:$F$29,4,FALSE))</f>
        <v>2.537859007832898</v>
      </c>
      <c r="O224" s="153">
        <f>$E224/(VLOOKUP(O$2,怪物属性!$B$4:$F$29,3,FALSE)-$G224)/IF(N224&lt;0,ABS(N224),N224)</f>
        <v>-3.8995390605696563</v>
      </c>
      <c r="P224" s="152">
        <f>VLOOKUP(P$2,怪物属性!$B$4:$F$29,5,FALSE)/($F224-VLOOKUP(P$2,怪物属性!$B$4:$F$29,4,FALSE))</f>
        <v>3.5718513902951945</v>
      </c>
      <c r="Q224" s="153">
        <f>$E224/(VLOOKUP(Q$2,怪物属性!$B$4:$F$29,3,FALSE)-$G224)/IF(P224&lt;0,ABS(P224),P224)</f>
        <v>-3.0740617914416206</v>
      </c>
      <c r="R224" s="152">
        <f>VLOOKUP(R$2,怪物属性!$B$4:$F$29,5,FALSE)/($F224-VLOOKUP(R$2,怪物属性!$B$4:$F$29,4,FALSE))</f>
        <v>4.4543225500276833</v>
      </c>
      <c r="S224" s="153">
        <f>$E224/(VLOOKUP(S$2,怪物属性!$B$4:$F$29,3,FALSE)-$G224)/IF(R224&lt;0,ABS(R224),R224)</f>
        <v>-2.7881161392649561</v>
      </c>
      <c r="T224" s="152">
        <f>VLOOKUP(T$2,怪物属性!$B$4:$F$29,5,FALSE)/($F224-VLOOKUP(T$2,怪物属性!$B$4:$F$29,4,FALSE))</f>
        <v>5.8301493016535559</v>
      </c>
      <c r="U224" s="153">
        <f>$E224/(VLOOKUP(U$2,怪物属性!$B$4:$F$29,3,FALSE)-$G224)/IF(T224&lt;0,ABS(T224),T224)</f>
        <v>-2.4344720518223975</v>
      </c>
      <c r="V224" s="152">
        <f>VLOOKUP(V$2,怪物属性!$B$4:$F$29,5,FALSE)/($F224-VLOOKUP(V$2,怪物属性!$B$4:$F$29,4,FALSE))</f>
        <v>6.9437652811735937</v>
      </c>
      <c r="W224" s="153">
        <f>$E224/(VLOOKUP(W$2,怪物属性!$B$4:$F$29,3,FALSE)-$G224)/IF(V224&lt;0,ABS(V224),V224)</f>
        <v>-2.3893119612390894</v>
      </c>
      <c r="X224" s="152">
        <f>VLOOKUP(X$2,怪物属性!$B$4:$F$29,5,FALSE)/($F224-VLOOKUP(X$2,怪物属性!$B$4:$F$29,4,FALSE))</f>
        <v>8.6836354606406747</v>
      </c>
      <c r="Y224" s="153">
        <f>$E224/(VLOOKUP(Y$2,怪物属性!$B$4:$F$29,3,FALSE)-$G224)/IF(X224&lt;0,ABS(X224),X224)</f>
        <v>-2.3010433087858577</v>
      </c>
      <c r="Z224" s="152">
        <f>VLOOKUP(Z$2,怪物属性!$B$4:$F$29,5,FALSE)/($F224-VLOOKUP(Z$2,怪物属性!$B$4:$F$29,4,FALSE))</f>
        <v>10.081756245268735</v>
      </c>
      <c r="AA224" s="153">
        <f>$E224/(VLOOKUP(AA$2,怪物属性!$B$4:$F$29,3,FALSE)-$G224)/IF(Z224&lt;0,ABS(Z224),Z224)</f>
        <v>-2.5012389687765784</v>
      </c>
      <c r="AB224" s="152">
        <f>VLOOKUP(AB$2,怪物属性!$B$4:$F$29,5,FALSE)/($F224-VLOOKUP(AB$2,怪物属性!$B$4:$F$29,4,FALSE))</f>
        <v>17.116091109478326</v>
      </c>
      <c r="AC224" s="153">
        <f>$E224/(VLOOKUP(AC$2,怪物属性!$B$4:$F$29,3,FALSE)-$G224)/IF(AB224&lt;0,ABS(AB224),AB224)</f>
        <v>7.0207383798522951</v>
      </c>
      <c r="AD224" s="152">
        <f>VLOOKUP(AD$2,怪物属性!$B$4:$F$29,5,FALSE)/($F224-VLOOKUP(AD$2,怪物属性!$B$4:$F$29,4,FALSE))</f>
        <v>19.792989729576934</v>
      </c>
      <c r="AE224" s="153">
        <f>$E224/(VLOOKUP(AE$2,怪物属性!$B$4:$F$29,3,FALSE)-$G224)/IF(AD224&lt;0,ABS(AD224),AD224)</f>
        <v>2.2384107189499765</v>
      </c>
      <c r="AF224" s="152">
        <f>VLOOKUP(AF$2,怪物属性!$B$4:$F$29,5,FALSE)/($F224-VLOOKUP(AF$2,怪物属性!$B$4:$F$29,4,FALSE))</f>
        <v>23.779434546862898</v>
      </c>
      <c r="AG224" s="153">
        <f>$E224/(VLOOKUP(AG$2,怪物属性!$B$4:$F$29,3,FALSE)-$G224)/IF(AF224&lt;0,ABS(AF224),AF224)</f>
        <v>1.1285878238220111</v>
      </c>
      <c r="AH224" s="152">
        <f>VLOOKUP(AH$2,怪物属性!$B$4:$F$29,5,FALSE)/($F224-VLOOKUP(AH$2,怪物属性!$B$4:$F$29,4,FALSE))</f>
        <v>27.130850428201555</v>
      </c>
      <c r="AI224" s="153">
        <f>$E224/(VLOOKUP(AI$2,怪物属性!$B$4:$F$29,3,FALSE)-$G224)/IF(AH224&lt;0,ABS(AH224),AH224)</f>
        <v>0.7085115211595977</v>
      </c>
      <c r="AJ224" s="152">
        <f>VLOOKUP(AJ$2,怪物属性!$B$4:$F$29,5,FALSE)/($F224-VLOOKUP(AJ$2,怪物属性!$B$4:$F$29,4,FALSE))</f>
        <v>32.058304249640727</v>
      </c>
      <c r="AK224" s="153">
        <f>$E224/(VLOOKUP(AK$2,怪物属性!$B$4:$F$29,3,FALSE)-$G224)/IF(AJ224&lt;0,ABS(AJ224),AJ224)</f>
        <v>0.46273448037373771</v>
      </c>
      <c r="AL224" s="152">
        <f>VLOOKUP(AL$2,怪物属性!$B$4:$F$29,5,FALSE)/($F224-VLOOKUP(AL$2,怪物属性!$B$4:$F$29,4,FALSE))</f>
        <v>36.436948900456812</v>
      </c>
      <c r="AM224" s="153">
        <f>$E224/(VLOOKUP(AM$2,怪物属性!$B$4:$F$29,3,FALSE)-$G224)/IF(AL224&lt;0,ABS(AL224),AL224)</f>
        <v>0.3261518392502808</v>
      </c>
      <c r="AN224" s="152">
        <f>VLOOKUP(AN$2,怪物属性!$B$4:$F$29,5,FALSE)/($F224-VLOOKUP(AN$2,怪物属性!$B$4:$F$29,4,FALSE))</f>
        <v>42.545444554346631</v>
      </c>
      <c r="AO224" s="153">
        <f>$E224/(VLOOKUP(AO$2,怪物属性!$B$4:$F$29,3,FALSE)-$G224)/IF(AN224&lt;0,ABS(AN224),AN224)</f>
        <v>0.23449770027990127</v>
      </c>
      <c r="AP224" s="152">
        <f>VLOOKUP(AP$2,怪物属性!$B$4:$F$29,5,FALSE)/($F224-VLOOKUP(AP$2,怪物属性!$B$4:$F$29,4,FALSE))</f>
        <v>47.854694996572995</v>
      </c>
      <c r="AQ224" s="153">
        <f>$E224/(VLOOKUP(AQ$2,怪物属性!$B$4:$F$29,3,FALSE)-$G224)/IF(AP224&lt;0,ABS(AP224),AP224)</f>
        <v>0.17752198951671258</v>
      </c>
      <c r="AR224" s="152">
        <f>VLOOKUP(AR$2,怪物属性!$B$4:$F$29,5,FALSE)/($F224-VLOOKUP(AR$2,怪物属性!$B$4:$F$29,4,FALSE))</f>
        <v>55.499166865032137</v>
      </c>
      <c r="AS224" s="153">
        <f>$E224/(VLOOKUP(AS$2,怪物属性!$B$4:$F$29,3,FALSE)-$G224)/IF(AR224&lt;0,ABS(AR224),AR224)</f>
        <v>0.13295827979503444</v>
      </c>
      <c r="AT224" s="152">
        <f>VLOOKUP(AT$2,怪物属性!$B$4:$F$29,5,FALSE)/($F224-VLOOKUP(AT$2,怪物属性!$B$4:$F$29,4,FALSE))</f>
        <v>62.425962981490748</v>
      </c>
      <c r="AU224" s="153">
        <f>$E224/(VLOOKUP(AU$2,怪物属性!$B$4:$F$29,3,FALSE)-$G224)/IF(AT224&lt;0,ABS(AT224),AT224)</f>
        <v>0.10277946988903811</v>
      </c>
      <c r="AV224" s="152">
        <f>VLOOKUP(AV$2,怪物属性!$B$4:$F$29,5,FALSE)/($F224-VLOOKUP(AV$2,怪物属性!$B$4:$F$29,4,FALSE))</f>
        <v>72.972577209797663</v>
      </c>
      <c r="AW224" s="153">
        <f>$E224/(VLOOKUP(AW$2,怪物属性!$B$4:$F$29,3,FALSE)-$G224)/IF(AV224&lt;0,ABS(AV224),AV224)</f>
        <v>7.6216746042444161E-2</v>
      </c>
      <c r="AX224" s="152">
        <f>VLOOKUP(AX$2,怪物属性!$B$4:$F$29,5,FALSE)/($F224-VLOOKUP(AX$2,怪物属性!$B$4:$F$29,4,FALSE))</f>
        <v>82.777920410783054</v>
      </c>
      <c r="AY224" s="153">
        <f>$E224/(VLOOKUP(AY$2,怪物属性!$B$4:$F$29,3,FALSE)-$G224)/IF(AX224&lt;0,ABS(AX224),AX224)</f>
        <v>5.9063962097243079E-2</v>
      </c>
      <c r="AZ224" s="152">
        <f>VLOOKUP(AZ$2,怪物属性!$B$4:$F$29,5,FALSE)/($F224-VLOOKUP(AZ$2,怪物属性!$B$4:$F$29,4,FALSE))</f>
        <v>98.643423137876383</v>
      </c>
      <c r="BA224" s="153">
        <f>$E224/(VLOOKUP(BA$2,怪物属性!$B$4:$F$29,3,FALSE)-$G224)/IF(AZ224&lt;0,ABS(AZ224),AZ224)</f>
        <v>4.2485752768522532E-2</v>
      </c>
      <c r="BB224" s="152">
        <f>VLOOKUP(BB$2,怪物属性!$B$4:$F$29,5,FALSE)/($F224-VLOOKUP(BB$2,怪物属性!$B$4:$F$29,4,FALSE))</f>
        <v>117.78571428571429</v>
      </c>
      <c r="BC224" s="153">
        <f>$E224/(VLOOKUP(BC$2,怪物属性!$B$4:$F$29,3,FALSE)-$G224)/IF(BB224&lt;0,ABS(BB224),BB224)</f>
        <v>3.0368299585483906E-2</v>
      </c>
      <c r="BD224" s="152">
        <f>VLOOKUP(BD$2,怪物属性!$B$4:$F$29,5,FALSE)/($F224-VLOOKUP(BD$2,怪物属性!$B$4:$F$29,4,FALSE))</f>
        <v>170.09401260504202</v>
      </c>
      <c r="BE224" s="153">
        <f>$E224/(VLOOKUP(BE$2,怪物属性!$B$4:$F$29,3,FALSE)-$G224)/IF(BD224&lt;0,ABS(BD224),BD224)</f>
        <v>1.6429709982549209E-2</v>
      </c>
    </row>
    <row r="225" spans="1:57" x14ac:dyDescent="0.15">
      <c r="A225" s="30">
        <f>VLOOKUP(B225,装备升级!W:AB,静态模拟!C225+1,FALSE)+IF(静态模拟!D225=0,0,VLOOKUP(B225,装备强化!AP:AZ,静态模拟!D225+1,FALSE))</f>
        <v>4367</v>
      </c>
      <c r="B225" s="149">
        <v>15</v>
      </c>
      <c r="C225" s="149">
        <v>5</v>
      </c>
      <c r="D225" s="149">
        <v>10</v>
      </c>
      <c r="E225" s="149">
        <f t="shared" si="10"/>
        <v>43170</v>
      </c>
      <c r="F225" s="22">
        <f t="shared" si="11"/>
        <v>14390</v>
      </c>
      <c r="G225" s="22">
        <f t="shared" si="12"/>
        <v>7195</v>
      </c>
      <c r="H225" s="152">
        <f>VLOOKUP(H$2,怪物属性!$B$4:$F$29,5,FALSE)/($F225-VLOOKUP(H$2,怪物属性!$B$4:$F$29,4,FALSE))</f>
        <v>0.79875137715754685</v>
      </c>
      <c r="I225" s="153">
        <f>$E225/(VLOOKUP(I$2,怪物属性!$B$4:$F$29,3,FALSE)-$G225)/IF(H225&lt;0,ABS(H225),H225)</f>
        <v>-9.5725921311395314</v>
      </c>
      <c r="J225" s="152">
        <f>VLOOKUP(J$2,怪物属性!$B$4:$F$29,5,FALSE)/($F225-VLOOKUP(J$2,怪物属性!$B$4:$F$29,4,FALSE))</f>
        <v>1.1946408634164496</v>
      </c>
      <c r="K225" s="153">
        <f>$E225/(VLOOKUP(K$2,怪物属性!$B$4:$F$29,3,FALSE)-$G225)/IF(J225&lt;0,ABS(J225),J225)</f>
        <v>-6.9187025038426375</v>
      </c>
      <c r="L225" s="152">
        <f>VLOOKUP(L$2,怪物属性!$B$4:$F$29,5,FALSE)/($F225-VLOOKUP(L$2,怪物属性!$B$4:$F$29,4,FALSE))</f>
        <v>1.9157990040742416</v>
      </c>
      <c r="M225" s="153">
        <f>$E225/(VLOOKUP(M$2,怪物属性!$B$4:$F$29,3,FALSE)-$G225)/IF(L225&lt;0,ABS(L225),L225)</f>
        <v>-4.696473345462941</v>
      </c>
      <c r="N225" s="152">
        <f>VLOOKUP(N$2,怪物属性!$B$4:$F$29,5,FALSE)/($F225-VLOOKUP(N$2,怪物属性!$B$4:$F$29,4,FALSE))</f>
        <v>2.5281517747858016</v>
      </c>
      <c r="O225" s="153">
        <f>$E225/(VLOOKUP(O$2,怪物属性!$B$4:$F$29,3,FALSE)-$G225)/IF(N225&lt;0,ABS(N225),N225)</f>
        <v>-3.9056988387846072</v>
      </c>
      <c r="P225" s="152">
        <f>VLOOKUP(P$2,怪物属性!$B$4:$F$29,5,FALSE)/($F225-VLOOKUP(P$2,怪物属性!$B$4:$F$29,4,FALSE))</f>
        <v>3.5579951896966406</v>
      </c>
      <c r="Q225" s="153">
        <f>$E225/(VLOOKUP(Q$2,怪物属性!$B$4:$F$29,3,FALSE)-$G225)/IF(P225&lt;0,ABS(P225),P225)</f>
        <v>-3.0771588420940086</v>
      </c>
      <c r="R225" s="152">
        <f>VLOOKUP(R$2,怪物属性!$B$4:$F$29,5,FALSE)/($F225-VLOOKUP(R$2,怪物属性!$B$4:$F$29,4,FALSE))</f>
        <v>4.4367761758449538</v>
      </c>
      <c r="S225" s="153">
        <f>$E225/(VLOOKUP(S$2,怪物属性!$B$4:$F$29,3,FALSE)-$G225)/IF(R225&lt;0,ABS(R225),R225)</f>
        <v>-2.7887755294607381</v>
      </c>
      <c r="T225" s="152">
        <f>VLOOKUP(T$2,怪物属性!$B$4:$F$29,5,FALSE)/($F225-VLOOKUP(T$2,怪物属性!$B$4:$F$29,4,FALSE))</f>
        <v>5.8068436200831464</v>
      </c>
      <c r="U225" s="153">
        <f>$E225/(VLOOKUP(U$2,怪物属性!$B$4:$F$29,3,FALSE)-$G225)/IF(T225&lt;0,ABS(T225),T225)</f>
        <v>-2.4327000733526365</v>
      </c>
      <c r="V225" s="152">
        <f>VLOOKUP(V$2,怪物属性!$B$4:$F$29,5,FALSE)/($F225-VLOOKUP(V$2,怪物属性!$B$4:$F$29,4,FALSE))</f>
        <v>6.9155844155844157</v>
      </c>
      <c r="W225" s="153">
        <f>$E225/(VLOOKUP(W$2,怪物属性!$B$4:$F$29,3,FALSE)-$G225)/IF(V225&lt;0,ABS(V225),V225)</f>
        <v>-2.3844241922120961</v>
      </c>
      <c r="X225" s="152">
        <f>VLOOKUP(X$2,怪物属性!$B$4:$F$29,5,FALSE)/($F225-VLOOKUP(X$2,怪物属性!$B$4:$F$29,4,FALSE))</f>
        <v>8.6478443656747181</v>
      </c>
      <c r="Y225" s="153">
        <f>$E225/(VLOOKUP(Y$2,怪物属性!$B$4:$F$29,3,FALSE)-$G225)/IF(X225&lt;0,ABS(X225),X225)</f>
        <v>-2.2920089447715215</v>
      </c>
      <c r="Z225" s="152">
        <f>VLOOKUP(Z$2,怪物属性!$B$4:$F$29,5,FALSE)/($F225-VLOOKUP(Z$2,怪物属性!$B$4:$F$29,4,FALSE))</f>
        <v>10.039534299355054</v>
      </c>
      <c r="AA225" s="153">
        <f>$E225/(VLOOKUP(AA$2,怪物属性!$B$4:$F$29,3,FALSE)-$G225)/IF(Z225&lt;0,ABS(Z225),Z225)</f>
        <v>-2.484113373938666</v>
      </c>
      <c r="AB225" s="152">
        <f>VLOOKUP(AB$2,怪物属性!$B$4:$F$29,5,FALSE)/($F225-VLOOKUP(AB$2,怪物属性!$B$4:$F$29,4,FALSE))</f>
        <v>17.037849698299507</v>
      </c>
      <c r="AC225" s="153">
        <f>$E225/(VLOOKUP(AC$2,怪物属性!$B$4:$F$29,3,FALSE)-$G225)/IF(AB225&lt;0,ABS(AB225),AB225)</f>
        <v>7.6089202531572129</v>
      </c>
      <c r="AD225" s="152">
        <f>VLOOKUP(AD$2,怪物属性!$B$4:$F$29,5,FALSE)/($F225-VLOOKUP(AD$2,怪物属性!$B$4:$F$29,4,FALSE))</f>
        <v>19.700178186251524</v>
      </c>
      <c r="AE225" s="153">
        <f>$E225/(VLOOKUP(AE$2,怪物属性!$B$4:$F$29,3,FALSE)-$G225)/IF(AD225&lt;0,ABS(AD225),AD225)</f>
        <v>2.3164384118772219</v>
      </c>
      <c r="AF225" s="152">
        <f>VLOOKUP(AF$2,怪物属性!$B$4:$F$29,5,FALSE)/($F225-VLOOKUP(AF$2,怪物属性!$B$4:$F$29,4,FALSE))</f>
        <v>23.664867989978802</v>
      </c>
      <c r="AG225" s="153">
        <f>$E225/(VLOOKUP(AG$2,怪物属性!$B$4:$F$29,3,FALSE)-$G225)/IF(AF225&lt;0,ABS(AF225),AF225)</f>
        <v>1.1560349485259775</v>
      </c>
      <c r="AH225" s="152">
        <f>VLOOKUP(AH$2,怪物属性!$B$4:$F$29,5,FALSE)/($F225-VLOOKUP(AH$2,怪物属性!$B$4:$F$29,4,FALSE))</f>
        <v>26.996432818073721</v>
      </c>
      <c r="AI225" s="153">
        <f>$E225/(VLOOKUP(AI$2,怪物属性!$B$4:$F$29,3,FALSE)-$G225)/IF(AH225&lt;0,ABS(AH225),AH225)</f>
        <v>0.72259383577151737</v>
      </c>
      <c r="AJ225" s="152">
        <f>VLOOKUP(AJ$2,怪物属性!$B$4:$F$29,5,FALSE)/($F225-VLOOKUP(AJ$2,怪物属性!$B$4:$F$29,4,FALSE))</f>
        <v>31.894607843137255</v>
      </c>
      <c r="AK225" s="153">
        <f>$E225/(VLOOKUP(AK$2,怪物属性!$B$4:$F$29,3,FALSE)-$G225)/IF(AJ225&lt;0,ABS(AJ225),AJ225)</f>
        <v>0.47078967854887588</v>
      </c>
      <c r="AL225" s="152">
        <f>VLOOKUP(AL$2,怪物属性!$B$4:$F$29,5,FALSE)/($F225-VLOOKUP(AL$2,怪物属性!$B$4:$F$29,4,FALSE))</f>
        <v>36.244425657825211</v>
      </c>
      <c r="AM225" s="153">
        <f>$E225/(VLOOKUP(AM$2,怪物属性!$B$4:$F$29,3,FALSE)-$G225)/IF(AL225&lt;0,ABS(AL225),AL225)</f>
        <v>0.3313156355924281</v>
      </c>
      <c r="AN225" s="152">
        <f>VLOOKUP(AN$2,怪物属性!$B$4:$F$29,5,FALSE)/($F225-VLOOKUP(AN$2,怪物属性!$B$4:$F$29,4,FALSE))</f>
        <v>42.312930374904361</v>
      </c>
      <c r="AO225" s="153">
        <f>$E225/(VLOOKUP(AO$2,怪物属性!$B$4:$F$29,3,FALSE)-$G225)/IF(AN225&lt;0,ABS(AN225),AN225)</f>
        <v>0.23798822055280239</v>
      </c>
      <c r="AP225" s="152">
        <f>VLOOKUP(AP$2,怪物属性!$B$4:$F$29,5,FALSE)/($F225-VLOOKUP(AP$2,怪物属性!$B$4:$F$29,4,FALSE))</f>
        <v>47.58291685597456</v>
      </c>
      <c r="AQ225" s="153">
        <f>$E225/(VLOOKUP(AQ$2,怪物属性!$B$4:$F$29,3,FALSE)-$G225)/IF(AP225&lt;0,ABS(AP225),AP225)</f>
        <v>0.180047306745</v>
      </c>
      <c r="AR225" s="152">
        <f>VLOOKUP(AR$2,怪物属性!$B$4:$F$29,5,FALSE)/($F225-VLOOKUP(AR$2,怪物属性!$B$4:$F$29,4,FALSE))</f>
        <v>55.170847136772359</v>
      </c>
      <c r="AS225" s="153">
        <f>$E225/(VLOOKUP(AS$2,怪物属性!$B$4:$F$29,3,FALSE)-$G225)/IF(AR225&lt;0,ABS(AR225),AR225)</f>
        <v>0.13479387923886454</v>
      </c>
      <c r="AT225" s="152">
        <f>VLOOKUP(AT$2,怪物属性!$B$4:$F$29,5,FALSE)/($F225-VLOOKUP(AT$2,怪物属性!$B$4:$F$29,4,FALSE))</f>
        <v>62.038031319910516</v>
      </c>
      <c r="AU225" s="153">
        <f>$E225/(VLOOKUP(AU$2,怪物属性!$B$4:$F$29,3,FALSE)-$G225)/IF(AT225&lt;0,ABS(AT225),AT225)</f>
        <v>0.10417117875604315</v>
      </c>
      <c r="AV225" s="152">
        <f>VLOOKUP(AV$2,怪物属性!$B$4:$F$29,5,FALSE)/($F225-VLOOKUP(AV$2,怪物属性!$B$4:$F$29,4,FALSE))</f>
        <v>72.490081988891831</v>
      </c>
      <c r="AW225" s="153">
        <f>$E225/(VLOOKUP(AW$2,怪物属性!$B$4:$F$29,3,FALSE)-$G225)/IF(AV225&lt;0,ABS(AV225),AV225)</f>
        <v>7.7241211987334718E-2</v>
      </c>
      <c r="AX225" s="152">
        <f>VLOOKUP(AX$2,怪物属性!$B$4:$F$29,5,FALSE)/($F225-VLOOKUP(AX$2,怪物属性!$B$4:$F$29,4,FALSE))</f>
        <v>82.191757541424721</v>
      </c>
      <c r="AY225" s="153">
        <f>$E225/(VLOOKUP(AY$2,怪物属性!$B$4:$F$29,3,FALSE)-$G225)/IF(AX225&lt;0,ABS(AX225),AX225)</f>
        <v>5.9862679367535282E-2</v>
      </c>
      <c r="AZ225" s="152">
        <f>VLOOKUP(AZ$2,怪物属性!$B$4:$F$29,5,FALSE)/($F225-VLOOKUP(AZ$2,怪物属性!$B$4:$F$29,4,FALSE))</f>
        <v>97.867924528301884</v>
      </c>
      <c r="BA225" s="153">
        <f>$E225/(VLOOKUP(BA$2,怪物属性!$B$4:$F$29,3,FALSE)-$G225)/IF(AZ225&lt;0,ABS(AZ225),AZ225)</f>
        <v>4.3076629373915556E-2</v>
      </c>
      <c r="BB225" s="152">
        <f>VLOOKUP(BB$2,怪物属性!$B$4:$F$29,5,FALSE)/($F225-VLOOKUP(BB$2,怪物属性!$B$4:$F$29,4,FALSE))</f>
        <v>116.71687840290382</v>
      </c>
      <c r="BC225" s="153">
        <f>$E225/(VLOOKUP(BC$2,怪物属性!$B$4:$F$29,3,FALSE)-$G225)/IF(BB225&lt;0,ABS(BB225),BB225)</f>
        <v>3.0817312506972276E-2</v>
      </c>
      <c r="BD225" s="152">
        <f>VLOOKUP(BD$2,怪物属性!$B$4:$F$29,5,FALSE)/($F225-VLOOKUP(BD$2,怪物属性!$B$4:$F$29,4,FALSE))</f>
        <v>167.88958009331259</v>
      </c>
      <c r="BE225" s="153">
        <f>$E225/(VLOOKUP(BE$2,怪物属性!$B$4:$F$29,3,FALSE)-$G225)/IF(BD225&lt;0,ABS(BD225),BD225)</f>
        <v>1.6730645421764046E-2</v>
      </c>
    </row>
    <row r="226" spans="1:57" x14ac:dyDescent="0.15">
      <c r="A226" s="30">
        <f>VLOOKUP(B226,装备升级!W:AB,静态模拟!C226+1,FALSE)+IF(静态模拟!D226=0,0,VLOOKUP(B226,装备强化!AP:AZ,静态模拟!D226+1,FALSE))</f>
        <v>56</v>
      </c>
      <c r="B226" s="149">
        <v>20</v>
      </c>
      <c r="C226" s="149">
        <v>1</v>
      </c>
      <c r="D226" s="149">
        <v>0</v>
      </c>
      <c r="E226" s="149">
        <f t="shared" si="10"/>
        <v>19950</v>
      </c>
      <c r="F226" s="22">
        <f t="shared" si="11"/>
        <v>6650</v>
      </c>
      <c r="G226" s="22">
        <f t="shared" si="12"/>
        <v>3325</v>
      </c>
      <c r="H226" s="152">
        <f>VLOOKUP(H$2,怪物属性!$B$4:$F$29,5,FALSE)/($F226-VLOOKUP(H$2,怪物属性!$B$4:$F$29,4,FALSE))</f>
        <v>1.8510638297872339</v>
      </c>
      <c r="I226" s="153">
        <f>$E226/(VLOOKUP(I$2,怪物属性!$B$4:$F$29,3,FALSE)-$G226)/IF(H226&lt;0,ABS(H226),H226)</f>
        <v>-6.0684607020813921</v>
      </c>
      <c r="J226" s="152">
        <f>VLOOKUP(J$2,怪物属性!$B$4:$F$29,5,FALSE)/($F226-VLOOKUP(J$2,怪物属性!$B$4:$F$29,4,FALSE))</f>
        <v>2.8182616330114136</v>
      </c>
      <c r="K226" s="153">
        <f>$E226/(VLOOKUP(K$2,怪物属性!$B$4:$F$29,3,FALSE)-$G226)/IF(J226&lt;0,ABS(J226),J226)</f>
        <v>-5.2319525319297364</v>
      </c>
      <c r="L226" s="152">
        <f>VLOOKUP(L$2,怪物属性!$B$4:$F$29,5,FALSE)/($F226-VLOOKUP(L$2,怪物属性!$B$4:$F$29,4,FALSE))</f>
        <v>4.6050054406964094</v>
      </c>
      <c r="M226" s="153">
        <f>$E226/(VLOOKUP(M$2,怪物属性!$B$4:$F$29,3,FALSE)-$G226)/IF(L226&lt;0,ABS(L226),L226)</f>
        <v>-4.668364696727723</v>
      </c>
      <c r="N226" s="152">
        <f>VLOOKUP(N$2,怪物属性!$B$4:$F$29,5,FALSE)/($F226-VLOOKUP(N$2,怪物属性!$B$4:$F$29,4,FALSE))</f>
        <v>6.1980495123780948</v>
      </c>
      <c r="O226" s="153">
        <f>$E226/(VLOOKUP(O$2,怪物属性!$B$4:$F$29,3,FALSE)-$G226)/IF(N226&lt;0,ABS(N226),N226)</f>
        <v>-6.4118616311804342</v>
      </c>
      <c r="P226" s="152">
        <f>VLOOKUP(P$2,怪物属性!$B$4:$F$29,5,FALSE)/($F226-VLOOKUP(P$2,怪物属性!$B$4:$F$29,4,FALSE))</f>
        <v>8.9063895902116919</v>
      </c>
      <c r="Q226" s="153">
        <f>$E226/(VLOOKUP(Q$2,怪物属性!$B$4:$F$29,3,FALSE)-$G226)/IF(P226&lt;0,ABS(P226),P226)</f>
        <v>-30.684450580651177</v>
      </c>
      <c r="R226" s="152">
        <f>VLOOKUP(R$2,怪物属性!$B$4:$F$29,5,FALSE)/($F226-VLOOKUP(R$2,怪物属性!$B$4:$F$29,4,FALSE))</f>
        <v>11.37007874015748</v>
      </c>
      <c r="S226" s="153">
        <f>$E226/(VLOOKUP(S$2,怪物属性!$B$4:$F$29,3,FALSE)-$G226)/IF(R226&lt;0,ABS(R226),R226)</f>
        <v>4.6052631578947372</v>
      </c>
      <c r="T226" s="152">
        <f>VLOOKUP(T$2,怪物属性!$B$4:$F$29,5,FALSE)/($F226-VLOOKUP(T$2,怪物属性!$B$4:$F$29,4,FALSE))</f>
        <v>15.233221476510067</v>
      </c>
      <c r="U226" s="153">
        <f>$E226/(VLOOKUP(U$2,怪物属性!$B$4:$F$29,3,FALSE)-$G226)/IF(T226&lt;0,ABS(T226),T226)</f>
        <v>1.6088914315591263</v>
      </c>
      <c r="V226" s="152">
        <f>VLOOKUP(V$2,怪物属性!$B$4:$F$29,5,FALSE)/($F226-VLOOKUP(V$2,怪物属性!$B$4:$F$29,4,FALSE))</f>
        <v>18.602620087336245</v>
      </c>
      <c r="W226" s="153">
        <f>$E226/(VLOOKUP(W$2,怪物属性!$B$4:$F$29,3,FALSE)-$G226)/IF(V226&lt;0,ABS(V226),V226)</f>
        <v>0.85657314493992709</v>
      </c>
      <c r="X226" s="152">
        <f>VLOOKUP(X$2,怪物属性!$B$4:$F$29,5,FALSE)/($F226-VLOOKUP(X$2,怪物属性!$B$4:$F$29,4,FALSE))</f>
        <v>23.891368708722386</v>
      </c>
      <c r="Y226" s="153">
        <f>$E226/(VLOOKUP(Y$2,怪物属性!$B$4:$F$29,3,FALSE)-$G226)/IF(X226&lt;0,ABS(X226),X226)</f>
        <v>0.4935163106640823</v>
      </c>
      <c r="Z226" s="152">
        <f>VLOOKUP(Z$2,怪物属性!$B$4:$F$29,5,FALSE)/($F226-VLOOKUP(Z$2,怪物属性!$B$4:$F$29,4,FALSE))</f>
        <v>28.545367944748751</v>
      </c>
      <c r="AA226" s="153">
        <f>$E226/(VLOOKUP(AA$2,怪物属性!$B$4:$F$29,3,FALSE)-$G226)/IF(Z226&lt;0,ABS(Z226),Z226)</f>
        <v>0.32673561037455812</v>
      </c>
      <c r="AB226" s="152">
        <f>VLOOKUP(AB$2,怪物属性!$B$4:$F$29,5,FALSE)/($F226-VLOOKUP(AB$2,怪物属性!$B$4:$F$29,4,FALSE))</f>
        <v>58.273921200750472</v>
      </c>
      <c r="AC226" s="153">
        <f>$E226/(VLOOKUP(AC$2,怪物属性!$B$4:$F$29,3,FALSE)-$G226)/IF(AB226&lt;0,ABS(AB226),AB226)</f>
        <v>8.1453409463298446E-2</v>
      </c>
      <c r="AD226" s="152">
        <f>VLOOKUP(AD$2,怪物属性!$B$4:$F$29,5,FALSE)/($F226-VLOOKUP(AD$2,怪物属性!$B$4:$F$29,4,FALSE))</f>
        <v>71.865549093397192</v>
      </c>
      <c r="AE226" s="153">
        <f>$E226/(VLOOKUP(AE$2,怪物属性!$B$4:$F$29,3,FALSE)-$G226)/IF(AD226&lt;0,ABS(AD226),AD226)</f>
        <v>5.7641553049035454E-2</v>
      </c>
      <c r="AF226" s="152">
        <f>VLOOKUP(AF$2,怪物属性!$B$4:$F$29,5,FALSE)/($F226-VLOOKUP(AF$2,怪物属性!$B$4:$F$29,4,FALSE))</f>
        <v>93.098559514783929</v>
      </c>
      <c r="AG226" s="153">
        <f>$E226/(VLOOKUP(AG$2,怪物属性!$B$4:$F$29,3,FALSE)-$G226)/IF(AF226&lt;0,ABS(AF226),AF226)</f>
        <v>3.9333522368262312E-2</v>
      </c>
      <c r="AH226" s="152">
        <f>VLOOKUP(AH$2,怪物属性!$B$4:$F$29,5,FALSE)/($F226-VLOOKUP(AH$2,怪物属性!$B$4:$F$29,4,FALSE))</f>
        <v>115.83673469387755</v>
      </c>
      <c r="AI226" s="153">
        <f>$E226/(VLOOKUP(AI$2,怪物属性!$B$4:$F$29,3,FALSE)-$G226)/IF(AH226&lt;0,ABS(AH226),AH226)</f>
        <v>2.8312536341010663E-2</v>
      </c>
      <c r="AJ226" s="152">
        <f>VLOOKUP(AJ$2,怪物属性!$B$4:$F$29,5,FALSE)/($F226-VLOOKUP(AJ$2,怪物属性!$B$4:$F$29,4,FALSE))</f>
        <v>152.19883040935673</v>
      </c>
      <c r="AK226" s="153">
        <f>$E226/(VLOOKUP(AK$2,怪物属性!$B$4:$F$29,3,FALSE)-$G226)/IF(AJ226&lt;0,ABS(AJ226),AJ226)</f>
        <v>1.9433437634954427E-2</v>
      </c>
      <c r="AL226" s="152">
        <f>VLOOKUP(AL$2,怪物属性!$B$4:$F$29,5,FALSE)/($F226-VLOOKUP(AL$2,怪物属性!$B$4:$F$29,4,FALSE))</f>
        <v>199.06035983749274</v>
      </c>
      <c r="AM226" s="153">
        <f>$E226/(VLOOKUP(AM$2,怪物属性!$B$4:$F$29,3,FALSE)-$G226)/IF(AL226&lt;0,ABS(AL226),AL226)</f>
        <v>1.3425433049584781E-2</v>
      </c>
      <c r="AN226" s="152">
        <f>VLOOKUP(AN$2,怪物属性!$B$4:$F$29,5,FALSE)/($F226-VLOOKUP(AN$2,怪物属性!$B$4:$F$29,4,FALSE))</f>
        <v>274.74875798438609</v>
      </c>
      <c r="AO226" s="153">
        <f>$E226/(VLOOKUP(AO$2,怪物属性!$B$4:$F$29,3,FALSE)-$G226)/IF(AN226&lt;0,ABS(AN226),AN226)</f>
        <v>8.9017767821431264E-3</v>
      </c>
      <c r="AP226" s="152">
        <f>VLOOKUP(AP$2,怪物属性!$B$4:$F$29,5,FALSE)/($F226-VLOOKUP(AP$2,怪物属性!$B$4:$F$29,4,FALSE))</f>
        <v>393.72180451127821</v>
      </c>
      <c r="AQ226" s="153">
        <f>$E226/(VLOOKUP(AQ$2,怪物属性!$B$4:$F$29,3,FALSE)-$G226)/IF(AP226&lt;0,ABS(AP226),AP226)</f>
        <v>5.6875401329442004E-3</v>
      </c>
      <c r="AR226" s="152">
        <f>VLOOKUP(AR$2,怪物属性!$B$4:$F$29,5,FALSE)/($F226-VLOOKUP(AR$2,怪物属性!$B$4:$F$29,4,FALSE))</f>
        <v>654.92134831460669</v>
      </c>
      <c r="AS226" s="153">
        <f>$E226/(VLOOKUP(AS$2,怪物属性!$B$4:$F$29,3,FALSE)-$G226)/IF(AR226&lt;0,ABS(AR226),AR226)</f>
        <v>3.1484933407384241E-3</v>
      </c>
      <c r="AT226" s="152">
        <f>VLOOKUP(AT$2,怪物属性!$B$4:$F$29,5,FALSE)/($F226-VLOOKUP(AT$2,怪物属性!$B$4:$F$29,4,FALSE))</f>
        <v>1631.2352941176471</v>
      </c>
      <c r="AU226" s="153">
        <f>$E226/(VLOOKUP(AU$2,怪物属性!$B$4:$F$29,3,FALSE)-$G226)/IF(AT226&lt;0,ABS(AT226),AT226)</f>
        <v>1.159241261810956E-3</v>
      </c>
      <c r="AV226" s="152">
        <f>VLOOKUP(AV$2,怪物属性!$B$4:$F$29,5,FALSE)/($F226-VLOOKUP(AV$2,怪物属性!$B$4:$F$29,4,FALSE))</f>
        <v>-3079.6067415730336</v>
      </c>
      <c r="AW226" s="153">
        <f>$E226/(VLOOKUP(AW$2,怪物属性!$B$4:$F$29,3,FALSE)-$G226)/IF(AV226&lt;0,ABS(AV226),AV226)</f>
        <v>5.594214041047173E-4</v>
      </c>
      <c r="AX226" s="152">
        <f>VLOOKUP(AX$2,怪物属性!$B$4:$F$29,5,FALSE)/($F226-VLOOKUP(AX$2,怪物属性!$B$4:$F$29,4,FALSE))</f>
        <v>-854.7216494845361</v>
      </c>
      <c r="AY226" s="153">
        <f>$E226/(VLOOKUP(AY$2,怪物属性!$B$4:$F$29,3,FALSE)-$G226)/IF(AX226&lt;0,ABS(AX226),AX226)</f>
        <v>1.8460085508959082E-3</v>
      </c>
      <c r="AZ226" s="152">
        <f>VLOOKUP(AZ$2,怪物属性!$B$4:$F$29,5,FALSE)/($F226-VLOOKUP(AZ$2,怪物属性!$B$4:$F$29,4,FALSE))</f>
        <v>-451.04347826086956</v>
      </c>
      <c r="BA226" s="153">
        <f>$E226/(VLOOKUP(BA$2,怪物属性!$B$4:$F$29,3,FALSE)-$G226)/IF(AZ226&lt;0,ABS(AZ226),AZ226)</f>
        <v>3.1347107888567848E-3</v>
      </c>
      <c r="BB226" s="152">
        <f>VLOOKUP(BB$2,怪物属性!$B$4:$F$29,5,FALSE)/($F226-VLOOKUP(BB$2,怪物属性!$B$4:$F$29,4,FALSE))</f>
        <v>-288.39013452914799</v>
      </c>
      <c r="BC226" s="153">
        <f>$E226/(VLOOKUP(BC$2,怪物属性!$B$4:$F$29,3,FALSE)-$G226)/IF(BB226&lt;0,ABS(BB226),BB226)</f>
        <v>4.3584377308903653E-3</v>
      </c>
      <c r="BD226" s="152">
        <f>VLOOKUP(BD$2,怪物属性!$B$4:$F$29,5,FALSE)/($F226-VLOOKUP(BD$2,怪物属性!$B$4:$F$29,4,FALSE))</f>
        <v>-166.85162287480679</v>
      </c>
      <c r="BE226" s="153">
        <f>$E226/(VLOOKUP(BE$2,怪物属性!$B$4:$F$29,3,FALSE)-$G226)/IF(BD226&lt;0,ABS(BD226),BD226)</f>
        <v>6.2148402567941295E-3</v>
      </c>
    </row>
    <row r="227" spans="1:57" x14ac:dyDescent="0.15">
      <c r="A227" s="30">
        <f>VLOOKUP(B227,装备升级!W:AB,静态模拟!C227+1,FALSE)+IF(静态模拟!D227=0,0,VLOOKUP(B227,装备强化!AP:AZ,静态模拟!D227+1,FALSE))</f>
        <v>248</v>
      </c>
      <c r="B227" s="149">
        <v>20</v>
      </c>
      <c r="C227" s="149">
        <v>1</v>
      </c>
      <c r="D227" s="149">
        <v>1</v>
      </c>
      <c r="E227" s="149">
        <f t="shared" si="10"/>
        <v>19980</v>
      </c>
      <c r="F227" s="22">
        <f t="shared" si="11"/>
        <v>6660</v>
      </c>
      <c r="G227" s="22">
        <f t="shared" si="12"/>
        <v>3330</v>
      </c>
      <c r="H227" s="152">
        <f>VLOOKUP(H$2,怪物属性!$B$4:$F$29,5,FALSE)/($F227-VLOOKUP(H$2,怪物属性!$B$4:$F$29,4,FALSE))</f>
        <v>1.8479184367034833</v>
      </c>
      <c r="I227" s="153">
        <f>$E227/(VLOOKUP(I$2,怪物属性!$B$4:$F$29,3,FALSE)-$G227)/IF(H227&lt;0,ABS(H227),H227)</f>
        <v>-6.0708397064802799</v>
      </c>
      <c r="J227" s="152">
        <f>VLOOKUP(J$2,怪物属性!$B$4:$F$29,5,FALSE)/($F227-VLOOKUP(J$2,怪物属性!$B$4:$F$29,4,FALSE))</f>
        <v>2.8133216476774758</v>
      </c>
      <c r="K227" s="153">
        <f>$E227/(VLOOKUP(K$2,怪物属性!$B$4:$F$29,3,FALSE)-$G227)/IF(J227&lt;0,ABS(J227),J227)</f>
        <v>-5.2296945755853166</v>
      </c>
      <c r="L227" s="152">
        <f>VLOOKUP(L$2,怪物属性!$B$4:$F$29,5,FALSE)/($F227-VLOOKUP(L$2,怪物属性!$B$4:$F$29,4,FALSE))</f>
        <v>4.5966690803765387</v>
      </c>
      <c r="M227" s="153">
        <f>$E227/(VLOOKUP(M$2,怪物属性!$B$4:$F$29,3,FALSE)-$G227)/IF(L227&lt;0,ABS(L227),L227)</f>
        <v>-4.6587628176684754</v>
      </c>
      <c r="N227" s="152">
        <f>VLOOKUP(N$2,怪物属性!$B$4:$F$29,5,FALSE)/($F227-VLOOKUP(N$2,怪物属性!$B$4:$F$29,4,FALSE))</f>
        <v>6.1864470235866715</v>
      </c>
      <c r="O227" s="153">
        <f>$E227/(VLOOKUP(O$2,怪物属性!$B$4:$F$29,3,FALSE)-$G227)/IF(N227&lt;0,ABS(N227),N227)</f>
        <v>-6.3700996506426373</v>
      </c>
      <c r="P227" s="152">
        <f>VLOOKUP(P$2,怪物属性!$B$4:$F$29,5,FALSE)/($F227-VLOOKUP(P$2,怪物属性!$B$4:$F$29,4,FALSE))</f>
        <v>8.8891257995735611</v>
      </c>
      <c r="Q227" s="153">
        <f>$E227/(VLOOKUP(Q$2,怪物属性!$B$4:$F$29,3,FALSE)-$G227)/IF(P227&lt;0,ABS(P227),P227)</f>
        <v>-28.816539660866834</v>
      </c>
      <c r="R227" s="152">
        <f>VLOOKUP(R$2,怪物属性!$B$4:$F$29,5,FALSE)/($F227-VLOOKUP(R$2,怪物属性!$B$4:$F$29,4,FALSE))</f>
        <v>11.347169050977232</v>
      </c>
      <c r="S227" s="153">
        <f>$E227/(VLOOKUP(S$2,怪物属性!$B$4:$F$29,3,FALSE)-$G227)/IF(R227&lt;0,ABS(R227),R227)</f>
        <v>4.6829563949929947</v>
      </c>
      <c r="T227" s="152">
        <f>VLOOKUP(T$2,怪物属性!$B$4:$F$29,5,FALSE)/($F227-VLOOKUP(T$2,怪物属性!$B$4:$F$29,4,FALSE))</f>
        <v>15.201339472582671</v>
      </c>
      <c r="U227" s="153">
        <f>$E227/(VLOOKUP(U$2,怪物属性!$B$4:$F$29,3,FALSE)-$G227)/IF(T227&lt;0,ABS(T227),T227)</f>
        <v>1.6246697883745629</v>
      </c>
      <c r="V227" s="152">
        <f>VLOOKUP(V$2,怪物属性!$B$4:$F$29,5,FALSE)/($F227-VLOOKUP(V$2,怪物属性!$B$4:$F$29,4,FALSE))</f>
        <v>18.562091503267975</v>
      </c>
      <c r="W227" s="153">
        <f>$E227/(VLOOKUP(W$2,怪物属性!$B$4:$F$29,3,FALSE)-$G227)/IF(V227&lt;0,ABS(V227),V227)</f>
        <v>0.8631814947423111</v>
      </c>
      <c r="X227" s="152">
        <f>VLOOKUP(X$2,怪物属性!$B$4:$F$29,5,FALSE)/($F227-VLOOKUP(X$2,怪物属性!$B$4:$F$29,4,FALSE))</f>
        <v>23.83708248125426</v>
      </c>
      <c r="Y227" s="153">
        <f>$E227/(VLOOKUP(Y$2,怪物属性!$B$4:$F$29,3,FALSE)-$G227)/IF(X227&lt;0,ABS(X227),X227)</f>
        <v>0.49685229713919027</v>
      </c>
      <c r="Z227" s="152">
        <f>VLOOKUP(Z$2,怪物属性!$B$4:$F$29,5,FALSE)/($F227-VLOOKUP(Z$2,怪物属性!$B$4:$F$29,4,FALSE))</f>
        <v>28.477548111190305</v>
      </c>
      <c r="AA227" s="153">
        <f>$E227/(VLOOKUP(AA$2,怪物属性!$B$4:$F$29,3,FALSE)-$G227)/IF(Z227&lt;0,ABS(Z227),Z227)</f>
        <v>0.32877476389319132</v>
      </c>
      <c r="AB227" s="152">
        <f>VLOOKUP(AB$2,怪物属性!$B$4:$F$29,5,FALSE)/($F227-VLOOKUP(AB$2,怪物属性!$B$4:$F$29,4,FALSE))</f>
        <v>58.092269326683294</v>
      </c>
      <c r="AC227" s="153">
        <f>$E227/(VLOOKUP(AC$2,怪物属性!$B$4:$F$29,3,FALSE)-$G227)/IF(AB227&lt;0,ABS(AB227),AB227)</f>
        <v>8.1928444139990009E-2</v>
      </c>
      <c r="AD227" s="152">
        <f>VLOOKUP(AD$2,怪物属性!$B$4:$F$29,5,FALSE)/($F227-VLOOKUP(AD$2,怪物属性!$B$4:$F$29,4,FALSE))</f>
        <v>71.620525059665866</v>
      </c>
      <c r="AE227" s="153">
        <f>$E227/(VLOOKUP(AE$2,怪物属性!$B$4:$F$29,3,FALSE)-$G227)/IF(AD227&lt;0,ABS(AD227),AD227)</f>
        <v>5.7985929932930329E-2</v>
      </c>
      <c r="AF227" s="152">
        <f>VLOOKUP(AF$2,怪物属性!$B$4:$F$29,5,FALSE)/($F227-VLOOKUP(AF$2,怪物属性!$B$4:$F$29,4,FALSE))</f>
        <v>92.746978851963746</v>
      </c>
      <c r="AG227" s="153">
        <f>$E227/(VLOOKUP(AG$2,怪物属性!$B$4:$F$29,3,FALSE)-$G227)/IF(AF227&lt;0,ABS(AF227),AF227)</f>
        <v>3.9578322027366206E-2</v>
      </c>
      <c r="AH227" s="152">
        <f>VLOOKUP(AH$2,怪物属性!$B$4:$F$29,5,FALSE)/($F227-VLOOKUP(AH$2,怪物属性!$B$4:$F$29,4,FALSE))</f>
        <v>115.346316680779</v>
      </c>
      <c r="AI227" s="153">
        <f>$E227/(VLOOKUP(AI$2,怪物属性!$B$4:$F$29,3,FALSE)-$G227)/IF(AH227&lt;0,ABS(AH227),AH227)</f>
        <v>2.8499094227474129E-2</v>
      </c>
      <c r="AJ227" s="152">
        <f>VLOOKUP(AJ$2,怪物属性!$B$4:$F$29,5,FALSE)/($F227-VLOOKUP(AJ$2,怪物属性!$B$4:$F$29,4,FALSE))</f>
        <v>151.46071774975752</v>
      </c>
      <c r="AK227" s="153">
        <f>$E227/(VLOOKUP(AK$2,怪物属性!$B$4:$F$29,3,FALSE)-$G227)/IF(AJ227&lt;0,ABS(AJ227),AJ227)</f>
        <v>1.9572016661722209E-2</v>
      </c>
      <c r="AL227" s="152">
        <f>VLOOKUP(AL$2,怪物属性!$B$4:$F$29,5,FALSE)/($F227-VLOOKUP(AL$2,怪物属性!$B$4:$F$29,4,FALSE))</f>
        <v>197.91171379111367</v>
      </c>
      <c r="AM227" s="153">
        <f>$E227/(VLOOKUP(AM$2,怪物属性!$B$4:$F$29,3,FALSE)-$G227)/IF(AL227&lt;0,ABS(AL227),AL227)</f>
        <v>1.3532721894028115E-2</v>
      </c>
      <c r="AN227" s="152">
        <f>VLOOKUP(AN$2,怪物属性!$B$4:$F$29,5,FALSE)/($F227-VLOOKUP(AN$2,怪物属性!$B$4:$F$29,4,FALSE))</f>
        <v>272.81254404510219</v>
      </c>
      <c r="AO227" s="153">
        <f>$E227/(VLOOKUP(AO$2,怪物属性!$B$4:$F$29,3,FALSE)-$G227)/IF(AN227&lt;0,ABS(AN227),AN227)</f>
        <v>8.9839427843547062E-3</v>
      </c>
      <c r="AP227" s="152">
        <f>VLOOKUP(AP$2,怪物属性!$B$4:$F$29,5,FALSE)/($F227-VLOOKUP(AP$2,怪物属性!$B$4:$F$29,4,FALSE))</f>
        <v>390.0558659217877</v>
      </c>
      <c r="AQ227" s="153">
        <f>$E227/(VLOOKUP(AQ$2,怪物属性!$B$4:$F$29,3,FALSE)-$G227)/IF(AP227&lt;0,ABS(AP227),AP227)</f>
        <v>5.7528562086103588E-3</v>
      </c>
      <c r="AR227" s="152">
        <f>VLOOKUP(AR$2,怪物属性!$B$4:$F$29,5,FALSE)/($F227-VLOOKUP(AR$2,怪物属性!$B$4:$F$29,4,FALSE))</f>
        <v>645.85041551246536</v>
      </c>
      <c r="AS227" s="153">
        <f>$E227/(VLOOKUP(AS$2,怪物属性!$B$4:$F$29,3,FALSE)-$G227)/IF(AR227&lt;0,ABS(AR227),AR227)</f>
        <v>3.1991681430097417E-3</v>
      </c>
      <c r="AT227" s="152">
        <f>VLOOKUP(AT$2,怪物属性!$B$4:$F$29,5,FALSE)/($F227-VLOOKUP(AT$2,怪物属性!$B$4:$F$29,4,FALSE))</f>
        <v>1579.6139240506329</v>
      </c>
      <c r="AU227" s="153">
        <f>$E227/(VLOOKUP(AU$2,怪物属性!$B$4:$F$29,3,FALSE)-$G227)/IF(AT227&lt;0,ABS(AT227),AT227)</f>
        <v>1.1994936314859486E-3</v>
      </c>
      <c r="AV227" s="152">
        <f>VLOOKUP(AV$2,怪物属性!$B$4:$F$29,5,FALSE)/($F227-VLOOKUP(AV$2,怪物属性!$B$4:$F$29,4,FALSE))</f>
        <v>-3262.9166666666665</v>
      </c>
      <c r="AW227" s="153">
        <f>$E227/(VLOOKUP(AW$2,怪物属性!$B$4:$F$29,3,FALSE)-$G227)/IF(AV227&lt;0,ABS(AV227),AV227)</f>
        <v>5.2901562792611635E-4</v>
      </c>
      <c r="AX227" s="152">
        <f>VLOOKUP(AX$2,怪物属性!$B$4:$F$29,5,FALSE)/($F227-VLOOKUP(AX$2,怪物属性!$B$4:$F$29,4,FALSE))</f>
        <v>-867.49775784753365</v>
      </c>
      <c r="AY227" s="153">
        <f>$E227/(VLOOKUP(AY$2,怪物属性!$B$4:$F$29,3,FALSE)-$G227)/IF(AX227&lt;0,ABS(AX227),AX227)</f>
        <v>1.8222770643554521E-3</v>
      </c>
      <c r="AZ227" s="152">
        <f>VLOOKUP(AZ$2,怪物属性!$B$4:$F$29,5,FALSE)/($F227-VLOOKUP(AZ$2,怪物属性!$B$4:$F$29,4,FALSE))</f>
        <v>-454.33576642335765</v>
      </c>
      <c r="BA227" s="153">
        <f>$E227/(VLOOKUP(BA$2,怪物属性!$B$4:$F$29,3,FALSE)-$G227)/IF(AZ227&lt;0,ABS(AZ227),AZ227)</f>
        <v>3.1177799979456725E-3</v>
      </c>
      <c r="BB227" s="152">
        <f>VLOOKUP(BB$2,怪物属性!$B$4:$F$29,5,FALSE)/($F227-VLOOKUP(BB$2,怪物属性!$B$4:$F$29,4,FALSE))</f>
        <v>-289.68918918918916</v>
      </c>
      <c r="BC227" s="153">
        <f>$E227/(VLOOKUP(BC$2,怪物属性!$B$4:$F$29,3,FALSE)-$G227)/IF(BB227&lt;0,ABS(BB227),BB227)</f>
        <v>4.3467871440409844E-3</v>
      </c>
      <c r="BD227" s="152">
        <f>VLOOKUP(BD$2,怪物属性!$B$4:$F$29,5,FALSE)/($F227-VLOOKUP(BD$2,怪物属性!$B$4:$F$29,4,FALSE))</f>
        <v>-167.28254132231405</v>
      </c>
      <c r="BE227" s="153">
        <f>$E227/(VLOOKUP(BE$2,怪物属性!$B$4:$F$29,3,FALSE)-$G227)/IF(BD227&lt;0,ABS(BD227),BD227)</f>
        <v>6.2097662782225824E-3</v>
      </c>
    </row>
    <row r="228" spans="1:57" x14ac:dyDescent="0.15">
      <c r="A228" s="30">
        <f>VLOOKUP(B228,装备升级!W:AB,静态模拟!C228+1,FALSE)+IF(静态模拟!D228=0,0,VLOOKUP(B228,装备强化!AP:AZ,静态模拟!D228+1,FALSE))</f>
        <v>454</v>
      </c>
      <c r="B228" s="149">
        <v>20</v>
      </c>
      <c r="C228" s="149">
        <v>1</v>
      </c>
      <c r="D228" s="149">
        <v>2</v>
      </c>
      <c r="E228" s="149">
        <f t="shared" si="10"/>
        <v>20010</v>
      </c>
      <c r="F228" s="22">
        <f t="shared" si="11"/>
        <v>6670</v>
      </c>
      <c r="G228" s="22">
        <f t="shared" si="12"/>
        <v>3335</v>
      </c>
      <c r="H228" s="152">
        <f>VLOOKUP(H$2,怪物属性!$B$4:$F$29,5,FALSE)/($F228-VLOOKUP(H$2,怪物属性!$B$4:$F$29,4,FALSE))</f>
        <v>1.8447837150127226</v>
      </c>
      <c r="I228" s="153">
        <f>$E228/(VLOOKUP(I$2,怪物属性!$B$4:$F$29,3,FALSE)-$G228)/IF(H228&lt;0,ABS(H228),H228)</f>
        <v>-6.0732362821948485</v>
      </c>
      <c r="J228" s="152">
        <f>VLOOKUP(J$2,怪物属性!$B$4:$F$29,5,FALSE)/($F228-VLOOKUP(J$2,怪物属性!$B$4:$F$29,4,FALSE))</f>
        <v>2.8083989501312336</v>
      </c>
      <c r="K228" s="153">
        <f>$E228/(VLOOKUP(K$2,怪物属性!$B$4:$F$29,3,FALSE)-$G228)/IF(J228&lt;0,ABS(J228),J228)</f>
        <v>-5.2274806124478026</v>
      </c>
      <c r="L228" s="152">
        <f>VLOOKUP(L$2,怪物属性!$B$4:$F$29,5,FALSE)/($F228-VLOOKUP(L$2,怪物属性!$B$4:$F$29,4,FALSE))</f>
        <v>4.5883628478496563</v>
      </c>
      <c r="M228" s="153">
        <f>$E228/(VLOOKUP(M$2,怪物属性!$B$4:$F$29,3,FALSE)-$G228)/IF(L228&lt;0,ABS(L228),L228)</f>
        <v>-4.6492884954111435</v>
      </c>
      <c r="N228" s="152">
        <f>VLOOKUP(N$2,怪物属性!$B$4:$F$29,5,FALSE)/($F228-VLOOKUP(N$2,怪物属性!$B$4:$F$29,4,FALSE))</f>
        <v>6.1748878923766819</v>
      </c>
      <c r="O228" s="153">
        <f>$E228/(VLOOKUP(O$2,怪物属性!$B$4:$F$29,3,FALSE)-$G228)/IF(N228&lt;0,ABS(N228),N228)</f>
        <v>-6.3291887935729845</v>
      </c>
      <c r="P228" s="152">
        <f>VLOOKUP(P$2,怪物属性!$B$4:$F$29,5,FALSE)/($F228-VLOOKUP(P$2,怪物属性!$B$4:$F$29,4,FALSE))</f>
        <v>8.8719288063455206</v>
      </c>
      <c r="Q228" s="153">
        <f>$E228/(VLOOKUP(Q$2,怪物属性!$B$4:$F$29,3,FALSE)-$G228)/IF(P228&lt;0,ABS(P228),P228)</f>
        <v>-27.173835883011758</v>
      </c>
      <c r="R228" s="152">
        <f>VLOOKUP(R$2,怪物属性!$B$4:$F$29,5,FALSE)/($F228-VLOOKUP(R$2,怪物属性!$B$4:$F$29,4,FALSE))</f>
        <v>11.324351498089685</v>
      </c>
      <c r="S228" s="153">
        <f>$E228/(VLOOKUP(S$2,怪物属性!$B$4:$F$29,3,FALSE)-$G228)/IF(R228&lt;0,ABS(R228),R228)</f>
        <v>4.7627725068534144</v>
      </c>
      <c r="T228" s="152">
        <f>VLOOKUP(T$2,怪物属性!$B$4:$F$29,5,FALSE)/($F228-VLOOKUP(T$2,怪物属性!$B$4:$F$29,4,FALSE))</f>
        <v>15.169590643274853</v>
      </c>
      <c r="U228" s="153">
        <f>$E228/(VLOOKUP(U$2,怪物属性!$B$4:$F$29,3,FALSE)-$G228)/IF(T228&lt;0,ABS(T228),T228)</f>
        <v>1.6406546680629237</v>
      </c>
      <c r="V228" s="152">
        <f>VLOOKUP(V$2,怪物属性!$B$4:$F$29,5,FALSE)/($F228-VLOOKUP(V$2,怪物属性!$B$4:$F$29,4,FALSE))</f>
        <v>18.521739130434781</v>
      </c>
      <c r="W228" s="153">
        <f>$E228/(VLOOKUP(W$2,怪物属性!$B$4:$F$29,3,FALSE)-$G228)/IF(V228&lt;0,ABS(V228),V228)</f>
        <v>0.86984872196139806</v>
      </c>
      <c r="X228" s="152">
        <f>VLOOKUP(X$2,怪物属性!$B$4:$F$29,5,FALSE)/($F228-VLOOKUP(X$2,怪物属性!$B$4:$F$29,4,FALSE))</f>
        <v>23.783042394014963</v>
      </c>
      <c r="Y228" s="153">
        <f>$E228/(VLOOKUP(Y$2,怪物属性!$B$4:$F$29,3,FALSE)-$G228)/IF(X228&lt;0,ABS(X228),X228)</f>
        <v>0.50021151739323788</v>
      </c>
      <c r="Z228" s="152">
        <f>VLOOKUP(Z$2,怪物属性!$B$4:$F$29,5,FALSE)/($F228-VLOOKUP(Z$2,怪物属性!$B$4:$F$29,4,FALSE))</f>
        <v>28.41004977482816</v>
      </c>
      <c r="AA228" s="153">
        <f>$E228/(VLOOKUP(AA$2,怪物属性!$B$4:$F$29,3,FALSE)-$G228)/IF(Z228&lt;0,ABS(Z228),Z228)</f>
        <v>0.33082584662357012</v>
      </c>
      <c r="AB228" s="152">
        <f>VLOOKUP(AB$2,怪物属性!$B$4:$F$29,5,FALSE)/($F228-VLOOKUP(AB$2,怪物属性!$B$4:$F$29,4,FALSE))</f>
        <v>57.911746426351769</v>
      </c>
      <c r="AC228" s="153">
        <f>$E228/(VLOOKUP(AC$2,怪物属性!$B$4:$F$29,3,FALSE)-$G228)/IF(AB228&lt;0,ABS(AB228),AB228)</f>
        <v>8.2405379585053382E-2</v>
      </c>
      <c r="AD228" s="152">
        <f>VLOOKUP(AD$2,怪物属性!$B$4:$F$29,5,FALSE)/($F228-VLOOKUP(AD$2,怪物属性!$B$4:$F$29,4,FALSE))</f>
        <v>71.377166156982668</v>
      </c>
      <c r="AE228" s="153">
        <f>$E228/(VLOOKUP(AE$2,怪物属性!$B$4:$F$29,3,FALSE)-$G228)/IF(AD228&lt;0,ABS(AD228),AD228)</f>
        <v>5.8331617689652983E-2</v>
      </c>
      <c r="AF228" s="152">
        <f>VLOOKUP(AF$2,怪物属性!$B$4:$F$29,5,FALSE)/($F228-VLOOKUP(AF$2,怪物属性!$B$4:$F$29,4,FALSE))</f>
        <v>92.398043641835969</v>
      </c>
      <c r="AG228" s="153">
        <f>$E228/(VLOOKUP(AG$2,怪物属性!$B$4:$F$29,3,FALSE)-$G228)/IF(AF228&lt;0,ABS(AF228),AF228)</f>
        <v>3.9824021107767921E-2</v>
      </c>
      <c r="AH228" s="152">
        <f>VLOOKUP(AH$2,怪物属性!$B$4:$F$29,5,FALSE)/($F228-VLOOKUP(AH$2,怪物属性!$B$4:$F$29,4,FALSE))</f>
        <v>114.86003372681282</v>
      </c>
      <c r="AI228" s="153">
        <f>$E228/(VLOOKUP(AI$2,怪物属性!$B$4:$F$29,3,FALSE)-$G228)/IF(AH228&lt;0,ABS(AH228),AH228)</f>
        <v>2.8686321936755615E-2</v>
      </c>
      <c r="AJ228" s="152">
        <f>VLOOKUP(AJ$2,怪物属性!$B$4:$F$29,5,FALSE)/($F228-VLOOKUP(AJ$2,怪物属性!$B$4:$F$29,4,FALSE))</f>
        <v>150.72972972972974</v>
      </c>
      <c r="AK228" s="153">
        <f>$E228/(VLOOKUP(AK$2,怪物属性!$B$4:$F$29,3,FALSE)-$G228)/IF(AJ228&lt;0,ABS(AJ228),AJ228)</f>
        <v>1.9711086697552348E-2</v>
      </c>
      <c r="AL228" s="152">
        <f>VLOOKUP(AL$2,怪物属性!$B$4:$F$29,5,FALSE)/($F228-VLOOKUP(AL$2,怪物属性!$B$4:$F$29,4,FALSE))</f>
        <v>196.776247848537</v>
      </c>
      <c r="AM228" s="153">
        <f>$E228/(VLOOKUP(AM$2,怪物属性!$B$4:$F$29,3,FALSE)-$G228)/IF(AL228&lt;0,ABS(AL228),AL228)</f>
        <v>1.3640389310769935E-2</v>
      </c>
      <c r="AN228" s="152">
        <f>VLOOKUP(AN$2,怪物属性!$B$4:$F$29,5,FALSE)/($F228-VLOOKUP(AN$2,怪物属性!$B$4:$F$29,4,FALSE))</f>
        <v>270.90342897130859</v>
      </c>
      <c r="AO228" s="153">
        <f>$E228/(VLOOKUP(AO$2,怪物属性!$B$4:$F$29,3,FALSE)-$G228)/IF(AN228&lt;0,ABS(AN228),AN228)</f>
        <v>9.0663998830464668E-3</v>
      </c>
      <c r="AP228" s="152">
        <f>VLOOKUP(AP$2,怪物属性!$B$4:$F$29,5,FALSE)/($F228-VLOOKUP(AP$2,怪物属性!$B$4:$F$29,4,FALSE))</f>
        <v>386.45756457564573</v>
      </c>
      <c r="AQ228" s="153">
        <f>$E228/(VLOOKUP(AQ$2,怪物属性!$B$4:$F$29,3,FALSE)-$G228)/IF(AP228&lt;0,ABS(AP228),AP228)</f>
        <v>5.8184066269133337E-3</v>
      </c>
      <c r="AR228" s="152">
        <f>VLOOKUP(AR$2,怪物属性!$B$4:$F$29,5,FALSE)/($F228-VLOOKUP(AR$2,怪物属性!$B$4:$F$29,4,FALSE))</f>
        <v>637.0273224043716</v>
      </c>
      <c r="AS228" s="153">
        <f>$E228/(VLOOKUP(AS$2,怪物属性!$B$4:$F$29,3,FALSE)-$G228)/IF(AR228&lt;0,ABS(AR228),AR228)</f>
        <v>3.25002850785418E-3</v>
      </c>
      <c r="AT228" s="152">
        <f>VLOOKUP(AT$2,怪物属性!$B$4:$F$29,5,FALSE)/($F228-VLOOKUP(AT$2,怪物属性!$B$4:$F$29,4,FALSE))</f>
        <v>1531.159509202454</v>
      </c>
      <c r="AU228" s="153">
        <f>$E228/(VLOOKUP(AU$2,怪物属性!$B$4:$F$29,3,FALSE)-$G228)/IF(AT228&lt;0,ABS(AT228),AT228)</f>
        <v>1.2398982353075748E-3</v>
      </c>
      <c r="AV228" s="152">
        <f>VLOOKUP(AV$2,怪物属性!$B$4:$F$29,5,FALSE)/($F228-VLOOKUP(AV$2,怪物属性!$B$4:$F$29,4,FALSE))</f>
        <v>-3469.4303797468356</v>
      </c>
      <c r="AW228" s="153">
        <f>$E228/(VLOOKUP(AW$2,怪物属性!$B$4:$F$29,3,FALSE)-$G228)/IF(AV228&lt;0,ABS(AV228),AV228)</f>
        <v>4.9848896940332742E-4</v>
      </c>
      <c r="AX228" s="152">
        <f>VLOOKUP(AX$2,怪物属性!$B$4:$F$29,5,FALSE)/($F228-VLOOKUP(AX$2,怪物属性!$B$4:$F$29,4,FALSE))</f>
        <v>-880.66160849772382</v>
      </c>
      <c r="AY228" s="153">
        <f>$E228/(VLOOKUP(AY$2,怪物属性!$B$4:$F$29,3,FALSE)-$G228)/IF(AX228&lt;0,ABS(AX228),AX228)</f>
        <v>1.7984449633575692E-3</v>
      </c>
      <c r="AZ228" s="152">
        <f>VLOOKUP(AZ$2,怪物属性!$B$4:$F$29,5,FALSE)/($F228-VLOOKUP(AZ$2,怪物属性!$B$4:$F$29,4,FALSE))</f>
        <v>-457.6764705882353</v>
      </c>
      <c r="BA228" s="153">
        <f>$E228/(VLOOKUP(BA$2,怪物属性!$B$4:$F$29,3,FALSE)-$G228)/IF(AZ228&lt;0,ABS(AZ228),AZ228)</f>
        <v>3.1007688342514768E-3</v>
      </c>
      <c r="BB228" s="152">
        <f>VLOOKUP(BB$2,怪物属性!$B$4:$F$29,5,FALSE)/($F228-VLOOKUP(BB$2,怪物属性!$B$4:$F$29,4,FALSE))</f>
        <v>-291</v>
      </c>
      <c r="BC228" s="153">
        <f>$E228/(VLOOKUP(BC$2,怪物属性!$B$4:$F$29,3,FALSE)-$G228)/IF(BB228&lt;0,ABS(BB228),BB228)</f>
        <v>4.335070394523903E-3</v>
      </c>
      <c r="BD228" s="152">
        <f>VLOOKUP(BD$2,怪物属性!$B$4:$F$29,5,FALSE)/($F228-VLOOKUP(BD$2,怪物属性!$B$4:$F$29,4,FALSE))</f>
        <v>-167.71569135163128</v>
      </c>
      <c r="BE228" s="153">
        <f>$E228/(VLOOKUP(BE$2,怪物属性!$B$4:$F$29,3,FALSE)-$G228)/IF(BD228&lt;0,ABS(BD228),BD228)</f>
        <v>6.2046414873968203E-3</v>
      </c>
    </row>
    <row r="229" spans="1:57" x14ac:dyDescent="0.15">
      <c r="A229" s="30">
        <f>VLOOKUP(B229,装备升级!W:AB,静态模拟!C229+1,FALSE)+IF(静态模拟!D229=0,0,VLOOKUP(B229,装备强化!AP:AZ,静态模拟!D229+1,FALSE))</f>
        <v>698</v>
      </c>
      <c r="B229" s="149">
        <v>20</v>
      </c>
      <c r="C229" s="149">
        <v>1</v>
      </c>
      <c r="D229" s="149">
        <v>3</v>
      </c>
      <c r="E229" s="149">
        <f t="shared" si="10"/>
        <v>20040</v>
      </c>
      <c r="F229" s="22">
        <f t="shared" si="11"/>
        <v>6680</v>
      </c>
      <c r="G229" s="22">
        <f t="shared" si="12"/>
        <v>3340</v>
      </c>
      <c r="H229" s="152">
        <f>VLOOKUP(H$2,怪物属性!$B$4:$F$29,5,FALSE)/($F229-VLOOKUP(H$2,怪物属性!$B$4:$F$29,4,FALSE))</f>
        <v>1.8416596104995766</v>
      </c>
      <c r="I229" s="153">
        <f>$E229/(VLOOKUP(I$2,怪物属性!$B$4:$F$29,3,FALSE)-$G229)/IF(H229&lt;0,ABS(H229),H229)</f>
        <v>-6.07565028206165</v>
      </c>
      <c r="J229" s="152">
        <f>VLOOKUP(J$2,怪物属性!$B$4:$F$29,5,FALSE)/($F229-VLOOKUP(J$2,怪物属性!$B$4:$F$29,4,FALSE))</f>
        <v>2.8034934497816595</v>
      </c>
      <c r="K229" s="153">
        <f>$E229/(VLOOKUP(K$2,怪物属性!$B$4:$F$29,3,FALSE)-$G229)/IF(J229&lt;0,ABS(J229),J229)</f>
        <v>-5.2253101601355416</v>
      </c>
      <c r="L229" s="152">
        <f>VLOOKUP(L$2,怪物属性!$B$4:$F$29,5,FALSE)/($F229-VLOOKUP(L$2,怪物属性!$B$4:$F$29,4,FALSE))</f>
        <v>4.5800865800865802</v>
      </c>
      <c r="M229" s="153">
        <f>$E229/(VLOOKUP(M$2,怪物属性!$B$4:$F$29,3,FALSE)-$G229)/IF(L229&lt;0,ABS(L229),L229)</f>
        <v>-4.6399397009503911</v>
      </c>
      <c r="N229" s="152">
        <f>VLOOKUP(N$2,怪物属性!$B$4:$F$29,5,FALSE)/($F229-VLOOKUP(N$2,怪物属性!$B$4:$F$29,4,FALSE))</f>
        <v>6.16337187616561</v>
      </c>
      <c r="O229" s="153">
        <f>$E229/(VLOOKUP(O$2,怪物属性!$B$4:$F$29,3,FALSE)-$G229)/IF(N229&lt;0,ABS(N229),N229)</f>
        <v>-6.2891043658669856</v>
      </c>
      <c r="P229" s="152">
        <f>VLOOKUP(P$2,怪物属性!$B$4:$F$29,5,FALSE)/($F229-VLOOKUP(P$2,怪物属性!$B$4:$F$29,4,FALSE))</f>
        <v>8.8547982235952887</v>
      </c>
      <c r="Q229" s="153">
        <f>$E229/(VLOOKUP(Q$2,怪物属性!$B$4:$F$29,3,FALSE)-$G229)/IF(P229&lt;0,ABS(P229),P229)</f>
        <v>-25.717951666075262</v>
      </c>
      <c r="R229" s="152">
        <f>VLOOKUP(R$2,怪物属性!$B$4:$F$29,5,FALSE)/($F229-VLOOKUP(R$2,怪物属性!$B$4:$F$29,4,FALSE))</f>
        <v>11.30162552679109</v>
      </c>
      <c r="S229" s="153">
        <f>$E229/(VLOOKUP(S$2,怪物属性!$B$4:$F$29,3,FALSE)-$G229)/IF(R229&lt;0,ABS(R229),R229)</f>
        <v>4.8447984965400162</v>
      </c>
      <c r="T229" s="152">
        <f>VLOOKUP(T$2,怪物属性!$B$4:$F$29,5,FALSE)/($F229-VLOOKUP(T$2,怪物属性!$B$4:$F$29,4,FALSE))</f>
        <v>15.137974155898291</v>
      </c>
      <c r="U229" s="153">
        <f>$E229/(VLOOKUP(U$2,怪物属性!$B$4:$F$29,3,FALSE)-$G229)/IF(T229&lt;0,ABS(T229),T229)</f>
        <v>1.6568499477745131</v>
      </c>
      <c r="V229" s="152">
        <f>VLOOKUP(V$2,怪物属性!$B$4:$F$29,5,FALSE)/($F229-VLOOKUP(V$2,怪物属性!$B$4:$F$29,4,FALSE))</f>
        <v>18.481561822125812</v>
      </c>
      <c r="W229" s="153">
        <f>$E229/(VLOOKUP(W$2,怪物属性!$B$4:$F$29,3,FALSE)-$G229)/IF(V229&lt;0,ABS(V229),V229)</f>
        <v>0.87657554055131104</v>
      </c>
      <c r="X229" s="152">
        <f>VLOOKUP(X$2,怪物属性!$B$4:$F$29,5,FALSE)/($F229-VLOOKUP(X$2,怪物属性!$B$4:$F$29,4,FALSE))</f>
        <v>23.729246776747342</v>
      </c>
      <c r="Y229" s="153">
        <f>$E229/(VLOOKUP(Y$2,怪物属性!$B$4:$F$29,3,FALSE)-$G229)/IF(X229&lt;0,ABS(X229),X229)</f>
        <v>0.5035941792417794</v>
      </c>
      <c r="Z229" s="152">
        <f>VLOOKUP(Z$2,怪物属性!$B$4:$F$29,5,FALSE)/($F229-VLOOKUP(Z$2,怪物属性!$B$4:$F$29,4,FALSE))</f>
        <v>28.342870655001182</v>
      </c>
      <c r="AA229" s="153">
        <f>$E229/(VLOOKUP(AA$2,怪物属性!$B$4:$F$29,3,FALSE)-$G229)/IF(Z229&lt;0,ABS(Z229),Z229)</f>
        <v>0.33288894281154024</v>
      </c>
      <c r="AB229" s="152">
        <f>VLOOKUP(AB$2,怪物属性!$B$4:$F$29,5,FALSE)/($F229-VLOOKUP(AB$2,怪物属性!$B$4:$F$29,4,FALSE))</f>
        <v>57.732342007434944</v>
      </c>
      <c r="AC229" s="153">
        <f>$E229/(VLOOKUP(AC$2,怪物属性!$B$4:$F$29,3,FALSE)-$G229)/IF(AB229&lt;0,ABS(AB229),AB229)</f>
        <v>8.2884222606398189E-2</v>
      </c>
      <c r="AD229" s="152">
        <f>VLOOKUP(AD$2,怪物属性!$B$4:$F$29,5,FALSE)/($F229-VLOOKUP(AD$2,怪物属性!$B$4:$F$29,4,FALSE))</f>
        <v>71.135455469014559</v>
      </c>
      <c r="AE229" s="153">
        <f>$E229/(VLOOKUP(AE$2,怪物属性!$B$4:$F$29,3,FALSE)-$G229)/IF(AD229&lt;0,ABS(AD229),AD229)</f>
        <v>5.8678620414827735E-2</v>
      </c>
      <c r="AF229" s="152">
        <f>VLOOKUP(AF$2,怪物属性!$B$4:$F$29,5,FALSE)/($F229-VLOOKUP(AF$2,怪物属性!$B$4:$F$29,4,FALSE))</f>
        <v>92.051724137931032</v>
      </c>
      <c r="AG229" s="153">
        <f>$E229/(VLOOKUP(AG$2,怪物属性!$B$4:$F$29,3,FALSE)-$G229)/IF(AF229&lt;0,ABS(AF229),AF229)</f>
        <v>4.0070622092684721E-2</v>
      </c>
      <c r="AH229" s="152">
        <f>VLOOKUP(AH$2,怪物属性!$B$4:$F$29,5,FALSE)/($F229-VLOOKUP(AH$2,怪物属性!$B$4:$F$29,4,FALSE))</f>
        <v>114.37783375314862</v>
      </c>
      <c r="AI229" s="153">
        <f>$E229/(VLOOKUP(AI$2,怪物属性!$B$4:$F$29,3,FALSE)-$G229)/IF(AH229&lt;0,ABS(AH229),AH229)</f>
        <v>2.8874221124646535E-2</v>
      </c>
      <c r="AJ229" s="152">
        <f>VLOOKUP(AJ$2,怪物属性!$B$4:$F$29,5,FALSE)/($F229-VLOOKUP(AJ$2,怪物属性!$B$4:$F$29,4,FALSE))</f>
        <v>150.00576368876079</v>
      </c>
      <c r="AK229" s="153">
        <f>$E229/(VLOOKUP(AK$2,怪物属性!$B$4:$F$29,3,FALSE)-$G229)/IF(AJ229&lt;0,ABS(AJ229),AJ229)</f>
        <v>1.9850648836818686E-2</v>
      </c>
      <c r="AL229" s="152">
        <f>VLOOKUP(AL$2,怪物属性!$B$4:$F$29,5,FALSE)/($F229-VLOOKUP(AL$2,怪物属性!$B$4:$F$29,4,FALSE))</f>
        <v>195.65373645179693</v>
      </c>
      <c r="AM229" s="153">
        <f>$E229/(VLOOKUP(AM$2,怪物属性!$B$4:$F$29,3,FALSE)-$G229)/IF(AL229&lt;0,ABS(AL229),AL229)</f>
        <v>1.3748436062036348E-2</v>
      </c>
      <c r="AN229" s="152">
        <f>VLOOKUP(AN$2,怪物属性!$B$4:$F$29,5,FALSE)/($F229-VLOOKUP(AN$2,怪物属性!$B$4:$F$29,4,FALSE))</f>
        <v>269.02084781097983</v>
      </c>
      <c r="AO229" s="153">
        <f>$E229/(VLOOKUP(AO$2,怪物属性!$B$4:$F$29,3,FALSE)-$G229)/IF(AN229&lt;0,ABS(AN229),AN229)</f>
        <v>9.1491486145052151E-3</v>
      </c>
      <c r="AP229" s="152">
        <f>VLOOKUP(AP$2,怪物属性!$B$4:$F$29,5,FALSE)/($F229-VLOOKUP(AP$2,怪物属性!$B$4:$F$29,4,FALSE))</f>
        <v>382.92504570383915</v>
      </c>
      <c r="AQ229" s="153">
        <f>$E229/(VLOOKUP(AQ$2,怪物属性!$B$4:$F$29,3,FALSE)-$G229)/IF(AP229&lt;0,ABS(AP229),AP229)</f>
        <v>5.884191783079069E-3</v>
      </c>
      <c r="AR229" s="152">
        <f>VLOOKUP(AR$2,怪物属性!$B$4:$F$29,5,FALSE)/($F229-VLOOKUP(AR$2,怪物属性!$B$4:$F$29,4,FALSE))</f>
        <v>628.44204851752022</v>
      </c>
      <c r="AS229" s="153">
        <f>$E229/(VLOOKUP(AS$2,怪物属性!$B$4:$F$29,3,FALSE)-$G229)/IF(AR229&lt;0,ABS(AR229),AR229)</f>
        <v>3.3010747234123814E-3</v>
      </c>
      <c r="AT229" s="152">
        <f>VLOOKUP(AT$2,怪物属性!$B$4:$F$29,5,FALSE)/($F229-VLOOKUP(AT$2,怪物属性!$B$4:$F$29,4,FALSE))</f>
        <v>1485.5892857142858</v>
      </c>
      <c r="AU229" s="153">
        <f>$E229/(VLOOKUP(AU$2,怪物属性!$B$4:$F$29,3,FALSE)-$G229)/IF(AT229&lt;0,ABS(AT229),AT229)</f>
        <v>1.2804552900306707E-3</v>
      </c>
      <c r="AV229" s="152">
        <f>VLOOKUP(AV$2,怪物属性!$B$4:$F$29,5,FALSE)/($F229-VLOOKUP(AV$2,怪物属性!$B$4:$F$29,4,FALSE))</f>
        <v>-3703.8513513513512</v>
      </c>
      <c r="AW229" s="153">
        <f>$E229/(VLOOKUP(AW$2,怪物属性!$B$4:$F$29,3,FALSE)-$G229)/IF(AV229&lt;0,ABS(AV229),AV229)</f>
        <v>4.6784127174991183E-4</v>
      </c>
      <c r="AX229" s="152">
        <f>VLOOKUP(AX$2,怪物属性!$B$4:$F$29,5,FALSE)/($F229-VLOOKUP(AX$2,怪物属性!$B$4:$F$29,4,FALSE))</f>
        <v>-894.23112480739599</v>
      </c>
      <c r="AY229" s="153">
        <f>$E229/(VLOOKUP(AY$2,怪物属性!$B$4:$F$29,3,FALSE)-$G229)/IF(AX229&lt;0,ABS(AX229),AX229)</f>
        <v>1.7745121283981918E-3</v>
      </c>
      <c r="AZ229" s="152">
        <f>VLOOKUP(AZ$2,怪物属性!$B$4:$F$29,5,FALSE)/($F229-VLOOKUP(AZ$2,怪物属性!$B$4:$F$29,4,FALSE))</f>
        <v>-461.06666666666666</v>
      </c>
      <c r="BA229" s="153">
        <f>$E229/(VLOOKUP(BA$2,怪物属性!$B$4:$F$29,3,FALSE)-$G229)/IF(AZ229&lt;0,ABS(AZ229),AZ229)</f>
        <v>3.0836772122409058E-3</v>
      </c>
      <c r="BB229" s="152">
        <f>VLOOKUP(BB$2,怪物属性!$B$4:$F$29,5,FALSE)/($F229-VLOOKUP(BB$2,怪物属性!$B$4:$F$29,4,FALSE))</f>
        <v>-292.32272727272726</v>
      </c>
      <c r="BC229" s="153">
        <f>$E229/(VLOOKUP(BC$2,怪物属性!$B$4:$F$29,3,FALSE)-$G229)/IF(BB229&lt;0,ABS(BB229),BB229)</f>
        <v>4.3232874197522498E-3</v>
      </c>
      <c r="BD229" s="152">
        <f>VLOOKUP(BD$2,怪物属性!$B$4:$F$29,5,FALSE)/($F229-VLOOKUP(BD$2,怪物属性!$B$4:$F$29,4,FALSE))</f>
        <v>-168.15109034267914</v>
      </c>
      <c r="BE229" s="153">
        <f>$E229/(VLOOKUP(BE$2,怪物属性!$B$4:$F$29,3,FALSE)-$G229)/IF(BD229&lt;0,ABS(BD229),BD229)</f>
        <v>6.1994658446693288E-3</v>
      </c>
    </row>
    <row r="230" spans="1:57" x14ac:dyDescent="0.15">
      <c r="A230" s="30">
        <f>VLOOKUP(B230,装备升级!W:AB,静态模拟!C230+1,FALSE)+IF(静态模拟!D230=0,0,VLOOKUP(B230,装备强化!AP:AZ,静态模拟!D230+1,FALSE))</f>
        <v>1008</v>
      </c>
      <c r="B230" s="149">
        <v>20</v>
      </c>
      <c r="C230" s="149">
        <v>1</v>
      </c>
      <c r="D230" s="149">
        <v>4</v>
      </c>
      <c r="E230" s="149">
        <f t="shared" si="10"/>
        <v>20070</v>
      </c>
      <c r="F230" s="22">
        <f t="shared" si="11"/>
        <v>6690</v>
      </c>
      <c r="G230" s="22">
        <f t="shared" si="12"/>
        <v>3345</v>
      </c>
      <c r="H230" s="152">
        <f>VLOOKUP(H$2,怪物属性!$B$4:$F$29,5,FALSE)/($F230-VLOOKUP(H$2,怪物属性!$B$4:$F$29,4,FALSE))</f>
        <v>1.8385460693153002</v>
      </c>
      <c r="I230" s="153">
        <f>$E230/(VLOOKUP(I$2,怪物属性!$B$4:$F$29,3,FALSE)-$G230)/IF(H230&lt;0,ABS(H230),H230)</f>
        <v>-6.0780815605560248</v>
      </c>
      <c r="J230" s="152">
        <f>VLOOKUP(J$2,怪物属性!$B$4:$F$29,5,FALSE)/($F230-VLOOKUP(J$2,怪物属性!$B$4:$F$29,4,FALSE))</f>
        <v>2.7986050566695728</v>
      </c>
      <c r="K230" s="153">
        <f>$E230/(VLOOKUP(K$2,怪物属性!$B$4:$F$29,3,FALSE)-$G230)/IF(J230&lt;0,ABS(J230),J230)</f>
        <v>-5.2231827432935587</v>
      </c>
      <c r="L230" s="152">
        <f>VLOOKUP(L$2,怪物属性!$B$4:$F$29,5,FALSE)/($F230-VLOOKUP(L$2,怪物属性!$B$4:$F$29,4,FALSE))</f>
        <v>4.5718401152322654</v>
      </c>
      <c r="M230" s="153">
        <f>$E230/(VLOOKUP(M$2,怪物属性!$B$4:$F$29,3,FALSE)-$G230)/IF(L230&lt;0,ABS(L230),L230)</f>
        <v>-4.6307144480869082</v>
      </c>
      <c r="N230" s="152">
        <f>VLOOKUP(N$2,怪物属性!$B$4:$F$29,5,FALSE)/($F230-VLOOKUP(N$2,怪物属性!$B$4:$F$29,4,FALSE))</f>
        <v>6.1518987341772151</v>
      </c>
      <c r="O230" s="153">
        <f>$E230/(VLOOKUP(O$2,怪物属性!$B$4:$F$29,3,FALSE)-$G230)/IF(N230&lt;0,ABS(N230),N230)</f>
        <v>-6.2498226195544211</v>
      </c>
      <c r="P230" s="152">
        <f>VLOOKUP(P$2,怪物属性!$B$4:$F$29,5,FALSE)/($F230-VLOOKUP(P$2,怪物属性!$B$4:$F$29,4,FALSE))</f>
        <v>8.8377336673732891</v>
      </c>
      <c r="Q230" s="153">
        <f>$E230/(VLOOKUP(Q$2,怪物属性!$B$4:$F$29,3,FALSE)-$G230)/IF(P230&lt;0,ABS(P230),P230)</f>
        <v>-24.418754822812424</v>
      </c>
      <c r="R230" s="152">
        <f>VLOOKUP(R$2,怪物属性!$B$4:$F$29,5,FALSE)/($F230-VLOOKUP(R$2,怪物属性!$B$4:$F$29,4,FALSE))</f>
        <v>11.27899058682155</v>
      </c>
      <c r="S230" s="153">
        <f>$E230/(VLOOKUP(S$2,怪物属性!$B$4:$F$29,3,FALSE)-$G230)/IF(R230&lt;0,ABS(R230),R230)</f>
        <v>4.9291261872311738</v>
      </c>
      <c r="T230" s="152">
        <f>VLOOKUP(T$2,怪物属性!$B$4:$F$29,5,FALSE)/($F230-VLOOKUP(T$2,怪物属性!$B$4:$F$29,4,FALSE))</f>
        <v>15.10648918469218</v>
      </c>
      <c r="U230" s="153">
        <f>$E230/(VLOOKUP(U$2,怪物属性!$B$4:$F$29,3,FALSE)-$G230)/IF(T230&lt;0,ABS(T230),T230)</f>
        <v>1.6732596023208539</v>
      </c>
      <c r="V230" s="152">
        <f>VLOOKUP(V$2,怪物属性!$B$4:$F$29,5,FALSE)/($F230-VLOOKUP(V$2,怪物属性!$B$4:$F$29,4,FALSE))</f>
        <v>18.441558441558442</v>
      </c>
      <c r="W230" s="153">
        <f>$E230/(VLOOKUP(W$2,怪物属性!$B$4:$F$29,3,FALSE)-$G230)/IF(V230&lt;0,ABS(V230),V230)</f>
        <v>0.883362676056338</v>
      </c>
      <c r="X230" s="152">
        <f>VLOOKUP(X$2,怪物属性!$B$4:$F$29,5,FALSE)/($F230-VLOOKUP(X$2,怪物属性!$B$4:$F$29,4,FALSE))</f>
        <v>23.675693974272175</v>
      </c>
      <c r="Y230" s="153">
        <f>$E230/(VLOOKUP(Y$2,怪物属性!$B$4:$F$29,3,FALSE)-$G230)/IF(X230&lt;0,ABS(X230),X230)</f>
        <v>0.50700049298620065</v>
      </c>
      <c r="Z230" s="152">
        <f>VLOOKUP(Z$2,怪物属性!$B$4:$F$29,5,FALSE)/($F230-VLOOKUP(Z$2,怪物属性!$B$4:$F$29,4,FALSE))</f>
        <v>28.276008492569002</v>
      </c>
      <c r="AA230" s="153">
        <f>$E230/(VLOOKUP(AA$2,怪物属性!$B$4:$F$29,3,FALSE)-$G230)/IF(Z230&lt;0,ABS(Z230),Z230)</f>
        <v>0.33496413749809451</v>
      </c>
      <c r="AB230" s="152">
        <f>VLOOKUP(AB$2,怪物属性!$B$4:$F$29,5,FALSE)/($F230-VLOOKUP(AB$2,怪物属性!$B$4:$F$29,4,FALSE))</f>
        <v>57.554045707226685</v>
      </c>
      <c r="AC230" s="153">
        <f>$E230/(VLOOKUP(AC$2,怪物属性!$B$4:$F$29,3,FALSE)-$G230)/IF(AB230&lt;0,ABS(AB230),AB230)</f>
        <v>8.3364980044484463E-2</v>
      </c>
      <c r="AD230" s="152">
        <f>VLOOKUP(AD$2,怪物属性!$B$4:$F$29,5,FALSE)/($F230-VLOOKUP(AD$2,怪物属性!$B$4:$F$29,4,FALSE))</f>
        <v>70.895376307796155</v>
      </c>
      <c r="AE230" s="153">
        <f>$E230/(VLOOKUP(AE$2,怪物属性!$B$4:$F$29,3,FALSE)-$G230)/IF(AD230&lt;0,ABS(AD230),AD230)</f>
        <v>5.9026942221158264E-2</v>
      </c>
      <c r="AF230" s="152">
        <f>VLOOKUP(AF$2,怪物属性!$B$4:$F$29,5,FALSE)/($F230-VLOOKUP(AF$2,怪物属性!$B$4:$F$29,4,FALSE))</f>
        <v>91.707991038088124</v>
      </c>
      <c r="AG230" s="153">
        <f>$E230/(VLOOKUP(AG$2,怪物属性!$B$4:$F$29,3,FALSE)-$G230)/IF(AF230&lt;0,ABS(AF230),AF230)</f>
        <v>4.0318127474483545E-2</v>
      </c>
      <c r="AH230" s="152">
        <f>VLOOKUP(AH$2,怪物属性!$B$4:$F$29,5,FALSE)/($F230-VLOOKUP(AH$2,怪物属性!$B$4:$F$29,4,FALSE))</f>
        <v>113.89966555183946</v>
      </c>
      <c r="AI230" s="153">
        <f>$E230/(VLOOKUP(AI$2,怪物属性!$B$4:$F$29,3,FALSE)-$G230)/IF(AH230&lt;0,ABS(AH230),AH230)</f>
        <v>2.9062793452400256E-2</v>
      </c>
      <c r="AJ230" s="152">
        <f>VLOOKUP(AJ$2,怪物属性!$B$4:$F$29,5,FALSE)/($F230-VLOOKUP(AJ$2,怪物属性!$B$4:$F$29,4,FALSE))</f>
        <v>149.28871892925432</v>
      </c>
      <c r="AK230" s="153">
        <f>$E230/(VLOOKUP(AK$2,怪物属性!$B$4:$F$29,3,FALSE)-$G230)/IF(AJ230&lt;0,ABS(AJ230),AJ230)</f>
        <v>1.9990704177149703E-2</v>
      </c>
      <c r="AL230" s="152">
        <f>VLOOKUP(AL$2,怪物属性!$B$4:$F$29,5,FALSE)/($F230-VLOOKUP(AL$2,怪物属性!$B$4:$F$29,4,FALSE))</f>
        <v>194.54395916052184</v>
      </c>
      <c r="AM230" s="153">
        <f>$E230/(VLOOKUP(AM$2,怪物属性!$B$4:$F$29,3,FALSE)-$G230)/IF(AL230&lt;0,ABS(AL230),AL230)</f>
        <v>1.3856862912101076E-2</v>
      </c>
      <c r="AN230" s="152">
        <f>VLOOKUP(AN$2,怪物属性!$B$4:$F$29,5,FALSE)/($F230-VLOOKUP(AN$2,怪物属性!$B$4:$F$29,4,FALSE))</f>
        <v>267.16425120772948</v>
      </c>
      <c r="AO230" s="153">
        <f>$E230/(VLOOKUP(AO$2,怪物属性!$B$4:$F$29,3,FALSE)-$G230)/IF(AN230&lt;0,ABS(AN230),AN230)</f>
        <v>9.2321895163359046E-3</v>
      </c>
      <c r="AP230" s="152">
        <f>VLOOKUP(AP$2,怪物属性!$B$4:$F$29,5,FALSE)/($F230-VLOOKUP(AP$2,怪物属性!$B$4:$F$29,4,FALSE))</f>
        <v>379.45652173913044</v>
      </c>
      <c r="AQ230" s="153">
        <f>$E230/(VLOOKUP(AQ$2,怪物属性!$B$4:$F$29,3,FALSE)-$G230)/IF(AP230&lt;0,ABS(AP230),AP230)</f>
        <v>5.9502120732227593E-3</v>
      </c>
      <c r="AR230" s="152">
        <f>VLOOKUP(AR$2,怪物属性!$B$4:$F$29,5,FALSE)/($F230-VLOOKUP(AR$2,怪物属性!$B$4:$F$29,4,FALSE))</f>
        <v>620.08510638297878</v>
      </c>
      <c r="AS230" s="153">
        <f>$E230/(VLOOKUP(AS$2,怪物属性!$B$4:$F$29,3,FALSE)-$G230)/IF(AR230&lt;0,ABS(AR230),AR230)</f>
        <v>3.3523070784218594E-3</v>
      </c>
      <c r="AT230" s="152">
        <f>VLOOKUP(AT$2,怪物属性!$B$4:$F$29,5,FALSE)/($F230-VLOOKUP(AT$2,怪物属性!$B$4:$F$29,4,FALSE))</f>
        <v>1442.6531791907514</v>
      </c>
      <c r="AU230" s="153">
        <f>$E230/(VLOOKUP(AU$2,怪物属性!$B$4:$F$29,3,FALSE)-$G230)/IF(AT230&lt;0,ABS(AT230),AT230)</f>
        <v>1.3211650128217628E-3</v>
      </c>
      <c r="AV230" s="152">
        <f>VLOOKUP(AV$2,怪物属性!$B$4:$F$29,5,FALSE)/($F230-VLOOKUP(AV$2,怪物属性!$B$4:$F$29,4,FALSE))</f>
        <v>-3972.246376811594</v>
      </c>
      <c r="AW230" s="153">
        <f>$E230/(VLOOKUP(AW$2,怪物属性!$B$4:$F$29,3,FALSE)-$G230)/IF(AV230&lt;0,ABS(AV230),AV230)</f>
        <v>4.3707237790817426E-4</v>
      </c>
      <c r="AX230" s="152">
        <f>VLOOKUP(AX$2,怪物属性!$B$4:$F$29,5,FALSE)/($F230-VLOOKUP(AX$2,怪物属性!$B$4:$F$29,4,FALSE))</f>
        <v>-908.22535211267609</v>
      </c>
      <c r="AY230" s="153">
        <f>$E230/(VLOOKUP(AY$2,怪物属性!$B$4:$F$29,3,FALSE)-$G230)/IF(AX230&lt;0,ABS(AX230),AX230)</f>
        <v>1.7504784397839247E-3</v>
      </c>
      <c r="AZ230" s="152">
        <f>VLOOKUP(AZ$2,怪物属性!$B$4:$F$29,5,FALSE)/($F230-VLOOKUP(AZ$2,怪物属性!$B$4:$F$29,4,FALSE))</f>
        <v>-464.50746268656718</v>
      </c>
      <c r="BA230" s="153">
        <f>$E230/(VLOOKUP(BA$2,怪物属性!$B$4:$F$29,3,FALSE)-$G230)/IF(AZ230&lt;0,ABS(AZ230),AZ230)</f>
        <v>3.0665050462592579E-3</v>
      </c>
      <c r="BB230" s="152">
        <f>VLOOKUP(BB$2,怪物属性!$B$4:$F$29,5,FALSE)/($F230-VLOOKUP(BB$2,怪物属性!$B$4:$F$29,4,FALSE))</f>
        <v>-293.65753424657532</v>
      </c>
      <c r="BC230" s="153">
        <f>$E230/(VLOOKUP(BC$2,怪物属性!$B$4:$F$29,3,FALSE)-$G230)/IF(BB230&lt;0,ABS(BB230),BB230)</f>
        <v>4.3114381570601911E-3</v>
      </c>
      <c r="BD230" s="152">
        <f>VLOOKUP(BD$2,怪物属性!$B$4:$F$29,5,FALSE)/($F230-VLOOKUP(BD$2,怪物属性!$B$4:$F$29,4,FALSE))</f>
        <v>-168.58875585632484</v>
      </c>
      <c r="BE230" s="153">
        <f>$E230/(VLOOKUP(BE$2,怪物属性!$B$4:$F$29,3,FALSE)-$G230)/IF(BD230&lt;0,ABS(BD230),BD230)</f>
        <v>6.1942393103513321E-3</v>
      </c>
    </row>
    <row r="231" spans="1:57" x14ac:dyDescent="0.15">
      <c r="A231" s="30">
        <f>VLOOKUP(B231,装备升级!W:AB,静态模拟!C231+1,FALSE)+IF(静态模拟!D231=0,0,VLOOKUP(B231,装备强化!AP:AZ,静态模拟!D231+1,FALSE))</f>
        <v>1611</v>
      </c>
      <c r="B231" s="149">
        <v>20</v>
      </c>
      <c r="C231" s="149">
        <v>1</v>
      </c>
      <c r="D231" s="149">
        <v>5</v>
      </c>
      <c r="E231" s="149">
        <f t="shared" si="10"/>
        <v>20100</v>
      </c>
      <c r="F231" s="22">
        <f t="shared" si="11"/>
        <v>6700</v>
      </c>
      <c r="G231" s="22">
        <f t="shared" si="12"/>
        <v>3350</v>
      </c>
      <c r="H231" s="152">
        <f>VLOOKUP(H$2,怪物属性!$B$4:$F$29,5,FALSE)/($F231-VLOOKUP(H$2,怪物属性!$B$4:$F$29,4,FALSE))</f>
        <v>1.8354430379746836</v>
      </c>
      <c r="I231" s="153">
        <f>$E231/(VLOOKUP(I$2,怪物属性!$B$4:$F$29,3,FALSE)-$G231)/IF(H231&lt;0,ABS(H231),H231)</f>
        <v>-6.0805299737693623</v>
      </c>
      <c r="J231" s="152">
        <f>VLOOKUP(J$2,怪物属性!$B$4:$F$29,5,FALSE)/($F231-VLOOKUP(J$2,怪物属性!$B$4:$F$29,4,FALSE))</f>
        <v>2.793733681462141</v>
      </c>
      <c r="K231" s="153">
        <f>$E231/(VLOOKUP(K$2,怪物属性!$B$4:$F$29,3,FALSE)-$G231)/IF(J231&lt;0,ABS(J231),J231)</f>
        <v>-5.2210978934660828</v>
      </c>
      <c r="L231" s="152">
        <f>VLOOKUP(L$2,怪物属性!$B$4:$F$29,5,FALSE)/($F231-VLOOKUP(L$2,怪物属性!$B$4:$F$29,4,FALSE))</f>
        <v>4.5636232925952553</v>
      </c>
      <c r="M231" s="153">
        <f>$E231/(VLOOKUP(M$2,怪物属性!$B$4:$F$29,3,FALSE)-$G231)/IF(L231&lt;0,ABS(L231),L231)</f>
        <v>-4.6216107923044722</v>
      </c>
      <c r="N231" s="152">
        <f>VLOOKUP(N$2,怪物属性!$B$4:$F$29,5,FALSE)/($F231-VLOOKUP(N$2,怪物属性!$B$4:$F$29,4,FALSE))</f>
        <v>6.1404682274247495</v>
      </c>
      <c r="O231" s="153">
        <f>$E231/(VLOOKUP(O$2,怪物属性!$B$4:$F$29,3,FALSE)-$G231)/IF(N231&lt;0,ABS(N231),N231)</f>
        <v>-6.2113207079163102</v>
      </c>
      <c r="P231" s="152">
        <f>VLOOKUP(P$2,怪物属性!$B$4:$F$29,5,FALSE)/($F231-VLOOKUP(P$2,怪物属性!$B$4:$F$29,4,FALSE))</f>
        <v>8.8207347566839776</v>
      </c>
      <c r="Q231" s="153">
        <f>$E231/(VLOOKUP(Q$2,怪物属性!$B$4:$F$29,3,FALSE)-$G231)/IF(P231&lt;0,ABS(P231),P231)</f>
        <v>-23.252262591946657</v>
      </c>
      <c r="R231" s="152">
        <f>VLOOKUP(R$2,怪物属性!$B$4:$F$29,5,FALSE)/($F231-VLOOKUP(R$2,怪物属性!$B$4:$F$29,4,FALSE))</f>
        <v>11.256446132320608</v>
      </c>
      <c r="S231" s="153">
        <f>$E231/(VLOOKUP(S$2,怪物属性!$B$4:$F$29,3,FALSE)-$G231)/IF(R231&lt;0,ABS(R231),R231)</f>
        <v>5.0158525607107887</v>
      </c>
      <c r="T231" s="152">
        <f>VLOOKUP(T$2,怪物属性!$B$4:$F$29,5,FALSE)/($F231-VLOOKUP(T$2,怪物属性!$B$4:$F$29,4,FALSE))</f>
        <v>15.075134910751348</v>
      </c>
      <c r="U231" s="153">
        <f>$E231/(VLOOKUP(U$2,怪物属性!$B$4:$F$29,3,FALSE)-$G231)/IF(T231&lt;0,ABS(T231),T231)</f>
        <v>1.6898877072691463</v>
      </c>
      <c r="V231" s="152">
        <f>VLOOKUP(V$2,怪物属性!$B$4:$F$29,5,FALSE)/($F231-VLOOKUP(V$2,怪物属性!$B$4:$F$29,4,FALSE))</f>
        <v>18.401727861771057</v>
      </c>
      <c r="W231" s="153">
        <f>$E231/(VLOOKUP(W$2,怪物属性!$B$4:$F$29,3,FALSE)-$G231)/IF(V231&lt;0,ABS(V231),V231)</f>
        <v>0.8902108658470792</v>
      </c>
      <c r="X231" s="152">
        <f>VLOOKUP(X$2,怪物属性!$B$4:$F$29,5,FALSE)/($F231-VLOOKUP(X$2,怪物属性!$B$4:$F$29,4,FALSE))</f>
        <v>23.622382346318396</v>
      </c>
      <c r="Y231" s="153">
        <f>$E231/(VLOOKUP(Y$2,怪物属性!$B$4:$F$29,3,FALSE)-$G231)/IF(X231&lt;0,ABS(X231),X231)</f>
        <v>0.51043067145099963</v>
      </c>
      <c r="Z231" s="152">
        <f>VLOOKUP(Z$2,怪物属性!$B$4:$F$29,5,FALSE)/($F231-VLOOKUP(Z$2,怪物属性!$B$4:$F$29,4,FALSE))</f>
        <v>28.209461049658742</v>
      </c>
      <c r="AA231" s="153">
        <f>$E231/(VLOOKUP(AA$2,怪物属性!$B$4:$F$29,3,FALSE)-$G231)/IF(Z231&lt;0,ABS(Z231),Z231)</f>
        <v>0.3370515165287763</v>
      </c>
      <c r="AB231" s="152">
        <f>VLOOKUP(AB$2,怪物属性!$B$4:$F$29,5,FALSE)/($F231-VLOOKUP(AB$2,怪物属性!$B$4:$F$29,4,FALSE))</f>
        <v>57.376847290640391</v>
      </c>
      <c r="AC231" s="153">
        <f>$E231/(VLOOKUP(AC$2,怪物属性!$B$4:$F$29,3,FALSE)-$G231)/IF(AB231&lt;0,ABS(AB231),AB231)</f>
        <v>8.3847658772517389E-2</v>
      </c>
      <c r="AD231" s="152">
        <f>VLOOKUP(AD$2,怪物属性!$B$4:$F$29,5,FALSE)/($F231-VLOOKUP(AD$2,怪物属性!$B$4:$F$29,4,FALSE))</f>
        <v>70.656912209889001</v>
      </c>
      <c r="AE231" s="153">
        <f>$E231/(VLOOKUP(AE$2,怪物属性!$B$4:$F$29,3,FALSE)-$G231)/IF(AD231&lt;0,ABS(AD231),AD231)</f>
        <v>5.9376587238516708E-2</v>
      </c>
      <c r="AF231" s="152">
        <f>VLOOKUP(AF$2,怪物属性!$B$4:$F$29,5,FALSE)/($F231-VLOOKUP(AF$2,怪物属性!$B$4:$F$29,4,FALSE))</f>
        <v>91.366815476190482</v>
      </c>
      <c r="AG231" s="153">
        <f>$E231/(VLOOKUP(AG$2,怪物属性!$B$4:$F$29,3,FALSE)-$G231)/IF(AF231&lt;0,ABS(AF231),AF231)</f>
        <v>4.0566539754723165E-2</v>
      </c>
      <c r="AH231" s="152">
        <f>VLOOKUP(AH$2,怪物属性!$B$4:$F$29,5,FALSE)/($F231-VLOOKUP(AH$2,怪物属性!$B$4:$F$29,4,FALSE))</f>
        <v>113.42547876769359</v>
      </c>
      <c r="AI231" s="153">
        <f>$E231/(VLOOKUP(AI$2,怪物属性!$B$4:$F$29,3,FALSE)-$G231)/IF(AH231&lt;0,ABS(AH231),AH231)</f>
        <v>2.9252040586754628E-2</v>
      </c>
      <c r="AJ231" s="152">
        <f>VLOOKUP(AJ$2,怪物属性!$B$4:$F$29,5,FALSE)/($F231-VLOOKUP(AJ$2,怪物属性!$B$4:$F$29,4,FALSE))</f>
        <v>148.57849666983824</v>
      </c>
      <c r="AK231" s="153">
        <f>$E231/(VLOOKUP(AK$2,怪物属性!$B$4:$F$29,3,FALSE)-$G231)/IF(AJ231&lt;0,ABS(AJ231),AJ231)</f>
        <v>2.0131253819440632E-2</v>
      </c>
      <c r="AL231" s="152">
        <f>VLOOKUP(AL$2,怪物属性!$B$4:$F$29,5,FALSE)/($F231-VLOOKUP(AL$2,怪物属性!$B$4:$F$29,4,FALSE))</f>
        <v>193.44670050761422</v>
      </c>
      <c r="AM231" s="153">
        <f>$E231/(VLOOKUP(AM$2,怪物属性!$B$4:$F$29,3,FALSE)-$G231)/IF(AL231&lt;0,ABS(AL231),AL231)</f>
        <v>1.3965670627292341E-2</v>
      </c>
      <c r="AN231" s="152">
        <f>VLOOKUP(AN$2,怪物属性!$B$4:$F$29,5,FALSE)/($F231-VLOOKUP(AN$2,怪物属性!$B$4:$F$29,4,FALSE))</f>
        <v>265.33310486634679</v>
      </c>
      <c r="AO231" s="153">
        <f>$E231/(VLOOKUP(AO$2,怪物属性!$B$4:$F$29,3,FALSE)-$G231)/IF(AN231&lt;0,ABS(AN231),AN231)</f>
        <v>9.3155231274656865E-3</v>
      </c>
      <c r="AP231" s="152">
        <f>VLOOKUP(AP$2,怪物属性!$B$4:$F$29,5,FALSE)/($F231-VLOOKUP(AP$2,怪物属性!$B$4:$F$29,4,FALSE))</f>
        <v>376.05026929982046</v>
      </c>
      <c r="AQ231" s="153">
        <f>$E231/(VLOOKUP(AQ$2,怪物属性!$B$4:$F$29,3,FALSE)-$G231)/IF(AP231&lt;0,ABS(AP231),AP231)</f>
        <v>6.0164678943513458E-3</v>
      </c>
      <c r="AR231" s="152">
        <f>VLOOKUP(AR$2,怪物属性!$B$4:$F$29,5,FALSE)/($F231-VLOOKUP(AR$2,怪物属性!$B$4:$F$29,4,FALSE))</f>
        <v>611.9475065616798</v>
      </c>
      <c r="AS231" s="153">
        <f>$E231/(VLOOKUP(AS$2,怪物属性!$B$4:$F$29,3,FALSE)-$G231)/IF(AR231&lt;0,ABS(AR231),AR231)</f>
        <v>3.4037258622185494E-3</v>
      </c>
      <c r="AT231" s="152">
        <f>VLOOKUP(AT$2,怪物属性!$B$4:$F$29,5,FALSE)/($F231-VLOOKUP(AT$2,怪物属性!$B$4:$F$29,4,FALSE))</f>
        <v>1402.129213483146</v>
      </c>
      <c r="AU231" s="153">
        <f>$E231/(VLOOKUP(AU$2,怪物属性!$B$4:$F$29,3,FALSE)-$G231)/IF(AT231&lt;0,ABS(AT231),AT231)</f>
        <v>1.3620276212600452E-3</v>
      </c>
      <c r="AV231" s="152">
        <f>VLOOKUP(AV$2,怪物属性!$B$4:$F$29,5,FALSE)/($F231-VLOOKUP(AV$2,怪物属性!$B$4:$F$29,4,FALSE))</f>
        <v>-4282.578125</v>
      </c>
      <c r="AW231" s="153">
        <f>$E231/(VLOOKUP(AW$2,怪物属性!$B$4:$F$29,3,FALSE)-$G231)/IF(AV231&lt;0,ABS(AV231),AV231)</f>
        <v>4.0618213054857553E-4</v>
      </c>
      <c r="AX231" s="152">
        <f>VLOOKUP(AX$2,怪物属性!$B$4:$F$29,5,FALSE)/($F231-VLOOKUP(AX$2,怪物属性!$B$4:$F$29,4,FALSE))</f>
        <v>-922.66454689984107</v>
      </c>
      <c r="AY231" s="153">
        <f>$E231/(VLOOKUP(AY$2,怪物属性!$B$4:$F$29,3,FALSE)-$G231)/IF(AX231&lt;0,ABS(AX231),AX231)</f>
        <v>1.7263437776316698E-3</v>
      </c>
      <c r="AZ231" s="152">
        <f>VLOOKUP(AZ$2,怪物属性!$B$4:$F$29,5,FALSE)/($F231-VLOOKUP(AZ$2,怪物属性!$B$4:$F$29,4,FALSE))</f>
        <v>-468</v>
      </c>
      <c r="BA231" s="153">
        <f>$E231/(VLOOKUP(BA$2,怪物属性!$B$4:$F$29,3,FALSE)-$G231)/IF(AZ231&lt;0,ABS(AZ231),AZ231)</f>
        <v>3.0492522505302056E-3</v>
      </c>
      <c r="BB231" s="152">
        <f>VLOOKUP(BB$2,怪物属性!$B$4:$F$29,5,FALSE)/($F231-VLOOKUP(BB$2,怪物属性!$B$4:$F$29,4,FALSE))</f>
        <v>-295.00458715596329</v>
      </c>
      <c r="BC231" s="153">
        <f>$E231/(VLOOKUP(BC$2,怪物属性!$B$4:$F$29,3,FALSE)-$G231)/IF(BB231&lt;0,ABS(BB231),BB231)</f>
        <v>4.2995225437028025E-3</v>
      </c>
      <c r="BD231" s="152">
        <f>VLOOKUP(BD$2,怪物属性!$B$4:$F$29,5,FALSE)/($F231-VLOOKUP(BD$2,怪物属性!$B$4:$F$29,4,FALSE))</f>
        <v>-169.02870563674321</v>
      </c>
      <c r="BE231" s="153">
        <f>$E231/(VLOOKUP(BE$2,怪物属性!$B$4:$F$29,3,FALSE)-$G231)/IF(BD231&lt;0,ABS(BD231),BD231)</f>
        <v>6.18896184471275E-3</v>
      </c>
    </row>
    <row r="232" spans="1:57" x14ac:dyDescent="0.15">
      <c r="A232" s="30">
        <f>VLOOKUP(B232,装备升级!W:AB,静态模拟!C232+1,FALSE)+IF(静态模拟!D232=0,0,VLOOKUP(B232,装备强化!AP:AZ,静态模拟!D232+1,FALSE))</f>
        <v>2391</v>
      </c>
      <c r="B232" s="149">
        <v>20</v>
      </c>
      <c r="C232" s="149">
        <v>1</v>
      </c>
      <c r="D232" s="149">
        <v>6</v>
      </c>
      <c r="E232" s="149">
        <f t="shared" si="10"/>
        <v>20130</v>
      </c>
      <c r="F232" s="22">
        <f t="shared" si="11"/>
        <v>6710</v>
      </c>
      <c r="G232" s="22">
        <f t="shared" si="12"/>
        <v>3355</v>
      </c>
      <c r="H232" s="152">
        <f>VLOOKUP(H$2,怪物属性!$B$4:$F$29,5,FALSE)/($F232-VLOOKUP(H$2,怪物属性!$B$4:$F$29,4,FALSE))</f>
        <v>1.8323504633529908</v>
      </c>
      <c r="I232" s="153">
        <f>$E232/(VLOOKUP(I$2,怪物属性!$B$4:$F$29,3,FALSE)-$G232)/IF(H232&lt;0,ABS(H232),H232)</f>
        <v>-6.0829953793867189</v>
      </c>
      <c r="J232" s="152">
        <f>VLOOKUP(J$2,怪物属性!$B$4:$F$29,5,FALSE)/($F232-VLOOKUP(J$2,怪物属性!$B$4:$F$29,4,FALSE))</f>
        <v>2.7888792354474372</v>
      </c>
      <c r="K232" s="153">
        <f>$E232/(VLOOKUP(K$2,怪物属性!$B$4:$F$29,3,FALSE)-$G232)/IF(J232&lt;0,ABS(J232),J232)</f>
        <v>-5.2190551489718278</v>
      </c>
      <c r="L232" s="152">
        <f>VLOOKUP(L$2,怪物属性!$B$4:$F$29,5,FALSE)/($F232-VLOOKUP(L$2,怪物属性!$B$4:$F$29,4,FALSE))</f>
        <v>4.5554359526372448</v>
      </c>
      <c r="M232" s="153">
        <f>$E232/(VLOOKUP(M$2,怪物属性!$B$4:$F$29,3,FALSE)-$G232)/IF(L232&lt;0,ABS(L232),L232)</f>
        <v>-4.6126268296821911</v>
      </c>
      <c r="N232" s="152">
        <f>VLOOKUP(N$2,怪物属性!$B$4:$F$29,5,FALSE)/($F232-VLOOKUP(N$2,怪物属性!$B$4:$F$29,4,FALSE))</f>
        <v>6.129080118694362</v>
      </c>
      <c r="O232" s="153">
        <f>$E232/(VLOOKUP(O$2,怪物属性!$B$4:$F$29,3,FALSE)-$G232)/IF(N232&lt;0,ABS(N232),N232)</f>
        <v>-6.1735766431328871</v>
      </c>
      <c r="P232" s="152">
        <f>VLOOKUP(P$2,怪物属性!$B$4:$F$29,5,FALSE)/($F232-VLOOKUP(P$2,怪物属性!$B$4:$F$29,4,FALSE))</f>
        <v>8.8038011134574781</v>
      </c>
      <c r="Q232" s="153">
        <f>$E232/(VLOOKUP(Q$2,怪物属性!$B$4:$F$29,3,FALSE)-$G232)/IF(P232&lt;0,ABS(P232),P232)</f>
        <v>-22.199149059051202</v>
      </c>
      <c r="R232" s="152">
        <f>VLOOKUP(R$2,怪物属性!$B$4:$F$29,5,FALSE)/($F232-VLOOKUP(R$2,怪物属性!$B$4:$F$29,4,FALSE))</f>
        <v>11.233991621783364</v>
      </c>
      <c r="S232" s="153">
        <f>$E232/(VLOOKUP(S$2,怪物属性!$B$4:$F$29,3,FALSE)-$G232)/IF(R232&lt;0,ABS(R232),R232)</f>
        <v>5.105080124790331</v>
      </c>
      <c r="T232" s="152">
        <f>VLOOKUP(T$2,怪物属性!$B$4:$F$29,5,FALSE)/($F232-VLOOKUP(T$2,怪物属性!$B$4:$F$29,4,FALSE))</f>
        <v>15.043910521955262</v>
      </c>
      <c r="U232" s="153">
        <f>$E232/(VLOOKUP(U$2,怪物属性!$B$4:$F$29,3,FALSE)-$G232)/IF(T232&lt;0,ABS(T232),T232)</f>
        <v>1.7067384421551415</v>
      </c>
      <c r="V232" s="152">
        <f>VLOOKUP(V$2,怪物属性!$B$4:$F$29,5,FALSE)/($F232-VLOOKUP(V$2,怪物属性!$B$4:$F$29,4,FALSE))</f>
        <v>18.362068965517242</v>
      </c>
      <c r="W232" s="153">
        <f>$E232/(VLOOKUP(W$2,怪物属性!$B$4:$F$29,3,FALSE)-$G232)/IF(V232&lt;0,ABS(V232),V232)</f>
        <v>0.89712085936239361</v>
      </c>
      <c r="X232" s="152">
        <f>VLOOKUP(X$2,怪物属性!$B$4:$F$29,5,FALSE)/($F232-VLOOKUP(X$2,怪物属性!$B$4:$F$29,4,FALSE))</f>
        <v>23.56931026735565</v>
      </c>
      <c r="Y232" s="153">
        <f>$E232/(VLOOKUP(Y$2,怪物属性!$B$4:$F$29,3,FALSE)-$G232)/IF(X232&lt;0,ABS(X232),X232)</f>
        <v>0.51388493002173941</v>
      </c>
      <c r="Z232" s="152">
        <f>VLOOKUP(Z$2,怪物属性!$B$4:$F$29,5,FALSE)/($F232-VLOOKUP(Z$2,怪物属性!$B$4:$F$29,4,FALSE))</f>
        <v>28.143226109415355</v>
      </c>
      <c r="AA232" s="153">
        <f>$E232/(VLOOKUP(AA$2,怪物属性!$B$4:$F$29,3,FALSE)-$G232)/IF(Z232&lt;0,ABS(Z232),Z232)</f>
        <v>0.33915116656321675</v>
      </c>
      <c r="AB232" s="152">
        <f>VLOOKUP(AB$2,怪物属性!$B$4:$F$29,5,FALSE)/($F232-VLOOKUP(AB$2,怪物属性!$B$4:$F$29,4,FALSE))</f>
        <v>57.200736648250462</v>
      </c>
      <c r="AC232" s="153">
        <f>$E232/(VLOOKUP(AC$2,怪物属性!$B$4:$F$29,3,FALSE)-$G232)/IF(AB232&lt;0,ABS(AB232),AB232)</f>
        <v>8.4332265696643358E-2</v>
      </c>
      <c r="AD232" s="152">
        <f>VLOOKUP(AD$2,怪物属性!$B$4:$F$29,5,FALSE)/($F232-VLOOKUP(AD$2,怪物属性!$B$4:$F$29,4,FALSE))</f>
        <v>70.420046932618163</v>
      </c>
      <c r="AE232" s="153">
        <f>$E232/(VLOOKUP(AE$2,怪物属性!$B$4:$F$29,3,FALSE)-$G232)/IF(AD232&lt;0,ABS(AD232),AD232)</f>
        <v>5.9727559614033296E-2</v>
      </c>
      <c r="AF232" s="152">
        <f>VLOOKUP(AF$2,怪物属性!$B$4:$F$29,5,FALSE)/($F232-VLOOKUP(AF$2,怪物属性!$B$4:$F$29,4,FALSE))</f>
        <v>91.028169014084511</v>
      </c>
      <c r="AG232" s="153">
        <f>$E232/(VLOOKUP(AG$2,怪物属性!$B$4:$F$29,3,FALSE)-$G232)/IF(AF232&lt;0,ABS(AF232),AF232)</f>
        <v>4.0815861444196612E-2</v>
      </c>
      <c r="AH232" s="152">
        <f>VLOOKUP(AH$2,怪物属性!$B$4:$F$29,5,FALSE)/($F232-VLOOKUP(AH$2,怪物属性!$B$4:$F$29,4,FALSE))</f>
        <v>112.95522388059702</v>
      </c>
      <c r="AI232" s="153">
        <f>$E232/(VLOOKUP(AI$2,怪物属性!$B$4:$F$29,3,FALSE)-$G232)/IF(AH232&lt;0,ABS(AH232),AH232)</f>
        <v>2.9441964199954665E-2</v>
      </c>
      <c r="AJ232" s="152">
        <f>VLOOKUP(AJ$2,怪物属性!$B$4:$F$29,5,FALSE)/($F232-VLOOKUP(AJ$2,怪物属性!$B$4:$F$29,4,FALSE))</f>
        <v>147.875</v>
      </c>
      <c r="AK232" s="153">
        <f>$E232/(VLOOKUP(AK$2,怪物属性!$B$4:$F$29,3,FALSE)-$G232)/IF(AJ232&lt;0,ABS(AJ232),AJ232)</f>
        <v>2.0272298867865624E-2</v>
      </c>
      <c r="AL232" s="152">
        <f>VLOOKUP(AL$2,怪物属性!$B$4:$F$29,5,FALSE)/($F232-VLOOKUP(AL$2,怪物属性!$B$4:$F$29,4,FALSE))</f>
        <v>192.36174985978687</v>
      </c>
      <c r="AM232" s="153">
        <f>$E232/(VLOOKUP(AM$2,怪物属性!$B$4:$F$29,3,FALSE)-$G232)/IF(AL232&lt;0,ABS(AL232),AL232)</f>
        <v>1.4074859975999776E-2</v>
      </c>
      <c r="AN232" s="152">
        <f>VLOOKUP(AN$2,怪物属性!$B$4:$F$29,5,FALSE)/($F232-VLOOKUP(AN$2,怪物属性!$B$4:$F$29,4,FALSE))</f>
        <v>263.52688904016338</v>
      </c>
      <c r="AO232" s="153">
        <f>$E232/(VLOOKUP(AO$2,怪物属性!$B$4:$F$29,3,FALSE)-$G232)/IF(AN232&lt;0,ABS(AN232),AN232)</f>
        <v>9.3991499881479704E-3</v>
      </c>
      <c r="AP232" s="152">
        <f>VLOOKUP(AP$2,怪物属性!$B$4:$F$29,5,FALSE)/($F232-VLOOKUP(AP$2,怪物属性!$B$4:$F$29,4,FALSE))</f>
        <v>372.70462633451956</v>
      </c>
      <c r="AQ232" s="153">
        <f>$E232/(VLOOKUP(AQ$2,怪物属性!$B$4:$F$29,3,FALSE)-$G232)/IF(AP232&lt;0,ABS(AP232),AP232)</f>
        <v>6.0829596443660299E-3</v>
      </c>
      <c r="AR232" s="152">
        <f>VLOOKUP(AR$2,怪物属性!$B$4:$F$29,5,FALSE)/($F232-VLOOKUP(AR$2,怪物属性!$B$4:$F$29,4,FALSE))</f>
        <v>604.02072538860102</v>
      </c>
      <c r="AS232" s="153">
        <f>$E232/(VLOOKUP(AS$2,怪物属性!$B$4:$F$29,3,FALSE)-$G232)/IF(AR232&lt;0,ABS(AR232),AR232)</f>
        <v>3.455331364738357E-3</v>
      </c>
      <c r="AT232" s="152">
        <f>VLOOKUP(AT$2,怪物属性!$B$4:$F$29,5,FALSE)/($F232-VLOOKUP(AT$2,怪物属性!$B$4:$F$29,4,FALSE))</f>
        <v>1363.8196721311476</v>
      </c>
      <c r="AU232" s="153">
        <f>$E232/(VLOOKUP(AU$2,怪物属性!$B$4:$F$29,3,FALSE)-$G232)/IF(AT232&lt;0,ABS(AT232),AT232)</f>
        <v>1.4030433333383607E-3</v>
      </c>
      <c r="AV232" s="152">
        <f>VLOOKUP(AV$2,怪物属性!$B$4:$F$29,5,FALSE)/($F232-VLOOKUP(AV$2,怪物属性!$B$4:$F$29,4,FALSE))</f>
        <v>-4645.5084745762715</v>
      </c>
      <c r="AW232" s="153">
        <f>$E232/(VLOOKUP(AW$2,怪物属性!$B$4:$F$29,3,FALSE)-$G232)/IF(AV232&lt;0,ABS(AV232),AV232)</f>
        <v>3.7517037206914435E-4</v>
      </c>
      <c r="AX232" s="152">
        <f>VLOOKUP(AX$2,怪物属性!$B$4:$F$29,5,FALSE)/($F232-VLOOKUP(AX$2,怪物属性!$B$4:$F$29,4,FALSE))</f>
        <v>-937.57027463651048</v>
      </c>
      <c r="AY232" s="153">
        <f>$E232/(VLOOKUP(AY$2,怪物属性!$B$4:$F$29,3,FALSE)-$G232)/IF(AX232&lt;0,ABS(AX232),AX232)</f>
        <v>1.702108021868248E-3</v>
      </c>
      <c r="AZ232" s="152">
        <f>VLOOKUP(AZ$2,怪物属性!$B$4:$F$29,5,FALSE)/($F232-VLOOKUP(AZ$2,怪物属性!$B$4:$F$29,4,FALSE))</f>
        <v>-471.54545454545456</v>
      </c>
      <c r="BA232" s="153">
        <f>$E232/(VLOOKUP(BA$2,怪物属性!$B$4:$F$29,3,FALSE)-$G232)/IF(AZ232&lt;0,ABS(AZ232),AZ232)</f>
        <v>3.0319187391555811E-3</v>
      </c>
      <c r="BB232" s="152">
        <f>VLOOKUP(BB$2,怪物属性!$B$4:$F$29,5,FALSE)/($F232-VLOOKUP(BB$2,怪物属性!$B$4:$F$29,4,FALSE))</f>
        <v>-296.36405529953919</v>
      </c>
      <c r="BC232" s="153">
        <f>$E232/(VLOOKUP(BC$2,怪物属性!$B$4:$F$29,3,FALSE)-$G232)/IF(BB232&lt;0,ABS(BB232),BB232)</f>
        <v>4.2875405168559463E-3</v>
      </c>
      <c r="BD232" s="152">
        <f>VLOOKUP(BD$2,怪物属性!$B$4:$F$29,5,FALSE)/($F232-VLOOKUP(BD$2,怪物属性!$B$4:$F$29,4,FALSE))</f>
        <v>-169.47095761381476</v>
      </c>
      <c r="BE232" s="153">
        <f>$E232/(VLOOKUP(BE$2,怪物属性!$B$4:$F$29,3,FALSE)-$G232)/IF(BD232&lt;0,ABS(BD232),BD232)</f>
        <v>6.1836334079821264E-3</v>
      </c>
    </row>
    <row r="233" spans="1:57" x14ac:dyDescent="0.15">
      <c r="A233" s="30">
        <f>VLOOKUP(B233,装备升级!W:AB,静态模拟!C233+1,FALSE)+IF(静态模拟!D233=0,0,VLOOKUP(B233,装备强化!AP:AZ,静态模拟!D233+1,FALSE))</f>
        <v>3384</v>
      </c>
      <c r="B233" s="149">
        <v>20</v>
      </c>
      <c r="C233" s="149">
        <v>1</v>
      </c>
      <c r="D233" s="149">
        <v>7</v>
      </c>
      <c r="E233" s="149">
        <f t="shared" si="10"/>
        <v>20160</v>
      </c>
      <c r="F233" s="22">
        <f t="shared" si="11"/>
        <v>6720</v>
      </c>
      <c r="G233" s="22">
        <f t="shared" si="12"/>
        <v>3360</v>
      </c>
      <c r="H233" s="152">
        <f>VLOOKUP(H$2,怪物属性!$B$4:$F$29,5,FALSE)/($F233-VLOOKUP(H$2,怪物属性!$B$4:$F$29,4,FALSE))</f>
        <v>1.8292682926829269</v>
      </c>
      <c r="I233" s="153">
        <f>$E233/(VLOOKUP(I$2,怪物属性!$B$4:$F$29,3,FALSE)-$G233)/IF(H233&lt;0,ABS(H233),H233)</f>
        <v>-6.0854776366648258</v>
      </c>
      <c r="J233" s="152">
        <f>VLOOKUP(J$2,怪物属性!$B$4:$F$29,5,FALSE)/($F233-VLOOKUP(J$2,怪物属性!$B$4:$F$29,4,FALSE))</f>
        <v>2.7840416305290545</v>
      </c>
      <c r="K233" s="153">
        <f>$E233/(VLOOKUP(K$2,怪物属性!$B$4:$F$29,3,FALSE)-$G233)/IF(J233&lt;0,ABS(J233),J233)</f>
        <v>-5.2170540547819773</v>
      </c>
      <c r="L233" s="152">
        <f>VLOOKUP(L$2,怪物属性!$B$4:$F$29,5,FALSE)/($F233-VLOOKUP(L$2,怪物属性!$B$4:$F$29,4,FALSE))</f>
        <v>4.5472779369627503</v>
      </c>
      <c r="M233" s="153">
        <f>$E233/(VLOOKUP(M$2,怪物属性!$B$4:$F$29,3,FALSE)-$G233)/IF(L233&lt;0,ABS(L233),L233)</f>
        <v>-4.603760695840621</v>
      </c>
      <c r="N233" s="152">
        <f>VLOOKUP(N$2,怪物属性!$B$4:$F$29,5,FALSE)/($F233-VLOOKUP(N$2,怪物属性!$B$4:$F$29,4,FALSE))</f>
        <v>6.1177341725286931</v>
      </c>
      <c r="O233" s="153">
        <f>$E233/(VLOOKUP(O$2,怪物属性!$B$4:$F$29,3,FALSE)-$G233)/IF(N233&lt;0,ABS(N233),N233)</f>
        <v>-6.1365692562975944</v>
      </c>
      <c r="P233" s="152">
        <f>VLOOKUP(P$2,怪物属性!$B$4:$F$29,5,FALSE)/($F233-VLOOKUP(P$2,怪物属性!$B$4:$F$29,4,FALSE))</f>
        <v>8.7869323625215561</v>
      </c>
      <c r="Q233" s="153">
        <f>$E233/(VLOOKUP(Q$2,怪物属性!$B$4:$F$29,3,FALSE)-$G233)/IF(P233&lt;0,ABS(P233),P233)</f>
        <v>-21.243667182741298</v>
      </c>
      <c r="R233" s="152">
        <f>VLOOKUP(R$2,怪物属性!$B$4:$F$29,5,FALSE)/($F233-VLOOKUP(R$2,怪物属性!$B$4:$F$29,4,FALSE))</f>
        <v>11.211626518017122</v>
      </c>
      <c r="S233" s="153">
        <f>$E233/(VLOOKUP(S$2,怪物属性!$B$4:$F$29,3,FALSE)-$G233)/IF(R233&lt;0,ABS(R233),R233)</f>
        <v>5.1969173125882966</v>
      </c>
      <c r="T233" s="152">
        <f>VLOOKUP(T$2,怪物属性!$B$4:$F$29,5,FALSE)/($F233-VLOOKUP(T$2,怪物属性!$B$4:$F$29,4,FALSE))</f>
        <v>15.012815212897891</v>
      </c>
      <c r="U233" s="153">
        <f>$E233/(VLOOKUP(U$2,怪物属性!$B$4:$F$29,3,FALSE)-$G233)/IF(T233&lt;0,ABS(T233),T233)</f>
        <v>1.723816093819746</v>
      </c>
      <c r="V233" s="152">
        <f>VLOOKUP(V$2,怪物属性!$B$4:$F$29,5,FALSE)/($F233-VLOOKUP(V$2,怪物属性!$B$4:$F$29,4,FALSE))</f>
        <v>18.322580645161292</v>
      </c>
      <c r="W233" s="153">
        <f>$E233/(VLOOKUP(W$2,怪物属性!$B$4:$F$29,3,FALSE)-$G233)/IF(V233&lt;0,ABS(V233),V233)</f>
        <v>0.90409341835730883</v>
      </c>
      <c r="X233" s="152">
        <f>VLOOKUP(X$2,怪物属性!$B$4:$F$29,5,FALSE)/($F233-VLOOKUP(X$2,怪物属性!$B$4:$F$29,4,FALSE))</f>
        <v>23.516476126429051</v>
      </c>
      <c r="Y233" s="153">
        <f>$E233/(VLOOKUP(Y$2,怪物属性!$B$4:$F$29,3,FALSE)-$G233)/IF(X233&lt;0,ABS(X233),X233)</f>
        <v>0.51736348668368792</v>
      </c>
      <c r="Z233" s="152">
        <f>VLOOKUP(Z$2,怪物属性!$B$4:$F$29,5,FALSE)/($F233-VLOOKUP(Z$2,怪物属性!$B$4:$F$29,4,FALSE))</f>
        <v>28.077301475755448</v>
      </c>
      <c r="AA233" s="153">
        <f>$E233/(VLOOKUP(AA$2,怪物属性!$B$4:$F$29,3,FALSE)-$G233)/IF(Z233&lt;0,ABS(Z233),Z233)</f>
        <v>0.34126317508480758</v>
      </c>
      <c r="AB233" s="152">
        <f>VLOOKUP(AB$2,怪物属性!$B$4:$F$29,5,FALSE)/($F233-VLOOKUP(AB$2,怪物属性!$B$4:$F$29,4,FALSE))</f>
        <v>57.025703794369647</v>
      </c>
      <c r="AC233" s="153">
        <f>$E233/(VLOOKUP(AC$2,怪物属性!$B$4:$F$29,3,FALSE)-$G233)/IF(AB233&lt;0,ABS(AB233),AB233)</f>
        <v>8.4818807756147779E-2</v>
      </c>
      <c r="AD233" s="152">
        <f>VLOOKUP(AD$2,怪物属性!$B$4:$F$29,5,FALSE)/($F233-VLOOKUP(AD$2,怪物属性!$B$4:$F$29,4,FALSE))</f>
        <v>70.184764450384236</v>
      </c>
      <c r="AE233" s="153">
        <f>$E233/(VLOOKUP(AE$2,怪物属性!$B$4:$F$29,3,FALSE)-$G233)/IF(AD233&lt;0,ABS(AD233),AD233)</f>
        <v>6.0079863512186665E-2</v>
      </c>
      <c r="AF233" s="152">
        <f>VLOOKUP(AF$2,怪物属性!$B$4:$F$29,5,FALSE)/($F233-VLOOKUP(AF$2,怪物属性!$B$4:$F$29,4,FALSE))</f>
        <v>90.692023633677991</v>
      </c>
      <c r="AG233" s="153">
        <f>$E233/(VLOOKUP(AG$2,怪物属性!$B$4:$F$29,3,FALSE)-$G233)/IF(AF233&lt;0,ABS(AF233),AF233)</f>
        <v>4.1066095062973818E-2</v>
      </c>
      <c r="AH233" s="152">
        <f>VLOOKUP(AH$2,怪物属性!$B$4:$F$29,5,FALSE)/($F233-VLOOKUP(AH$2,怪物属性!$B$4:$F$29,4,FALSE))</f>
        <v>112.48885218827415</v>
      </c>
      <c r="AI233" s="153">
        <f>$E233/(VLOOKUP(AI$2,怪物属性!$B$4:$F$29,3,FALSE)-$G233)/IF(AH233&lt;0,ABS(AH233),AH233)</f>
        <v>2.9632565969775274E-2</v>
      </c>
      <c r="AJ233" s="152">
        <f>VLOOKUP(AJ$2,怪物属性!$B$4:$F$29,5,FALSE)/($F233-VLOOKUP(AJ$2,怪物属性!$B$4:$F$29,4,FALSE))</f>
        <v>147.17813383600378</v>
      </c>
      <c r="AK233" s="153">
        <f>$E233/(VLOOKUP(AK$2,怪物属性!$B$4:$F$29,3,FALSE)-$G233)/IF(AJ233&lt;0,ABS(AJ233),AJ233)</f>
        <v>2.0413840429889953E-2</v>
      </c>
      <c r="AL233" s="152">
        <f>VLOOKUP(AL$2,怪物属性!$B$4:$F$29,5,FALSE)/($F233-VLOOKUP(AL$2,怪物属性!$B$4:$F$29,4,FALSE))</f>
        <v>191.28890128276632</v>
      </c>
      <c r="AM233" s="153">
        <f>$E233/(VLOOKUP(AM$2,怪物属性!$B$4:$F$29,3,FALSE)-$G233)/IF(AL233&lt;0,ABS(AL233),AL233)</f>
        <v>1.4184431728681352E-2</v>
      </c>
      <c r="AN233" s="152">
        <f>VLOOKUP(AN$2,怪物属性!$B$4:$F$29,5,FALSE)/($F233-VLOOKUP(AN$2,怪物属性!$B$4:$F$29,4,FALSE))</f>
        <v>261.74509803921569</v>
      </c>
      <c r="AO233" s="153">
        <f>$E233/(VLOOKUP(AO$2,怪物属性!$B$4:$F$29,3,FALSE)-$G233)/IF(AN233&lt;0,ABS(AN233),AN233)</f>
        <v>9.4830706399665204E-3</v>
      </c>
      <c r="AP233" s="152">
        <f>VLOOKUP(AP$2,怪物属性!$B$4:$F$29,5,FALSE)/($F233-VLOOKUP(AP$2,怪物属性!$B$4:$F$29,4,FALSE))</f>
        <v>369.41798941798942</v>
      </c>
      <c r="AQ233" s="153">
        <f>$E233/(VLOOKUP(AQ$2,怪物属性!$B$4:$F$29,3,FALSE)-$G233)/IF(AP233&lt;0,ABS(AP233),AP233)</f>
        <v>6.1496877220647934E-3</v>
      </c>
      <c r="AR233" s="152">
        <f>VLOOKUP(AR$2,怪物属性!$B$4:$F$29,5,FALSE)/($F233-VLOOKUP(AR$2,怪物属性!$B$4:$F$29,4,FALSE))</f>
        <v>596.29667519181589</v>
      </c>
      <c r="AS233" s="153">
        <f>$E233/(VLOOKUP(AS$2,怪物属性!$B$4:$F$29,3,FALSE)-$G233)/IF(AR233&lt;0,ABS(AR233),AR233)</f>
        <v>3.5071238765187144E-3</v>
      </c>
      <c r="AT233" s="152">
        <f>VLOOKUP(AT$2,怪物属性!$B$4:$F$29,5,FALSE)/($F233-VLOOKUP(AT$2,怪物属性!$B$4:$F$29,4,FALSE))</f>
        <v>1327.5478723404256</v>
      </c>
      <c r="AU233" s="153">
        <f>$E233/(VLOOKUP(AU$2,怪物属性!$B$4:$F$29,3,FALSE)-$G233)/IF(AT233&lt;0,ABS(AT233),AT233)</f>
        <v>1.4442123674641848E-3</v>
      </c>
      <c r="AV233" s="152">
        <f>VLOOKUP(AV$2,怪物属性!$B$4:$F$29,5,FALSE)/($F233-VLOOKUP(AV$2,怪物属性!$B$4:$F$29,4,FALSE))</f>
        <v>-5075.6481481481478</v>
      </c>
      <c r="AW233" s="153">
        <f>$E233/(VLOOKUP(AW$2,怪物属性!$B$4:$F$29,3,FALSE)-$G233)/IF(AV233&lt;0,ABS(AV233),AV233)</f>
        <v>3.4403694459488754E-4</v>
      </c>
      <c r="AX233" s="152">
        <f>VLOOKUP(AX$2,怪物属性!$B$4:$F$29,5,FALSE)/($F233-VLOOKUP(AX$2,怪物属性!$B$4:$F$29,4,FALSE))</f>
        <v>-952.9655172413793</v>
      </c>
      <c r="AY233" s="153">
        <f>$E233/(VLOOKUP(AY$2,怪物属性!$B$4:$F$29,3,FALSE)-$G233)/IF(AX233&lt;0,ABS(AX233),AX233)</f>
        <v>1.6777710522300252E-3</v>
      </c>
      <c r="AZ233" s="152">
        <f>VLOOKUP(AZ$2,怪物属性!$B$4:$F$29,5,FALSE)/($F233-VLOOKUP(AZ$2,怪物属性!$B$4:$F$29,4,FALSE))</f>
        <v>-475.14503816793894</v>
      </c>
      <c r="BA233" s="153">
        <f>$E233/(VLOOKUP(BA$2,怪物属性!$B$4:$F$29,3,FALSE)-$G233)/IF(AZ233&lt;0,ABS(AZ233),AZ233)</f>
        <v>3.0145044261151582E-3</v>
      </c>
      <c r="BB233" s="152">
        <f>VLOOKUP(BB$2,怪物属性!$B$4:$F$29,5,FALSE)/($F233-VLOOKUP(BB$2,怪物属性!$B$4:$F$29,4,FALSE))</f>
        <v>-297.73611111111109</v>
      </c>
      <c r="BC233" s="153">
        <f>$E233/(VLOOKUP(BC$2,怪物属性!$B$4:$F$29,3,FALSE)-$G233)/IF(BB233&lt;0,ABS(BB233),BB233)</f>
        <v>4.2754920136161487E-3</v>
      </c>
      <c r="BD233" s="152">
        <f>VLOOKUP(BD$2,怪物属性!$B$4:$F$29,5,FALSE)/($F233-VLOOKUP(BD$2,怪物属性!$B$4:$F$29,4,FALSE))</f>
        <v>-169.91552990556139</v>
      </c>
      <c r="BE233" s="153">
        <f>$E233/(VLOOKUP(BE$2,怪物属性!$B$4:$F$29,3,FALSE)-$G233)/IF(BD233&lt;0,ABS(BD233),BD233)</f>
        <v>6.1782539603465912E-3</v>
      </c>
    </row>
    <row r="234" spans="1:57" x14ac:dyDescent="0.15">
      <c r="A234" s="30">
        <f>VLOOKUP(B234,装备升级!W:AB,静态模拟!C234+1,FALSE)+IF(静态模拟!D234=0,0,VLOOKUP(B234,装备强化!AP:AZ,静态模拟!D234+1,FALSE))</f>
        <v>4632</v>
      </c>
      <c r="B234" s="149">
        <v>20</v>
      </c>
      <c r="C234" s="149">
        <v>1</v>
      </c>
      <c r="D234" s="149">
        <v>8</v>
      </c>
      <c r="E234" s="149">
        <f t="shared" si="10"/>
        <v>20190</v>
      </c>
      <c r="F234" s="22">
        <f t="shared" si="11"/>
        <v>6730</v>
      </c>
      <c r="G234" s="22">
        <f t="shared" si="12"/>
        <v>3365</v>
      </c>
      <c r="H234" s="152">
        <f>VLOOKUP(H$2,怪物属性!$B$4:$F$29,5,FALSE)/($F234-VLOOKUP(H$2,怪物属性!$B$4:$F$29,4,FALSE))</f>
        <v>1.8261964735516374</v>
      </c>
      <c r="I234" s="153">
        <f>$E234/(VLOOKUP(I$2,怪物属性!$B$4:$F$29,3,FALSE)-$G234)/IF(H234&lt;0,ABS(H234),H234)</f>
        <v>-6.087976606410451</v>
      </c>
      <c r="J234" s="152">
        <f>VLOOKUP(J$2,怪物属性!$B$4:$F$29,5,FALSE)/($F234-VLOOKUP(J$2,怪物属性!$B$4:$F$29,4,FALSE))</f>
        <v>2.779220779220779</v>
      </c>
      <c r="K234" s="153">
        <f>$E234/(VLOOKUP(K$2,怪物属性!$B$4:$F$29,3,FALSE)-$G234)/IF(J234&lt;0,ABS(J234),J234)</f>
        <v>-5.2150941624007894</v>
      </c>
      <c r="L234" s="152">
        <f>VLOOKUP(L$2,怪物属性!$B$4:$F$29,5,FALSE)/($F234-VLOOKUP(L$2,怪物属性!$B$4:$F$29,4,FALSE))</f>
        <v>4.5391490883089025</v>
      </c>
      <c r="M234" s="153">
        <f>$E234/(VLOOKUP(M$2,怪物属性!$B$4:$F$29,3,FALSE)-$G234)/IF(L234&lt;0,ABS(L234),L234)</f>
        <v>-4.5950105649205577</v>
      </c>
      <c r="N234" s="152">
        <f>VLOOKUP(N$2,怪物属性!$B$4:$F$29,5,FALSE)/($F234-VLOOKUP(N$2,怪物属性!$B$4:$F$29,4,FALSE))</f>
        <v>6.106430155210643</v>
      </c>
      <c r="O234" s="153">
        <f>$E234/(VLOOKUP(O$2,怪物属性!$B$4:$F$29,3,FALSE)-$G234)/IF(N234&lt;0,ABS(N234),N234)</f>
        <v>-6.1002781596443416</v>
      </c>
      <c r="P234" s="152">
        <f>VLOOKUP(P$2,怪物属性!$B$4:$F$29,5,FALSE)/($F234-VLOOKUP(P$2,怪物属性!$B$4:$F$29,4,FALSE))</f>
        <v>8.7701281315739141</v>
      </c>
      <c r="Q234" s="153">
        <f>$E234/(VLOOKUP(Q$2,怪物属性!$B$4:$F$29,3,FALSE)-$G234)/IF(P234&lt;0,ABS(P234),P234)</f>
        <v>-20.372857008602939</v>
      </c>
      <c r="R234" s="152">
        <f>VLOOKUP(R$2,怪物属性!$B$4:$F$29,5,FALSE)/($F234-VLOOKUP(R$2,怪物属性!$B$4:$F$29,4,FALSE))</f>
        <v>11.189350288098549</v>
      </c>
      <c r="S234" s="153">
        <f>$E234/(VLOOKUP(S$2,怪物属性!$B$4:$F$29,3,FALSE)-$G234)/IF(R234&lt;0,ABS(R234),R234)</f>
        <v>5.2914789169368746</v>
      </c>
      <c r="T234" s="152">
        <f>VLOOKUP(T$2,怪物属性!$B$4:$F$29,5,FALSE)/($F234-VLOOKUP(T$2,怪物属性!$B$4:$F$29,4,FALSE))</f>
        <v>14.981848184818482</v>
      </c>
      <c r="U234" s="153">
        <f>$E234/(VLOOKUP(U$2,怪物属性!$B$4:$F$29,3,FALSE)-$G234)/IF(T234&lt;0,ABS(T234),T234)</f>
        <v>1.7411250598749477</v>
      </c>
      <c r="V234" s="152">
        <f>VLOOKUP(V$2,怪物属性!$B$4:$F$29,5,FALSE)/($F234-VLOOKUP(V$2,怪物属性!$B$4:$F$29,4,FALSE))</f>
        <v>18.283261802575108</v>
      </c>
      <c r="W234" s="153">
        <f>$E234/(VLOOKUP(W$2,怪物属性!$B$4:$F$29,3,FALSE)-$G234)/IF(V234&lt;0,ABS(V234),V234)</f>
        <v>0.9111293171570678</v>
      </c>
      <c r="X234" s="152">
        <f>VLOOKUP(X$2,怪物属性!$B$4:$F$29,5,FALSE)/($F234-VLOOKUP(X$2,怪物属性!$B$4:$F$29,4,FALSE))</f>
        <v>23.463878326996198</v>
      </c>
      <c r="Y234" s="153">
        <f>$E234/(VLOOKUP(Y$2,怪物属性!$B$4:$F$29,3,FALSE)-$G234)/IF(X234&lt;0,ABS(X234),X234)</f>
        <v>0.52086656206116011</v>
      </c>
      <c r="Z234" s="152">
        <f>VLOOKUP(Z$2,怪物属性!$B$4:$F$29,5,FALSE)/($F234-VLOOKUP(Z$2,怪物属性!$B$4:$F$29,4,FALSE))</f>
        <v>28.011684973124563</v>
      </c>
      <c r="AA234" s="153">
        <f>$E234/(VLOOKUP(AA$2,怪物属性!$B$4:$F$29,3,FALSE)-$G234)/IF(Z234&lt;0,ABS(Z234),Z234)</f>
        <v>0.34338763041051285</v>
      </c>
      <c r="AB234" s="152">
        <f>VLOOKUP(AB$2,怪物属性!$B$4:$F$29,5,FALSE)/($F234-VLOOKUP(AB$2,怪物属性!$B$4:$F$29,4,FALSE))</f>
        <v>56.851738865161686</v>
      </c>
      <c r="AC234" s="153">
        <f>$E234/(VLOOKUP(AC$2,怪物属性!$B$4:$F$29,3,FALSE)-$G234)/IF(AB234&lt;0,ABS(AB234),AB234)</f>
        <v>8.5307291923653911E-2</v>
      </c>
      <c r="AD234" s="152">
        <f>VLOOKUP(AD$2,怪物属性!$B$4:$F$29,5,FALSE)/($F234-VLOOKUP(AD$2,怪物属性!$B$4:$F$29,4,FALSE))</f>
        <v>69.951048951048946</v>
      </c>
      <c r="AE234" s="153">
        <f>$E234/(VLOOKUP(AE$2,怪物属性!$B$4:$F$29,3,FALSE)-$G234)/IF(AD234&lt;0,ABS(AD234),AD234)</f>
        <v>6.0433503114894691E-2</v>
      </c>
      <c r="AF234" s="152">
        <f>VLOOKUP(AF$2,怪物属性!$B$4:$F$29,5,FALSE)/($F234-VLOOKUP(AF$2,怪物属性!$B$4:$F$29,4,FALSE))</f>
        <v>90.358351729212657</v>
      </c>
      <c r="AG234" s="153">
        <f>$E234/(VLOOKUP(AG$2,怪物属性!$B$4:$F$29,3,FALSE)-$G234)/IF(AF234&lt;0,ABS(AF234),AF234)</f>
        <v>4.1317243140444472E-2</v>
      </c>
      <c r="AH234" s="152">
        <f>VLOOKUP(AH$2,怪物属性!$B$4:$F$29,5,FALSE)/($F234-VLOOKUP(AH$2,怪物属性!$B$4:$F$29,4,FALSE))</f>
        <v>112.02631578947368</v>
      </c>
      <c r="AI234" s="153">
        <f>$E234/(VLOOKUP(AI$2,怪物属性!$B$4:$F$29,3,FALSE)-$G234)/IF(AH234&lt;0,ABS(AH234),AH234)</f>
        <v>2.9823847579544156E-2</v>
      </c>
      <c r="AJ234" s="152">
        <f>VLOOKUP(AJ$2,怪物属性!$B$4:$F$29,5,FALSE)/($F234-VLOOKUP(AJ$2,怪物属性!$B$4:$F$29,4,FALSE))</f>
        <v>146.48780487804879</v>
      </c>
      <c r="AK234" s="153">
        <f>$E234/(VLOOKUP(AK$2,怪物属性!$B$4:$F$29,3,FALSE)-$G234)/IF(AJ234&lt;0,ABS(AJ234),AJ234)</f>
        <v>2.0555879616282302E-2</v>
      </c>
      <c r="AL234" s="152">
        <f>VLOOKUP(AL$2,怪物属性!$B$4:$F$29,5,FALSE)/($F234-VLOOKUP(AL$2,怪物属性!$B$4:$F$29,4,FALSE))</f>
        <v>190.22795341098168</v>
      </c>
      <c r="AM234" s="153">
        <f>$E234/(VLOOKUP(AM$2,怪物属性!$B$4:$F$29,3,FALSE)-$G234)/IF(AL234&lt;0,ABS(AL234),AL234)</f>
        <v>1.4294386657870351E-2</v>
      </c>
      <c r="AN234" s="152">
        <f>VLOOKUP(AN$2,怪物属性!$B$4:$F$29,5,FALSE)/($F234-VLOOKUP(AN$2,怪物属性!$B$4:$F$29,4,FALSE))</f>
        <v>259.98723975822702</v>
      </c>
      <c r="AO234" s="153">
        <f>$E234/(VLOOKUP(AO$2,怪物属性!$B$4:$F$29,3,FALSE)-$G234)/IF(AN234&lt;0,ABS(AN234),AN234)</f>
        <v>9.5672856258395313E-3</v>
      </c>
      <c r="AP234" s="152">
        <f>VLOOKUP(AP$2,怪物属性!$B$4:$F$29,5,FALSE)/($F234-VLOOKUP(AP$2,怪物属性!$B$4:$F$29,4,FALSE))</f>
        <v>366.1888111888112</v>
      </c>
      <c r="AQ234" s="153">
        <f>$E234/(VLOOKUP(AQ$2,怪物属性!$B$4:$F$29,3,FALSE)-$G234)/IF(AP234&lt;0,ABS(AP234),AP234)</f>
        <v>6.2166525271449263E-3</v>
      </c>
      <c r="AR234" s="152">
        <f>VLOOKUP(AR$2,怪物属性!$B$4:$F$29,5,FALSE)/($F234-VLOOKUP(AR$2,怪物属性!$B$4:$F$29,4,FALSE))</f>
        <v>588.76767676767679</v>
      </c>
      <c r="AS234" s="153">
        <f>$E234/(VLOOKUP(AS$2,怪物属性!$B$4:$F$29,3,FALSE)-$G234)/IF(AR234&lt;0,ABS(AR234),AR234)</f>
        <v>3.5591036887001408E-3</v>
      </c>
      <c r="AT234" s="152">
        <f>VLOOKUP(AT$2,怪物属性!$B$4:$F$29,5,FALSE)/($F234-VLOOKUP(AT$2,怪物属性!$B$4:$F$29,4,FALSE))</f>
        <v>1293.1554404145077</v>
      </c>
      <c r="AU234" s="153">
        <f>$E234/(VLOOKUP(AU$2,怪物属性!$B$4:$F$29,3,FALSE)-$G234)/IF(AT234&lt;0,ABS(AT234),AT234)</f>
        <v>1.485534942460611E-3</v>
      </c>
      <c r="AV234" s="152">
        <f>VLOOKUP(AV$2,怪物属性!$B$4:$F$29,5,FALSE)/($F234-VLOOKUP(AV$2,怪物属性!$B$4:$F$29,4,FALSE))</f>
        <v>-5593.5714285714284</v>
      </c>
      <c r="AW234" s="153">
        <f>$E234/(VLOOKUP(AW$2,怪物属性!$B$4:$F$29,3,FALSE)-$G234)/IF(AV234&lt;0,ABS(AV234),AV234)</f>
        <v>3.1278168997719808E-4</v>
      </c>
      <c r="AX234" s="152">
        <f>VLOOKUP(AX$2,怪物属性!$B$4:$F$29,5,FALSE)/($F234-VLOOKUP(AX$2,怪物属性!$B$4:$F$29,4,FALSE))</f>
        <v>-968.87479131886482</v>
      </c>
      <c r="AY234" s="153">
        <f>$E234/(VLOOKUP(AY$2,怪物属性!$B$4:$F$29,3,FALSE)-$G234)/IF(AX234&lt;0,ABS(AX234),AX234)</f>
        <v>1.6533327482625329E-3</v>
      </c>
      <c r="AZ234" s="152">
        <f>VLOOKUP(AZ$2,怪物属性!$B$4:$F$29,5,FALSE)/($F234-VLOOKUP(AZ$2,怪物属性!$B$4:$F$29,4,FALSE))</f>
        <v>-478.8</v>
      </c>
      <c r="BA234" s="153">
        <f>$E234/(VLOOKUP(BA$2,怪物属性!$B$4:$F$29,3,FALSE)-$G234)/IF(AZ234&lt;0,ABS(AZ234),AZ234)</f>
        <v>2.9970092252664354E-3</v>
      </c>
      <c r="BB234" s="152">
        <f>VLOOKUP(BB$2,怪物属性!$B$4:$F$29,5,FALSE)/($F234-VLOOKUP(BB$2,怪物属性!$B$4:$F$29,4,FALSE))</f>
        <v>-299.12093023255812</v>
      </c>
      <c r="BC234" s="153">
        <f>$E234/(VLOOKUP(BC$2,怪物属性!$B$4:$F$29,3,FALSE)-$G234)/IF(BB234&lt;0,ABS(BB234),BB234)</f>
        <v>4.2633769710004685E-3</v>
      </c>
      <c r="BD234" s="152">
        <f>VLOOKUP(BD$2,怪物属性!$B$4:$F$29,5,FALSE)/($F234-VLOOKUP(BD$2,怪物属性!$B$4:$F$29,4,FALSE))</f>
        <v>-170.36244082062072</v>
      </c>
      <c r="BE234" s="153">
        <f>$E234/(VLOOKUP(BE$2,怪物属性!$B$4:$F$29,3,FALSE)-$G234)/IF(BD234&lt;0,ABS(BD234),BD234)</f>
        <v>6.1728234619517998E-3</v>
      </c>
    </row>
    <row r="235" spans="1:57" x14ac:dyDescent="0.15">
      <c r="A235" s="30">
        <f>VLOOKUP(B235,装备升级!W:AB,静态模拟!C235+1,FALSE)+IF(静态模拟!D235=0,0,VLOOKUP(B235,装备强化!AP:AZ,静态模拟!D235+1,FALSE))</f>
        <v>6174</v>
      </c>
      <c r="B235" s="149">
        <v>20</v>
      </c>
      <c r="C235" s="149">
        <v>1</v>
      </c>
      <c r="D235" s="149">
        <v>9</v>
      </c>
      <c r="E235" s="149">
        <f t="shared" si="10"/>
        <v>20220</v>
      </c>
      <c r="F235" s="22">
        <f t="shared" si="11"/>
        <v>6740</v>
      </c>
      <c r="G235" s="22">
        <f t="shared" si="12"/>
        <v>3370</v>
      </c>
      <c r="H235" s="152">
        <f>VLOOKUP(H$2,怪物属性!$B$4:$F$29,5,FALSE)/($F235-VLOOKUP(H$2,怪物属性!$B$4:$F$29,4,FALSE))</f>
        <v>1.8231349538977368</v>
      </c>
      <c r="I235" s="153">
        <f>$E235/(VLOOKUP(I$2,怪物属性!$B$4:$F$29,3,FALSE)-$G235)/IF(H235&lt;0,ABS(H235),H235)</f>
        <v>-6.0904921509591166</v>
      </c>
      <c r="J235" s="152">
        <f>VLOOKUP(J$2,怪物属性!$B$4:$F$29,5,FALSE)/($F235-VLOOKUP(J$2,怪物属性!$B$4:$F$29,4,FALSE))</f>
        <v>2.774416594641314</v>
      </c>
      <c r="K235" s="153">
        <f>$E235/(VLOOKUP(K$2,怪物属性!$B$4:$F$29,3,FALSE)-$G235)/IF(J235&lt;0,ABS(J235),J235)</f>
        <v>-5.2131750297487729</v>
      </c>
      <c r="L235" s="152">
        <f>VLOOKUP(L$2,怪物属性!$B$4:$F$29,5,FALSE)/($F235-VLOOKUP(L$2,怪物属性!$B$4:$F$29,4,FALSE))</f>
        <v>4.5310492505353315</v>
      </c>
      <c r="M235" s="153">
        <f>$E235/(VLOOKUP(M$2,怪物属性!$B$4:$F$29,3,FALSE)-$G235)/IF(L235&lt;0,ABS(L235),L235)</f>
        <v>-4.5863746485933055</v>
      </c>
      <c r="N235" s="152">
        <f>VLOOKUP(N$2,怪物属性!$B$4:$F$29,5,FALSE)/($F235-VLOOKUP(N$2,怪物属性!$B$4:$F$29,4,FALSE))</f>
        <v>6.0951678347473255</v>
      </c>
      <c r="O235" s="153">
        <f>$E235/(VLOOKUP(O$2,怪物属性!$B$4:$F$29,3,FALSE)-$G235)/IF(N235&lt;0,ABS(N235),N235)</f>
        <v>-6.0646837108463805</v>
      </c>
      <c r="P235" s="152">
        <f>VLOOKUP(P$2,怪物属性!$B$4:$F$29,5,FALSE)/($F235-VLOOKUP(P$2,怪物属性!$B$4:$F$29,4,FALSE))</f>
        <v>8.7533880511548006</v>
      </c>
      <c r="Q235" s="153">
        <f>$E235/(VLOOKUP(Q$2,怪物属性!$B$4:$F$29,3,FALSE)-$G235)/IF(P235&lt;0,ABS(P235),P235)</f>
        <v>-19.575955184665155</v>
      </c>
      <c r="R235" s="152">
        <f>VLOOKUP(R$2,怪物属性!$B$4:$F$29,5,FALSE)/($F235-VLOOKUP(R$2,怪物属性!$B$4:$F$29,4,FALSE))</f>
        <v>11.16716240333135</v>
      </c>
      <c r="S235" s="153">
        <f>$E235/(VLOOKUP(S$2,怪物属性!$B$4:$F$29,3,FALSE)-$G235)/IF(R235&lt;0,ABS(R235),R235)</f>
        <v>5.3888865635749292</v>
      </c>
      <c r="T235" s="152">
        <f>VLOOKUP(T$2,怪物属性!$B$4:$F$29,5,FALSE)/($F235-VLOOKUP(T$2,怪物属性!$B$4:$F$29,4,FALSE))</f>
        <v>14.951008645533141</v>
      </c>
      <c r="U235" s="153">
        <f>$E235/(VLOOKUP(U$2,怪物属性!$B$4:$F$29,3,FALSE)-$G235)/IF(T235&lt;0,ABS(T235),T235)</f>
        <v>1.7586698523049591</v>
      </c>
      <c r="V235" s="152">
        <f>VLOOKUP(V$2,怪物属性!$B$4:$F$29,5,FALSE)/($F235-VLOOKUP(V$2,怪物属性!$B$4:$F$29,4,FALSE))</f>
        <v>18.244111349036402</v>
      </c>
      <c r="W235" s="153">
        <f>$E235/(VLOOKUP(W$2,怪物属性!$B$4:$F$29,3,FALSE)-$G235)/IF(V235&lt;0,ABS(V235),V235)</f>
        <v>0.91822934291748837</v>
      </c>
      <c r="X235" s="152">
        <f>VLOOKUP(X$2,怪物属性!$B$4:$F$29,5,FALSE)/($F235-VLOOKUP(X$2,怪物属性!$B$4:$F$29,4,FALSE))</f>
        <v>23.411515286766345</v>
      </c>
      <c r="Y235" s="153">
        <f>$E235/(VLOOKUP(Y$2,怪物属性!$B$4:$F$29,3,FALSE)-$G235)/IF(X235&lt;0,ABS(X235),X235)</f>
        <v>0.52439437945757594</v>
      </c>
      <c r="Z235" s="152">
        <f>VLOOKUP(Z$2,怪物属性!$B$4:$F$29,5,FALSE)/($F235-VLOOKUP(Z$2,怪物属性!$B$4:$F$29,4,FALSE))</f>
        <v>27.94637444625787</v>
      </c>
      <c r="AA235" s="153">
        <f>$E235/(VLOOKUP(AA$2,怪物属性!$B$4:$F$29,3,FALSE)-$G235)/IF(Z235&lt;0,ABS(Z235),Z235)</f>
        <v>0.34552462170082032</v>
      </c>
      <c r="AB235" s="152">
        <f>VLOOKUP(AB$2,怪物属性!$B$4:$F$29,5,FALSE)/($F235-VLOOKUP(AB$2,怪物属性!$B$4:$F$29,4,FALSE))</f>
        <v>56.678832116788321</v>
      </c>
      <c r="AC235" s="153">
        <f>$E235/(VLOOKUP(AC$2,怪物属性!$B$4:$F$29,3,FALSE)-$G235)/IF(AB235&lt;0,ABS(AB235),AB235)</f>
        <v>8.5797725205323402E-2</v>
      </c>
      <c r="AD235" s="152">
        <f>VLOOKUP(AD$2,怪物属性!$B$4:$F$29,5,FALSE)/($F235-VLOOKUP(AD$2,怪物属性!$B$4:$F$29,4,FALSE))</f>
        <v>69.718884832392959</v>
      </c>
      <c r="AE235" s="153">
        <f>$E235/(VLOOKUP(AE$2,怪物属性!$B$4:$F$29,3,FALSE)-$G235)/IF(AD235&lt;0,ABS(AD235),AD235)</f>
        <v>6.0788482621605716E-2</v>
      </c>
      <c r="AF235" s="152">
        <f>VLOOKUP(AF$2,怪物属性!$B$4:$F$29,5,FALSE)/($F235-VLOOKUP(AF$2,怪物属性!$B$4:$F$29,4,FALSE))</f>
        <v>90.027126099706749</v>
      </c>
      <c r="AG235" s="153">
        <f>$E235/(VLOOKUP(AG$2,怪物属性!$B$4:$F$29,3,FALSE)-$G235)/IF(AF235&lt;0,ABS(AF235),AF235)</f>
        <v>4.15693082153612E-2</v>
      </c>
      <c r="AH235" s="152">
        <f>VLOOKUP(AH$2,怪物属性!$B$4:$F$29,5,FALSE)/($F235-VLOOKUP(AH$2,怪物属性!$B$4:$F$29,4,FALSE))</f>
        <v>111.56756756756756</v>
      </c>
      <c r="AI235" s="153">
        <f>$E235/(VLOOKUP(AI$2,怪物属性!$B$4:$F$29,3,FALSE)-$G235)/IF(AH235&lt;0,ABS(AH235),AH235)</f>
        <v>3.0015810718164802E-2</v>
      </c>
      <c r="AJ235" s="152">
        <f>VLOOKUP(AJ$2,怪物属性!$B$4:$F$29,5,FALSE)/($F235-VLOOKUP(AJ$2,怪物属性!$B$4:$F$29,4,FALSE))</f>
        <v>145.80392156862746</v>
      </c>
      <c r="AK235" s="153">
        <f>$E235/(VLOOKUP(AK$2,怪物属性!$B$4:$F$29,3,FALSE)-$G235)/IF(AJ235&lt;0,ABS(AJ235),AJ235)</f>
        <v>2.069841754112707E-2</v>
      </c>
      <c r="AL235" s="152">
        <f>VLOOKUP(AL$2,怪物属性!$B$4:$F$29,5,FALSE)/($F235-VLOOKUP(AL$2,怪物属性!$B$4:$F$29,4,FALSE))</f>
        <v>189.17870932156646</v>
      </c>
      <c r="AM235" s="153">
        <f>$E235/(VLOOKUP(AM$2,怪物属性!$B$4:$F$29,3,FALSE)-$G235)/IF(AL235&lt;0,ABS(AL235),AL235)</f>
        <v>1.440472553818235E-2</v>
      </c>
      <c r="AN235" s="152">
        <f>VLOOKUP(AN$2,怪物属性!$B$4:$F$29,5,FALSE)/($F235-VLOOKUP(AN$2,怪物属性!$B$4:$F$29,4,FALSE))</f>
        <v>258.25283522348229</v>
      </c>
      <c r="AO235" s="153">
        <f>$E235/(VLOOKUP(AO$2,怪物属性!$B$4:$F$29,3,FALSE)-$G235)/IF(AN235&lt;0,ABS(AN235),AN235)</f>
        <v>9.6517954900237693E-3</v>
      </c>
      <c r="AP235" s="152">
        <f>VLOOKUP(AP$2,怪物属性!$B$4:$F$29,5,FALSE)/($F235-VLOOKUP(AP$2,怪物属性!$B$4:$F$29,4,FALSE))</f>
        <v>363.01559792027729</v>
      </c>
      <c r="AQ235" s="153">
        <f>$E235/(VLOOKUP(AQ$2,怪物属性!$B$4:$F$29,3,FALSE)-$G235)/IF(AP235&lt;0,ABS(AP235),AP235)</f>
        <v>6.2838544602055622E-3</v>
      </c>
      <c r="AR235" s="152">
        <f>VLOOKUP(AR$2,怪物属性!$B$4:$F$29,5,FALSE)/($F235-VLOOKUP(AR$2,怪物属性!$B$4:$F$29,4,FALSE))</f>
        <v>581.42643391521199</v>
      </c>
      <c r="AS235" s="153">
        <f>$E235/(VLOOKUP(AS$2,怪物属性!$B$4:$F$29,3,FALSE)-$G235)/IF(AR235&lt;0,ABS(AR235),AR235)</f>
        <v>3.6112710930278099E-3</v>
      </c>
      <c r="AT235" s="152">
        <f>VLOOKUP(AT$2,怪物属性!$B$4:$F$29,5,FALSE)/($F235-VLOOKUP(AT$2,怪物属性!$B$4:$F$29,4,FALSE))</f>
        <v>1260.5</v>
      </c>
      <c r="AU235" s="153">
        <f>$E235/(VLOOKUP(AU$2,怪物属性!$B$4:$F$29,3,FALSE)-$G235)/IF(AT235&lt;0,ABS(AT235),AT235)</f>
        <v>1.5270112775673395E-3</v>
      </c>
      <c r="AV235" s="152">
        <f>VLOOKUP(AV$2,怪物属性!$B$4:$F$29,5,FALSE)/($F235-VLOOKUP(AV$2,怪物属性!$B$4:$F$29,4,FALSE))</f>
        <v>-6229.204545454545</v>
      </c>
      <c r="AW235" s="153">
        <f>$E235/(VLOOKUP(AW$2,怪物属性!$B$4:$F$29,3,FALSE)-$G235)/IF(AV235&lt;0,ABS(AV235),AV235)</f>
        <v>2.8140444979326298E-4</v>
      </c>
      <c r="AX235" s="152">
        <f>VLOOKUP(AX$2,怪物属性!$B$4:$F$29,5,FALSE)/($F235-VLOOKUP(AX$2,怪物属性!$B$4:$F$29,4,FALSE))</f>
        <v>-985.32427843803055</v>
      </c>
      <c r="AY235" s="153">
        <f>$E235/(VLOOKUP(AY$2,怪物属性!$B$4:$F$29,3,FALSE)-$G235)/IF(AX235&lt;0,ABS(AX235),AX235)</f>
        <v>1.6287929893200898E-3</v>
      </c>
      <c r="AZ235" s="152">
        <f>VLOOKUP(AZ$2,怪物属性!$B$4:$F$29,5,FALSE)/($F235-VLOOKUP(AZ$2,怪物属性!$B$4:$F$29,4,FALSE))</f>
        <v>-482.51162790697674</v>
      </c>
      <c r="BA235" s="153">
        <f>$E235/(VLOOKUP(BA$2,怪物属性!$B$4:$F$29,3,FALSE)-$G235)/IF(AZ235&lt;0,ABS(AZ235),AZ235)</f>
        <v>2.9794330503444201E-3</v>
      </c>
      <c r="BB235" s="152">
        <f>VLOOKUP(BB$2,怪物属性!$B$4:$F$29,5,FALSE)/($F235-VLOOKUP(BB$2,怪物属性!$B$4:$F$29,4,FALSE))</f>
        <v>-300.51869158878503</v>
      </c>
      <c r="BC235" s="153">
        <f>$E235/(VLOOKUP(BC$2,怪物属性!$B$4:$F$29,3,FALSE)-$G235)/IF(BB235&lt;0,ABS(BB235),BB235)</f>
        <v>4.2511953259463785E-3</v>
      </c>
      <c r="BD235" s="152">
        <f>VLOOKUP(BD$2,怪物属性!$B$4:$F$29,5,FALSE)/($F235-VLOOKUP(BD$2,怪物属性!$B$4:$F$29,4,FALSE))</f>
        <v>-170.8117088607595</v>
      </c>
      <c r="BE235" s="153">
        <f>$E235/(VLOOKUP(BE$2,怪物属性!$B$4:$F$29,3,FALSE)-$G235)/IF(BD235&lt;0,ABS(BD235),BD235)</f>
        <v>6.1673418729018799E-3</v>
      </c>
    </row>
    <row r="236" spans="1:57" x14ac:dyDescent="0.15">
      <c r="A236" s="30">
        <f>VLOOKUP(B236,装备升级!W:AB,静态模拟!C236+1,FALSE)+IF(静态模拟!D236=0,0,VLOOKUP(B236,装备强化!AP:AZ,静态模拟!D236+1,FALSE))</f>
        <v>8049</v>
      </c>
      <c r="B236" s="149">
        <v>20</v>
      </c>
      <c r="C236" s="149">
        <v>1</v>
      </c>
      <c r="D236" s="149">
        <v>10</v>
      </c>
      <c r="E236" s="149">
        <f t="shared" si="10"/>
        <v>20250</v>
      </c>
      <c r="F236" s="22">
        <f t="shared" si="11"/>
        <v>6750</v>
      </c>
      <c r="G236" s="22">
        <f t="shared" si="12"/>
        <v>3375</v>
      </c>
      <c r="H236" s="152">
        <f>VLOOKUP(H$2,怪物属性!$B$4:$F$29,5,FALSE)/($F236-VLOOKUP(H$2,怪物属性!$B$4:$F$29,4,FALSE))</f>
        <v>1.8200836820083681</v>
      </c>
      <c r="I236" s="153">
        <f>$E236/(VLOOKUP(I$2,怪物属性!$B$4:$F$29,3,FALSE)-$G236)/IF(H236&lt;0,ABS(H236),H236)</f>
        <v>-6.093024134154172</v>
      </c>
      <c r="J236" s="152">
        <f>VLOOKUP(J$2,怪物属性!$B$4:$F$29,5,FALSE)/($F236-VLOOKUP(J$2,怪物属性!$B$4:$F$29,4,FALSE))</f>
        <v>2.7696289905090596</v>
      </c>
      <c r="K236" s="153">
        <f>$E236/(VLOOKUP(K$2,怪物属性!$B$4:$F$29,3,FALSE)-$G236)/IF(J236&lt;0,ABS(J236),J236)</f>
        <v>-5.2112962210483538</v>
      </c>
      <c r="L236" s="152">
        <f>VLOOKUP(L$2,怪物属性!$B$4:$F$29,5,FALSE)/($F236-VLOOKUP(L$2,怪物属性!$B$4:$F$29,4,FALSE))</f>
        <v>4.5229782686141791</v>
      </c>
      <c r="M236" s="153">
        <f>$E236/(VLOOKUP(M$2,怪物属性!$B$4:$F$29,3,FALSE)-$G236)/IF(L236&lt;0,ABS(L236),L236)</f>
        <v>-4.5778511951013021</v>
      </c>
      <c r="N236" s="152">
        <f>VLOOKUP(N$2,怪物属性!$B$4:$F$29,5,FALSE)/($F236-VLOOKUP(N$2,怪物属性!$B$4:$F$29,4,FALSE))</f>
        <v>6.0839469808541971</v>
      </c>
      <c r="O236" s="153">
        <f>$E236/(VLOOKUP(O$2,怪物属性!$B$4:$F$29,3,FALSE)-$G236)/IF(N236&lt;0,ABS(N236),N236)</f>
        <v>-6.02976697925547</v>
      </c>
      <c r="P236" s="152">
        <f>VLOOKUP(P$2,怪物属性!$B$4:$F$29,5,FALSE)/($F236-VLOOKUP(P$2,怪物属性!$B$4:$F$29,4,FALSE))</f>
        <v>8.7367117546199271</v>
      </c>
      <c r="Q236" s="153">
        <f>$E236/(VLOOKUP(Q$2,怪物属性!$B$4:$F$29,3,FALSE)-$G236)/IF(P236&lt;0,ABS(P236),P236)</f>
        <v>-18.843948497488856</v>
      </c>
      <c r="R236" s="152">
        <f>VLOOKUP(R$2,怪物属性!$B$4:$F$29,5,FALSE)/($F236-VLOOKUP(R$2,怪物属性!$B$4:$F$29,4,FALSE))</f>
        <v>11.145062339204433</v>
      </c>
      <c r="S236" s="153">
        <f>$E236/(VLOOKUP(S$2,怪物属性!$B$4:$F$29,3,FALSE)-$G236)/IF(R236&lt;0,ABS(R236),R236)</f>
        <v>5.4892692272285712</v>
      </c>
      <c r="T236" s="152">
        <f>VLOOKUP(T$2,怪物属性!$B$4:$F$29,5,FALSE)/($F236-VLOOKUP(T$2,怪物属性!$B$4:$F$29,4,FALSE))</f>
        <v>14.920295809367296</v>
      </c>
      <c r="U236" s="153">
        <f>$E236/(VLOOKUP(U$2,怪物属性!$B$4:$F$29,3,FALSE)-$G236)/IF(T236&lt;0,ABS(T236),T236)</f>
        <v>1.7764551012087617</v>
      </c>
      <c r="V236" s="152">
        <f>VLOOKUP(V$2,怪物属性!$B$4:$F$29,5,FALSE)/($F236-VLOOKUP(V$2,怪物属性!$B$4:$F$29,4,FALSE))</f>
        <v>18.205128205128204</v>
      </c>
      <c r="W236" s="153">
        <f>$E236/(VLOOKUP(W$2,怪物属性!$B$4:$F$29,3,FALSE)-$G236)/IF(V236&lt;0,ABS(V236),V236)</f>
        <v>0.92539429589182354</v>
      </c>
      <c r="X236" s="152">
        <f>VLOOKUP(X$2,怪物属性!$B$4:$F$29,5,FALSE)/($F236-VLOOKUP(X$2,怪物属性!$B$4:$F$29,4,FALSE))</f>
        <v>23.35938543754175</v>
      </c>
      <c r="Y236" s="153">
        <f>$E236/(VLOOKUP(Y$2,怪物属性!$B$4:$F$29,3,FALSE)-$G236)/IF(X236&lt;0,ABS(X236),X236)</f>
        <v>0.52794716489625104</v>
      </c>
      <c r="Z236" s="152">
        <f>VLOOKUP(Z$2,怪物属性!$B$4:$F$29,5,FALSE)/($F236-VLOOKUP(Z$2,怪物属性!$B$4:$F$29,4,FALSE))</f>
        <v>27.881367759944172</v>
      </c>
      <c r="AA236" s="153">
        <f>$E236/(VLOOKUP(AA$2,怪物属性!$B$4:$F$29,3,FALSE)-$G236)/IF(Z236&lt;0,ABS(Z236),Z236)</f>
        <v>0.34767423896983685</v>
      </c>
      <c r="AB236" s="152">
        <f>VLOOKUP(AB$2,怪物属性!$B$4:$F$29,5,FALSE)/($F236-VLOOKUP(AB$2,怪物属性!$B$4:$F$29,4,FALSE))</f>
        <v>56.506973923590053</v>
      </c>
      <c r="AC236" s="153">
        <f>$E236/(VLOOKUP(AC$2,怪物属性!$B$4:$F$29,3,FALSE)-$G236)/IF(AB236&lt;0,ABS(AB236),AB236)</f>
        <v>8.6290114641058097E-2</v>
      </c>
      <c r="AD236" s="152">
        <f>VLOOKUP(AD$2,怪物属性!$B$4:$F$29,5,FALSE)/($F236-VLOOKUP(AD$2,怪物属性!$B$4:$F$29,4,FALSE))</f>
        <v>69.488256698643738</v>
      </c>
      <c r="AE236" s="153">
        <f>$E236/(VLOOKUP(AE$2,怪物属性!$B$4:$F$29,3,FALSE)-$G236)/IF(AD236&lt;0,ABS(AD236),AD236)</f>
        <v>6.1144806249390685E-2</v>
      </c>
      <c r="AF236" s="152">
        <f>VLOOKUP(AF$2,怪物属性!$B$4:$F$29,5,FALSE)/($F236-VLOOKUP(AF$2,怪物属性!$B$4:$F$29,4,FALSE))</f>
        <v>89.698319941563184</v>
      </c>
      <c r="AG236" s="153">
        <f>$E236/(VLOOKUP(AG$2,怪物属性!$B$4:$F$29,3,FALSE)-$G236)/IF(AF236&lt;0,ABS(AF236),AF236)</f>
        <v>4.1822292835882909E-2</v>
      </c>
      <c r="AH236" s="152">
        <f>VLOOKUP(AH$2,怪物属性!$B$4:$F$29,5,FALSE)/($F236-VLOOKUP(AH$2,怪物属性!$B$4:$F$29,4,FALSE))</f>
        <v>111.11256117455139</v>
      </c>
      <c r="AI236" s="153">
        <f>$E236/(VLOOKUP(AI$2,怪物属性!$B$4:$F$29,3,FALSE)-$G236)/IF(AH236&lt;0,ABS(AH236),AH236)</f>
        <v>3.020845708013957E-2</v>
      </c>
      <c r="AJ236" s="152">
        <f>VLOOKUP(AJ$2,怪物属性!$B$4:$F$29,5,FALSE)/($F236-VLOOKUP(AJ$2,怪物属性!$B$4:$F$29,4,FALSE))</f>
        <v>145.12639405204462</v>
      </c>
      <c r="AK236" s="153">
        <f>$E236/(VLOOKUP(AK$2,怪物属性!$B$4:$F$29,3,FALSE)-$G236)/IF(AJ236&lt;0,ABS(AJ236),AJ236)</f>
        <v>2.0841455321836774E-2</v>
      </c>
      <c r="AL236" s="152">
        <f>VLOOKUP(AL$2,怪物属性!$B$4:$F$29,5,FALSE)/($F236-VLOOKUP(AL$2,怪物属性!$B$4:$F$29,4,FALSE))</f>
        <v>188.14097641250686</v>
      </c>
      <c r="AM236" s="153">
        <f>$E236/(VLOOKUP(AM$2,怪物属性!$B$4:$F$29,3,FALSE)-$G236)/IF(AL236&lt;0,ABS(AL236),AL236)</f>
        <v>1.4515449146322256E-2</v>
      </c>
      <c r="AN236" s="152">
        <f>VLOOKUP(AN$2,怪物属性!$B$4:$F$29,5,FALSE)/($F236-VLOOKUP(AN$2,怪物属性!$B$4:$F$29,4,FALSE))</f>
        <v>256.54141815772033</v>
      </c>
      <c r="AO236" s="153">
        <f>$E236/(VLOOKUP(AO$2,怪物属性!$B$4:$F$29,3,FALSE)-$G236)/IF(AN236&lt;0,ABS(AN236),AN236)</f>
        <v>9.7366007781186665E-3</v>
      </c>
      <c r="AP236" s="152">
        <f>VLOOKUP(AP$2,怪物属性!$B$4:$F$29,5,FALSE)/($F236-VLOOKUP(AP$2,怪物属性!$B$4:$F$29,4,FALSE))</f>
        <v>359.89690721649487</v>
      </c>
      <c r="AQ236" s="153">
        <f>$E236/(VLOOKUP(AQ$2,怪物属性!$B$4:$F$29,3,FALSE)-$G236)/IF(AP236&lt;0,ABS(AP236),AP236)</f>
        <v>6.3512939227502226E-3</v>
      </c>
      <c r="AR236" s="152">
        <f>VLOOKUP(AR$2,怪物属性!$B$4:$F$29,5,FALSE)/($F236-VLOOKUP(AR$2,怪物属性!$B$4:$F$29,4,FALSE))</f>
        <v>574.26600985221671</v>
      </c>
      <c r="AS236" s="153">
        <f>$E236/(VLOOKUP(AS$2,怪物属性!$B$4:$F$29,3,FALSE)-$G236)/IF(AR236&lt;0,ABS(AR236),AR236)</f>
        <v>3.6636263818531183E-3</v>
      </c>
      <c r="AT236" s="152">
        <f>VLOOKUP(AT$2,怪物属性!$B$4:$F$29,5,FALSE)/($F236-VLOOKUP(AT$2,怪物属性!$B$4:$F$29,4,FALSE))</f>
        <v>1229.4532019704434</v>
      </c>
      <c r="AU236" s="153">
        <f>$E236/(VLOOKUP(AU$2,怪物属性!$B$4:$F$29,3,FALSE)-$G236)/IF(AT236&lt;0,ABS(AT236),AT236)</f>
        <v>1.5686415924416719E-3</v>
      </c>
      <c r="AV236" s="152">
        <f>VLOOKUP(AV$2,怪物属性!$B$4:$F$29,5,FALSE)/($F236-VLOOKUP(AV$2,怪物属性!$B$4:$F$29,4,FALSE))</f>
        <v>-7027.8205128205127</v>
      </c>
      <c r="AW236" s="153">
        <f>$E236/(VLOOKUP(AW$2,怪物属性!$B$4:$F$29,3,FALSE)-$G236)/IF(AV236&lt;0,ABS(AV236),AV236)</f>
        <v>2.4990506534546762E-4</v>
      </c>
      <c r="AX236" s="152">
        <f>VLOOKUP(AX$2,怪物属性!$B$4:$F$29,5,FALSE)/($F236-VLOOKUP(AX$2,怪物属性!$B$4:$F$29,4,FALSE))</f>
        <v>-1002.3419689119171</v>
      </c>
      <c r="AY236" s="153">
        <f>$E236/(VLOOKUP(AY$2,怪物属性!$B$4:$F$29,3,FALSE)-$G236)/IF(AX236&lt;0,ABS(AX236),AX236)</f>
        <v>1.6041516545654219E-3</v>
      </c>
      <c r="AZ236" s="152">
        <f>VLOOKUP(AZ$2,怪物属性!$B$4:$F$29,5,FALSE)/($F236-VLOOKUP(AZ$2,怪物属性!$B$4:$F$29,4,FALSE))</f>
        <v>-486.28125</v>
      </c>
      <c r="BA236" s="153">
        <f>$E236/(VLOOKUP(BA$2,怪物属性!$B$4:$F$29,3,FALSE)-$G236)/IF(AZ236&lt;0,ABS(AZ236),AZ236)</f>
        <v>2.9617758149614107E-3</v>
      </c>
      <c r="BB236" s="152">
        <f>VLOOKUP(BB$2,怪物属性!$B$4:$F$29,5,FALSE)/($F236-VLOOKUP(BB$2,怪物属性!$B$4:$F$29,4,FALSE))</f>
        <v>-301.92957746478874</v>
      </c>
      <c r="BC236" s="153">
        <f>$E236/(VLOOKUP(BC$2,怪物属性!$B$4:$F$29,3,FALSE)-$G236)/IF(BB236&lt;0,ABS(BB236),BB236)</f>
        <v>4.2389470153116338E-3</v>
      </c>
      <c r="BD236" s="152">
        <f>VLOOKUP(BD$2,怪物属性!$B$4:$F$29,5,FALSE)/($F236-VLOOKUP(BD$2,怪物属性!$B$4:$F$29,4,FALSE))</f>
        <v>-171.26335272342675</v>
      </c>
      <c r="BE236" s="153">
        <f>$E236/(VLOOKUP(BE$2,怪物属性!$B$4:$F$29,3,FALSE)-$G236)/IF(BD236&lt;0,ABS(BD236),BD236)</f>
        <v>6.1618091532593755E-3</v>
      </c>
    </row>
    <row r="237" spans="1:57" x14ac:dyDescent="0.15">
      <c r="A237" s="30">
        <f>VLOOKUP(B237,装备升级!W:AB,静态模拟!C237+1,FALSE)+IF(静态模拟!D237=0,0,VLOOKUP(B237,装备强化!AP:AZ,静态模拟!D237+1,FALSE))</f>
        <v>75</v>
      </c>
      <c r="B237" s="149">
        <v>20</v>
      </c>
      <c r="C237" s="149">
        <v>2</v>
      </c>
      <c r="D237" s="149">
        <v>0</v>
      </c>
      <c r="E237" s="149">
        <f t="shared" si="10"/>
        <v>28230</v>
      </c>
      <c r="F237" s="22">
        <f t="shared" si="11"/>
        <v>9410</v>
      </c>
      <c r="G237" s="22">
        <f t="shared" si="12"/>
        <v>4705</v>
      </c>
      <c r="H237" s="152">
        <f>VLOOKUP(H$2,怪物属性!$B$4:$F$29,5,FALSE)/($F237-VLOOKUP(H$2,怪物属性!$B$4:$F$29,4,FALSE))</f>
        <v>1.2594093804284887</v>
      </c>
      <c r="I237" s="153">
        <f>$E237/(VLOOKUP(I$2,怪物属性!$B$4:$F$29,3,FALSE)-$G237)/IF(H237&lt;0,ABS(H237),H237)</f>
        <v>-7.1024299637253616</v>
      </c>
      <c r="J237" s="152">
        <f>VLOOKUP(J$2,怪物属性!$B$4:$F$29,5,FALSE)/($F237-VLOOKUP(J$2,怪物属性!$B$4:$F$29,4,FALSE))</f>
        <v>1.8982850384387937</v>
      </c>
      <c r="K237" s="153">
        <f>$E237/(VLOOKUP(K$2,怪物属性!$B$4:$F$29,3,FALSE)-$G237)/IF(J237&lt;0,ABS(J237),J237)</f>
        <v>-5.4413895927586333</v>
      </c>
      <c r="L237" s="152">
        <f>VLOOKUP(L$2,怪物属性!$B$4:$F$29,5,FALSE)/($F237-VLOOKUP(L$2,怪物属性!$B$4:$F$29,4,FALSE))</f>
        <v>3.0688905003625817</v>
      </c>
      <c r="M237" s="153">
        <f>$E237/(VLOOKUP(M$2,怪物属性!$B$4:$F$29,3,FALSE)-$G237)/IF(L237&lt;0,ABS(L237),L237)</f>
        <v>-3.985599730369914</v>
      </c>
      <c r="N237" s="152">
        <f>VLOOKUP(N$2,怪物属性!$B$4:$F$29,5,FALSE)/($F237-VLOOKUP(N$2,怪物属性!$B$4:$F$29,4,FALSE))</f>
        <v>4.0840336134453779</v>
      </c>
      <c r="O237" s="153">
        <f>$E237/(VLOOKUP(O$2,怪物属性!$B$4:$F$29,3,FALSE)-$G237)/IF(N237&lt;0,ABS(N237),N237)</f>
        <v>-3.6728395061728398</v>
      </c>
      <c r="P237" s="152">
        <f>VLOOKUP(P$2,怪物属性!$B$4:$F$29,5,FALSE)/($F237-VLOOKUP(P$2,怪物属性!$B$4:$F$29,4,FALSE))</f>
        <v>5.7983310152990262</v>
      </c>
      <c r="Q237" s="153">
        <f>$E237/(VLOOKUP(Q$2,怪物属性!$B$4:$F$29,3,FALSE)-$G237)/IF(P237&lt;0,ABS(P237),P237)</f>
        <v>-3.3507517964750475</v>
      </c>
      <c r="R237" s="152">
        <f>VLOOKUP(R$2,怪物属性!$B$4:$F$29,5,FALSE)/($F237-VLOOKUP(R$2,怪物属性!$B$4:$F$29,4,FALSE))</f>
        <v>7.3014391287436791</v>
      </c>
      <c r="S237" s="153">
        <f>$E237/(VLOOKUP(S$2,怪物属性!$B$4:$F$29,3,FALSE)-$G237)/IF(R237&lt;0,ABS(R237),R237)</f>
        <v>-3.8702313009792237</v>
      </c>
      <c r="T237" s="152">
        <f>VLOOKUP(T$2,怪物属性!$B$4:$F$29,5,FALSE)/($F237-VLOOKUP(T$2,怪物属性!$B$4:$F$29,4,FALSE))</f>
        <v>9.6482465462274174</v>
      </c>
      <c r="U237" s="153">
        <f>$E237/(VLOOKUP(U$2,怪物属性!$B$4:$F$29,3,FALSE)-$G237)/IF(T237&lt;0,ABS(T237),T237)</f>
        <v>-5.1694704161391352</v>
      </c>
      <c r="V237" s="152">
        <f>VLOOKUP(V$2,怪物属性!$B$4:$F$29,5,FALSE)/($F237-VLOOKUP(V$2,怪物属性!$B$4:$F$29,4,FALSE))</f>
        <v>11.607629427792915</v>
      </c>
      <c r="W237" s="153">
        <f>$E237/(VLOOKUP(W$2,怪物属性!$B$4:$F$29,3,FALSE)-$G237)/IF(V237&lt;0,ABS(V237),V237)</f>
        <v>-19.000165052816904</v>
      </c>
      <c r="X237" s="152">
        <f>VLOOKUP(X$2,怪物属性!$B$4:$F$29,5,FALSE)/($F237-VLOOKUP(X$2,怪物属性!$B$4:$F$29,4,FALSE))</f>
        <v>14.670255908264579</v>
      </c>
      <c r="Y237" s="153">
        <f>$E237/(VLOOKUP(Y$2,怪物属性!$B$4:$F$29,3,FALSE)-$G237)/IF(X237&lt;0,ABS(X237),X237)</f>
        <v>6.1676340069702755</v>
      </c>
      <c r="Z237" s="152">
        <f>VLOOKUP(Z$2,怪物属性!$B$4:$F$29,5,FALSE)/($F237-VLOOKUP(Z$2,怪物属性!$B$4:$F$29,4,FALSE))</f>
        <v>17.224026440580545</v>
      </c>
      <c r="AA237" s="153">
        <f>$E237/(VLOOKUP(AA$2,怪物属性!$B$4:$F$29,3,FALSE)-$G237)/IF(Z237&lt;0,ABS(Z237),Z237)</f>
        <v>2.1594065718395652</v>
      </c>
      <c r="AB237" s="152">
        <f>VLOOKUP(AB$2,怪物属性!$B$4:$F$29,5,FALSE)/($F237-VLOOKUP(AB$2,怪物属性!$B$4:$F$29,4,FALSE))</f>
        <v>31.278952668680766</v>
      </c>
      <c r="AC237" s="153">
        <f>$E237/(VLOOKUP(AC$2,怪物属性!$B$4:$F$29,3,FALSE)-$G237)/IF(AB237&lt;0,ABS(AB237),AB237)</f>
        <v>0.31970379909851898</v>
      </c>
      <c r="AD237" s="152">
        <f>VLOOKUP(AD$2,怪物属性!$B$4:$F$29,5,FALSE)/($F237-VLOOKUP(AD$2,怪物属性!$B$4:$F$29,4,FALSE))</f>
        <v>36.963399612880522</v>
      </c>
      <c r="AE237" s="153">
        <f>$E237/(VLOOKUP(AE$2,怪物属性!$B$4:$F$29,3,FALSE)-$G237)/IF(AD237&lt;0,ABS(AD237),AD237)</f>
        <v>0.22227254158693352</v>
      </c>
      <c r="AF237" s="152">
        <f>VLOOKUP(AF$2,怪物属性!$B$4:$F$29,5,FALSE)/($F237-VLOOKUP(AF$2,怪物属性!$B$4:$F$29,4,FALSE))</f>
        <v>45.497221193034456</v>
      </c>
      <c r="AG237" s="153">
        <f>$E237/(VLOOKUP(AG$2,怪物属性!$B$4:$F$29,3,FALSE)-$G237)/IF(AF237&lt;0,ABS(AF237),AF237)</f>
        <v>0.15252641461675134</v>
      </c>
      <c r="AH237" s="152">
        <f>VLOOKUP(AH$2,怪物属性!$B$4:$F$29,5,FALSE)/($F237-VLOOKUP(AH$2,怪物属性!$B$4:$F$29,4,FALSE))</f>
        <v>53.29577464788732</v>
      </c>
      <c r="AI237" s="153">
        <f>$E237/(VLOOKUP(AI$2,怪物属性!$B$4:$F$29,3,FALSE)-$G237)/IF(AH237&lt;0,ABS(AH237),AH237)</f>
        <v>0.11262715670219045</v>
      </c>
      <c r="AJ237" s="152">
        <f>VLOOKUP(AJ$2,怪物属性!$B$4:$F$29,5,FALSE)/($F237-VLOOKUP(AJ$2,怪物属性!$B$4:$F$29,4,FALSE))</f>
        <v>64.902743142144644</v>
      </c>
      <c r="AK237" s="153">
        <f>$E237/(VLOOKUP(AK$2,怪物属性!$B$4:$F$29,3,FALSE)-$G237)/IF(AJ237&lt;0,ABS(AJ237),AJ237)</f>
        <v>8.1073346325335707E-2</v>
      </c>
      <c r="AL237" s="152">
        <f>VLOOKUP(AL$2,怪物属性!$B$4:$F$29,5,FALSE)/($F237-VLOOKUP(AL$2,怪物属性!$B$4:$F$29,4,FALSE))</f>
        <v>76.507026544724511</v>
      </c>
      <c r="AM237" s="153">
        <f>$E237/(VLOOKUP(AM$2,怪物属性!$B$4:$F$29,3,FALSE)-$G237)/IF(AL237&lt;0,ABS(AL237),AL237)</f>
        <v>6.0638572951511413E-2</v>
      </c>
      <c r="AN237" s="152">
        <f>VLOOKUP(AN$2,怪物属性!$B$4:$F$29,5,FALSE)/($F237-VLOOKUP(AN$2,怪物属性!$B$4:$F$29,4,FALSE))</f>
        <v>92.857040057567758</v>
      </c>
      <c r="AO237" s="153">
        <f>$E237/(VLOOKUP(AO$2,怪物属性!$B$4:$F$29,3,FALSE)-$G237)/IF(AN237&lt;0,ABS(AN237),AN237)</f>
        <v>4.4859926395570696E-2</v>
      </c>
      <c r="AP237" s="152">
        <f>VLOOKUP(AP$2,怪物属性!$B$4:$F$29,5,FALSE)/($F237-VLOOKUP(AP$2,怪物属性!$B$4:$F$29,4,FALSE))</f>
        <v>109.55020920502092</v>
      </c>
      <c r="AQ237" s="153">
        <f>$E237/(VLOOKUP(AQ$2,怪物属性!$B$4:$F$29,3,FALSE)-$G237)/IF(AP237&lt;0,ABS(AP237),AP237)</f>
        <v>3.4226332866872558E-2</v>
      </c>
      <c r="AR237" s="152">
        <f>VLOOKUP(AR$2,怪物属性!$B$4:$F$29,5,FALSE)/($F237-VLOOKUP(AR$2,怪物属性!$B$4:$F$29,4,FALSE))</f>
        <v>134.30414746543778</v>
      </c>
      <c r="AS237" s="153">
        <f>$E237/(VLOOKUP(AS$2,怪物属性!$B$4:$F$29,3,FALSE)-$G237)/IF(AR237&lt;0,ABS(AR237),AR237)</f>
        <v>2.5339909728037475E-2</v>
      </c>
      <c r="AT237" s="152">
        <f>VLOOKUP(AT$2,怪物属性!$B$4:$F$29,5,FALSE)/($F237-VLOOKUP(AT$2,怪物属性!$B$4:$F$29,4,FALSE))</f>
        <v>162.80430528375734</v>
      </c>
      <c r="AU237" s="153">
        <f>$E237/(VLOOKUP(AU$2,怪物属性!$B$4:$F$29,3,FALSE)-$G237)/IF(AT237&lt;0,ABS(AT237),AT237)</f>
        <v>1.8909308925084804E-2</v>
      </c>
      <c r="AV237" s="152">
        <f>VLOOKUP(AV$2,怪物属性!$B$4:$F$29,5,FALSE)/($F237-VLOOKUP(AV$2,怪物属性!$B$4:$F$29,4,FALSE))</f>
        <v>212.30441518202943</v>
      </c>
      <c r="AW237" s="153">
        <f>$E237/(VLOOKUP(AW$2,怪物属性!$B$4:$F$29,3,FALSE)-$G237)/IF(AV237&lt;0,ABS(AV237),AV237)</f>
        <v>1.3036219978988914E-2</v>
      </c>
      <c r="AX237" s="152">
        <f>VLOOKUP(AX$2,怪物属性!$B$4:$F$29,5,FALSE)/($F237-VLOOKUP(AX$2,怪物属性!$B$4:$F$29,4,FALSE))</f>
        <v>278.88322921672273</v>
      </c>
      <c r="AY237" s="153">
        <f>$E237/(VLOOKUP(AY$2,怪物属性!$B$4:$F$29,3,FALSE)-$G237)/IF(AX237&lt;0,ABS(AX237),AX237)</f>
        <v>8.9866088243289854E-3</v>
      </c>
      <c r="AZ237" s="152">
        <f>VLOOKUP(AZ$2,怪物属性!$B$4:$F$29,5,FALSE)/($F237-VLOOKUP(AZ$2,怪物属性!$B$4:$F$29,4,FALSE))</f>
        <v>451.04347826086956</v>
      </c>
      <c r="BA237" s="153">
        <f>$E237/(VLOOKUP(BA$2,怪物属性!$B$4:$F$29,3,FALSE)-$G237)/IF(AZ237&lt;0,ABS(AZ237),AZ237)</f>
        <v>4.9165908305115321E-3</v>
      </c>
      <c r="BB237" s="152">
        <f>VLOOKUP(BB$2,怪物属性!$B$4:$F$29,5,FALSE)/($F237-VLOOKUP(BB$2,怪物属性!$B$4:$F$29,4,FALSE))</f>
        <v>1213.4150943396226</v>
      </c>
      <c r="BC237" s="153">
        <f>$E237/(VLOOKUP(BC$2,怪物属性!$B$4:$F$29,3,FALSE)-$G237)/IF(BB237&lt;0,ABS(BB237),BB237)</f>
        <v>1.6053626690439842E-3</v>
      </c>
      <c r="BD237" s="152">
        <f>VLOOKUP(BD$2,怪物属性!$B$4:$F$29,5,FALSE)/($F237-VLOOKUP(BD$2,怪物属性!$B$4:$F$29,4,FALSE))</f>
        <v>-577.2887700534759</v>
      </c>
      <c r="BE237" s="153">
        <f>$E237/(VLOOKUP(BE$2,怪物属性!$B$4:$F$29,3,FALSE)-$G237)/IF(BD237&lt;0,ABS(BD237),BD237)</f>
        <v>2.7381714101776026E-3</v>
      </c>
    </row>
    <row r="238" spans="1:57" x14ac:dyDescent="0.15">
      <c r="A238" s="30">
        <f>VLOOKUP(B238,装备升级!W:AB,静态模拟!C238+1,FALSE)+IF(静态模拟!D238=0,0,VLOOKUP(B238,装备强化!AP:AZ,静态模拟!D238+1,FALSE))</f>
        <v>267</v>
      </c>
      <c r="B238" s="149">
        <v>20</v>
      </c>
      <c r="C238" s="149">
        <v>2</v>
      </c>
      <c r="D238" s="149">
        <v>1</v>
      </c>
      <c r="E238" s="149">
        <f t="shared" si="10"/>
        <v>28290</v>
      </c>
      <c r="F238" s="22">
        <f t="shared" si="11"/>
        <v>9430</v>
      </c>
      <c r="G238" s="22">
        <f t="shared" si="12"/>
        <v>4715</v>
      </c>
      <c r="H238" s="152">
        <f>VLOOKUP(H$2,怪物属性!$B$4:$F$29,5,FALSE)/($F238-VLOOKUP(H$2,怪物属性!$B$4:$F$29,4,FALSE))</f>
        <v>1.2564991334488735</v>
      </c>
      <c r="I238" s="153">
        <f>$E238/(VLOOKUP(I$2,怪物属性!$B$4:$F$29,3,FALSE)-$G238)/IF(H238&lt;0,ABS(H238),H238)</f>
        <v>-7.1114775524429827</v>
      </c>
      <c r="J238" s="152">
        <f>VLOOKUP(J$2,怪物属性!$B$4:$F$29,5,FALSE)/($F238-VLOOKUP(J$2,怪物属性!$B$4:$F$29,4,FALSE))</f>
        <v>1.8938053097345133</v>
      </c>
      <c r="K238" s="153">
        <f>$E238/(VLOOKUP(K$2,怪物属性!$B$4:$F$29,3,FALSE)-$G238)/IF(J238&lt;0,ABS(J238),J238)</f>
        <v>-5.4459269304022815</v>
      </c>
      <c r="L238" s="152">
        <f>VLOOKUP(L$2,怪物属性!$B$4:$F$29,5,FALSE)/($F238-VLOOKUP(L$2,怪物属性!$B$4:$F$29,4,FALSE))</f>
        <v>3.0614902339040269</v>
      </c>
      <c r="M238" s="153">
        <f>$E238/(VLOOKUP(M$2,怪物属性!$B$4:$F$29,3,FALSE)-$G238)/IF(L238&lt;0,ABS(L238),L238)</f>
        <v>-3.986452901676858</v>
      </c>
      <c r="N238" s="152">
        <f>VLOOKUP(N$2,怪物属性!$B$4:$F$29,5,FALSE)/($F238-VLOOKUP(N$2,怪物属性!$B$4:$F$29,4,FALSE))</f>
        <v>4.0739644970414197</v>
      </c>
      <c r="O238" s="153">
        <f>$E238/(VLOOKUP(O$2,怪物属性!$B$4:$F$29,3,FALSE)-$G238)/IF(N238&lt;0,ABS(N238),N238)</f>
        <v>-3.6702409411027745</v>
      </c>
      <c r="P238" s="152">
        <f>VLOOKUP(P$2,怪物属性!$B$4:$F$29,5,FALSE)/($F238-VLOOKUP(P$2,怪物属性!$B$4:$F$29,4,FALSE))</f>
        <v>5.7837053852944882</v>
      </c>
      <c r="Q238" s="153">
        <f>$E238/(VLOOKUP(Q$2,怪物属性!$B$4:$F$29,3,FALSE)-$G238)/IF(P238&lt;0,ABS(P238),P238)</f>
        <v>-3.3433547393041079</v>
      </c>
      <c r="R238" s="152">
        <f>VLOOKUP(R$2,怪物属性!$B$4:$F$29,5,FALSE)/($F238-VLOOKUP(R$2,怪物属性!$B$4:$F$29,4,FALSE))</f>
        <v>7.2825552825552826</v>
      </c>
      <c r="S238" s="153">
        <f>$E238/(VLOOKUP(S$2,怪物属性!$B$4:$F$29,3,FALSE)-$G238)/IF(R238&lt;0,ABS(R238),R238)</f>
        <v>-3.8499757245519071</v>
      </c>
      <c r="T238" s="152">
        <f>VLOOKUP(T$2,怪物属性!$B$4:$F$29,5,FALSE)/($F238-VLOOKUP(T$2,怪物属性!$B$4:$F$29,4,FALSE))</f>
        <v>9.6226815050344463</v>
      </c>
      <c r="U238" s="153">
        <f>$E238/(VLOOKUP(U$2,怪物属性!$B$4:$F$29,3,FALSE)-$G238)/IF(T238&lt;0,ABS(T238),T238)</f>
        <v>-5.1040433280096931</v>
      </c>
      <c r="V238" s="152">
        <f>VLOOKUP(V$2,怪物属性!$B$4:$F$29,5,FALSE)/($F238-VLOOKUP(V$2,怪物属性!$B$4:$F$29,4,FALSE))</f>
        <v>11.576086956521738</v>
      </c>
      <c r="W238" s="153">
        <f>$E238/(VLOOKUP(W$2,怪物属性!$B$4:$F$29,3,FALSE)-$G238)/IF(V238&lt;0,ABS(V238),V238)</f>
        <v>-17.708920187793428</v>
      </c>
      <c r="X238" s="152">
        <f>VLOOKUP(X$2,怪物属性!$B$4:$F$29,5,FALSE)/($F238-VLOOKUP(X$2,怪物属性!$B$4:$F$29,4,FALSE))</f>
        <v>14.629340398828615</v>
      </c>
      <c r="Y238" s="153">
        <f>$E238/(VLOOKUP(Y$2,怪物属性!$B$4:$F$29,3,FALSE)-$G238)/IF(X238&lt;0,ABS(X238),X238)</f>
        <v>6.403261810508039</v>
      </c>
      <c r="Z238" s="152">
        <f>VLOOKUP(Z$2,怪物属性!$B$4:$F$29,5,FALSE)/($F238-VLOOKUP(Z$2,怪物属性!$B$4:$F$29,4,FALSE))</f>
        <v>17.174666857716005</v>
      </c>
      <c r="AA238" s="153">
        <f>$E238/(VLOOKUP(AA$2,怪物属性!$B$4:$F$29,3,FALSE)-$G238)/IF(Z238&lt;0,ABS(Z238),Z238)</f>
        <v>2.1991902837796173</v>
      </c>
      <c r="AB238" s="152">
        <f>VLOOKUP(AB$2,怪物属性!$B$4:$F$29,5,FALSE)/($F238-VLOOKUP(AB$2,怪物属性!$B$4:$F$29,4,FALSE))</f>
        <v>31.174305787888926</v>
      </c>
      <c r="AC238" s="153">
        <f>$E238/(VLOOKUP(AC$2,怪物属性!$B$4:$F$29,3,FALSE)-$G238)/IF(AB238&lt;0,ABS(AB238),AB238)</f>
        <v>0.32260153106643813</v>
      </c>
      <c r="AD238" s="152">
        <f>VLOOKUP(AD$2,怪物属性!$B$4:$F$29,5,FALSE)/($F238-VLOOKUP(AD$2,怪物属性!$B$4:$F$29,4,FALSE))</f>
        <v>36.833771699105732</v>
      </c>
      <c r="AE238" s="153">
        <f>$E238/(VLOOKUP(AE$2,怪物属性!$B$4:$F$29,3,FALSE)-$G238)/IF(AD238&lt;0,ABS(AD238),AD238)</f>
        <v>0.22418130702895714</v>
      </c>
      <c r="AF238" s="152">
        <f>VLOOKUP(AF$2,怪物属性!$B$4:$F$29,5,FALSE)/($F238-VLOOKUP(AF$2,怪物属性!$B$4:$F$29,4,FALSE))</f>
        <v>45.329272794389077</v>
      </c>
      <c r="AG238" s="153">
        <f>$E238/(VLOOKUP(AG$2,怪物属性!$B$4:$F$29,3,FALSE)-$G238)/IF(AF238&lt;0,ABS(AF238),AF238)</f>
        <v>0.15379497750864937</v>
      </c>
      <c r="AH238" s="152">
        <f>VLOOKUP(AH$2,怪物属性!$B$4:$F$29,5,FALSE)/($F238-VLOOKUP(AH$2,怪物属性!$B$4:$F$29,4,FALSE))</f>
        <v>53.088074824629771</v>
      </c>
      <c r="AI238" s="153">
        <f>$E238/(VLOOKUP(AI$2,怪物属性!$B$4:$F$29,3,FALSE)-$G238)/IF(AH238&lt;0,ABS(AH238),AH238)</f>
        <v>0.11354954982958591</v>
      </c>
      <c r="AJ238" s="152">
        <f>VLOOKUP(AJ$2,怪物属性!$B$4:$F$29,5,FALSE)/($F238-VLOOKUP(AJ$2,怪物属性!$B$4:$F$29,4,FALSE))</f>
        <v>64.634105960264904</v>
      </c>
      <c r="AK238" s="153">
        <f>$E238/(VLOOKUP(AK$2,怪物属性!$B$4:$F$29,3,FALSE)-$G238)/IF(AJ238&lt;0,ABS(AJ238),AJ238)</f>
        <v>8.1735688716942756E-2</v>
      </c>
      <c r="AL238" s="152">
        <f>VLOOKUP(AL$2,怪物属性!$B$4:$F$29,5,FALSE)/($F238-VLOOKUP(AL$2,怪物属性!$B$4:$F$29,4,FALSE))</f>
        <v>76.167221852098606</v>
      </c>
      <c r="AM238" s="153">
        <f>$E238/(VLOOKUP(AM$2,怪物属性!$B$4:$F$29,3,FALSE)-$G238)/IF(AL238&lt;0,ABS(AL238),AL238)</f>
        <v>6.1139030809070842E-2</v>
      </c>
      <c r="AN238" s="152">
        <f>VLOOKUP(AN$2,怪物属性!$B$4:$F$29,5,FALSE)/($F238-VLOOKUP(AN$2,怪物属性!$B$4:$F$29,4,FALSE))</f>
        <v>92.413702554308898</v>
      </c>
      <c r="AO238" s="153">
        <f>$E238/(VLOOKUP(AO$2,怪物属性!$B$4:$F$29,3,FALSE)-$G238)/IF(AN238&lt;0,ABS(AN238),AN238)</f>
        <v>4.5237687937796908E-2</v>
      </c>
      <c r="AP238" s="152">
        <f>VLOOKUP(AP$2,怪物属性!$B$4:$F$29,5,FALSE)/($F238-VLOOKUP(AP$2,怪物属性!$B$4:$F$29,4,FALSE))</f>
        <v>108.98022892819979</v>
      </c>
      <c r="AQ238" s="153">
        <f>$E238/(VLOOKUP(AQ$2,怪物属性!$B$4:$F$29,3,FALSE)-$G238)/IF(AP238&lt;0,ABS(AP238),AP238)</f>
        <v>3.452432106590355E-2</v>
      </c>
      <c r="AR238" s="152">
        <f>VLOOKUP(AR$2,怪物属性!$B$4:$F$29,5,FALSE)/($F238-VLOOKUP(AR$2,怪物属性!$B$4:$F$29,4,FALSE))</f>
        <v>133.53493699885453</v>
      </c>
      <c r="AS238" s="153">
        <f>$E238/(VLOOKUP(AS$2,怪物属性!$B$4:$F$29,3,FALSE)-$G238)/IF(AR238&lt;0,ABS(AR238),AR238)</f>
        <v>2.557087144416479E-2</v>
      </c>
      <c r="AT238" s="152">
        <f>VLOOKUP(AT$2,怪物属性!$B$4:$F$29,5,FALSE)/($F238-VLOOKUP(AT$2,怪物属性!$B$4:$F$29,4,FALSE))</f>
        <v>161.749189889825</v>
      </c>
      <c r="AU238" s="153">
        <f>$E238/(VLOOKUP(AU$2,怪物属性!$B$4:$F$29,3,FALSE)-$G238)/IF(AT238&lt;0,ABS(AT238),AT238)</f>
        <v>1.9093931473177252E-2</v>
      </c>
      <c r="AV238" s="152">
        <f>VLOOKUP(AV$2,怪物属性!$B$4:$F$29,5,FALSE)/($F238-VLOOKUP(AV$2,怪物属性!$B$4:$F$29,4,FALSE))</f>
        <v>210.67255956956188</v>
      </c>
      <c r="AW238" s="153">
        <f>$E238/(VLOOKUP(AW$2,怪物属性!$B$4:$F$29,3,FALSE)-$G238)/IF(AV238&lt;0,ABS(AV238),AV238)</f>
        <v>1.3178039097095353E-2</v>
      </c>
      <c r="AX238" s="152">
        <f>VLOOKUP(AX$2,怪物属性!$B$4:$F$29,5,FALSE)/($F238-VLOOKUP(AX$2,怪物属性!$B$4:$F$29,4,FALSE))</f>
        <v>276.22846263683959</v>
      </c>
      <c r="AY238" s="153">
        <f>$E238/(VLOOKUP(AY$2,怪物属性!$B$4:$F$29,3,FALSE)-$G238)/IF(AX238&lt;0,ABS(AX238),AX238)</f>
        <v>9.100339830144126E-3</v>
      </c>
      <c r="AZ238" s="152">
        <f>VLOOKUP(AZ$2,怪物属性!$B$4:$F$29,5,FALSE)/($F238-VLOOKUP(AZ$2,怪物属性!$B$4:$F$29,4,FALSE))</f>
        <v>444.6</v>
      </c>
      <c r="BA238" s="153">
        <f>$E238/(VLOOKUP(BA$2,怪物属性!$B$4:$F$29,3,FALSE)-$G238)/IF(AZ238&lt;0,ABS(AZ238),AZ238)</f>
        <v>5.0023765267062188E-3</v>
      </c>
      <c r="BB238" s="152">
        <f>VLOOKUP(BB$2,怪物属性!$B$4:$F$29,5,FALSE)/($F238-VLOOKUP(BB$2,怪物属性!$B$4:$F$29,4,FALSE))</f>
        <v>1169.2909090909091</v>
      </c>
      <c r="BC238" s="153">
        <f>$E238/(VLOOKUP(BC$2,怪物属性!$B$4:$F$29,3,FALSE)-$G238)/IF(BB238&lt;0,ABS(BB238),BB238)</f>
        <v>1.6706359826599679E-3</v>
      </c>
      <c r="BD238" s="152">
        <f>VLOOKUP(BD$2,怪物属性!$B$4:$F$29,5,FALSE)/($F238-VLOOKUP(BD$2,怪物属性!$B$4:$F$29,4,FALSE))</f>
        <v>-587.76588021778582</v>
      </c>
      <c r="BE238" s="153">
        <f>$E238/(VLOOKUP(BE$2,怪物属性!$B$4:$F$29,3,FALSE)-$G238)/IF(BD238&lt;0,ABS(BD238),BD238)</f>
        <v>2.6965885505697168E-3</v>
      </c>
    </row>
    <row r="239" spans="1:57" x14ac:dyDescent="0.15">
      <c r="A239" s="30">
        <f>VLOOKUP(B239,装备升级!W:AB,静态模拟!C239+1,FALSE)+IF(静态模拟!D239=0,0,VLOOKUP(B239,装备强化!AP:AZ,静态模拟!D239+1,FALSE))</f>
        <v>473</v>
      </c>
      <c r="B239" s="149">
        <v>20</v>
      </c>
      <c r="C239" s="149">
        <v>2</v>
      </c>
      <c r="D239" s="149">
        <v>2</v>
      </c>
      <c r="E239" s="149">
        <f t="shared" si="10"/>
        <v>28350</v>
      </c>
      <c r="F239" s="22">
        <f t="shared" si="11"/>
        <v>9450</v>
      </c>
      <c r="G239" s="22">
        <f t="shared" si="12"/>
        <v>4725</v>
      </c>
      <c r="H239" s="152">
        <f>VLOOKUP(H$2,怪物属性!$B$4:$F$29,5,FALSE)/($F239-VLOOKUP(H$2,怪物属性!$B$4:$F$29,4,FALSE))</f>
        <v>1.2536023054755043</v>
      </c>
      <c r="I239" s="153">
        <f>$E239/(VLOOKUP(I$2,怪物属性!$B$4:$F$29,3,FALSE)-$G239)/IF(H239&lt;0,ABS(H239),H239)</f>
        <v>-7.1205376530878146</v>
      </c>
      <c r="J239" s="152">
        <f>VLOOKUP(J$2,怪物属性!$B$4:$F$29,5,FALSE)/($F239-VLOOKUP(J$2,怪物属性!$B$4:$F$29,4,FALSE))</f>
        <v>1.8893466745144203</v>
      </c>
      <c r="K239" s="153">
        <f>$E239/(VLOOKUP(K$2,怪物属性!$B$4:$F$29,3,FALSE)-$G239)/IF(J239&lt;0,ABS(J239),J239)</f>
        <v>-5.4504856214630761</v>
      </c>
      <c r="L239" s="152">
        <f>VLOOKUP(L$2,怪物属性!$B$4:$F$29,5,FALSE)/($F239-VLOOKUP(L$2,怪物属性!$B$4:$F$29,4,FALSE))</f>
        <v>3.0541255713254749</v>
      </c>
      <c r="M239" s="153">
        <f>$E239/(VLOOKUP(M$2,怪物属性!$B$4:$F$29,3,FALSE)-$G239)/IF(L239&lt;0,ABS(L239),L239)</f>
        <v>-3.9873393438309983</v>
      </c>
      <c r="N239" s="152">
        <f>VLOOKUP(N$2,怪物属性!$B$4:$F$29,5,FALSE)/($F239-VLOOKUP(N$2,怪物属性!$B$4:$F$29,4,FALSE))</f>
        <v>4.0639449090014761</v>
      </c>
      <c r="O239" s="153">
        <f>$E239/(VLOOKUP(O$2,怪物属性!$B$4:$F$29,3,FALSE)-$G239)/IF(N239&lt;0,ABS(N239),N239)</f>
        <v>-3.6677078823117046</v>
      </c>
      <c r="P239" s="152">
        <f>VLOOKUP(P$2,怪物属性!$B$4:$F$29,5,FALSE)/($F239-VLOOKUP(P$2,怪物属性!$B$4:$F$29,4,FALSE))</f>
        <v>5.769153352622971</v>
      </c>
      <c r="Q239" s="153">
        <f>$E239/(VLOOKUP(Q$2,怪物属性!$B$4:$F$29,3,FALSE)-$G239)/IF(P239&lt;0,ABS(P239),P239)</f>
        <v>-3.3360936464729911</v>
      </c>
      <c r="R239" s="152">
        <f>VLOOKUP(R$2,怪物属性!$B$4:$F$29,5,FALSE)/($F239-VLOOKUP(R$2,怪物属性!$B$4:$F$29,4,FALSE))</f>
        <v>7.2637688636656774</v>
      </c>
      <c r="S239" s="153">
        <f>$E239/(VLOOKUP(S$2,怪物属性!$B$4:$F$29,3,FALSE)-$G239)/IF(R239&lt;0,ABS(R239),R239)</f>
        <v>-3.8301595280967815</v>
      </c>
      <c r="T239" s="152">
        <f>VLOOKUP(T$2,怪物属性!$B$4:$F$29,5,FALSE)/($F239-VLOOKUP(T$2,怪物属性!$B$4:$F$29,4,FALSE))</f>
        <v>9.5972515856236793</v>
      </c>
      <c r="U239" s="153">
        <f>$E239/(VLOOKUP(U$2,怪物属性!$B$4:$F$29,3,FALSE)-$G239)/IF(T239&lt;0,ABS(T239),T239)</f>
        <v>-5.0409056341623222</v>
      </c>
      <c r="V239" s="152">
        <f>VLOOKUP(V$2,怪物属性!$B$4:$F$29,5,FALSE)/($F239-VLOOKUP(V$2,怪物属性!$B$4:$F$29,4,FALSE))</f>
        <v>11.544715447154472</v>
      </c>
      <c r="W239" s="153">
        <f>$E239/(VLOOKUP(W$2,怪物属性!$B$4:$F$29,3,FALSE)-$G239)/IF(V239&lt;0,ABS(V239),V239)</f>
        <v>-16.592358203273697</v>
      </c>
      <c r="X239" s="152">
        <f>VLOOKUP(X$2,怪物属性!$B$4:$F$29,5,FALSE)/($F239-VLOOKUP(X$2,怪物属性!$B$4:$F$29,4,FALSE))</f>
        <v>14.588652482269504</v>
      </c>
      <c r="Y239" s="153">
        <f>$E239/(VLOOKUP(Y$2,怪物属性!$B$4:$F$29,3,FALSE)-$G239)/IF(X239&lt;0,ABS(X239),X239)</f>
        <v>6.6551068519788759</v>
      </c>
      <c r="Z239" s="152">
        <f>VLOOKUP(Z$2,怪物属性!$B$4:$F$29,5,FALSE)/($F239-VLOOKUP(Z$2,怪物属性!$B$4:$F$29,4,FALSE))</f>
        <v>17.125589369909989</v>
      </c>
      <c r="AA239" s="153">
        <f>$E239/(VLOOKUP(AA$2,怪物属性!$B$4:$F$29,3,FALSE)-$G239)/IF(Z239&lt;0,ABS(Z239),Z239)</f>
        <v>2.2400777809230275</v>
      </c>
      <c r="AB239" s="152">
        <f>VLOOKUP(AB$2,怪物属性!$B$4:$F$29,5,FALSE)/($F239-VLOOKUP(AB$2,怪物属性!$B$4:$F$29,4,FALSE))</f>
        <v>31.070356785595198</v>
      </c>
      <c r="AC239" s="153">
        <f>$E239/(VLOOKUP(AC$2,怪物属性!$B$4:$F$29,3,FALSE)-$G239)/IF(AB239&lt;0,ABS(AB239),AB239)</f>
        <v>0.32552453343729087</v>
      </c>
      <c r="AD239" s="152">
        <f>VLOOKUP(AD$2,怪物属性!$B$4:$F$29,5,FALSE)/($F239-VLOOKUP(AD$2,怪物属性!$B$4:$F$29,4,FALSE))</f>
        <v>36.705049799056439</v>
      </c>
      <c r="AE239" s="153">
        <f>$E239/(VLOOKUP(AE$2,怪物属性!$B$4:$F$29,3,FALSE)-$G239)/IF(AD239&lt;0,ABS(AD239),AD239)</f>
        <v>0.22610459250983486</v>
      </c>
      <c r="AF239" s="152">
        <f>VLOOKUP(AF$2,怪物属性!$B$4:$F$29,5,FALSE)/($F239-VLOOKUP(AF$2,怪物属性!$B$4:$F$29,4,FALSE))</f>
        <v>45.162559764619346</v>
      </c>
      <c r="AG239" s="153">
        <f>$E239/(VLOOKUP(AG$2,怪物属性!$B$4:$F$29,3,FALSE)-$G239)/IF(AF239&lt;0,ABS(AF239),AF239)</f>
        <v>0.15507222209114624</v>
      </c>
      <c r="AH239" s="152">
        <f>VLOOKUP(AH$2,怪物属性!$B$4:$F$29,5,FALSE)/($F239-VLOOKUP(AH$2,怪物属性!$B$4:$F$29,4,FALSE))</f>
        <v>52.881987577639748</v>
      </c>
      <c r="AI239" s="153">
        <f>$E239/(VLOOKUP(AI$2,怪物属性!$B$4:$F$29,3,FALSE)-$G239)/IF(AH239&lt;0,ABS(AH239),AH239)</f>
        <v>0.1144777633462585</v>
      </c>
      <c r="AJ239" s="152">
        <f>VLOOKUP(AJ$2,怪物属性!$B$4:$F$29,5,FALSE)/($F239-VLOOKUP(AJ$2,怪物属性!$B$4:$F$29,4,FALSE))</f>
        <v>64.367683429513605</v>
      </c>
      <c r="AK239" s="153">
        <f>$E239/(VLOOKUP(AK$2,怪物属性!$B$4:$F$29,3,FALSE)-$G239)/IF(AJ239&lt;0,ABS(AJ239),AJ239)</f>
        <v>8.2401947192909261E-2</v>
      </c>
      <c r="AL239" s="152">
        <f>VLOOKUP(AL$2,怪物属性!$B$4:$F$29,5,FALSE)/($F239-VLOOKUP(AL$2,怪物属性!$B$4:$F$29,4,FALSE))</f>
        <v>75.830422286093295</v>
      </c>
      <c r="AM239" s="153">
        <f>$E239/(VLOOKUP(AM$2,怪物属性!$B$4:$F$29,3,FALSE)-$G239)/IF(AL239&lt;0,ABS(AL239),AL239)</f>
        <v>6.1642292727523001E-2</v>
      </c>
      <c r="AN239" s="152">
        <f>VLOOKUP(AN$2,怪物属性!$B$4:$F$29,5,FALSE)/($F239-VLOOKUP(AN$2,怪物属性!$B$4:$F$29,4,FALSE))</f>
        <v>91.97457828462818</v>
      </c>
      <c r="AO239" s="153">
        <f>$E239/(VLOOKUP(AO$2,怪物属性!$B$4:$F$29,3,FALSE)-$G239)/IF(AN239&lt;0,ABS(AN239),AN239)</f>
        <v>4.561748512348205E-2</v>
      </c>
      <c r="AP239" s="152">
        <f>VLOOKUP(AP$2,怪物属性!$B$4:$F$29,5,FALSE)/($F239-VLOOKUP(AP$2,怪物属性!$B$4:$F$29,4,FALSE))</f>
        <v>108.41614906832298</v>
      </c>
      <c r="AQ239" s="153">
        <f>$E239/(VLOOKUP(AQ$2,怪物属性!$B$4:$F$29,3,FALSE)-$G239)/IF(AP239&lt;0,ABS(AP239),AP239)</f>
        <v>3.4823865901164951E-2</v>
      </c>
      <c r="AR239" s="152">
        <f>VLOOKUP(AR$2,怪物属性!$B$4:$F$29,5,FALSE)/($F239-VLOOKUP(AR$2,怪物属性!$B$4:$F$29,4,FALSE))</f>
        <v>132.77448747152619</v>
      </c>
      <c r="AS239" s="153">
        <f>$E239/(VLOOKUP(AS$2,怪物属性!$B$4:$F$29,3,FALSE)-$G239)/IF(AR239&lt;0,ABS(AR239),AR239)</f>
        <v>2.5803013352595262E-2</v>
      </c>
      <c r="AT239" s="152">
        <f>VLOOKUP(AT$2,怪物属性!$B$4:$F$29,5,FALSE)/($F239-VLOOKUP(AT$2,怪物属性!$B$4:$F$29,4,FALSE))</f>
        <v>160.70766258853831</v>
      </c>
      <c r="AU239" s="153">
        <f>$E239/(VLOOKUP(AU$2,怪物属性!$B$4:$F$29,3,FALSE)-$G239)/IF(AT239&lt;0,ABS(AT239),AT239)</f>
        <v>1.9279483042886843E-2</v>
      </c>
      <c r="AV239" s="152">
        <f>VLOOKUP(AV$2,怪物属性!$B$4:$F$29,5,FALSE)/($F239-VLOOKUP(AV$2,怪物属性!$B$4:$F$29,4,FALSE))</f>
        <v>209.06559877955758</v>
      </c>
      <c r="AW239" s="153">
        <f>$E239/(VLOOKUP(AW$2,怪物属性!$B$4:$F$29,3,FALSE)-$G239)/IF(AV239&lt;0,ABS(AV239),AV239)</f>
        <v>1.3320566917186468E-2</v>
      </c>
      <c r="AX239" s="152">
        <f>VLOOKUP(AX$2,怪物属性!$B$4:$F$29,5,FALSE)/($F239-VLOOKUP(AX$2,怪物属性!$B$4:$F$29,4,FALSE))</f>
        <v>273.62376237623761</v>
      </c>
      <c r="AY239" s="153">
        <f>$E239/(VLOOKUP(AY$2,怪物属性!$B$4:$F$29,3,FALSE)-$G239)/IF(AX239&lt;0,ABS(AX239),AX239)</f>
        <v>9.214640918925758E-3</v>
      </c>
      <c r="AZ239" s="152">
        <f>VLOOKUP(AZ$2,怪物属性!$B$4:$F$29,5,FALSE)/($F239-VLOOKUP(AZ$2,怪物属性!$B$4:$F$29,4,FALSE))</f>
        <v>438.33802816901408</v>
      </c>
      <c r="BA239" s="153">
        <f>$E239/(VLOOKUP(BA$2,怪物属性!$B$4:$F$29,3,FALSE)-$G239)/IF(AZ239&lt;0,ABS(AZ239),AZ239)</f>
        <v>5.0886005790970797E-3</v>
      </c>
      <c r="BB239" s="152">
        <f>VLOOKUP(BB$2,怪物属性!$B$4:$F$29,5,FALSE)/($F239-VLOOKUP(BB$2,怪物属性!$B$4:$F$29,4,FALSE))</f>
        <v>1128.2631578947369</v>
      </c>
      <c r="BC239" s="153">
        <f>$E239/(VLOOKUP(BC$2,怪物属性!$B$4:$F$29,3,FALSE)-$G239)/IF(BB239&lt;0,ABS(BB239),BB239)</f>
        <v>1.7362573706083567E-3</v>
      </c>
      <c r="BD239" s="152">
        <f>VLOOKUP(BD$2,怪物属性!$B$4:$F$29,5,FALSE)/($F239-VLOOKUP(BD$2,怪物属性!$B$4:$F$29,4,FALSE))</f>
        <v>-598.63031423290204</v>
      </c>
      <c r="BE239" s="153">
        <f>$E239/(VLOOKUP(BE$2,怪物属性!$B$4:$F$29,3,FALSE)-$G239)/IF(BD239&lt;0,ABS(BD239),BD239)</f>
        <v>2.6547513620535637E-3</v>
      </c>
    </row>
    <row r="240" spans="1:57" x14ac:dyDescent="0.15">
      <c r="A240" s="30">
        <f>VLOOKUP(B240,装备升级!W:AB,静态模拟!C240+1,FALSE)+IF(静态模拟!D240=0,0,VLOOKUP(B240,装备强化!AP:AZ,静态模拟!D240+1,FALSE))</f>
        <v>717</v>
      </c>
      <c r="B240" s="149">
        <v>20</v>
      </c>
      <c r="C240" s="149">
        <v>2</v>
      </c>
      <c r="D240" s="149">
        <v>3</v>
      </c>
      <c r="E240" s="149">
        <f t="shared" si="10"/>
        <v>28410</v>
      </c>
      <c r="F240" s="22">
        <f t="shared" si="11"/>
        <v>9470</v>
      </c>
      <c r="G240" s="22">
        <f t="shared" si="12"/>
        <v>4735</v>
      </c>
      <c r="H240" s="152">
        <f>VLOOKUP(H$2,怪物属性!$B$4:$F$29,5,FALSE)/($F240-VLOOKUP(H$2,怪物属性!$B$4:$F$29,4,FALSE))</f>
        <v>1.2507188039102932</v>
      </c>
      <c r="I240" s="153">
        <f>$E240/(VLOOKUP(I$2,怪物属性!$B$4:$F$29,3,FALSE)-$G240)/IF(H240&lt;0,ABS(H240),H240)</f>
        <v>-7.1296101478450984</v>
      </c>
      <c r="J240" s="152">
        <f>VLOOKUP(J$2,怪物属性!$B$4:$F$29,5,FALSE)/($F240-VLOOKUP(J$2,怪物属性!$B$4:$F$29,4,FALSE))</f>
        <v>1.8849089841456255</v>
      </c>
      <c r="K240" s="153">
        <f>$E240/(VLOOKUP(K$2,怪物属性!$B$4:$F$29,3,FALSE)-$G240)/IF(J240&lt;0,ABS(J240),J240)</f>
        <v>-5.4550654340906704</v>
      </c>
      <c r="L240" s="152">
        <f>VLOOKUP(L$2,怪物属性!$B$4:$F$29,5,FALSE)/($F240-VLOOKUP(L$2,怪物属性!$B$4:$F$29,4,FALSE))</f>
        <v>3.0467962562994959</v>
      </c>
      <c r="M240" s="153">
        <f>$E240/(VLOOKUP(M$2,怪物属性!$B$4:$F$29,3,FALSE)-$G240)/IF(L240&lt;0,ABS(L240),L240)</f>
        <v>-3.9882586299181275</v>
      </c>
      <c r="N240" s="152">
        <f>VLOOKUP(N$2,怪物属性!$B$4:$F$29,5,FALSE)/($F240-VLOOKUP(N$2,怪物属性!$B$4:$F$29,4,FALSE))</f>
        <v>4.0539744847890091</v>
      </c>
      <c r="O240" s="153">
        <f>$E240/(VLOOKUP(O$2,怪物属性!$B$4:$F$29,3,FALSE)-$G240)/IF(N240&lt;0,ABS(N240),N240)</f>
        <v>-3.6652393019814462</v>
      </c>
      <c r="P240" s="152">
        <f>VLOOKUP(P$2,怪物属性!$B$4:$F$29,5,FALSE)/($F240-VLOOKUP(P$2,怪物属性!$B$4:$F$29,4,FALSE))</f>
        <v>5.7546743631572346</v>
      </c>
      <c r="Q240" s="153">
        <f>$E240/(VLOOKUP(Q$2,怪物属性!$B$4:$F$29,3,FALSE)-$G240)/IF(P240&lt;0,ABS(P240),P240)</f>
        <v>-3.3289657675230342</v>
      </c>
      <c r="R240" s="152">
        <f>VLOOKUP(R$2,怪物属性!$B$4:$F$29,5,FALSE)/($F240-VLOOKUP(R$2,怪物属性!$B$4:$F$29,4,FALSE))</f>
        <v>7.2450791200308764</v>
      </c>
      <c r="S240" s="153">
        <f>$E240/(VLOOKUP(S$2,怪物属性!$B$4:$F$29,3,FALSE)-$G240)/IF(R240&lt;0,ABS(R240),R240)</f>
        <v>-3.8107699017021193</v>
      </c>
      <c r="T240" s="152">
        <f>VLOOKUP(T$2,怪物属性!$B$4:$F$29,5,FALSE)/($F240-VLOOKUP(T$2,怪物属性!$B$4:$F$29,4,FALSE))</f>
        <v>9.5719557195571952</v>
      </c>
      <c r="U240" s="153">
        <f>$E240/(VLOOKUP(U$2,怪物属性!$B$4:$F$29,3,FALSE)-$G240)/IF(T240&lt;0,ABS(T240),T240)</f>
        <v>-4.9799420966298067</v>
      </c>
      <c r="V240" s="152">
        <f>VLOOKUP(V$2,怪物属性!$B$4:$F$29,5,FALSE)/($F240-VLOOKUP(V$2,怪物属性!$B$4:$F$29,4,FALSE))</f>
        <v>11.513513513513514</v>
      </c>
      <c r="W240" s="153">
        <f>$E240/(VLOOKUP(W$2,怪物属性!$B$4:$F$29,3,FALSE)-$G240)/IF(V240&lt;0,ABS(V240),V240)</f>
        <v>-15.617311463719023</v>
      </c>
      <c r="X240" s="152">
        <f>VLOOKUP(X$2,怪物属性!$B$4:$F$29,5,FALSE)/($F240-VLOOKUP(X$2,怪物属性!$B$4:$F$29,4,FALSE))</f>
        <v>14.54819026487311</v>
      </c>
      <c r="Y240" s="153">
        <f>$E240/(VLOOKUP(Y$2,怪物属性!$B$4:$F$29,3,FALSE)-$G240)/IF(X240&lt;0,ABS(X240),X240)</f>
        <v>6.9248943694607732</v>
      </c>
      <c r="Z240" s="152">
        <f>VLOOKUP(Z$2,怪物属性!$B$4:$F$29,5,FALSE)/($F240-VLOOKUP(Z$2,怪物属性!$B$4:$F$29,4,FALSE))</f>
        <v>17.076791565750106</v>
      </c>
      <c r="AA240" s="153">
        <f>$E240/(VLOOKUP(AA$2,怪物属性!$B$4:$F$29,3,FALSE)-$G240)/IF(Z240&lt;0,ABS(Z240),Z240)</f>
        <v>2.2821144865291934</v>
      </c>
      <c r="AB240" s="152">
        <f>VLOOKUP(AB$2,怪物属性!$B$4:$F$29,5,FALSE)/($F240-VLOOKUP(AB$2,怪物属性!$B$4:$F$29,4,FALSE))</f>
        <v>30.967098703888336</v>
      </c>
      <c r="AC240" s="153">
        <f>$E240/(VLOOKUP(AC$2,怪物属性!$B$4:$F$29,3,FALSE)-$G240)/IF(AB240&lt;0,ABS(AB240),AB240)</f>
        <v>0.3284730776439766</v>
      </c>
      <c r="AD240" s="152">
        <f>VLOOKUP(AD$2,怪物属性!$B$4:$F$29,5,FALSE)/($F240-VLOOKUP(AD$2,怪物属性!$B$4:$F$29,4,FALSE))</f>
        <v>36.577224447153057</v>
      </c>
      <c r="AE240" s="153">
        <f>$E240/(VLOOKUP(AE$2,怪物属性!$B$4:$F$29,3,FALSE)-$G240)/IF(AD240&lt;0,ABS(AD240),AD240)</f>
        <v>0.22804252592186439</v>
      </c>
      <c r="AF240" s="152">
        <f>VLOOKUP(AF$2,怪物属性!$B$4:$F$29,5,FALSE)/($F240-VLOOKUP(AF$2,怪物属性!$B$4:$F$29,4,FALSE))</f>
        <v>44.997068523268595</v>
      </c>
      <c r="AG240" s="153">
        <f>$E240/(VLOOKUP(AG$2,怪物属性!$B$4:$F$29,3,FALSE)-$G240)/IF(AF240&lt;0,ABS(AF240),AF240)</f>
        <v>0.15635821286417195</v>
      </c>
      <c r="AH240" s="152">
        <f>VLOOKUP(AH$2,怪物属性!$B$4:$F$29,5,FALSE)/($F240-VLOOKUP(AH$2,怪物属性!$B$4:$F$29,4,FALSE))</f>
        <v>52.677494199535964</v>
      </c>
      <c r="AI240" s="153">
        <f>$E240/(VLOOKUP(AI$2,怪物属性!$B$4:$F$29,3,FALSE)-$G240)/IF(AH240&lt;0,ABS(AH240),AH240)</f>
        <v>0.11541183461828533</v>
      </c>
      <c r="AJ240" s="152">
        <f>VLOOKUP(AJ$2,怪物属性!$B$4:$F$29,5,FALSE)/($F240-VLOOKUP(AJ$2,怪物属性!$B$4:$F$29,4,FALSE))</f>
        <v>64.103448275862064</v>
      </c>
      <c r="AK240" s="153">
        <f>$E240/(VLOOKUP(AK$2,怪物属性!$B$4:$F$29,3,FALSE)-$G240)/IF(AJ240&lt;0,ABS(AJ240),AJ240)</f>
        <v>8.3072143774328186E-2</v>
      </c>
      <c r="AL240" s="152">
        <f>VLOOKUP(AL$2,怪物属性!$B$4:$F$29,5,FALSE)/($F240-VLOOKUP(AL$2,怪物属性!$B$4:$F$29,4,FALSE))</f>
        <v>75.496588157605103</v>
      </c>
      <c r="AM240" s="153">
        <f>$E240/(VLOOKUP(AM$2,怪物属性!$B$4:$F$29,3,FALSE)-$G240)/IF(AL240&lt;0,ABS(AL240),AL240)</f>
        <v>6.2148372599820284E-2</v>
      </c>
      <c r="AN240" s="152">
        <f>VLOOKUP(AN$2,怪物属性!$B$4:$F$29,5,FALSE)/($F240-VLOOKUP(AN$2,怪物属性!$B$4:$F$29,4,FALSE))</f>
        <v>91.53960747221565</v>
      </c>
      <c r="AO240" s="153">
        <f>$E240/(VLOOKUP(AO$2,怪物属性!$B$4:$F$29,3,FALSE)-$G240)/IF(AN240&lt;0,ABS(AN240),AN240)</f>
        <v>4.5999327003953226E-2</v>
      </c>
      <c r="AP240" s="152">
        <f>VLOOKUP(AP$2,怪物属性!$B$4:$F$29,5,FALSE)/($F240-VLOOKUP(AP$2,怪物属性!$B$4:$F$29,4,FALSE))</f>
        <v>107.85787847579815</v>
      </c>
      <c r="AQ240" s="153">
        <f>$E240/(VLOOKUP(AQ$2,怪物属性!$B$4:$F$29,3,FALSE)-$G240)/IF(AP240&lt;0,ABS(AP240),AP240)</f>
        <v>3.5124973600031993E-2</v>
      </c>
      <c r="AR240" s="152">
        <f>VLOOKUP(AR$2,怪物属性!$B$4:$F$29,5,FALSE)/($F240-VLOOKUP(AR$2,怪物属性!$B$4:$F$29,4,FALSE))</f>
        <v>132.02265005662514</v>
      </c>
      <c r="AS240" s="153">
        <f>$E240/(VLOOKUP(AS$2,怪物属性!$B$4:$F$29,3,FALSE)-$G240)/IF(AR240&lt;0,ABS(AR240),AR240)</f>
        <v>2.6036339737148487E-2</v>
      </c>
      <c r="AT240" s="152">
        <f>VLOOKUP(AT$2,怪物属性!$B$4:$F$29,5,FALSE)/($F240-VLOOKUP(AT$2,怪物属性!$B$4:$F$29,4,FALSE))</f>
        <v>159.67946257197696</v>
      </c>
      <c r="AU240" s="153">
        <f>$E240/(VLOOKUP(AU$2,怪物属性!$B$4:$F$29,3,FALSE)-$G240)/IF(AT240&lt;0,ABS(AT240),AT240)</f>
        <v>1.946596668351868E-2</v>
      </c>
      <c r="AV240" s="152">
        <f>VLOOKUP(AV$2,怪物属性!$B$4:$F$29,5,FALSE)/($F240-VLOOKUP(AV$2,怪物属性!$B$4:$F$29,4,FALSE))</f>
        <v>207.48296744890234</v>
      </c>
      <c r="AW240" s="153">
        <f>$E240/(VLOOKUP(AW$2,怪物属性!$B$4:$F$29,3,FALSE)-$G240)/IF(AV240&lt;0,ABS(AV240),AV240)</f>
        <v>1.3463805529828586E-2</v>
      </c>
      <c r="AX240" s="152">
        <f>VLOOKUP(AX$2,怪物属性!$B$4:$F$29,5,FALSE)/($F240-VLOOKUP(AX$2,怪物属性!$B$4:$F$29,4,FALSE))</f>
        <v>271.06772536198037</v>
      </c>
      <c r="AY240" s="153">
        <f>$E240/(VLOOKUP(AY$2,怪物属性!$B$4:$F$29,3,FALSE)-$G240)/IF(AX240&lt;0,ABS(AX240),AX240)</f>
        <v>9.3295136130602963E-3</v>
      </c>
      <c r="AZ240" s="152">
        <f>VLOOKUP(AZ$2,怪物属性!$B$4:$F$29,5,FALSE)/($F240-VLOOKUP(AZ$2,怪物属性!$B$4:$F$29,4,FALSE))</f>
        <v>432.25</v>
      </c>
      <c r="BA240" s="153">
        <f>$E240/(VLOOKUP(BA$2,怪物属性!$B$4:$F$29,3,FALSE)-$G240)/IF(AZ240&lt;0,ABS(AZ240),AZ240)</f>
        <v>5.1752640231711921E-3</v>
      </c>
      <c r="BB240" s="152">
        <f>VLOOKUP(BB$2,怪物属性!$B$4:$F$29,5,FALSE)/($F240-VLOOKUP(BB$2,怪物属性!$B$4:$F$29,4,FALSE))</f>
        <v>1090.0169491525423</v>
      </c>
      <c r="BC240" s="153">
        <f>$E240/(VLOOKUP(BC$2,怪物属性!$B$4:$F$29,3,FALSE)-$G240)/IF(BB240&lt;0,ABS(BB240),BB240)</f>
        <v>1.8022275549352009E-3</v>
      </c>
      <c r="BD240" s="152">
        <f>VLOOKUP(BD$2,怪物属性!$B$4:$F$29,5,FALSE)/($F240-VLOOKUP(BD$2,怪物属性!$B$4:$F$29,4,FALSE))</f>
        <v>-609.90395480225993</v>
      </c>
      <c r="BE240" s="153">
        <f>$E240/(VLOOKUP(BE$2,怪物属性!$B$4:$F$29,3,FALSE)-$G240)/IF(BD240&lt;0,ABS(BD240),BD240)</f>
        <v>2.6126594166821331E-3</v>
      </c>
    </row>
    <row r="241" spans="1:57" x14ac:dyDescent="0.15">
      <c r="A241" s="30">
        <f>VLOOKUP(B241,装备升级!W:AB,静态模拟!C241+1,FALSE)+IF(静态模拟!D241=0,0,VLOOKUP(B241,装备强化!AP:AZ,静态模拟!D241+1,FALSE))</f>
        <v>1027</v>
      </c>
      <c r="B241" s="149">
        <v>20</v>
      </c>
      <c r="C241" s="149">
        <v>2</v>
      </c>
      <c r="D241" s="149">
        <v>4</v>
      </c>
      <c r="E241" s="149">
        <f t="shared" si="10"/>
        <v>28470</v>
      </c>
      <c r="F241" s="22">
        <f t="shared" si="11"/>
        <v>9490</v>
      </c>
      <c r="G241" s="22">
        <f t="shared" si="12"/>
        <v>4745</v>
      </c>
      <c r="H241" s="152">
        <f>VLOOKUP(H$2,怪物属性!$B$4:$F$29,5,FALSE)/($F241-VLOOKUP(H$2,怪物属性!$B$4:$F$29,4,FALSE))</f>
        <v>1.2478485370051635</v>
      </c>
      <c r="I241" s="153">
        <f>$E241/(VLOOKUP(I$2,怪物属性!$B$4:$F$29,3,FALSE)-$G241)/IF(H241&lt;0,ABS(H241),H241)</f>
        <v>-7.138694920374606</v>
      </c>
      <c r="J241" s="152">
        <f>VLOOKUP(J$2,怪物属性!$B$4:$F$29,5,FALSE)/($F241-VLOOKUP(J$2,怪物属性!$B$4:$F$29,4,FALSE))</f>
        <v>1.8804920913884007</v>
      </c>
      <c r="K241" s="153">
        <f>$E241/(VLOOKUP(K$2,怪物属性!$B$4:$F$29,3,FALSE)-$G241)/IF(J241&lt;0,ABS(J241),J241)</f>
        <v>-5.4596661397791122</v>
      </c>
      <c r="L241" s="152">
        <f>VLOOKUP(L$2,怪物属性!$B$4:$F$29,5,FALSE)/($F241-VLOOKUP(L$2,怪物属性!$B$4:$F$29,4,FALSE))</f>
        <v>3.0395020349533159</v>
      </c>
      <c r="M241" s="153">
        <f>$E241/(VLOOKUP(M$2,怪物属性!$B$4:$F$29,3,FALSE)-$G241)/IF(L241&lt;0,ABS(L241),L241)</f>
        <v>-3.9892103402968537</v>
      </c>
      <c r="N241" s="152">
        <f>VLOOKUP(N$2,怪物属性!$B$4:$F$29,5,FALSE)/($F241-VLOOKUP(N$2,怪物属性!$B$4:$F$29,4,FALSE))</f>
        <v>4.0440528634361232</v>
      </c>
      <c r="O241" s="153">
        <f>$E241/(VLOOKUP(O$2,怪物属性!$B$4:$F$29,3,FALSE)-$G241)/IF(N241&lt;0,ABS(N241),N241)</f>
        <v>-3.6628341936844113</v>
      </c>
      <c r="P241" s="152">
        <f>VLOOKUP(P$2,怪物属性!$B$4:$F$29,5,FALSE)/($F241-VLOOKUP(P$2,怪物属性!$B$4:$F$29,4,FALSE))</f>
        <v>5.7402678683189388</v>
      </c>
      <c r="Q241" s="153">
        <f>$E241/(VLOOKUP(Q$2,怪物属性!$B$4:$F$29,3,FALSE)-$G241)/IF(P241&lt;0,ABS(P241),P241)</f>
        <v>-3.3219684256850264</v>
      </c>
      <c r="R241" s="152">
        <f>VLOOKUP(R$2,怪物属性!$B$4:$F$29,5,FALSE)/($F241-VLOOKUP(R$2,怪物属性!$B$4:$F$29,4,FALSE))</f>
        <v>7.2264853073270885</v>
      </c>
      <c r="S241" s="153">
        <f>$E241/(VLOOKUP(S$2,怪物属性!$B$4:$F$29,3,FALSE)-$G241)/IF(R241&lt;0,ABS(R241),R241)</f>
        <v>-3.7917945286193042</v>
      </c>
      <c r="T241" s="152">
        <f>VLOOKUP(T$2,怪物属性!$B$4:$F$29,5,FALSE)/($F241-VLOOKUP(T$2,怪物属性!$B$4:$F$29,4,FALSE))</f>
        <v>9.5467928496319665</v>
      </c>
      <c r="U241" s="153">
        <f>$E241/(VLOOKUP(U$2,怪物属性!$B$4:$F$29,3,FALSE)-$G241)/IF(T241&lt;0,ABS(T241),T241)</f>
        <v>-4.9210450839114088</v>
      </c>
      <c r="V241" s="152">
        <f>VLOOKUP(V$2,怪物属性!$B$4:$F$29,5,FALSE)/($F241-VLOOKUP(V$2,怪物属性!$B$4:$F$29,4,FALSE))</f>
        <v>11.482479784366577</v>
      </c>
      <c r="W241" s="153">
        <f>$E241/(VLOOKUP(W$2,怪物属性!$B$4:$F$29,3,FALSE)-$G241)/IF(V241&lt;0,ABS(V241),V241)</f>
        <v>-14.758509389671362</v>
      </c>
      <c r="X241" s="152">
        <f>VLOOKUP(X$2,怪物属性!$B$4:$F$29,5,FALSE)/($F241-VLOOKUP(X$2,怪物属性!$B$4:$F$29,4,FALSE))</f>
        <v>14.507951873876365</v>
      </c>
      <c r="Y241" s="153">
        <f>$E241/(VLOOKUP(Y$2,怪物属性!$B$4:$F$29,3,FALSE)-$G241)/IF(X241&lt;0,ABS(X241),X241)</f>
        <v>7.2146033125137734</v>
      </c>
      <c r="Z241" s="152">
        <f>VLOOKUP(Z$2,怪物属性!$B$4:$F$29,5,FALSE)/($F241-VLOOKUP(Z$2,怪物属性!$B$4:$F$29,4,FALSE))</f>
        <v>17.028271061230289</v>
      </c>
      <c r="AA241" s="153">
        <f>$E241/(VLOOKUP(AA$2,怪物属性!$B$4:$F$29,3,FALSE)-$G241)/IF(Z241&lt;0,ABS(Z241),Z241)</f>
        <v>2.3253483508816779</v>
      </c>
      <c r="AB241" s="152">
        <f>VLOOKUP(AB$2,怪物属性!$B$4:$F$29,5,FALSE)/($F241-VLOOKUP(AB$2,怪物属性!$B$4:$F$29,4,FALSE))</f>
        <v>30.864524677045381</v>
      </c>
      <c r="AC241" s="153">
        <f>$E241/(VLOOKUP(AC$2,怪物属性!$B$4:$F$29,3,FALSE)-$G241)/IF(AB241&lt;0,ABS(AB241),AB241)</f>
        <v>0.33144743902069385</v>
      </c>
      <c r="AD241" s="152">
        <f>VLOOKUP(AD$2,怪物属性!$B$4:$F$29,5,FALSE)/($F241-VLOOKUP(AD$2,怪物属性!$B$4:$F$29,4,FALSE))</f>
        <v>36.450286309213951</v>
      </c>
      <c r="AE241" s="153">
        <f>$E241/(VLOOKUP(AE$2,怪物属性!$B$4:$F$29,3,FALSE)-$G241)/IF(AD241&lt;0,ABS(AD241),AD241)</f>
        <v>0.22999523666373078</v>
      </c>
      <c r="AF241" s="152">
        <f>VLOOKUP(AF$2,怪物属性!$B$4:$F$29,5,FALSE)/($F241-VLOOKUP(AF$2,怪物属性!$B$4:$F$29,4,FALSE))</f>
        <v>44.832785688207373</v>
      </c>
      <c r="AG241" s="153">
        <f>$E241/(VLOOKUP(AG$2,怪物属性!$B$4:$F$29,3,FALSE)-$G241)/IF(AF241&lt;0,ABS(AF241),AF241)</f>
        <v>0.15765301496817247</v>
      </c>
      <c r="AH241" s="152">
        <f>VLOOKUP(AH$2,怪物属性!$B$4:$F$29,5,FALSE)/($F241-VLOOKUP(AH$2,怪物属性!$B$4:$F$29,4,FALSE))</f>
        <v>52.474576271186443</v>
      </c>
      <c r="AI241" s="153">
        <f>$E241/(VLOOKUP(AI$2,怪物属性!$B$4:$F$29,3,FALSE)-$G241)/IF(AH241&lt;0,ABS(AH241),AH241)</f>
        <v>0.11635180133227602</v>
      </c>
      <c r="AJ241" s="152">
        <f>VLOOKUP(AJ$2,怪物属性!$B$4:$F$29,5,FALSE)/($F241-VLOOKUP(AJ$2,怪物属性!$B$4:$F$29,4,FALSE))</f>
        <v>63.841373671300083</v>
      </c>
      <c r="AK241" s="153">
        <f>$E241/(VLOOKUP(AK$2,怪物属性!$B$4:$F$29,3,FALSE)-$G241)/IF(AJ241&lt;0,ABS(AJ241),AJ241)</f>
        <v>8.374630064770909E-2</v>
      </c>
      <c r="AL241" s="152">
        <f>VLOOKUP(AL$2,怪物属性!$B$4:$F$29,5,FALSE)/($F241-VLOOKUP(AL$2,怪物属性!$B$4:$F$29,4,FALSE))</f>
        <v>75.165680473372788</v>
      </c>
      <c r="AM241" s="153">
        <f>$E241/(VLOOKUP(AM$2,怪物属性!$B$4:$F$29,3,FALSE)-$G241)/IF(AL241&lt;0,ABS(AL241),AL241)</f>
        <v>6.2657284410845296E-2</v>
      </c>
      <c r="AN241" s="152">
        <f>VLOOKUP(AN$2,怪物属性!$B$4:$F$29,5,FALSE)/($F241-VLOOKUP(AN$2,怪物属性!$B$4:$F$29,4,FALSE))</f>
        <v>91.108731466227354</v>
      </c>
      <c r="AO241" s="153">
        <f>$E241/(VLOOKUP(AO$2,怪物属性!$B$4:$F$29,3,FALSE)-$G241)/IF(AN241&lt;0,ABS(AN241),AN241)</f>
        <v>4.6383222684278497E-2</v>
      </c>
      <c r="AP241" s="152">
        <f>VLOOKUP(AP$2,怪物属性!$B$4:$F$29,5,FALSE)/($F241-VLOOKUP(AP$2,怪物属性!$B$4:$F$29,4,FALSE))</f>
        <v>107.30532786885246</v>
      </c>
      <c r="AQ241" s="153">
        <f>$E241/(VLOOKUP(AQ$2,怪物属性!$B$4:$F$29,3,FALSE)-$G241)/IF(AP241&lt;0,ABS(AP241),AP241)</f>
        <v>3.5427650423141374E-2</v>
      </c>
      <c r="AR241" s="152">
        <f>VLOOKUP(AR$2,怪物属性!$B$4:$F$29,5,FALSE)/($F241-VLOOKUP(AR$2,怪物属性!$B$4:$F$29,4,FALSE))</f>
        <v>131.27927927927928</v>
      </c>
      <c r="AS241" s="153">
        <f>$E241/(VLOOKUP(AS$2,怪物属性!$B$4:$F$29,3,FALSE)-$G241)/IF(AR241&lt;0,ABS(AR241),AR241)</f>
        <v>2.6270854902401542E-2</v>
      </c>
      <c r="AT241" s="152">
        <f>VLOOKUP(AT$2,怪物属性!$B$4:$F$29,5,FALSE)/($F241-VLOOKUP(AT$2,怪物属性!$B$4:$F$29,4,FALSE))</f>
        <v>158.66433566433565</v>
      </c>
      <c r="AU241" s="153">
        <f>$E241/(VLOOKUP(AU$2,怪物属性!$B$4:$F$29,3,FALSE)-$G241)/IF(AT241&lt;0,ABS(AT241),AT241)</f>
        <v>1.9653385457737337E-2</v>
      </c>
      <c r="AV241" s="152">
        <f>VLOOKUP(AV$2,怪物属性!$B$4:$F$29,5,FALSE)/($F241-VLOOKUP(AV$2,怪物属性!$B$4:$F$29,4,FALSE))</f>
        <v>205.92411720510893</v>
      </c>
      <c r="AW241" s="153">
        <f>$E241/(VLOOKUP(AW$2,怪物属性!$B$4:$F$29,3,FALSE)-$G241)/IF(AV241&lt;0,ABS(AV241),AV241)</f>
        <v>1.3607757033818609E-2</v>
      </c>
      <c r="AX241" s="152">
        <f>VLOOKUP(AX$2,怪物属性!$B$4:$F$29,5,FALSE)/($F241-VLOOKUP(AX$2,怪物属性!$B$4:$F$29,4,FALSE))</f>
        <v>268.55900046274871</v>
      </c>
      <c r="AY241" s="153">
        <f>$E241/(VLOOKUP(AY$2,怪物属性!$B$4:$F$29,3,FALSE)-$G241)/IF(AX241&lt;0,ABS(AX241),AX241)</f>
        <v>9.4449594403596283E-3</v>
      </c>
      <c r="AZ241" s="152">
        <f>VLOOKUP(AZ$2,怪物属性!$B$4:$F$29,5,FALSE)/($F241-VLOOKUP(AZ$2,怪物属性!$B$4:$F$29,4,FALSE))</f>
        <v>426.32876712328766</v>
      </c>
      <c r="BA241" s="153">
        <f>$E241/(VLOOKUP(BA$2,怪物属性!$B$4:$F$29,3,FALSE)-$G241)/IF(AZ241&lt;0,ABS(AZ241),AZ241)</f>
        <v>5.2623678976795804E-3</v>
      </c>
      <c r="BB241" s="152">
        <f>VLOOKUP(BB$2,怪物属性!$B$4:$F$29,5,FALSE)/($F241-VLOOKUP(BB$2,怪物属性!$B$4:$F$29,4,FALSE))</f>
        <v>1054.2786885245901</v>
      </c>
      <c r="BC241" s="153">
        <f>$E241/(VLOOKUP(BC$2,怪物属性!$B$4:$F$29,3,FALSE)-$G241)/IF(BB241&lt;0,ABS(BB241),BB241)</f>
        <v>1.8685472596850167E-3</v>
      </c>
      <c r="BD241" s="152">
        <f>VLOOKUP(BD$2,怪物属性!$B$4:$F$29,5,FALSE)/($F241-VLOOKUP(BD$2,怪物属性!$B$4:$F$29,4,FALSE))</f>
        <v>-621.61036468330133</v>
      </c>
      <c r="BE241" s="153">
        <f>$E241/(VLOOKUP(BE$2,怪物属性!$B$4:$F$29,3,FALSE)-$G241)/IF(BD241&lt;0,ABS(BD241),BD241)</f>
        <v>2.5703122855477612E-3</v>
      </c>
    </row>
    <row r="242" spans="1:57" x14ac:dyDescent="0.15">
      <c r="A242" s="30">
        <f>VLOOKUP(B242,装备升级!W:AB,静态模拟!C242+1,FALSE)+IF(静态模拟!D242=0,0,VLOOKUP(B242,装备强化!AP:AZ,静态模拟!D242+1,FALSE))</f>
        <v>1630</v>
      </c>
      <c r="B242" s="149">
        <v>20</v>
      </c>
      <c r="C242" s="149">
        <v>2</v>
      </c>
      <c r="D242" s="149">
        <v>5</v>
      </c>
      <c r="E242" s="149">
        <f t="shared" si="10"/>
        <v>28530</v>
      </c>
      <c r="F242" s="22">
        <f t="shared" si="11"/>
        <v>9510</v>
      </c>
      <c r="G242" s="22">
        <f t="shared" si="12"/>
        <v>4755</v>
      </c>
      <c r="H242" s="152">
        <f>VLOOKUP(H$2,怪物属性!$B$4:$F$29,5,FALSE)/($F242-VLOOKUP(H$2,怪物属性!$B$4:$F$29,4,FALSE))</f>
        <v>1.2449914138523182</v>
      </c>
      <c r="I242" s="153">
        <f>$E242/(VLOOKUP(I$2,怪物属性!$B$4:$F$29,3,FALSE)-$G242)/IF(H242&lt;0,ABS(H242),H242)</f>
        <v>-7.1477918557876396</v>
      </c>
      <c r="J242" s="152">
        <f>VLOOKUP(J$2,怪物属性!$B$4:$F$29,5,FALSE)/($F242-VLOOKUP(J$2,怪物属性!$B$4:$F$29,4,FALSE))</f>
        <v>1.8760958503798948</v>
      </c>
      <c r="K242" s="153">
        <f>$E242/(VLOOKUP(K$2,怪物属性!$B$4:$F$29,3,FALSE)-$G242)/IF(J242&lt;0,ABS(J242),J242)</f>
        <v>-5.4642875133067585</v>
      </c>
      <c r="L242" s="152">
        <f>VLOOKUP(L$2,怪物属性!$B$4:$F$29,5,FALSE)/($F242-VLOOKUP(L$2,怪物属性!$B$4:$F$29,4,FALSE))</f>
        <v>3.0322426558395033</v>
      </c>
      <c r="M242" s="153">
        <f>$E242/(VLOOKUP(M$2,怪物属性!$B$4:$F$29,3,FALSE)-$G242)/IF(L242&lt;0,ABS(L242),L242)</f>
        <v>-3.9901940624443837</v>
      </c>
      <c r="N242" s="152">
        <f>VLOOKUP(N$2,怪物属性!$B$4:$F$29,5,FALSE)/($F242-VLOOKUP(N$2,怪物属性!$B$4:$F$29,4,FALSE))</f>
        <v>4.0341796875</v>
      </c>
      <c r="O242" s="153">
        <f>$E242/(VLOOKUP(O$2,怪物属性!$B$4:$F$29,3,FALSE)-$G242)/IF(N242&lt;0,ABS(N242),N242)</f>
        <v>-3.6604915718300202</v>
      </c>
      <c r="P242" s="152">
        <f>VLOOKUP(P$2,怪物属性!$B$4:$F$29,5,FALSE)/($F242-VLOOKUP(P$2,怪物属性!$B$4:$F$29,4,FALSE))</f>
        <v>5.7259333250093647</v>
      </c>
      <c r="Q242" s="153">
        <f>$E242/(VLOOKUP(Q$2,怪物属性!$B$4:$F$29,3,FALSE)-$G242)/IF(P242&lt;0,ABS(P242),P242)</f>
        <v>-3.3150990154277893</v>
      </c>
      <c r="R242" s="152">
        <f>VLOOKUP(R$2,怪物属性!$B$4:$F$29,5,FALSE)/($F242-VLOOKUP(R$2,怪物属性!$B$4:$F$29,4,FALSE))</f>
        <v>7.2079866888519133</v>
      </c>
      <c r="S242" s="153">
        <f>$E242/(VLOOKUP(S$2,怪物属性!$B$4:$F$29,3,FALSE)-$G242)/IF(R242&lt;0,ABS(R242),R242)</f>
        <v>-3.7732215617564808</v>
      </c>
      <c r="T242" s="152">
        <f>VLOOKUP(T$2,怪物属性!$B$4:$F$29,5,FALSE)/($F242-VLOOKUP(T$2,怪物属性!$B$4:$F$29,4,FALSE))</f>
        <v>9.5217619297325644</v>
      </c>
      <c r="U242" s="153">
        <f>$E242/(VLOOKUP(U$2,怪物属性!$B$4:$F$29,3,FALSE)-$G242)/IF(T242&lt;0,ABS(T242),T242)</f>
        <v>-4.8641139535648836</v>
      </c>
      <c r="V242" s="152">
        <f>VLOOKUP(V$2,怪物属性!$B$4:$F$29,5,FALSE)/($F242-VLOOKUP(V$2,怪物属性!$B$4:$F$29,4,FALSE))</f>
        <v>11.451612903225806</v>
      </c>
      <c r="W242" s="153">
        <f>$E242/(VLOOKUP(W$2,怪物属性!$B$4:$F$29,3,FALSE)-$G242)/IF(V242&lt;0,ABS(V242),V242)</f>
        <v>-13.996360183573351</v>
      </c>
      <c r="X242" s="152">
        <f>VLOOKUP(X$2,怪物属性!$B$4:$F$29,5,FALSE)/($F242-VLOOKUP(X$2,怪物属性!$B$4:$F$29,4,FALSE))</f>
        <v>14.467935457178321</v>
      </c>
      <c r="Y242" s="153">
        <f>$E242/(VLOOKUP(Y$2,怪物属性!$B$4:$F$29,3,FALSE)-$G242)/IF(X242&lt;0,ABS(X242),X242)</f>
        <v>7.5265147604017422</v>
      </c>
      <c r="Z242" s="152">
        <f>VLOOKUP(Z$2,怪物属性!$B$4:$F$29,5,FALSE)/($F242-VLOOKUP(Z$2,怪物属性!$B$4:$F$29,4,FALSE))</f>
        <v>16.980025499362515</v>
      </c>
      <c r="AA242" s="153">
        <f>$E242/(VLOOKUP(AA$2,怪物属性!$B$4:$F$29,3,FALSE)-$G242)/IF(Z242&lt;0,ABS(Z242),Z242)</f>
        <v>2.3698300294986629</v>
      </c>
      <c r="AB242" s="152">
        <f>VLOOKUP(AB$2,怪物属性!$B$4:$F$29,5,FALSE)/($F242-VLOOKUP(AB$2,怪物属性!$B$4:$F$29,4,FALSE))</f>
        <v>30.762627930009906</v>
      </c>
      <c r="AC242" s="153">
        <f>$E242/(VLOOKUP(AC$2,怪物属性!$B$4:$F$29,3,FALSE)-$G242)/IF(AB242&lt;0,ABS(AB242),AB242)</f>
        <v>0.33444789687328524</v>
      </c>
      <c r="AD242" s="152">
        <f>VLOOKUP(AD$2,怪物属性!$B$4:$F$29,5,FALSE)/($F242-VLOOKUP(AD$2,怪物属性!$B$4:$F$29,4,FALSE))</f>
        <v>36.324226180183295</v>
      </c>
      <c r="AE242" s="153">
        <f>$E242/(VLOOKUP(AE$2,怪物属性!$B$4:$F$29,3,FALSE)-$G242)/IF(AD242&lt;0,ABS(AD242),AD242)</f>
        <v>0.23196285566275099</v>
      </c>
      <c r="AF242" s="152">
        <f>VLOOKUP(AF$2,怪物属性!$B$4:$F$29,5,FALSE)/($F242-VLOOKUP(AF$2,怪物属性!$B$4:$F$29,4,FALSE))</f>
        <v>44.669698072026193</v>
      </c>
      <c r="AG242" s="153">
        <f>$E242/(VLOOKUP(AG$2,怪物属性!$B$4:$F$29,3,FALSE)-$G242)/IF(AF242&lt;0,ABS(AF242),AF242)</f>
        <v>0.15895669419207983</v>
      </c>
      <c r="AH242" s="152">
        <f>VLOOKUP(AH$2,怪物属性!$B$4:$F$29,5,FALSE)/($F242-VLOOKUP(AH$2,怪物属性!$B$4:$F$29,4,FALSE))</f>
        <v>52.273215656178053</v>
      </c>
      <c r="AI242" s="153">
        <f>$E242/(VLOOKUP(AI$2,怪物属性!$B$4:$F$29,3,FALSE)-$G242)/IF(AH242&lt;0,ABS(AH242),AH242)</f>
        <v>0.11729770149881705</v>
      </c>
      <c r="AJ242" s="152">
        <f>VLOOKUP(AJ$2,怪物属性!$B$4:$F$29,5,FALSE)/($F242-VLOOKUP(AJ$2,怪物属性!$B$4:$F$29,4,FALSE))</f>
        <v>63.581433224755699</v>
      </c>
      <c r="AK242" s="153">
        <f>$E242/(VLOOKUP(AK$2,怪物属性!$B$4:$F$29,3,FALSE)-$G242)/IF(AJ242&lt;0,ABS(AJ242),AJ242)</f>
        <v>8.4424440166534387E-2</v>
      </c>
      <c r="AL242" s="152">
        <f>VLOOKUP(AL$2,怪物属性!$B$4:$F$29,5,FALSE)/($F242-VLOOKUP(AL$2,怪物属性!$B$4:$F$29,4,FALSE))</f>
        <v>74.837660920794235</v>
      </c>
      <c r="AM242" s="153">
        <f>$E242/(VLOOKUP(AM$2,怪物属性!$B$4:$F$29,3,FALSE)-$G242)/IF(AL242&lt;0,ABS(AL242),AL242)</f>
        <v>6.316904223817249E-2</v>
      </c>
      <c r="AN242" s="152">
        <f>VLOOKUP(AN$2,怪物属性!$B$4:$F$29,5,FALSE)/($F242-VLOOKUP(AN$2,怪物属性!$B$4:$F$29,4,FALSE))</f>
        <v>90.681892714921531</v>
      </c>
      <c r="AO242" s="153">
        <f>$E242/(VLOOKUP(AO$2,怪物属性!$B$4:$F$29,3,FALSE)-$G242)/IF(AN242&lt;0,ABS(AN242),AN242)</f>
        <v>4.6769181323666371E-2</v>
      </c>
      <c r="AP242" s="152">
        <f>VLOOKUP(AP$2,怪物属性!$B$4:$F$29,5,FALSE)/($F242-VLOOKUP(AP$2,怪物属性!$B$4:$F$29,4,FALSE))</f>
        <v>106.75840978593273</v>
      </c>
      <c r="AQ242" s="153">
        <f>$E242/(VLOOKUP(AQ$2,怪物属性!$B$4:$F$29,3,FALSE)-$G242)/IF(AP242&lt;0,ABS(AP242),AP242)</f>
        <v>3.5731902664613596E-2</v>
      </c>
      <c r="AR242" s="152">
        <f>VLOOKUP(AR$2,怪物属性!$B$4:$F$29,5,FALSE)/($F242-VLOOKUP(AR$2,怪物属性!$B$4:$F$29,4,FALSE))</f>
        <v>130.54423292273236</v>
      </c>
      <c r="AS242" s="153">
        <f>$E242/(VLOOKUP(AS$2,怪物属性!$B$4:$F$29,3,FALSE)-$G242)/IF(AR242&lt;0,ABS(AR242),AR242)</f>
        <v>2.6506563173814824E-2</v>
      </c>
      <c r="AT242" s="152">
        <f>VLOOKUP(AT$2,怪物属性!$B$4:$F$29,5,FALSE)/($F242-VLOOKUP(AT$2,怪物属性!$B$4:$F$29,4,FALSE))</f>
        <v>157.66203411244473</v>
      </c>
      <c r="AU242" s="153">
        <f>$E242/(VLOOKUP(AU$2,怪物属性!$B$4:$F$29,3,FALSE)-$G242)/IF(AT242&lt;0,ABS(AT242),AT242)</f>
        <v>1.9841742441640144E-2</v>
      </c>
      <c r="AV242" s="152">
        <f>VLOOKUP(AV$2,怪物属性!$B$4:$F$29,5,FALSE)/($F242-VLOOKUP(AV$2,怪物属性!$B$4:$F$29,4,FALSE))</f>
        <v>204.38851603281134</v>
      </c>
      <c r="AW242" s="153">
        <f>$E242/(VLOOKUP(AW$2,怪物属性!$B$4:$F$29,3,FALSE)-$G242)/IF(AV242&lt;0,ABS(AV242),AV242)</f>
        <v>1.3752423536224559E-2</v>
      </c>
      <c r="AX242" s="152">
        <f>VLOOKUP(AX$2,怪物属性!$B$4:$F$29,5,FALSE)/($F242-VLOOKUP(AX$2,怪物属性!$B$4:$F$29,4,FALSE))</f>
        <v>266.09628610729021</v>
      </c>
      <c r="AY242" s="153">
        <f>$E242/(VLOOKUP(AY$2,怪物属性!$B$4:$F$29,3,FALSE)-$G242)/IF(AX242&lt;0,ABS(AX242),AX242)</f>
        <v>9.5609799340852907E-3</v>
      </c>
      <c r="AZ242" s="152">
        <f>VLOOKUP(AZ$2,怪物属性!$B$4:$F$29,5,FALSE)/($F242-VLOOKUP(AZ$2,怪物属性!$B$4:$F$29,4,FALSE))</f>
        <v>420.56756756756755</v>
      </c>
      <c r="BA242" s="153">
        <f>$E242/(VLOOKUP(BA$2,怪物属性!$B$4:$F$29,3,FALSE)-$G242)/IF(AZ242&lt;0,ABS(AZ242),AZ242)</f>
        <v>5.3499132446500871E-3</v>
      </c>
      <c r="BB242" s="152">
        <f>VLOOKUP(BB$2,怪物属性!$B$4:$F$29,5,FALSE)/($F242-VLOOKUP(BB$2,怪物属性!$B$4:$F$29,4,FALSE))</f>
        <v>1020.8095238095239</v>
      </c>
      <c r="BC242" s="153">
        <f>$E242/(VLOOKUP(BC$2,怪物属性!$B$4:$F$29,3,FALSE)-$G242)/IF(BB242&lt;0,ABS(BB242),BB242)</f>
        <v>1.9352172109077062E-3</v>
      </c>
      <c r="BD242" s="152">
        <f>VLOOKUP(BD$2,怪物属性!$B$4:$F$29,5,FALSE)/($F242-VLOOKUP(BD$2,怪物属性!$B$4:$F$29,4,FALSE))</f>
        <v>-633.77495107632092</v>
      </c>
      <c r="BE242" s="153">
        <f>$E242/(VLOOKUP(BE$2,怪物属性!$B$4:$F$29,3,FALSE)-$G242)/IF(BD242&lt;0,ABS(BD242),BD242)</f>
        <v>2.5277095387794342E-3</v>
      </c>
    </row>
    <row r="243" spans="1:57" x14ac:dyDescent="0.15">
      <c r="A243" s="30">
        <f>VLOOKUP(B243,装备升级!W:AB,静态模拟!C243+1,FALSE)+IF(静态模拟!D243=0,0,VLOOKUP(B243,装备强化!AP:AZ,静态模拟!D243+1,FALSE))</f>
        <v>2410</v>
      </c>
      <c r="B243" s="149">
        <v>20</v>
      </c>
      <c r="C243" s="149">
        <v>2</v>
      </c>
      <c r="D243" s="149">
        <v>6</v>
      </c>
      <c r="E243" s="149">
        <f t="shared" si="10"/>
        <v>28590</v>
      </c>
      <c r="F243" s="22">
        <f t="shared" si="11"/>
        <v>9530</v>
      </c>
      <c r="G243" s="22">
        <f t="shared" si="12"/>
        <v>4765</v>
      </c>
      <c r="H243" s="152">
        <f>VLOOKUP(H$2,怪物属性!$B$4:$F$29,5,FALSE)/($F243-VLOOKUP(H$2,怪物属性!$B$4:$F$29,4,FALSE))</f>
        <v>1.2421473443746431</v>
      </c>
      <c r="I243" s="153">
        <f>$E243/(VLOOKUP(I$2,怪物属性!$B$4:$F$29,3,FALSE)-$G243)/IF(H243&lt;0,ABS(H243),H243)</f>
        <v>-7.1569008406244636</v>
      </c>
      <c r="J243" s="152">
        <f>VLOOKUP(J$2,怪物属性!$B$4:$F$29,5,FALSE)/($F243-VLOOKUP(J$2,怪物属性!$B$4:$F$29,4,FALSE))</f>
        <v>1.8717201166180757</v>
      </c>
      <c r="K243" s="153">
        <f>$E243/(VLOOKUP(K$2,怪物属性!$B$4:$F$29,3,FALSE)-$G243)/IF(J243&lt;0,ABS(J243),J243)</f>
        <v>-5.4689293326774884</v>
      </c>
      <c r="L243" s="152">
        <f>VLOOKUP(L$2,怪物属性!$B$4:$F$29,5,FALSE)/($F243-VLOOKUP(L$2,怪物属性!$B$4:$F$29,4,FALSE))</f>
        <v>3.0250178699070767</v>
      </c>
      <c r="M243" s="153">
        <f>$E243/(VLOOKUP(M$2,怪物属性!$B$4:$F$29,3,FALSE)-$G243)/IF(L243&lt;0,ABS(L243),L243)</f>
        <v>-3.9912093908062123</v>
      </c>
      <c r="N243" s="152">
        <f>VLOOKUP(N$2,怪物属性!$B$4:$F$29,5,FALSE)/($F243-VLOOKUP(N$2,怪物属性!$B$4:$F$29,4,FALSE))</f>
        <v>4.0243546030199706</v>
      </c>
      <c r="O243" s="153">
        <f>$E243/(VLOOKUP(O$2,怪物属性!$B$4:$F$29,3,FALSE)-$G243)/IF(N243&lt;0,ABS(N243),N243)</f>
        <v>-3.6582104711282231</v>
      </c>
      <c r="P243" s="152">
        <f>VLOOKUP(P$2,怪物属性!$B$4:$F$29,5,FALSE)/($F243-VLOOKUP(P$2,怪物属性!$B$4:$F$29,4,FALSE))</f>
        <v>5.7116701955411635</v>
      </c>
      <c r="Q243" s="153">
        <f>$E243/(VLOOKUP(Q$2,怪物属性!$B$4:$F$29,3,FALSE)-$G243)/IF(P243&lt;0,ABS(P243),P243)</f>
        <v>-3.3083550001039854</v>
      </c>
      <c r="R243" s="152">
        <f>VLOOKUP(R$2,怪物属性!$B$4:$F$29,5,FALSE)/($F243-VLOOKUP(R$2,怪物属性!$B$4:$F$29,4,FALSE))</f>
        <v>7.1895825354270393</v>
      </c>
      <c r="S243" s="153">
        <f>$E243/(VLOOKUP(S$2,怪物属性!$B$4:$F$29,3,FALSE)-$G243)/IF(R243&lt;0,ABS(R243),R243)</f>
        <v>-3.7550396015040182</v>
      </c>
      <c r="T243" s="152">
        <f>VLOOKUP(T$2,怪物属性!$B$4:$F$29,5,FALSE)/($F243-VLOOKUP(T$2,怪物属性!$B$4:$F$29,4,FALSE))</f>
        <v>9.4968619246861916</v>
      </c>
      <c r="U243" s="153">
        <f>$E243/(VLOOKUP(U$2,怪物属性!$B$4:$F$29,3,FALSE)-$G243)/IF(T243&lt;0,ABS(T243),T243)</f>
        <v>-4.8090544939749673</v>
      </c>
      <c r="V243" s="152">
        <f>VLOOKUP(V$2,怪物属性!$B$4:$F$29,5,FALSE)/($F243-VLOOKUP(V$2,怪物属性!$B$4:$F$29,4,FALSE))</f>
        <v>11.420911528150134</v>
      </c>
      <c r="W243" s="153">
        <f>$E243/(VLOOKUP(W$2,怪物属性!$B$4:$F$29,3,FALSE)-$G243)/IF(V243&lt;0,ABS(V243),V243)</f>
        <v>-13.315440515433025</v>
      </c>
      <c r="X243" s="152">
        <f>VLOOKUP(X$2,怪物属性!$B$4:$F$29,5,FALSE)/($F243-VLOOKUP(X$2,怪物属性!$B$4:$F$29,4,FALSE))</f>
        <v>14.428139183055976</v>
      </c>
      <c r="Y243" s="153">
        <f>$E243/(VLOOKUP(Y$2,怪物属性!$B$4:$F$29,3,FALSE)-$G243)/IF(X243&lt;0,ABS(X243),X243)</f>
        <v>7.8632718684621796</v>
      </c>
      <c r="Z243" s="152">
        <f>VLOOKUP(Z$2,怪物属性!$B$4:$F$29,5,FALSE)/($F243-VLOOKUP(Z$2,怪物属性!$B$4:$F$29,4,FALSE))</f>
        <v>16.93205254979517</v>
      </c>
      <c r="AA243" s="153">
        <f>$E243/(VLOOKUP(AA$2,怪物属性!$B$4:$F$29,3,FALSE)-$G243)/IF(Z243&lt;0,ABS(Z243),Z243)</f>
        <v>2.4156130766404251</v>
      </c>
      <c r="AB243" s="152">
        <f>VLOOKUP(AB$2,怪物属性!$B$4:$F$29,5,FALSE)/($F243-VLOOKUP(AB$2,怪物属性!$B$4:$F$29,4,FALSE))</f>
        <v>30.661401776900295</v>
      </c>
      <c r="AC243" s="153">
        <f>$E243/(VLOOKUP(AC$2,怪物属性!$B$4:$F$29,3,FALSE)-$G243)/IF(AB243&lt;0,ABS(AB243),AB243)</f>
        <v>0.33747473455110877</v>
      </c>
      <c r="AD243" s="152">
        <f>VLOOKUP(AD$2,怪物属性!$B$4:$F$29,5,FALSE)/($F243-VLOOKUP(AD$2,怪物属性!$B$4:$F$29,4,FALSE))</f>
        <v>36.199034981905911</v>
      </c>
      <c r="AE243" s="153">
        <f>$E243/(VLOOKUP(AE$2,怪物属性!$B$4:$F$29,3,FALSE)-$G243)/IF(AD243&lt;0,ABS(AD243),AD243)</f>
        <v>0.23394551539751346</v>
      </c>
      <c r="AF243" s="152">
        <f>VLOOKUP(AF$2,怪物属性!$B$4:$F$29,5,FALSE)/($F243-VLOOKUP(AF$2,怪物属性!$B$4:$F$29,4,FALSE))</f>
        <v>44.507792678506704</v>
      </c>
      <c r="AG243" s="153">
        <f>$E243/(VLOOKUP(AG$2,怪物属性!$B$4:$F$29,3,FALSE)-$G243)/IF(AF243&lt;0,ABS(AF243),AF243)</f>
        <v>0.1602693169814024</v>
      </c>
      <c r="AH243" s="152">
        <f>VLOOKUP(AH$2,怪物属性!$B$4:$F$29,5,FALSE)/($F243-VLOOKUP(AH$2,怪物属性!$B$4:$F$29,4,FALSE))</f>
        <v>52.073394495412842</v>
      </c>
      <c r="AI243" s="153">
        <f>$E243/(VLOOKUP(AI$2,怪物属性!$B$4:$F$29,3,FALSE)-$G243)/IF(AH243&lt;0,ABS(AH243),AH243)</f>
        <v>0.11824957345596067</v>
      </c>
      <c r="AJ243" s="152">
        <f>VLOOKUP(AJ$2,怪物属性!$B$4:$F$29,5,FALSE)/($F243-VLOOKUP(AJ$2,怪物属性!$B$4:$F$29,4,FALSE))</f>
        <v>63.323600973236012</v>
      </c>
      <c r="AK243" s="153">
        <f>$E243/(VLOOKUP(AK$2,怪物属性!$B$4:$F$29,3,FALSE)-$G243)/IF(AJ243&lt;0,ABS(AJ243),AJ243)</f>
        <v>8.5106584852832942E-2</v>
      </c>
      <c r="AL243" s="152">
        <f>VLOOKUP(AL$2,怪物属性!$B$4:$F$29,5,FALSE)/($F243-VLOOKUP(AL$2,怪物属性!$B$4:$F$29,4,FALSE))</f>
        <v>74.512491853139252</v>
      </c>
      <c r="AM243" s="153">
        <f>$E243/(VLOOKUP(AM$2,怪物属性!$B$4:$F$29,3,FALSE)-$G243)/IF(AL243&lt;0,ABS(AL243),AL243)</f>
        <v>6.3683660252837407E-2</v>
      </c>
      <c r="AN243" s="152">
        <f>VLOOKUP(AN$2,怪物属性!$B$4:$F$29,5,FALSE)/($F243-VLOOKUP(AN$2,怪物属性!$B$4:$F$29,4,FALSE))</f>
        <v>90.259034740032646</v>
      </c>
      <c r="AO243" s="153">
        <f>$E243/(VLOOKUP(AO$2,怪物属性!$B$4:$F$29,3,FALSE)-$G243)/IF(AN243&lt;0,ABS(AN243),AN243)</f>
        <v>4.7157212135868792E-2</v>
      </c>
      <c r="AP243" s="152">
        <f>VLOOKUP(AP$2,怪物属性!$B$4:$F$29,5,FALSE)/($F243-VLOOKUP(AP$2,怪物属性!$B$4:$F$29,4,FALSE))</f>
        <v>106.21703853955376</v>
      </c>
      <c r="AQ243" s="153">
        <f>$E243/(VLOOKUP(AQ$2,怪物属性!$B$4:$F$29,3,FALSE)-$G243)/IF(AP243&lt;0,ABS(AP243),AP243)</f>
        <v>3.6037736652277136E-2</v>
      </c>
      <c r="AR243" s="152">
        <f>VLOOKUP(AR$2,怪物属性!$B$4:$F$29,5,FALSE)/($F243-VLOOKUP(AR$2,怪物属性!$B$4:$F$29,4,FALSE))</f>
        <v>129.81737193763919</v>
      </c>
      <c r="AS243" s="153">
        <f>$E243/(VLOOKUP(AS$2,怪物属性!$B$4:$F$29,3,FALSE)-$G243)/IF(AR243&lt;0,ABS(AR243),AR243)</f>
        <v>2.674346889785886E-2</v>
      </c>
      <c r="AT243" s="152">
        <f>VLOOKUP(AT$2,怪物属性!$B$4:$F$29,5,FALSE)/($F243-VLOOKUP(AT$2,怪物属性!$B$4:$F$29,4,FALSE))</f>
        <v>156.67231638418079</v>
      </c>
      <c r="AU243" s="153">
        <f>$E243/(VLOOKUP(AU$2,怪物属性!$B$4:$F$29,3,FALSE)-$G243)/IF(AT243&lt;0,ABS(AT243),AT243)</f>
        <v>2.003104072483089E-2</v>
      </c>
      <c r="AV243" s="152">
        <f>VLOOKUP(AV$2,怪物属性!$B$4:$F$29,5,FALSE)/($F243-VLOOKUP(AV$2,怪物属性!$B$4:$F$29,4,FALSE))</f>
        <v>202.87564766839378</v>
      </c>
      <c r="AW243" s="153">
        <f>$E243/(VLOOKUP(AW$2,怪物属性!$B$4:$F$29,3,FALSE)-$G243)/IF(AV243&lt;0,ABS(AV243),AV243)</f>
        <v>1.3897807152426367E-2</v>
      </c>
      <c r="AX243" s="152">
        <f>VLOOKUP(AX$2,怪物属性!$B$4:$F$29,5,FALSE)/($F243-VLOOKUP(AX$2,怪物属性!$B$4:$F$29,4,FALSE))</f>
        <v>263.67832803271239</v>
      </c>
      <c r="AY243" s="153">
        <f>$E243/(VLOOKUP(AY$2,怪物属性!$B$4:$F$29,3,FALSE)-$G243)/IF(AX243&lt;0,ABS(AX243),AX243)</f>
        <v>9.6775766329728133E-3</v>
      </c>
      <c r="AZ243" s="152">
        <f>VLOOKUP(AZ$2,怪物属性!$B$4:$F$29,5,FALSE)/($F243-VLOOKUP(AZ$2,怪物属性!$B$4:$F$29,4,FALSE))</f>
        <v>414.96</v>
      </c>
      <c r="BA243" s="153">
        <f>$E243/(VLOOKUP(BA$2,怪物属性!$B$4:$F$29,3,FALSE)-$G243)/IF(AZ243&lt;0,ABS(AZ243),AZ243)</f>
        <v>5.4379011094002998E-3</v>
      </c>
      <c r="BB243" s="152">
        <f>VLOOKUP(BB$2,怪物属性!$B$4:$F$29,5,FALSE)/($F243-VLOOKUP(BB$2,怪物属性!$B$4:$F$29,4,FALSE))</f>
        <v>989.4</v>
      </c>
      <c r="BC243" s="153">
        <f>$E243/(VLOOKUP(BC$2,怪物属性!$B$4:$F$29,3,FALSE)-$G243)/IF(BB243&lt;0,ABS(BB243),BB243)</f>
        <v>2.0022381366655057E-3</v>
      </c>
      <c r="BD243" s="152">
        <f>VLOOKUP(BD$2,怪物属性!$B$4:$F$29,5,FALSE)/($F243-VLOOKUP(BD$2,怪物属性!$B$4:$F$29,4,FALSE))</f>
        <v>-646.42514970059881</v>
      </c>
      <c r="BE243" s="153">
        <f>$E243/(VLOOKUP(BE$2,怪物属性!$B$4:$F$29,3,FALSE)-$G243)/IF(BD243&lt;0,ABS(BD243),BD243)</f>
        <v>2.4848507455400813E-3</v>
      </c>
    </row>
    <row r="244" spans="1:57" x14ac:dyDescent="0.15">
      <c r="A244" s="30">
        <f>VLOOKUP(B244,装备升级!W:AB,静态模拟!C244+1,FALSE)+IF(静态模拟!D244=0,0,VLOOKUP(B244,装备强化!AP:AZ,静态模拟!D244+1,FALSE))</f>
        <v>3403</v>
      </c>
      <c r="B244" s="149">
        <v>20</v>
      </c>
      <c r="C244" s="149">
        <v>2</v>
      </c>
      <c r="D244" s="149">
        <v>7</v>
      </c>
      <c r="E244" s="149">
        <f t="shared" si="10"/>
        <v>28650</v>
      </c>
      <c r="F244" s="22">
        <f t="shared" si="11"/>
        <v>9550</v>
      </c>
      <c r="G244" s="22">
        <f t="shared" si="12"/>
        <v>4775</v>
      </c>
      <c r="H244" s="152">
        <f>VLOOKUP(H$2,怪物属性!$B$4:$F$29,5,FALSE)/($F244-VLOOKUP(H$2,怪物属性!$B$4:$F$29,4,FALSE))</f>
        <v>1.2393162393162394</v>
      </c>
      <c r="I244" s="153">
        <f>$E244/(VLOOKUP(I$2,怪物属性!$B$4:$F$29,3,FALSE)-$G244)/IF(H244&lt;0,ABS(H244),H244)</f>
        <v>-7.1660217628321607</v>
      </c>
      <c r="J244" s="152">
        <f>VLOOKUP(J$2,怪物属性!$B$4:$F$29,5,FALSE)/($F244-VLOOKUP(J$2,怪物属性!$B$4:$F$29,4,FALSE))</f>
        <v>1.8673647469458987</v>
      </c>
      <c r="K244" s="153">
        <f>$E244/(VLOOKUP(K$2,怪物属性!$B$4:$F$29,3,FALSE)-$G244)/IF(J244&lt;0,ABS(J244),J244)</f>
        <v>-5.4735913790631541</v>
      </c>
      <c r="L244" s="152">
        <f>VLOOKUP(L$2,怪物属性!$B$4:$F$29,5,FALSE)/($F244-VLOOKUP(L$2,怪物属性!$B$4:$F$29,4,FALSE))</f>
        <v>3.0178274304730213</v>
      </c>
      <c r="M244" s="153">
        <f>$E244/(VLOOKUP(M$2,怪物属性!$B$4:$F$29,3,FALSE)-$G244)/IF(L244&lt;0,ABS(L244),L244)</f>
        <v>-3.9922559266496127</v>
      </c>
      <c r="N244" s="152">
        <f>VLOOKUP(N$2,怪物属性!$B$4:$F$29,5,FALSE)/($F244-VLOOKUP(N$2,怪物属性!$B$4:$F$29,4,FALSE))</f>
        <v>4.0145772594752183</v>
      </c>
      <c r="O244" s="153">
        <f>$E244/(VLOOKUP(O$2,怪物属性!$B$4:$F$29,3,FALSE)-$G244)/IF(N244&lt;0,ABS(N244),N244)</f>
        <v>-3.6559899460695031</v>
      </c>
      <c r="P244" s="152">
        <f>VLOOKUP(P$2,怪物属性!$B$4:$F$29,5,FALSE)/($F244-VLOOKUP(P$2,怪物属性!$B$4:$F$29,4,FALSE))</f>
        <v>5.6974779475711266</v>
      </c>
      <c r="Q244" s="153">
        <f>$E244/(VLOOKUP(Q$2,怪物属性!$B$4:$F$29,3,FALSE)-$G244)/IF(P244&lt;0,ABS(P244),P244)</f>
        <v>-3.3017339096886618</v>
      </c>
      <c r="R244" s="152">
        <f>VLOOKUP(R$2,怪物属性!$B$4:$F$29,5,FALSE)/($F244-VLOOKUP(R$2,怪物属性!$B$4:$F$29,4,FALSE))</f>
        <v>7.1712721253024325</v>
      </c>
      <c r="S244" s="153">
        <f>$E244/(VLOOKUP(S$2,怪物属性!$B$4:$F$29,3,FALSE)-$G244)/IF(R244&lt;0,ABS(R244),R244)</f>
        <v>-3.7372376748045619</v>
      </c>
      <c r="T244" s="152">
        <f>VLOOKUP(T$2,怪物属性!$B$4:$F$29,5,FALSE)/($F244-VLOOKUP(T$2,怪物属性!$B$4:$F$29,4,FALSE))</f>
        <v>9.4720918101199789</v>
      </c>
      <c r="U244" s="153">
        <f>$E244/(VLOOKUP(U$2,怪物属性!$B$4:$F$29,3,FALSE)-$G244)/IF(T244&lt;0,ABS(T244),T244)</f>
        <v>-4.755778418785213</v>
      </c>
      <c r="V244" s="152">
        <f>VLOOKUP(V$2,怪物属性!$B$4:$F$29,5,FALSE)/($F244-VLOOKUP(V$2,怪物属性!$B$4:$F$29,4,FALSE))</f>
        <v>11.390374331550802</v>
      </c>
      <c r="W244" s="153">
        <f>$E244/(VLOOKUP(W$2,怪物属性!$B$4:$F$29,3,FALSE)-$G244)/IF(V244&lt;0,ABS(V244),V244)</f>
        <v>-12.703442879499217</v>
      </c>
      <c r="X244" s="152">
        <f>VLOOKUP(X$2,怪物属性!$B$4:$F$29,5,FALSE)/($F244-VLOOKUP(X$2,怪物属性!$B$4:$F$29,4,FALSE))</f>
        <v>14.388561239884789</v>
      </c>
      <c r="Y244" s="153">
        <f>$E244/(VLOOKUP(Y$2,怪物属性!$B$4:$F$29,3,FALSE)-$G244)/IF(X244&lt;0,ABS(X244),X244)</f>
        <v>8.2279546772123311</v>
      </c>
      <c r="Z244" s="152">
        <f>VLOOKUP(Z$2,怪物属性!$B$4:$F$29,5,FALSE)/($F244-VLOOKUP(Z$2,怪物属性!$B$4:$F$29,4,FALSE))</f>
        <v>16.884349908437809</v>
      </c>
      <c r="AA244" s="153">
        <f>$E244/(VLOOKUP(AA$2,怪物属性!$B$4:$F$29,3,FALSE)-$G244)/IF(Z244&lt;0,ABS(Z244),Z244)</f>
        <v>2.4627541556679877</v>
      </c>
      <c r="AB244" s="152">
        <f>VLOOKUP(AB$2,怪物属性!$B$4:$F$29,5,FALSE)/($F244-VLOOKUP(AB$2,怪物属性!$B$4:$F$29,4,FALSE))</f>
        <v>30.560839619547394</v>
      </c>
      <c r="AC244" s="153">
        <f>$E244/(VLOOKUP(AC$2,怪物属性!$B$4:$F$29,3,FALSE)-$G244)/IF(AB244&lt;0,ABS(AB244),AB244)</f>
        <v>0.34052823952047623</v>
      </c>
      <c r="AD244" s="152">
        <f>VLOOKUP(AD$2,怪物属性!$B$4:$F$29,5,FALSE)/($F244-VLOOKUP(AD$2,怪物属性!$B$4:$F$29,4,FALSE))</f>
        <v>36.074703760947962</v>
      </c>
      <c r="AE244" s="153">
        <f>$E244/(VLOOKUP(AE$2,怪物属性!$B$4:$F$29,3,FALSE)-$G244)/IF(AD244&lt;0,ABS(AD244),AD244)</f>
        <v>0.23594334992092139</v>
      </c>
      <c r="AF244" s="152">
        <f>VLOOKUP(AF$2,怪物属性!$B$4:$F$29,5,FALSE)/($F244-VLOOKUP(AF$2,怪物属性!$B$4:$F$29,4,FALSE))</f>
        <v>44.347056699169379</v>
      </c>
      <c r="AG244" s="153">
        <f>$E244/(VLOOKUP(AG$2,怪物属性!$B$4:$F$29,3,FALSE)-$G244)/IF(AF244&lt;0,ABS(AF244),AF244)</f>
        <v>0.16159095044643587</v>
      </c>
      <c r="AH244" s="152">
        <f>VLOOKUP(AH$2,怪物属性!$B$4:$F$29,5,FALSE)/($F244-VLOOKUP(AH$2,怪物属性!$B$4:$F$29,4,FALSE))</f>
        <v>51.875095201827875</v>
      </c>
      <c r="AI244" s="153">
        <f>$E244/(VLOOKUP(AI$2,怪物属性!$B$4:$F$29,3,FALSE)-$G244)/IF(AH244&lt;0,ABS(AH244),AH244)</f>
        <v>0.11920745587275888</v>
      </c>
      <c r="AJ244" s="152">
        <f>VLOOKUP(AJ$2,怪物属性!$B$4:$F$29,5,FALSE)/($F244-VLOOKUP(AJ$2,怪物属性!$B$4:$F$29,4,FALSE))</f>
        <v>63.067851373182549</v>
      </c>
      <c r="AK244" s="153">
        <f>$E244/(VLOOKUP(AK$2,怪物属性!$B$4:$F$29,3,FALSE)-$G244)/IF(AJ244&lt;0,ABS(AJ244),AJ244)</f>
        <v>8.5792757398771791E-2</v>
      </c>
      <c r="AL244" s="152">
        <f>VLOOKUP(AL$2,怪物属性!$B$4:$F$29,5,FALSE)/($F244-VLOOKUP(AL$2,怪物属性!$B$4:$F$29,4,FALSE))</f>
        <v>74.190136275146003</v>
      </c>
      <c r="AM244" s="153">
        <f>$E244/(VLOOKUP(AM$2,怪物属性!$B$4:$F$29,3,FALSE)-$G244)/IF(AL244&lt;0,ABS(AL244),AL244)</f>
        <v>6.4201152720113522E-2</v>
      </c>
      <c r="AN244" s="152">
        <f>VLOOKUP(AN$2,怪物属性!$B$4:$F$29,5,FALSE)/($F244-VLOOKUP(AN$2,怪物属性!$B$4:$F$29,4,FALSE))</f>
        <v>89.840102111858897</v>
      </c>
      <c r="AO244" s="153">
        <f>$E244/(VLOOKUP(AO$2,怪物属性!$B$4:$F$29,3,FALSE)-$G244)/IF(AN244&lt;0,ABS(AN244),AN244)</f>
        <v>4.7547324389587801E-2</v>
      </c>
      <c r="AP244" s="152">
        <f>VLOOKUP(AP$2,怪物属性!$B$4:$F$29,5,FALSE)/($F244-VLOOKUP(AP$2,怪物属性!$B$4:$F$29,4,FALSE))</f>
        <v>105.6811301715439</v>
      </c>
      <c r="AQ244" s="153">
        <f>$E244/(VLOOKUP(AQ$2,怪物属性!$B$4:$F$29,3,FALSE)-$G244)/IF(AP244&lt;0,ABS(AP244),AP244)</f>
        <v>3.6345158747894388E-2</v>
      </c>
      <c r="AR244" s="152">
        <f>VLOOKUP(AR$2,怪物属性!$B$4:$F$29,5,FALSE)/($F244-VLOOKUP(AR$2,怪物属性!$B$4:$F$29,4,FALSE))</f>
        <v>129.09856035437431</v>
      </c>
      <c r="AS244" s="153">
        <f>$E244/(VLOOKUP(AS$2,怪物属性!$B$4:$F$29,3,FALSE)-$G244)/IF(AR244&lt;0,ABS(AR244),AR244)</f>
        <v>2.6981576442142025E-2</v>
      </c>
      <c r="AT244" s="152">
        <f>VLOOKUP(AT$2,怪物属性!$B$4:$F$29,5,FALSE)/($F244-VLOOKUP(AT$2,怪物属性!$B$4:$F$29,4,FALSE))</f>
        <v>155.69494697442295</v>
      </c>
      <c r="AU244" s="153">
        <f>$E244/(VLOOKUP(AU$2,怪物属性!$B$4:$F$29,3,FALSE)-$G244)/IF(AT244&lt;0,ABS(AT244),AT244)</f>
        <v>2.0221283410494041E-2</v>
      </c>
      <c r="AV244" s="152">
        <f>VLOOKUP(AV$2,怪物属性!$B$4:$F$29,5,FALSE)/($F244-VLOOKUP(AV$2,怪物属性!$B$4:$F$29,4,FALSE))</f>
        <v>201.38501102130786</v>
      </c>
      <c r="AW244" s="153">
        <f>$E244/(VLOOKUP(AW$2,怪物属性!$B$4:$F$29,3,FALSE)-$G244)/IF(AV244&lt;0,ABS(AV244),AV244)</f>
        <v>1.4043910006156892E-2</v>
      </c>
      <c r="AX244" s="152">
        <f>VLOOKUP(AX$2,怪物属性!$B$4:$F$29,5,FALSE)/($F244-VLOOKUP(AX$2,怪物属性!$B$4:$F$29,4,FALSE))</f>
        <v>261.30391715443494</v>
      </c>
      <c r="AY244" s="153">
        <f>$E244/(VLOOKUP(AY$2,怪物属性!$B$4:$F$29,3,FALSE)-$G244)/IF(AX244&lt;0,ABS(AX244),AX244)</f>
        <v>9.7947510812561416E-3</v>
      </c>
      <c r="AZ244" s="152">
        <f>VLOOKUP(AZ$2,怪物属性!$B$4:$F$29,5,FALSE)/($F244-VLOOKUP(AZ$2,怪物属性!$B$4:$F$29,4,FALSE))</f>
        <v>409.5</v>
      </c>
      <c r="BA244" s="153">
        <f>$E244/(VLOOKUP(BA$2,怪物属性!$B$4:$F$29,3,FALSE)-$G244)/IF(AZ244&lt;0,ABS(AZ244),AZ244)</f>
        <v>5.5263325405505498E-3</v>
      </c>
      <c r="BB244" s="152">
        <f>VLOOKUP(BB$2,怪物属性!$B$4:$F$29,5,FALSE)/($F244-VLOOKUP(BB$2,怪物属性!$B$4:$F$29,4,FALSE))</f>
        <v>959.8656716417911</v>
      </c>
      <c r="BC244" s="153">
        <f>$E244/(VLOOKUP(BC$2,怪物属性!$B$4:$F$29,3,FALSE)-$G244)/IF(BB244&lt;0,ABS(BB244),BB244)</f>
        <v>2.0696107670399606E-3</v>
      </c>
      <c r="BD244" s="152">
        <f>VLOOKUP(BD$2,怪物属性!$B$4:$F$29,5,FALSE)/($F244-VLOOKUP(BD$2,怪物属性!$B$4:$F$29,4,FALSE))</f>
        <v>-659.59063136456211</v>
      </c>
      <c r="BE244" s="153">
        <f>$E244/(VLOOKUP(BE$2,怪物属性!$B$4:$F$29,3,FALSE)-$G244)/IF(BD244&lt;0,ABS(BD244),BD244)</f>
        <v>2.4417354740238601E-3</v>
      </c>
    </row>
    <row r="245" spans="1:57" x14ac:dyDescent="0.15">
      <c r="A245" s="30">
        <f>VLOOKUP(B245,装备升级!W:AB,静态模拟!C245+1,FALSE)+IF(静态模拟!D245=0,0,VLOOKUP(B245,装备强化!AP:AZ,静态模拟!D245+1,FALSE))</f>
        <v>4651</v>
      </c>
      <c r="B245" s="149">
        <v>20</v>
      </c>
      <c r="C245" s="149">
        <v>2</v>
      </c>
      <c r="D245" s="149">
        <v>8</v>
      </c>
      <c r="E245" s="149">
        <f t="shared" si="10"/>
        <v>28710</v>
      </c>
      <c r="F245" s="22">
        <f t="shared" si="11"/>
        <v>9570</v>
      </c>
      <c r="G245" s="22">
        <f t="shared" si="12"/>
        <v>4785</v>
      </c>
      <c r="H245" s="152">
        <f>VLOOKUP(H$2,怪物属性!$B$4:$F$29,5,FALSE)/($F245-VLOOKUP(H$2,怪物属性!$B$4:$F$29,4,FALSE))</f>
        <v>1.2364980102330869</v>
      </c>
      <c r="I245" s="153">
        <f>$E245/(VLOOKUP(I$2,怪物属性!$B$4:$F$29,3,FALSE)-$G245)/IF(H245&lt;0,ABS(H245),H245)</f>
        <v>-7.1751545117428925</v>
      </c>
      <c r="J245" s="152">
        <f>VLOOKUP(J$2,怪物属性!$B$4:$F$29,5,FALSE)/($F245-VLOOKUP(J$2,怪物属性!$B$4:$F$29,4,FALSE))</f>
        <v>1.8630295995356936</v>
      </c>
      <c r="K245" s="153">
        <f>$E245/(VLOOKUP(K$2,怪物属性!$B$4:$F$29,3,FALSE)-$G245)/IF(J245&lt;0,ABS(J245),J245)</f>
        <v>-5.4782734367472781</v>
      </c>
      <c r="L245" s="152">
        <f>VLOOKUP(L$2,怪物属性!$B$4:$F$29,5,FALSE)/($F245-VLOOKUP(L$2,怪物属性!$B$4:$F$29,4,FALSE))</f>
        <v>3.010671093194214</v>
      </c>
      <c r="M245" s="153">
        <f>$E245/(VLOOKUP(M$2,怪物属性!$B$4:$F$29,3,FALSE)-$G245)/IF(L245&lt;0,ABS(L245),L245)</f>
        <v>-3.9933332779207946</v>
      </c>
      <c r="N245" s="152">
        <f>VLOOKUP(N$2,怪物属性!$B$4:$F$29,5,FALSE)/($F245-VLOOKUP(N$2,怪物属性!$B$4:$F$29,4,FALSE))</f>
        <v>4.0048473097430923</v>
      </c>
      <c r="O245" s="153">
        <f>$E245/(VLOOKUP(O$2,怪物属性!$B$4:$F$29,3,FALSE)-$G245)/IF(N245&lt;0,ABS(N245),N245)</f>
        <v>-3.6538290704207839</v>
      </c>
      <c r="P245" s="152">
        <f>VLOOKUP(P$2,怪物属性!$B$4:$F$29,5,FALSE)/($F245-VLOOKUP(P$2,怪物属性!$B$4:$F$29,4,FALSE))</f>
        <v>5.6833560540339567</v>
      </c>
      <c r="Q245" s="153">
        <f>$E245/(VLOOKUP(Q$2,怪物属性!$B$4:$F$29,3,FALSE)-$G245)/IF(P245&lt;0,ABS(P245),P245)</f>
        <v>-3.2952333386063102</v>
      </c>
      <c r="R245" s="152">
        <f>VLOOKUP(R$2,怪物属性!$B$4:$F$29,5,FALSE)/($F245-VLOOKUP(R$2,怪物属性!$B$4:$F$29,4,FALSE))</f>
        <v>7.1530547440619836</v>
      </c>
      <c r="S245" s="153">
        <f>$E245/(VLOOKUP(S$2,怪物属性!$B$4:$F$29,3,FALSE)-$G245)/IF(R245&lt;0,ABS(R245),R245)</f>
        <v>-3.7198052153869456</v>
      </c>
      <c r="T245" s="152">
        <f>VLOOKUP(T$2,怪物属性!$B$4:$F$29,5,FALSE)/($F245-VLOOKUP(T$2,怪物属性!$B$4:$F$29,4,FALSE))</f>
        <v>9.4474505723205002</v>
      </c>
      <c r="U245" s="153">
        <f>$E245/(VLOOKUP(U$2,怪物属性!$B$4:$F$29,3,FALSE)-$G245)/IF(T245&lt;0,ABS(T245),T245)</f>
        <v>-4.7042029082866348</v>
      </c>
      <c r="V245" s="152">
        <f>VLOOKUP(V$2,怪物属性!$B$4:$F$29,5,FALSE)/($F245-VLOOKUP(V$2,怪物属性!$B$4:$F$29,4,FALSE))</f>
        <v>11.36</v>
      </c>
      <c r="W245" s="153">
        <f>$E245/(VLOOKUP(W$2,怪物属性!$B$4:$F$29,3,FALSE)-$G245)/IF(V245&lt;0,ABS(V245),V245)</f>
        <v>-12.150426598049838</v>
      </c>
      <c r="X245" s="152">
        <f>VLOOKUP(X$2,怪物属性!$B$4:$F$29,5,FALSE)/($F245-VLOOKUP(X$2,怪物属性!$B$4:$F$29,4,FALSE))</f>
        <v>14.349199835863766</v>
      </c>
      <c r="Y245" s="153">
        <f>$E245/(VLOOKUP(Y$2,怪物属性!$B$4:$F$29,3,FALSE)-$G245)/IF(X245&lt;0,ABS(X245),X245)</f>
        <v>8.6241742686379368</v>
      </c>
      <c r="Z245" s="152">
        <f>VLOOKUP(Z$2,怪物属性!$B$4:$F$29,5,FALSE)/($F245-VLOOKUP(Z$2,怪物属性!$B$4:$F$29,4,FALSE))</f>
        <v>16.83691529709229</v>
      </c>
      <c r="AA245" s="153">
        <f>$E245/(VLOOKUP(AA$2,怪物属性!$B$4:$F$29,3,FALSE)-$G245)/IF(Z245&lt;0,ABS(Z245),Z245)</f>
        <v>2.5113132679901473</v>
      </c>
      <c r="AB245" s="152">
        <f>VLOOKUP(AB$2,怪物属性!$B$4:$F$29,5,FALSE)/($F245-VLOOKUP(AB$2,怪物属性!$B$4:$F$29,4,FALSE))</f>
        <v>30.460934946060803</v>
      </c>
      <c r="AC245" s="153">
        <f>$E245/(VLOOKUP(AC$2,怪物属性!$B$4:$F$29,3,FALSE)-$G245)/IF(AB245&lt;0,ABS(AB245),AB245)</f>
        <v>0.34360870343969863</v>
      </c>
      <c r="AD245" s="152">
        <f>VLOOKUP(AD$2,怪物属性!$B$4:$F$29,5,FALSE)/($F245-VLOOKUP(AD$2,怪物属性!$B$4:$F$29,4,FALSE))</f>
        <v>35.951223686462434</v>
      </c>
      <c r="AE245" s="153">
        <f>$E245/(VLOOKUP(AE$2,怪物属性!$B$4:$F$29,3,FALSE)-$G245)/IF(AD245&lt;0,ABS(AD245),AD245)</f>
        <v>0.23795649488364795</v>
      </c>
      <c r="AF245" s="152">
        <f>VLOOKUP(AF$2,怪物属性!$B$4:$F$29,5,FALSE)/($F245-VLOOKUP(AF$2,怪物属性!$B$4:$F$29,4,FALSE))</f>
        <v>44.187477509895643</v>
      </c>
      <c r="AG245" s="153">
        <f>$E245/(VLOOKUP(AG$2,怪物属性!$B$4:$F$29,3,FALSE)-$G245)/IF(AF245&lt;0,ABS(AF245),AF245)</f>
        <v>0.16292166237059838</v>
      </c>
      <c r="AH245" s="152">
        <f>VLOOKUP(AH$2,怪物属性!$B$4:$F$29,5,FALSE)/($F245-VLOOKUP(AH$2,怪物属性!$B$4:$F$29,4,FALSE))</f>
        <v>51.678300455235203</v>
      </c>
      <c r="AI245" s="153">
        <f>$E245/(VLOOKUP(AI$2,怪物属性!$B$4:$F$29,3,FALSE)-$G245)/IF(AH245&lt;0,ABS(AH245),AH245)</f>
        <v>0.12017138775284347</v>
      </c>
      <c r="AJ245" s="152">
        <f>VLOOKUP(AJ$2,怪物属性!$B$4:$F$29,5,FALSE)/($F245-VLOOKUP(AJ$2,怪物属性!$B$4:$F$29,4,FALSE))</f>
        <v>62.814159292035399</v>
      </c>
      <c r="AK245" s="153">
        <f>$E245/(VLOOKUP(AK$2,怪物属性!$B$4:$F$29,3,FALSE)-$G245)/IF(AJ245&lt;0,ABS(AJ245),AJ245)</f>
        <v>8.6482980668265583E-2</v>
      </c>
      <c r="AL245" s="152">
        <f>VLOOKUP(AL$2,怪物属性!$B$4:$F$29,5,FALSE)/($F245-VLOOKUP(AL$2,怪物属性!$B$4:$F$29,4,FALSE))</f>
        <v>73.870557828989874</v>
      </c>
      <c r="AM245" s="153">
        <f>$E245/(VLOOKUP(AM$2,怪物属性!$B$4:$F$29,3,FALSE)-$G245)/IF(AL245&lt;0,ABS(AL245),AL245)</f>
        <v>6.4721534000297024E-2</v>
      </c>
      <c r="AN245" s="152">
        <f>VLOOKUP(AN$2,怪物属性!$B$4:$F$29,5,FALSE)/($F245-VLOOKUP(AN$2,怪物属性!$B$4:$F$29,4,FALSE))</f>
        <v>89.425040425040422</v>
      </c>
      <c r="AO245" s="153">
        <f>$E245/(VLOOKUP(AO$2,怪物属性!$B$4:$F$29,3,FALSE)-$G245)/IF(AN245&lt;0,ABS(AN245),AN245)</f>
        <v>4.793952740888572E-2</v>
      </c>
      <c r="AP245" s="152">
        <f>VLOOKUP(AP$2,怪物属性!$B$4:$F$29,5,FALSE)/($F245-VLOOKUP(AP$2,怪物属性!$B$4:$F$29,4,FALSE))</f>
        <v>105.15060240963855</v>
      </c>
      <c r="AQ245" s="153">
        <f>$E245/(VLOOKUP(AQ$2,怪物属性!$B$4:$F$29,3,FALSE)-$G245)/IF(AP245&lt;0,ABS(AP245),AP245)</f>
        <v>3.6654175347389462E-2</v>
      </c>
      <c r="AR245" s="152">
        <f>VLOOKUP(AR$2,怪物属性!$B$4:$F$29,5,FALSE)/($F245-VLOOKUP(AR$2,怪物属性!$B$4:$F$29,4,FALSE))</f>
        <v>128.3876651982379</v>
      </c>
      <c r="AS245" s="153">
        <f>$E245/(VLOOKUP(AS$2,怪物属性!$B$4:$F$29,3,FALSE)-$G245)/IF(AR245&lt;0,ABS(AR245),AR245)</f>
        <v>2.7220890195539214E-2</v>
      </c>
      <c r="AT245" s="152">
        <f>VLOOKUP(AT$2,怪物属性!$B$4:$F$29,5,FALSE)/($F245-VLOOKUP(AT$2,怪物属性!$B$4:$F$29,4,FALSE))</f>
        <v>154.72969621822691</v>
      </c>
      <c r="AU245" s="153">
        <f>$E245/(VLOOKUP(AU$2,怪物属性!$B$4:$F$29,3,FALSE)-$G245)/IF(AT245&lt;0,ABS(AT245),AT245)</f>
        <v>2.0412473615469443E-2</v>
      </c>
      <c r="AV245" s="152">
        <f>VLOOKUP(AV$2,怪物属性!$B$4:$F$29,5,FALSE)/($F245-VLOOKUP(AV$2,怪物属性!$B$4:$F$29,4,FALSE))</f>
        <v>199.9161196207148</v>
      </c>
      <c r="AW245" s="153">
        <f>$E245/(VLOOKUP(AW$2,怪物属性!$B$4:$F$29,3,FALSE)-$G245)/IF(AV245&lt;0,ABS(AV245),AV245)</f>
        <v>1.41907342295432E-2</v>
      </c>
      <c r="AX245" s="152">
        <f>VLOOKUP(AX$2,怪物属性!$B$4:$F$29,5,FALSE)/($F245-VLOOKUP(AX$2,怪物属性!$B$4:$F$29,4,FALSE))</f>
        <v>258.97188755020079</v>
      </c>
      <c r="AY245" s="153">
        <f>$E245/(VLOOKUP(AY$2,怪物属性!$B$4:$F$29,3,FALSE)-$G245)/IF(AX245&lt;0,ABS(AX245),AX245)</f>
        <v>9.9125048286922424E-3</v>
      </c>
      <c r="AZ245" s="152">
        <f>VLOOKUP(AZ$2,怪物属性!$B$4:$F$29,5,FALSE)/($F245-VLOOKUP(AZ$2,怪物属性!$B$4:$F$29,4,FALSE))</f>
        <v>404.18181818181819</v>
      </c>
      <c r="BA245" s="153">
        <f>$E245/(VLOOKUP(BA$2,怪物属性!$B$4:$F$29,3,FALSE)-$G245)/IF(AZ245&lt;0,ABS(AZ245),AZ245)</f>
        <v>5.6152085900369655E-3</v>
      </c>
      <c r="BB245" s="152">
        <f>VLOOKUP(BB$2,怪物属性!$B$4:$F$29,5,FALSE)/($F245-VLOOKUP(BB$2,怪物属性!$B$4:$F$29,4,FALSE))</f>
        <v>932.04347826086962</v>
      </c>
      <c r="BC245" s="153">
        <f>$E245/(VLOOKUP(BC$2,怪物属性!$B$4:$F$29,3,FALSE)-$G245)/IF(BB245&lt;0,ABS(BB245),BB245)</f>
        <v>2.1373358341389326E-3</v>
      </c>
      <c r="BD245" s="152">
        <f>VLOOKUP(BD$2,怪物属性!$B$4:$F$29,5,FALSE)/($F245-VLOOKUP(BD$2,怪物属性!$B$4:$F$29,4,FALSE))</f>
        <v>-673.30353430353432</v>
      </c>
      <c r="BE245" s="153">
        <f>$E245/(VLOOKUP(BE$2,怪物属性!$B$4:$F$29,3,FALSE)-$G245)/IF(BD245&lt;0,ABS(BD245),BD245)</f>
        <v>2.3983632914534318E-3</v>
      </c>
    </row>
    <row r="246" spans="1:57" x14ac:dyDescent="0.15">
      <c r="A246" s="30">
        <f>VLOOKUP(B246,装备升级!W:AB,静态模拟!C246+1,FALSE)+IF(静态模拟!D246=0,0,VLOOKUP(B246,装备强化!AP:AZ,静态模拟!D246+1,FALSE))</f>
        <v>6193</v>
      </c>
      <c r="B246" s="149">
        <v>20</v>
      </c>
      <c r="C246" s="149">
        <v>2</v>
      </c>
      <c r="D246" s="149">
        <v>9</v>
      </c>
      <c r="E246" s="149">
        <f t="shared" si="10"/>
        <v>28770</v>
      </c>
      <c r="F246" s="22">
        <f t="shared" si="11"/>
        <v>9590</v>
      </c>
      <c r="G246" s="22">
        <f t="shared" si="12"/>
        <v>4795</v>
      </c>
      <c r="H246" s="152">
        <f>VLOOKUP(H$2,怪物属性!$B$4:$F$29,5,FALSE)/($F246-VLOOKUP(H$2,怪物属性!$B$4:$F$29,4,FALSE))</f>
        <v>1.2336925694838343</v>
      </c>
      <c r="I246" s="153">
        <f>$E246/(VLOOKUP(I$2,怪物属性!$B$4:$F$29,3,FALSE)-$G246)/IF(H246&lt;0,ABS(H246),H246)</f>
        <v>-7.1842989780525643</v>
      </c>
      <c r="J246" s="152">
        <f>VLOOKUP(J$2,怪物属性!$B$4:$F$29,5,FALSE)/($F246-VLOOKUP(J$2,怪物属性!$B$4:$F$29,4,FALSE))</f>
        <v>1.8587145338737696</v>
      </c>
      <c r="K246" s="153">
        <f>$E246/(VLOOKUP(K$2,怪物属性!$B$4:$F$29,3,FALSE)-$G246)/IF(J246&lt;0,ABS(J246),J246)</f>
        <v>-5.4829752930699422</v>
      </c>
      <c r="L246" s="152">
        <f>VLOOKUP(L$2,怪物属性!$B$4:$F$29,5,FALSE)/($F246-VLOOKUP(L$2,怪物属性!$B$4:$F$29,4,FALSE))</f>
        <v>3.0035486160397444</v>
      </c>
      <c r="M246" s="153">
        <f>$E246/(VLOOKUP(M$2,怪物属性!$B$4:$F$29,3,FALSE)-$G246)/IF(L246&lt;0,ABS(L246),L246)</f>
        <v>-3.9944410591056507</v>
      </c>
      <c r="N246" s="152">
        <f>VLOOKUP(N$2,怪物属性!$B$4:$F$29,5,FALSE)/($F246-VLOOKUP(N$2,怪物属性!$B$4:$F$29,4,FALSE))</f>
        <v>3.995164410058027</v>
      </c>
      <c r="O246" s="153">
        <f>$E246/(VLOOKUP(O$2,怪物属性!$B$4:$F$29,3,FALSE)-$G246)/IF(N246&lt;0,ABS(N246),N246)</f>
        <v>-3.6517269367366811</v>
      </c>
      <c r="P246" s="152">
        <f>VLOOKUP(P$2,怪物属性!$B$4:$F$29,5,FALSE)/($F246-VLOOKUP(P$2,怪物属性!$B$4:$F$29,4,FALSE))</f>
        <v>5.6693039930770182</v>
      </c>
      <c r="Q246" s="153">
        <f>$E246/(VLOOKUP(Q$2,怪物属性!$B$4:$F$29,3,FALSE)-$G246)/IF(P246&lt;0,ABS(P246),P246)</f>
        <v>-3.2888509436424198</v>
      </c>
      <c r="R246" s="152">
        <f>VLOOKUP(R$2,怪物属性!$B$4:$F$29,5,FALSE)/($F246-VLOOKUP(R$2,怪物属性!$B$4:$F$29,4,FALSE))</f>
        <v>7.1349296845305972</v>
      </c>
      <c r="S246" s="153">
        <f>$E246/(VLOOKUP(S$2,怪物属性!$B$4:$F$29,3,FALSE)-$G246)/IF(R246&lt;0,ABS(R246),R246)</f>
        <v>-3.7027320450891339</v>
      </c>
      <c r="T246" s="152">
        <f>VLOOKUP(T$2,怪物属性!$B$4:$F$29,5,FALSE)/($F246-VLOOKUP(T$2,怪物属性!$B$4:$F$29,4,FALSE))</f>
        <v>9.422937208095485</v>
      </c>
      <c r="U246" s="153">
        <f>$E246/(VLOOKUP(U$2,怪物属性!$B$4:$F$29,3,FALSE)-$G246)/IF(T246&lt;0,ABS(T246),T246)</f>
        <v>-4.6542501927525057</v>
      </c>
      <c r="V246" s="152">
        <f>VLOOKUP(V$2,怪物属性!$B$4:$F$29,5,FALSE)/($F246-VLOOKUP(V$2,怪物属性!$B$4:$F$29,4,FALSE))</f>
        <v>11.329787234042554</v>
      </c>
      <c r="W246" s="153">
        <f>$E246/(VLOOKUP(W$2,怪物属性!$B$4:$F$29,3,FALSE)-$G246)/IF(V246&lt;0,ABS(V246),V246)</f>
        <v>-11.648274970926476</v>
      </c>
      <c r="X246" s="152">
        <f>VLOOKUP(X$2,怪物属性!$B$4:$F$29,5,FALSE)/($F246-VLOOKUP(X$2,怪物属性!$B$4:$F$29,4,FALSE))</f>
        <v>14.310053198745056</v>
      </c>
      <c r="Y246" s="153">
        <f>$E246/(VLOOKUP(Y$2,怪物属性!$B$4:$F$29,3,FALSE)-$G246)/IF(X246&lt;0,ABS(X246),X246)</f>
        <v>9.0561923701275688</v>
      </c>
      <c r="Z246" s="152">
        <f>VLOOKUP(Z$2,怪物属性!$B$4:$F$29,5,FALSE)/($F246-VLOOKUP(Z$2,怪物属性!$B$4:$F$29,4,FALSE))</f>
        <v>16.789746463090069</v>
      </c>
      <c r="AA246" s="153">
        <f>$E246/(VLOOKUP(AA$2,怪物属性!$B$4:$F$29,3,FALSE)-$G246)/IF(Z246&lt;0,ABS(Z246),Z246)</f>
        <v>2.5613540025438821</v>
      </c>
      <c r="AB246" s="152">
        <f>VLOOKUP(AB$2,怪物属性!$B$4:$F$29,5,FALSE)/($F246-VLOOKUP(AB$2,怪物属性!$B$4:$F$29,4,FALSE))</f>
        <v>30.361681329423266</v>
      </c>
      <c r="AC246" s="153">
        <f>$E246/(VLOOKUP(AC$2,怪物属性!$B$4:$F$29,3,FALSE)-$G246)/IF(AB246&lt;0,ABS(AB246),AB246)</f>
        <v>0.34671642223577748</v>
      </c>
      <c r="AD246" s="152">
        <f>VLOOKUP(AD$2,怪物属性!$B$4:$F$29,5,FALSE)/($F246-VLOOKUP(AD$2,怪物属性!$B$4:$F$29,4,FALSE))</f>
        <v>35.828586048098245</v>
      </c>
      <c r="AE246" s="153">
        <f>$E246/(VLOOKUP(AE$2,怪物属性!$B$4:$F$29,3,FALSE)-$G246)/IF(AD246&lt;0,ABS(AD246),AD246)</f>
        <v>0.23998508755801234</v>
      </c>
      <c r="AF246" s="152">
        <f>VLOOKUP(AF$2,怪物属性!$B$4:$F$29,5,FALSE)/($F246-VLOOKUP(AF$2,怪物属性!$B$4:$F$29,4,FALSE))</f>
        <v>44.029042667622804</v>
      </c>
      <c r="AG246" s="153">
        <f>$E246/(VLOOKUP(AG$2,怪物属性!$B$4:$F$29,3,FALSE)-$G246)/IF(AF246&lt;0,ABS(AF246),AF246)</f>
        <v>0.16426152121889084</v>
      </c>
      <c r="AH246" s="152">
        <f>VLOOKUP(AH$2,怪物属性!$B$4:$F$29,5,FALSE)/($F246-VLOOKUP(AH$2,怪物属性!$B$4:$F$29,4,FALSE))</f>
        <v>51.482993197278908</v>
      </c>
      <c r="AI246" s="153">
        <f>$E246/(VLOOKUP(AI$2,怪物属性!$B$4:$F$29,3,FALSE)-$G246)/IF(AH246&lt;0,ABS(AH246),AH246)</f>
        <v>0.12114140843805241</v>
      </c>
      <c r="AJ246" s="152">
        <f>VLOOKUP(AJ$2,怪物属性!$B$4:$F$29,5,FALSE)/($F246-VLOOKUP(AJ$2,怪物属性!$B$4:$F$29,4,FALSE))</f>
        <v>62.5625</v>
      </c>
      <c r="AK246" s="153">
        <f>$E246/(VLOOKUP(AK$2,怪物属性!$B$4:$F$29,3,FALSE)-$G246)/IF(AJ246&lt;0,ABS(AJ246),AJ246)</f>
        <v>8.7177277698604713E-2</v>
      </c>
      <c r="AL246" s="152">
        <f>VLOOKUP(AL$2,怪物属性!$B$4:$F$29,5,FALSE)/($F246-VLOOKUP(AL$2,怪物属性!$B$4:$F$29,4,FALSE))</f>
        <v>73.553720780613332</v>
      </c>
      <c r="AM246" s="153">
        <f>$E246/(VLOOKUP(AM$2,怪物属性!$B$4:$F$29,3,FALSE)-$G246)/IF(AL246&lt;0,ABS(AL246),AL246)</f>
        <v>6.5244818549499164E-2</v>
      </c>
      <c r="AN246" s="152">
        <f>VLOOKUP(AN$2,怪物属性!$B$4:$F$29,5,FALSE)/($F246-VLOOKUP(AN$2,怪物属性!$B$4:$F$29,4,FALSE))</f>
        <v>89.013796275005745</v>
      </c>
      <c r="AO246" s="153">
        <f>$E246/(VLOOKUP(AO$2,怪物属性!$B$4:$F$29,3,FALSE)-$G246)/IF(AN246&lt;0,ABS(AN246),AN246)</f>
        <v>4.8333830573599156E-2</v>
      </c>
      <c r="AP246" s="152">
        <f>VLOOKUP(AP$2,怪物属性!$B$4:$F$29,5,FALSE)/($F246-VLOOKUP(AP$2,怪物属性!$B$4:$F$29,4,FALSE))</f>
        <v>104.62537462537462</v>
      </c>
      <c r="AQ246" s="153">
        <f>$E246/(VLOOKUP(AQ$2,怪物属性!$B$4:$F$29,3,FALSE)-$G246)/IF(AP246&lt;0,ABS(AP246),AP246)</f>
        <v>3.6964792881077756E-2</v>
      </c>
      <c r="AR246" s="152">
        <f>VLOOKUP(AR$2,怪物属性!$B$4:$F$29,5,FALSE)/($F246-VLOOKUP(AR$2,怪物属性!$B$4:$F$29,4,FALSE))</f>
        <v>127.68455640744797</v>
      </c>
      <c r="AS246" s="153">
        <f>$E246/(VLOOKUP(AS$2,怪物属性!$B$4:$F$29,3,FALSE)-$G246)/IF(AR246&lt;0,ABS(AR246),AR246)</f>
        <v>2.7461414568321407E-2</v>
      </c>
      <c r="AT246" s="152">
        <f>VLOOKUP(AT$2,怪物属性!$B$4:$F$29,5,FALSE)/($F246-VLOOKUP(AT$2,怪物属性!$B$4:$F$29,4,FALSE))</f>
        <v>153.77634011090572</v>
      </c>
      <c r="AU246" s="153">
        <f>$E246/(VLOOKUP(AU$2,怪物属性!$B$4:$F$29,3,FALSE)-$G246)/IF(AT246&lt;0,ABS(AT246),AT246)</f>
        <v>2.0604614470327503E-2</v>
      </c>
      <c r="AV246" s="152">
        <f>VLOOKUP(AV$2,怪物属性!$B$4:$F$29,5,FALSE)/($F246-VLOOKUP(AV$2,怪物属性!$B$4:$F$29,4,FALSE))</f>
        <v>198.46850108616945</v>
      </c>
      <c r="AW246" s="153">
        <f>$E246/(VLOOKUP(AW$2,怪物属性!$B$4:$F$29,3,FALSE)-$G246)/IF(AV246&lt;0,ABS(AV246),AV246)</f>
        <v>1.4338281963148059E-2</v>
      </c>
      <c r="AX246" s="152">
        <f>VLOOKUP(AX$2,怪物属性!$B$4:$F$29,5,FALSE)/($F246-VLOOKUP(AX$2,怪物属性!$B$4:$F$29,4,FALSE))</f>
        <v>256.68111455108357</v>
      </c>
      <c r="AY246" s="153">
        <f>$E246/(VLOOKUP(AY$2,怪物属性!$B$4:$F$29,3,FALSE)-$G246)/IF(AX246&lt;0,ABS(AX246),AX246)</f>
        <v>1.0030839430585803E-2</v>
      </c>
      <c r="AZ246" s="152">
        <f>VLOOKUP(AZ$2,怪物属性!$B$4:$F$29,5,FALSE)/($F246-VLOOKUP(AZ$2,怪物属性!$B$4:$F$29,4,FALSE))</f>
        <v>399</v>
      </c>
      <c r="BA246" s="153">
        <f>$E246/(VLOOKUP(BA$2,怪物属性!$B$4:$F$29,3,FALSE)-$G246)/IF(AZ246&lt;0,ABS(AZ246),AZ246)</f>
        <v>5.7045303131245837E-3</v>
      </c>
      <c r="BB246" s="152">
        <f>VLOOKUP(BB$2,怪物属性!$B$4:$F$29,5,FALSE)/($F246-VLOOKUP(BB$2,怪物属性!$B$4:$F$29,4,FALSE))</f>
        <v>905.78873239436621</v>
      </c>
      <c r="BC246" s="153">
        <f>$E246/(VLOOKUP(BC$2,怪物属性!$B$4:$F$29,3,FALSE)-$G246)/IF(BB246&lt;0,ABS(BB246),BB246)</f>
        <v>2.2054140721036336E-3</v>
      </c>
      <c r="BD246" s="152">
        <f>VLOOKUP(BD$2,怪物属性!$B$4:$F$29,5,FALSE)/($F246-VLOOKUP(BD$2,怪物属性!$B$4:$F$29,4,FALSE))</f>
        <v>-687.59872611464971</v>
      </c>
      <c r="BE246" s="153">
        <f>$E246/(VLOOKUP(BE$2,怪物属性!$B$4:$F$29,3,FALSE)-$G246)/IF(BD246&lt;0,ABS(BD246),BD246)</f>
        <v>2.3547337640772281E-3</v>
      </c>
    </row>
    <row r="247" spans="1:57" x14ac:dyDescent="0.15">
      <c r="A247" s="30">
        <f>VLOOKUP(B247,装备升级!W:AB,静态模拟!C247+1,FALSE)+IF(静态模拟!D247=0,0,VLOOKUP(B247,装备强化!AP:AZ,静态模拟!D247+1,FALSE))</f>
        <v>8068</v>
      </c>
      <c r="B247" s="149">
        <v>20</v>
      </c>
      <c r="C247" s="149">
        <v>2</v>
      </c>
      <c r="D247" s="149">
        <v>10</v>
      </c>
      <c r="E247" s="149">
        <f t="shared" si="10"/>
        <v>28830</v>
      </c>
      <c r="F247" s="22">
        <f t="shared" si="11"/>
        <v>9610</v>
      </c>
      <c r="G247" s="22">
        <f t="shared" si="12"/>
        <v>4805</v>
      </c>
      <c r="H247" s="152">
        <f>VLOOKUP(H$2,怪物属性!$B$4:$F$29,5,FALSE)/($F247-VLOOKUP(H$2,怪物属性!$B$4:$F$29,4,FALSE))</f>
        <v>1.230899830220713</v>
      </c>
      <c r="I247" s="153">
        <f>$E247/(VLOOKUP(I$2,怪物属性!$B$4:$F$29,3,FALSE)-$G247)/IF(H247&lt;0,ABS(H247),H247)</f>
        <v>-7.1934550537998811</v>
      </c>
      <c r="J247" s="152">
        <f>VLOOKUP(J$2,怪物属性!$B$4:$F$29,5,FALSE)/($F247-VLOOKUP(J$2,怪物属性!$B$4:$F$29,4,FALSE))</f>
        <v>1.8544194107452339</v>
      </c>
      <c r="K247" s="153">
        <f>$E247/(VLOOKUP(K$2,怪物属性!$B$4:$F$29,3,FALSE)-$G247)/IF(J247&lt;0,ABS(J247),J247)</f>
        <v>-5.4876967383738391</v>
      </c>
      <c r="L247" s="152">
        <f>VLOOKUP(L$2,怪物属性!$B$4:$F$29,5,FALSE)/($F247-VLOOKUP(L$2,怪物属性!$B$4:$F$29,4,FALSE))</f>
        <v>2.99645975926363</v>
      </c>
      <c r="M247" s="153">
        <f>$E247/(VLOOKUP(M$2,怪物属性!$B$4:$F$29,3,FALSE)-$G247)/IF(L247&lt;0,ABS(L247),L247)</f>
        <v>-3.9955788910939587</v>
      </c>
      <c r="N247" s="152">
        <f>VLOOKUP(N$2,怪物属性!$B$4:$F$29,5,FALSE)/($F247-VLOOKUP(N$2,怪物属性!$B$4:$F$29,4,FALSE))</f>
        <v>3.9855282199710564</v>
      </c>
      <c r="O247" s="153">
        <f>$E247/(VLOOKUP(O$2,怪物属性!$B$4:$F$29,3,FALSE)-$G247)/IF(N247&lt;0,ABS(N247),N247)</f>
        <v>-3.6496826558855409</v>
      </c>
      <c r="P247" s="152">
        <f>VLOOKUP(P$2,怪物属性!$B$4:$F$29,5,FALSE)/($F247-VLOOKUP(P$2,怪物属性!$B$4:$F$29,4,FALSE))</f>
        <v>5.6553212479960537</v>
      </c>
      <c r="Q247" s="153">
        <f>$E247/(VLOOKUP(Q$2,怪物属性!$B$4:$F$29,3,FALSE)-$G247)/IF(P247&lt;0,ABS(P247),P247)</f>
        <v>-3.2825844419357204</v>
      </c>
      <c r="R247" s="152">
        <f>VLOOKUP(R$2,怪物属性!$B$4:$F$29,5,FALSE)/($F247-VLOOKUP(R$2,怪物属性!$B$4:$F$29,4,FALSE))</f>
        <v>7.116896246682674</v>
      </c>
      <c r="S247" s="153">
        <f>$E247/(VLOOKUP(S$2,怪物属性!$B$4:$F$29,3,FALSE)-$G247)/IF(R247&lt;0,ABS(R247),R247)</f>
        <v>-3.6860083562008503</v>
      </c>
      <c r="T247" s="152">
        <f>VLOOKUP(T$2,怪物属性!$B$4:$F$29,5,FALSE)/($F247-VLOOKUP(T$2,怪物属性!$B$4:$F$29,4,FALSE))</f>
        <v>9.3985507246376816</v>
      </c>
      <c r="U247" s="153">
        <f>$E247/(VLOOKUP(U$2,怪物属性!$B$4:$F$29,3,FALSE)-$G247)/IF(T247&lt;0,ABS(T247),T247)</f>
        <v>-4.6058471733105497</v>
      </c>
      <c r="V247" s="152">
        <f>VLOOKUP(V$2,怪物属性!$B$4:$F$29,5,FALSE)/($F247-VLOOKUP(V$2,怪物属性!$B$4:$F$29,4,FALSE))</f>
        <v>11.299734748010611</v>
      </c>
      <c r="W247" s="153">
        <f>$E247/(VLOOKUP(W$2,怪物属性!$B$4:$F$29,3,FALSE)-$G247)/IF(V247&lt;0,ABS(V247),V247)</f>
        <v>-11.190295280454658</v>
      </c>
      <c r="X247" s="152">
        <f>VLOOKUP(X$2,怪物属性!$B$4:$F$29,5,FALSE)/($F247-VLOOKUP(X$2,怪物属性!$B$4:$F$29,4,FALSE))</f>
        <v>14.271119575567949</v>
      </c>
      <c r="Y247" s="153">
        <f>$E247/(VLOOKUP(Y$2,怪物属性!$B$4:$F$29,3,FALSE)-$G247)/IF(X247&lt;0,ABS(X247),X247)</f>
        <v>9.529074808577084</v>
      </c>
      <c r="Z247" s="152">
        <f>VLOOKUP(Z$2,怪物属性!$B$4:$F$29,5,FALSE)/($F247-VLOOKUP(Z$2,怪物属性!$B$4:$F$29,4,FALSE))</f>
        <v>16.742841178935606</v>
      </c>
      <c r="AA247" s="153">
        <f>$E247/(VLOOKUP(AA$2,怪物属性!$B$4:$F$29,3,FALSE)-$G247)/IF(Z247&lt;0,ABS(Z247),Z247)</f>
        <v>2.6129438079892027</v>
      </c>
      <c r="AB247" s="152">
        <f>VLOOKUP(AB$2,怪物属性!$B$4:$F$29,5,FALSE)/($F247-VLOOKUP(AB$2,怪物属性!$B$4:$F$29,4,FALSE))</f>
        <v>30.263072426112373</v>
      </c>
      <c r="AC247" s="153">
        <f>$E247/(VLOOKUP(AC$2,怪物属性!$B$4:$F$29,3,FALSE)-$G247)/IF(AB247&lt;0,ABS(AB247),AB247)</f>
        <v>0.34985169618278772</v>
      </c>
      <c r="AD247" s="152">
        <f>VLOOKUP(AD$2,怪物属性!$B$4:$F$29,5,FALSE)/($F247-VLOOKUP(AD$2,怪物属性!$B$4:$F$29,4,FALSE))</f>
        <v>35.706782253952063</v>
      </c>
      <c r="AE247" s="153">
        <f>$E247/(VLOOKUP(AE$2,怪物属性!$B$4:$F$29,3,FALSE)-$G247)/IF(AD247&lt;0,ABS(AD247),AD247)</f>
        <v>0.2420292668622846</v>
      </c>
      <c r="AF247" s="152">
        <f>VLOOKUP(AF$2,怪物属性!$B$4:$F$29,5,FALSE)/($F247-VLOOKUP(AF$2,怪物属性!$B$4:$F$29,4,FALSE))</f>
        <v>43.871739907109685</v>
      </c>
      <c r="AG247" s="153">
        <f>$E247/(VLOOKUP(AG$2,怪物属性!$B$4:$F$29,3,FALSE)-$G247)/IF(AF247&lt;0,ABS(AF247),AF247)</f>
        <v>0.16561059614648566</v>
      </c>
      <c r="AH247" s="152">
        <f>VLOOKUP(AH$2,怪物属性!$B$4:$F$29,5,FALSE)/($F247-VLOOKUP(AH$2,怪物属性!$B$4:$F$29,4,FALSE))</f>
        <v>51.289156626506021</v>
      </c>
      <c r="AI247" s="153">
        <f>$E247/(VLOOKUP(AI$2,怪物属性!$B$4:$F$29,3,FALSE)-$G247)/IF(AH247&lt;0,ABS(AH247),AH247)</f>
        <v>0.12211755761210365</v>
      </c>
      <c r="AJ247" s="152">
        <f>VLOOKUP(AJ$2,怪物属性!$B$4:$F$29,5,FALSE)/($F247-VLOOKUP(AJ$2,怪物属性!$B$4:$F$29,4,FALSE))</f>
        <v>62.312849162011176</v>
      </c>
      <c r="AK247" s="153">
        <f>$E247/(VLOOKUP(AK$2,怪物属性!$B$4:$F$29,3,FALSE)-$G247)/IF(AJ247&lt;0,ABS(AJ247),AJ247)</f>
        <v>8.7875671702101671E-2</v>
      </c>
      <c r="AL247" s="152">
        <f>VLOOKUP(AL$2,怪物属性!$B$4:$F$29,5,FALSE)/($F247-VLOOKUP(AL$2,怪物属性!$B$4:$F$29,4,FALSE))</f>
        <v>73.239590006406146</v>
      </c>
      <c r="AM247" s="153">
        <f>$E247/(VLOOKUP(AM$2,怪物属性!$B$4:$F$29,3,FALSE)-$G247)/IF(AL247&lt;0,ABS(AL247),AL247)</f>
        <v>6.5771020920446871E-2</v>
      </c>
      <c r="AN247" s="152">
        <f>VLOOKUP(AN$2,怪物属性!$B$4:$F$29,5,FALSE)/($F247-VLOOKUP(AN$2,怪物属性!$B$4:$F$29,4,FALSE))</f>
        <v>88.606317235065234</v>
      </c>
      <c r="AO247" s="153">
        <f>$E247/(VLOOKUP(AO$2,怪物属性!$B$4:$F$29,3,FALSE)-$G247)/IF(AN247&lt;0,ABS(AN247),AN247)</f>
        <v>4.8730243319756637E-2</v>
      </c>
      <c r="AP247" s="152">
        <f>VLOOKUP(AP$2,怪物属性!$B$4:$F$29,5,FALSE)/($F247-VLOOKUP(AP$2,怪物属性!$B$4:$F$29,4,FALSE))</f>
        <v>104.10536779324056</v>
      </c>
      <c r="AQ247" s="153">
        <f>$E247/(VLOOKUP(AQ$2,怪物属性!$B$4:$F$29,3,FALSE)-$G247)/IF(AP247&lt;0,ABS(AP247),AP247)</f>
        <v>3.7277017813897466E-2</v>
      </c>
      <c r="AR247" s="152">
        <f>VLOOKUP(AR$2,怪物属性!$B$4:$F$29,5,FALSE)/($F247-VLOOKUP(AR$2,怪物属性!$B$4:$F$29,4,FALSE))</f>
        <v>126.98910675381264</v>
      </c>
      <c r="AS247" s="153">
        <f>$E247/(VLOOKUP(AS$2,怪物属性!$B$4:$F$29,3,FALSE)-$G247)/IF(AR247&lt;0,ABS(AR247),AR247)</f>
        <v>2.7703153992286223E-2</v>
      </c>
      <c r="AT247" s="152">
        <f>VLOOKUP(AT$2,怪物属性!$B$4:$F$29,5,FALSE)/($F247-VLOOKUP(AT$2,怪物属性!$B$4:$F$29,4,FALSE))</f>
        <v>152.83466013472136</v>
      </c>
      <c r="AU247" s="153">
        <f>$E247/(VLOOKUP(AU$2,怪物属性!$B$4:$F$29,3,FALSE)-$G247)/IF(AT247&lt;0,ABS(AT247),AT247)</f>
        <v>2.079770911944491E-2</v>
      </c>
      <c r="AV247" s="152">
        <f>VLOOKUP(AV$2,怪物属性!$B$4:$F$29,5,FALSE)/($F247-VLOOKUP(AV$2,怪物属性!$B$4:$F$29,4,FALSE))</f>
        <v>197.04169662113588</v>
      </c>
      <c r="AW247" s="153">
        <f>$E247/(VLOOKUP(AW$2,怪物属性!$B$4:$F$29,3,FALSE)-$G247)/IF(AV247&lt;0,ABS(AV247),AV247)</f>
        <v>1.4486555356011729E-2</v>
      </c>
      <c r="AX247" s="152">
        <f>VLOOKUP(AX$2,怪物属性!$B$4:$F$29,5,FALSE)/($F247-VLOOKUP(AX$2,怪物属性!$B$4:$F$29,4,FALSE))</f>
        <v>254.43051293292416</v>
      </c>
      <c r="AY247" s="153">
        <f>$E247/(VLOOKUP(AY$2,怪物属性!$B$4:$F$29,3,FALSE)-$G247)/IF(AX247&lt;0,ABS(AX247),AX247)</f>
        <v>1.014975644781408E-2</v>
      </c>
      <c r="AZ247" s="152">
        <f>VLOOKUP(AZ$2,怪物属性!$B$4:$F$29,5,FALSE)/($F247-VLOOKUP(AZ$2,怪物属性!$B$4:$F$29,4,FALSE))</f>
        <v>393.94936708860757</v>
      </c>
      <c r="BA247" s="153">
        <f>$E247/(VLOOKUP(BA$2,怪物属性!$B$4:$F$29,3,FALSE)-$G247)/IF(AZ247&lt;0,ABS(AZ247),AZ247)</f>
        <v>5.7942987684205336E-3</v>
      </c>
      <c r="BB247" s="152">
        <f>VLOOKUP(BB$2,怪物属性!$B$4:$F$29,5,FALSE)/($F247-VLOOKUP(BB$2,怪物属性!$B$4:$F$29,4,FALSE))</f>
        <v>880.97260273972597</v>
      </c>
      <c r="BC247" s="153">
        <f>$E247/(VLOOKUP(BC$2,怪物属性!$B$4:$F$29,3,FALSE)-$G247)/IF(BB247&lt;0,ABS(BB247),BB247)</f>
        <v>2.2738462171156908E-3</v>
      </c>
      <c r="BD247" s="152">
        <f>VLOOKUP(BD$2,怪物属性!$B$4:$F$29,5,FALSE)/($F247-VLOOKUP(BD$2,怪物属性!$B$4:$F$29,4,FALSE))</f>
        <v>-702.51409978308027</v>
      </c>
      <c r="BE247" s="153">
        <f>$E247/(VLOOKUP(BE$2,怪物属性!$B$4:$F$29,3,FALSE)-$G247)/IF(BD247&lt;0,ABS(BD247),BD247)</f>
        <v>2.3108464571667065E-3</v>
      </c>
    </row>
    <row r="248" spans="1:57" x14ac:dyDescent="0.15">
      <c r="A248" s="30">
        <f>VLOOKUP(B248,装备升级!W:AB,静态模拟!C248+1,FALSE)+IF(静态模拟!D248=0,0,VLOOKUP(B248,装备强化!AP:AZ,静态模拟!D248+1,FALSE))</f>
        <v>104</v>
      </c>
      <c r="B248" s="149">
        <v>20</v>
      </c>
      <c r="C248" s="149">
        <v>3</v>
      </c>
      <c r="D248" s="149">
        <v>0</v>
      </c>
      <c r="E248" s="149">
        <f t="shared" si="10"/>
        <v>36510</v>
      </c>
      <c r="F248" s="22">
        <f t="shared" si="11"/>
        <v>12170</v>
      </c>
      <c r="G248" s="22">
        <f t="shared" si="12"/>
        <v>6085</v>
      </c>
      <c r="H248" s="152">
        <f>VLOOKUP(H$2,怪物属性!$B$4:$F$29,5,FALSE)/($F248-VLOOKUP(H$2,怪物属性!$B$4:$F$29,4,FALSE))</f>
        <v>0.95436594997806057</v>
      </c>
      <c r="I248" s="153">
        <f>$E248/(VLOOKUP(I$2,怪物属性!$B$4:$F$29,3,FALSE)-$G248)/IF(H248&lt;0,ABS(H248),H248)</f>
        <v>-8.4338107401325786</v>
      </c>
      <c r="J248" s="152">
        <f>VLOOKUP(J$2,怪物属性!$B$4:$F$29,5,FALSE)/($F248-VLOOKUP(J$2,怪物属性!$B$4:$F$29,4,FALSE))</f>
        <v>1.4311190370040126</v>
      </c>
      <c r="K248" s="153">
        <f>$E248/(VLOOKUP(K$2,怪物属性!$B$4:$F$29,3,FALSE)-$G248)/IF(J248&lt;0,ABS(J248),J248)</f>
        <v>-6.2026512698510077</v>
      </c>
      <c r="L248" s="152">
        <f>VLOOKUP(L$2,怪物属性!$B$4:$F$29,5,FALSE)/($F248-VLOOKUP(L$2,怪物属性!$B$4:$F$29,4,FALSE))</f>
        <v>2.3012506797172376</v>
      </c>
      <c r="M248" s="153">
        <f>$E248/(VLOOKUP(M$2,怪物属性!$B$4:$F$29,3,FALSE)-$G248)/IF(L248&lt;0,ABS(L248),L248)</f>
        <v>-4.3018671141063436</v>
      </c>
      <c r="N248" s="152">
        <f>VLOOKUP(N$2,怪物属性!$B$4:$F$29,5,FALSE)/($F248-VLOOKUP(N$2,怪物属性!$B$4:$F$29,4,FALSE))</f>
        <v>3.0453372650202728</v>
      </c>
      <c r="O248" s="153">
        <f>$E248/(VLOOKUP(O$2,怪物属性!$B$4:$F$29,3,FALSE)-$G248)/IF(N248&lt;0,ABS(N248),N248)</f>
        <v>-3.6752973324125389</v>
      </c>
      <c r="P248" s="152">
        <f>VLOOKUP(P$2,怪物属性!$B$4:$F$29,5,FALSE)/($F248-VLOOKUP(P$2,怪物属性!$B$4:$F$29,4,FALSE))</f>
        <v>4.2983409879088947</v>
      </c>
      <c r="Q248" s="153">
        <f>$E248/(VLOOKUP(Q$2,怪物属性!$B$4:$F$29,3,FALSE)-$G248)/IF(P248&lt;0,ABS(P248),P248)</f>
        <v>-2.9982261885979993</v>
      </c>
      <c r="R248" s="152">
        <f>VLOOKUP(R$2,怪物属性!$B$4:$F$29,5,FALSE)/($F248-VLOOKUP(R$2,怪物属性!$B$4:$F$29,4,FALSE))</f>
        <v>5.3772558006301923</v>
      </c>
      <c r="S248" s="153">
        <f>$E248/(VLOOKUP(S$2,怪物属性!$B$4:$F$29,3,FALSE)-$G248)/IF(R248&lt;0,ABS(R248),R248)</f>
        <v>-2.8540179102841314</v>
      </c>
      <c r="T248" s="152">
        <f>VLOOKUP(T$2,怪物属性!$B$4:$F$29,5,FALSE)/($F248-VLOOKUP(T$2,怪物属性!$B$4:$F$29,4,FALSE))</f>
        <v>7.0598755832037323</v>
      </c>
      <c r="U248" s="153">
        <f>$E248/(VLOOKUP(U$2,怪物属性!$B$4:$F$29,3,FALSE)-$G248)/IF(T248&lt;0,ABS(T248),T248)</f>
        <v>-2.6574919002063311</v>
      </c>
      <c r="V248" s="152">
        <f>VLOOKUP(V$2,怪物属性!$B$4:$F$29,5,FALSE)/($F248-VLOOKUP(V$2,怪物属性!$B$4:$F$29,4,FALSE))</f>
        <v>8.435643564356436</v>
      </c>
      <c r="W248" s="153">
        <f>$E248/(VLOOKUP(W$2,怪物属性!$B$4:$F$29,3,FALSE)-$G248)/IF(V248&lt;0,ABS(V248),V248)</f>
        <v>-2.870068554563455</v>
      </c>
      <c r="X248" s="152">
        <f>VLOOKUP(X$2,怪物属性!$B$4:$F$29,5,FALSE)/($F248-VLOOKUP(X$2,怪物属性!$B$4:$F$29,4,FALSE))</f>
        <v>10.584905660377359</v>
      </c>
      <c r="Y248" s="153">
        <f>$E248/(VLOOKUP(Y$2,怪物属性!$B$4:$F$29,3,FALSE)-$G248)/IF(X248&lt;0,ABS(X248),X248)</f>
        <v>-3.2296360832381978</v>
      </c>
      <c r="Z248" s="152">
        <f>VLOOKUP(Z$2,怪物属性!$B$4:$F$29,5,FALSE)/($F248-VLOOKUP(Z$2,怪物属性!$B$4:$F$29,4,FALSE))</f>
        <v>12.33275028295092</v>
      </c>
      <c r="AA248" s="153">
        <f>$E248/(VLOOKUP(AA$2,怪物属性!$B$4:$F$29,3,FALSE)-$G248)/IF(Z248&lt;0,ABS(Z248),Z248)</f>
        <v>-4.7671662186071151</v>
      </c>
      <c r="AB248" s="152">
        <f>VLOOKUP(AB$2,怪物属性!$B$4:$F$29,5,FALSE)/($F248-VLOOKUP(AB$2,怪物属性!$B$4:$F$29,4,FALSE))</f>
        <v>21.37646249139711</v>
      </c>
      <c r="AC248" s="153">
        <f>$E248/(VLOOKUP(AC$2,怪物属性!$B$4:$F$29,3,FALSE)-$G248)/IF(AB248&lt;0,ABS(AB248),AB248)</f>
        <v>1.1836128317132826</v>
      </c>
      <c r="AD248" s="152">
        <f>VLOOKUP(AD$2,怪物属性!$B$4:$F$29,5,FALSE)/($F248-VLOOKUP(AD$2,怪物属性!$B$4:$F$29,4,FALSE))</f>
        <v>24.880137391922304</v>
      </c>
      <c r="AE248" s="153">
        <f>$E248/(VLOOKUP(AE$2,怪物属性!$B$4:$F$29,3,FALSE)-$G248)/IF(AD248&lt;0,ABS(AD248),AD248)</f>
        <v>0.71373328134966951</v>
      </c>
      <c r="AF248" s="152">
        <f>VLOOKUP(AF$2,怪物属性!$B$4:$F$29,5,FALSE)/($F248-VLOOKUP(AF$2,怪物属性!$B$4:$F$29,4,FALSE))</f>
        <v>30.104682520225545</v>
      </c>
      <c r="AG248" s="153">
        <f>$E248/(VLOOKUP(AG$2,怪物属性!$B$4:$F$29,3,FALSE)-$G248)/IF(AF248&lt;0,ABS(AF248),AF248)</f>
        <v>0.45117862567024092</v>
      </c>
      <c r="AH248" s="152">
        <f>VLOOKUP(AH$2,怪物属性!$B$4:$F$29,5,FALSE)/($F248-VLOOKUP(AH$2,怪物属性!$B$4:$F$29,4,FALSE))</f>
        <v>34.609756097560975</v>
      </c>
      <c r="AI248" s="153">
        <f>$E248/(VLOOKUP(AI$2,怪物属性!$B$4:$F$29,3,FALSE)-$G248)/IF(AH248&lt;0,ABS(AH248),AH248)</f>
        <v>0.31745557104402078</v>
      </c>
      <c r="AJ248" s="152">
        <f>VLOOKUP(AJ$2,怪物属性!$B$4:$F$29,5,FALSE)/($F248-VLOOKUP(AJ$2,怪物属性!$B$4:$F$29,4,FALSE))</f>
        <v>41.245641838351823</v>
      </c>
      <c r="AK248" s="153">
        <f>$E248/(VLOOKUP(AK$2,怪物属性!$B$4:$F$29,3,FALSE)-$G248)/IF(AJ248&lt;0,ABS(AJ248),AJ248)</f>
        <v>0.22212909183278837</v>
      </c>
      <c r="AL248" s="152">
        <f>VLOOKUP(AL$2,怪物属性!$B$4:$F$29,5,FALSE)/($F248-VLOOKUP(AL$2,怪物属性!$B$4:$F$29,4,FALSE))</f>
        <v>47.35344470523264</v>
      </c>
      <c r="AM248" s="153">
        <f>$E248/(VLOOKUP(AM$2,怪物属性!$B$4:$F$29,3,FALSE)-$G248)/IF(AL248&lt;0,ABS(AL248),AL248)</f>
        <v>0.16387044314141622</v>
      </c>
      <c r="AN248" s="152">
        <f>VLOOKUP(AN$2,怪物属性!$B$4:$F$29,5,FALSE)/($F248-VLOOKUP(AN$2,怪物属性!$B$4:$F$29,4,FALSE))</f>
        <v>55.869678164237264</v>
      </c>
      <c r="AO248" s="153">
        <f>$E248/(VLOOKUP(AO$2,怪物属性!$B$4:$F$29,3,FALSE)-$G248)/IF(AN248&lt;0,ABS(AN248),AN248)</f>
        <v>0.12108302023840049</v>
      </c>
      <c r="AP248" s="152">
        <f>VLOOKUP(AP$2,怪物属性!$B$4:$F$29,5,FALSE)/($F248-VLOOKUP(AP$2,怪物属性!$B$4:$F$29,4,FALSE))</f>
        <v>63.626974483596598</v>
      </c>
      <c r="AQ248" s="153">
        <f>$E248/(VLOOKUP(AQ$2,怪物属性!$B$4:$F$29,3,FALSE)-$G248)/IF(AP248&lt;0,ABS(AP248),AP248)</f>
        <v>9.3318138564053313E-2</v>
      </c>
      <c r="AR248" s="152">
        <f>VLOOKUP(AR$2,怪物属性!$B$4:$F$29,5,FALSE)/($F248-VLOOKUP(AR$2,怪物属性!$B$4:$F$29,4,FALSE))</f>
        <v>74.824133504492934</v>
      </c>
      <c r="AS248" s="153">
        <f>$E248/(VLOOKUP(AS$2,怪物属性!$B$4:$F$29,3,FALSE)-$G248)/IF(AR248&lt;0,ABS(AR248),AR248)</f>
        <v>7.0563148771929415E-2</v>
      </c>
      <c r="AT248" s="152">
        <f>VLOOKUP(AT$2,怪物属性!$B$4:$F$29,5,FALSE)/($F248-VLOOKUP(AT$2,怪物属性!$B$4:$F$29,4,FALSE))</f>
        <v>85.677651905252318</v>
      </c>
      <c r="AU248" s="153">
        <f>$E248/(VLOOKUP(AU$2,怪物属性!$B$4:$F$29,3,FALSE)-$G248)/IF(AT248&lt;0,ABS(AT248),AT248)</f>
        <v>5.4702455263289824E-2</v>
      </c>
      <c r="AV248" s="152">
        <f>VLOOKUP(AV$2,怪物属性!$B$4:$F$29,5,FALSE)/($F248-VLOOKUP(AV$2,怪物属性!$B$4:$F$29,4,FALSE))</f>
        <v>102.61512542119057</v>
      </c>
      <c r="AW248" s="153">
        <f>$E248/(VLOOKUP(AW$2,怪物属性!$B$4:$F$29,3,FALSE)-$G248)/IF(AV248&lt;0,ABS(AV248),AV248)</f>
        <v>4.033962600856604E-2</v>
      </c>
      <c r="AX248" s="152">
        <f>VLOOKUP(AX$2,怪物属性!$B$4:$F$29,5,FALSE)/($F248-VLOOKUP(AX$2,怪物属性!$B$4:$F$29,4,FALSE))</f>
        <v>119.88349514563107</v>
      </c>
      <c r="AY248" s="153">
        <f>$E248/(VLOOKUP(AY$2,怪物属性!$B$4:$F$29,3,FALSE)-$G248)/IF(AX248&lt;0,ABS(AX248),AX248)</f>
        <v>3.0811986585696314E-2</v>
      </c>
      <c r="AZ248" s="152">
        <f>VLOOKUP(AZ$2,怪物属性!$B$4:$F$29,5,FALSE)/($F248-VLOOKUP(AZ$2,怪物属性!$B$4:$F$29,4,FALSE))</f>
        <v>150.34782608695653</v>
      </c>
      <c r="BA248" s="153">
        <f>$E248/(VLOOKUP(BA$2,怪物属性!$B$4:$F$29,3,FALSE)-$G248)/IF(AZ248&lt;0,ABS(AZ248),AZ248)</f>
        <v>2.1395321580807321E-2</v>
      </c>
      <c r="BB248" s="152">
        <f>VLOOKUP(BB$2,怪物属性!$B$4:$F$29,5,FALSE)/($F248-VLOOKUP(BB$2,怪物属性!$B$4:$F$29,4,FALSE))</f>
        <v>195.47416413373861</v>
      </c>
      <c r="BC248" s="153">
        <f>$E248/(VLOOKUP(BC$2,怪物属性!$B$4:$F$29,3,FALSE)-$G248)/IF(BB248&lt;0,ABS(BB248),BB248)</f>
        <v>1.4244707230287266E-2</v>
      </c>
      <c r="BD248" s="152">
        <f>VLOOKUP(BD$2,怪物属性!$B$4:$F$29,5,FALSE)/($F248-VLOOKUP(BD$2,怪物属性!$B$4:$F$29,4,FALSE))</f>
        <v>395.43223443223445</v>
      </c>
      <c r="BE248" s="153">
        <f>$E248/(VLOOKUP(BE$2,怪物属性!$B$4:$F$29,3,FALSE)-$G248)/IF(BD248&lt;0,ABS(BD248),BD248)</f>
        <v>5.6028489004582944E-3</v>
      </c>
    </row>
    <row r="249" spans="1:57" x14ac:dyDescent="0.15">
      <c r="A249" s="30">
        <f>VLOOKUP(B249,装备升级!W:AB,静态模拟!C249+1,FALSE)+IF(静态模拟!D249=0,0,VLOOKUP(B249,装备强化!AP:AZ,静态模拟!D249+1,FALSE))</f>
        <v>296</v>
      </c>
      <c r="B249" s="149">
        <v>20</v>
      </c>
      <c r="C249" s="149">
        <v>3</v>
      </c>
      <c r="D249" s="149">
        <v>1</v>
      </c>
      <c r="E249" s="149">
        <f t="shared" si="10"/>
        <v>36600</v>
      </c>
      <c r="F249" s="22">
        <f t="shared" si="11"/>
        <v>12200</v>
      </c>
      <c r="G249" s="22">
        <f t="shared" si="12"/>
        <v>6100</v>
      </c>
      <c r="H249" s="152">
        <f>VLOOKUP(H$2,怪物属性!$B$4:$F$29,5,FALSE)/($F249-VLOOKUP(H$2,怪物属性!$B$4:$F$29,4,FALSE))</f>
        <v>0.9518599562363238</v>
      </c>
      <c r="I249" s="153">
        <f>$E249/(VLOOKUP(I$2,怪物属性!$B$4:$F$29,3,FALSE)-$G249)/IF(H249&lt;0,ABS(H249),H249)</f>
        <v>-8.4489199039241107</v>
      </c>
      <c r="J249" s="152">
        <f>VLOOKUP(J$2,怪物属性!$B$4:$F$29,5,FALSE)/($F249-VLOOKUP(J$2,怪物属性!$B$4:$F$29,4,FALSE))</f>
        <v>1.4273010226767453</v>
      </c>
      <c r="K249" s="153">
        <f>$E249/(VLOOKUP(K$2,怪物属性!$B$4:$F$29,3,FALSE)-$G249)/IF(J249&lt;0,ABS(J249),J249)</f>
        <v>-6.211919510251394</v>
      </c>
      <c r="L249" s="152">
        <f>VLOOKUP(L$2,怪物属性!$B$4:$F$29,5,FALSE)/($F249-VLOOKUP(L$2,怪物属性!$B$4:$F$29,4,FALSE))</f>
        <v>2.2950108459869849</v>
      </c>
      <c r="M249" s="153">
        <f>$E249/(VLOOKUP(M$2,怪物属性!$B$4:$F$29,3,FALSE)-$G249)/IF(L249&lt;0,ABS(L249),L249)</f>
        <v>-4.3066802730325939</v>
      </c>
      <c r="N249" s="152">
        <f>VLOOKUP(N$2,怪物属性!$B$4:$F$29,5,FALSE)/($F249-VLOOKUP(N$2,怪物属性!$B$4:$F$29,4,FALSE))</f>
        <v>3.0369417386509832</v>
      </c>
      <c r="O249" s="153">
        <f>$E249/(VLOOKUP(O$2,怪物属性!$B$4:$F$29,3,FALSE)-$G249)/IF(N249&lt;0,ABS(N249),N249)</f>
        <v>-3.6776312713175097</v>
      </c>
      <c r="P249" s="152">
        <f>VLOOKUP(P$2,怪物属性!$B$4:$F$29,5,FALSE)/($F249-VLOOKUP(P$2,怪物属性!$B$4:$F$29,4,FALSE))</f>
        <v>4.2862884381717921</v>
      </c>
      <c r="Q249" s="153">
        <f>$E249/(VLOOKUP(Q$2,怪物属性!$B$4:$F$29,3,FALSE)-$G249)/IF(P249&lt;0,ABS(P249),P249)</f>
        <v>-2.9981938408668873</v>
      </c>
      <c r="R249" s="152">
        <f>VLOOKUP(R$2,怪物属性!$B$4:$F$29,5,FALSE)/($F249-VLOOKUP(R$2,怪物属性!$B$4:$F$29,4,FALSE))</f>
        <v>5.3618966009711508</v>
      </c>
      <c r="S249" s="153">
        <f>$E249/(VLOOKUP(S$2,怪物属性!$B$4:$F$29,3,FALSE)-$G249)/IF(R249&lt;0,ABS(R249),R249)</f>
        <v>-2.851271049988064</v>
      </c>
      <c r="T249" s="152">
        <f>VLOOKUP(T$2,怪物属性!$B$4:$F$29,5,FALSE)/($F249-VLOOKUP(T$2,怪物属性!$B$4:$F$29,4,FALSE))</f>
        <v>7.0393487109905024</v>
      </c>
      <c r="U249" s="153">
        <f>$E249/(VLOOKUP(U$2,怪物属性!$B$4:$F$29,3,FALSE)-$G249)/IF(T249&lt;0,ABS(T249),T249)</f>
        <v>-2.6513741160022128</v>
      </c>
      <c r="V249" s="152">
        <f>VLOOKUP(V$2,怪物属性!$B$4:$F$29,5,FALSE)/($F249-VLOOKUP(V$2,怪物属性!$B$4:$F$29,4,FALSE))</f>
        <v>8.4106614017769008</v>
      </c>
      <c r="W249" s="153">
        <f>$E249/(VLOOKUP(W$2,怪物属性!$B$4:$F$29,3,FALSE)-$G249)/IF(V249&lt;0,ABS(V249),V249)</f>
        <v>-2.8572683639591983</v>
      </c>
      <c r="X249" s="152">
        <f>VLOOKUP(X$2,怪物属性!$B$4:$F$29,5,FALSE)/($F249-VLOOKUP(X$2,怪物属性!$B$4:$F$29,4,FALSE))</f>
        <v>10.552962478623881</v>
      </c>
      <c r="Y249" s="153">
        <f>$E249/(VLOOKUP(Y$2,怪物属性!$B$4:$F$29,3,FALSE)-$G249)/IF(X249&lt;0,ABS(X249),X249)</f>
        <v>-3.2024195972335558</v>
      </c>
      <c r="Z249" s="152">
        <f>VLOOKUP(Z$2,怪物属性!$B$4:$F$29,5,FALSE)/($F249-VLOOKUP(Z$2,怪物属性!$B$4:$F$29,4,FALSE))</f>
        <v>12.294799466611961</v>
      </c>
      <c r="AA249" s="153">
        <f>$E249/(VLOOKUP(AA$2,怪物属性!$B$4:$F$29,3,FALSE)-$G249)/IF(Z249&lt;0,ABS(Z249),Z249)</f>
        <v>-4.6806106897145554</v>
      </c>
      <c r="AB249" s="152">
        <f>VLOOKUP(AB$2,怪物属性!$B$4:$F$29,5,FALSE)/($F249-VLOOKUP(AB$2,怪物属性!$B$4:$F$29,4,FALSE))</f>
        <v>21.303155006858709</v>
      </c>
      <c r="AC249" s="153">
        <f>$E249/(VLOOKUP(AC$2,怪物属性!$B$4:$F$29,3,FALSE)-$G249)/IF(AB249&lt;0,ABS(AB249),AB249)</f>
        <v>1.2031200116878691</v>
      </c>
      <c r="AD249" s="152">
        <f>VLOOKUP(AD$2,怪物属性!$B$4:$F$29,5,FALSE)/($F249-VLOOKUP(AD$2,怪物属性!$B$4:$F$29,4,FALSE))</f>
        <v>24.792045320429601</v>
      </c>
      <c r="AE249" s="153">
        <f>$E249/(VLOOKUP(AE$2,怪物属性!$B$4:$F$29,3,FALSE)-$G249)/IF(AD249&lt;0,ABS(AD249),AD249)</f>
        <v>0.72331208875595876</v>
      </c>
      <c r="AF249" s="152">
        <f>VLOOKUP(AF$2,怪物属性!$B$4:$F$29,5,FALSE)/($F249-VLOOKUP(AF$2,怪物属性!$B$4:$F$29,4,FALSE))</f>
        <v>29.99438202247191</v>
      </c>
      <c r="AG249" s="153">
        <f>$E249/(VLOOKUP(AG$2,怪物属性!$B$4:$F$29,3,FALSE)-$G249)/IF(AF249&lt;0,ABS(AF249),AF249)</f>
        <v>0.45650149914369181</v>
      </c>
      <c r="AH249" s="152">
        <f>VLOOKUP(AH$2,怪物属性!$B$4:$F$29,5,FALSE)/($F249-VLOOKUP(AH$2,怪物属性!$B$4:$F$29,4,FALSE))</f>
        <v>34.478359908883824</v>
      </c>
      <c r="AI249" s="153">
        <f>$E249/(VLOOKUP(AI$2,怪物属性!$B$4:$F$29,3,FALSE)-$G249)/IF(AH249&lt;0,ABS(AH249),AH249)</f>
        <v>0.32089945957138949</v>
      </c>
      <c r="AJ249" s="152">
        <f>VLOOKUP(AJ$2,怪物属性!$B$4:$F$29,5,FALSE)/($F249-VLOOKUP(AJ$2,怪物属性!$B$4:$F$29,4,FALSE))</f>
        <v>41.082872928176798</v>
      </c>
      <c r="AK249" s="153">
        <f>$E249/(VLOOKUP(AK$2,怪物属性!$B$4:$F$29,3,FALSE)-$G249)/IF(AJ249&lt;0,ABS(AJ249),AJ249)</f>
        <v>0.22440357549832457</v>
      </c>
      <c r="AL249" s="152">
        <f>VLOOKUP(AL$2,怪物属性!$B$4:$F$29,5,FALSE)/($F249-VLOOKUP(AL$2,怪物属性!$B$4:$F$29,4,FALSE))</f>
        <v>47.158119070534852</v>
      </c>
      <c r="AM249" s="153">
        <f>$E249/(VLOOKUP(AM$2,怪物属性!$B$4:$F$29,3,FALSE)-$G249)/IF(AL249&lt;0,ABS(AL249),AL249)</f>
        <v>0.16548238366800441</v>
      </c>
      <c r="AN249" s="152">
        <f>VLOOKUP(AN$2,怪物属性!$B$4:$F$29,5,FALSE)/($F249-VLOOKUP(AN$2,怪物属性!$B$4:$F$29,4,FALSE))</f>
        <v>55.628825980744359</v>
      </c>
      <c r="AO249" s="153">
        <f>$E249/(VLOOKUP(AO$2,怪物属性!$B$4:$F$29,3,FALSE)-$G249)/IF(AN249&lt;0,ABS(AN249),AN249)</f>
        <v>0.12224679940638428</v>
      </c>
      <c r="AP249" s="152">
        <f>VLOOKUP(AP$2,怪物属性!$B$4:$F$29,5,FALSE)/($F249-VLOOKUP(AP$2,怪物属性!$B$4:$F$29,4,FALSE))</f>
        <v>63.338373147868161</v>
      </c>
      <c r="AQ249" s="153">
        <f>$E249/(VLOOKUP(AQ$2,怪物属性!$B$4:$F$29,3,FALSE)-$G249)/IF(AP249&lt;0,ABS(AP249),AP249)</f>
        <v>9.4204231160531393E-2</v>
      </c>
      <c r="AR249" s="152">
        <f>VLOOKUP(AR$2,怪物属性!$B$4:$F$29,5,FALSE)/($F249-VLOOKUP(AR$2,怪物属性!$B$4:$F$29,4,FALSE))</f>
        <v>74.465665921430855</v>
      </c>
      <c r="AS249" s="153">
        <f>$E249/(VLOOKUP(AS$2,怪物属性!$B$4:$F$29,3,FALSE)-$G249)/IF(AR249&lt;0,ABS(AR249),AR249)</f>
        <v>7.1232127725596436E-2</v>
      </c>
      <c r="AT249" s="152">
        <f>VLOOKUP(AT$2,怪物属性!$B$4:$F$29,5,FALSE)/($F249-VLOOKUP(AT$2,怪物属性!$B$4:$F$29,4,FALSE))</f>
        <v>85.238729508196727</v>
      </c>
      <c r="AU249" s="153">
        <f>$E249/(VLOOKUP(AU$2,怪物属性!$B$4:$F$29,3,FALSE)-$G249)/IF(AT249&lt;0,ABS(AT249),AT249)</f>
        <v>5.5226016689275154E-2</v>
      </c>
      <c r="AV249" s="152">
        <f>VLOOKUP(AV$2,怪物属性!$B$4:$F$29,5,FALSE)/($F249-VLOOKUP(AV$2,怪物属性!$B$4:$F$29,4,FALSE))</f>
        <v>102.04206999255399</v>
      </c>
      <c r="AW249" s="153">
        <f>$E249/(VLOOKUP(AW$2,怪物属性!$B$4:$F$29,3,FALSE)-$G249)/IF(AV249&lt;0,ABS(AV249),AV249)</f>
        <v>4.0735445012814661E-2</v>
      </c>
      <c r="AX249" s="152">
        <f>VLOOKUP(AX$2,怪物属性!$B$4:$F$29,5,FALSE)/($F249-VLOOKUP(AX$2,怪物属性!$B$4:$F$29,4,FALSE))</f>
        <v>119.14514473414083</v>
      </c>
      <c r="AY249" s="153">
        <f>$E249/(VLOOKUP(AY$2,怪物属性!$B$4:$F$29,3,FALSE)-$G249)/IF(AX249&lt;0,ABS(AX249),AX249)</f>
        <v>3.1126593014814605E-2</v>
      </c>
      <c r="AZ249" s="152">
        <f>VLOOKUP(AZ$2,怪物属性!$B$4:$F$29,5,FALSE)/($F249-VLOOKUP(AZ$2,怪物属性!$B$4:$F$29,4,FALSE))</f>
        <v>149.26618705035972</v>
      </c>
      <c r="BA249" s="153">
        <f>$E249/(VLOOKUP(BA$2,怪物属性!$B$4:$F$29,3,FALSE)-$G249)/IF(AZ249&lt;0,ABS(AZ249),AZ249)</f>
        <v>2.1632072104525845E-2</v>
      </c>
      <c r="BB249" s="152">
        <f>VLOOKUP(BB$2,怪物属性!$B$4:$F$29,5,FALSE)/($F249-VLOOKUP(BB$2,怪物属性!$B$4:$F$29,4,FALSE))</f>
        <v>193.70783132530121</v>
      </c>
      <c r="BC249" s="153">
        <f>$E249/(VLOOKUP(BC$2,怪物属性!$B$4:$F$29,3,FALSE)-$G249)/IF(BB249&lt;0,ABS(BB249),BB249)</f>
        <v>1.4426536501201384E-2</v>
      </c>
      <c r="BD249" s="152">
        <f>VLOOKUP(BD$2,怪物属性!$B$4:$F$29,5,FALSE)/($F249-VLOOKUP(BD$2,怪物属性!$B$4:$F$29,4,FALSE))</f>
        <v>388.3201438848921</v>
      </c>
      <c r="BE249" s="153">
        <f>$E249/(VLOOKUP(BE$2,怪物属性!$B$4:$F$29,3,FALSE)-$G249)/IF(BD249&lt;0,ABS(BD249),BD249)</f>
        <v>5.7247405394189599E-3</v>
      </c>
    </row>
    <row r="250" spans="1:57" x14ac:dyDescent="0.15">
      <c r="A250" s="30">
        <f>VLOOKUP(B250,装备升级!W:AB,静态模拟!C250+1,FALSE)+IF(静态模拟!D250=0,0,VLOOKUP(B250,装备强化!AP:AZ,静态模拟!D250+1,FALSE))</f>
        <v>502</v>
      </c>
      <c r="B250" s="149">
        <v>20</v>
      </c>
      <c r="C250" s="149">
        <v>3</v>
      </c>
      <c r="D250" s="149">
        <v>2</v>
      </c>
      <c r="E250" s="149">
        <f t="shared" si="10"/>
        <v>36690</v>
      </c>
      <c r="F250" s="22">
        <f t="shared" si="11"/>
        <v>12230</v>
      </c>
      <c r="G250" s="22">
        <f t="shared" si="12"/>
        <v>6115</v>
      </c>
      <c r="H250" s="152">
        <f>VLOOKUP(H$2,怪物属性!$B$4:$F$29,5,FALSE)/($F250-VLOOKUP(H$2,怪物属性!$B$4:$F$29,4,FALSE))</f>
        <v>0.94936708860759489</v>
      </c>
      <c r="I250" s="153">
        <f>$E250/(VLOOKUP(I$2,怪物属性!$B$4:$F$29,3,FALSE)-$G250)/IF(H250&lt;0,ABS(H250),H250)</f>
        <v>-8.4640385457731053</v>
      </c>
      <c r="J250" s="152">
        <f>VLOOKUP(J$2,怪物属性!$B$4:$F$29,5,FALSE)/($F250-VLOOKUP(J$2,怪物属性!$B$4:$F$29,4,FALSE))</f>
        <v>1.4235033259423504</v>
      </c>
      <c r="K250" s="153">
        <f>$E250/(VLOOKUP(K$2,怪物属性!$B$4:$F$29,3,FALSE)-$G250)/IF(J250&lt;0,ABS(J250),J250)</f>
        <v>-6.2212018470520034</v>
      </c>
      <c r="L250" s="152">
        <f>VLOOKUP(L$2,怪物属性!$B$4:$F$29,5,FALSE)/($F250-VLOOKUP(L$2,怪物属性!$B$4:$F$29,4,FALSE))</f>
        <v>2.2888047593293672</v>
      </c>
      <c r="M250" s="153">
        <f>$E250/(VLOOKUP(M$2,怪物属性!$B$4:$F$29,3,FALSE)-$G250)/IF(L250&lt;0,ABS(L250),L250)</f>
        <v>-4.3115117941532075</v>
      </c>
      <c r="N250" s="152">
        <f>VLOOKUP(N$2,怪物属性!$B$4:$F$29,5,FALSE)/($F250-VLOOKUP(N$2,怪物属性!$B$4:$F$29,4,FALSE))</f>
        <v>3.0285923753665691</v>
      </c>
      <c r="O250" s="153">
        <f>$E250/(VLOOKUP(O$2,怪物属性!$B$4:$F$29,3,FALSE)-$G250)/IF(N250&lt;0,ABS(N250),N250)</f>
        <v>-3.6799935761172744</v>
      </c>
      <c r="P250" s="152">
        <f>VLOOKUP(P$2,怪物属性!$B$4:$F$29,5,FALSE)/($F250-VLOOKUP(P$2,怪物属性!$B$4:$F$29,4,FALSE))</f>
        <v>4.2743032901481968</v>
      </c>
      <c r="Q250" s="153">
        <f>$E250/(VLOOKUP(Q$2,怪物属性!$B$4:$F$29,3,FALSE)-$G250)/IF(P250&lt;0,ABS(P250),P250)</f>
        <v>-2.9982029610619017</v>
      </c>
      <c r="R250" s="152">
        <f>VLOOKUP(R$2,怪物属性!$B$4:$F$29,5,FALSE)/($F250-VLOOKUP(R$2,怪物属性!$B$4:$F$29,4,FALSE))</f>
        <v>5.3466248931928222</v>
      </c>
      <c r="S250" s="153">
        <f>$E250/(VLOOKUP(S$2,怪物属性!$B$4:$F$29,3,FALSE)-$G250)/IF(R250&lt;0,ABS(R250),R250)</f>
        <v>-2.84859820102487</v>
      </c>
      <c r="T250" s="152">
        <f>VLOOKUP(T$2,怪物属性!$B$4:$F$29,5,FALSE)/($F250-VLOOKUP(T$2,怪物属性!$B$4:$F$29,4,FALSE))</f>
        <v>7.0189408581368378</v>
      </c>
      <c r="U250" s="153">
        <f>$E250/(VLOOKUP(U$2,怪物属性!$B$4:$F$29,3,FALSE)-$G250)/IF(T250&lt;0,ABS(T250),T250)</f>
        <v>-2.6453868383371693</v>
      </c>
      <c r="V250" s="152">
        <f>VLOOKUP(V$2,怪物属性!$B$4:$F$29,5,FALSE)/($F250-VLOOKUP(V$2,怪物属性!$B$4:$F$29,4,FALSE))</f>
        <v>8.3858267716535426</v>
      </c>
      <c r="W250" s="153">
        <f>$E250/(VLOOKUP(W$2,怪物属性!$B$4:$F$29,3,FALSE)-$G250)/IF(V250&lt;0,ABS(V250),V250)</f>
        <v>-2.8447590615212737</v>
      </c>
      <c r="X250" s="152">
        <f>VLOOKUP(X$2,怪物属性!$B$4:$F$29,5,FALSE)/($F250-VLOOKUP(X$2,怪物属性!$B$4:$F$29,4,FALSE))</f>
        <v>10.521211513388828</v>
      </c>
      <c r="Y250" s="153">
        <f>$E250/(VLOOKUP(Y$2,怪物属性!$B$4:$F$29,3,FALSE)-$G250)/IF(X250&lt;0,ABS(X250),X250)</f>
        <v>-3.1759936109948228</v>
      </c>
      <c r="Z250" s="152">
        <f>VLOOKUP(Z$2,怪物属性!$B$4:$F$29,5,FALSE)/($F250-VLOOKUP(Z$2,怪物属性!$B$4:$F$29,4,FALSE))</f>
        <v>12.257081501175989</v>
      </c>
      <c r="AA250" s="153">
        <f>$E250/(VLOOKUP(AA$2,怪物属性!$B$4:$F$29,3,FALSE)-$G250)/IF(Z250&lt;0,ABS(Z250),Z250)</f>
        <v>-4.5981130988809173</v>
      </c>
      <c r="AB250" s="152">
        <f>VLOOKUP(AB$2,怪物属性!$B$4:$F$29,5,FALSE)/($F250-VLOOKUP(AB$2,怪物属性!$B$4:$F$29,4,FALSE))</f>
        <v>21.230348598769652</v>
      </c>
      <c r="AC250" s="153">
        <f>$E250/(VLOOKUP(AC$2,怪物属性!$B$4:$F$29,3,FALSE)-$G250)/IF(AB250&lt;0,ABS(AB250),AB250)</f>
        <v>1.2230618636896193</v>
      </c>
      <c r="AD250" s="152">
        <f>VLOOKUP(AD$2,怪物属性!$B$4:$F$29,5,FALSE)/($F250-VLOOKUP(AD$2,怪物属性!$B$4:$F$29,4,FALSE))</f>
        <v>24.704574855933199</v>
      </c>
      <c r="AE250" s="153">
        <f>$E250/(VLOOKUP(AE$2,怪物属性!$B$4:$F$29,3,FALSE)-$G250)/IF(AD250&lt;0,ABS(AD250),AD250)</f>
        <v>0.73304542271502737</v>
      </c>
      <c r="AF250" s="152">
        <f>VLOOKUP(AF$2,怪物属性!$B$4:$F$29,5,FALSE)/($F250-VLOOKUP(AF$2,怪物属性!$B$4:$F$29,4,FALSE))</f>
        <v>29.884886833779507</v>
      </c>
      <c r="AG250" s="153">
        <f>$E250/(VLOOKUP(AG$2,怪物属性!$B$4:$F$29,3,FALSE)-$G250)/IF(AF250&lt;0,ABS(AF250),AF250)</f>
        <v>0.46189272239593943</v>
      </c>
      <c r="AH250" s="152">
        <f>VLOOKUP(AH$2,怪物属性!$B$4:$F$29,5,FALSE)/($F250-VLOOKUP(AH$2,怪物属性!$B$4:$F$29,4,FALSE))</f>
        <v>34.347957639939487</v>
      </c>
      <c r="AI250" s="153">
        <f>$E250/(VLOOKUP(AI$2,怪物属性!$B$4:$F$29,3,FALSE)-$G250)/IF(AH250&lt;0,ABS(AH250),AH250)</f>
        <v>0.32438074164622377</v>
      </c>
      <c r="AJ250" s="152">
        <f>VLOOKUP(AJ$2,怪物属性!$B$4:$F$29,5,FALSE)/($F250-VLOOKUP(AJ$2,怪物属性!$B$4:$F$29,4,FALSE))</f>
        <v>40.921383647798741</v>
      </c>
      <c r="AK250" s="153">
        <f>$E250/(VLOOKUP(AK$2,怪物属性!$B$4:$F$29,3,FALSE)-$G250)/IF(AJ250&lt;0,ABS(AJ250),AJ250)</f>
        <v>0.22669968366749463</v>
      </c>
      <c r="AL250" s="152">
        <f>VLOOKUP(AL$2,怪物属性!$B$4:$F$29,5,FALSE)/($F250-VLOOKUP(AL$2,怪物属性!$B$4:$F$29,4,FALSE))</f>
        <v>46.964398192523618</v>
      </c>
      <c r="AM250" s="153">
        <f>$E250/(VLOOKUP(AM$2,怪物属性!$B$4:$F$29,3,FALSE)-$G250)/IF(AL250&lt;0,ABS(AL250),AL250)</f>
        <v>0.16710803596532303</v>
      </c>
      <c r="AN250" s="152">
        <f>VLOOKUP(AN$2,怪物属性!$B$4:$F$29,5,FALSE)/($F250-VLOOKUP(AN$2,怪物属性!$B$4:$F$29,4,FALSE))</f>
        <v>55.390041493775932</v>
      </c>
      <c r="AO250" s="153">
        <f>$E250/(VLOOKUP(AO$2,怪物属性!$B$4:$F$29,3,FALSE)-$G250)/IF(AN250&lt;0,ABS(AN250),AN250)</f>
        <v>0.12341968282293458</v>
      </c>
      <c r="AP250" s="152">
        <f>VLOOKUP(AP$2,怪物属性!$B$4:$F$29,5,FALSE)/($F250-VLOOKUP(AP$2,怪物属性!$B$4:$F$29,4,FALSE))</f>
        <v>63.052378085490666</v>
      </c>
      <c r="AQ250" s="153">
        <f>$E250/(VLOOKUP(AQ$2,怪物属性!$B$4:$F$29,3,FALSE)-$G250)/IF(AP250&lt;0,ABS(AP250),AP250)</f>
        <v>9.5096774658661648E-2</v>
      </c>
      <c r="AR250" s="152">
        <f>VLOOKUP(AR$2,怪物属性!$B$4:$F$29,5,FALSE)/($F250-VLOOKUP(AR$2,怪物属性!$B$4:$F$29,4,FALSE))</f>
        <v>74.110616656071201</v>
      </c>
      <c r="AS250" s="153">
        <f>$E250/(VLOOKUP(AS$2,怪物属性!$B$4:$F$29,3,FALSE)-$G250)/IF(AR250&lt;0,ABS(AR250),AR250)</f>
        <v>7.1905703599645251E-2</v>
      </c>
      <c r="AT250" s="152">
        <f>VLOOKUP(AT$2,怪物属性!$B$4:$F$29,5,FALSE)/($F250-VLOOKUP(AT$2,怪物属性!$B$4:$F$29,4,FALSE))</f>
        <v>84.804281345565755</v>
      </c>
      <c r="AU250" s="153">
        <f>$E250/(VLOOKUP(AU$2,怪物属性!$B$4:$F$29,3,FALSE)-$G250)/IF(AT250&lt;0,ABS(AT250),AT250)</f>
        <v>5.5752996293180389E-2</v>
      </c>
      <c r="AV250" s="152">
        <f>VLOOKUP(AV$2,怪物属性!$B$4:$F$29,5,FALSE)/($F250-VLOOKUP(AV$2,怪物属性!$B$4:$F$29,4,FALSE))</f>
        <v>101.47537948907812</v>
      </c>
      <c r="AW250" s="153">
        <f>$E250/(VLOOKUP(AW$2,怪物属性!$B$4:$F$29,3,FALSE)-$G250)/IF(AV250&lt;0,ABS(AV250),AV250)</f>
        <v>4.1133735635808646E-2</v>
      </c>
      <c r="AX250" s="152">
        <f>VLOOKUP(AX$2,怪物属性!$B$4:$F$29,5,FALSE)/($F250-VLOOKUP(AX$2,怪物属性!$B$4:$F$29,4,FALSE))</f>
        <v>118.41583350336666</v>
      </c>
      <c r="AY250" s="153">
        <f>$E250/(VLOOKUP(AY$2,怪物属性!$B$4:$F$29,3,FALSE)-$G250)/IF(AX250&lt;0,ABS(AX250),AX250)</f>
        <v>3.1443101496559357E-2</v>
      </c>
      <c r="AZ250" s="152">
        <f>VLOOKUP(AZ$2,怪物属性!$B$4:$F$29,5,FALSE)/($F250-VLOOKUP(AZ$2,怪物属性!$B$4:$F$29,4,FALSE))</f>
        <v>148.19999999999999</v>
      </c>
      <c r="BA250" s="153">
        <f>$E250/(VLOOKUP(BA$2,怪物属性!$B$4:$F$29,3,FALSE)-$G250)/IF(AZ250&lt;0,ABS(AZ250),AZ250)</f>
        <v>2.1870216448977842E-2</v>
      </c>
      <c r="BB250" s="152">
        <f>VLOOKUP(BB$2,怪物属性!$B$4:$F$29,5,FALSE)/($F250-VLOOKUP(BB$2,怪物属性!$B$4:$F$29,4,FALSE))</f>
        <v>191.97313432835821</v>
      </c>
      <c r="BC250" s="153">
        <f>$E250/(VLOOKUP(BC$2,怪物属性!$B$4:$F$29,3,FALSE)-$G250)/IF(BB250&lt;0,ABS(BB250),BB250)</f>
        <v>1.4609424599162327E-2</v>
      </c>
      <c r="BD250" s="152">
        <f>VLOOKUP(BD$2,怪物属性!$B$4:$F$29,5,FALSE)/($F250-VLOOKUP(BD$2,怪物属性!$B$4:$F$29,4,FALSE))</f>
        <v>381.45936395759719</v>
      </c>
      <c r="BE250" s="153">
        <f>$E250/(VLOOKUP(BE$2,怪物属性!$B$4:$F$29,3,FALSE)-$G250)/IF(BD250&lt;0,ABS(BD250),BD250)</f>
        <v>5.8473613236543712E-3</v>
      </c>
    </row>
    <row r="251" spans="1:57" x14ac:dyDescent="0.15">
      <c r="A251" s="30">
        <f>VLOOKUP(B251,装备升级!W:AB,静态模拟!C251+1,FALSE)+IF(静态模拟!D251=0,0,VLOOKUP(B251,装备强化!AP:AZ,静态模拟!D251+1,FALSE))</f>
        <v>746</v>
      </c>
      <c r="B251" s="149">
        <v>20</v>
      </c>
      <c r="C251" s="149">
        <v>3</v>
      </c>
      <c r="D251" s="149">
        <v>3</v>
      </c>
      <c r="E251" s="149">
        <f t="shared" si="10"/>
        <v>36780</v>
      </c>
      <c r="F251" s="22">
        <f t="shared" si="11"/>
        <v>12260</v>
      </c>
      <c r="G251" s="22">
        <f t="shared" si="12"/>
        <v>6130</v>
      </c>
      <c r="H251" s="152">
        <f>VLOOKUP(H$2,怪物属性!$B$4:$F$29,5,FALSE)/($F251-VLOOKUP(H$2,怪物属性!$B$4:$F$29,4,FALSE))</f>
        <v>0.94688724423160642</v>
      </c>
      <c r="I251" s="153">
        <f>$E251/(VLOOKUP(I$2,怪物属性!$B$4:$F$29,3,FALSE)-$G251)/IF(H251&lt;0,ABS(H251),H251)</f>
        <v>-8.4791665725748793</v>
      </c>
      <c r="J251" s="152">
        <f>VLOOKUP(J$2,怪物属性!$B$4:$F$29,5,FALSE)/($F251-VLOOKUP(J$2,怪物属性!$B$4:$F$29,4,FALSE))</f>
        <v>1.4197257850508624</v>
      </c>
      <c r="K251" s="153">
        <f>$E251/(VLOOKUP(K$2,怪物属性!$B$4:$F$29,3,FALSE)-$G251)/IF(J251&lt;0,ABS(J251),J251)</f>
        <v>-6.2304981276943892</v>
      </c>
      <c r="L251" s="152">
        <f>VLOOKUP(L$2,怪物属性!$B$4:$F$29,5,FALSE)/($F251-VLOOKUP(L$2,怪物属性!$B$4:$F$29,4,FALSE))</f>
        <v>2.2826321467098167</v>
      </c>
      <c r="M251" s="153">
        <f>$E251/(VLOOKUP(M$2,怪物属性!$B$4:$F$29,3,FALSE)-$G251)/IF(L251&lt;0,ABS(L251),L251)</f>
        <v>-4.3163614561183987</v>
      </c>
      <c r="N251" s="152">
        <f>VLOOKUP(N$2,怪物属性!$B$4:$F$29,5,FALSE)/($F251-VLOOKUP(N$2,怪物属性!$B$4:$F$29,4,FALSE))</f>
        <v>3.0202887954670077</v>
      </c>
      <c r="O251" s="153">
        <f>$E251/(VLOOKUP(O$2,怪物属性!$B$4:$F$29,3,FALSE)-$G251)/IF(N251&lt;0,ABS(N251),N251)</f>
        <v>-3.6823838608229416</v>
      </c>
      <c r="P251" s="152">
        <f>VLOOKUP(P$2,怪物属性!$B$4:$F$29,5,FALSE)/($F251-VLOOKUP(P$2,怪物属性!$B$4:$F$29,4,FALSE))</f>
        <v>4.2623849800167299</v>
      </c>
      <c r="Q251" s="153">
        <f>$E251/(VLOOKUP(Q$2,怪物属性!$B$4:$F$29,3,FALSE)-$G251)/IF(P251&lt;0,ABS(P251),P251)</f>
        <v>-2.9982529007964271</v>
      </c>
      <c r="R251" s="152">
        <f>VLOOKUP(R$2,怪物属性!$B$4:$F$29,5,FALSE)/($F251-VLOOKUP(R$2,怪物属性!$B$4:$F$29,4,FALSE))</f>
        <v>5.3314399318375463</v>
      </c>
      <c r="S251" s="153">
        <f>$E251/(VLOOKUP(S$2,怪物属性!$B$4:$F$29,3,FALSE)-$G251)/IF(R251&lt;0,ABS(R251),R251)</f>
        <v>-2.8459979894217846</v>
      </c>
      <c r="T251" s="152">
        <f>VLOOKUP(T$2,怪物属性!$B$4:$F$29,5,FALSE)/($F251-VLOOKUP(T$2,怪物属性!$B$4:$F$29,4,FALSE))</f>
        <v>6.9986509924841007</v>
      </c>
      <c r="U251" s="153">
        <f>$E251/(VLOOKUP(U$2,怪物属性!$B$4:$F$29,3,FALSE)-$G251)/IF(T251&lt;0,ABS(T251),T251)</f>
        <v>-2.639527117540553</v>
      </c>
      <c r="V251" s="152">
        <f>VLOOKUP(V$2,怪物属性!$B$4:$F$29,5,FALSE)/($F251-VLOOKUP(V$2,怪物属性!$B$4:$F$29,4,FALSE))</f>
        <v>8.3611383709519131</v>
      </c>
      <c r="W251" s="153">
        <f>$E251/(VLOOKUP(W$2,怪物属性!$B$4:$F$29,3,FALSE)-$G251)/IF(V251&lt;0,ABS(V251),V251)</f>
        <v>-2.8325322184232244</v>
      </c>
      <c r="X251" s="152">
        <f>VLOOKUP(X$2,怪物属性!$B$4:$F$29,5,FALSE)/($F251-VLOOKUP(X$2,怪物属性!$B$4:$F$29,4,FALSE))</f>
        <v>10.489651034896511</v>
      </c>
      <c r="Y251" s="153">
        <f>$E251/(VLOOKUP(Y$2,怪物属性!$B$4:$F$29,3,FALSE)-$G251)/IF(X251&lt;0,ABS(X251),X251)</f>
        <v>-3.1503261636150222</v>
      </c>
      <c r="Z251" s="152">
        <f>VLOOKUP(Z$2,怪物属性!$B$4:$F$29,5,FALSE)/($F251-VLOOKUP(Z$2,怪物属性!$B$4:$F$29,4,FALSE))</f>
        <v>12.219594250178407</v>
      </c>
      <c r="AA251" s="153">
        <f>$E251/(VLOOKUP(AA$2,怪物属性!$B$4:$F$29,3,FALSE)-$G251)/IF(Z251&lt;0,ABS(Z251),Z251)</f>
        <v>-4.5193992611022198</v>
      </c>
      <c r="AB251" s="152">
        <f>VLOOKUP(AB$2,怪物属性!$B$4:$F$29,5,FALSE)/($F251-VLOOKUP(AB$2,怪物属性!$B$4:$F$29,4,FALSE))</f>
        <v>21.158038147138964</v>
      </c>
      <c r="AC251" s="153">
        <f>$E251/(VLOOKUP(AC$2,怪物属性!$B$4:$F$29,3,FALSE)-$G251)/IF(AB251&lt;0,ABS(AB251),AB251)</f>
        <v>1.2434523793073908</v>
      </c>
      <c r="AD251" s="152">
        <f>VLOOKUP(AD$2,怪物属性!$B$4:$F$29,5,FALSE)/($F251-VLOOKUP(AD$2,怪物属性!$B$4:$F$29,4,FALSE))</f>
        <v>24.617719442165711</v>
      </c>
      <c r="AE251" s="153">
        <f>$E251/(VLOOKUP(AE$2,怪物属性!$B$4:$F$29,3,FALSE)-$G251)/IF(AD251&lt;0,ABS(AD251),AD251)</f>
        <v>0.74293674105625096</v>
      </c>
      <c r="AF251" s="152">
        <f>VLOOKUP(AF$2,怪物属性!$B$4:$F$29,5,FALSE)/($F251-VLOOKUP(AF$2,怪物属性!$B$4:$F$29,4,FALSE))</f>
        <v>29.776188166828323</v>
      </c>
      <c r="AG251" s="153">
        <f>$E251/(VLOOKUP(AG$2,怪物属性!$B$4:$F$29,3,FALSE)-$G251)/IF(AF251&lt;0,ABS(AF251),AF251)</f>
        <v>0.46735345915761028</v>
      </c>
      <c r="AH251" s="152">
        <f>VLOOKUP(AH$2,怪物属性!$B$4:$F$29,5,FALSE)/($F251-VLOOKUP(AH$2,怪物属性!$B$4:$F$29,4,FALSE))</f>
        <v>34.218538055764881</v>
      </c>
      <c r="AI251" s="153">
        <f>$E251/(VLOOKUP(AI$2,怪物属性!$B$4:$F$29,3,FALSE)-$G251)/IF(AH251&lt;0,ABS(AH251),AH251)</f>
        <v>0.32789993060276273</v>
      </c>
      <c r="AJ251" s="152">
        <f>VLOOKUP(AJ$2,怪物属性!$B$4:$F$29,5,FALSE)/($F251-VLOOKUP(AJ$2,怪物属性!$B$4:$F$29,4,FALSE))</f>
        <v>40.761158966327329</v>
      </c>
      <c r="AK251" s="153">
        <f>$E251/(VLOOKUP(AK$2,怪物属性!$B$4:$F$29,3,FALSE)-$G251)/IF(AJ251&lt;0,ABS(AJ251),AJ251)</f>
        <v>0.22901766332066995</v>
      </c>
      <c r="AL251" s="152">
        <f>VLOOKUP(AL$2,怪物属性!$B$4:$F$29,5,FALSE)/($F251-VLOOKUP(AL$2,怪物属性!$B$4:$F$29,4,FALSE))</f>
        <v>46.772262375562526</v>
      </c>
      <c r="AM251" s="153">
        <f>$E251/(VLOOKUP(AM$2,怪物属性!$B$4:$F$29,3,FALSE)-$G251)/IF(AL251&lt;0,ABS(AL251),AL251)</f>
        <v>0.16874753244317528</v>
      </c>
      <c r="AN251" s="152">
        <f>VLOOKUP(AN$2,怪物属性!$B$4:$F$29,5,FALSE)/($F251-VLOOKUP(AN$2,怪物属性!$B$4:$F$29,4,FALSE))</f>
        <v>55.153298190625442</v>
      </c>
      <c r="AO251" s="153">
        <f>$E251/(VLOOKUP(AO$2,怪物属性!$B$4:$F$29,3,FALSE)-$G251)/IF(AN251&lt;0,ABS(AN251),AN251)</f>
        <v>0.12460174703722662</v>
      </c>
      <c r="AP251" s="152">
        <f>VLOOKUP(AP$2,怪物属性!$B$4:$F$29,5,FALSE)/($F251-VLOOKUP(AP$2,怪物属性!$B$4:$F$29,4,FALSE))</f>
        <v>62.768954150434524</v>
      </c>
      <c r="AQ251" s="153">
        <f>$E251/(VLOOKUP(AQ$2,怪物属性!$B$4:$F$29,3,FALSE)-$G251)/IF(AP251&lt;0,ABS(AP251),AP251)</f>
        <v>9.5995816615877638E-2</v>
      </c>
      <c r="AR251" s="152">
        <f>VLOOKUP(AR$2,怪物属性!$B$4:$F$29,5,FALSE)/($F251-VLOOKUP(AR$2,怪物属性!$B$4:$F$29,4,FALSE))</f>
        <v>73.758937045238852</v>
      </c>
      <c r="AS251" s="153">
        <f>$E251/(VLOOKUP(AS$2,怪物属性!$B$4:$F$29,3,FALSE)-$G251)/IF(AR251&lt;0,ABS(AR251),AR251)</f>
        <v>7.2583906504908008E-2</v>
      </c>
      <c r="AT251" s="152">
        <f>VLOOKUP(AT$2,怪物属性!$B$4:$F$29,5,FALSE)/($F251-VLOOKUP(AT$2,怪物属性!$B$4:$F$29,4,FALSE))</f>
        <v>84.374239350912774</v>
      </c>
      <c r="AU251" s="153">
        <f>$E251/(VLOOKUP(AU$2,怪物属性!$B$4:$F$29,3,FALSE)-$G251)/IF(AT251&lt;0,ABS(AT251),AT251)</f>
        <v>5.6283413935303339E-2</v>
      </c>
      <c r="AV251" s="152">
        <f>VLOOKUP(AV$2,怪物属性!$B$4:$F$29,5,FALSE)/($F251-VLOOKUP(AV$2,怪物属性!$B$4:$F$29,4,FALSE))</f>
        <v>100.91494845360825</v>
      </c>
      <c r="AW251" s="153">
        <f>$E251/(VLOOKUP(AW$2,怪物属性!$B$4:$F$29,3,FALSE)-$G251)/IF(AV251&lt;0,ABS(AV251),AV251)</f>
        <v>4.1534510552515919E-2</v>
      </c>
      <c r="AX251" s="152">
        <f>VLOOKUP(AX$2,怪物属性!$B$4:$F$29,5,FALSE)/($F251-VLOOKUP(AX$2,怪物属性!$B$4:$F$29,4,FALSE))</f>
        <v>117.69539647130399</v>
      </c>
      <c r="AY251" s="153">
        <f>$E251/(VLOOKUP(AY$2,怪物属性!$B$4:$F$29,3,FALSE)-$G251)/IF(AX251&lt;0,ABS(AX251),AX251)</f>
        <v>3.1761520730226048E-2</v>
      </c>
      <c r="AZ251" s="152">
        <f>VLOOKUP(AZ$2,怪物属性!$B$4:$F$29,5,FALSE)/($F251-VLOOKUP(AZ$2,怪物属性!$B$4:$F$29,4,FALSE))</f>
        <v>147.14893617021278</v>
      </c>
      <c r="BA251" s="153">
        <f>$E251/(VLOOKUP(BA$2,怪物属性!$B$4:$F$29,3,FALSE)-$G251)/IF(AZ251&lt;0,ABS(AZ251),AZ251)</f>
        <v>2.2109760162321905E-2</v>
      </c>
      <c r="BB251" s="152">
        <f>VLOOKUP(BB$2,怪物属性!$B$4:$F$29,5,FALSE)/($F251-VLOOKUP(BB$2,怪物属性!$B$4:$F$29,4,FALSE))</f>
        <v>190.26923076923077</v>
      </c>
      <c r="BC251" s="153">
        <f>$E251/(VLOOKUP(BC$2,怪物属性!$B$4:$F$29,3,FALSE)-$G251)/IF(BB251&lt;0,ABS(BB251),BB251)</f>
        <v>1.4793375170547763E-2</v>
      </c>
      <c r="BD251" s="152">
        <f>VLOOKUP(BD$2,怪物属性!$B$4:$F$29,5,FALSE)/($F251-VLOOKUP(BD$2,怪物属性!$B$4:$F$29,4,FALSE))</f>
        <v>374.83680555555554</v>
      </c>
      <c r="BE251" s="153">
        <f>$E251/(VLOOKUP(BE$2,怪物属性!$B$4:$F$29,3,FALSE)-$G251)/IF(BD251&lt;0,ABS(BD251),BD251)</f>
        <v>5.9707132497288061E-3</v>
      </c>
    </row>
    <row r="252" spans="1:57" x14ac:dyDescent="0.15">
      <c r="A252" s="30">
        <f>VLOOKUP(B252,装备升级!W:AB,静态模拟!C252+1,FALSE)+IF(静态模拟!D252=0,0,VLOOKUP(B252,装备强化!AP:AZ,静态模拟!D252+1,FALSE))</f>
        <v>1056</v>
      </c>
      <c r="B252" s="149">
        <v>20</v>
      </c>
      <c r="C252" s="149">
        <v>3</v>
      </c>
      <c r="D252" s="149">
        <v>4</v>
      </c>
      <c r="E252" s="149">
        <f t="shared" si="10"/>
        <v>36870</v>
      </c>
      <c r="F252" s="22">
        <f t="shared" si="11"/>
        <v>12290</v>
      </c>
      <c r="G252" s="22">
        <f t="shared" si="12"/>
        <v>6145</v>
      </c>
      <c r="H252" s="152">
        <f>VLOOKUP(H$2,怪物属性!$B$4:$F$29,5,FALSE)/($F252-VLOOKUP(H$2,怪物属性!$B$4:$F$29,4,FALSE))</f>
        <v>0.94442032132001741</v>
      </c>
      <c r="I252" s="153">
        <f>$E252/(VLOOKUP(I$2,怪物属性!$B$4:$F$29,3,FALSE)-$G252)/IF(H252&lt;0,ABS(H252),H252)</f>
        <v>-8.4943038924402021</v>
      </c>
      <c r="J252" s="152">
        <f>VLOOKUP(J$2,怪物属性!$B$4:$F$29,5,FALSE)/($F252-VLOOKUP(J$2,怪物属性!$B$4:$F$29,4,FALSE))</f>
        <v>1.4159682399647111</v>
      </c>
      <c r="K252" s="153">
        <f>$E252/(VLOOKUP(K$2,怪物属性!$B$4:$F$29,3,FALSE)-$G252)/IF(J252&lt;0,ABS(J252),J252)</f>
        <v>-6.2398082018136165</v>
      </c>
      <c r="L252" s="152">
        <f>VLOOKUP(L$2,怪物属性!$B$4:$F$29,5,FALSE)/($F252-VLOOKUP(L$2,怪物属性!$B$4:$F$29,4,FALSE))</f>
        <v>2.2764927380311994</v>
      </c>
      <c r="M252" s="153">
        <f>$E252/(VLOOKUP(M$2,怪物属性!$B$4:$F$29,3,FALSE)-$G252)/IF(L252&lt;0,ABS(L252),L252)</f>
        <v>-4.3212290411218692</v>
      </c>
      <c r="N252" s="152">
        <f>VLOOKUP(N$2,怪物属性!$B$4:$F$29,5,FALSE)/($F252-VLOOKUP(N$2,怪物属性!$B$4:$F$29,4,FALSE))</f>
        <v>3.0120306234050309</v>
      </c>
      <c r="O252" s="153">
        <f>$E252/(VLOOKUP(O$2,怪物属性!$B$4:$F$29,3,FALSE)-$G252)/IF(N252&lt;0,ABS(N252),N252)</f>
        <v>-3.6848017464171212</v>
      </c>
      <c r="P252" s="152">
        <f>VLOOKUP(P$2,怪物属性!$B$4:$F$29,5,FALSE)/($F252-VLOOKUP(P$2,怪物属性!$B$4:$F$29,4,FALSE))</f>
        <v>4.2505329502270834</v>
      </c>
      <c r="Q252" s="153">
        <f>$E252/(VLOOKUP(Q$2,怪物属性!$B$4:$F$29,3,FALSE)-$G252)/IF(P252&lt;0,ABS(P252),P252)</f>
        <v>-2.9983430251312035</v>
      </c>
      <c r="R252" s="152">
        <f>VLOOKUP(R$2,怪物属性!$B$4:$F$29,5,FALSE)/($F252-VLOOKUP(R$2,怪物属性!$B$4:$F$29,4,FALSE))</f>
        <v>5.3163409798923817</v>
      </c>
      <c r="S252" s="153">
        <f>$E252/(VLOOKUP(S$2,怪物属性!$B$4:$F$29,3,FALSE)-$G252)/IF(R252&lt;0,ABS(R252),R252)</f>
        <v>-2.8434690750061136</v>
      </c>
      <c r="T252" s="152">
        <f>VLOOKUP(T$2,怪物属性!$B$4:$F$29,5,FALSE)/($F252-VLOOKUP(T$2,怪物属性!$B$4:$F$29,4,FALSE))</f>
        <v>6.9784780937740196</v>
      </c>
      <c r="U252" s="153">
        <f>$E252/(VLOOKUP(U$2,怪物属性!$B$4:$F$29,3,FALSE)-$G252)/IF(T252&lt;0,ABS(T252),T252)</f>
        <v>-2.6337920921671598</v>
      </c>
      <c r="V252" s="152">
        <f>VLOOKUP(V$2,怪物属性!$B$4:$F$29,5,FALSE)/($F252-VLOOKUP(V$2,怪物属性!$B$4:$F$29,4,FALSE))</f>
        <v>8.336594911937377</v>
      </c>
      <c r="W252" s="153">
        <f>$E252/(VLOOKUP(W$2,怪物属性!$B$4:$F$29,3,FALSE)-$G252)/IF(V252&lt;0,ABS(V252),V252)</f>
        <v>-2.8205797283702214</v>
      </c>
      <c r="X252" s="152">
        <f>VLOOKUP(X$2,怪物属性!$B$4:$F$29,5,FALSE)/($F252-VLOOKUP(X$2,怪物属性!$B$4:$F$29,4,FALSE))</f>
        <v>10.4582793340644</v>
      </c>
      <c r="Y252" s="153">
        <f>$E252/(VLOOKUP(Y$2,怪物属性!$B$4:$F$29,3,FALSE)-$G252)/IF(X252&lt;0,ABS(X252),X252)</f>
        <v>-3.1253869942354213</v>
      </c>
      <c r="Z252" s="152">
        <f>VLOOKUP(Z$2,怪物属性!$B$4:$F$29,5,FALSE)/($F252-VLOOKUP(Z$2,怪物属性!$B$4:$F$29,4,FALSE))</f>
        <v>12.182335603211708</v>
      </c>
      <c r="AA252" s="153">
        <f>$E252/(VLOOKUP(AA$2,怪物属性!$B$4:$F$29,3,FALSE)-$G252)/IF(Z252&lt;0,ABS(Z252),Z252)</f>
        <v>-4.4442191486435538</v>
      </c>
      <c r="AB252" s="152">
        <f>VLOOKUP(AB$2,怪物属性!$B$4:$F$29,5,FALSE)/($F252-VLOOKUP(AB$2,怪物属性!$B$4:$F$29,4,FALSE))</f>
        <v>21.086218601493549</v>
      </c>
      <c r="AC252" s="153">
        <f>$E252/(VLOOKUP(AC$2,怪物属性!$B$4:$F$29,3,FALSE)-$G252)/IF(AB252&lt;0,ABS(AB252),AB252)</f>
        <v>1.2643061571404028</v>
      </c>
      <c r="AD252" s="152">
        <f>VLOOKUP(AD$2,怪物属性!$B$4:$F$29,5,FALSE)/($F252-VLOOKUP(AD$2,怪物属性!$B$4:$F$29,4,FALSE))</f>
        <v>24.531472614737826</v>
      </c>
      <c r="AE252" s="153">
        <f>$E252/(VLOOKUP(AE$2,怪物属性!$B$4:$F$29,3,FALSE)-$G252)/IF(AD252&lt;0,ABS(AD252),AD252)</f>
        <v>0.75298960555177286</v>
      </c>
      <c r="AF252" s="152">
        <f>VLOOKUP(AF$2,怪物属性!$B$4:$F$29,5,FALSE)/($F252-VLOOKUP(AF$2,怪物属性!$B$4:$F$29,4,FALSE))</f>
        <v>29.668277361681564</v>
      </c>
      <c r="AG252" s="153">
        <f>$E252/(VLOOKUP(AG$2,怪物属性!$B$4:$F$29,3,FALSE)-$G252)/IF(AF252&lt;0,ABS(AF252),AF252)</f>
        <v>0.47288489972852327</v>
      </c>
      <c r="AH252" s="152">
        <f>VLOOKUP(AH$2,怪物属性!$B$4:$F$29,5,FALSE)/($F252-VLOOKUP(AH$2,怪物属性!$B$4:$F$29,4,FALSE))</f>
        <v>34.090090090090094</v>
      </c>
      <c r="AI252" s="153">
        <f>$E252/(VLOOKUP(AI$2,怪物属性!$B$4:$F$29,3,FALSE)-$G252)/IF(AH252&lt;0,ABS(AH252),AH252)</f>
        <v>0.33145754921442866</v>
      </c>
      <c r="AJ252" s="152">
        <f>VLOOKUP(AJ$2,怪物属性!$B$4:$F$29,5,FALSE)/($F252-VLOOKUP(AJ$2,怪物属性!$B$4:$F$29,4,FALSE))</f>
        <v>40.602184087363497</v>
      </c>
      <c r="AK252" s="153">
        <f>$E252/(VLOOKUP(AK$2,怪物属性!$B$4:$F$29,3,FALSE)-$G252)/IF(AJ252&lt;0,ABS(AJ252),AJ252)</f>
        <v>0.23135776521371815</v>
      </c>
      <c r="AL252" s="152">
        <f>VLOOKUP(AL$2,怪物属性!$B$4:$F$29,5,FALSE)/($F252-VLOOKUP(AL$2,怪物属性!$B$4:$F$29,4,FALSE))</f>
        <v>46.581692245008831</v>
      </c>
      <c r="AM252" s="153">
        <f>$E252/(VLOOKUP(AM$2,怪物属性!$B$4:$F$29,3,FALSE)-$G252)/IF(AL252&lt;0,ABS(AL252),AL252)</f>
        <v>0.17040100722171703</v>
      </c>
      <c r="AN252" s="152">
        <f>VLOOKUP(AN$2,怪物属性!$B$4:$F$29,5,FALSE)/($F252-VLOOKUP(AN$2,怪物属性!$B$4:$F$29,4,FALSE))</f>
        <v>54.918570009930484</v>
      </c>
      <c r="AO252" s="153">
        <f>$E252/(VLOOKUP(AO$2,怪物属性!$B$4:$F$29,3,FALSE)-$G252)/IF(AN252&lt;0,ABS(AN252),AN252)</f>
        <v>0.12579306945902211</v>
      </c>
      <c r="AP252" s="152">
        <f>VLOOKUP(AP$2,怪物属性!$B$4:$F$29,5,FALSE)/($F252-VLOOKUP(AP$2,怪物属性!$B$4:$F$29,4,FALSE))</f>
        <v>62.488066825775654</v>
      </c>
      <c r="AQ252" s="153">
        <f>$E252/(VLOOKUP(AQ$2,怪物属性!$B$4:$F$29,3,FALSE)-$G252)/IF(AP252&lt;0,ABS(AP252),AP252)</f>
        <v>9.6901405058235995E-2</v>
      </c>
      <c r="AR252" s="152">
        <f>VLOOKUP(AR$2,怪物属性!$B$4:$F$29,5,FALSE)/($F252-VLOOKUP(AR$2,怪物属性!$B$4:$F$29,4,FALSE))</f>
        <v>73.410579345088166</v>
      </c>
      <c r="AS252" s="153">
        <f>$E252/(VLOOKUP(AS$2,怪物属性!$B$4:$F$29,3,FALSE)-$G252)/IF(AR252&lt;0,ABS(AR252),AR252)</f>
        <v>7.3266766815769088E-2</v>
      </c>
      <c r="AT252" s="152">
        <f>VLOOKUP(AT$2,怪物属性!$B$4:$F$29,5,FALSE)/($F252-VLOOKUP(AT$2,怪物属性!$B$4:$F$29,4,FALSE))</f>
        <v>83.948536831483352</v>
      </c>
      <c r="AU252" s="153">
        <f>$E252/(VLOOKUP(AU$2,怪物属性!$B$4:$F$29,3,FALSE)-$G252)/IF(AT252&lt;0,ABS(AT252),AT252)</f>
        <v>5.6817289630096718E-2</v>
      </c>
      <c r="AV252" s="152">
        <f>VLOOKUP(AV$2,怪物属性!$B$4:$F$29,5,FALSE)/($F252-VLOOKUP(AV$2,怪物属性!$B$4:$F$29,4,FALSE))</f>
        <v>100.36067374588063</v>
      </c>
      <c r="AW252" s="153">
        <f>$E252/(VLOOKUP(AW$2,怪物属性!$B$4:$F$29,3,FALSE)-$G252)/IF(AV252&lt;0,ABS(AV252),AV252)</f>
        <v>4.1937782524719233E-2</v>
      </c>
      <c r="AX252" s="152">
        <f>VLOOKUP(AX$2,怪物属性!$B$4:$F$29,5,FALSE)/($F252-VLOOKUP(AX$2,怪物属性!$B$4:$F$29,4,FALSE))</f>
        <v>116.98367264664383</v>
      </c>
      <c r="AY252" s="153">
        <f>$E252/(VLOOKUP(AY$2,怪物属性!$B$4:$F$29,3,FALSE)-$G252)/IF(AX252&lt;0,ABS(AX252),AX252)</f>
        <v>3.2081859468241027E-2</v>
      </c>
      <c r="AZ252" s="152">
        <f>VLOOKUP(AZ$2,怪物属性!$B$4:$F$29,5,FALSE)/($F252-VLOOKUP(AZ$2,怪物属性!$B$4:$F$29,4,FALSE))</f>
        <v>146.11267605633802</v>
      </c>
      <c r="BA252" s="153">
        <f>$E252/(VLOOKUP(BA$2,怪物属性!$B$4:$F$29,3,FALSE)-$G252)/IF(AZ252&lt;0,ABS(AZ252),AZ252)</f>
        <v>2.2350708822201994E-2</v>
      </c>
      <c r="BB252" s="152">
        <f>VLOOKUP(BB$2,怪物属性!$B$4:$F$29,5,FALSE)/($F252-VLOOKUP(BB$2,怪物属性!$B$4:$F$29,4,FALSE))</f>
        <v>188.59530791788856</v>
      </c>
      <c r="BC252" s="153">
        <f>$E252/(VLOOKUP(BC$2,怪物属性!$B$4:$F$29,3,FALSE)-$G252)/IF(BB252&lt;0,ABS(BB252),BB252)</f>
        <v>1.4978391878497758E-2</v>
      </c>
      <c r="BD252" s="152">
        <f>VLOOKUP(BD$2,怪物属性!$B$4:$F$29,5,FALSE)/($F252-VLOOKUP(BD$2,怪物属性!$B$4:$F$29,4,FALSE))</f>
        <v>368.44027303754268</v>
      </c>
      <c r="BE252" s="153">
        <f>$E252/(VLOOKUP(BE$2,怪物属性!$B$4:$F$29,3,FALSE)-$G252)/IF(BD252&lt;0,ABS(BD252),BD252)</f>
        <v>6.0947983215025921E-3</v>
      </c>
    </row>
    <row r="253" spans="1:57" x14ac:dyDescent="0.15">
      <c r="A253" s="30">
        <f>VLOOKUP(B253,装备升级!W:AB,静态模拟!C253+1,FALSE)+IF(静态模拟!D253=0,0,VLOOKUP(B253,装备强化!AP:AZ,静态模拟!D253+1,FALSE))</f>
        <v>1659</v>
      </c>
      <c r="B253" s="149">
        <v>20</v>
      </c>
      <c r="C253" s="149">
        <v>3</v>
      </c>
      <c r="D253" s="149">
        <v>5</v>
      </c>
      <c r="E253" s="149">
        <f t="shared" si="10"/>
        <v>36960</v>
      </c>
      <c r="F253" s="22">
        <f t="shared" si="11"/>
        <v>12320</v>
      </c>
      <c r="G253" s="22">
        <f t="shared" si="12"/>
        <v>6160</v>
      </c>
      <c r="H253" s="152">
        <f>VLOOKUP(H$2,怪物属性!$B$4:$F$29,5,FALSE)/($F253-VLOOKUP(H$2,怪物属性!$B$4:$F$29,4,FALSE))</f>
        <v>0.94196621914248591</v>
      </c>
      <c r="I253" s="153">
        <f>$E253/(VLOOKUP(I$2,怪物属性!$B$4:$F$29,3,FALSE)-$G253)/IF(H253&lt;0,ABS(H253),H253)</f>
        <v>-8.5094504146755501</v>
      </c>
      <c r="J253" s="152">
        <f>VLOOKUP(J$2,怪物属性!$B$4:$F$29,5,FALSE)/($F253-VLOOKUP(J$2,怪物属性!$B$4:$F$29,4,FALSE))</f>
        <v>1.4122305323361197</v>
      </c>
      <c r="K253" s="153">
        <f>$E253/(VLOOKUP(K$2,怪物属性!$B$4:$F$29,3,FALSE)-$G253)/IF(J253&lt;0,ABS(J253),J253)</f>
        <v>-6.2491319211989751</v>
      </c>
      <c r="L253" s="152">
        <f>VLOOKUP(L$2,怪物属性!$B$4:$F$29,5,FALSE)/($F253-VLOOKUP(L$2,怪物属性!$B$4:$F$29,4,FALSE))</f>
        <v>2.2703862660944205</v>
      </c>
      <c r="M253" s="153">
        <f>$E253/(VLOOKUP(M$2,怪物属性!$B$4:$F$29,3,FALSE)-$G253)/IF(L253&lt;0,ABS(L253),L253)</f>
        <v>-4.3261143348301818</v>
      </c>
      <c r="N253" s="152">
        <f>VLOOKUP(N$2,怪物属性!$B$4:$F$29,5,FALSE)/($F253-VLOOKUP(N$2,怪物属性!$B$4:$F$29,4,FALSE))</f>
        <v>3.0038174877295036</v>
      </c>
      <c r="O253" s="153">
        <f>$E253/(VLOOKUP(O$2,怪物属性!$B$4:$F$29,3,FALSE)-$G253)/IF(N253&lt;0,ABS(N253),N253)</f>
        <v>-3.6872468606972419</v>
      </c>
      <c r="P253" s="152">
        <f>VLOOKUP(P$2,怪物属性!$B$4:$F$29,5,FALSE)/($F253-VLOOKUP(P$2,怪物属性!$B$4:$F$29,4,FALSE))</f>
        <v>4.2387466494130699</v>
      </c>
      <c r="Q253" s="153">
        <f>$E253/(VLOOKUP(Q$2,怪物属性!$B$4:$F$29,3,FALSE)-$G253)/IF(P253&lt;0,ABS(P253),P253)</f>
        <v>-2.9984727122275072</v>
      </c>
      <c r="R253" s="152">
        <f>VLOOKUP(R$2,怪物属性!$B$4:$F$29,5,FALSE)/($F253-VLOOKUP(R$2,怪物属性!$B$4:$F$29,4,FALSE))</f>
        <v>5.3013273086698671</v>
      </c>
      <c r="S253" s="153">
        <f>$E253/(VLOOKUP(S$2,怪物属性!$B$4:$F$29,3,FALSE)-$G253)/IF(R253&lt;0,ABS(R253),R253)</f>
        <v>-2.8410101503722185</v>
      </c>
      <c r="T253" s="152">
        <f>VLOOKUP(T$2,怪物属性!$B$4:$F$29,5,FALSE)/($F253-VLOOKUP(T$2,怪物属性!$B$4:$F$29,4,FALSE))</f>
        <v>6.9584211534776781</v>
      </c>
      <c r="U253" s="153">
        <f>$E253/(VLOOKUP(U$2,怪物属性!$B$4:$F$29,3,FALSE)-$G253)/IF(T253&lt;0,ABS(T253),T253)</f>
        <v>-2.6281789857231526</v>
      </c>
      <c r="V253" s="152">
        <f>VLOOKUP(V$2,怪物属性!$B$4:$F$29,5,FALSE)/($F253-VLOOKUP(V$2,怪物属性!$B$4:$F$29,4,FALSE))</f>
        <v>8.3121951219512198</v>
      </c>
      <c r="W253" s="153">
        <f>$E253/(VLOOKUP(W$2,怪物属性!$B$4:$F$29,3,FALSE)-$G253)/IF(V253&lt;0,ABS(V253),V253)</f>
        <v>-2.808893792318027</v>
      </c>
      <c r="X253" s="152">
        <f>VLOOKUP(X$2,怪物属性!$B$4:$F$29,5,FALSE)/($F253-VLOOKUP(X$2,怪物属性!$B$4:$F$29,4,FALSE))</f>
        <v>10.427094722194612</v>
      </c>
      <c r="Y253" s="153">
        <f>$E253/(VLOOKUP(Y$2,怪物属性!$B$4:$F$29,3,FALSE)-$G253)/IF(X253&lt;0,ABS(X253),X253)</f>
        <v>-3.101147430493806</v>
      </c>
      <c r="Z253" s="152">
        <f>VLOOKUP(Z$2,怪物属性!$B$4:$F$29,5,FALSE)/($F253-VLOOKUP(Z$2,怪物属性!$B$4:$F$29,4,FALSE))</f>
        <v>12.145303475529436</v>
      </c>
      <c r="AA253" s="153">
        <f>$E253/(VLOOKUP(AA$2,怪物属性!$B$4:$F$29,3,FALSE)-$G253)/IF(Z253&lt;0,ABS(Z253),Z253)</f>
        <v>-4.3723442878850909</v>
      </c>
      <c r="AB253" s="152">
        <f>VLOOKUP(AB$2,怪物属性!$B$4:$F$29,5,FALSE)/($F253-VLOOKUP(AB$2,怪物属性!$B$4:$F$29,4,FALSE))</f>
        <v>21.014884979702302</v>
      </c>
      <c r="AC253" s="153">
        <f>$E253/(VLOOKUP(AC$2,怪物属性!$B$4:$F$29,3,FALSE)-$G253)/IF(AB253&lt;0,ABS(AB253),AB253)</f>
        <v>1.285638436077315</v>
      </c>
      <c r="AD253" s="152">
        <f>VLOOKUP(AD$2,怪物属性!$B$4:$F$29,5,FALSE)/($F253-VLOOKUP(AD$2,怪物属性!$B$4:$F$29,4,FALSE))</f>
        <v>24.445827999534504</v>
      </c>
      <c r="AE253" s="153">
        <f>$E253/(VLOOKUP(AE$2,怪物属性!$B$4:$F$29,3,FALSE)-$G253)/IF(AD253&lt;0,ABS(AD253),AD253)</f>
        <v>0.7632076858517407</v>
      </c>
      <c r="AF253" s="152">
        <f>VLOOKUP(AF$2,怪物属性!$B$4:$F$29,5,FALSE)/($F253-VLOOKUP(AF$2,怪物属性!$B$4:$F$29,4,FALSE))</f>
        <v>29.561145883485796</v>
      </c>
      <c r="AG253" s="153">
        <f>$E253/(VLOOKUP(AG$2,怪物属性!$B$4:$F$29,3,FALSE)-$G253)/IF(AF253&lt;0,ABS(AF253),AF253)</f>
        <v>0.47848826174029563</v>
      </c>
      <c r="AH253" s="152">
        <f>VLOOKUP(AH$2,怪物属性!$B$4:$F$29,5,FALSE)/($F253-VLOOKUP(AH$2,怪物属性!$B$4:$F$29,4,FALSE))</f>
        <v>33.962602842183991</v>
      </c>
      <c r="AI253" s="153">
        <f>$E253/(VLOOKUP(AI$2,怪物属性!$B$4:$F$29,3,FALSE)-$G253)/IF(AH253&lt;0,ABS(AH253),AH253)</f>
        <v>0.33505412991178829</v>
      </c>
      <c r="AJ253" s="152">
        <f>VLOOKUP(AJ$2,怪物属性!$B$4:$F$29,5,FALSE)/($F253-VLOOKUP(AJ$2,怪物属性!$B$4:$F$29,4,FALSE))</f>
        <v>40.444444444444443</v>
      </c>
      <c r="AK253" s="153">
        <f>$E253/(VLOOKUP(AK$2,怪物属性!$B$4:$F$29,3,FALSE)-$G253)/IF(AJ253&lt;0,ABS(AJ253),AJ253)</f>
        <v>0.23372024395042296</v>
      </c>
      <c r="AL253" s="152">
        <f>VLOOKUP(AL$2,怪物属性!$B$4:$F$29,5,FALSE)/($F253-VLOOKUP(AL$2,怪物属性!$B$4:$F$29,4,FALSE))</f>
        <v>46.392668740700664</v>
      </c>
      <c r="AM253" s="153">
        <f>$E253/(VLOOKUP(AM$2,怪物属性!$B$4:$F$29,3,FALSE)-$G253)/IF(AL253&lt;0,ABS(AL253),AL253)</f>
        <v>0.17206859615916234</v>
      </c>
      <c r="AN253" s="152">
        <f>VLOOKUP(AN$2,怪物属性!$B$4:$F$29,5,FALSE)/($F253-VLOOKUP(AN$2,怪物属性!$B$4:$F$29,4,FALSE))</f>
        <v>54.685831332109053</v>
      </c>
      <c r="AO253" s="153">
        <f>$E253/(VLOOKUP(AO$2,怪物属性!$B$4:$F$29,3,FALSE)-$G253)/IF(AN253&lt;0,ABS(AN253),AN253)</f>
        <v>0.12699372837079712</v>
      </c>
      <c r="AP253" s="152">
        <f>VLOOKUP(AP$2,怪物属性!$B$4:$F$29,5,FALSE)/($F253-VLOOKUP(AP$2,怪物属性!$B$4:$F$29,4,FALSE))</f>
        <v>62.209682209682207</v>
      </c>
      <c r="AQ253" s="153">
        <f>$E253/(VLOOKUP(AQ$2,怪物属性!$B$4:$F$29,3,FALSE)-$G253)/IF(AP253&lt;0,ABS(AP253),AP253)</f>
        <v>9.7813588486202876E-2</v>
      </c>
      <c r="AR253" s="152">
        <f>VLOOKUP(AR$2,怪物属性!$B$4:$F$29,5,FALSE)/($F253-VLOOKUP(AR$2,怪物属性!$B$4:$F$29,4,FALSE))</f>
        <v>73.065496709495463</v>
      </c>
      <c r="AS253" s="153">
        <f>$E253/(VLOOKUP(AS$2,怪物属性!$B$4:$F$29,3,FALSE)-$G253)/IF(AR253&lt;0,ABS(AR253),AR253)</f>
        <v>7.3954315173054785E-2</v>
      </c>
      <c r="AT253" s="152">
        <f>VLOOKUP(AT$2,怪物属性!$B$4:$F$29,5,FALSE)/($F253-VLOOKUP(AT$2,怪物属性!$B$4:$F$29,4,FALSE))</f>
        <v>83.527108433734938</v>
      </c>
      <c r="AU253" s="153">
        <f>$E253/(VLOOKUP(AU$2,怪物属性!$B$4:$F$29,3,FALSE)-$G253)/IF(AT253&lt;0,ABS(AT253),AT253)</f>
        <v>5.7354643547666867E-2</v>
      </c>
      <c r="AV253" s="152">
        <f>VLOOKUP(AV$2,怪物属性!$B$4:$F$29,5,FALSE)/($F253-VLOOKUP(AV$2,怪物属性!$B$4:$F$29,4,FALSE))</f>
        <v>99.812454479242533</v>
      </c>
      <c r="AW253" s="153">
        <f>$E253/(VLOOKUP(AW$2,怪物属性!$B$4:$F$29,3,FALSE)-$G253)/IF(AV253&lt;0,ABS(AV253),AV253)</f>
        <v>4.2343564401760785E-2</v>
      </c>
      <c r="AX253" s="152">
        <f>VLOOKUP(AX$2,怪物属性!$B$4:$F$29,5,FALSE)/($F253-VLOOKUP(AX$2,怪物属性!$B$4:$F$29,4,FALSE))</f>
        <v>116.28050490883591</v>
      </c>
      <c r="AY253" s="153">
        <f>$E253/(VLOOKUP(AY$2,怪物属性!$B$4:$F$29,3,FALSE)-$G253)/IF(AX253&lt;0,ABS(AX253),AX253)</f>
        <v>3.2404126516567759E-2</v>
      </c>
      <c r="AZ253" s="152">
        <f>VLOOKUP(AZ$2,怪物属性!$B$4:$F$29,5,FALSE)/($F253-VLOOKUP(AZ$2,怪物属性!$B$4:$F$29,4,FALSE))</f>
        <v>145.09090909090909</v>
      </c>
      <c r="BA253" s="153">
        <f>$E253/(VLOOKUP(BA$2,怪物属性!$B$4:$F$29,3,FALSE)-$G253)/IF(AZ253&lt;0,ABS(AZ253),AZ253)</f>
        <v>2.2593068035943516E-2</v>
      </c>
      <c r="BB253" s="152">
        <f>VLOOKUP(BB$2,怪物属性!$B$4:$F$29,5,FALSE)/($F253-VLOOKUP(BB$2,怪物属性!$B$4:$F$29,4,FALSE))</f>
        <v>186.95058139534885</v>
      </c>
      <c r="BC253" s="153">
        <f>$E253/(VLOOKUP(BC$2,怪物属性!$B$4:$F$29,3,FALSE)-$G253)/IF(BB253&lt;0,ABS(BB253),BB253)</f>
        <v>1.5164478403011191E-2</v>
      </c>
      <c r="BD253" s="152">
        <f>VLOOKUP(BD$2,怪物属性!$B$4:$F$29,5,FALSE)/($F253-VLOOKUP(BD$2,怪物属性!$B$4:$F$29,4,FALSE))</f>
        <v>362.25838926174498</v>
      </c>
      <c r="BE253" s="153">
        <f>$E253/(VLOOKUP(BE$2,怪物属性!$B$4:$F$29,3,FALSE)-$G253)/IF(BD253&lt;0,ABS(BD253),BD253)</f>
        <v>6.2196185501654719E-3</v>
      </c>
    </row>
    <row r="254" spans="1:57" x14ac:dyDescent="0.15">
      <c r="A254" s="30">
        <f>VLOOKUP(B254,装备升级!W:AB,静态模拟!C254+1,FALSE)+IF(静态模拟!D254=0,0,VLOOKUP(B254,装备强化!AP:AZ,静态模拟!D254+1,FALSE))</f>
        <v>2439</v>
      </c>
      <c r="B254" s="149">
        <v>20</v>
      </c>
      <c r="C254" s="149">
        <v>3</v>
      </c>
      <c r="D254" s="149">
        <v>6</v>
      </c>
      <c r="E254" s="149">
        <f t="shared" si="10"/>
        <v>37050</v>
      </c>
      <c r="F254" s="22">
        <f t="shared" si="11"/>
        <v>12350</v>
      </c>
      <c r="G254" s="22">
        <f t="shared" si="12"/>
        <v>6175</v>
      </c>
      <c r="H254" s="152">
        <f>VLOOKUP(H$2,怪物属性!$B$4:$F$29,5,FALSE)/($F254-VLOOKUP(H$2,怪物属性!$B$4:$F$29,4,FALSE))</f>
        <v>0.93952483801295894</v>
      </c>
      <c r="I254" s="153">
        <f>$E254/(VLOOKUP(I$2,怪物属性!$B$4:$F$29,3,FALSE)-$G254)/IF(H254&lt;0,ABS(H254),H254)</f>
        <v>-8.5246060497637046</v>
      </c>
      <c r="J254" s="152">
        <f>VLOOKUP(J$2,怪物属性!$B$4:$F$29,5,FALSE)/($F254-VLOOKUP(J$2,怪物属性!$B$4:$F$29,4,FALSE))</f>
        <v>1.4085125054848617</v>
      </c>
      <c r="K254" s="153">
        <f>$E254/(VLOOKUP(K$2,怪物属性!$B$4:$F$29,3,FALSE)-$G254)/IF(J254&lt;0,ABS(J254),J254)</f>
        <v>-6.2584691397555368</v>
      </c>
      <c r="L254" s="152">
        <f>VLOOKUP(L$2,怪物属性!$B$4:$F$29,5,FALSE)/($F254-VLOOKUP(L$2,怪物属性!$B$4:$F$29,4,FALSE))</f>
        <v>2.2643124665596575</v>
      </c>
      <c r="M254" s="153">
        <f>$E254/(VLOOKUP(M$2,怪物属性!$B$4:$F$29,3,FALSE)-$G254)/IF(L254&lt;0,ABS(L254),L254)</f>
        <v>-4.33101712631382</v>
      </c>
      <c r="N254" s="152">
        <f>VLOOKUP(N$2,怪物属性!$B$4:$F$29,5,FALSE)/($F254-VLOOKUP(N$2,怪物属性!$B$4:$F$29,4,FALSE))</f>
        <v>2.9956490210297315</v>
      </c>
      <c r="O254" s="153">
        <f>$E254/(VLOOKUP(O$2,怪物属性!$B$4:$F$29,3,FALSE)-$G254)/IF(N254&lt;0,ABS(N254),N254)</f>
        <v>-3.6897188381230688</v>
      </c>
      <c r="P254" s="152">
        <f>VLOOKUP(P$2,怪物属性!$B$4:$F$29,5,FALSE)/($F254-VLOOKUP(P$2,怪物属性!$B$4:$F$29,4,FALSE))</f>
        <v>4.2270255323071249</v>
      </c>
      <c r="Q254" s="153">
        <f>$E254/(VLOOKUP(Q$2,怪物属性!$B$4:$F$29,3,FALSE)-$G254)/IF(P254&lt;0,ABS(P254),P254)</f>
        <v>-2.9986413530110076</v>
      </c>
      <c r="R254" s="152">
        <f>VLOOKUP(R$2,怪物属性!$B$4:$F$29,5,FALSE)/($F254-VLOOKUP(R$2,怪物属性!$B$4:$F$29,4,FALSE))</f>
        <v>5.286398197690791</v>
      </c>
      <c r="S254" s="153">
        <f>$E254/(VLOOKUP(S$2,怪物属性!$B$4:$F$29,3,FALSE)-$G254)/IF(R254&lt;0,ABS(R254),R254)</f>
        <v>-2.8386199398861676</v>
      </c>
      <c r="T254" s="152">
        <f>VLOOKUP(T$2,怪物属性!$B$4:$F$29,5,FALSE)/($F254-VLOOKUP(T$2,怪物属性!$B$4:$F$29,4,FALSE))</f>
        <v>6.9384791746274361</v>
      </c>
      <c r="U254" s="153">
        <f>$E254/(VLOOKUP(U$2,怪物属性!$B$4:$F$29,3,FALSE)-$G254)/IF(T254&lt;0,ABS(T254),T254)</f>
        <v>-2.6226851035367136</v>
      </c>
      <c r="V254" s="152">
        <f>VLOOKUP(V$2,怪物属性!$B$4:$F$29,5,FALSE)/($F254-VLOOKUP(V$2,怪物属性!$B$4:$F$29,4,FALSE))</f>
        <v>8.2879377431906622</v>
      </c>
      <c r="W254" s="153">
        <f>$E254/(VLOOKUP(W$2,怪物属性!$B$4:$F$29,3,FALSE)-$G254)/IF(V254&lt;0,ABS(V254),V254)</f>
        <v>-2.7974669040526008</v>
      </c>
      <c r="X254" s="152">
        <f>VLOOKUP(X$2,怪物属性!$B$4:$F$29,5,FALSE)/($F254-VLOOKUP(X$2,怪物属性!$B$4:$F$29,4,FALSE))</f>
        <v>10.396095530670895</v>
      </c>
      <c r="Y254" s="153">
        <f>$E254/(VLOOKUP(Y$2,怪物属性!$B$4:$F$29,3,FALSE)-$G254)/IF(X254&lt;0,ABS(X254),X254)</f>
        <v>-3.0775802856425858</v>
      </c>
      <c r="Z254" s="152">
        <f>VLOOKUP(Z$2,怪物属性!$B$4:$F$29,5,FALSE)/($F254-VLOOKUP(Z$2,怪物属性!$B$4:$F$29,4,FALSE))</f>
        <v>12.10849580765734</v>
      </c>
      <c r="AA254" s="153">
        <f>$E254/(VLOOKUP(AA$2,怪物属性!$B$4:$F$29,3,FALSE)-$G254)/IF(Z254&lt;0,ABS(Z254),Z254)</f>
        <v>-4.303565485681248</v>
      </c>
      <c r="AB254" s="152">
        <f>VLOOKUP(AB$2,怪物属性!$B$4:$F$29,5,FALSE)/($F254-VLOOKUP(AB$2,怪物属性!$B$4:$F$29,4,FALSE))</f>
        <v>20.944032366824004</v>
      </c>
      <c r="AC254" s="153">
        <f>$E254/(VLOOKUP(AC$2,怪物属性!$B$4:$F$29,3,FALSE)-$G254)/IF(AB254&lt;0,ABS(AB254),AB254)</f>
        <v>1.3074651307889886</v>
      </c>
      <c r="AD254" s="152">
        <f>VLOOKUP(AD$2,怪物属性!$B$4:$F$29,5,FALSE)/($F254-VLOOKUP(AD$2,怪物属性!$B$4:$F$29,4,FALSE))</f>
        <v>24.360779311144615</v>
      </c>
      <c r="AE254" s="153">
        <f>$E254/(VLOOKUP(AE$2,怪物属性!$B$4:$F$29,3,FALSE)-$G254)/IF(AD254&lt;0,ABS(AD254),AD254)</f>
        <v>0.77359476359969492</v>
      </c>
      <c r="AF254" s="152">
        <f>VLOOKUP(AF$2,怪物属性!$B$4:$F$29,5,FALSE)/($F254-VLOOKUP(AF$2,怪物属性!$B$4:$F$29,4,FALSE))</f>
        <v>29.454785320220676</v>
      </c>
      <c r="AG254" s="153">
        <f>$E254/(VLOOKUP(AG$2,怪物属性!$B$4:$F$29,3,FALSE)-$G254)/IF(AF254&lt;0,ABS(AF254),AF254)</f>
        <v>0.48416479094536713</v>
      </c>
      <c r="AH254" s="152">
        <f>VLOOKUP(AH$2,怪物属性!$B$4:$F$29,5,FALSE)/($F254-VLOOKUP(AH$2,怪物属性!$B$4:$F$29,4,FALSE))</f>
        <v>33.83606557377049</v>
      </c>
      <c r="AI254" s="153">
        <f>$E254/(VLOOKUP(AI$2,怪物属性!$B$4:$F$29,3,FALSE)-$G254)/IF(AH254&lt;0,ABS(AH254),AH254)</f>
        <v>0.33869021500658186</v>
      </c>
      <c r="AJ254" s="152">
        <f>VLOOKUP(AJ$2,怪物属性!$B$4:$F$29,5,FALSE)/($F254-VLOOKUP(AJ$2,怪物属性!$B$4:$F$29,4,FALSE))</f>
        <v>40.287925696594428</v>
      </c>
      <c r="AK254" s="153">
        <f>$E254/(VLOOKUP(AK$2,怪物属性!$B$4:$F$29,3,FALSE)-$G254)/IF(AJ254&lt;0,ABS(AJ254),AJ254)</f>
        <v>0.23610535805657756</v>
      </c>
      <c r="AL254" s="152">
        <f>VLOOKUP(AL$2,怪物属性!$B$4:$F$29,5,FALSE)/($F254-VLOOKUP(AL$2,怪物属性!$B$4:$F$29,4,FALSE))</f>
        <v>46.205173110602182</v>
      </c>
      <c r="AM254" s="153">
        <f>$E254/(VLOOKUP(AM$2,怪物属性!$B$4:$F$29,3,FALSE)-$G254)/IF(AL254&lt;0,ABS(AL254),AL254)</f>
        <v>0.17375043688002922</v>
      </c>
      <c r="AN254" s="152">
        <f>VLOOKUP(AN$2,怪物属性!$B$4:$F$29,5,FALSE)/($F254-VLOOKUP(AN$2,怪物属性!$B$4:$F$29,4,FALSE))</f>
        <v>54.45505697003798</v>
      </c>
      <c r="AO254" s="153">
        <f>$E254/(VLOOKUP(AO$2,怪物属性!$B$4:$F$29,3,FALSE)-$G254)/IF(AN254&lt;0,ABS(AN254),AN254)</f>
        <v>0.12820380294007547</v>
      </c>
      <c r="AP254" s="152">
        <f>VLOOKUP(AP$2,怪物属性!$B$4:$F$29,5,FALSE)/($F254-VLOOKUP(AP$2,怪物属性!$B$4:$F$29,4,FALSE))</f>
        <v>61.9337670017741</v>
      </c>
      <c r="AQ254" s="153">
        <f>$E254/(VLOOKUP(AQ$2,怪物属性!$B$4:$F$29,3,FALSE)-$G254)/IF(AP254&lt;0,ABS(AP254),AP254)</f>
        <v>9.8732415880526295E-2</v>
      </c>
      <c r="AR254" s="152">
        <f>VLOOKUP(AR$2,怪物属性!$B$4:$F$29,5,FALSE)/($F254-VLOOKUP(AR$2,怪物属性!$B$4:$F$29,4,FALSE))</f>
        <v>72.723643169058022</v>
      </c>
      <c r="AS254" s="153">
        <f>$E254/(VLOOKUP(AS$2,怪物属性!$B$4:$F$29,3,FALSE)-$G254)/IF(AR254&lt;0,ABS(AR254),AR254)</f>
        <v>7.4646582486961294E-2</v>
      </c>
      <c r="AT254" s="152">
        <f>VLOOKUP(AT$2,怪物属性!$B$4:$F$29,5,FALSE)/($F254-VLOOKUP(AT$2,怪物属性!$B$4:$F$29,4,FALSE))</f>
        <v>83.109890109890117</v>
      </c>
      <c r="AU254" s="153">
        <f>$E254/(VLOOKUP(AU$2,怪物属性!$B$4:$F$29,3,FALSE)-$G254)/IF(AT254&lt;0,ABS(AT254),AT254)</f>
        <v>5.7895496015289746E-2</v>
      </c>
      <c r="AV254" s="152">
        <f>VLOOKUP(AV$2,怪物属性!$B$4:$F$29,5,FALSE)/($F254-VLOOKUP(AV$2,怪物属性!$B$4:$F$29,4,FALSE))</f>
        <v>99.270191959434982</v>
      </c>
      <c r="AW254" s="153">
        <f>$E254/(VLOOKUP(AW$2,怪物属性!$B$4:$F$29,3,FALSE)-$G254)/IF(AV254&lt;0,ABS(AV254),AV254)</f>
        <v>4.2751869121294368E-2</v>
      </c>
      <c r="AX254" s="152">
        <f>VLOOKUP(AX$2,怪物属性!$B$4:$F$29,5,FALSE)/($F254-VLOOKUP(AX$2,怪物属性!$B$4:$F$29,4,FALSE))</f>
        <v>115.5857398924517</v>
      </c>
      <c r="AY254" s="153">
        <f>$E254/(VLOOKUP(AY$2,怪物属性!$B$4:$F$29,3,FALSE)-$G254)/IF(AX254&lt;0,ABS(AX254),AX254)</f>
        <v>3.2728330735116822E-2</v>
      </c>
      <c r="AZ254" s="152">
        <f>VLOOKUP(AZ$2,怪物属性!$B$4:$F$29,5,FALSE)/($F254-VLOOKUP(AZ$2,怪物属性!$B$4:$F$29,4,FALSE))</f>
        <v>144.08333333333334</v>
      </c>
      <c r="BA254" s="153">
        <f>$E254/(VLOOKUP(BA$2,怪物属性!$B$4:$F$29,3,FALSE)-$G254)/IF(AZ254&lt;0,ABS(AZ254),AZ254)</f>
        <v>2.2836843440751077E-2</v>
      </c>
      <c r="BB254" s="152">
        <f>VLOOKUP(BB$2,怪物属性!$B$4:$F$29,5,FALSE)/($F254-VLOOKUP(BB$2,怪物属性!$B$4:$F$29,4,FALSE))</f>
        <v>185.3342939481268</v>
      </c>
      <c r="BC254" s="153">
        <f>$E254/(VLOOKUP(BC$2,怪物属性!$B$4:$F$29,3,FALSE)-$G254)/IF(BB254&lt;0,ABS(BB254),BB254)</f>
        <v>1.5351638441042863E-2</v>
      </c>
      <c r="BD254" s="152">
        <f>VLOOKUP(BD$2,怪物属性!$B$4:$F$29,5,FALSE)/($F254-VLOOKUP(BD$2,怪物属性!$B$4:$F$29,4,FALSE))</f>
        <v>356.28052805280527</v>
      </c>
      <c r="BE254" s="153">
        <f>$E254/(VLOOKUP(BE$2,怪物属性!$B$4:$F$29,3,FALSE)-$G254)/IF(BD254&lt;0,ABS(BD254),BD254)</f>
        <v>6.3451759542701314E-3</v>
      </c>
    </row>
    <row r="255" spans="1:57" x14ac:dyDescent="0.15">
      <c r="A255" s="30">
        <f>VLOOKUP(B255,装备升级!W:AB,静态模拟!C255+1,FALSE)+IF(静态模拟!D255=0,0,VLOOKUP(B255,装备强化!AP:AZ,静态模拟!D255+1,FALSE))</f>
        <v>3432</v>
      </c>
      <c r="B255" s="149">
        <v>20</v>
      </c>
      <c r="C255" s="149">
        <v>3</v>
      </c>
      <c r="D255" s="149">
        <v>7</v>
      </c>
      <c r="E255" s="149">
        <f t="shared" si="10"/>
        <v>37140</v>
      </c>
      <c r="F255" s="22">
        <f t="shared" si="11"/>
        <v>12380</v>
      </c>
      <c r="G255" s="22">
        <f t="shared" si="12"/>
        <v>6190</v>
      </c>
      <c r="H255" s="152">
        <f>VLOOKUP(H$2,怪物属性!$B$4:$F$29,5,FALSE)/($F255-VLOOKUP(H$2,怪物属性!$B$4:$F$29,4,FALSE))</f>
        <v>0.93709607927617411</v>
      </c>
      <c r="I255" s="153">
        <f>$E255/(VLOOKUP(I$2,怪物属性!$B$4:$F$29,3,FALSE)-$G255)/IF(H255&lt;0,ABS(H255),H255)</f>
        <v>-8.5397707093447455</v>
      </c>
      <c r="J255" s="152">
        <f>VLOOKUP(J$2,怪物属性!$B$4:$F$29,5,FALSE)/($F255-VLOOKUP(J$2,怪物属性!$B$4:$F$29,4,FALSE))</f>
        <v>1.4048140043763677</v>
      </c>
      <c r="K255" s="153">
        <f>$E255/(VLOOKUP(K$2,怪物属性!$B$4:$F$29,3,FALSE)-$G255)/IF(J255&lt;0,ABS(J255),J255)</f>
        <v>-6.2678197134665412</v>
      </c>
      <c r="L255" s="152">
        <f>VLOOKUP(L$2,怪物属性!$B$4:$F$29,5,FALSE)/($F255-VLOOKUP(L$2,怪物属性!$B$4:$F$29,4,FALSE))</f>
        <v>2.2582710779082178</v>
      </c>
      <c r="M255" s="153">
        <f>$E255/(VLOOKUP(M$2,怪物属性!$B$4:$F$29,3,FALSE)-$G255)/IF(L255&lt;0,ABS(L255),L255)</f>
        <v>-4.3359372079798773</v>
      </c>
      <c r="N255" s="152">
        <f>VLOOKUP(N$2,怪物属性!$B$4:$F$29,5,FALSE)/($F255-VLOOKUP(N$2,怪物属性!$B$4:$F$29,4,FALSE))</f>
        <v>2.9875248598806725</v>
      </c>
      <c r="O255" s="153">
        <f>$E255/(VLOOKUP(O$2,怪物属性!$B$4:$F$29,3,FALSE)-$G255)/IF(N255&lt;0,ABS(N255),N255)</f>
        <v>-3.6922173196683006</v>
      </c>
      <c r="P255" s="152">
        <f>VLOOKUP(P$2,怪物属性!$B$4:$F$29,5,FALSE)/($F255-VLOOKUP(P$2,怪物属性!$B$4:$F$29,4,FALSE))</f>
        <v>4.2153690596562186</v>
      </c>
      <c r="Q255" s="153">
        <f>$E255/(VLOOKUP(Q$2,怪物属性!$B$4:$F$29,3,FALSE)-$G255)/IF(P255&lt;0,ABS(P255),P255)</f>
        <v>-2.9988483508459223</v>
      </c>
      <c r="R255" s="152">
        <f>VLOOKUP(R$2,怪物属性!$B$4:$F$29,5,FALSE)/($F255-VLOOKUP(R$2,怪物属性!$B$4:$F$29,4,FALSE))</f>
        <v>5.2715529345689411</v>
      </c>
      <c r="S255" s="153">
        <f>$E255/(VLOOKUP(S$2,怪物属性!$B$4:$F$29,3,FALSE)-$G255)/IF(R255&lt;0,ABS(R255),R255)</f>
        <v>-2.8362971987264411</v>
      </c>
      <c r="T255" s="152">
        <f>VLOOKUP(T$2,怪物属性!$B$4:$F$29,5,FALSE)/($F255-VLOOKUP(T$2,怪物属性!$B$4:$F$29,4,FALSE))</f>
        <v>6.9186511716517431</v>
      </c>
      <c r="U255" s="153">
        <f>$E255/(VLOOKUP(U$2,怪物属性!$B$4:$F$29,3,FALSE)-$G255)/IF(T255&lt;0,ABS(T255),T255)</f>
        <v>-2.6173078297660135</v>
      </c>
      <c r="V255" s="152">
        <f>VLOOKUP(V$2,怪物属性!$B$4:$F$29,5,FALSE)/($F255-VLOOKUP(V$2,怪物属性!$B$4:$F$29,4,FALSE))</f>
        <v>8.2638215324927256</v>
      </c>
      <c r="W255" s="153">
        <f>$E255/(VLOOKUP(W$2,怪物属性!$B$4:$F$29,3,FALSE)-$G255)/IF(V255&lt;0,ABS(V255),V255)</f>
        <v>-2.7862918365743123</v>
      </c>
      <c r="X255" s="152">
        <f>VLOOKUP(X$2,怪物属性!$B$4:$F$29,5,FALSE)/($F255-VLOOKUP(X$2,怪物属性!$B$4:$F$29,4,FALSE))</f>
        <v>10.365280110661002</v>
      </c>
      <c r="Y255" s="153">
        <f>$E255/(VLOOKUP(Y$2,怪物属性!$B$4:$F$29,3,FALSE)-$G255)/IF(X255&lt;0,ABS(X255),X255)</f>
        <v>-3.0546597635606467</v>
      </c>
      <c r="Z255" s="152">
        <f>VLOOKUP(Z$2,怪物属性!$B$4:$F$29,5,FALSE)/($F255-VLOOKUP(Z$2,怪物属性!$B$4:$F$29,4,FALSE))</f>
        <v>12.071910565011581</v>
      </c>
      <c r="AA255" s="153">
        <f>$E255/(VLOOKUP(AA$2,怪物属性!$B$4:$F$29,3,FALSE)-$G255)/IF(Z255&lt;0,ABS(Z255),Z255)</f>
        <v>-4.2376908375761602</v>
      </c>
      <c r="AB255" s="152">
        <f>VLOOKUP(AB$2,怪物属性!$B$4:$F$29,5,FALSE)/($F255-VLOOKUP(AB$2,怪物属性!$B$4:$F$29,4,FALSE))</f>
        <v>20.873655913978496</v>
      </c>
      <c r="AC255" s="153">
        <f>$E255/(VLOOKUP(AC$2,怪物属性!$B$4:$F$29,3,FALSE)-$G255)/IF(AB255&lt;0,ABS(AB255),AB255)</f>
        <v>1.3298028696086555</v>
      </c>
      <c r="AD255" s="152">
        <f>VLOOKUP(AD$2,怪物属性!$B$4:$F$29,5,FALSE)/($F255-VLOOKUP(AD$2,怪物属性!$B$4:$F$29,4,FALSE))</f>
        <v>24.276320351323239</v>
      </c>
      <c r="AE255" s="153">
        <f>$E255/(VLOOKUP(AE$2,怪物属性!$B$4:$F$29,3,FALSE)-$G255)/IF(AD255&lt;0,ABS(AD255),AD255)</f>
        <v>0.78415473673779834</v>
      </c>
      <c r="AF255" s="152">
        <f>VLOOKUP(AF$2,怪物属性!$B$4:$F$29,5,FALSE)/($F255-VLOOKUP(AF$2,怪物属性!$B$4:$F$29,4,FALSE))</f>
        <v>29.349187380497131</v>
      </c>
      <c r="AG255" s="153">
        <f>$E255/(VLOOKUP(AG$2,怪物属性!$B$4:$F$29,3,FALSE)-$G255)/IF(AF255&lt;0,ABS(AF255),AF255)</f>
        <v>0.48991576203351656</v>
      </c>
      <c r="AH255" s="152">
        <f>VLOOKUP(AH$2,怪物属性!$B$4:$F$29,5,FALSE)/($F255-VLOOKUP(AH$2,怪物属性!$B$4:$F$29,4,FALSE))</f>
        <v>33.710467706013361</v>
      </c>
      <c r="AI255" s="153">
        <f>$E255/(VLOOKUP(AI$2,怪物属性!$B$4:$F$29,3,FALSE)-$G255)/IF(AH255&lt;0,ABS(AH255),AH255)</f>
        <v>0.34236635692201767</v>
      </c>
      <c r="AJ255" s="152">
        <f>VLOOKUP(AJ$2,怪物属性!$B$4:$F$29,5,FALSE)/($F255-VLOOKUP(AJ$2,怪物属性!$B$4:$F$29,4,FALSE))</f>
        <v>40.132613723978409</v>
      </c>
      <c r="AK255" s="153">
        <f>$E255/(VLOOKUP(AK$2,怪物属性!$B$4:$F$29,3,FALSE)-$G255)/IF(AJ255&lt;0,ABS(AJ255),AJ255)</f>
        <v>0.2385133700557967</v>
      </c>
      <c r="AL255" s="152">
        <f>VLOOKUP(AL$2,怪物属性!$B$4:$F$29,5,FALSE)/($F255-VLOOKUP(AL$2,怪物属性!$B$4:$F$29,4,FALSE))</f>
        <v>46.019186904602172</v>
      </c>
      <c r="AM255" s="153">
        <f>$E255/(VLOOKUP(AM$2,怪物属性!$B$4:$F$29,3,FALSE)-$G255)/IF(AL255&lt;0,ABS(AL255),AL255)</f>
        <v>0.17544666880393806</v>
      </c>
      <c r="AN255" s="152">
        <f>VLOOKUP(AN$2,怪物属性!$B$4:$F$29,5,FALSE)/($F255-VLOOKUP(AN$2,怪物属性!$B$4:$F$29,4,FALSE))</f>
        <v>54.226222159966383</v>
      </c>
      <c r="AO255" s="153">
        <f>$E255/(VLOOKUP(AO$2,怪物属性!$B$4:$F$29,3,FALSE)-$G255)/IF(AN255&lt;0,ABS(AN255),AN255)</f>
        <v>0.12942337323197203</v>
      </c>
      <c r="AP255" s="152">
        <f>VLOOKUP(AP$2,怪物属性!$B$4:$F$29,5,FALSE)/($F255-VLOOKUP(AP$2,怪物属性!$B$4:$F$29,4,FALSE))</f>
        <v>61.660288489843978</v>
      </c>
      <c r="AQ255" s="153">
        <f>$E255/(VLOOKUP(AQ$2,怪物属性!$B$4:$F$29,3,FALSE)-$G255)/IF(AP255&lt;0,ABS(AP255),AP255)</f>
        <v>9.9657936708196046E-2</v>
      </c>
      <c r="AR255" s="152">
        <f>VLOOKUP(AR$2,怪物属性!$B$4:$F$29,5,FALSE)/($F255-VLOOKUP(AR$2,怪物属性!$B$4:$F$29,4,FALSE))</f>
        <v>72.384973610679907</v>
      </c>
      <c r="AS255" s="153">
        <f>$E255/(VLOOKUP(AS$2,怪物属性!$B$4:$F$29,3,FALSE)-$G255)/IF(AR255&lt;0,ABS(AR255),AR255)</f>
        <v>7.5343599940021364E-2</v>
      </c>
      <c r="AT255" s="152">
        <f>VLOOKUP(AT$2,怪物属性!$B$4:$F$29,5,FALSE)/($F255-VLOOKUP(AT$2,怪物属性!$B$4:$F$29,4,FALSE))</f>
        <v>82.696819085487078</v>
      </c>
      <c r="AU255" s="153">
        <f>$E255/(VLOOKUP(AU$2,怪物属性!$B$4:$F$29,3,FALSE)-$G255)/IF(AT255&lt;0,ABS(AT255),AT255)</f>
        <v>5.8439867518944838E-2</v>
      </c>
      <c r="AV255" s="152">
        <f>VLOOKUP(AV$2,怪物属性!$B$4:$F$29,5,FALSE)/($F255-VLOOKUP(AV$2,怪物属性!$B$4:$F$29,4,FALSE))</f>
        <v>98.733789625360231</v>
      </c>
      <c r="AW255" s="153">
        <f>$E255/(VLOOKUP(AW$2,怪物属性!$B$4:$F$29,3,FALSE)-$G255)/IF(AV255&lt;0,ABS(AV255),AV255)</f>
        <v>4.3162709710045405E-2</v>
      </c>
      <c r="AX255" s="152">
        <f>VLOOKUP(AX$2,怪物属性!$B$4:$F$29,5,FALSE)/($F255-VLOOKUP(AX$2,怪物属性!$B$4:$F$29,4,FALSE))</f>
        <v>114.89922787566819</v>
      </c>
      <c r="AY255" s="153">
        <f>$E255/(VLOOKUP(AY$2,怪物属性!$B$4:$F$29,3,FALSE)-$G255)/IF(AX255&lt;0,ABS(AX255),AX255)</f>
        <v>3.3054481038159583E-2</v>
      </c>
      <c r="AZ255" s="152">
        <f>VLOOKUP(AZ$2,怪物属性!$B$4:$F$29,5,FALSE)/($F255-VLOOKUP(AZ$2,怪物属性!$B$4:$F$29,4,FALSE))</f>
        <v>143.08965517241379</v>
      </c>
      <c r="BA255" s="153">
        <f>$E255/(VLOOKUP(BA$2,怪物属性!$B$4:$F$29,3,FALSE)-$G255)/IF(AZ255&lt;0,ABS(AZ255),AZ255)</f>
        <v>2.3082040703907736E-2</v>
      </c>
      <c r="BB255" s="152">
        <f>VLOOKUP(BB$2,怪物属性!$B$4:$F$29,5,FALSE)/($F255-VLOOKUP(BB$2,怪物属性!$B$4:$F$29,4,FALSE))</f>
        <v>183.74571428571429</v>
      </c>
      <c r="BC255" s="153">
        <f>$E255/(VLOOKUP(BC$2,怪物属性!$B$4:$F$29,3,FALSE)-$G255)/IF(BB255&lt;0,ABS(BB255),BB255)</f>
        <v>1.553987570660125E-2</v>
      </c>
      <c r="BD255" s="152">
        <f>VLOOKUP(BD$2,怪物属性!$B$4:$F$29,5,FALSE)/($F255-VLOOKUP(BD$2,怪物属性!$B$4:$F$29,4,FALSE))</f>
        <v>350.49675324675326</v>
      </c>
      <c r="BE255" s="153">
        <f>$E255/(VLOOKUP(BE$2,怪物属性!$B$4:$F$29,3,FALSE)-$G255)/IF(BD255&lt;0,ABS(BD255),BD255)</f>
        <v>6.4714725597659339E-3</v>
      </c>
    </row>
    <row r="256" spans="1:57" x14ac:dyDescent="0.15">
      <c r="A256" s="30">
        <f>VLOOKUP(B256,装备升级!W:AB,静态模拟!C256+1,FALSE)+IF(静态模拟!D256=0,0,VLOOKUP(B256,装备强化!AP:AZ,静态模拟!D256+1,FALSE))</f>
        <v>4680</v>
      </c>
      <c r="B256" s="149">
        <v>20</v>
      </c>
      <c r="C256" s="149">
        <v>3</v>
      </c>
      <c r="D256" s="149">
        <v>8</v>
      </c>
      <c r="E256" s="149">
        <f t="shared" si="10"/>
        <v>37230</v>
      </c>
      <c r="F256" s="22">
        <f t="shared" si="11"/>
        <v>12410</v>
      </c>
      <c r="G256" s="22">
        <f t="shared" si="12"/>
        <v>6205</v>
      </c>
      <c r="H256" s="152">
        <f>VLOOKUP(H$2,怪物属性!$B$4:$F$29,5,FALSE)/($F256-VLOOKUP(H$2,怪物属性!$B$4:$F$29,4,FALSE))</f>
        <v>0.93467984529437043</v>
      </c>
      <c r="I256" s="153">
        <f>$E256/(VLOOKUP(I$2,怪物属性!$B$4:$F$29,3,FALSE)-$G256)/IF(H256&lt;0,ABS(H256),H256)</f>
        <v>-8.5549443061974166</v>
      </c>
      <c r="J256" s="152">
        <f>VLOOKUP(J$2,怪物属性!$B$4:$F$29,5,FALSE)/($F256-VLOOKUP(J$2,怪物属性!$B$4:$F$29,4,FALSE))</f>
        <v>1.4011348756001747</v>
      </c>
      <c r="K256" s="153">
        <f>$E256/(VLOOKUP(K$2,怪物属性!$B$4:$F$29,3,FALSE)-$G256)/IF(J256&lt;0,ABS(J256),J256)</f>
        <v>-6.2771835003565659</v>
      </c>
      <c r="L256" s="152">
        <f>VLOOKUP(L$2,怪物属性!$B$4:$F$29,5,FALSE)/($F256-VLOOKUP(L$2,怪物属性!$B$4:$F$29,4,FALSE))</f>
        <v>2.2522618414050029</v>
      </c>
      <c r="M256" s="153">
        <f>$E256/(VLOOKUP(M$2,怪物属性!$B$4:$F$29,3,FALSE)-$G256)/IF(L256&lt;0,ABS(L256),L256)</f>
        <v>-4.3408743755063455</v>
      </c>
      <c r="N256" s="152">
        <f>VLOOKUP(N$2,怪物属性!$B$4:$F$29,5,FALSE)/($F256-VLOOKUP(N$2,怪物属性!$B$4:$F$29,4,FALSE))</f>
        <v>2.9794446447890373</v>
      </c>
      <c r="O256" s="153">
        <f>$E256/(VLOOKUP(O$2,怪物属性!$B$4:$F$29,3,FALSE)-$G256)/IF(N256&lt;0,ABS(N256),N256)</f>
        <v>-3.6947419526761136</v>
      </c>
      <c r="P256" s="152">
        <f>VLOOKUP(P$2,怪物属性!$B$4:$F$29,5,FALSE)/($F256-VLOOKUP(P$2,怪物属性!$B$4:$F$29,4,FALSE))</f>
        <v>4.2037766981391513</v>
      </c>
      <c r="Q256" s="153">
        <f>$E256/(VLOOKUP(Q$2,怪物属性!$B$4:$F$29,3,FALSE)-$G256)/IF(P256&lt;0,ABS(P256),P256)</f>
        <v>-2.9990931212191092</v>
      </c>
      <c r="R256" s="152">
        <f>VLOOKUP(R$2,怪物属性!$B$4:$F$29,5,FALSE)/($F256-VLOOKUP(R$2,怪物属性!$B$4:$F$29,4,FALSE))</f>
        <v>5.256790814897788</v>
      </c>
      <c r="S256" s="153">
        <f>$E256/(VLOOKUP(S$2,怪物属性!$B$4:$F$29,3,FALSE)-$G256)/IF(R256&lt;0,ABS(R256),R256)</f>
        <v>-2.8340407119591924</v>
      </c>
      <c r="T256" s="152">
        <f>VLOOKUP(T$2,怪物属性!$B$4:$F$29,5,FALSE)/($F256-VLOOKUP(T$2,怪物属性!$B$4:$F$29,4,FALSE))</f>
        <v>6.8989361702127656</v>
      </c>
      <c r="U256" s="153">
        <f>$E256/(VLOOKUP(U$2,怪物属性!$B$4:$F$29,3,FALSE)-$G256)/IF(T256&lt;0,ABS(T256),T256)</f>
        <v>-2.6120446245375248</v>
      </c>
      <c r="V256" s="152">
        <f>VLOOKUP(V$2,怪物属性!$B$4:$F$29,5,FALSE)/($F256-VLOOKUP(V$2,怪物属性!$B$4:$F$29,4,FALSE))</f>
        <v>8.2398452611218573</v>
      </c>
      <c r="W256" s="153">
        <f>$E256/(VLOOKUP(W$2,怪物属性!$B$4:$F$29,3,FALSE)-$G256)/IF(V256&lt;0,ABS(V256),V256)</f>
        <v>-2.7753616292348688</v>
      </c>
      <c r="X256" s="152">
        <f>VLOOKUP(X$2,怪物属性!$B$4:$F$29,5,FALSE)/($F256-VLOOKUP(X$2,怪物属性!$B$4:$F$29,4,FALSE))</f>
        <v>10.334646832824353</v>
      </c>
      <c r="Y256" s="153">
        <f>$E256/(VLOOKUP(Y$2,怪物属性!$B$4:$F$29,3,FALSE)-$G256)/IF(X256&lt;0,ABS(X256),X256)</f>
        <v>-3.0323613709612736</v>
      </c>
      <c r="Z256" s="152">
        <f>VLOOKUP(Z$2,怪物属性!$B$4:$F$29,5,FALSE)/($F256-VLOOKUP(Z$2,怪物属性!$B$4:$F$29,4,FALSE))</f>
        <v>12.035545737523847</v>
      </c>
      <c r="AA256" s="153">
        <f>$E256/(VLOOKUP(AA$2,怪物属性!$B$4:$F$29,3,FALSE)-$G256)/IF(Z256&lt;0,ABS(Z256),Z256)</f>
        <v>-4.1745439779362998</v>
      </c>
      <c r="AB256" s="152">
        <f>VLOOKUP(AB$2,怪物属性!$B$4:$F$29,5,FALSE)/($F256-VLOOKUP(AB$2,怪物属性!$B$4:$F$29,4,FALSE))</f>
        <v>20.803750837240454</v>
      </c>
      <c r="AC256" s="153">
        <f>$E256/(VLOOKUP(AC$2,怪物属性!$B$4:$F$29,3,FALSE)-$G256)/IF(AB256&lt;0,ABS(AB256),AB256)</f>
        <v>1.352669034988969</v>
      </c>
      <c r="AD256" s="152">
        <f>VLOOKUP(AD$2,怪物属性!$B$4:$F$29,5,FALSE)/($F256-VLOOKUP(AD$2,怪物属性!$B$4:$F$29,4,FALSE))</f>
        <v>24.19244500748589</v>
      </c>
      <c r="AE256" s="153">
        <f>$E256/(VLOOKUP(AE$2,怪物属性!$B$4:$F$29,3,FALSE)-$G256)/IF(AD256&lt;0,ABS(AD256),AD256)</f>
        <v>0.79489162401220614</v>
      </c>
      <c r="AF256" s="152">
        <f>VLOOKUP(AF$2,怪物属性!$B$4:$F$29,5,FALSE)/($F256-VLOOKUP(AF$2,怪物属性!$B$4:$F$29,4,FALSE))</f>
        <v>29.244343891402714</v>
      </c>
      <c r="AG256" s="153">
        <f>$E256/(VLOOKUP(AG$2,怪物属性!$B$4:$F$29,3,FALSE)-$G256)/IF(AF256&lt;0,ABS(AF256),AF256)</f>
        <v>0.49574247947699412</v>
      </c>
      <c r="AH256" s="152">
        <f>VLOOKUP(AH$2,怪物属性!$B$4:$F$29,5,FALSE)/($F256-VLOOKUP(AH$2,怪物属性!$B$4:$F$29,4,FALSE))</f>
        <v>33.585798816568044</v>
      </c>
      <c r="AI256" s="153">
        <f>$E256/(VLOOKUP(AI$2,怪物属性!$B$4:$F$29,3,FALSE)-$G256)/IF(AH256&lt;0,ABS(AH256),AH256)</f>
        <v>0.34608311842953787</v>
      </c>
      <c r="AJ256" s="152">
        <f>VLOOKUP(AJ$2,怪物属性!$B$4:$F$29,5,FALSE)/($F256-VLOOKUP(AJ$2,怪物属性!$B$4:$F$29,4,FALSE))</f>
        <v>39.978494623655912</v>
      </c>
      <c r="AK256" s="153">
        <f>$E256/(VLOOKUP(AK$2,怪物属性!$B$4:$F$29,3,FALSE)-$G256)/IF(AJ256&lt;0,ABS(AJ256),AJ256)</f>
        <v>0.24094454654709407</v>
      </c>
      <c r="AL256" s="152">
        <f>VLOOKUP(AL$2,怪物属性!$B$4:$F$29,5,FALSE)/($F256-VLOOKUP(AL$2,怪物属性!$B$4:$F$29,4,FALSE))</f>
        <v>45.834691968461847</v>
      </c>
      <c r="AM256" s="153">
        <f>$E256/(VLOOKUP(AM$2,怪物属性!$B$4:$F$29,3,FALSE)-$G256)/IF(AL256&lt;0,ABS(AL256),AL256)</f>
        <v>0.17715743317497545</v>
      </c>
      <c r="AN256" s="152">
        <f>VLOOKUP(AN$2,怪物属性!$B$4:$F$29,5,FALSE)/($F256-VLOOKUP(AN$2,怪物属性!$B$4:$F$29,4,FALSE))</f>
        <v>53.999302552657277</v>
      </c>
      <c r="AO256" s="153">
        <f>$E256/(VLOOKUP(AO$2,怪物属性!$B$4:$F$29,3,FALSE)-$G256)/IF(AN256&lt;0,ABS(AN256),AN256)</f>
        <v>0.1306525202219497</v>
      </c>
      <c r="AP256" s="152">
        <f>VLOOKUP(AP$2,怪物属性!$B$4:$F$29,5,FALSE)/($F256-VLOOKUP(AP$2,怪物属性!$B$4:$F$29,4,FALSE))</f>
        <v>61.389214536928485</v>
      </c>
      <c r="AQ256" s="153">
        <f>$E256/(VLOOKUP(AQ$2,怪物属性!$B$4:$F$29,3,FALSE)-$G256)/IF(AP256&lt;0,ABS(AP256),AP256)</f>
        <v>0.10059020092849233</v>
      </c>
      <c r="AR256" s="152">
        <f>VLOOKUP(AR$2,怪物属性!$B$4:$F$29,5,FALSE)/($F256-VLOOKUP(AR$2,怪物属性!$B$4:$F$29,4,FALSE))</f>
        <v>72.049443757725584</v>
      </c>
      <c r="AS256" s="153">
        <f>$E256/(VLOOKUP(AS$2,怪物属性!$B$4:$F$29,3,FALSE)-$G256)/IF(AR256&lt;0,ABS(AR256),AR256)</f>
        <v>7.6045398990110161E-2</v>
      </c>
      <c r="AT256" s="152">
        <f>VLOOKUP(AT$2,怪物属性!$B$4:$F$29,5,FALSE)/($F256-VLOOKUP(AT$2,怪物属性!$B$4:$F$29,4,FALSE))</f>
        <v>82.287833827893181</v>
      </c>
      <c r="AU256" s="153">
        <f>$E256/(VLOOKUP(AU$2,怪物属性!$B$4:$F$29,3,FALSE)-$G256)/IF(AT256&lt;0,ABS(AT256),AT256)</f>
        <v>5.8987778704867017E-2</v>
      </c>
      <c r="AV256" s="152">
        <f>VLOOKUP(AV$2,怪物属性!$B$4:$F$29,5,FALSE)/($F256-VLOOKUP(AV$2,怪物属性!$B$4:$F$29,4,FALSE))</f>
        <v>98.203152991759225</v>
      </c>
      <c r="AW256" s="153">
        <f>$E256/(VLOOKUP(AW$2,怪物属性!$B$4:$F$29,3,FALSE)-$G256)/IF(AV256&lt;0,ABS(AV256),AV256)</f>
        <v>4.357609928457884E-2</v>
      </c>
      <c r="AX256" s="152">
        <f>VLOOKUP(AX$2,怪物属性!$B$4:$F$29,5,FALSE)/($F256-VLOOKUP(AX$2,怪物属性!$B$4:$F$29,4,FALSE))</f>
        <v>114.22082267270223</v>
      </c>
      <c r="AY256" s="153">
        <f>$E256/(VLOOKUP(AY$2,怪物属性!$B$4:$F$29,3,FALSE)-$G256)/IF(AX256&lt;0,ABS(AX256),AX256)</f>
        <v>3.3382586394745874E-2</v>
      </c>
      <c r="AZ256" s="152">
        <f>VLOOKUP(AZ$2,怪物属性!$B$4:$F$29,5,FALSE)/($F256-VLOOKUP(AZ$2,怪物属性!$B$4:$F$29,4,FALSE))</f>
        <v>142.10958904109589</v>
      </c>
      <c r="BA256" s="153">
        <f>$E256/(VLOOKUP(BA$2,怪物属性!$B$4:$F$29,3,FALSE)-$G256)/IF(AZ256&lt;0,ABS(AZ256),AZ256)</f>
        <v>2.3328665522975876E-2</v>
      </c>
      <c r="BB256" s="152">
        <f>VLOOKUP(BB$2,怪物属性!$B$4:$F$29,5,FALSE)/($F256-VLOOKUP(BB$2,怪物属性!$B$4:$F$29,4,FALSE))</f>
        <v>182.18413597733712</v>
      </c>
      <c r="BC256" s="153">
        <f>$E256/(VLOOKUP(BC$2,怪物属性!$B$4:$F$29,3,FALSE)-$G256)/IF(BB256&lt;0,ABS(BB256),BB256)</f>
        <v>1.5729193930846968E-2</v>
      </c>
      <c r="BD256" s="152">
        <f>VLOOKUP(BD$2,怪物属性!$B$4:$F$29,5,FALSE)/($F256-VLOOKUP(BD$2,怪物属性!$B$4:$F$29,4,FALSE))</f>
        <v>344.89776357827475</v>
      </c>
      <c r="BE256" s="153">
        <f>$E256/(VLOOKUP(BE$2,怪物属性!$B$4:$F$29,3,FALSE)-$G256)/IF(BD256&lt;0,ABS(BD256),BD256)</f>
        <v>6.5985104000328308E-3</v>
      </c>
    </row>
    <row r="257" spans="1:57" x14ac:dyDescent="0.15">
      <c r="A257" s="30">
        <f>VLOOKUP(B257,装备升级!W:AB,静态模拟!C257+1,FALSE)+IF(静态模拟!D257=0,0,VLOOKUP(B257,装备强化!AP:AZ,静态模拟!D257+1,FALSE))</f>
        <v>6222</v>
      </c>
      <c r="B257" s="149">
        <v>20</v>
      </c>
      <c r="C257" s="149">
        <v>3</v>
      </c>
      <c r="D257" s="149">
        <v>9</v>
      </c>
      <c r="E257" s="149">
        <f t="shared" si="10"/>
        <v>37320</v>
      </c>
      <c r="F257" s="22">
        <f t="shared" si="11"/>
        <v>12440</v>
      </c>
      <c r="G257" s="22">
        <f t="shared" si="12"/>
        <v>6220</v>
      </c>
      <c r="H257" s="152">
        <f>VLOOKUP(H$2,怪物属性!$B$4:$F$29,5,FALSE)/($F257-VLOOKUP(H$2,怪物属性!$B$4:$F$29,4,FALSE))</f>
        <v>0.9322760394342049</v>
      </c>
      <c r="I257" s="153">
        <f>$E257/(VLOOKUP(I$2,怪物属性!$B$4:$F$29,3,FALSE)-$G257)/IF(H257&lt;0,ABS(H257),H257)</f>
        <v>-8.5701267542208335</v>
      </c>
      <c r="J257" s="152">
        <f>VLOOKUP(J$2,怪物属性!$B$4:$F$29,5,FALSE)/($F257-VLOOKUP(J$2,怪物属性!$B$4:$F$29,4,FALSE))</f>
        <v>1.3974749673487157</v>
      </c>
      <c r="K257" s="153">
        <f>$E257/(VLOOKUP(K$2,怪物属性!$B$4:$F$29,3,FALSE)-$G257)/IF(J257&lt;0,ABS(J257),J257)</f>
        <v>-6.286560360455498</v>
      </c>
      <c r="L257" s="152">
        <f>VLOOKUP(L$2,怪物属性!$B$4:$F$29,5,FALSE)/($F257-VLOOKUP(L$2,怪物属性!$B$4:$F$29,4,FALSE))</f>
        <v>2.2462845010615711</v>
      </c>
      <c r="M257" s="153">
        <f>$E257/(VLOOKUP(M$2,怪物属性!$B$4:$F$29,3,FALSE)-$G257)/IF(L257&lt;0,ABS(L257),L257)</f>
        <v>-4.3458284277779455</v>
      </c>
      <c r="N257" s="152">
        <f>VLOOKUP(N$2,怪物属性!$B$4:$F$29,5,FALSE)/($F257-VLOOKUP(N$2,怪物属性!$B$4:$F$29,4,FALSE))</f>
        <v>2.9714080201402626</v>
      </c>
      <c r="O257" s="153">
        <f>$E257/(VLOOKUP(O$2,怪物属性!$B$4:$F$29,3,FALSE)-$G257)/IF(N257&lt;0,ABS(N257),N257)</f>
        <v>-3.6972923907185393</v>
      </c>
      <c r="P257" s="152">
        <f>VLOOKUP(P$2,怪物属性!$B$4:$F$29,5,FALSE)/($F257-VLOOKUP(P$2,怪物属性!$B$4:$F$29,4,FALSE))</f>
        <v>4.1922479202852179</v>
      </c>
      <c r="Q257" s="153">
        <f>$E257/(VLOOKUP(Q$2,怪物属性!$B$4:$F$29,3,FALSE)-$G257)/IF(P257&lt;0,ABS(P257),P257)</f>
        <v>-2.9993750914337274</v>
      </c>
      <c r="R257" s="152">
        <f>VLOOKUP(R$2,怪物属性!$B$4:$F$29,5,FALSE)/($F257-VLOOKUP(R$2,怪物属性!$B$4:$F$29,4,FALSE))</f>
        <v>5.2421111421390671</v>
      </c>
      <c r="S257" s="153">
        <f>$E257/(VLOOKUP(S$2,怪物属性!$B$4:$F$29,3,FALSE)-$G257)/IF(R257&lt;0,ABS(R257),R257)</f>
        <v>-2.831849293646608</v>
      </c>
      <c r="T257" s="152">
        <f>VLOOKUP(T$2,怪物属性!$B$4:$F$29,5,FALSE)/($F257-VLOOKUP(T$2,怪物属性!$B$4:$F$29,4,FALSE))</f>
        <v>6.8793332070467894</v>
      </c>
      <c r="U257" s="153">
        <f>$E257/(VLOOKUP(U$2,怪物属性!$B$4:$F$29,3,FALSE)-$G257)/IF(T257&lt;0,ABS(T257),T257)</f>
        <v>-2.6068930212080947</v>
      </c>
      <c r="V257" s="152">
        <f>VLOOKUP(V$2,怪物属性!$B$4:$F$29,5,FALSE)/($F257-VLOOKUP(V$2,怪物属性!$B$4:$F$29,4,FALSE))</f>
        <v>8.2160077145612345</v>
      </c>
      <c r="W257" s="153">
        <f>$E257/(VLOOKUP(W$2,怪物属性!$B$4:$F$29,3,FALSE)-$G257)/IF(V257&lt;0,ABS(V257),V257)</f>
        <v>-2.7646695755788535</v>
      </c>
      <c r="X257" s="152">
        <f>VLOOKUP(X$2,怪物属性!$B$4:$F$29,5,FALSE)/($F257-VLOOKUP(X$2,怪物属性!$B$4:$F$29,4,FALSE))</f>
        <v>10.30419408702485</v>
      </c>
      <c r="Y257" s="153">
        <f>$E257/(VLOOKUP(Y$2,怪物属性!$B$4:$F$29,3,FALSE)-$G257)/IF(X257&lt;0,ABS(X257),X257)</f>
        <v>-3.0106618361680613</v>
      </c>
      <c r="Z257" s="152">
        <f>VLOOKUP(Z$2,怪物属性!$B$4:$F$29,5,FALSE)/($F257-VLOOKUP(Z$2,怪物属性!$B$4:$F$29,4,FALSE))</f>
        <v>11.9993993392732</v>
      </c>
      <c r="AA257" s="153">
        <f>$E257/(VLOOKUP(AA$2,怪物属性!$B$4:$F$29,3,FALSE)-$G257)/IF(Z257&lt;0,ABS(Z257),Z257)</f>
        <v>-4.1139625384006422</v>
      </c>
      <c r="AB257" s="152">
        <f>VLOOKUP(AB$2,怪物属性!$B$4:$F$29,5,FALSE)/($F257-VLOOKUP(AB$2,怪物属性!$B$4:$F$29,4,FALSE))</f>
        <v>20.734312416555408</v>
      </c>
      <c r="AC257" s="153">
        <f>$E257/(VLOOKUP(AC$2,怪物属性!$B$4:$F$29,3,FALSE)-$G257)/IF(AB257&lt;0,ABS(AB257),AB257)</f>
        <v>1.3760818067427945</v>
      </c>
      <c r="AD257" s="152">
        <f>VLOOKUP(AD$2,怪物属性!$B$4:$F$29,5,FALSE)/($F257-VLOOKUP(AD$2,怪物属性!$B$4:$F$29,4,FALSE))</f>
        <v>24.109147251233789</v>
      </c>
      <c r="AE257" s="153">
        <f>$E257/(VLOOKUP(AE$2,怪物属性!$B$4:$F$29,3,FALSE)-$G257)/IF(AD257&lt;0,ABS(AD257),AD257)</f>
        <v>0.80580956968951545</v>
      </c>
      <c r="AF257" s="152">
        <f>VLOOKUP(AF$2,怪物属性!$B$4:$F$29,5,FALSE)/($F257-VLOOKUP(AF$2,怪物属性!$B$4:$F$29,4,FALSE))</f>
        <v>29.140246796392976</v>
      </c>
      <c r="AG257" s="153">
        <f>$E257/(VLOOKUP(AG$2,怪物属性!$B$4:$F$29,3,FALSE)-$G257)/IF(AF257&lt;0,ABS(AF257),AF257)</f>
        <v>0.50164627840544718</v>
      </c>
      <c r="AH257" s="152">
        <f>VLOOKUP(AH$2,怪物属性!$B$4:$F$29,5,FALSE)/($F257-VLOOKUP(AH$2,怪物属性!$B$4:$F$29,4,FALSE))</f>
        <v>33.462048636698597</v>
      </c>
      <c r="AI257" s="153">
        <f>$E257/(VLOOKUP(AI$2,怪物属性!$B$4:$F$29,3,FALSE)-$G257)/IF(AH257&lt;0,ABS(AH257),AH257)</f>
        <v>0.34984107289226785</v>
      </c>
      <c r="AJ257" s="152">
        <f>VLOOKUP(AJ$2,怪物属性!$B$4:$F$29,5,FALSE)/($F257-VLOOKUP(AJ$2,怪物属性!$B$4:$F$29,4,FALSE))</f>
        <v>39.825554705432289</v>
      </c>
      <c r="AK257" s="153">
        <f>$E257/(VLOOKUP(AK$2,怪物属性!$B$4:$F$29,3,FALSE)-$G257)/IF(AJ257&lt;0,ABS(AJ257),AJ257)</f>
        <v>0.24339915828427316</v>
      </c>
      <c r="AL257" s="152">
        <f>VLOOKUP(AL$2,怪物属性!$B$4:$F$29,5,FALSE)/($F257-VLOOKUP(AL$2,怪物属性!$B$4:$F$29,4,FALSE))</f>
        <v>45.651670437907626</v>
      </c>
      <c r="AM257" s="153">
        <f>$E257/(VLOOKUP(AM$2,怪物属性!$B$4:$F$29,3,FALSE)-$G257)/IF(AL257&lt;0,ABS(AL257),AL257)</f>
        <v>0.17888287309163611</v>
      </c>
      <c r="AN257" s="152">
        <f>VLOOKUP(AN$2,怪物属性!$B$4:$F$29,5,FALSE)/($F257-VLOOKUP(AN$2,怪物属性!$B$4:$F$29,4,FALSE))</f>
        <v>53.774274204750661</v>
      </c>
      <c r="AO257" s="153">
        <f>$E257/(VLOOKUP(AO$2,怪物属性!$B$4:$F$29,3,FALSE)-$G257)/IF(AN257&lt;0,ABS(AN257),AN257)</f>
        <v>0.13189132580879481</v>
      </c>
      <c r="AP257" s="152">
        <f>VLOOKUP(AP$2,怪物属性!$B$4:$F$29,5,FALSE)/($F257-VLOOKUP(AP$2,怪物属性!$B$4:$F$29,4,FALSE))</f>
        <v>61.120513568718998</v>
      </c>
      <c r="AQ257" s="153">
        <f>$E257/(VLOOKUP(AQ$2,怪物属性!$B$4:$F$29,3,FALSE)-$G257)/IF(AP257&lt;0,ABS(AP257),AP257)</f>
        <v>0.10152925899912521</v>
      </c>
      <c r="AR257" s="152">
        <f>VLOOKUP(AR$2,怪物属性!$B$4:$F$29,5,FALSE)/($F257-VLOOKUP(AR$2,怪物属性!$B$4:$F$29,4,FALSE))</f>
        <v>71.717010150722857</v>
      </c>
      <c r="AS257" s="153">
        <f>$E257/(VLOOKUP(AS$2,怪物属性!$B$4:$F$29,3,FALSE)-$G257)/IF(AR257&lt;0,ABS(AR257),AR257)</f>
        <v>7.6752011373491164E-2</v>
      </c>
      <c r="AT257" s="152">
        <f>VLOOKUP(AT$2,怪物属性!$B$4:$F$29,5,FALSE)/($F257-VLOOKUP(AT$2,怪物属性!$B$4:$F$29,4,FALSE))</f>
        <v>81.88287401574803</v>
      </c>
      <c r="AU257" s="153">
        <f>$E257/(VLOOKUP(AU$2,怪物属性!$B$4:$F$29,3,FALSE)-$G257)/IF(AT257&lt;0,ABS(AT257),AT257)</f>
        <v>5.9539250381116654E-2</v>
      </c>
      <c r="AV257" s="152">
        <f>VLOOKUP(AV$2,怪物属性!$B$4:$F$29,5,FALSE)/($F257-VLOOKUP(AV$2,怪物属性!$B$4:$F$29,4,FALSE))</f>
        <v>97.678189593727723</v>
      </c>
      <c r="AW257" s="153">
        <f>$E257/(VLOOKUP(AW$2,怪物属性!$B$4:$F$29,3,FALSE)-$G257)/IF(AV257&lt;0,ABS(AV257),AV257)</f>
        <v>4.3992051052074883E-2</v>
      </c>
      <c r="AX257" s="152">
        <f>VLOOKUP(AX$2,怪物属性!$B$4:$F$29,5,FALSE)/($F257-VLOOKUP(AX$2,怪物属性!$B$4:$F$29,4,FALSE))</f>
        <v>113.55038153003326</v>
      </c>
      <c r="AY257" s="153">
        <f>$E257/(VLOOKUP(AY$2,怪物属性!$B$4:$F$29,3,FALSE)-$G257)/IF(AX257&lt;0,ABS(AX257),AX257)</f>
        <v>3.3712655829125283E-2</v>
      </c>
      <c r="AZ257" s="152">
        <f>VLOOKUP(AZ$2,怪物属性!$B$4:$F$29,5,FALSE)/($F257-VLOOKUP(AZ$2,怪物属性!$B$4:$F$29,4,FALSE))</f>
        <v>141.14285714285714</v>
      </c>
      <c r="BA257" s="153">
        <f>$E257/(VLOOKUP(BA$2,怪物属性!$B$4:$F$29,3,FALSE)-$G257)/IF(AZ257&lt;0,ABS(AZ257),AZ257)</f>
        <v>2.3576723625999739E-2</v>
      </c>
      <c r="BB257" s="152">
        <f>VLOOKUP(BB$2,怪物属性!$B$4:$F$29,5,FALSE)/($F257-VLOOKUP(BB$2,怪物属性!$B$4:$F$29,4,FALSE))</f>
        <v>180.64887640449439</v>
      </c>
      <c r="BC257" s="153">
        <f>$E257/(VLOOKUP(BC$2,怪物属性!$B$4:$F$29,3,FALSE)-$G257)/IF(BB257&lt;0,ABS(BB257),BB257)</f>
        <v>1.5919596862191899E-2</v>
      </c>
      <c r="BD257" s="152">
        <f>VLOOKUP(BD$2,怪物属性!$B$4:$F$29,5,FALSE)/($F257-VLOOKUP(BD$2,怪物属性!$B$4:$F$29,4,FALSE))</f>
        <v>339.47484276729557</v>
      </c>
      <c r="BE257" s="153">
        <f>$E257/(VLOOKUP(BE$2,怪物属性!$B$4:$F$29,3,FALSE)-$G257)/IF(BD257&lt;0,ABS(BD257),BD257)</f>
        <v>6.7262915159154568E-3</v>
      </c>
    </row>
    <row r="258" spans="1:57" x14ac:dyDescent="0.15">
      <c r="A258" s="30">
        <f>VLOOKUP(B258,装备升级!W:AB,静态模拟!C258+1,FALSE)+IF(静态模拟!D258=0,0,VLOOKUP(B258,装备强化!AP:AZ,静态模拟!D258+1,FALSE))</f>
        <v>8097</v>
      </c>
      <c r="B258" s="149">
        <v>20</v>
      </c>
      <c r="C258" s="149">
        <v>3</v>
      </c>
      <c r="D258" s="149">
        <v>10</v>
      </c>
      <c r="E258" s="149">
        <f t="shared" si="10"/>
        <v>37410</v>
      </c>
      <c r="F258" s="22">
        <f t="shared" si="11"/>
        <v>12470</v>
      </c>
      <c r="G258" s="22">
        <f t="shared" si="12"/>
        <v>6235</v>
      </c>
      <c r="H258" s="152">
        <f>VLOOKUP(H$2,怪物属性!$B$4:$F$29,5,FALSE)/($F258-VLOOKUP(H$2,怪物属性!$B$4:$F$29,4,FALSE))</f>
        <v>0.92988456605386915</v>
      </c>
      <c r="I258" s="153">
        <f>$E258/(VLOOKUP(I$2,怪物属性!$B$4:$F$29,3,FALSE)-$G258)/IF(H258&lt;0,ABS(H258),H258)</f>
        <v>-8.5853179684165593</v>
      </c>
      <c r="J258" s="152">
        <f>VLOOKUP(J$2,怪物属性!$B$4:$F$29,5,FALSE)/($F258-VLOOKUP(J$2,怪物属性!$B$4:$F$29,4,FALSE))</f>
        <v>1.3938341293964394</v>
      </c>
      <c r="K258" s="153">
        <f>$E258/(VLOOKUP(K$2,怪物属性!$B$4:$F$29,3,FALSE)-$G258)/IF(J258&lt;0,ABS(J258),J258)</f>
        <v>-6.29595015576324</v>
      </c>
      <c r="L258" s="152">
        <f>VLOOKUP(L$2,怪物属性!$B$4:$F$29,5,FALSE)/($F258-VLOOKUP(L$2,怪物属性!$B$4:$F$29,4,FALSE))</f>
        <v>2.2403388035997884</v>
      </c>
      <c r="M258" s="153">
        <f>$E258/(VLOOKUP(M$2,怪物属性!$B$4:$F$29,3,FALSE)-$G258)/IF(L258&lt;0,ABS(L258),L258)</f>
        <v>-4.3507991668234576</v>
      </c>
      <c r="N258" s="152">
        <f>VLOOKUP(N$2,怪物属性!$B$4:$F$29,5,FALSE)/($F258-VLOOKUP(N$2,怪物属性!$B$4:$F$29,4,FALSE))</f>
        <v>2.9634146341463414</v>
      </c>
      <c r="O258" s="153">
        <f>$E258/(VLOOKUP(O$2,怪物属性!$B$4:$F$29,3,FALSE)-$G258)/IF(N258&lt;0,ABS(N258),N258)</f>
        <v>-3.6998682934595402</v>
      </c>
      <c r="P258" s="152">
        <f>VLOOKUP(P$2,怪物属性!$B$4:$F$29,5,FALSE)/($F258-VLOOKUP(P$2,怪物属性!$B$4:$F$29,4,FALSE))</f>
        <v>4.1807822043942018</v>
      </c>
      <c r="Q258" s="153">
        <f>$E258/(VLOOKUP(Q$2,怪物属性!$B$4:$F$29,3,FALSE)-$G258)/IF(P258&lt;0,ABS(P258),P258)</f>
        <v>-2.9996937003121484</v>
      </c>
      <c r="R258" s="152">
        <f>VLOOKUP(R$2,怪物属性!$B$4:$F$29,5,FALSE)/($F258-VLOOKUP(R$2,怪物属性!$B$4:$F$29,4,FALSE))</f>
        <v>5.2275132275132279</v>
      </c>
      <c r="S258" s="153">
        <f>$E258/(VLOOKUP(S$2,怪物属性!$B$4:$F$29,3,FALSE)-$G258)/IF(R258&lt;0,ABS(R258),R258)</f>
        <v>-2.8297217859870041</v>
      </c>
      <c r="T258" s="152">
        <f>VLOOKUP(T$2,怪物属性!$B$4:$F$29,5,FALSE)/($F258-VLOOKUP(T$2,怪物属性!$B$4:$F$29,4,FALSE))</f>
        <v>6.8598413298073293</v>
      </c>
      <c r="U258" s="153">
        <f>$E258/(VLOOKUP(U$2,怪物属性!$B$4:$F$29,3,FALSE)-$G258)/IF(T258&lt;0,ABS(T258),T258)</f>
        <v>-2.601850623744586</v>
      </c>
      <c r="V258" s="152">
        <f>VLOOKUP(V$2,怪物属性!$B$4:$F$29,5,FALSE)/($F258-VLOOKUP(V$2,怪物属性!$B$4:$F$29,4,FALSE))</f>
        <v>8.1923076923076916</v>
      </c>
      <c r="W258" s="153">
        <f>$E258/(VLOOKUP(W$2,怪物属性!$B$4:$F$29,3,FALSE)-$G258)/IF(V258&lt;0,ABS(V258),V258)</f>
        <v>-2.7542092118452572</v>
      </c>
      <c r="X258" s="152">
        <f>VLOOKUP(X$2,怪物属性!$B$4:$F$29,5,FALSE)/($F258-VLOOKUP(X$2,怪物属性!$B$4:$F$29,4,FALSE))</f>
        <v>10.273920282048771</v>
      </c>
      <c r="Y258" s="153">
        <f>$E258/(VLOOKUP(Y$2,怪物属性!$B$4:$F$29,3,FALSE)-$G258)/IF(X258&lt;0,ABS(X258),X258)</f>
        <v>-2.9895390338926044</v>
      </c>
      <c r="Z258" s="152">
        <f>VLOOKUP(Z$2,怪物属性!$B$4:$F$29,5,FALSE)/($F258-VLOOKUP(Z$2,怪物属性!$B$4:$F$29,4,FALSE))</f>
        <v>11.963469408124563</v>
      </c>
      <c r="AA258" s="153">
        <f>$E258/(VLOOKUP(AA$2,怪物属性!$B$4:$F$29,3,FALSE)-$G258)/IF(Z258&lt;0,ABS(Z258),Z258)</f>
        <v>-4.0557967862782798</v>
      </c>
      <c r="AB258" s="152">
        <f>VLOOKUP(AB$2,怪物属性!$B$4:$F$29,5,FALSE)/($F258-VLOOKUP(AB$2,怪物属性!$B$4:$F$29,4,FALSE))</f>
        <v>20.665335994677314</v>
      </c>
      <c r="AC258" s="153">
        <f>$E258/(VLOOKUP(AC$2,怪物属性!$B$4:$F$29,3,FALSE)-$G258)/IF(AB258&lt;0,ABS(AB258),AB258)</f>
        <v>1.4000602082938045</v>
      </c>
      <c r="AD258" s="152">
        <f>VLOOKUP(AD$2,怪物属性!$B$4:$F$29,5,FALSE)/($F258-VLOOKUP(AD$2,怪物属性!$B$4:$F$29,4,FALSE))</f>
        <v>24.026421136909526</v>
      </c>
      <c r="AE258" s="153">
        <f>$E258/(VLOOKUP(AE$2,怪物属性!$B$4:$F$29,3,FALSE)-$G258)/IF(AD258&lt;0,ABS(AD258),AD258)</f>
        <v>0.81691284849592338</v>
      </c>
      <c r="AF258" s="152">
        <f>VLOOKUP(AF$2,怪物属性!$B$4:$F$29,5,FALSE)/($F258-VLOOKUP(AF$2,怪物属性!$B$4:$F$29,4,FALSE))</f>
        <v>29.036888153227714</v>
      </c>
      <c r="AG258" s="153">
        <f>$E258/(VLOOKUP(AG$2,怪物属性!$B$4:$F$29,3,FALSE)-$G258)/IF(AF258&lt;0,ABS(AF258),AF258)</f>
        <v>0.50762852551187188</v>
      </c>
      <c r="AH258" s="152">
        <f>VLOOKUP(AH$2,怪物属性!$B$4:$F$29,5,FALSE)/($F258-VLOOKUP(AH$2,怪物属性!$B$4:$F$29,4,FALSE))</f>
        <v>33.33920704845815</v>
      </c>
      <c r="AI258" s="153">
        <f>$E258/(VLOOKUP(AI$2,怪物属性!$B$4:$F$29,3,FALSE)-$G258)/IF(AH258&lt;0,ABS(AH258),AH258)</f>
        <v>0.35364080451537117</v>
      </c>
      <c r="AJ258" s="152">
        <f>VLOOKUP(AJ$2,怪物属性!$B$4:$F$29,5,FALSE)/($F258-VLOOKUP(AJ$2,怪物属性!$B$4:$F$29,4,FALSE))</f>
        <v>39.673780487804876</v>
      </c>
      <c r="AK258" s="153">
        <f>$E258/(VLOOKUP(AK$2,怪物属性!$B$4:$F$29,3,FALSE)-$G258)/IF(AJ258&lt;0,ABS(AJ258),AJ258)</f>
        <v>0.2458774802571814</v>
      </c>
      <c r="AL258" s="152">
        <f>VLOOKUP(AL$2,怪物属性!$B$4:$F$29,5,FALSE)/($F258-VLOOKUP(AL$2,怪物属性!$B$4:$F$29,4,FALSE))</f>
        <v>45.470104732864911</v>
      </c>
      <c r="AM258" s="153">
        <f>$E258/(VLOOKUP(AM$2,怪物属性!$B$4:$F$29,3,FALSE)-$G258)/IF(AL258&lt;0,ABS(AL258),AL258)</f>
        <v>0.18062313353735648</v>
      </c>
      <c r="AN258" s="152">
        <f>VLOOKUP(AN$2,怪物属性!$B$4:$F$29,5,FALSE)/($F258-VLOOKUP(AN$2,怪物属性!$B$4:$F$29,4,FALSE))</f>
        <v>53.551113570341677</v>
      </c>
      <c r="AO258" s="153">
        <f>$E258/(VLOOKUP(AO$2,怪物属性!$B$4:$F$29,3,FALSE)-$G258)/IF(AN258&lt;0,ABS(AN258),AN258)</f>
        <v>0.13313987282781498</v>
      </c>
      <c r="AP258" s="152">
        <f>VLOOKUP(AP$2,怪物属性!$B$4:$F$29,5,FALSE)/($F258-VLOOKUP(AP$2,怪物属性!$B$4:$F$29,4,FALSE))</f>
        <v>60.85415456130157</v>
      </c>
      <c r="AQ258" s="153">
        <f>$E258/(VLOOKUP(AQ$2,怪物属性!$B$4:$F$29,3,FALSE)-$G258)/IF(AP258&lt;0,ABS(AP258),AP258)</f>
        <v>0.10247516188246594</v>
      </c>
      <c r="AR258" s="152">
        <f>VLOOKUP(AR$2,怪物属性!$B$4:$F$29,5,FALSE)/($F258-VLOOKUP(AR$2,怪物属性!$B$4:$F$29,4,FALSE))</f>
        <v>71.387630128597678</v>
      </c>
      <c r="AS258" s="153">
        <f>$E258/(VLOOKUP(AS$2,怪物属性!$B$4:$F$29,3,FALSE)-$G258)/IF(AR258&lt;0,ABS(AR258),AR258)</f>
        <v>7.7463469107902472E-2</v>
      </c>
      <c r="AT258" s="152">
        <f>VLOOKUP(AT$2,怪物属性!$B$4:$F$29,5,FALSE)/($F258-VLOOKUP(AT$2,怪物属性!$B$4:$F$29,4,FALSE))</f>
        <v>81.481880509304602</v>
      </c>
      <c r="AU258" s="153">
        <f>$E258/(VLOOKUP(AU$2,怪物属性!$B$4:$F$29,3,FALSE)-$G258)/IF(AT258&lt;0,ABS(AT258),AT258)</f>
        <v>6.0094303519168168E-2</v>
      </c>
      <c r="AV258" s="152">
        <f>VLOOKUP(AV$2,怪物属性!$B$4:$F$29,5,FALSE)/($F258-VLOOKUP(AV$2,怪物属性!$B$4:$F$29,4,FALSE))</f>
        <v>97.158808933002476</v>
      </c>
      <c r="AW258" s="153">
        <f>$E258/(VLOOKUP(AW$2,怪物属性!$B$4:$F$29,3,FALSE)-$G258)/IF(AV258&lt;0,ABS(AV258),AV258)</f>
        <v>4.4410578311112919E-2</v>
      </c>
      <c r="AX258" s="152">
        <f>VLOOKUP(AX$2,怪物属性!$B$4:$F$29,5,FALSE)/($F258-VLOOKUP(AX$2,怪物属性!$B$4:$F$29,4,FALSE))</f>
        <v>112.88776502625949</v>
      </c>
      <c r="AY258" s="153">
        <f>$E258/(VLOOKUP(AY$2,怪物属性!$B$4:$F$29,3,FALSE)-$G258)/IF(AX258&lt;0,ABS(AX258),AX258)</f>
        <v>3.4044698421172553E-2</v>
      </c>
      <c r="AZ258" s="152">
        <f>VLOOKUP(AZ$2,怪物属性!$B$4:$F$29,5,FALSE)/($F258-VLOOKUP(AZ$2,怪物属性!$B$4:$F$29,4,FALSE))</f>
        <v>140.18918918918919</v>
      </c>
      <c r="BA258" s="153">
        <f>$E258/(VLOOKUP(BA$2,怪物属性!$B$4:$F$29,3,FALSE)-$G258)/IF(AZ258&lt;0,ABS(AZ258),AZ258)</f>
        <v>2.3826220771709494E-2</v>
      </c>
      <c r="BB258" s="152">
        <f>VLOOKUP(BB$2,怪物属性!$B$4:$F$29,5,FALSE)/($F258-VLOOKUP(BB$2,怪物属性!$B$4:$F$29,4,FALSE))</f>
        <v>179.13927576601671</v>
      </c>
      <c r="BC258" s="153">
        <f>$E258/(VLOOKUP(BC$2,怪物属性!$B$4:$F$29,3,FALSE)-$G258)/IF(BB258&lt;0,ABS(BB258),BB258)</f>
        <v>1.6111088266398996E-2</v>
      </c>
      <c r="BD258" s="152">
        <f>VLOOKUP(BD$2,怪物属性!$B$4:$F$29,5,FALSE)/($F258-VLOOKUP(BD$2,怪物属性!$B$4:$F$29,4,FALSE))</f>
        <v>334.21981424148606</v>
      </c>
      <c r="BE258" s="153">
        <f>$E258/(VLOOKUP(BE$2,怪物属性!$B$4:$F$29,3,FALSE)-$G258)/IF(BD258&lt;0,ABS(BD258),BD258)</f>
        <v>6.8548179557574125E-3</v>
      </c>
    </row>
    <row r="259" spans="1:57" x14ac:dyDescent="0.15">
      <c r="A259" s="30">
        <f>VLOOKUP(B259,装备升级!W:AB,静态模拟!C259+1,FALSE)+IF(静态模拟!D259=0,0,VLOOKUP(B259,装备强化!AP:AZ,静态模拟!D259+1,FALSE))</f>
        <v>142</v>
      </c>
      <c r="B259" s="149">
        <v>20</v>
      </c>
      <c r="C259" s="149">
        <v>4</v>
      </c>
      <c r="D259" s="149">
        <v>0</v>
      </c>
      <c r="E259" s="149">
        <f t="shared" si="10"/>
        <v>44790</v>
      </c>
      <c r="F259" s="22">
        <f t="shared" si="11"/>
        <v>14930</v>
      </c>
      <c r="G259" s="22">
        <f t="shared" si="12"/>
        <v>7465</v>
      </c>
      <c r="H259" s="152">
        <f>VLOOKUP(H$2,怪物属性!$B$4:$F$29,5,FALSE)/($F259-VLOOKUP(H$2,怪物属性!$B$4:$F$29,4,FALSE))</f>
        <v>0.76827975980218999</v>
      </c>
      <c r="I259" s="153">
        <f>$E259/(VLOOKUP(I$2,怪物属性!$B$4:$F$29,3,FALSE)-$G259)/IF(H259&lt;0,ABS(H259),H259)</f>
        <v>-9.854475297848035</v>
      </c>
      <c r="J259" s="152">
        <f>VLOOKUP(J$2,怪物属性!$B$4:$F$29,5,FALSE)/($F259-VLOOKUP(J$2,怪物属性!$B$4:$F$29,4,FALSE))</f>
        <v>1.148479427549195</v>
      </c>
      <c r="K259" s="153">
        <f>$E259/(VLOOKUP(K$2,怪物属性!$B$4:$F$29,3,FALSE)-$G259)/IF(J259&lt;0,ABS(J259),J259)</f>
        <v>-7.099834793985889</v>
      </c>
      <c r="L259" s="152">
        <f>VLOOKUP(L$2,怪物属性!$B$4:$F$29,5,FALSE)/($F259-VLOOKUP(L$2,怪物属性!$B$4:$F$29,4,FALSE))</f>
        <v>1.8408003479773816</v>
      </c>
      <c r="M259" s="153">
        <f>$E259/(VLOOKUP(M$2,怪物属性!$B$4:$F$29,3,FALSE)-$G259)/IF(L259&lt;0,ABS(L259),L259)</f>
        <v>-4.8010670197226979</v>
      </c>
      <c r="N259" s="152">
        <f>VLOOKUP(N$2,怪物属性!$B$4:$F$29,5,FALSE)/($F259-VLOOKUP(N$2,怪物属性!$B$4:$F$29,4,FALSE))</f>
        <v>2.427857772553629</v>
      </c>
      <c r="O259" s="153">
        <f>$E259/(VLOOKUP(O$2,怪物属性!$B$4:$F$29,3,FALSE)-$G259)/IF(N259&lt;0,ABS(N259),N259)</f>
        <v>-3.9742271395928119</v>
      </c>
      <c r="P259" s="152">
        <f>VLOOKUP(P$2,怪物属性!$B$4:$F$29,5,FALSE)/($F259-VLOOKUP(P$2,怪物属性!$B$4:$F$29,4,FALSE))</f>
        <v>3.4149229279916598</v>
      </c>
      <c r="Q259" s="153">
        <f>$E259/(VLOOKUP(Q$2,怪物属性!$B$4:$F$29,3,FALSE)-$G259)/IF(P259&lt;0,ABS(P259),P259)</f>
        <v>-3.1132120077016845</v>
      </c>
      <c r="R259" s="152">
        <f>VLOOKUP(R$2,怪物属性!$B$4:$F$29,5,FALSE)/($F259-VLOOKUP(R$2,怪物属性!$B$4:$F$29,4,FALSE))</f>
        <v>4.2557243255497621</v>
      </c>
      <c r="S259" s="153">
        <f>$E259/(VLOOKUP(S$2,怪物属性!$B$4:$F$29,3,FALSE)-$G259)/IF(R259&lt;0,ABS(R259),R259)</f>
        <v>-2.7998531204631574</v>
      </c>
      <c r="T259" s="152">
        <f>VLOOKUP(T$2,怪物属性!$B$4:$F$29,5,FALSE)/($F259-VLOOKUP(T$2,怪物属性!$B$4:$F$29,4,FALSE))</f>
        <v>5.5665236051502145</v>
      </c>
      <c r="U259" s="153">
        <f>$E259/(VLOOKUP(U$2,怪物属性!$B$4:$F$29,3,FALSE)-$G259)/IF(T259&lt;0,ABS(T259),T259)</f>
        <v>-2.4192166482529878</v>
      </c>
      <c r="V259" s="152">
        <f>VLOOKUP(V$2,怪物属性!$B$4:$F$29,5,FALSE)/($F259-VLOOKUP(V$2,怪物属性!$B$4:$F$29,4,FALSE))</f>
        <v>6.6251944012441681</v>
      </c>
      <c r="W259" s="153">
        <f>$E259/(VLOOKUP(W$2,怪物属性!$B$4:$F$29,3,FALSE)-$G259)/IF(V259&lt;0,ABS(V259),V259)</f>
        <v>-2.3409128594280362</v>
      </c>
      <c r="X259" s="152">
        <f>VLOOKUP(X$2,怪物属性!$B$4:$F$29,5,FALSE)/($F259-VLOOKUP(X$2,怪物属性!$B$4:$F$29,4,FALSE))</f>
        <v>8.2792991871201949</v>
      </c>
      <c r="Y259" s="153">
        <f>$E259/(VLOOKUP(Y$2,怪物属性!$B$4:$F$29,3,FALSE)-$G259)/IF(X259&lt;0,ABS(X259),X259)</f>
        <v>-2.2099175562968285</v>
      </c>
      <c r="Z259" s="152">
        <f>VLOOKUP(Z$2,怪物属性!$B$4:$F$29,5,FALSE)/($F259-VLOOKUP(Z$2,怪物属性!$B$4:$F$29,4,FALSE))</f>
        <v>9.6050965622245368</v>
      </c>
      <c r="AA259" s="153">
        <f>$E259/(VLOOKUP(AA$2,怪物属性!$B$4:$F$29,3,FALSE)-$G259)/IF(Z259&lt;0,ABS(Z259),Z259)</f>
        <v>-2.3304094811481981</v>
      </c>
      <c r="AB259" s="152">
        <f>VLOOKUP(AB$2,怪物属性!$B$4:$F$29,5,FALSE)/($F259-VLOOKUP(AB$2,怪物属性!$B$4:$F$29,4,FALSE))</f>
        <v>16.236278097229484</v>
      </c>
      <c r="AC259" s="153">
        <f>$E259/(VLOOKUP(AC$2,怪物属性!$B$4:$F$29,3,FALSE)-$G259)/IF(AB259&lt;0,ABS(AB259),AB259)</f>
        <v>43.78789133167755</v>
      </c>
      <c r="AD259" s="152">
        <f>VLOOKUP(AD$2,怪物属性!$B$4:$F$29,5,FALSE)/($F259-VLOOKUP(AD$2,怪物属性!$B$4:$F$29,4,FALSE))</f>
        <v>18.750602517182898</v>
      </c>
      <c r="AE259" s="153">
        <f>$E259/(VLOOKUP(AE$2,怪物属性!$B$4:$F$29,3,FALSE)-$G259)/IF(AD259&lt;0,ABS(AD259),AD259)</f>
        <v>3.5336142606077012</v>
      </c>
      <c r="AF259" s="152">
        <f>VLOOKUP(AF$2,怪物属性!$B$4:$F$29,5,FALSE)/($F259-VLOOKUP(AF$2,怪物属性!$B$4:$F$29,4,FALSE))</f>
        <v>22.494412896134822</v>
      </c>
      <c r="AG259" s="153">
        <f>$E259/(VLOOKUP(AG$2,怪物属性!$B$4:$F$29,3,FALSE)-$G259)/IF(AF259&lt;0,ABS(AF259),AF259)</f>
        <v>1.5222944214711638</v>
      </c>
      <c r="AH259" s="152">
        <f>VLOOKUP(AH$2,怪物属性!$B$4:$F$29,5,FALSE)/($F259-VLOOKUP(AH$2,怪物属性!$B$4:$F$29,4,FALSE))</f>
        <v>25.62528216704289</v>
      </c>
      <c r="AI259" s="153">
        <f>$E259/(VLOOKUP(AI$2,怪物属性!$B$4:$F$29,3,FALSE)-$G259)/IF(AH259&lt;0,ABS(AH259),AH259)</f>
        <v>0.89957961522851582</v>
      </c>
      <c r="AJ259" s="152">
        <f>VLOOKUP(AJ$2,怪物属性!$B$4:$F$29,5,FALSE)/($F259-VLOOKUP(AJ$2,怪物属性!$B$4:$F$29,4,FALSE))</f>
        <v>30.227642276422763</v>
      </c>
      <c r="AK259" s="153">
        <f>$E259/(VLOOKUP(AK$2,怪物属性!$B$4:$F$29,3,FALSE)-$G259)/IF(AJ259&lt;0,ABS(AJ259),AJ259)</f>
        <v>0.56881240714106507</v>
      </c>
      <c r="AL259" s="152">
        <f>VLOOKUP(AL$2,怪物属性!$B$4:$F$29,5,FALSE)/($F259-VLOOKUP(AL$2,怪物属性!$B$4:$F$29,4,FALSE))</f>
        <v>34.287813655903228</v>
      </c>
      <c r="AM259" s="153">
        <f>$E259/(VLOOKUP(AM$2,怪物属性!$B$4:$F$29,3,FALSE)-$G259)/IF(AL259&lt;0,ABS(AL259),AL259)</f>
        <v>0.39287068072974429</v>
      </c>
      <c r="AN259" s="152">
        <f>VLOOKUP(AN$2,怪物属性!$B$4:$F$29,5,FALSE)/($F259-VLOOKUP(AN$2,怪物属性!$B$4:$F$29,4,FALSE))</f>
        <v>39.954690886572401</v>
      </c>
      <c r="AO259" s="153">
        <f>$E259/(VLOOKUP(AO$2,怪物属性!$B$4:$F$29,3,FALSE)-$G259)/IF(AN259&lt;0,ABS(AN259),AN259)</f>
        <v>0.27906890971957582</v>
      </c>
      <c r="AP259" s="152">
        <f>VLOOKUP(AP$2,怪物属性!$B$4:$F$29,5,FALSE)/($F259-VLOOKUP(AP$2,怪物属性!$B$4:$F$29,4,FALSE))</f>
        <v>44.833047945205479</v>
      </c>
      <c r="AQ259" s="153">
        <f>$E259/(VLOOKUP(AQ$2,怪物属性!$B$4:$F$29,3,FALSE)-$G259)/IF(AP259&lt;0,ABS(AP259),AP259)</f>
        <v>0.2094862270227387</v>
      </c>
      <c r="AR259" s="152">
        <f>VLOOKUP(AR$2,怪物属性!$B$4:$F$29,5,FALSE)/($F259-VLOOKUP(AR$2,怪物属性!$B$4:$F$29,4,FALSE))</f>
        <v>51.857651245551601</v>
      </c>
      <c r="AS259" s="153">
        <f>$E259/(VLOOKUP(AS$2,怪物属性!$B$4:$F$29,3,FALSE)-$G259)/IF(AR259&lt;0,ABS(AR259),AR259)</f>
        <v>0.15604526481718289</v>
      </c>
      <c r="AT259" s="152">
        <f>VLOOKUP(AT$2,怪物属性!$B$4:$F$29,5,FALSE)/($F259-VLOOKUP(AT$2,怪物属性!$B$4:$F$29,4,FALSE))</f>
        <v>58.136268343815516</v>
      </c>
      <c r="AU259" s="153">
        <f>$E259/(VLOOKUP(AU$2,怪物属性!$B$4:$F$29,3,FALSE)-$G259)/IF(AT259&lt;0,ABS(AT259),AT259)</f>
        <v>0.12019208834416627</v>
      </c>
      <c r="AV259" s="152">
        <f>VLOOKUP(AV$2,怪物属性!$B$4:$F$29,5,FALSE)/($F259-VLOOKUP(AV$2,怪物属性!$B$4:$F$29,4,FALSE))</f>
        <v>67.658602814119973</v>
      </c>
      <c r="AW259" s="153">
        <f>$E259/(VLOOKUP(AW$2,怪物属性!$B$4:$F$29,3,FALSE)-$G259)/IF(AV259&lt;0,ABS(AV259),AV259)</f>
        <v>8.8978504431460215E-2</v>
      </c>
      <c r="AX259" s="152">
        <f>VLOOKUP(AX$2,怪物属性!$B$4:$F$29,5,FALSE)/($F259-VLOOKUP(AX$2,怪物属性!$B$4:$F$29,4,FALSE))</f>
        <v>76.352585186159715</v>
      </c>
      <c r="AY259" s="153">
        <f>$E259/(VLOOKUP(AY$2,怪物属性!$B$4:$F$29,3,FALSE)-$G259)/IF(AX259&lt;0,ABS(AX259),AX259)</f>
        <v>6.8981727273026122E-2</v>
      </c>
      <c r="AZ259" s="152">
        <f>VLOOKUP(AZ$2,怪物属性!$B$4:$F$29,5,FALSE)/($F259-VLOOKUP(AZ$2,怪物属性!$B$4:$F$29,4,FALSE))</f>
        <v>90.208695652173915</v>
      </c>
      <c r="BA259" s="153">
        <f>$E259/(VLOOKUP(BA$2,怪物属性!$B$4:$F$29,3,FALSE)-$G259)/IF(AZ259&lt;0,ABS(AZ259),AZ259)</f>
        <v>4.9800935484301374E-2</v>
      </c>
      <c r="BB259" s="152">
        <f>VLOOKUP(BB$2,怪物属性!$B$4:$F$29,5,FALSE)/($F259-VLOOKUP(BB$2,怪物属性!$B$4:$F$29,4,FALSE))</f>
        <v>106.29917355371902</v>
      </c>
      <c r="BC259" s="153">
        <f>$E259/(VLOOKUP(BC$2,怪物属性!$B$4:$F$29,3,FALSE)-$G259)/IF(BB259&lt;0,ABS(BB259),BB259)</f>
        <v>3.5915268713478665E-2</v>
      </c>
      <c r="BD259" s="152">
        <f>VLOOKUP(BD$2,怪物属性!$B$4:$F$29,5,FALSE)/($F259-VLOOKUP(BD$2,怪物属性!$B$4:$F$29,4,FALSE))</f>
        <v>147.27557980900409</v>
      </c>
      <c r="BE259" s="153">
        <f>$E259/(VLOOKUP(BE$2,怪物属性!$B$4:$F$29,3,FALSE)-$G259)/IF(BD259&lt;0,ABS(BD259),BD259)</f>
        <v>2.0141978875063242E-2</v>
      </c>
    </row>
    <row r="260" spans="1:57" x14ac:dyDescent="0.15">
      <c r="A260" s="30">
        <f>VLOOKUP(B260,装备升级!W:AB,静态模拟!C260+1,FALSE)+IF(静态模拟!D260=0,0,VLOOKUP(B260,装备强化!AP:AZ,静态模拟!D260+1,FALSE))</f>
        <v>334</v>
      </c>
      <c r="B260" s="149">
        <v>20</v>
      </c>
      <c r="C260" s="149">
        <v>4</v>
      </c>
      <c r="D260" s="149">
        <v>1</v>
      </c>
      <c r="E260" s="149">
        <f t="shared" si="10"/>
        <v>44910</v>
      </c>
      <c r="F260" s="22">
        <f t="shared" si="11"/>
        <v>14970</v>
      </c>
      <c r="G260" s="22">
        <f t="shared" si="12"/>
        <v>7485</v>
      </c>
      <c r="H260" s="152">
        <f>VLOOKUP(H$2,怪物属性!$B$4:$F$29,5,FALSE)/($F260-VLOOKUP(H$2,怪物属性!$B$4:$F$29,4,FALSE))</f>
        <v>0.76611482916519902</v>
      </c>
      <c r="I260" s="153">
        <f>$E260/(VLOOKUP(I$2,怪物属性!$B$4:$F$29,3,FALSE)-$G260)/IF(H260&lt;0,ABS(H260),H260)</f>
        <v>-9.8754136072125664</v>
      </c>
      <c r="J260" s="152">
        <f>VLOOKUP(J$2,怪物属性!$B$4:$F$29,5,FALSE)/($F260-VLOOKUP(J$2,怪物属性!$B$4:$F$29,4,FALSE))</f>
        <v>1.1452015697467</v>
      </c>
      <c r="K260" s="153">
        <f>$E260/(VLOOKUP(K$2,怪物属性!$B$4:$F$29,3,FALSE)-$G260)/IF(J260&lt;0,ABS(J260),J260)</f>
        <v>-7.1133328021617555</v>
      </c>
      <c r="L260" s="152">
        <f>VLOOKUP(L$2,怪物属性!$B$4:$F$29,5,FALSE)/($F260-VLOOKUP(L$2,怪物属性!$B$4:$F$29,4,FALSE))</f>
        <v>1.8354778082983954</v>
      </c>
      <c r="M260" s="153">
        <f>$E260/(VLOOKUP(M$2,怪物属性!$B$4:$F$29,3,FALSE)-$G260)/IF(L260&lt;0,ABS(L260),L260)</f>
        <v>-4.8089118285658232</v>
      </c>
      <c r="N260" s="152">
        <f>VLOOKUP(N$2,怪物属性!$B$4:$F$29,5,FALSE)/($F260-VLOOKUP(N$2,怪物属性!$B$4:$F$29,4,FALSE))</f>
        <v>2.4207442133020804</v>
      </c>
      <c r="O260" s="153">
        <f>$E260/(VLOOKUP(O$2,怪物属性!$B$4:$F$29,3,FALSE)-$G260)/IF(N260&lt;0,ABS(N260),N260)</f>
        <v>-3.9794392898968058</v>
      </c>
      <c r="P260" s="152">
        <f>VLOOKUP(P$2,怪物属性!$B$4:$F$29,5,FALSE)/($F260-VLOOKUP(P$2,怪物属性!$B$4:$F$29,4,FALSE))</f>
        <v>3.4047813497661297</v>
      </c>
      <c r="Q260" s="153">
        <f>$E260/(VLOOKUP(Q$2,怪物属性!$B$4:$F$29,3,FALSE)-$G260)/IF(P260&lt;0,ABS(P260),P260)</f>
        <v>-3.1160581901981033</v>
      </c>
      <c r="R260" s="152">
        <f>VLOOKUP(R$2,怪物属性!$B$4:$F$29,5,FALSE)/($F260-VLOOKUP(R$2,怪物属性!$B$4:$F$29,4,FALSE))</f>
        <v>4.2428991185112634</v>
      </c>
      <c r="S260" s="153">
        <f>$E260/(VLOOKUP(S$2,怪物属性!$B$4:$F$29,3,FALSE)-$G260)/IF(R260&lt;0,ABS(R260),R260)</f>
        <v>-2.8009377526628789</v>
      </c>
      <c r="T260" s="152">
        <f>VLOOKUP(T$2,怪物属性!$B$4:$F$29,5,FALSE)/($F260-VLOOKUP(T$2,怪物属性!$B$4:$F$29,4,FALSE))</f>
        <v>5.5495110024449881</v>
      </c>
      <c r="U260" s="153">
        <f>$E260/(VLOOKUP(U$2,怪物属性!$B$4:$F$29,3,FALSE)-$G260)/IF(T260&lt;0,ABS(T260),T260)</f>
        <v>-2.4185908285819755</v>
      </c>
      <c r="V260" s="152">
        <f>VLOOKUP(V$2,怪物属性!$B$4:$F$29,5,FALSE)/($F260-VLOOKUP(V$2,怪物属性!$B$4:$F$29,4,FALSE))</f>
        <v>6.6046511627906979</v>
      </c>
      <c r="W260" s="153">
        <f>$E260/(VLOOKUP(W$2,怪物属性!$B$4:$F$29,3,FALSE)-$G260)/IF(V260&lt;0,ABS(V260),V260)</f>
        <v>-2.3382921324369881</v>
      </c>
      <c r="X260" s="152">
        <f>VLOOKUP(X$2,怪物属性!$B$4:$F$29,5,FALSE)/($F260-VLOOKUP(X$2,怪物属性!$B$4:$F$29,4,FALSE))</f>
        <v>8.2532452206750051</v>
      </c>
      <c r="Y260" s="153">
        <f>$E260/(VLOOKUP(Y$2,怪物属性!$B$4:$F$29,3,FALSE)-$G260)/IF(X260&lt;0,ABS(X260),X260)</f>
        <v>-2.2048200552533843</v>
      </c>
      <c r="Z260" s="152">
        <f>VLOOKUP(Z$2,怪物属性!$B$4:$F$29,5,FALSE)/($F260-VLOOKUP(Z$2,怪物属性!$B$4:$F$29,4,FALSE))</f>
        <v>9.5744069015097057</v>
      </c>
      <c r="AA260" s="153">
        <f>$E260/(VLOOKUP(AA$2,怪物属性!$B$4:$F$29,3,FALSE)-$G260)/IF(Z260&lt;0,ABS(Z260),Z260)</f>
        <v>-2.3209450640626623</v>
      </c>
      <c r="AB260" s="152">
        <f>VLOOKUP(AB$2,怪物属性!$B$4:$F$29,5,FALSE)/($F260-VLOOKUP(AB$2,怪物属性!$B$4:$F$29,4,FALSE))</f>
        <v>16.179892342420558</v>
      </c>
      <c r="AC260" s="153">
        <f>$E260/(VLOOKUP(AC$2,怪物属性!$B$4:$F$29,3,FALSE)-$G260)/IF(AB260&lt;0,ABS(AB260),AB260)</f>
        <v>64.550405067461327</v>
      </c>
      <c r="AD260" s="152">
        <f>VLOOKUP(AD$2,怪物属性!$B$4:$F$29,5,FALSE)/($F260-VLOOKUP(AD$2,怪物属性!$B$4:$F$29,4,FALSE))</f>
        <v>18.683892199590858</v>
      </c>
      <c r="AE260" s="153">
        <f>$E260/(VLOOKUP(AE$2,怪物属性!$B$4:$F$29,3,FALSE)-$G260)/IF(AD260&lt;0,ABS(AD260),AD260)</f>
        <v>3.6641383456043322</v>
      </c>
      <c r="AF260" s="152">
        <f>VLOOKUP(AF$2,怪物属性!$B$4:$F$29,5,FALSE)/($F260-VLOOKUP(AF$2,怪物属性!$B$4:$F$29,4,FALSE))</f>
        <v>22.412301514874976</v>
      </c>
      <c r="AG260" s="153">
        <f>$E260/(VLOOKUP(AG$2,怪物属性!$B$4:$F$29,3,FALSE)-$G260)/IF(AF260&lt;0,ABS(AF260),AF260)</f>
        <v>1.555753316954908</v>
      </c>
      <c r="AH260" s="152">
        <f>VLOOKUP(AH$2,怪物属性!$B$4:$F$29,5,FALSE)/($F260-VLOOKUP(AH$2,怪物属性!$B$4:$F$29,4,FALSE))</f>
        <v>25.529235382308844</v>
      </c>
      <c r="AI260" s="153">
        <f>$E260/(VLOOKUP(AI$2,怪物属性!$B$4:$F$29,3,FALSE)-$G260)/IF(AH260&lt;0,ABS(AH260),AH260)</f>
        <v>0.91479959409792877</v>
      </c>
      <c r="AJ260" s="152">
        <f>VLOOKUP(AJ$2,怪物属性!$B$4:$F$29,5,FALSE)/($F260-VLOOKUP(AJ$2,怪物属性!$B$4:$F$29,4,FALSE))</f>
        <v>30.111068260701888</v>
      </c>
      <c r="AK260" s="153">
        <f>$E260/(VLOOKUP(AK$2,怪物属性!$B$4:$F$29,3,FALSE)-$G260)/IF(AJ260&lt;0,ABS(AJ260),AJ260)</f>
        <v>0.57697413433167044</v>
      </c>
      <c r="AL260" s="152">
        <f>VLOOKUP(AL$2,怪物属性!$B$4:$F$29,5,FALSE)/($F260-VLOOKUP(AL$2,怪物属性!$B$4:$F$29,4,FALSE))</f>
        <v>34.151249626605598</v>
      </c>
      <c r="AM260" s="153">
        <f>$E260/(VLOOKUP(AM$2,怪物属性!$B$4:$F$29,3,FALSE)-$G260)/IF(AL260&lt;0,ABS(AL260),AL260)</f>
        <v>0.39789180243357203</v>
      </c>
      <c r="AN260" s="152">
        <f>VLOOKUP(AN$2,怪物属性!$B$4:$F$29,5,FALSE)/($F260-VLOOKUP(AN$2,怪物属性!$B$4:$F$29,4,FALSE))</f>
        <v>39.790420392640556</v>
      </c>
      <c r="AO260" s="153">
        <f>$E260/(VLOOKUP(AO$2,怪物属性!$B$4:$F$29,3,FALSE)-$G260)/IF(AN260&lt;0,ABS(AN260),AN260)</f>
        <v>0.28237768875865027</v>
      </c>
      <c r="AP260" s="152">
        <f>VLOOKUP(AP$2,怪物属性!$B$4:$F$29,5,FALSE)/($F260-VLOOKUP(AP$2,怪物属性!$B$4:$F$29,4,FALSE))</f>
        <v>44.641943734015342</v>
      </c>
      <c r="AQ260" s="153">
        <f>$E260/(VLOOKUP(AQ$2,怪物属性!$B$4:$F$29,3,FALSE)-$G260)/IF(AP260&lt;0,ABS(AP260),AP260)</f>
        <v>0.21183503542092627</v>
      </c>
      <c r="AR260" s="152">
        <f>VLOOKUP(AR$2,怪物属性!$B$4:$F$29,5,FALSE)/($F260-VLOOKUP(AR$2,怪物属性!$B$4:$F$29,4,FALSE))</f>
        <v>51.62798937112489</v>
      </c>
      <c r="AS260" s="153">
        <f>$E260/(VLOOKUP(AS$2,怪物属性!$B$4:$F$29,3,FALSE)-$G260)/IF(AR260&lt;0,ABS(AR260),AR260)</f>
        <v>0.15772928197969802</v>
      </c>
      <c r="AT260" s="152">
        <f>VLOOKUP(AT$2,怪物属性!$B$4:$F$29,5,FALSE)/($F260-VLOOKUP(AT$2,怪物属性!$B$4:$F$29,4,FALSE))</f>
        <v>57.866682123811735</v>
      </c>
      <c r="AU260" s="153">
        <f>$E260/(VLOOKUP(AU$2,怪物属性!$B$4:$F$29,3,FALSE)-$G260)/IF(AT260&lt;0,ABS(AT260),AT260)</f>
        <v>0.12145450121102527</v>
      </c>
      <c r="AV260" s="152">
        <f>VLOOKUP(AV$2,怪物属性!$B$4:$F$29,5,FALSE)/($F260-VLOOKUP(AV$2,怪物属性!$B$4:$F$29,4,FALSE))</f>
        <v>67.326209776467692</v>
      </c>
      <c r="AW260" s="153">
        <f>$E260/(VLOOKUP(AW$2,怪物属性!$B$4:$F$29,3,FALSE)-$G260)/IF(AV260&lt;0,ABS(AV260),AV260)</f>
        <v>8.9899025461192703E-2</v>
      </c>
      <c r="AX260" s="152">
        <f>VLOOKUP(AX$2,怪物属性!$B$4:$F$29,5,FALSE)/($F260-VLOOKUP(AX$2,怪物属性!$B$4:$F$29,4,FALSE))</f>
        <v>75.952885747938751</v>
      </c>
      <c r="AY260" s="153">
        <f>$E260/(VLOOKUP(AY$2,怪物属性!$B$4:$F$29,3,FALSE)-$G260)/IF(AX260&lt;0,ABS(AX260),AX260)</f>
        <v>6.9694437320591884E-2</v>
      </c>
      <c r="AZ260" s="152">
        <f>VLOOKUP(AZ$2,怪物属性!$B$4:$F$29,5,FALSE)/($F260-VLOOKUP(AZ$2,怪物属性!$B$4:$F$29,4,FALSE))</f>
        <v>89.68876080691642</v>
      </c>
      <c r="BA260" s="153">
        <f>$E260/(VLOOKUP(BA$2,怪物属性!$B$4:$F$29,3,FALSE)-$G260)/IF(AZ260&lt;0,ABS(AZ260),AZ260)</f>
        <v>5.0324787616509381E-2</v>
      </c>
      <c r="BB260" s="152">
        <f>VLOOKUP(BB$2,怪物属性!$B$4:$F$29,5,FALSE)/($F260-VLOOKUP(BB$2,怪物属性!$B$4:$F$29,4,FALSE))</f>
        <v>105.60098522167488</v>
      </c>
      <c r="BC260" s="153">
        <f>$E260/(VLOOKUP(BC$2,怪物属性!$B$4:$F$29,3,FALSE)-$G260)/IF(BB260&lt;0,ABS(BB260),BB260)</f>
        <v>3.6311485924825852E-2</v>
      </c>
      <c r="BD260" s="152">
        <f>VLOOKUP(BD$2,怪物属性!$B$4:$F$29,5,FALSE)/($F260-VLOOKUP(BD$2,怪物属性!$B$4:$F$29,4,FALSE))</f>
        <v>145.94817485353764</v>
      </c>
      <c r="BE260" s="153">
        <f>$E260/(VLOOKUP(BE$2,怪物属性!$B$4:$F$29,3,FALSE)-$G260)/IF(BD260&lt;0,ABS(BD260),BD260)</f>
        <v>2.0406656094237335E-2</v>
      </c>
    </row>
    <row r="261" spans="1:57" x14ac:dyDescent="0.15">
      <c r="A261" s="30">
        <f>VLOOKUP(B261,装备升级!W:AB,静态模拟!C261+1,FALSE)+IF(静态模拟!D261=0,0,VLOOKUP(B261,装备强化!AP:AZ,静态模拟!D261+1,FALSE))</f>
        <v>540</v>
      </c>
      <c r="B261" s="149">
        <v>20</v>
      </c>
      <c r="C261" s="149">
        <v>4</v>
      </c>
      <c r="D261" s="149">
        <v>2</v>
      </c>
      <c r="E261" s="149">
        <f t="shared" si="10"/>
        <v>45030</v>
      </c>
      <c r="F261" s="22">
        <f t="shared" si="11"/>
        <v>15010</v>
      </c>
      <c r="G261" s="22">
        <f t="shared" si="12"/>
        <v>7505</v>
      </c>
      <c r="H261" s="152">
        <f>VLOOKUP(H$2,怪物属性!$B$4:$F$29,5,FALSE)/($F261-VLOOKUP(H$2,怪物属性!$B$4:$F$29,4,FALSE))</f>
        <v>0.76396206533192834</v>
      </c>
      <c r="I261" s="153">
        <f>$E261/(VLOOKUP(I$2,怪物属性!$B$4:$F$29,3,FALSE)-$G261)/IF(H261&lt;0,ABS(H261),H261)</f>
        <v>-9.8963595099696633</v>
      </c>
      <c r="J261" s="152">
        <f>VLOOKUP(J$2,怪物属性!$B$4:$F$29,5,FALSE)/($F261-VLOOKUP(J$2,怪物属性!$B$4:$F$29,4,FALSE))</f>
        <v>1.1419423692636073</v>
      </c>
      <c r="K261" s="153">
        <f>$E261/(VLOOKUP(K$2,怪物属性!$B$4:$F$29,3,FALSE)-$G261)/IF(J261&lt;0,ABS(J261),J261)</f>
        <v>-7.1268413309438179</v>
      </c>
      <c r="L261" s="152">
        <f>VLOOKUP(L$2,怪物属性!$B$4:$F$29,5,FALSE)/($F261-VLOOKUP(L$2,怪物属性!$B$4:$F$29,4,FALSE))</f>
        <v>1.8301859593484215</v>
      </c>
      <c r="M261" s="153">
        <f>$E261/(VLOOKUP(M$2,怪物属性!$B$4:$F$29,3,FALSE)-$G261)/IF(L261&lt;0,ABS(L261),L261)</f>
        <v>-4.8167692214888094</v>
      </c>
      <c r="N261" s="152">
        <f>VLOOKUP(N$2,怪物属性!$B$4:$F$29,5,FALSE)/($F261-VLOOKUP(N$2,怪物属性!$B$4:$F$29,4,FALSE))</f>
        <v>2.413672217353199</v>
      </c>
      <c r="O261" s="153">
        <f>$E261/(VLOOKUP(O$2,怪物属性!$B$4:$F$29,3,FALSE)-$G261)/IF(N261&lt;0,ABS(N261),N261)</f>
        <v>-3.9846689542018332</v>
      </c>
      <c r="P261" s="152">
        <f>VLOOKUP(P$2,怪物属性!$B$4:$F$29,5,FALSE)/($F261-VLOOKUP(P$2,怪物属性!$B$4:$F$29,4,FALSE))</f>
        <v>3.3946998297431343</v>
      </c>
      <c r="Q261" s="153">
        <f>$E261/(VLOOKUP(Q$2,怪物属性!$B$4:$F$29,3,FALSE)-$G261)/IF(P261&lt;0,ABS(P261),P261)</f>
        <v>-3.1189268250849995</v>
      </c>
      <c r="R261" s="152">
        <f>VLOOKUP(R$2,怪物属性!$B$4:$F$29,5,FALSE)/($F261-VLOOKUP(R$2,怪物属性!$B$4:$F$29,4,FALSE))</f>
        <v>4.2301509802448738</v>
      </c>
      <c r="S261" s="153">
        <f>$E261/(VLOOKUP(S$2,怪物属性!$B$4:$F$29,3,FALSE)-$G261)/IF(R261&lt;0,ABS(R261),R261)</f>
        <v>-2.8020558361298997</v>
      </c>
      <c r="T261" s="152">
        <f>VLOOKUP(T$2,怪物属性!$B$4:$F$29,5,FALSE)/($F261-VLOOKUP(T$2,怪物属性!$B$4:$F$29,4,FALSE))</f>
        <v>5.5326020719073732</v>
      </c>
      <c r="U261" s="153">
        <f>$E261/(VLOOKUP(U$2,怪物属性!$B$4:$F$29,3,FALSE)-$G261)/IF(T261&lt;0,ABS(T261),T261)</f>
        <v>-2.4180117129910772</v>
      </c>
      <c r="V261" s="152">
        <f>VLOOKUP(V$2,怪物属性!$B$4:$F$29,5,FALSE)/($F261-VLOOKUP(V$2,怪物属性!$B$4:$F$29,4,FALSE))</f>
        <v>6.5842349304482228</v>
      </c>
      <c r="W261" s="153">
        <f>$E261/(VLOOKUP(W$2,怪物属性!$B$4:$F$29,3,FALSE)-$G261)/IF(V261&lt;0,ABS(V261),V261)</f>
        <v>-2.3357456899869158</v>
      </c>
      <c r="X261" s="152">
        <f>VLOOKUP(X$2,怪物属性!$B$4:$F$29,5,FALSE)/($F261-VLOOKUP(X$2,怪物属性!$B$4:$F$29,4,FALSE))</f>
        <v>8.2273547172770769</v>
      </c>
      <c r="Y261" s="153">
        <f>$E261/(VLOOKUP(Y$2,怪物属性!$B$4:$F$29,3,FALSE)-$G261)/IF(X261&lt;0,ABS(X261),X261)</f>
        <v>-2.1998412879979408</v>
      </c>
      <c r="Z261" s="152">
        <f>VLOOKUP(Z$2,怪物属性!$B$4:$F$29,5,FALSE)/($F261-VLOOKUP(Z$2,怪物属性!$B$4:$F$29,4,FALSE))</f>
        <v>9.5439127319054062</v>
      </c>
      <c r="AA261" s="153">
        <f>$E261/(VLOOKUP(AA$2,怪物属性!$B$4:$F$29,3,FALSE)-$G261)/IF(Z261&lt;0,ABS(Z261),Z261)</f>
        <v>-2.3117053744584322</v>
      </c>
      <c r="AB261" s="152">
        <f>VLOOKUP(AB$2,怪物属性!$B$4:$F$29,5,FALSE)/($F261-VLOOKUP(AB$2,怪物属性!$B$4:$F$29,4,FALSE))</f>
        <v>16.123896867970238</v>
      </c>
      <c r="AC261" s="153">
        <f>$E261/(VLOOKUP(AC$2,怪物属性!$B$4:$F$29,3,FALSE)-$G261)/IF(AB261&lt;0,ABS(AB261),AB261)</f>
        <v>121.42387804809765</v>
      </c>
      <c r="AD261" s="152">
        <f>VLOOKUP(AD$2,怪物属性!$B$4:$F$29,5,FALSE)/($F261-VLOOKUP(AD$2,怪物属性!$B$4:$F$29,4,FALSE))</f>
        <v>18.617654879021536</v>
      </c>
      <c r="AE261" s="153">
        <f>$E261/(VLOOKUP(AE$2,怪物属性!$B$4:$F$29,3,FALSE)-$G261)/IF(AD261&lt;0,ABS(AD261),AD261)</f>
        <v>3.8029433488012896</v>
      </c>
      <c r="AF261" s="152">
        <f>VLOOKUP(AF$2,怪物属性!$B$4:$F$29,5,FALSE)/($F261-VLOOKUP(AF$2,怪物属性!$B$4:$F$29,4,FALSE))</f>
        <v>22.330787415893798</v>
      </c>
      <c r="AG261" s="153">
        <f>$E261/(VLOOKUP(AG$2,怪物属性!$B$4:$F$29,3,FALSE)-$G261)/IF(AF261&lt;0,ABS(AF261),AF261)</f>
        <v>1.5902985253110282</v>
      </c>
      <c r="AH261" s="152">
        <f>VLOOKUP(AH$2,怪物属性!$B$4:$F$29,5,FALSE)/($F261-VLOOKUP(AH$2,怪物属性!$B$4:$F$29,4,FALSE))</f>
        <v>25.433905899925318</v>
      </c>
      <c r="AI261" s="153">
        <f>$E261/(VLOOKUP(AI$2,怪物属性!$B$4:$F$29,3,FALSE)-$G261)/IF(AH261&lt;0,ABS(AH261),AH261)</f>
        <v>0.93035800451569917</v>
      </c>
      <c r="AJ261" s="152">
        <f>VLOOKUP(AJ$2,怪物属性!$B$4:$F$29,5,FALSE)/($F261-VLOOKUP(AJ$2,怪物属性!$B$4:$F$29,4,FALSE))</f>
        <v>29.995389934690742</v>
      </c>
      <c r="AK261" s="153">
        <f>$E261/(VLOOKUP(AK$2,怪物属性!$B$4:$F$29,3,FALSE)-$G261)/IF(AJ261&lt;0,ABS(AJ261),AJ261)</f>
        <v>0.58527512373666224</v>
      </c>
      <c r="AL261" s="152">
        <f>VLOOKUP(AL$2,怪物属性!$B$4:$F$29,5,FALSE)/($F261-VLOOKUP(AL$2,怪物属性!$B$4:$F$29,4,FALSE))</f>
        <v>34.015769116334425</v>
      </c>
      <c r="AM261" s="153">
        <f>$E261/(VLOOKUP(AM$2,怪物属性!$B$4:$F$29,3,FALSE)-$G261)/IF(AL261&lt;0,ABS(AL261),AL261)</f>
        <v>0.40298258464175479</v>
      </c>
      <c r="AN261" s="152">
        <f>VLOOKUP(AN$2,怪物属性!$B$4:$F$29,5,FALSE)/($F261-VLOOKUP(AN$2,怪物属性!$B$4:$F$29,4,FALSE))</f>
        <v>39.62749513768042</v>
      </c>
      <c r="AO261" s="153">
        <f>$E261/(VLOOKUP(AO$2,怪物属性!$B$4:$F$29,3,FALSE)-$G261)/IF(AN261&lt;0,ABS(AN261),AN261)</f>
        <v>0.28572598240913877</v>
      </c>
      <c r="AP261" s="152">
        <f>VLOOKUP(AP$2,怪物属性!$B$4:$F$29,5,FALSE)/($F261-VLOOKUP(AP$2,怪物属性!$B$4:$F$29,4,FALSE))</f>
        <v>44.452461799660441</v>
      </c>
      <c r="AQ261" s="153">
        <f>$E261/(VLOOKUP(AQ$2,怪物属性!$B$4:$F$29,3,FALSE)-$G261)/IF(AP261&lt;0,ABS(AP261),AP261)</f>
        <v>0.21420855695208518</v>
      </c>
      <c r="AR261" s="152">
        <f>VLOOKUP(AR$2,怪物属性!$B$4:$F$29,5,FALSE)/($F261-VLOOKUP(AR$2,怪物属性!$B$4:$F$29,4,FALSE))</f>
        <v>51.40035273368607</v>
      </c>
      <c r="AS261" s="153">
        <f>$E261/(VLOOKUP(AS$2,怪物属性!$B$4:$F$29,3,FALSE)-$G261)/IF(AR261&lt;0,ABS(AR261),AR261)</f>
        <v>0.15942930425858159</v>
      </c>
      <c r="AT261" s="152">
        <f>VLOOKUP(AT$2,怪物属性!$B$4:$F$29,5,FALSE)/($F261-VLOOKUP(AT$2,怪物属性!$B$4:$F$29,4,FALSE))</f>
        <v>57.599584583429497</v>
      </c>
      <c r="AU261" s="153">
        <f>$E261/(VLOOKUP(AU$2,怪物属性!$B$4:$F$29,3,FALSE)-$G261)/IF(AT261&lt;0,ABS(AT261),AT261)</f>
        <v>0.12272786053031987</v>
      </c>
      <c r="AV261" s="152">
        <f>VLOOKUP(AV$2,怪物属性!$B$4:$F$29,5,FALSE)/($F261-VLOOKUP(AV$2,怪物属性!$B$4:$F$29,4,FALSE))</f>
        <v>66.99706673185041</v>
      </c>
      <c r="AW261" s="153">
        <f>$E261/(VLOOKUP(AW$2,怪物属性!$B$4:$F$29,3,FALSE)-$G261)/IF(AV261&lt;0,ABS(AV261),AV261)</f>
        <v>9.082688887694633E-2</v>
      </c>
      <c r="AX261" s="152">
        <f>VLOOKUP(AX$2,怪物属性!$B$4:$F$29,5,FALSE)/($F261-VLOOKUP(AX$2,怪物属性!$B$4:$F$29,4,FALSE))</f>
        <v>75.557349303476116</v>
      </c>
      <c r="AY261" s="153">
        <f>$E261/(VLOOKUP(AY$2,怪物属性!$B$4:$F$29,3,FALSE)-$G261)/IF(AX261&lt;0,ABS(AX261),AX261)</f>
        <v>7.0412469907493447E-2</v>
      </c>
      <c r="AZ261" s="152">
        <f>VLOOKUP(AZ$2,怪物属性!$B$4:$F$29,5,FALSE)/($F261-VLOOKUP(AZ$2,怪物属性!$B$4:$F$29,4,FALSE))</f>
        <v>89.174785100286527</v>
      </c>
      <c r="BA261" s="153">
        <f>$E261/(VLOOKUP(BA$2,怪物属性!$B$4:$F$29,3,FALSE)-$G261)/IF(AZ261&lt;0,ABS(AZ261),AZ261)</f>
        <v>5.0852303118164147E-2</v>
      </c>
      <c r="BB261" s="152">
        <f>VLOOKUP(BB$2,怪物属性!$B$4:$F$29,5,FALSE)/($F261-VLOOKUP(BB$2,怪物属性!$B$4:$F$29,4,FALSE))</f>
        <v>104.91190864600327</v>
      </c>
      <c r="BC261" s="153">
        <f>$E261/(VLOOKUP(BC$2,怪物属性!$B$4:$F$29,3,FALSE)-$G261)/IF(BB261&lt;0,ABS(BB261),BB261)</f>
        <v>3.6710335376193469E-2</v>
      </c>
      <c r="BD261" s="152">
        <f>VLOOKUP(BD$2,怪物属性!$B$4:$F$29,5,FALSE)/($F261-VLOOKUP(BD$2,怪物属性!$B$4:$F$29,4,FALSE))</f>
        <v>144.64448414470746</v>
      </c>
      <c r="BE261" s="153">
        <f>$E261/(VLOOKUP(BE$2,怪物属性!$B$4:$F$29,3,FALSE)-$G261)/IF(BD261&lt;0,ABS(BD261),BD261)</f>
        <v>2.0673020567118623E-2</v>
      </c>
    </row>
    <row r="262" spans="1:57" x14ac:dyDescent="0.15">
      <c r="A262" s="30">
        <f>VLOOKUP(B262,装备升级!W:AB,静态模拟!C262+1,FALSE)+IF(静态模拟!D262=0,0,VLOOKUP(B262,装备强化!AP:AZ,静态模拟!D262+1,FALSE))</f>
        <v>784</v>
      </c>
      <c r="B262" s="149">
        <v>20</v>
      </c>
      <c r="C262" s="149">
        <v>4</v>
      </c>
      <c r="D262" s="149">
        <v>3</v>
      </c>
      <c r="E262" s="149">
        <f t="shared" si="10"/>
        <v>45150</v>
      </c>
      <c r="F262" s="22">
        <f t="shared" si="11"/>
        <v>15050</v>
      </c>
      <c r="G262" s="22">
        <f t="shared" si="12"/>
        <v>7525</v>
      </c>
      <c r="H262" s="152">
        <f>VLOOKUP(H$2,怪物属性!$B$4:$F$29,5,FALSE)/($F262-VLOOKUP(H$2,怪物属性!$B$4:$F$29,4,FALSE))</f>
        <v>0.76182136602451844</v>
      </c>
      <c r="I262" s="153">
        <f>$E262/(VLOOKUP(I$2,怪物属性!$B$4:$F$29,3,FALSE)-$G262)/IF(H262&lt;0,ABS(H262),H262)</f>
        <v>-9.9173129298804401</v>
      </c>
      <c r="J262" s="152">
        <f>VLOOKUP(J$2,怪物属性!$B$4:$F$29,5,FALSE)/($F262-VLOOKUP(J$2,怪物属性!$B$4:$F$29,4,FALSE))</f>
        <v>1.1387016672578929</v>
      </c>
      <c r="K262" s="153">
        <f>$E262/(VLOOKUP(K$2,怪物属性!$B$4:$F$29,3,FALSE)-$G262)/IF(J262&lt;0,ABS(J262),J262)</f>
        <v>-7.1403602666572414</v>
      </c>
      <c r="L262" s="152">
        <f>VLOOKUP(L$2,怪物属性!$B$4:$F$29,5,FALSE)/($F262-VLOOKUP(L$2,怪物属性!$B$4:$F$29,4,FALSE))</f>
        <v>1.8249245364381199</v>
      </c>
      <c r="M262" s="153">
        <f>$E262/(VLOOKUP(M$2,怪物属性!$B$4:$F$29,3,FALSE)-$G262)/IF(L262&lt;0,ABS(L262),L262)</f>
        <v>-4.8246390512520305</v>
      </c>
      <c r="N262" s="152">
        <f>VLOOKUP(N$2,怪物属性!$B$4:$F$29,5,FALSE)/($F262-VLOOKUP(N$2,怪物属性!$B$4:$F$29,4,FALSE))</f>
        <v>2.4066414214972327</v>
      </c>
      <c r="O262" s="153">
        <f>$E262/(VLOOKUP(O$2,怪物属性!$B$4:$F$29,3,FALSE)-$G262)/IF(N262&lt;0,ABS(N262),N262)</f>
        <v>-3.9899159090200031</v>
      </c>
      <c r="P262" s="152">
        <f>VLOOKUP(P$2,怪物属性!$B$4:$F$29,5,FALSE)/($F262-VLOOKUP(P$2,怪物属性!$B$4:$F$29,4,FALSE))</f>
        <v>3.3846778360026568</v>
      </c>
      <c r="Q262" s="153">
        <f>$E262/(VLOOKUP(Q$2,怪物属性!$B$4:$F$29,3,FALSE)-$G262)/IF(P262&lt;0,ABS(P262),P262)</f>
        <v>-3.1218175970936097</v>
      </c>
      <c r="R262" s="152">
        <f>VLOOKUP(R$2,怪物属性!$B$4:$F$29,5,FALSE)/($F262-VLOOKUP(R$2,怪物属性!$B$4:$F$29,4,FALSE))</f>
        <v>4.2174792181532244</v>
      </c>
      <c r="S262" s="153">
        <f>$E262/(VLOOKUP(S$2,怪物属性!$B$4:$F$29,3,FALSE)-$G262)/IF(R262&lt;0,ABS(R262),R262)</f>
        <v>-2.8032068453140671</v>
      </c>
      <c r="T262" s="152">
        <f>VLOOKUP(T$2,怪物属性!$B$4:$F$29,5,FALSE)/($F262-VLOOKUP(T$2,怪物属性!$B$4:$F$29,4,FALSE))</f>
        <v>5.5157958687727824</v>
      </c>
      <c r="U262" s="153">
        <f>$E262/(VLOOKUP(U$2,怪物属性!$B$4:$F$29,3,FALSE)-$G262)/IF(T262&lt;0,ABS(T262),T262)</f>
        <v>-2.4174784738828894</v>
      </c>
      <c r="V262" s="152">
        <f>VLOOKUP(V$2,怪物属性!$B$4:$F$29,5,FALSE)/($F262-VLOOKUP(V$2,怪物属性!$B$4:$F$29,4,FALSE))</f>
        <v>6.5639445300462249</v>
      </c>
      <c r="W262" s="153">
        <f>$E262/(VLOOKUP(W$2,怪物属性!$B$4:$F$29,3,FALSE)-$G262)/IF(V262&lt;0,ABS(V262),V262)</f>
        <v>-2.3332720201807864</v>
      </c>
      <c r="X262" s="152">
        <f>VLOOKUP(X$2,怪物属性!$B$4:$F$29,5,FALSE)/($F262-VLOOKUP(X$2,怪物属性!$B$4:$F$29,4,FALSE))</f>
        <v>8.2016261433820663</v>
      </c>
      <c r="Y262" s="153">
        <f>$E262/(VLOOKUP(Y$2,怪物属性!$B$4:$F$29,3,FALSE)-$G262)/IF(X262&lt;0,ABS(X262),X262)</f>
        <v>-2.1949784140092548</v>
      </c>
      <c r="Z262" s="152">
        <f>VLOOKUP(Z$2,怪物属性!$B$4:$F$29,5,FALSE)/($F262-VLOOKUP(Z$2,怪物属性!$B$4:$F$29,4,FALSE))</f>
        <v>9.5136121914437659</v>
      </c>
      <c r="AA262" s="153">
        <f>$E262/(VLOOKUP(AA$2,怪物属性!$B$4:$F$29,3,FALSE)-$G262)/IF(Z262&lt;0,ABS(Z262),Z262)</f>
        <v>-2.3026838700507524</v>
      </c>
      <c r="AB262" s="152">
        <f>VLOOKUP(AB$2,怪物属性!$B$4:$F$29,5,FALSE)/($F262-VLOOKUP(AB$2,怪物属性!$B$4:$F$29,4,FALSE))</f>
        <v>16.068287635799276</v>
      </c>
      <c r="AC262" s="153">
        <f>$E262/(VLOOKUP(AC$2,怪物属性!$B$4:$F$29,3,FALSE)-$G262)/IF(AB262&lt;0,ABS(AB262),AB262)</f>
        <v>936.62749517063742</v>
      </c>
      <c r="AD262" s="152">
        <f>VLOOKUP(AD$2,怪物属性!$B$4:$F$29,5,FALSE)/($F262-VLOOKUP(AD$2,怪物属性!$B$4:$F$29,4,FALSE))</f>
        <v>18.551885542700699</v>
      </c>
      <c r="AE262" s="153">
        <f>$E262/(VLOOKUP(AE$2,怪物属性!$B$4:$F$29,3,FALSE)-$G262)/IF(AD262&lt;0,ABS(AD262),AD262)</f>
        <v>3.9508358531401617</v>
      </c>
      <c r="AF262" s="152">
        <f>VLOOKUP(AF$2,怪物属性!$B$4:$F$29,5,FALSE)/($F262-VLOOKUP(AF$2,怪物属性!$B$4:$F$29,4,FALSE))</f>
        <v>22.249864105816272</v>
      </c>
      <c r="AG262" s="153">
        <f>$E262/(VLOOKUP(AG$2,怪物属性!$B$4:$F$29,3,FALSE)-$G262)/IF(AF262&lt;0,ABS(AF262),AF262)</f>
        <v>1.6259822731199269</v>
      </c>
      <c r="AH262" s="152">
        <f>VLOOKUP(AH$2,怪物属性!$B$4:$F$29,5,FALSE)/($F262-VLOOKUP(AH$2,怪物属性!$B$4:$F$29,4,FALSE))</f>
        <v>25.339285714285715</v>
      </c>
      <c r="AI262" s="153">
        <f>$E262/(VLOOKUP(AI$2,怪物属性!$B$4:$F$29,3,FALSE)-$G262)/IF(AH262&lt;0,ABS(AH262),AH262)</f>
        <v>0.94626563028050015</v>
      </c>
      <c r="AJ262" s="152">
        <f>VLOOKUP(AJ$2,怪物属性!$B$4:$F$29,5,FALSE)/($F262-VLOOKUP(AJ$2,怪物属性!$B$4:$F$29,4,FALSE))</f>
        <v>29.880597014925375</v>
      </c>
      <c r="AK262" s="153">
        <f>$E262/(VLOOKUP(AK$2,怪物属性!$B$4:$F$29,3,FALSE)-$G262)/IF(AJ262&lt;0,ABS(AJ262),AJ262)</f>
        <v>0.59371865855166439</v>
      </c>
      <c r="AL262" s="152">
        <f>VLOOKUP(AL$2,怪物属性!$B$4:$F$29,5,FALSE)/($F262-VLOOKUP(AL$2,怪物属性!$B$4:$F$29,4,FALSE))</f>
        <v>33.881359280845601</v>
      </c>
      <c r="AM262" s="153">
        <f>$E262/(VLOOKUP(AM$2,怪物属性!$B$4:$F$29,3,FALSE)-$G262)/IF(AL262&lt;0,ABS(AL262),AL262)</f>
        <v>0.40814430748607222</v>
      </c>
      <c r="AN262" s="152">
        <f>VLOOKUP(AN$2,怪物属性!$B$4:$F$29,5,FALSE)/($F262-VLOOKUP(AN$2,怪物属性!$B$4:$F$29,4,FALSE))</f>
        <v>39.465898664491796</v>
      </c>
      <c r="AO262" s="153">
        <f>$E262/(VLOOKUP(AO$2,怪物属性!$B$4:$F$29,3,FALSE)-$G262)/IF(AN262&lt;0,ABS(AN262),AN262)</f>
        <v>0.28911438983118393</v>
      </c>
      <c r="AP262" s="152">
        <f>VLOOKUP(AP$2,怪物属性!$B$4:$F$29,5,FALSE)/($F262-VLOOKUP(AP$2,怪物属性!$B$4:$F$29,4,FALSE))</f>
        <v>44.264581572273883</v>
      </c>
      <c r="AQ262" s="153">
        <f>$E262/(VLOOKUP(AQ$2,怪物属性!$B$4:$F$29,3,FALSE)-$G262)/IF(AP262&lt;0,ABS(AP262),AP262)</f>
        <v>0.21660710650005024</v>
      </c>
      <c r="AR262" s="152">
        <f>VLOOKUP(AR$2,怪物属性!$B$4:$F$29,5,FALSE)/($F262-VLOOKUP(AR$2,怪物属性!$B$4:$F$29,4,FALSE))</f>
        <v>51.174714661984197</v>
      </c>
      <c r="AS262" s="153">
        <f>$E262/(VLOOKUP(AS$2,怪物属性!$B$4:$F$29,3,FALSE)-$G262)/IF(AR262&lt;0,ABS(AR262),AR262)</f>
        <v>0.16114550705236916</v>
      </c>
      <c r="AT262" s="152">
        <f>VLOOKUP(AT$2,怪物属性!$B$4:$F$29,5,FALSE)/($F262-VLOOKUP(AT$2,怪物属性!$B$4:$F$29,4,FALSE))</f>
        <v>57.334941419710546</v>
      </c>
      <c r="AU262" s="153">
        <f>$E262/(VLOOKUP(AU$2,怪物属性!$B$4:$F$29,3,FALSE)-$G262)/IF(AT262&lt;0,ABS(AT262),AT262)</f>
        <v>0.12401226973309668</v>
      </c>
      <c r="AV262" s="152">
        <f>VLOOKUP(AV$2,怪物属性!$B$4:$F$29,5,FALSE)/($F262-VLOOKUP(AV$2,怪物属性!$B$4:$F$29,4,FALSE))</f>
        <v>66.671126246655319</v>
      </c>
      <c r="AW262" s="153">
        <f>$E262/(VLOOKUP(AW$2,怪物属性!$B$4:$F$29,3,FALSE)-$G262)/IF(AV262&lt;0,ABS(AV262),AV262)</f>
        <v>9.1762154372916474E-2</v>
      </c>
      <c r="AX262" s="152">
        <f>VLOOKUP(AX$2,怪物属性!$B$4:$F$29,5,FALSE)/($F262-VLOOKUP(AX$2,怪物属性!$B$4:$F$29,4,FALSE))</f>
        <v>75.165911151405254</v>
      </c>
      <c r="AY262" s="153">
        <f>$E262/(VLOOKUP(AY$2,怪物属性!$B$4:$F$29,3,FALSE)-$G262)/IF(AX262&lt;0,ABS(AX262),AX262)</f>
        <v>7.1135862853764026E-2</v>
      </c>
      <c r="AZ262" s="152">
        <f>VLOOKUP(AZ$2,怪物属性!$B$4:$F$29,5,FALSE)/($F262-VLOOKUP(AZ$2,怪物属性!$B$4:$F$29,4,FALSE))</f>
        <v>88.666666666666671</v>
      </c>
      <c r="BA262" s="153">
        <f>$E262/(VLOOKUP(BA$2,怪物属性!$B$4:$F$29,3,FALSE)-$G262)/IF(AZ262&lt;0,ABS(AZ262),AZ262)</f>
        <v>5.1383504169100848E-2</v>
      </c>
      <c r="BB262" s="152">
        <f>VLOOKUP(BB$2,怪物属性!$B$4:$F$29,5,FALSE)/($F262-VLOOKUP(BB$2,怪物属性!$B$4:$F$29,4,FALSE))</f>
        <v>104.23176661264182</v>
      </c>
      <c r="BC262" s="153">
        <f>$E262/(VLOOKUP(BC$2,怪物属性!$B$4:$F$29,3,FALSE)-$G262)/IF(BB262&lt;0,ABS(BB262),BB262)</f>
        <v>3.711183059863029E-2</v>
      </c>
      <c r="BD262" s="152">
        <f>VLOOKUP(BD$2,怪物属性!$B$4:$F$29,5,FALSE)/($F262-VLOOKUP(BD$2,怪物属性!$B$4:$F$29,4,FALSE))</f>
        <v>143.36387782204514</v>
      </c>
      <c r="BE262" s="153">
        <f>$E262/(VLOOKUP(BE$2,怪物属性!$B$4:$F$29,3,FALSE)-$G262)/IF(BD262&lt;0,ABS(BD262),BD262)</f>
        <v>2.0941079025220005E-2</v>
      </c>
    </row>
    <row r="263" spans="1:57" x14ac:dyDescent="0.15">
      <c r="A263" s="30">
        <f>VLOOKUP(B263,装备升级!W:AB,静态模拟!C263+1,FALSE)+IF(静态模拟!D263=0,0,VLOOKUP(B263,装备强化!AP:AZ,静态模拟!D263+1,FALSE))</f>
        <v>1094</v>
      </c>
      <c r="B263" s="149">
        <v>20</v>
      </c>
      <c r="C263" s="149">
        <v>4</v>
      </c>
      <c r="D263" s="149">
        <v>4</v>
      </c>
      <c r="E263" s="149">
        <f t="shared" ref="E263:E326" si="13">1020+180*B263+7050+C263*(B263*420-120)+C263*D263*30</f>
        <v>45270</v>
      </c>
      <c r="F263" s="22">
        <f t="shared" ref="F263:F326" si="14">340+60*B263+2350+C263*(B263*140-40)+C263*D263*10</f>
        <v>15090</v>
      </c>
      <c r="G263" s="22">
        <f t="shared" ref="G263:G326" si="15">170+30*B263+1175+C263*(B263*70-20)+C263*D263*5</f>
        <v>7545</v>
      </c>
      <c r="H263" s="152">
        <f>VLOOKUP(H$2,怪物属性!$B$4:$F$29,5,FALSE)/($F263-VLOOKUP(H$2,怪物属性!$B$4:$F$29,4,FALSE))</f>
        <v>0.75969263010827803</v>
      </c>
      <c r="I263" s="153">
        <f>$E263/(VLOOKUP(I$2,怪物属性!$B$4:$F$29,3,FALSE)-$G263)/IF(H263&lt;0,ABS(H263),H263)</f>
        <v>-9.9382737917232173</v>
      </c>
      <c r="J263" s="152">
        <f>VLOOKUP(J$2,怪物属性!$B$4:$F$29,5,FALSE)/($F263-VLOOKUP(J$2,怪物属性!$B$4:$F$29,4,FALSE))</f>
        <v>1.1354793066855324</v>
      </c>
      <c r="K263" s="153">
        <f>$E263/(VLOOKUP(K$2,怪物属性!$B$4:$F$29,3,FALSE)-$G263)/IF(J263&lt;0,ABS(J263),J263)</f>
        <v>-7.153889497258981</v>
      </c>
      <c r="L263" s="152">
        <f>VLOOKUP(L$2,怪物属性!$B$4:$F$29,5,FALSE)/($F263-VLOOKUP(L$2,怪物属性!$B$4:$F$29,4,FALSE))</f>
        <v>1.8196932779131432</v>
      </c>
      <c r="M263" s="153">
        <f>$E263/(VLOOKUP(M$2,怪物属性!$B$4:$F$29,3,FALSE)-$G263)/IF(L263&lt;0,ABS(L263),L263)</f>
        <v>-4.8325211729039701</v>
      </c>
      <c r="N263" s="152">
        <f>VLOOKUP(N$2,怪物属性!$B$4:$F$29,5,FALSE)/($F263-VLOOKUP(N$2,怪物属性!$B$4:$F$29,4,FALSE))</f>
        <v>2.3996514667441184</v>
      </c>
      <c r="O263" s="153">
        <f>$E263/(VLOOKUP(O$2,怪物属性!$B$4:$F$29,3,FALSE)-$G263)/IF(N263&lt;0,ABS(N263),N263)</f>
        <v>-3.9951799346497503</v>
      </c>
      <c r="P263" s="152">
        <f>VLOOKUP(P$2,怪物属性!$B$4:$F$29,5,FALSE)/($F263-VLOOKUP(P$2,怪物属性!$B$4:$F$29,4,FALSE))</f>
        <v>3.3747148428876299</v>
      </c>
      <c r="Q263" s="153">
        <f>$E263/(VLOOKUP(Q$2,怪物属性!$B$4:$F$29,3,FALSE)-$G263)/IF(P263&lt;0,ABS(P263),P263)</f>
        <v>-3.1247301968301979</v>
      </c>
      <c r="R263" s="152">
        <f>VLOOKUP(R$2,怪物属性!$B$4:$F$29,5,FALSE)/($F263-VLOOKUP(R$2,怪物属性!$B$4:$F$29,4,FALSE))</f>
        <v>4.2048831479130886</v>
      </c>
      <c r="S263" s="153">
        <f>$E263/(VLOOKUP(S$2,怪物属性!$B$4:$F$29,3,FALSE)-$G263)/IF(R263&lt;0,ABS(R263),R263)</f>
        <v>-2.8043902656170396</v>
      </c>
      <c r="T263" s="152">
        <f>VLOOKUP(T$2,怪物属性!$B$4:$F$29,5,FALSE)/($F263-VLOOKUP(T$2,怪物属性!$B$4:$F$29,4,FALSE))</f>
        <v>5.4990914597213809</v>
      </c>
      <c r="U263" s="153">
        <f>$E263/(VLOOKUP(U$2,怪物属性!$B$4:$F$29,3,FALSE)-$G263)/IF(T263&lt;0,ABS(T263),T263)</f>
        <v>-2.416990303098586</v>
      </c>
      <c r="V263" s="152">
        <f>VLOOKUP(V$2,怪物属性!$B$4:$F$29,5,FALSE)/($F263-VLOOKUP(V$2,怪物属性!$B$4:$F$29,4,FALSE))</f>
        <v>6.5437788018433176</v>
      </c>
      <c r="W263" s="153">
        <f>$E263/(VLOOKUP(W$2,怪物属性!$B$4:$F$29,3,FALSE)-$G263)/IF(V263&lt;0,ABS(V263),V263)</f>
        <v>-2.3308696518735053</v>
      </c>
      <c r="X263" s="152">
        <f>VLOOKUP(X$2,怪物属性!$B$4:$F$29,5,FALSE)/($F263-VLOOKUP(X$2,怪物属性!$B$4:$F$29,4,FALSE))</f>
        <v>8.1760579845686223</v>
      </c>
      <c r="Y263" s="153">
        <f>$E263/(VLOOKUP(Y$2,怪物属性!$B$4:$F$29,3,FALSE)-$G263)/IF(X263&lt;0,ABS(X263),X263)</f>
        <v>-2.1902286826559947</v>
      </c>
      <c r="Z263" s="152">
        <f>VLOOKUP(Z$2,怪物属性!$B$4:$F$29,5,FALSE)/($F263-VLOOKUP(Z$2,怪物属性!$B$4:$F$29,4,FALSE))</f>
        <v>9.4835034417279847</v>
      </c>
      <c r="AA263" s="153">
        <f>$E263/(VLOOKUP(AA$2,怪物属性!$B$4:$F$29,3,FALSE)-$G263)/IF(Z263&lt;0,ABS(Z263),Z263)</f>
        <v>-2.2938742600602899</v>
      </c>
      <c r="AB263" s="152">
        <f>VLOOKUP(AB$2,怪物属性!$B$4:$F$29,5,FALSE)/($F263-VLOOKUP(AB$2,怪物属性!$B$4:$F$29,4,FALSE))</f>
        <v>16.013060663344216</v>
      </c>
      <c r="AC263" s="153">
        <f>$E263/(VLOOKUP(AC$2,怪物属性!$B$4:$F$29,3,FALSE)-$G263)/IF(AB263&lt;0,ABS(AB263),AB263)</f>
        <v>-166.29807583046099</v>
      </c>
      <c r="AD263" s="152">
        <f>VLOOKUP(AD$2,怪物属性!$B$4:$F$29,5,FALSE)/($F263-VLOOKUP(AD$2,怪物属性!$B$4:$F$29,4,FALSE))</f>
        <v>18.486579248437913</v>
      </c>
      <c r="AE263" s="153">
        <f>$E263/(VLOOKUP(AE$2,怪物属性!$B$4:$F$29,3,FALSE)-$G263)/IF(AD263&lt;0,ABS(AD263),AD263)</f>
        <v>4.1087307077291966</v>
      </c>
      <c r="AF263" s="152">
        <f>VLOOKUP(AF$2,怪物属性!$B$4:$F$29,5,FALSE)/($F263-VLOOKUP(AF$2,怪物属性!$B$4:$F$29,4,FALSE))</f>
        <v>22.169525185051452</v>
      </c>
      <c r="AG263" s="153">
        <f>$E263/(VLOOKUP(AG$2,怪物属性!$B$4:$F$29,3,FALSE)-$G263)/IF(AF263&lt;0,ABS(AF263),AF263)</f>
        <v>1.6628601893450963</v>
      </c>
      <c r="AH263" s="152">
        <f>VLOOKUP(AH$2,怪物属性!$B$4:$F$29,5,FALSE)/($F263-VLOOKUP(AH$2,怪物属性!$B$4:$F$29,4,FALSE))</f>
        <v>25.245366938472944</v>
      </c>
      <c r="AI263" s="153">
        <f>$E263/(VLOOKUP(AI$2,怪物属性!$B$4:$F$29,3,FALSE)-$G263)/IF(AH263&lt;0,ABS(AH263),AH263)</f>
        <v>0.9625337182634115</v>
      </c>
      <c r="AJ263" s="152">
        <f>VLOOKUP(AJ$2,怪物属性!$B$4:$F$29,5,FALSE)/($F263-VLOOKUP(AJ$2,怪物属性!$B$4:$F$29,4,FALSE))</f>
        <v>29.766679374761722</v>
      </c>
      <c r="AK263" s="153">
        <f>$E263/(VLOOKUP(AK$2,怪物属性!$B$4:$F$29,3,FALSE)-$G263)/IF(AJ263&lt;0,ABS(AJ263),AJ263)</f>
        <v>0.6023081259943408</v>
      </c>
      <c r="AL263" s="152">
        <f>VLOOKUP(AL$2,怪物属性!$B$4:$F$29,5,FALSE)/($F263-VLOOKUP(AL$2,怪物属性!$B$4:$F$29,4,FALSE))</f>
        <v>33.748007478106857</v>
      </c>
      <c r="AM263" s="153">
        <f>$E263/(VLOOKUP(AM$2,怪物属性!$B$4:$F$29,3,FALSE)-$G263)/IF(AL263&lt;0,ABS(AL263),AL263)</f>
        <v>0.41337828265779358</v>
      </c>
      <c r="AN263" s="152">
        <f>VLOOKUP(AN$2,怪物属性!$B$4:$F$29,5,FALSE)/($F263-VLOOKUP(AN$2,怪物属性!$B$4:$F$29,4,FALSE))</f>
        <v>39.305614783226723</v>
      </c>
      <c r="AO263" s="153">
        <f>$E263/(VLOOKUP(AO$2,怪物属性!$B$4:$F$29,3,FALSE)-$G263)/IF(AN263&lt;0,ABS(AN263),AN263)</f>
        <v>0.29254352235988706</v>
      </c>
      <c r="AP263" s="152">
        <f>VLOOKUP(AP$2,怪物属性!$B$4:$F$29,5,FALSE)/($F263-VLOOKUP(AP$2,怪物属性!$B$4:$F$29,4,FALSE))</f>
        <v>44.078282828282831</v>
      </c>
      <c r="AQ263" s="153">
        <f>$E263/(VLOOKUP(AQ$2,怪物属性!$B$4:$F$29,3,FALSE)-$G263)/IF(AP263&lt;0,ABS(AP263),AP263)</f>
        <v>0.21903100432095474</v>
      </c>
      <c r="AR263" s="152">
        <f>VLOOKUP(AR$2,怪物属性!$B$4:$F$29,5,FALSE)/($F263-VLOOKUP(AR$2,怪物属性!$B$4:$F$29,4,FALSE))</f>
        <v>50.951048951048953</v>
      </c>
      <c r="AS263" s="153">
        <f>$E263/(VLOOKUP(AS$2,怪物属性!$B$4:$F$29,3,FALSE)-$G263)/IF(AR263&lt;0,ABS(AR263),AR263)</f>
        <v>0.16287806833189372</v>
      </c>
      <c r="AT263" s="152">
        <f>VLOOKUP(AT$2,怪物属性!$B$4:$F$29,5,FALSE)/($F263-VLOOKUP(AT$2,怪物属性!$B$4:$F$29,4,FALSE))</f>
        <v>57.072718957237598</v>
      </c>
      <c r="AU263" s="153">
        <f>$E263/(VLOOKUP(AU$2,怪物属性!$B$4:$F$29,3,FALSE)-$G263)/IF(AT263&lt;0,ABS(AT263),AT263)</f>
        <v>0.12530783355758773</v>
      </c>
      <c r="AV263" s="152">
        <f>VLOOKUP(AV$2,怪物属性!$B$4:$F$29,5,FALSE)/($F263-VLOOKUP(AV$2,怪物属性!$B$4:$F$29,4,FALSE))</f>
        <v>66.348341805858141</v>
      </c>
      <c r="AW263" s="153">
        <f>$E263/(VLOOKUP(AW$2,怪物属性!$B$4:$F$29,3,FALSE)-$G263)/IF(AV263&lt;0,ABS(AV263),AV263)</f>
        <v>9.270488229214835E-2</v>
      </c>
      <c r="AX263" s="152">
        <f>VLOOKUP(AX$2,怪物属性!$B$4:$F$29,5,FALSE)/($F263-VLOOKUP(AX$2,怪物属性!$B$4:$F$29,4,FALSE))</f>
        <v>74.778507924236564</v>
      </c>
      <c r="AY263" s="153">
        <f>$E263/(VLOOKUP(AY$2,怪物属性!$B$4:$F$29,3,FALSE)-$G263)/IF(AX263&lt;0,ABS(AX263),AX263)</f>
        <v>7.1864654338601355E-2</v>
      </c>
      <c r="AZ263" s="152">
        <f>VLOOKUP(AZ$2,怪物属性!$B$4:$F$29,5,FALSE)/($F263-VLOOKUP(AZ$2,怪物属性!$B$4:$F$29,4,FALSE))</f>
        <v>88.164305949008494</v>
      </c>
      <c r="BA263" s="153">
        <f>$E263/(VLOOKUP(BA$2,怪物属性!$B$4:$F$29,3,FALSE)-$G263)/IF(AZ263&lt;0,ABS(AZ263),AZ263)</f>
        <v>5.1918413128566931E-2</v>
      </c>
      <c r="BB263" s="152">
        <f>VLOOKUP(BB$2,怪物属性!$B$4:$F$29,5,FALSE)/($F263-VLOOKUP(BB$2,怪物属性!$B$4:$F$29,4,FALSE))</f>
        <v>103.56038647342996</v>
      </c>
      <c r="BC263" s="153">
        <f>$E263/(VLOOKUP(BC$2,怪物属性!$B$4:$F$29,3,FALSE)-$G263)/IF(BB263&lt;0,ABS(BB263),BB263)</f>
        <v>3.7515985216086206E-2</v>
      </c>
      <c r="BD263" s="152">
        <f>VLOOKUP(BD$2,怪物属性!$B$4:$F$29,5,FALSE)/($F263-VLOOKUP(BD$2,怪物属性!$B$4:$F$29,4,FALSE))</f>
        <v>142.105748135147</v>
      </c>
      <c r="BE263" s="153">
        <f>$E263/(VLOOKUP(BE$2,怪物属性!$B$4:$F$29,3,FALSE)-$G263)/IF(BD263&lt;0,ABS(BD263),BD263)</f>
        <v>2.1210838235910353E-2</v>
      </c>
    </row>
    <row r="264" spans="1:57" x14ac:dyDescent="0.15">
      <c r="A264" s="30">
        <f>VLOOKUP(B264,装备升级!W:AB,静态模拟!C264+1,FALSE)+IF(静态模拟!D264=0,0,VLOOKUP(B264,装备强化!AP:AZ,静态模拟!D264+1,FALSE))</f>
        <v>1697</v>
      </c>
      <c r="B264" s="149">
        <v>20</v>
      </c>
      <c r="C264" s="149">
        <v>4</v>
      </c>
      <c r="D264" s="149">
        <v>5</v>
      </c>
      <c r="E264" s="149">
        <f t="shared" si="13"/>
        <v>45390</v>
      </c>
      <c r="F264" s="22">
        <f t="shared" si="14"/>
        <v>15130</v>
      </c>
      <c r="G264" s="22">
        <f t="shared" si="15"/>
        <v>7565</v>
      </c>
      <c r="H264" s="152">
        <f>VLOOKUP(H$2,怪物属性!$B$4:$F$29,5,FALSE)/($F264-VLOOKUP(H$2,怪物属性!$B$4:$F$29,4,FALSE))</f>
        <v>0.75757575757575757</v>
      </c>
      <c r="I264" s="153">
        <f>$E264/(VLOOKUP(I$2,怪物属性!$B$4:$F$29,3,FALSE)-$G264)/IF(H264&lt;0,ABS(H264),H264)</f>
        <v>-9.9592420212765944</v>
      </c>
      <c r="J264" s="152">
        <f>VLOOKUP(J$2,怪物属性!$B$4:$F$29,5,FALSE)/($F264-VLOOKUP(J$2,怪物属性!$B$4:$F$29,4,FALSE))</f>
        <v>1.1322751322751323</v>
      </c>
      <c r="K264" s="153">
        <f>$E264/(VLOOKUP(K$2,怪物属性!$B$4:$F$29,3,FALSE)-$G264)/IF(J264&lt;0,ABS(J264),J264)</f>
        <v>-7.1674289123086092</v>
      </c>
      <c r="L264" s="152">
        <f>VLOOKUP(L$2,怪物属性!$B$4:$F$29,5,FALSE)/($F264-VLOOKUP(L$2,怪物属性!$B$4:$F$29,4,FALSE))</f>
        <v>1.8144919251107618</v>
      </c>
      <c r="M264" s="153">
        <f>$E264/(VLOOKUP(M$2,怪物属性!$B$4:$F$29,3,FALSE)-$G264)/IF(L264&lt;0,ABS(L264),L264)</f>
        <v>-4.8404154437369407</v>
      </c>
      <c r="N264" s="152">
        <f>VLOOKUP(N$2,怪物属性!$B$4:$F$29,5,FALSE)/($F264-VLOOKUP(N$2,怪物属性!$B$4:$F$29,4,FALSE))</f>
        <v>2.3927019982623805</v>
      </c>
      <c r="O264" s="153">
        <f>$E264/(VLOOKUP(O$2,怪物属性!$B$4:$F$29,3,FALSE)-$G264)/IF(N264&lt;0,ABS(N264),N264)</f>
        <v>-4.0004608150959902</v>
      </c>
      <c r="P264" s="152">
        <f>VLOOKUP(P$2,怪物属性!$B$4:$F$29,5,FALSE)/($F264-VLOOKUP(P$2,怪物属性!$B$4:$F$29,4,FALSE))</f>
        <v>3.3648103309120256</v>
      </c>
      <c r="Q264" s="153">
        <f>$E264/(VLOOKUP(Q$2,怪物属性!$B$4:$F$29,3,FALSE)-$G264)/IF(P264&lt;0,ABS(P264),P264)</f>
        <v>-3.1276643206398433</v>
      </c>
      <c r="R264" s="152">
        <f>VLOOKUP(R$2,怪物属性!$B$4:$F$29,5,FALSE)/($F264-VLOOKUP(R$2,怪物属性!$B$4:$F$29,4,FALSE))</f>
        <v>4.1923620933521928</v>
      </c>
      <c r="S264" s="153">
        <f>$E264/(VLOOKUP(S$2,怪物属性!$B$4:$F$29,3,FALSE)-$G264)/IF(R264&lt;0,ABS(R264),R264)</f>
        <v>-2.8056055931084911</v>
      </c>
      <c r="T264" s="152">
        <f>VLOOKUP(T$2,怪物属性!$B$4:$F$29,5,FALSE)/($F264-VLOOKUP(T$2,怪物属性!$B$4:$F$29,4,FALSE))</f>
        <v>5.4824879227053138</v>
      </c>
      <c r="U264" s="153">
        <f>$E264/(VLOOKUP(U$2,怪物属性!$B$4:$F$29,3,FALSE)-$G264)/IF(T264&lt;0,ABS(T264),T264)</f>
        <v>-2.4165464113505331</v>
      </c>
      <c r="V264" s="152">
        <f>VLOOKUP(V$2,怪物属性!$B$4:$F$29,5,FALSE)/($F264-VLOOKUP(V$2,怪物属性!$B$4:$F$29,4,FALSE))</f>
        <v>6.5237366003062789</v>
      </c>
      <c r="W264" s="153">
        <f>$E264/(VLOOKUP(W$2,怪物属性!$B$4:$F$29,3,FALSE)-$G264)/IF(V264&lt;0,ABS(V264),V264)</f>
        <v>-2.3285371533080679</v>
      </c>
      <c r="X264" s="152">
        <f>VLOOKUP(X$2,怪物属性!$B$4:$F$29,5,FALSE)/($F264-VLOOKUP(X$2,怪物属性!$B$4:$F$29,4,FALSE))</f>
        <v>8.1506487452412397</v>
      </c>
      <c r="Y264" s="153">
        <f>$E264/(VLOOKUP(Y$2,怪物属性!$B$4:$F$29,3,FALSE)-$G264)/IF(X264&lt;0,ABS(X264),X264)</f>
        <v>-2.1855894296688798</v>
      </c>
      <c r="Z264" s="152">
        <f>VLOOKUP(Z$2,怪物属性!$B$4:$F$29,5,FALSE)/($F264-VLOOKUP(Z$2,怪物属性!$B$4:$F$29,4,FALSE))</f>
        <v>9.4535846675605324</v>
      </c>
      <c r="AA264" s="153">
        <f>$E264/(VLOOKUP(AA$2,怪物属性!$B$4:$F$29,3,FALSE)-$G264)/IF(Z264&lt;0,ABS(Z264),Z264)</f>
        <v>-2.2852704932423835</v>
      </c>
      <c r="AB264" s="152">
        <f>VLOOKUP(AB$2,怪物属性!$B$4:$F$29,5,FALSE)/($F264-VLOOKUP(AB$2,怪物属性!$B$4:$F$29,4,FALSE))</f>
        <v>15.958212022606611</v>
      </c>
      <c r="AC264" s="153">
        <f>$E264/(VLOOKUP(AC$2,怪物属性!$B$4:$F$29,3,FALSE)-$G264)/IF(AB264&lt;0,ABS(AB264),AB264)</f>
        <v>-76.87307043037886</v>
      </c>
      <c r="AD264" s="152">
        <f>VLOOKUP(AD$2,怪物属性!$B$4:$F$29,5,FALSE)/($F264-VLOOKUP(AD$2,怪物属性!$B$4:$F$29,4,FALSE))</f>
        <v>18.421731123388582</v>
      </c>
      <c r="AE264" s="153">
        <f>$E264/(VLOOKUP(AE$2,怪物属性!$B$4:$F$29,3,FALSE)-$G264)/IF(AD264&lt;0,ABS(AD264),AD264)</f>
        <v>4.2776698240527837</v>
      </c>
      <c r="AF264" s="152">
        <f>VLOOKUP(AF$2,怪物属性!$B$4:$F$29,5,FALSE)/($F264-VLOOKUP(AF$2,怪物属性!$B$4:$F$29,4,FALSE))</f>
        <v>22.089764346105415</v>
      </c>
      <c r="AG264" s="153">
        <f>$E264/(VLOOKUP(AG$2,怪物属性!$B$4:$F$29,3,FALSE)-$G264)/IF(AF264&lt;0,ABS(AF264),AF264)</f>
        <v>1.7009915869873429</v>
      </c>
      <c r="AH264" s="152">
        <f>VLOOKUP(AH$2,怪物属性!$B$4:$F$29,5,FALSE)/($F264-VLOOKUP(AH$2,怪物属性!$B$4:$F$29,4,FALSE))</f>
        <v>25.152141802067948</v>
      </c>
      <c r="AI264" s="153">
        <f>$E264/(VLOOKUP(AI$2,怪物属性!$B$4:$F$29,3,FALSE)-$G264)/IF(AH264&lt;0,ABS(AH264),AH264)</f>
        <v>0.97917400353393225</v>
      </c>
      <c r="AJ264" s="152">
        <f>VLOOKUP(AJ$2,怪物属性!$B$4:$F$29,5,FALSE)/($F264-VLOOKUP(AJ$2,怪物属性!$B$4:$F$29,4,FALSE))</f>
        <v>29.653627041397645</v>
      </c>
      <c r="AK264" s="153">
        <f>$E264/(VLOOKUP(AK$2,怪物属性!$B$4:$F$29,3,FALSE)-$G264)/IF(AJ264&lt;0,ABS(AJ264),AJ264)</f>
        <v>0.61104702145697076</v>
      </c>
      <c r="AL264" s="152">
        <f>VLOOKUP(AL$2,怪物属性!$B$4:$F$29,5,FALSE)/($F264-VLOOKUP(AL$2,怪物属性!$B$4:$F$29,4,FALSE))</f>
        <v>33.615701264334021</v>
      </c>
      <c r="AM264" s="153">
        <f>$E264/(VLOOKUP(AM$2,怪物属性!$B$4:$F$29,3,FALSE)-$G264)/IF(AL264&lt;0,ABS(AL264),AL264)</f>
        <v>0.41868585438626571</v>
      </c>
      <c r="AN264" s="152">
        <f>VLOOKUP(AN$2,怪物属性!$B$4:$F$29,5,FALSE)/($F264-VLOOKUP(AN$2,怪物属性!$B$4:$F$29,4,FALSE))</f>
        <v>39.146627565982406</v>
      </c>
      <c r="AO264" s="153">
        <f>$E264/(VLOOKUP(AO$2,怪物属性!$B$4:$F$29,3,FALSE)-$G264)/IF(AN264&lt;0,ABS(AN264),AN264)</f>
        <v>0.2960140038161313</v>
      </c>
      <c r="AP264" s="152">
        <f>VLOOKUP(AP$2,怪物属性!$B$4:$F$29,5,FALSE)/($F264-VLOOKUP(AP$2,怪物属性!$B$4:$F$29,4,FALSE))</f>
        <v>43.893545683151721</v>
      </c>
      <c r="AQ264" s="153">
        <f>$E264/(VLOOKUP(AQ$2,怪物属性!$B$4:$F$29,3,FALSE)-$G264)/IF(AP264&lt;0,ABS(AP264),AP264)</f>
        <v>0.22148057615829314</v>
      </c>
      <c r="AR264" s="152">
        <f>VLOOKUP(AR$2,怪物属性!$B$4:$F$29,5,FALSE)/($F264-VLOOKUP(AR$2,怪物属性!$B$4:$F$29,4,FALSE))</f>
        <v>50.729329852045254</v>
      </c>
      <c r="AS264" s="153">
        <f>$E264/(VLOOKUP(AS$2,怪物属性!$B$4:$F$29,3,FALSE)-$G264)/IF(AR264&lt;0,ABS(AR264),AR264)</f>
        <v>0.16462716868761429</v>
      </c>
      <c r="AT264" s="152">
        <f>VLOOKUP(AT$2,怪物属性!$B$4:$F$29,5,FALSE)/($F264-VLOOKUP(AT$2,怪物属性!$B$4:$F$29,4,FALSE))</f>
        <v>56.812884133849309</v>
      </c>
      <c r="AU264" s="153">
        <f>$E264/(VLOOKUP(AU$2,怪物属性!$B$4:$F$29,3,FALSE)-$G264)/IF(AT264&lt;0,ABS(AT264),AT264)</f>
        <v>0.12661465806992667</v>
      </c>
      <c r="AV264" s="152">
        <f>VLOOKUP(AV$2,怪物属性!$B$4:$F$29,5,FALSE)/($F264-VLOOKUP(AV$2,怪物属性!$B$4:$F$29,4,FALSE))</f>
        <v>66.028667790893763</v>
      </c>
      <c r="AW264" s="153">
        <f>$E264/(VLOOKUP(AW$2,怪物属性!$B$4:$F$29,3,FALSE)-$G264)/IF(AV264&lt;0,ABS(AV264),AV264)</f>
        <v>9.3655133635377044E-2</v>
      </c>
      <c r="AX264" s="152">
        <f>VLOOKUP(AX$2,怪物属性!$B$4:$F$29,5,FALSE)/($F264-VLOOKUP(AX$2,怪物属性!$B$4:$F$29,4,FALSE))</f>
        <v>74.395077554159727</v>
      </c>
      <c r="AY264" s="153">
        <f>$E264/(VLOOKUP(AY$2,怪物属性!$B$4:$F$29,3,FALSE)-$G264)/IF(AX264&lt;0,ABS(AX264),AX264)</f>
        <v>7.2598882904641615E-2</v>
      </c>
      <c r="AZ264" s="152">
        <f>VLOOKUP(AZ$2,怪物属性!$B$4:$F$29,5,FALSE)/($F264-VLOOKUP(AZ$2,怪物属性!$B$4:$F$29,4,FALSE))</f>
        <v>87.667605633802822</v>
      </c>
      <c r="BA264" s="153">
        <f>$E264/(VLOOKUP(BA$2,怪物属性!$B$4:$F$29,3,FALSE)-$G264)/IF(AZ264&lt;0,ABS(AZ264),AZ264)</f>
        <v>5.2457052537039729E-2</v>
      </c>
      <c r="BB264" s="152">
        <f>VLOOKUP(BB$2,怪物属性!$B$4:$F$29,5,FALSE)/($F264-VLOOKUP(BB$2,怪物属性!$B$4:$F$29,4,FALSE))</f>
        <v>102.8976</v>
      </c>
      <c r="BC264" s="153">
        <f>$E264/(VLOOKUP(BC$2,怪物属性!$B$4:$F$29,3,FALSE)-$G264)/IF(BB264&lt;0,ABS(BB264),BB264)</f>
        <v>3.7922812946210895E-2</v>
      </c>
      <c r="BD264" s="152">
        <f>VLOOKUP(BD$2,怪物属性!$B$4:$F$29,5,FALSE)/($F264-VLOOKUP(BD$2,怪物属性!$B$4:$F$29,4,FALSE))</f>
        <v>140.86950848194869</v>
      </c>
      <c r="BE264" s="153">
        <f>$E264/(VLOOKUP(BE$2,怪物属性!$B$4:$F$29,3,FALSE)-$G264)/IF(BD264&lt;0,ABS(BD264),BD264)</f>
        <v>2.1482305002653593E-2</v>
      </c>
    </row>
    <row r="265" spans="1:57" x14ac:dyDescent="0.15">
      <c r="A265" s="30">
        <f>VLOOKUP(B265,装备升级!W:AB,静态模拟!C265+1,FALSE)+IF(静态模拟!D265=0,0,VLOOKUP(B265,装备强化!AP:AZ,静态模拟!D265+1,FALSE))</f>
        <v>2477</v>
      </c>
      <c r="B265" s="149">
        <v>20</v>
      </c>
      <c r="C265" s="149">
        <v>4</v>
      </c>
      <c r="D265" s="149">
        <v>6</v>
      </c>
      <c r="E265" s="149">
        <f t="shared" si="13"/>
        <v>45510</v>
      </c>
      <c r="F265" s="22">
        <f t="shared" si="14"/>
        <v>15170</v>
      </c>
      <c r="G265" s="22">
        <f t="shared" si="15"/>
        <v>7585</v>
      </c>
      <c r="H265" s="152">
        <f>VLOOKUP(H$2,怪物属性!$B$4:$F$29,5,FALSE)/($F265-VLOOKUP(H$2,怪物属性!$B$4:$F$29,4,FALSE))</f>
        <v>0.75547064953108722</v>
      </c>
      <c r="I265" s="153">
        <f>$E265/(VLOOKUP(I$2,怪物属性!$B$4:$F$29,3,FALSE)-$G265)/IF(H265&lt;0,ABS(H265),H265)</f>
        <v>-9.9802175453028941</v>
      </c>
      <c r="J265" s="152">
        <f>VLOOKUP(J$2,怪物属性!$B$4:$F$29,5,FALSE)/($F265-VLOOKUP(J$2,怪物属性!$B$4:$F$29,4,FALSE))</f>
        <v>1.1290889905029897</v>
      </c>
      <c r="K265" s="153">
        <f>$E265/(VLOOKUP(K$2,怪物属性!$B$4:$F$29,3,FALSE)-$G265)/IF(J265&lt;0,ABS(J265),J265)</f>
        <v>-7.1809784029397719</v>
      </c>
      <c r="L265" s="152">
        <f>VLOOKUP(L$2,怪物属性!$B$4:$F$29,5,FALSE)/($F265-VLOOKUP(L$2,怪物属性!$B$4:$F$29,4,FALSE))</f>
        <v>1.8093202223172296</v>
      </c>
      <c r="M265" s="153">
        <f>$E265/(VLOOKUP(M$2,怪物属性!$B$4:$F$29,3,FALSE)-$G265)/IF(L265&lt;0,ABS(L265),L265)</f>
        <v>-4.8483217232438385</v>
      </c>
      <c r="N265" s="152">
        <f>VLOOKUP(N$2,怪物属性!$B$4:$F$29,5,FALSE)/($F265-VLOOKUP(N$2,怪物属性!$B$4:$F$29,4,FALSE))</f>
        <v>2.3857926653190873</v>
      </c>
      <c r="O265" s="153">
        <f>$E265/(VLOOKUP(O$2,怪物属性!$B$4:$F$29,3,FALSE)-$G265)/IF(N265&lt;0,ABS(N265),N265)</f>
        <v>-4.0057583379922823</v>
      </c>
      <c r="P265" s="152">
        <f>VLOOKUP(P$2,怪物属性!$B$4:$F$29,5,FALSE)/($F265-VLOOKUP(P$2,怪物属性!$B$4:$F$29,4,FALSE))</f>
        <v>3.3549637866705684</v>
      </c>
      <c r="Q265" s="153">
        <f>$E265/(VLOOKUP(Q$2,怪物属性!$B$4:$F$29,3,FALSE)-$G265)/IF(P265&lt;0,ABS(P265),P265)</f>
        <v>-3.1306196704739921</v>
      </c>
      <c r="R265" s="152">
        <f>VLOOKUP(R$2,怪物属性!$B$4:$F$29,5,FALSE)/($F265-VLOOKUP(R$2,怪物属性!$B$4:$F$29,4,FALSE))</f>
        <v>4.1799153863282124</v>
      </c>
      <c r="S265" s="153">
        <f>$E265/(VLOOKUP(S$2,怪物属性!$B$4:$F$29,3,FALSE)-$G265)/IF(R265&lt;0,ABS(R265),R265)</f>
        <v>-2.8068523342510909</v>
      </c>
      <c r="T265" s="152">
        <f>VLOOKUP(T$2,怪物属性!$B$4:$F$29,5,FALSE)/($F265-VLOOKUP(T$2,怪物属性!$B$4:$F$29,4,FALSE))</f>
        <v>5.4659843467790488</v>
      </c>
      <c r="U265" s="153">
        <f>$E265/(VLOOKUP(U$2,怪物属性!$B$4:$F$29,3,FALSE)-$G265)/IF(T265&lt;0,ABS(T265),T265)</f>
        <v>-2.4161460276746638</v>
      </c>
      <c r="V265" s="152">
        <f>VLOOKUP(V$2,怪物属性!$B$4:$F$29,5,FALSE)/($F265-VLOOKUP(V$2,怪物属性!$B$4:$F$29,4,FALSE))</f>
        <v>6.5038167938931295</v>
      </c>
      <c r="W265" s="153">
        <f>$E265/(VLOOKUP(W$2,怪物属性!$B$4:$F$29,3,FALSE)-$G265)/IF(V265&lt;0,ABS(V265),V265)</f>
        <v>-2.3262731308061135</v>
      </c>
      <c r="X265" s="152">
        <f>VLOOKUP(X$2,怪物属性!$B$4:$F$29,5,FALSE)/($F265-VLOOKUP(X$2,怪物属性!$B$4:$F$29,4,FALSE))</f>
        <v>8.1253969483386257</v>
      </c>
      <c r="Y265" s="153">
        <f>$E265/(VLOOKUP(Y$2,怪物属性!$B$4:$F$29,3,FALSE)-$G265)/IF(X265&lt;0,ABS(X265),X265)</f>
        <v>-2.1810580737776735</v>
      </c>
      <c r="Z265" s="152">
        <f>VLOOKUP(Z$2,怪物属性!$B$4:$F$29,5,FALSE)/($F265-VLOOKUP(Z$2,怪物属性!$B$4:$F$29,4,FALSE))</f>
        <v>9.4238540765783476</v>
      </c>
      <c r="AA265" s="153">
        <f>$E265/(VLOOKUP(AA$2,怪物属性!$B$4:$F$29,3,FALSE)-$G265)/IF(Z265&lt;0,ABS(Z265),Z265)</f>
        <v>-2.2768667465935661</v>
      </c>
      <c r="AB265" s="152">
        <f>VLOOKUP(AB$2,怪物属性!$B$4:$F$29,5,FALSE)/($F265-VLOOKUP(AB$2,怪物属性!$B$4:$F$29,4,FALSE))</f>
        <v>15.90373783922171</v>
      </c>
      <c r="AC265" s="153">
        <f>$E265/(VLOOKUP(AC$2,怪物属性!$B$4:$F$29,3,FALSE)-$G265)/IF(AB265&lt;0,ABS(AB265),AB265)</f>
        <v>-50.203358525095737</v>
      </c>
      <c r="AD265" s="152">
        <f>VLOOKUP(AD$2,怪物属性!$B$4:$F$29,5,FALSE)/($F265-VLOOKUP(AD$2,怪物属性!$B$4:$F$29,4,FALSE))</f>
        <v>18.357336362841913</v>
      </c>
      <c r="AE265" s="153">
        <f>$E265/(VLOOKUP(AE$2,怪物属性!$B$4:$F$29,3,FALSE)-$G265)/IF(AD265&lt;0,ABS(AD265),AD265)</f>
        <v>4.4588450289168131</v>
      </c>
      <c r="AF265" s="152">
        <f>VLOOKUP(AF$2,怪物属性!$B$4:$F$29,5,FALSE)/($F265-VLOOKUP(AF$2,怪物属性!$B$4:$F$29,4,FALSE))</f>
        <v>22.010575371930454</v>
      </c>
      <c r="AG265" s="153">
        <f>$E265/(VLOOKUP(AG$2,怪物属性!$B$4:$F$29,3,FALSE)-$G265)/IF(AF265&lt;0,ABS(AF265),AF265)</f>
        <v>1.7404397731889447</v>
      </c>
      <c r="AH265" s="152">
        <f>VLOOKUP(AH$2,怪物属性!$B$4:$F$29,5,FALSE)/($F265-VLOOKUP(AH$2,怪物属性!$B$4:$F$29,4,FALSE))</f>
        <v>25.059602649006621</v>
      </c>
      <c r="AI265" s="153">
        <f>$E265/(VLOOKUP(AI$2,怪物属性!$B$4:$F$29,3,FALSE)-$G265)/IF(AH265&lt;0,ABS(AH265),AH265)</f>
        <v>0.99619873613992704</v>
      </c>
      <c r="AJ265" s="152">
        <f>VLOOKUP(AJ$2,怪物属性!$B$4:$F$29,5,FALSE)/($F265-VLOOKUP(AJ$2,怪物属性!$B$4:$F$29,4,FALSE))</f>
        <v>29.541430192962544</v>
      </c>
      <c r="AK265" s="153">
        <f>$E265/(VLOOKUP(AK$2,怪物属性!$B$4:$F$29,3,FALSE)-$G265)/IF(AJ265&lt;0,ABS(AJ265),AJ265)</f>
        <v>0.61993895285955336</v>
      </c>
      <c r="AL265" s="152">
        <f>VLOOKUP(AL$2,怪物属性!$B$4:$F$29,5,FALSE)/($F265-VLOOKUP(AL$2,怪物属性!$B$4:$F$29,4,FALSE))</f>
        <v>33.48442839012008</v>
      </c>
      <c r="AM265" s="153">
        <f>$E265/(VLOOKUP(AM$2,怪物属性!$B$4:$F$29,3,FALSE)-$G265)/IF(AL265&lt;0,ABS(AL265),AL265)</f>
        <v>0.42406840045414251</v>
      </c>
      <c r="AN265" s="152">
        <f>VLOOKUP(AN$2,怪物属性!$B$4:$F$29,5,FALSE)/($F265-VLOOKUP(AN$2,怪物属性!$B$4:$F$29,4,FALSE))</f>
        <v>38.988921341524829</v>
      </c>
      <c r="AO265" s="153">
        <f>$E265/(VLOOKUP(AO$2,怪物属性!$B$4:$F$29,3,FALSE)-$G265)/IF(AN265&lt;0,ABS(AN265),AN265)</f>
        <v>0.29952647082697659</v>
      </c>
      <c r="AP265" s="152">
        <f>VLOOKUP(AP$2,怪物属性!$B$4:$F$29,5,FALSE)/($F265-VLOOKUP(AP$2,怪物属性!$B$4:$F$29,4,FALSE))</f>
        <v>43.710350584307179</v>
      </c>
      <c r="AQ265" s="153">
        <f>$E265/(VLOOKUP(AQ$2,怪物属性!$B$4:$F$29,3,FALSE)-$G265)/IF(AP265&lt;0,ABS(AP265),AP265)</f>
        <v>0.22395615336095478</v>
      </c>
      <c r="AR265" s="152">
        <f>VLOOKUP(AR$2,怪物属性!$B$4:$F$29,5,FALSE)/($F265-VLOOKUP(AR$2,怪物属性!$B$4:$F$29,4,FALSE))</f>
        <v>50.509532062391678</v>
      </c>
      <c r="AS265" s="153">
        <f>$E265/(VLOOKUP(AS$2,怪物属性!$B$4:$F$29,3,FALSE)-$G265)/IF(AR265&lt;0,ABS(AR265),AR265)</f>
        <v>0.16639299137799277</v>
      </c>
      <c r="AT265" s="152">
        <f>VLOOKUP(AT$2,怪物属性!$B$4:$F$29,5,FALSE)/($F265-VLOOKUP(AT$2,怪物属性!$B$4:$F$29,4,FALSE))</f>
        <v>56.555404486743711</v>
      </c>
      <c r="AU265" s="153">
        <f>$E265/(VLOOKUP(AU$2,怪物属性!$B$4:$F$29,3,FALSE)-$G265)/IF(AT265&lt;0,ABS(AT265),AT265)</f>
        <v>0.12793285068525986</v>
      </c>
      <c r="AV265" s="152">
        <f>VLOOKUP(AV$2,怪物属性!$B$4:$F$29,5,FALSE)/($F265-VLOOKUP(AV$2,怪物属性!$B$4:$F$29,4,FALSE))</f>
        <v>65.712059458163509</v>
      </c>
      <c r="AW265" s="153">
        <f>$E265/(VLOOKUP(AW$2,怪物属性!$B$4:$F$29,3,FALSE)-$G265)/IF(AV265&lt;0,ABS(AV265),AV265)</f>
        <v>9.4612970070012389E-2</v>
      </c>
      <c r="AX265" s="152">
        <f>VLOOKUP(AX$2,怪物属性!$B$4:$F$29,5,FALSE)/($F265-VLOOKUP(AX$2,怪物属性!$B$4:$F$29,4,FALSE))</f>
        <v>74.015559239892866</v>
      </c>
      <c r="AY265" s="153">
        <f>$E265/(VLOOKUP(AY$2,怪物属性!$B$4:$F$29,3,FALSE)-$G265)/IF(AX265&lt;0,ABS(AX265),AX265)</f>
        <v>7.3338587462294144E-2</v>
      </c>
      <c r="AZ265" s="152">
        <f>VLOOKUP(AZ$2,怪物属性!$B$4:$F$29,5,FALSE)/($F265-VLOOKUP(AZ$2,怪物属性!$B$4:$F$29,4,FALSE))</f>
        <v>87.17647058823529</v>
      </c>
      <c r="BA265" s="153">
        <f>$E265/(VLOOKUP(BA$2,怪物属性!$B$4:$F$29,3,FALSE)-$G265)/IF(AZ265&lt;0,ABS(AZ265),AZ265)</f>
        <v>5.2999445118066549E-2</v>
      </c>
      <c r="BB265" s="152">
        <f>VLOOKUP(BB$2,怪物属性!$B$4:$F$29,5,FALSE)/($F265-VLOOKUP(BB$2,怪物属性!$B$4:$F$29,4,FALSE))</f>
        <v>102.24324324324324</v>
      </c>
      <c r="BC265" s="153">
        <f>$E265/(VLOOKUP(BC$2,怪物属性!$B$4:$F$29,3,FALSE)-$G265)/IF(BB265&lt;0,ABS(BB265),BB265)</f>
        <v>3.8332327601160766E-2</v>
      </c>
      <c r="BD265" s="152">
        <f>VLOOKUP(BD$2,怪物属性!$B$4:$F$29,5,FALSE)/($F265-VLOOKUP(BD$2,怪物属性!$B$4:$F$29,4,FALSE))</f>
        <v>139.65459249676584</v>
      </c>
      <c r="BE265" s="153">
        <f>$E265/(VLOOKUP(BE$2,怪物属性!$B$4:$F$29,3,FALSE)-$G265)/IF(BD265&lt;0,ABS(BD265),BD265)</f>
        <v>2.1755486165249655E-2</v>
      </c>
    </row>
    <row r="266" spans="1:57" x14ac:dyDescent="0.15">
      <c r="A266" s="30">
        <f>VLOOKUP(B266,装备升级!W:AB,静态模拟!C266+1,FALSE)+IF(静态模拟!D266=0,0,VLOOKUP(B266,装备强化!AP:AZ,静态模拟!D266+1,FALSE))</f>
        <v>3470</v>
      </c>
      <c r="B266" s="149">
        <v>20</v>
      </c>
      <c r="C266" s="149">
        <v>4</v>
      </c>
      <c r="D266" s="149">
        <v>7</v>
      </c>
      <c r="E266" s="149">
        <f t="shared" si="13"/>
        <v>45630</v>
      </c>
      <c r="F266" s="22">
        <f t="shared" si="14"/>
        <v>15210</v>
      </c>
      <c r="G266" s="22">
        <f t="shared" si="15"/>
        <v>7605</v>
      </c>
      <c r="H266" s="152">
        <f>VLOOKUP(H$2,怪物属性!$B$4:$F$29,5,FALSE)/($F266-VLOOKUP(H$2,怪物属性!$B$4:$F$29,4,FALSE))</f>
        <v>0.75337720817457565</v>
      </c>
      <c r="I266" s="153">
        <f>$E266/(VLOOKUP(I$2,怪物属性!$B$4:$F$29,3,FALSE)-$G266)/IF(H266&lt;0,ABS(H266),H266)</f>
        <v>-10.00120029153191</v>
      </c>
      <c r="J266" s="152">
        <f>VLOOKUP(J$2,怪物属性!$B$4:$F$29,5,FALSE)/($F266-VLOOKUP(J$2,怪物属性!$B$4:$F$29,4,FALSE))</f>
        <v>1.1259207295685725</v>
      </c>
      <c r="K266" s="153">
        <f>$E266/(VLOOKUP(K$2,怪物属性!$B$4:$F$29,3,FALSE)-$G266)/IF(J266&lt;0,ABS(J266),J266)</f>
        <v>-7.1945378618322264</v>
      </c>
      <c r="L266" s="152">
        <f>VLOOKUP(L$2,怪物属性!$B$4:$F$29,5,FALSE)/($F266-VLOOKUP(L$2,怪物属性!$B$4:$F$29,4,FALSE))</f>
        <v>1.8041779167258776</v>
      </c>
      <c r="M266" s="153">
        <f>$E266/(VLOOKUP(M$2,怪物属性!$B$4:$F$29,3,FALSE)-$G266)/IF(L266&lt;0,ABS(L266),L266)</f>
        <v>-4.856239873075884</v>
      </c>
      <c r="N266" s="152">
        <f>VLOOKUP(N$2,怪物属性!$B$4:$F$29,5,FALSE)/($F266-VLOOKUP(N$2,怪物属性!$B$4:$F$29,4,FALSE))</f>
        <v>2.3789231212208466</v>
      </c>
      <c r="O266" s="153">
        <f>$E266/(VLOOKUP(O$2,怪物属性!$B$4:$F$29,3,FALSE)-$G266)/IF(N266&lt;0,ABS(N266),N266)</f>
        <v>-4.011072294524948</v>
      </c>
      <c r="P266" s="152">
        <f>VLOOKUP(P$2,怪物属性!$B$4:$F$29,5,FALSE)/($F266-VLOOKUP(P$2,怪物属性!$B$4:$F$29,4,FALSE))</f>
        <v>3.3451747027500183</v>
      </c>
      <c r="Q266" s="153">
        <f>$E266/(VLOOKUP(Q$2,怪物属性!$B$4:$F$29,3,FALSE)-$G266)/IF(P266&lt;0,ABS(P266),P266)</f>
        <v>-3.1335959537616644</v>
      </c>
      <c r="R266" s="152">
        <f>VLOOKUP(R$2,怪物属性!$B$4:$F$29,5,FALSE)/($F266-VLOOKUP(R$2,怪物属性!$B$4:$F$29,4,FALSE))</f>
        <v>4.1675423666099309</v>
      </c>
      <c r="S266" s="153">
        <f>$E266/(VLOOKUP(S$2,怪物属性!$B$4:$F$29,3,FALSE)-$G266)/IF(R266&lt;0,ABS(R266),R266)</f>
        <v>-2.8081300056339469</v>
      </c>
      <c r="T266" s="152">
        <f>VLOOKUP(T$2,怪物属性!$B$4:$F$29,5,FALSE)/($F266-VLOOKUP(T$2,怪物属性!$B$4:$F$29,4,FALSE))</f>
        <v>5.4495798319327733</v>
      </c>
      <c r="U266" s="153">
        <f>$E266/(VLOOKUP(U$2,怪物属性!$B$4:$F$29,3,FALSE)-$G266)/IF(T266&lt;0,ABS(T266),T266)</f>
        <v>-2.4157883989018112</v>
      </c>
      <c r="V266" s="152">
        <f>VLOOKUP(V$2,怪物属性!$B$4:$F$29,5,FALSE)/($F266-VLOOKUP(V$2,怪物属性!$B$4:$F$29,4,FALSE))</f>
        <v>6.4840182648401825</v>
      </c>
      <c r="W266" s="153">
        <f>$E266/(VLOOKUP(W$2,怪物属性!$B$4:$F$29,3,FALSE)-$G266)/IF(V266&lt;0,ABS(V266),V266)</f>
        <v>-2.3240762275103726</v>
      </c>
      <c r="X266" s="152">
        <f>VLOOKUP(X$2,怪物属性!$B$4:$F$29,5,FALSE)/($F266-VLOOKUP(X$2,怪物属性!$B$4:$F$29,4,FALSE))</f>
        <v>8.1003011350474861</v>
      </c>
      <c r="Y266" s="153">
        <f>$E266/(VLOOKUP(Y$2,怪物属性!$B$4:$F$29,3,FALSE)-$G266)/IF(X266&lt;0,ABS(X266),X266)</f>
        <v>-2.1766321135041093</v>
      </c>
      <c r="Z266" s="152">
        <f>VLOOKUP(Z$2,怪物属性!$B$4:$F$29,5,FALSE)/($F266-VLOOKUP(Z$2,怪物属性!$B$4:$F$29,4,FALSE))</f>
        <v>9.3943098988948979</v>
      </c>
      <c r="AA266" s="153">
        <f>$E266/(VLOOKUP(AA$2,怪物属性!$B$4:$F$29,3,FALSE)-$G266)/IF(Z266&lt;0,ABS(Z266),Z266)</f>
        <v>-2.2686574146910705</v>
      </c>
      <c r="AB266" s="152">
        <f>VLOOKUP(AB$2,怪物属性!$B$4:$F$29,5,FALSE)/($F266-VLOOKUP(AB$2,怪物属性!$B$4:$F$29,4,FALSE))</f>
        <v>15.849634291546181</v>
      </c>
      <c r="AC266" s="153">
        <f>$E266/(VLOOKUP(AC$2,怪物属性!$B$4:$F$29,3,FALSE)-$G266)/IF(AB266&lt;0,ABS(AB266),AB266)</f>
        <v>-37.388711417365634</v>
      </c>
      <c r="AD266" s="152">
        <f>VLOOKUP(AD$2,怪物属性!$B$4:$F$29,5,FALSE)/($F266-VLOOKUP(AD$2,怪物属性!$B$4:$F$29,4,FALSE))</f>
        <v>18.293390229034223</v>
      </c>
      <c r="AE266" s="153">
        <f>$E266/(VLOOKUP(AE$2,怪物属性!$B$4:$F$29,3,FALSE)-$G266)/IF(AD266&lt;0,ABS(AD266),AD266)</f>
        <v>4.6536260337250637</v>
      </c>
      <c r="AF266" s="152">
        <f>VLOOKUP(AF$2,怪物属性!$B$4:$F$29,5,FALSE)/($F266-VLOOKUP(AF$2,怪物属性!$B$4:$F$29,4,FALSE))</f>
        <v>21.931952134309697</v>
      </c>
      <c r="AG266" s="153">
        <f>$E266/(VLOOKUP(AG$2,怪物属性!$B$4:$F$29,3,FALSE)-$G266)/IF(AF266&lt;0,ABS(AF266),AF266)</f>
        <v>1.781272391197813</v>
      </c>
      <c r="AH266" s="152">
        <f>VLOOKUP(AH$2,怪物属性!$B$4:$F$29,5,FALSE)/($F266-VLOOKUP(AH$2,怪物属性!$B$4:$F$29,4,FALSE))</f>
        <v>24.967741935483872</v>
      </c>
      <c r="AI266" s="153">
        <f>$E266/(VLOOKUP(AI$2,怪物属性!$B$4:$F$29,3,FALSE)-$G266)/IF(AH266&lt;0,ABS(AH266),AH266)</f>
        <v>1.0136207096699299</v>
      </c>
      <c r="AJ266" s="152">
        <f>VLOOKUP(AJ$2,怪物属性!$B$4:$F$29,5,FALSE)/($F266-VLOOKUP(AJ$2,怪物属性!$B$4:$F$29,4,FALSE))</f>
        <v>29.430079155672825</v>
      </c>
      <c r="AK266" s="153">
        <f>$E266/(VLOOKUP(AK$2,怪物属性!$B$4:$F$29,3,FALSE)-$G266)/IF(AJ266&lt;0,ABS(AJ266),AJ266)</f>
        <v>0.62898764521482575</v>
      </c>
      <c r="AL266" s="152">
        <f>VLOOKUP(AL$2,怪物属性!$B$4:$F$29,5,FALSE)/($F266-VLOOKUP(AL$2,怪物属性!$B$4:$F$29,4,FALSE))</f>
        <v>33.35417679665467</v>
      </c>
      <c r="AM266" s="153">
        <f>$E266/(VLOOKUP(AM$2,怪物属性!$B$4:$F$29,3,FALSE)-$G266)/IF(AL266&lt;0,ABS(AL266),AL266)</f>
        <v>0.42952733325086317</v>
      </c>
      <c r="AN266" s="152">
        <f>VLOOKUP(AN$2,怪物属性!$B$4:$F$29,5,FALSE)/($F266-VLOOKUP(AN$2,怪物属性!$B$4:$F$29,4,FALSE))</f>
        <v>38.832480690139434</v>
      </c>
      <c r="AO266" s="153">
        <f>$E266/(VLOOKUP(AO$2,怪物属性!$B$4:$F$29,3,FALSE)-$G266)/IF(AN266&lt;0,ABS(AN266),AN266)</f>
        <v>0.30308157315597101</v>
      </c>
      <c r="AP266" s="152">
        <f>VLOOKUP(AP$2,怪物属性!$B$4:$F$29,5,FALSE)/($F266-VLOOKUP(AP$2,怪物属性!$B$4:$F$29,4,FALSE))</f>
        <v>43.528678304239399</v>
      </c>
      <c r="AQ266" s="153">
        <f>$E266/(VLOOKUP(AQ$2,怪物属性!$B$4:$F$29,3,FALSE)-$G266)/IF(AP266&lt;0,ABS(AP266),AP266)</f>
        <v>0.22645807300431645</v>
      </c>
      <c r="AR266" s="152">
        <f>VLOOKUP(AR$2,怪物属性!$B$4:$F$29,5,FALSE)/($F266-VLOOKUP(AR$2,怪物属性!$B$4:$F$29,4,FALSE))</f>
        <v>50.291630716134598</v>
      </c>
      <c r="AS266" s="153">
        <f>$E266/(VLOOKUP(AS$2,怪物属性!$B$4:$F$29,3,FALSE)-$G266)/IF(AR266&lt;0,ABS(AR266),AR266)</f>
        <v>0.1681757223789476</v>
      </c>
      <c r="AT266" s="152">
        <f>VLOOKUP(AT$2,怪物属性!$B$4:$F$29,5,FALSE)/($F266-VLOOKUP(AT$2,怪物属性!$B$4:$F$29,4,FALSE))</f>
        <v>56.300248138957819</v>
      </c>
      <c r="AU266" s="153">
        <f>$E266/(VLOOKUP(AU$2,怪物属性!$B$4:$F$29,3,FALSE)-$G266)/IF(AT266&lt;0,ABS(AT266),AT266)</f>
        <v>0.12926252018926188</v>
      </c>
      <c r="AV266" s="152">
        <f>VLOOKUP(AV$2,怪物属性!$B$4:$F$29,5,FALSE)/($F266-VLOOKUP(AV$2,怪物属性!$B$4:$F$29,4,FALSE))</f>
        <v>65.398472918157964</v>
      </c>
      <c r="AW266" s="153">
        <f>$E266/(VLOOKUP(AW$2,怪物属性!$B$4:$F$29,3,FALSE)-$G266)/IF(AV266&lt;0,ABS(AV266),AV266)</f>
        <v>9.5578453939271404E-2</v>
      </c>
      <c r="AX266" s="152">
        <f>VLOOKUP(AX$2,怪物属性!$B$4:$F$29,5,FALSE)/($F266-VLOOKUP(AX$2,怪物属性!$B$4:$F$29,4,FALSE))</f>
        <v>73.639893414541305</v>
      </c>
      <c r="AY266" s="153">
        <f>$E266/(VLOOKUP(AY$2,怪物属性!$B$4:$F$29,3,FALSE)-$G266)/IF(AX266&lt;0,ABS(AX266),AX266)</f>
        <v>7.4083807294138646E-2</v>
      </c>
      <c r="AZ266" s="152">
        <f>VLOOKUP(AZ$2,怪物属性!$B$4:$F$29,5,FALSE)/($F266-VLOOKUP(AZ$2,怪物属性!$B$4:$F$29,4,FALSE))</f>
        <v>86.690807799442894</v>
      </c>
      <c r="BA266" s="153">
        <f>$E266/(VLOOKUP(BA$2,怪物属性!$B$4:$F$29,3,FALSE)-$G266)/IF(AZ266&lt;0,ABS(AZ266),AZ266)</f>
        <v>5.3545613780126816E-2</v>
      </c>
      <c r="BB266" s="152">
        <f>VLOOKUP(BB$2,怪物属性!$B$4:$F$29,5,FALSE)/($F266-VLOOKUP(BB$2,怪物属性!$B$4:$F$29,4,FALSE))</f>
        <v>101.59715639810426</v>
      </c>
      <c r="BC266" s="153">
        <f>$E266/(VLOOKUP(BC$2,怪物属性!$B$4:$F$29,3,FALSE)-$G266)/IF(BB266&lt;0,ABS(BB266),BB266)</f>
        <v>3.8744543088414213E-2</v>
      </c>
      <c r="BD266" s="152">
        <f>VLOOKUP(BD$2,怪物属性!$B$4:$F$29,5,FALSE)/($F266-VLOOKUP(BD$2,怪物属性!$B$4:$F$29,4,FALSE))</f>
        <v>138.46045318512185</v>
      </c>
      <c r="BE266" s="153">
        <f>$E266/(VLOOKUP(BE$2,怪物属性!$B$4:$F$29,3,FALSE)-$G266)/IF(BD266&lt;0,ABS(BD266),BD266)</f>
        <v>2.2030388600077385E-2</v>
      </c>
    </row>
    <row r="267" spans="1:57" x14ac:dyDescent="0.15">
      <c r="A267" s="30">
        <f>VLOOKUP(B267,装备升级!W:AB,静态模拟!C267+1,FALSE)+IF(静态模拟!D267=0,0,VLOOKUP(B267,装备强化!AP:AZ,静态模拟!D267+1,FALSE))</f>
        <v>4718</v>
      </c>
      <c r="B267" s="149">
        <v>20</v>
      </c>
      <c r="C267" s="149">
        <v>4</v>
      </c>
      <c r="D267" s="149">
        <v>8</v>
      </c>
      <c r="E267" s="149">
        <f t="shared" si="13"/>
        <v>45750</v>
      </c>
      <c r="F267" s="22">
        <f t="shared" si="14"/>
        <v>15250</v>
      </c>
      <c r="G267" s="22">
        <f t="shared" si="15"/>
        <v>7625</v>
      </c>
      <c r="H267" s="152">
        <f>VLOOKUP(H$2,怪物属性!$B$4:$F$29,5,FALSE)/($F267-VLOOKUP(H$2,怪物属性!$B$4:$F$29,4,FALSE))</f>
        <v>0.75129533678756477</v>
      </c>
      <c r="I267" s="153">
        <f>$E267/(VLOOKUP(I$2,怪物属性!$B$4:$F$29,3,FALSE)-$G267)/IF(H267&lt;0,ABS(H267),H267)</f>
        <v>-10.022190188644981</v>
      </c>
      <c r="J267" s="152">
        <f>VLOOKUP(J$2,怪物属性!$B$4:$F$29,5,FALSE)/($F267-VLOOKUP(J$2,怪物属性!$B$4:$F$29,4,FALSE))</f>
        <v>1.1227701993704093</v>
      </c>
      <c r="K267" s="153">
        <f>$E267/(VLOOKUP(K$2,怪物属性!$B$4:$F$29,3,FALSE)-$G267)/IF(J267&lt;0,ABS(J267),J267)</f>
        <v>-7.2081071831845138</v>
      </c>
      <c r="L267" s="152">
        <f>VLOOKUP(L$2,怪物属性!$B$4:$F$29,5,FALSE)/($F267-VLOOKUP(L$2,怪物属性!$B$4:$F$29,4,FALSE))</f>
        <v>1.799064758395919</v>
      </c>
      <c r="M267" s="153">
        <f>$E267/(VLOOKUP(M$2,怪物属性!$B$4:$F$29,3,FALSE)-$G267)/IF(L267&lt;0,ABS(L267),L267)</f>
        <v>-4.8641697570013429</v>
      </c>
      <c r="N267" s="152">
        <f>VLOOKUP(N$2,怪物属性!$B$4:$F$29,5,FALSE)/($F267-VLOOKUP(N$2,怪物属性!$B$4:$F$29,4,FALSE))</f>
        <v>2.3720930232558142</v>
      </c>
      <c r="O267" s="153">
        <f>$E267/(VLOOKUP(O$2,怪物属性!$B$4:$F$29,3,FALSE)-$G267)/IF(N267&lt;0,ABS(N267),N267)</f>
        <v>-4.0164024793590904</v>
      </c>
      <c r="P267" s="152">
        <f>VLOOKUP(P$2,怪物属性!$B$4:$F$29,5,FALSE)/($F267-VLOOKUP(P$2,怪物属性!$B$4:$F$29,4,FALSE))</f>
        <v>3.3354425776420102</v>
      </c>
      <c r="Q267" s="153">
        <f>$E267/(VLOOKUP(Q$2,怪物属性!$B$4:$F$29,3,FALSE)-$G267)/IF(P267&lt;0,ABS(P267),P267)</f>
        <v>-3.1365928832841985</v>
      </c>
      <c r="R267" s="152">
        <f>VLOOKUP(R$2,怪物属性!$B$4:$F$29,5,FALSE)/($F267-VLOOKUP(R$2,怪物属性!$B$4:$F$29,4,FALSE))</f>
        <v>4.1552423817604955</v>
      </c>
      <c r="S267" s="153">
        <f>$E267/(VLOOKUP(S$2,怪物属性!$B$4:$F$29,3,FALSE)-$G267)/IF(R267&lt;0,ABS(R267),R267)</f>
        <v>-2.8094381337142122</v>
      </c>
      <c r="T267" s="152">
        <f>VLOOKUP(T$2,怪物属性!$B$4:$F$29,5,FALSE)/($F267-VLOOKUP(T$2,怪物属性!$B$4:$F$29,4,FALSE))</f>
        <v>5.4332734889287853</v>
      </c>
      <c r="U267" s="153">
        <f>$E267/(VLOOKUP(U$2,怪物属性!$B$4:$F$29,3,FALSE)-$G267)/IF(T267&lt;0,ABS(T267),T267)</f>
        <v>-2.4154727891472425</v>
      </c>
      <c r="V267" s="152">
        <f>VLOOKUP(V$2,怪物属性!$B$4:$F$29,5,FALSE)/($F267-VLOOKUP(V$2,怪物属性!$B$4:$F$29,4,FALSE))</f>
        <v>6.464339908952959</v>
      </c>
      <c r="W267" s="153">
        <f>$E267/(VLOOKUP(W$2,怪物属性!$B$4:$F$29,3,FALSE)-$G267)/IF(V267&lt;0,ABS(V267),V267)</f>
        <v>-2.3219451221766292</v>
      </c>
      <c r="X267" s="152">
        <f>VLOOKUP(X$2,怪物属性!$B$4:$F$29,5,FALSE)/($F267-VLOOKUP(X$2,怪物属性!$B$4:$F$29,4,FALSE))</f>
        <v>8.0753598645215927</v>
      </c>
      <c r="Y267" s="153">
        <f>$E267/(VLOOKUP(Y$2,怪物属性!$B$4:$F$29,3,FALSE)-$G267)/IF(X267&lt;0,ABS(X267),X267)</f>
        <v>-2.1723091241023815</v>
      </c>
      <c r="Z267" s="152">
        <f>VLOOKUP(Z$2,怪物属性!$B$4:$F$29,5,FALSE)/($F267-VLOOKUP(Z$2,怪物属性!$B$4:$F$29,4,FALSE))</f>
        <v>9.3649503867489656</v>
      </c>
      <c r="AA267" s="153">
        <f>$E267/(VLOOKUP(AA$2,怪物属性!$B$4:$F$29,3,FALSE)-$G267)/IF(Z267&lt;0,ABS(Z267),Z267)</f>
        <v>-2.2606370996243088</v>
      </c>
      <c r="AB267" s="152">
        <f>VLOOKUP(AB$2,怪物属性!$B$4:$F$29,5,FALSE)/($F267-VLOOKUP(AB$2,怪物属性!$B$4:$F$29,4,FALSE))</f>
        <v>15.795897609764367</v>
      </c>
      <c r="AC267" s="153">
        <f>$E267/(VLOOKUP(AC$2,怪物属性!$B$4:$F$29,3,FALSE)-$G267)/IF(AB267&lt;0,ABS(AB267),AB267)</f>
        <v>-29.858985933444412</v>
      </c>
      <c r="AD267" s="152">
        <f>VLOOKUP(AD$2,怪物属性!$B$4:$F$29,5,FALSE)/($F267-VLOOKUP(AD$2,怪物属性!$B$4:$F$29,4,FALSE))</f>
        <v>18.229888049986982</v>
      </c>
      <c r="AE267" s="153">
        <f>$E267/(VLOOKUP(AE$2,怪物属性!$B$4:$F$29,3,FALSE)-$G267)/IF(AD267&lt;0,ABS(AD267),AD267)</f>
        <v>4.8635949082384924</v>
      </c>
      <c r="AF267" s="152">
        <f>VLOOKUP(AF$2,怪物属性!$B$4:$F$29,5,FALSE)/($F267-VLOOKUP(AF$2,怪物属性!$B$4:$F$29,4,FALSE))</f>
        <v>21.853888592276206</v>
      </c>
      <c r="AG267" s="153">
        <f>$E267/(VLOOKUP(AG$2,怪物属性!$B$4:$F$29,3,FALSE)-$G267)/IF(AF267&lt;0,ABS(AF267),AF267)</f>
        <v>1.8235617980770449</v>
      </c>
      <c r="AH267" s="152">
        <f>VLOOKUP(AH$2,怪物属性!$B$4:$F$29,5,FALSE)/($F267-VLOOKUP(AH$2,怪物属性!$B$4:$F$29,4,FALSE))</f>
        <v>24.876552227903581</v>
      </c>
      <c r="AI267" s="153">
        <f>$E267/(VLOOKUP(AI$2,怪物属性!$B$4:$F$29,3,FALSE)-$G267)/IF(AH267&lt;0,ABS(AH267),AH267)</f>
        <v>1.0314532917377612</v>
      </c>
      <c r="AJ267" s="152">
        <f>VLOOKUP(AJ$2,怪物属性!$B$4:$F$29,5,FALSE)/($F267-VLOOKUP(AJ$2,怪物属性!$B$4:$F$29,4,FALSE))</f>
        <v>29.319564401051444</v>
      </c>
      <c r="AK267" s="153">
        <f>$E267/(VLOOKUP(AK$2,怪物属性!$B$4:$F$29,3,FALSE)-$G267)/IF(AJ267&lt;0,ABS(AJ267),AJ267)</f>
        <v>0.63819694541733252</v>
      </c>
      <c r="AL267" s="152">
        <f>VLOOKUP(AL$2,怪物属性!$B$4:$F$29,5,FALSE)/($F267-VLOOKUP(AL$2,怪物属性!$B$4:$F$29,4,FALSE))</f>
        <v>33.224934612031383</v>
      </c>
      <c r="AM267" s="153">
        <f>$E267/(VLOOKUP(AM$2,怪物属性!$B$4:$F$29,3,FALSE)-$G267)/IF(AL267&lt;0,ABS(AL267),AL267)</f>
        <v>0.435064100866074</v>
      </c>
      <c r="AN267" s="152">
        <f>VLOOKUP(AN$2,怪物属性!$B$4:$F$29,5,FALSE)/($F267-VLOOKUP(AN$2,怪物属性!$B$4:$F$29,4,FALSE))</f>
        <v>38.677290438605255</v>
      </c>
      <c r="AO267" s="153">
        <f>$E267/(VLOOKUP(AO$2,怪物属性!$B$4:$F$29,3,FALSE)-$G267)/IF(AN267&lt;0,ABS(AN267),AN267)</f>
        <v>0.3066799740437392</v>
      </c>
      <c r="AP267" s="152">
        <f>VLOOKUP(AP$2,怪物属性!$B$4:$F$29,5,FALSE)/($F267-VLOOKUP(AP$2,怪物属性!$B$4:$F$29,4,FALSE))</f>
        <v>43.348509933774835</v>
      </c>
      <c r="AQ267" s="153">
        <f>$E267/(VLOOKUP(AQ$2,怪物属性!$B$4:$F$29,3,FALSE)-$G267)/IF(AP267&lt;0,ABS(AP267),AP267)</f>
        <v>0.22898667801448838</v>
      </c>
      <c r="AR267" s="152">
        <f>VLOOKUP(AR$2,怪物属性!$B$4:$F$29,5,FALSE)/($F267-VLOOKUP(AR$2,怪物属性!$B$4:$F$29,4,FALSE))</f>
        <v>50.075601374570446</v>
      </c>
      <c r="AS267" s="153">
        <f>$E267/(VLOOKUP(AS$2,怪物属性!$B$4:$F$29,3,FALSE)-$G267)/IF(AR267&lt;0,ABS(AR267),AR267)</f>
        <v>0.16997555043441068</v>
      </c>
      <c r="AT267" s="152">
        <f>VLOOKUP(AT$2,怪物属性!$B$4:$F$29,5,FALSE)/($F267-VLOOKUP(AT$2,怪物属性!$B$4:$F$29,4,FALSE))</f>
        <v>56.04738378621154</v>
      </c>
      <c r="AU267" s="153">
        <f>$E267/(VLOOKUP(AU$2,怪物属性!$B$4:$F$29,3,FALSE)-$G267)/IF(AT267&lt;0,ABS(AT267),AT267)</f>
        <v>0.13060377676006396</v>
      </c>
      <c r="AV267" s="152">
        <f>VLOOKUP(AV$2,怪物属性!$B$4:$F$29,5,FALSE)/($F267-VLOOKUP(AV$2,怪物属性!$B$4:$F$29,4,FALSE))</f>
        <v>65.087865115174537</v>
      </c>
      <c r="AW267" s="153">
        <f>$E267/(VLOOKUP(AW$2,怪物属性!$B$4:$F$29,3,FALSE)-$G267)/IF(AV267&lt;0,ABS(AV267),AV267)</f>
        <v>9.6551648271461482E-2</v>
      </c>
      <c r="AX267" s="152">
        <f>VLOOKUP(AX$2,怪物属性!$B$4:$F$29,5,FALSE)/($F267-VLOOKUP(AX$2,怪物属性!$B$4:$F$29,4,FALSE))</f>
        <v>73.268021714429992</v>
      </c>
      <c r="AY267" s="153">
        <f>$E267/(VLOOKUP(AY$2,怪物属性!$B$4:$F$29,3,FALSE)-$G267)/IF(AX267&lt;0,ABS(AX267),AX267)</f>
        <v>7.4834582059385549E-2</v>
      </c>
      <c r="AZ267" s="152">
        <f>VLOOKUP(AZ$2,怪物属性!$B$4:$F$29,5,FALSE)/($F267-VLOOKUP(AZ$2,怪物属性!$B$4:$F$29,4,FALSE))</f>
        <v>86.21052631578948</v>
      </c>
      <c r="BA267" s="153">
        <f>$E267/(VLOOKUP(BA$2,怪物属性!$B$4:$F$29,3,FALSE)-$G267)/IF(AZ267&lt;0,ABS(AZ267),AZ267)</f>
        <v>5.4095581618517401E-2</v>
      </c>
      <c r="BB267" s="152">
        <f>VLOOKUP(BB$2,怪物属性!$B$4:$F$29,5,FALSE)/($F267-VLOOKUP(BB$2,怪物属性!$B$4:$F$29,4,FALSE))</f>
        <v>100.95918367346938</v>
      </c>
      <c r="BC267" s="153">
        <f>$E267/(VLOOKUP(BC$2,怪物属性!$B$4:$F$29,3,FALSE)-$G267)/IF(BB267&lt;0,ABS(BB267),BB267)</f>
        <v>3.9159473411595334E-2</v>
      </c>
      <c r="BD267" s="152">
        <f>VLOOKUP(BD$2,怪物属性!$B$4:$F$29,5,FALSE)/($F267-VLOOKUP(BD$2,怪物属性!$B$4:$F$29,4,FALSE))</f>
        <v>137.28656210258583</v>
      </c>
      <c r="BE267" s="153">
        <f>$E267/(VLOOKUP(BE$2,怪物属性!$B$4:$F$29,3,FALSE)-$G267)/IF(BD267&lt;0,ABS(BD267),BD267)</f>
        <v>2.2307019220339404E-2</v>
      </c>
    </row>
    <row r="268" spans="1:57" x14ac:dyDescent="0.15">
      <c r="A268" s="30">
        <f>VLOOKUP(B268,装备升级!W:AB,静态模拟!C268+1,FALSE)+IF(静态模拟!D268=0,0,VLOOKUP(B268,装备强化!AP:AZ,静态模拟!D268+1,FALSE))</f>
        <v>6260</v>
      </c>
      <c r="B268" s="149">
        <v>20</v>
      </c>
      <c r="C268" s="149">
        <v>4</v>
      </c>
      <c r="D268" s="149">
        <v>9</v>
      </c>
      <c r="E268" s="149">
        <f t="shared" si="13"/>
        <v>45870</v>
      </c>
      <c r="F268" s="22">
        <f t="shared" si="14"/>
        <v>15290</v>
      </c>
      <c r="G268" s="22">
        <f t="shared" si="15"/>
        <v>7645</v>
      </c>
      <c r="H268" s="152">
        <f>VLOOKUP(H$2,怪物属性!$B$4:$F$29,5,FALSE)/($F268-VLOOKUP(H$2,怪物属性!$B$4:$F$29,4,FALSE))</f>
        <v>0.74922493971753357</v>
      </c>
      <c r="I268" s="153">
        <f>$E268/(VLOOKUP(I$2,怪物属性!$B$4:$F$29,3,FALSE)-$G268)/IF(H268&lt;0,ABS(H268),H268)</f>
        <v>-10.04318716625939</v>
      </c>
      <c r="J268" s="152">
        <f>VLOOKUP(J$2,怪物属性!$B$4:$F$29,5,FALSE)/($F268-VLOOKUP(J$2,怪物属性!$B$4:$F$29,4,FALSE))</f>
        <v>1.1196372514823858</v>
      </c>
      <c r="K268" s="153">
        <f>$E268/(VLOOKUP(K$2,怪物属性!$B$4:$F$29,3,FALSE)-$G268)/IF(J268&lt;0,ABS(J268),J268)</f>
        <v>-7.2216862626871672</v>
      </c>
      <c r="L268" s="152">
        <f>VLOOKUP(L$2,怪物属性!$B$4:$F$29,5,FALSE)/($F268-VLOOKUP(L$2,怪物属性!$B$4:$F$29,4,FALSE))</f>
        <v>1.7939805002119542</v>
      </c>
      <c r="M268" s="153">
        <f>$E268/(VLOOKUP(M$2,怪物属性!$B$4:$F$29,3,FALSE)-$G268)/IF(L268&lt;0,ABS(L268),L268)</f>
        <v>-4.872111240865185</v>
      </c>
      <c r="N268" s="152">
        <f>VLOOKUP(N$2,怪物属性!$B$4:$F$29,5,FALSE)/($F268-VLOOKUP(N$2,怪物属性!$B$4:$F$29,4,FALSE))</f>
        <v>2.365302032636702</v>
      </c>
      <c r="O268" s="153">
        <f>$E268/(VLOOKUP(O$2,怪物属性!$B$4:$F$29,3,FALSE)-$G268)/IF(N268&lt;0,ABS(N268),N268)</f>
        <v>-4.0217486905664455</v>
      </c>
      <c r="P268" s="152">
        <f>VLOOKUP(P$2,怪物属性!$B$4:$F$29,5,FALSE)/($F268-VLOOKUP(P$2,怪物属性!$B$4:$F$29,4,FALSE))</f>
        <v>3.3257669156574079</v>
      </c>
      <c r="Q268" s="153">
        <f>$E268/(VLOOKUP(Q$2,怪物属性!$B$4:$F$29,3,FALSE)-$G268)/IF(P268&lt;0,ABS(P268),P268)</f>
        <v>-3.1396101770534108</v>
      </c>
      <c r="R268" s="152">
        <f>VLOOKUP(R$2,怪物属性!$B$4:$F$29,5,FALSE)/($F268-VLOOKUP(R$2,怪物属性!$B$4:$F$29,4,FALSE))</f>
        <v>4.1430147870227323</v>
      </c>
      <c r="S268" s="153">
        <f>$E268/(VLOOKUP(S$2,怪物属性!$B$4:$F$29,3,FALSE)-$G268)/IF(R268&lt;0,ABS(R268),R268)</f>
        <v>-2.810776254566564</v>
      </c>
      <c r="T268" s="152">
        <f>VLOOKUP(T$2,怪物属性!$B$4:$F$29,5,FALSE)/($F268-VLOOKUP(T$2,怪物属性!$B$4:$F$29,4,FALSE))</f>
        <v>5.4170644391408116</v>
      </c>
      <c r="U268" s="153">
        <f>$E268/(VLOOKUP(U$2,怪物属性!$B$4:$F$29,3,FALSE)-$G268)/IF(T268&lt;0,ABS(T268),T268)</f>
        <v>-2.4151984793176609</v>
      </c>
      <c r="V268" s="152">
        <f>VLOOKUP(V$2,怪物属性!$B$4:$F$29,5,FALSE)/($F268-VLOOKUP(V$2,怪物属性!$B$4:$F$29,4,FALSE))</f>
        <v>6.4447806354009076</v>
      </c>
      <c r="W268" s="153">
        <f>$E268/(VLOOKUP(W$2,怪物属性!$B$4:$F$29,3,FALSE)-$G268)/IF(V268&lt;0,ABS(V268),V268)</f>
        <v>-2.3198785280129277</v>
      </c>
      <c r="X268" s="152">
        <f>VLOOKUP(X$2,怪物属性!$B$4:$F$29,5,FALSE)/($F268-VLOOKUP(X$2,怪物属性!$B$4:$F$29,4,FALSE))</f>
        <v>8.0505717136060166</v>
      </c>
      <c r="Y268" s="153">
        <f>$E268/(VLOOKUP(Y$2,怪物属性!$B$4:$F$29,3,FALSE)-$G268)/IF(X268&lt;0,ABS(X268),X268)</f>
        <v>-2.168086754639345</v>
      </c>
      <c r="Z268" s="152">
        <f>VLOOKUP(Z$2,怪物属性!$B$4:$F$29,5,FALSE)/($F268-VLOOKUP(Z$2,怪物属性!$B$4:$F$29,4,FALSE))</f>
        <v>9.3357738141599818</v>
      </c>
      <c r="AA268" s="153">
        <f>$E268/(VLOOKUP(AA$2,怪物属性!$B$4:$F$29,3,FALSE)-$G268)/IF(Z268&lt;0,ABS(Z268),Z268)</f>
        <v>-2.2528006014803315</v>
      </c>
      <c r="AB268" s="152">
        <f>VLOOKUP(AB$2,怪物属性!$B$4:$F$29,5,FALSE)/($F268-VLOOKUP(AB$2,怪物属性!$B$4:$F$29,4,FALSE))</f>
        <v>15.742524075012671</v>
      </c>
      <c r="AC268" s="153">
        <f>$E268/(VLOOKUP(AC$2,怪物属性!$B$4:$F$29,3,FALSE)-$G268)/IF(AB268&lt;0,ABS(AB268),AB268)</f>
        <v>-24.903965855994187</v>
      </c>
      <c r="AD268" s="152">
        <f>VLOOKUP(AD$2,怪物属性!$B$4:$F$29,5,FALSE)/($F268-VLOOKUP(AD$2,怪物属性!$B$4:$F$29,4,FALSE))</f>
        <v>18.166825218368935</v>
      </c>
      <c r="AE268" s="153">
        <f>$E268/(VLOOKUP(AE$2,怪物属性!$B$4:$F$29,3,FALSE)-$G268)/IF(AD268&lt;0,ABS(AD268),AD268)</f>
        <v>5.0905888947601436</v>
      </c>
      <c r="AF268" s="152">
        <f>VLOOKUP(AF$2,怪物属性!$B$4:$F$29,5,FALSE)/($F268-VLOOKUP(AF$2,怪物属性!$B$4:$F$29,4,FALSE))</f>
        <v>21.776378790565705</v>
      </c>
      <c r="AG268" s="153">
        <f>$E268/(VLOOKUP(AG$2,怪物属性!$B$4:$F$29,3,FALSE)-$G268)/IF(AF268&lt;0,ABS(AF268),AF268)</f>
        <v>1.8673854825963416</v>
      </c>
      <c r="AH268" s="152">
        <f>VLOOKUP(AH$2,怪物属性!$B$4:$F$29,5,FALSE)/($F268-VLOOKUP(AH$2,怪物属性!$B$4:$F$29,4,FALSE))</f>
        <v>24.786026200873362</v>
      </c>
      <c r="AI268" s="153">
        <f>$E268/(VLOOKUP(AI$2,怪物属性!$B$4:$F$29,3,FALSE)-$G268)/IF(AH268&lt;0,ABS(AH268),AH268)</f>
        <v>1.0497104565420992</v>
      </c>
      <c r="AJ268" s="152">
        <f>VLOOKUP(AJ$2,怪物属性!$B$4:$F$29,5,FALSE)/($F268-VLOOKUP(AJ$2,怪物属性!$B$4:$F$29,4,FALSE))</f>
        <v>29.209876543209877</v>
      </c>
      <c r="AK268" s="153">
        <f>$E268/(VLOOKUP(AK$2,怪物属性!$B$4:$F$29,3,FALSE)-$G268)/IF(AJ268&lt;0,ABS(AJ268),AJ268)</f>
        <v>0.64757082726947912</v>
      </c>
      <c r="AL268" s="152">
        <f>VLOOKUP(AL$2,怪物属性!$B$4:$F$29,5,FALSE)/($F268-VLOOKUP(AL$2,怪物属性!$B$4:$F$29,4,FALSE))</f>
        <v>33.096690147640643</v>
      </c>
      <c r="AM268" s="153">
        <f>$E268/(VLOOKUP(AM$2,怪物属性!$B$4:$F$29,3,FALSE)-$G268)/IF(AL268&lt;0,ABS(AL268),AL268)</f>
        <v>0.44068018822477012</v>
      </c>
      <c r="AN268" s="152">
        <f>VLOOKUP(AN$2,怪物属性!$B$4:$F$29,5,FALSE)/($F268-VLOOKUP(AN$2,怪物属性!$B$4:$F$29,4,FALSE))</f>
        <v>38.523335655289081</v>
      </c>
      <c r="AO268" s="153">
        <f>$E268/(VLOOKUP(AO$2,怪物属性!$B$4:$F$29,3,FALSE)-$G268)/IF(AN268&lt;0,ABS(AN268),AN268)</f>
        <v>0.31032235055922203</v>
      </c>
      <c r="AP268" s="152">
        <f>VLOOKUP(AP$2,怪物属性!$B$4:$F$29,5,FALSE)/($F268-VLOOKUP(AP$2,怪物属性!$B$4:$F$29,4,FALSE))</f>
        <v>43.169826875515248</v>
      </c>
      <c r="AQ268" s="153">
        <f>$E268/(VLOOKUP(AQ$2,怪物属性!$B$4:$F$29,3,FALSE)-$G268)/IF(AP268&lt;0,ABS(AP268),AP268)</f>
        <v>0.2315423172958089</v>
      </c>
      <c r="AR268" s="152">
        <f>VLOOKUP(AR$2,怪物属性!$B$4:$F$29,5,FALSE)/($F268-VLOOKUP(AR$2,怪物属性!$B$4:$F$29,4,FALSE))</f>
        <v>49.861420017108642</v>
      </c>
      <c r="AS268" s="153">
        <f>$E268/(VLOOKUP(AS$2,怪物属性!$B$4:$F$29,3,FALSE)-$G268)/IF(AR268&lt;0,ABS(AR268),AR268)</f>
        <v>0.17179266710801805</v>
      </c>
      <c r="AT268" s="152">
        <f>VLOOKUP(AT$2,怪物属性!$B$4:$F$29,5,FALSE)/($F268-VLOOKUP(AT$2,怪物属性!$B$4:$F$29,4,FALSE))</f>
        <v>55.796780684104625</v>
      </c>
      <c r="AU268" s="153">
        <f>$E268/(VLOOKUP(AU$2,怪物属性!$B$4:$F$29,3,FALSE)-$G268)/IF(AT268&lt;0,ABS(AT268),AT268)</f>
        <v>0.13195673199060476</v>
      </c>
      <c r="AV268" s="152">
        <f>VLOOKUP(AV$2,怪物属性!$B$4:$F$29,5,FALSE)/($F268-VLOOKUP(AV$2,怪物属性!$B$4:$F$29,4,FALSE))</f>
        <v>64.780193807610488</v>
      </c>
      <c r="AW268" s="153">
        <f>$E268/(VLOOKUP(AW$2,怪物属性!$B$4:$F$29,3,FALSE)-$G268)/IF(AV268&lt;0,ABS(AV268),AV268)</f>
        <v>9.7532616789416701E-2</v>
      </c>
      <c r="AX268" s="152">
        <f>VLOOKUP(AX$2,怪物属性!$B$4:$F$29,5,FALSE)/($F268-VLOOKUP(AX$2,怪物属性!$B$4:$F$29,4,FALSE))</f>
        <v>72.899886948875775</v>
      </c>
      <c r="AY268" s="153">
        <f>$E268/(VLOOKUP(AY$2,怪物属性!$B$4:$F$29,3,FALSE)-$G268)/IF(AX268&lt;0,ABS(AX268),AX268)</f>
        <v>7.5590951798400544E-2</v>
      </c>
      <c r="AZ268" s="152">
        <f>VLOOKUP(AZ$2,怪物属性!$B$4:$F$29,5,FALSE)/($F268-VLOOKUP(AZ$2,怪物属性!$B$4:$F$29,4,FALSE))</f>
        <v>85.735537190082638</v>
      </c>
      <c r="BA268" s="153">
        <f>$E268/(VLOOKUP(BA$2,怪物属性!$B$4:$F$29,3,FALSE)-$G268)/IF(AZ268&lt;0,ABS(AZ268),AZ268)</f>
        <v>5.4649371917260749E-2</v>
      </c>
      <c r="BB268" s="152">
        <f>VLOOKUP(BB$2,怪物属性!$B$4:$F$29,5,FALSE)/($F268-VLOOKUP(BB$2,怪物属性!$B$4:$F$29,4,FALSE))</f>
        <v>100.32917316692668</v>
      </c>
      <c r="BC268" s="153">
        <f>$E268/(VLOOKUP(BC$2,怪物属性!$B$4:$F$29,3,FALSE)-$G268)/IF(BB268&lt;0,ABS(BB268),BB268)</f>
        <v>3.9577132671306255E-2</v>
      </c>
      <c r="BD268" s="152">
        <f>VLOOKUP(BD$2,怪物属性!$B$4:$F$29,5,FALSE)/($F268-VLOOKUP(BD$2,怪物属性!$B$4:$F$29,4,FALSE))</f>
        <v>136.13240857503152</v>
      </c>
      <c r="BE268" s="153">
        <f>$E268/(VLOOKUP(BE$2,怪物属性!$B$4:$F$29,3,FALSE)-$G268)/IF(BD268&lt;0,ABS(BD268),BD268)</f>
        <v>2.2585384976308916E-2</v>
      </c>
    </row>
    <row r="269" spans="1:57" x14ac:dyDescent="0.15">
      <c r="A269" s="30">
        <f>VLOOKUP(B269,装备升级!W:AB,静态模拟!C269+1,FALSE)+IF(静态模拟!D269=0,0,VLOOKUP(B269,装备强化!AP:AZ,静态模拟!D269+1,FALSE))</f>
        <v>8135</v>
      </c>
      <c r="B269" s="149">
        <v>20</v>
      </c>
      <c r="C269" s="149">
        <v>4</v>
      </c>
      <c r="D269" s="149">
        <v>10</v>
      </c>
      <c r="E269" s="149">
        <f t="shared" si="13"/>
        <v>45990</v>
      </c>
      <c r="F269" s="22">
        <f t="shared" si="14"/>
        <v>15330</v>
      </c>
      <c r="G269" s="22">
        <f t="shared" si="15"/>
        <v>7665</v>
      </c>
      <c r="H269" s="152">
        <f>VLOOKUP(H$2,怪物属性!$B$4:$F$29,5,FALSE)/($F269-VLOOKUP(H$2,怪物属性!$B$4:$F$29,4,FALSE))</f>
        <v>0.74716592236344903</v>
      </c>
      <c r="I269" s="153">
        <f>$E269/(VLOOKUP(I$2,怪物属性!$B$4:$F$29,3,FALSE)-$G269)/IF(H269&lt;0,ABS(H269),H269)</f>
        <v>-10.064191154913059</v>
      </c>
      <c r="J269" s="152">
        <f>VLOOKUP(J$2,怪物属性!$B$4:$F$29,5,FALSE)/($F269-VLOOKUP(J$2,怪物属性!$B$4:$F$29,4,FALSE))</f>
        <v>1.1165217391304347</v>
      </c>
      <c r="K269" s="153">
        <f>$E269/(VLOOKUP(K$2,怪物属性!$B$4:$F$29,3,FALSE)-$G269)/IF(J269&lt;0,ABS(J269),J269)</f>
        <v>-7.235274997496516</v>
      </c>
      <c r="L269" s="152">
        <f>VLOOKUP(L$2,怪物属性!$B$4:$F$29,5,FALSE)/($F269-VLOOKUP(L$2,怪物属性!$B$4:$F$29,4,FALSE))</f>
        <v>1.7889248978441594</v>
      </c>
      <c r="M269" s="153">
        <f>$E269/(VLOOKUP(M$2,怪物属性!$B$4:$F$29,3,FALSE)-$G269)/IF(L269&lt;0,ABS(L269),L269)</f>
        <v>-4.8800641925496597</v>
      </c>
      <c r="N269" s="152">
        <f>VLOOKUP(N$2,怪物属性!$B$4:$F$29,5,FALSE)/($F269-VLOOKUP(N$2,怪物属性!$B$4:$F$29,4,FALSE))</f>
        <v>2.3585498144447614</v>
      </c>
      <c r="O269" s="153">
        <f>$E269/(VLOOKUP(O$2,怪物属性!$B$4:$F$29,3,FALSE)-$G269)/IF(N269&lt;0,ABS(N269),N269)</f>
        <v>-4.0271107295550284</v>
      </c>
      <c r="P269" s="152">
        <f>VLOOKUP(P$2,怪物属性!$B$4:$F$29,5,FALSE)/($F269-VLOOKUP(P$2,怪物属性!$B$4:$F$29,4,FALSE))</f>
        <v>3.3161472268421432</v>
      </c>
      <c r="Q269" s="153">
        <f>$E269/(VLOOKUP(Q$2,怪物属性!$B$4:$F$29,3,FALSE)-$G269)/IF(P269&lt;0,ABS(P269),P269)</f>
        <v>-3.142647558193072</v>
      </c>
      <c r="R269" s="152">
        <f>VLOOKUP(R$2,怪物属性!$B$4:$F$29,5,FALSE)/($F269-VLOOKUP(R$2,怪物属性!$B$4:$F$29,4,FALSE))</f>
        <v>4.1308589452064846</v>
      </c>
      <c r="S269" s="153">
        <f>$E269/(VLOOKUP(S$2,怪物属性!$B$4:$F$29,3,FALSE)-$G269)/IF(R269&lt;0,ABS(R269),R269)</f>
        <v>-2.8121439136402762</v>
      </c>
      <c r="T269" s="152">
        <f>VLOOKUP(T$2,怪物属性!$B$4:$F$29,5,FALSE)/($F269-VLOOKUP(T$2,怪物属性!$B$4:$F$29,4,FALSE))</f>
        <v>5.4009518143961923</v>
      </c>
      <c r="U269" s="153">
        <f>$E269/(VLOOKUP(U$2,怪物属性!$B$4:$F$29,3,FALSE)-$G269)/IF(T269&lt;0,ABS(T269),T269)</f>
        <v>-2.4149647666349896</v>
      </c>
      <c r="V269" s="152">
        <f>VLOOKUP(V$2,怪物属性!$B$4:$F$29,5,FALSE)/($F269-VLOOKUP(V$2,怪物属性!$B$4:$F$29,4,FALSE))</f>
        <v>6.4253393665158374</v>
      </c>
      <c r="W269" s="153">
        <f>$E269/(VLOOKUP(W$2,怪物属性!$B$4:$F$29,3,FALSE)-$G269)/IF(V269&lt;0,ABS(V269),V269)</f>
        <v>-2.3178751915638909</v>
      </c>
      <c r="X269" s="152">
        <f>VLOOKUP(X$2,怪物属性!$B$4:$F$29,5,FALSE)/($F269-VLOOKUP(X$2,怪物属性!$B$4:$F$29,4,FALSE))</f>
        <v>8.0259352765664449</v>
      </c>
      <c r="Y269" s="153">
        <f>$E269/(VLOOKUP(Y$2,怪物属性!$B$4:$F$29,3,FALSE)-$G269)/IF(X269&lt;0,ABS(X269),X269)</f>
        <v>-2.1639627252070217</v>
      </c>
      <c r="Z269" s="152">
        <f>VLOOKUP(Z$2,怪物属性!$B$4:$F$29,5,FALSE)/($F269-VLOOKUP(Z$2,怪物属性!$B$4:$F$29,4,FALSE))</f>
        <v>9.3067784765897965</v>
      </c>
      <c r="AA269" s="153">
        <f>$E269/(VLOOKUP(AA$2,怪物属性!$B$4:$F$29,3,FALSE)-$G269)/IF(Z269&lt;0,ABS(Z269),Z269)</f>
        <v>-2.2451429093480222</v>
      </c>
      <c r="AB269" s="152">
        <f>VLOOKUP(AB$2,怪物属性!$B$4:$F$29,5,FALSE)/($F269-VLOOKUP(AB$2,怪物属性!$B$4:$F$29,4,FALSE))</f>
        <v>15.689510018521636</v>
      </c>
      <c r="AC269" s="153">
        <f>$E269/(VLOOKUP(AC$2,怪物属性!$B$4:$F$29,3,FALSE)-$G269)/IF(AB269&lt;0,ABS(AB269),AB269)</f>
        <v>-21.396042977801383</v>
      </c>
      <c r="AD269" s="152">
        <f>VLOOKUP(AD$2,怪物属性!$B$4:$F$29,5,FALSE)/($F269-VLOOKUP(AD$2,怪物属性!$B$4:$F$29,4,FALSE))</f>
        <v>18.104197190381797</v>
      </c>
      <c r="AE269" s="153">
        <f>$E269/(VLOOKUP(AE$2,怪物属性!$B$4:$F$29,3,FALSE)-$G269)/IF(AD269&lt;0,ABS(AD269),AD269)</f>
        <v>5.3367540158120637</v>
      </c>
      <c r="AF269" s="152">
        <f>VLOOKUP(AF$2,怪物属性!$B$4:$F$29,5,FALSE)/($F269-VLOOKUP(AF$2,怪物属性!$B$4:$F$29,4,FALSE))</f>
        <v>21.69941685810214</v>
      </c>
      <c r="AG269" s="153">
        <f>$E269/(VLOOKUP(AG$2,怪物属性!$B$4:$F$29,3,FALSE)-$G269)/IF(AF269&lt;0,ABS(AF269),AF269)</f>
        <v>1.9128265283824211</v>
      </c>
      <c r="AH269" s="152">
        <f>VLOOKUP(AH$2,怪物属性!$B$4:$F$29,5,FALSE)/($F269-VLOOKUP(AH$2,怪物属性!$B$4:$F$29,4,FALSE))</f>
        <v>24.696156635242929</v>
      </c>
      <c r="AI269" s="153">
        <f>$E269/(VLOOKUP(AI$2,怪物属性!$B$4:$F$29,3,FALSE)-$G269)/IF(AH269&lt;0,ABS(AH269),AH269)</f>
        <v>1.068406819667677</v>
      </c>
      <c r="AJ269" s="152">
        <f>VLOOKUP(AJ$2,怪物属性!$B$4:$F$29,5,FALSE)/($F269-VLOOKUP(AJ$2,怪物属性!$B$4:$F$29,4,FALSE))</f>
        <v>29.101006336190832</v>
      </c>
      <c r="AK269" s="153">
        <f>$E269/(VLOOKUP(AK$2,怪物属性!$B$4:$F$29,3,FALSE)-$G269)/IF(AJ269&lt;0,ABS(AJ269),AJ269)</f>
        <v>0.65711339675836711</v>
      </c>
      <c r="AL269" s="152">
        <f>VLOOKUP(AL$2,怪物属性!$B$4:$F$29,5,FALSE)/($F269-VLOOKUP(AL$2,怪物属性!$B$4:$F$29,4,FALSE))</f>
        <v>32.969431894645773</v>
      </c>
      <c r="AM269" s="153">
        <f>$E269/(VLOOKUP(AM$2,怪物属性!$B$4:$F$29,3,FALSE)-$G269)/IF(AL269&lt;0,ABS(AL269),AL269)</f>
        <v>0.44637711826602638</v>
      </c>
      <c r="AN269" s="152">
        <f>VLOOKUP(AN$2,怪物属性!$B$4:$F$29,5,FALSE)/($F269-VLOOKUP(AN$2,怪物属性!$B$4:$F$29,4,FALSE))</f>
        <v>38.370601645356331</v>
      </c>
      <c r="AO269" s="153">
        <f>$E269/(VLOOKUP(AO$2,怪物属性!$B$4:$F$29,3,FALSE)-$G269)/IF(AN269&lt;0,ABS(AN269),AN269)</f>
        <v>0.3140093939619592</v>
      </c>
      <c r="AP269" s="152">
        <f>VLOOKUP(AP$2,怪物属性!$B$4:$F$29,5,FALSE)/($F269-VLOOKUP(AP$2,怪物属性!$B$4:$F$29,4,FALSE))</f>
        <v>42.992610837438427</v>
      </c>
      <c r="AQ269" s="153">
        <f>$E269/(VLOOKUP(AQ$2,怪物属性!$B$4:$F$29,3,FALSE)-$G269)/IF(AP269&lt;0,ABS(AP269),AP269)</f>
        <v>0.23412534586168765</v>
      </c>
      <c r="AR269" s="152">
        <f>VLOOKUP(AR$2,怪物属性!$B$4:$F$29,5,FALSE)/($F269-VLOOKUP(AR$2,怪物属性!$B$4:$F$29,4,FALSE))</f>
        <v>49.64906303236797</v>
      </c>
      <c r="AS269" s="153">
        <f>$E269/(VLOOKUP(AS$2,怪物属性!$B$4:$F$29,3,FALSE)-$G269)/IF(AR269&lt;0,ABS(AR269),AR269)</f>
        <v>0.17362726683596252</v>
      </c>
      <c r="AT269" s="152">
        <f>VLOOKUP(AT$2,怪物属性!$B$4:$F$29,5,FALSE)/($F269-VLOOKUP(AT$2,怪物属性!$B$4:$F$29,4,FALSE))</f>
        <v>55.548408635655463</v>
      </c>
      <c r="AU269" s="153">
        <f>$E269/(VLOOKUP(AU$2,怪物属性!$B$4:$F$29,3,FALSE)-$G269)/IF(AT269&lt;0,ABS(AT269),AT269)</f>
        <v>0.13332149891141321</v>
      </c>
      <c r="AV269" s="152">
        <f>VLOOKUP(AV$2,怪物属性!$B$4:$F$29,5,FALSE)/($F269-VLOOKUP(AV$2,怪物属性!$B$4:$F$29,4,FALSE))</f>
        <v>64.475417548812047</v>
      </c>
      <c r="AW269" s="153">
        <f>$E269/(VLOOKUP(AW$2,怪物属性!$B$4:$F$29,3,FALSE)-$G269)/IF(AV269&lt;0,ABS(AV269),AV269)</f>
        <v>9.8521423920090931E-2</v>
      </c>
      <c r="AX269" s="152">
        <f>VLOOKUP(AX$2,怪物属性!$B$4:$F$29,5,FALSE)/($F269-VLOOKUP(AX$2,怪物属性!$B$4:$F$29,4,FALSE))</f>
        <v>72.535433070866148</v>
      </c>
      <c r="AY269" s="153">
        <f>$E269/(VLOOKUP(AY$2,怪物属性!$B$4:$F$29,3,FALSE)-$G269)/IF(AX269&lt;0,ABS(AX269),AX269)</f>
        <v>7.6352956937294644E-2</v>
      </c>
      <c r="AZ269" s="152">
        <f>VLOOKUP(AZ$2,怪物属性!$B$4:$F$29,5,FALSE)/($F269-VLOOKUP(AZ$2,怪物属性!$B$4:$F$29,4,FALSE))</f>
        <v>85.265753424657532</v>
      </c>
      <c r="BA269" s="153">
        <f>$E269/(VLOOKUP(BA$2,怪物属性!$B$4:$F$29,3,FALSE)-$G269)/IF(AZ269&lt;0,ABS(AZ269),AZ269)</f>
        <v>5.5207008151036595E-2</v>
      </c>
      <c r="BB269" s="152">
        <f>VLOOKUP(BB$2,怪物属性!$B$4:$F$29,5,FALSE)/($F269-VLOOKUP(BB$2,怪物属性!$B$4:$F$29,4,FALSE))</f>
        <v>99.706976744186051</v>
      </c>
      <c r="BC269" s="153">
        <f>$E269/(VLOOKUP(BC$2,怪物属性!$B$4:$F$29,3,FALSE)-$G269)/IF(BB269&lt;0,ABS(BB269),BB269)</f>
        <v>3.9997535065968051E-2</v>
      </c>
      <c r="BD269" s="152">
        <f>VLOOKUP(BD$2,怪物属性!$B$4:$F$29,5,FALSE)/($F269-VLOOKUP(BD$2,怪物属性!$B$4:$F$29,4,FALSE))</f>
        <v>134.99749895789913</v>
      </c>
      <c r="BE269" s="153">
        <f>$E269/(VLOOKUP(BE$2,怪物属性!$B$4:$F$29,3,FALSE)-$G269)/IF(BD269&lt;0,ABS(BD269),BD269)</f>
        <v>2.2865492855578547E-2</v>
      </c>
    </row>
    <row r="270" spans="1:57" x14ac:dyDescent="0.15">
      <c r="A270" s="30">
        <f>VLOOKUP(B270,装备升级!W:AB,静态模拟!C270+1,FALSE)+IF(静态模拟!D270=0,0,VLOOKUP(B270,装备强化!AP:AZ,静态模拟!D270+1,FALSE))</f>
        <v>377</v>
      </c>
      <c r="B270" s="149">
        <v>20</v>
      </c>
      <c r="C270" s="149">
        <v>5</v>
      </c>
      <c r="D270" s="149">
        <v>0</v>
      </c>
      <c r="E270" s="149">
        <f t="shared" si="13"/>
        <v>53070</v>
      </c>
      <c r="F270" s="22">
        <f t="shared" si="14"/>
        <v>17690</v>
      </c>
      <c r="G270" s="22">
        <f t="shared" si="15"/>
        <v>8845</v>
      </c>
      <c r="H270" s="152">
        <f>VLOOKUP(H$2,怪物属性!$B$4:$F$29,5,FALSE)/($F270-VLOOKUP(H$2,怪物属性!$B$4:$F$29,4,FALSE))</f>
        <v>0.64292048477682529</v>
      </c>
      <c r="I270" s="153">
        <f>$E270/(VLOOKUP(I$2,怪物属性!$B$4:$F$29,3,FALSE)-$G270)/IF(H270&lt;0,ABS(H270),H270)</f>
        <v>-11.313760964912282</v>
      </c>
      <c r="J270" s="152">
        <f>VLOOKUP(J$2,怪物属性!$B$4:$F$29,5,FALSE)/($F270-VLOOKUP(J$2,怪物属性!$B$4:$F$29,4,FALSE))</f>
        <v>0.95906782193008666</v>
      </c>
      <c r="K270" s="153">
        <f>$E270/(VLOOKUP(K$2,怪物属性!$B$4:$F$29,3,FALSE)-$G270)/IF(J270&lt;0,ABS(J270),J270)</f>
        <v>-8.05106668244016</v>
      </c>
      <c r="L270" s="152">
        <f>VLOOKUP(L$2,怪物属性!$B$4:$F$29,5,FALSE)/($F270-VLOOKUP(L$2,怪物属性!$B$4:$F$29,4,FALSE))</f>
        <v>1.5338890902500906</v>
      </c>
      <c r="M270" s="153">
        <f>$E270/(VLOOKUP(M$2,怪物属性!$B$4:$F$29,3,FALSE)-$G270)/IF(L270&lt;0,ABS(L270),L270)</f>
        <v>-5.365745873927585</v>
      </c>
      <c r="N270" s="152">
        <f>VLOOKUP(N$2,怪物属性!$B$4:$F$29,5,FALSE)/($F270-VLOOKUP(N$2,怪物属性!$B$4:$F$29,4,FALSE))</f>
        <v>2.0185682873198143</v>
      </c>
      <c r="O270" s="153">
        <f>$E270/(VLOOKUP(O$2,怪物属性!$B$4:$F$29,3,FALSE)-$G270)/IF(N270&lt;0,ABS(N270),N270)</f>
        <v>-4.3658105947521877</v>
      </c>
      <c r="P270" s="152">
        <f>VLOOKUP(P$2,怪物属性!$B$4:$F$29,5,FALSE)/($F270-VLOOKUP(P$2,怪物属性!$B$4:$F$29,4,FALSE))</f>
        <v>2.8327259250108097</v>
      </c>
      <c r="Q270" s="153">
        <f>$E270/(VLOOKUP(Q$2,怪物属性!$B$4:$F$29,3,FALSE)-$G270)/IF(P270&lt;0,ABS(P270),P270)</f>
        <v>-3.3496521631906746</v>
      </c>
      <c r="R270" s="152">
        <f>VLOOKUP(R$2,怪物属性!$B$4:$F$29,5,FALSE)/($F270-VLOOKUP(R$2,怪物属性!$B$4:$F$29,4,FALSE))</f>
        <v>3.5212905646220221</v>
      </c>
      <c r="S270" s="153">
        <f>$E270/(VLOOKUP(S$2,怪物属性!$B$4:$F$29,3,FALSE)-$G270)/IF(R270&lt;0,ABS(R270),R270)</f>
        <v>-2.932706535015261</v>
      </c>
      <c r="T270" s="152">
        <f>VLOOKUP(T$2,怪物属性!$B$4:$F$29,5,FALSE)/($F270-VLOOKUP(T$2,怪物属性!$B$4:$F$29,4,FALSE))</f>
        <v>4.5946356275303648</v>
      </c>
      <c r="U270" s="153">
        <f>$E270/(VLOOKUP(U$2,怪物属性!$B$4:$F$29,3,FALSE)-$G270)/IF(T270&lt;0,ABS(T270),T270)</f>
        <v>-2.4544042198041867</v>
      </c>
      <c r="V270" s="152">
        <f>VLOOKUP(V$2,怪物属性!$B$4:$F$29,5,FALSE)/($F270-VLOOKUP(V$2,怪物属性!$B$4:$F$29,4,FALSE))</f>
        <v>5.4545454545454541</v>
      </c>
      <c r="W270" s="153">
        <f>$E270/(VLOOKUP(W$2,怪物属性!$B$4:$F$29,3,FALSE)-$G270)/IF(V270&lt;0,ABS(V270),V270)</f>
        <v>-2.2796391752577323</v>
      </c>
      <c r="X270" s="152">
        <f>VLOOKUP(X$2,怪物属性!$B$4:$F$29,5,FALSE)/($F270-VLOOKUP(X$2,怪物属性!$B$4:$F$29,4,FALSE))</f>
        <v>6.7984576501846927</v>
      </c>
      <c r="Y270" s="153">
        <f>$E270/(VLOOKUP(Y$2,怪物属性!$B$4:$F$29,3,FALSE)-$G270)/IF(X270&lt;0,ABS(X270),X270)</f>
        <v>-2.0392325843582673</v>
      </c>
      <c r="Z270" s="152">
        <f>VLOOKUP(Z$2,怪物属性!$B$4:$F$29,5,FALSE)/($F270-VLOOKUP(Z$2,怪物属性!$B$4:$F$29,4,FALSE))</f>
        <v>7.8654767373187218</v>
      </c>
      <c r="AA270" s="153">
        <f>$E270/(VLOOKUP(AA$2,怪物属性!$B$4:$F$29,3,FALSE)-$G270)/IF(Z270&lt;0,ABS(Z270),Z270)</f>
        <v>-1.9956246785252316</v>
      </c>
      <c r="AB270" s="152">
        <f>VLOOKUP(AB$2,怪物属性!$B$4:$F$29,5,FALSE)/($F270-VLOOKUP(AB$2,怪物属性!$B$4:$F$29,4,FALSE))</f>
        <v>13.088916982722292</v>
      </c>
      <c r="AC270" s="153">
        <f>$E270/(VLOOKUP(AC$2,怪物属性!$B$4:$F$29,3,FALSE)-$G270)/IF(AB270&lt;0,ABS(AB270),AB270)</f>
        <v>-3.0786449036107646</v>
      </c>
      <c r="AD270" s="152">
        <f>VLOOKUP(AD$2,怪物属性!$B$4:$F$29,5,FALSE)/($F270-VLOOKUP(AD$2,怪物属性!$B$4:$F$29,4,FALSE))</f>
        <v>15.044259829549524</v>
      </c>
      <c r="AE270" s="153">
        <f>$E270/(VLOOKUP(AE$2,怪物属性!$B$4:$F$29,3,FALSE)-$G270)/IF(AD270&lt;0,ABS(AD270),AD270)</f>
        <v>-5.0107830881255104</v>
      </c>
      <c r="AF270" s="152">
        <f>VLOOKUP(AF$2,怪物属性!$B$4:$F$29,5,FALSE)/($F270-VLOOKUP(AF$2,怪物属性!$B$4:$F$29,4,FALSE))</f>
        <v>17.955402836672029</v>
      </c>
      <c r="AG270" s="153">
        <f>$E270/(VLOOKUP(AG$2,怪物属性!$B$4:$F$29,3,FALSE)-$G270)/IF(AF270&lt;0,ABS(AF270),AF270)</f>
        <v>-41.050782320957893</v>
      </c>
      <c r="AH270" s="152">
        <f>VLOOKUP(AH$2,怪物属性!$B$4:$F$29,5,FALSE)/($F270-VLOOKUP(AH$2,怪物属性!$B$4:$F$29,4,FALSE))</f>
        <v>20.344086021505376</v>
      </c>
      <c r="AI270" s="153">
        <f>$E270/(VLOOKUP(AI$2,怪物属性!$B$4:$F$29,3,FALSE)-$G270)/IF(AH270&lt;0,ABS(AH270),AH270)</f>
        <v>4.6334289651857503</v>
      </c>
      <c r="AJ270" s="152">
        <f>VLOOKUP(AJ$2,怪物属性!$B$4:$F$29,5,FALSE)/($F270-VLOOKUP(AJ$2,怪物属性!$B$4:$F$29,4,FALSE))</f>
        <v>23.855178735105408</v>
      </c>
      <c r="AK270" s="153">
        <f>$E270/(VLOOKUP(AK$2,怪物属性!$B$4:$F$29,3,FALSE)-$G270)/IF(AJ270&lt;0,ABS(AJ270),AJ270)</f>
        <v>1.8160605485566241</v>
      </c>
      <c r="AL270" s="152">
        <f>VLOOKUP(AL$2,怪物属性!$B$4:$F$29,5,FALSE)/($F270-VLOOKUP(AL$2,怪物属性!$B$4:$F$29,4,FALSE))</f>
        <v>26.873070594687768</v>
      </c>
      <c r="AM270" s="153">
        <f>$E270/(VLOOKUP(AM$2,怪物属性!$B$4:$F$29,3,FALSE)-$G270)/IF(AL270&lt;0,ABS(AL270),AL270)</f>
        <v>1.0153416204360186</v>
      </c>
      <c r="AN270" s="152">
        <f>VLOOKUP(AN$2,怪物属性!$B$4:$F$29,5,FALSE)/($F270-VLOOKUP(AN$2,怪物属性!$B$4:$F$29,4,FALSE))</f>
        <v>31.096553940075509</v>
      </c>
      <c r="AO270" s="153">
        <f>$E270/(VLOOKUP(AO$2,怪物属性!$B$4:$F$29,3,FALSE)-$G270)/IF(AN270&lt;0,ABS(AN270),AN270)</f>
        <v>0.64718239345219886</v>
      </c>
      <c r="AP270" s="152">
        <f>VLOOKUP(AP$2,怪物属性!$B$4:$F$29,5,FALSE)/($F270-VLOOKUP(AP$2,怪物属性!$B$4:$F$29,4,FALSE))</f>
        <v>34.610046265697292</v>
      </c>
      <c r="AQ270" s="153">
        <f>$E270/(VLOOKUP(AQ$2,怪物属性!$B$4:$F$29,3,FALSE)-$G270)/IF(AP270&lt;0,ABS(AP270),AP270)</f>
        <v>0.45245494484447168</v>
      </c>
      <c r="AR270" s="152">
        <f>VLOOKUP(AR$2,怪物属性!$B$4:$F$29,5,FALSE)/($F270-VLOOKUP(AR$2,怪物属性!$B$4:$F$29,4,FALSE))</f>
        <v>39.6786929884275</v>
      </c>
      <c r="AS270" s="153">
        <f>$E270/(VLOOKUP(AS$2,怪物属性!$B$4:$F$29,3,FALSE)-$G270)/IF(AR270&lt;0,ABS(AR270),AR270)</f>
        <v>0.32189979595901741</v>
      </c>
      <c r="AT270" s="152">
        <f>VLOOKUP(AT$2,怪物属性!$B$4:$F$29,5,FALSE)/($F270-VLOOKUP(AT$2,怪物属性!$B$4:$F$29,4,FALSE))</f>
        <v>43.994182971972499</v>
      </c>
      <c r="AU270" s="153">
        <f>$E270/(VLOOKUP(AU$2,怪物属性!$B$4:$F$29,3,FALSE)-$G270)/IF(AT270&lt;0,ABS(AT270),AT270)</f>
        <v>0.23982024695790496</v>
      </c>
      <c r="AV270" s="152">
        <f>VLOOKUP(AV$2,怪物属性!$B$4:$F$29,5,FALSE)/($F270-VLOOKUP(AV$2,怪物属性!$B$4:$F$29,4,FALSE))</f>
        <v>50.46676486834837</v>
      </c>
      <c r="AW270" s="153">
        <f>$E270/(VLOOKUP(AW$2,怪物属性!$B$4:$F$29,3,FALSE)-$G270)/IF(AV270&lt;0,ABS(AV270),AV270)</f>
        <v>0.17352857401142271</v>
      </c>
      <c r="AX270" s="152">
        <f>VLOOKUP(AX$2,怪物属性!$B$4:$F$29,5,FALSE)/($F270-VLOOKUP(AX$2,怪物属性!$B$4:$F$29,4,FALSE))</f>
        <v>56.013512209246208</v>
      </c>
      <c r="AY270" s="153">
        <f>$E270/(VLOOKUP(AY$2,怪物属性!$B$4:$F$29,3,FALSE)-$G270)/IF(AX270&lt;0,ABS(AX270),AX270)</f>
        <v>0.13299409906620116</v>
      </c>
      <c r="AZ270" s="152">
        <f>VLOOKUP(AZ$2,怪物属性!$B$4:$F$29,5,FALSE)/($F270-VLOOKUP(AZ$2,怪物属性!$B$4:$F$29,4,FALSE))</f>
        <v>64.434782608695656</v>
      </c>
      <c r="BA270" s="153">
        <f>$E270/(VLOOKUP(BA$2,怪物属性!$B$4:$F$29,3,FALSE)-$G270)/IF(AZ270&lt;0,ABS(AZ270),AZ270)</f>
        <v>9.5881662605515311E-2</v>
      </c>
      <c r="BB270" s="152">
        <f>VLOOKUP(BB$2,怪物属性!$B$4:$F$29,5,FALSE)/($F270-VLOOKUP(BB$2,怪物属性!$B$4:$F$29,4,FALSE))</f>
        <v>72.997729852440415</v>
      </c>
      <c r="BC270" s="153">
        <f>$E270/(VLOOKUP(BC$2,怪物属性!$B$4:$F$29,3,FALSE)-$G270)/IF(BB270&lt;0,ABS(BB270),BB270)</f>
        <v>7.0228835957187083E-2</v>
      </c>
      <c r="BD270" s="152">
        <f>VLOOKUP(BD$2,怪物属性!$B$4:$F$29,5,FALSE)/($F270-VLOOKUP(BD$2,怪物属性!$B$4:$F$29,4,FALSE))</f>
        <v>90.488683989941322</v>
      </c>
      <c r="BE270" s="153">
        <f>$E270/(VLOOKUP(BE$2,怪物属性!$B$4:$F$29,3,FALSE)-$G270)/IF(BD270&lt;0,ABS(BD270),BD270)</f>
        <v>4.2749629914528839E-2</v>
      </c>
    </row>
    <row r="271" spans="1:57" x14ac:dyDescent="0.15">
      <c r="A271" s="30">
        <f>VLOOKUP(B271,装备升级!W:AB,静态模拟!C271+1,FALSE)+IF(静态模拟!D271=0,0,VLOOKUP(B271,装备强化!AP:AZ,静态模拟!D271+1,FALSE))</f>
        <v>569</v>
      </c>
      <c r="B271" s="149">
        <v>20</v>
      </c>
      <c r="C271" s="149">
        <v>5</v>
      </c>
      <c r="D271" s="149">
        <v>1</v>
      </c>
      <c r="E271" s="149">
        <f t="shared" si="13"/>
        <v>53220</v>
      </c>
      <c r="F271" s="22">
        <f t="shared" si="14"/>
        <v>17740</v>
      </c>
      <c r="G271" s="22">
        <f t="shared" si="15"/>
        <v>8870</v>
      </c>
      <c r="H271" s="152">
        <f>VLOOKUP(H$2,怪物属性!$B$4:$F$29,5,FALSE)/($F271-VLOOKUP(H$2,怪物属性!$B$4:$F$29,4,FALSE))</f>
        <v>0.64102564102564108</v>
      </c>
      <c r="I271" s="153">
        <f>$E271/(VLOOKUP(I$2,怪物属性!$B$4:$F$29,3,FALSE)-$G271)/IF(H271&lt;0,ABS(H271),H271)</f>
        <v>-11.34041797568638</v>
      </c>
      <c r="J271" s="152">
        <f>VLOOKUP(J$2,怪物属性!$B$4:$F$29,5,FALSE)/($F271-VLOOKUP(J$2,怪物属性!$B$4:$F$29,4,FALSE))</f>
        <v>0.95621090259159969</v>
      </c>
      <c r="K271" s="153">
        <f>$E271/(VLOOKUP(K$2,怪物属性!$B$4:$F$29,3,FALSE)-$G271)/IF(J271&lt;0,ABS(J271),J271)</f>
        <v>-8.0685963424316416</v>
      </c>
      <c r="L271" s="152">
        <f>VLOOKUP(L$2,怪物属性!$B$4:$F$29,5,FALSE)/($F271-VLOOKUP(L$2,怪物属性!$B$4:$F$29,4,FALSE))</f>
        <v>1.5292700554083354</v>
      </c>
      <c r="M271" s="153">
        <f>$E271/(VLOOKUP(M$2,怪物属性!$B$4:$F$29,3,FALSE)-$G271)/IF(L271&lt;0,ABS(L271),L271)</f>
        <v>-5.3763196082491262</v>
      </c>
      <c r="N271" s="152">
        <f>VLOOKUP(N$2,怪物属性!$B$4:$F$29,5,FALSE)/($F271-VLOOKUP(N$2,怪物属性!$B$4:$F$29,4,FALSE))</f>
        <v>2.012422360248447</v>
      </c>
      <c r="O271" s="153">
        <f>$E271/(VLOOKUP(O$2,怪物属性!$B$4:$F$29,3,FALSE)-$G271)/IF(N271&lt;0,ABS(N271),N271)</f>
        <v>-4.3733654276072009</v>
      </c>
      <c r="P271" s="152">
        <f>VLOOKUP(P$2,怪物属性!$B$4:$F$29,5,FALSE)/($F271-VLOOKUP(P$2,怪物属性!$B$4:$F$29,4,FALSE))</f>
        <v>2.82400394112938</v>
      </c>
      <c r="Q271" s="153">
        <f>$E271/(VLOOKUP(Q$2,怪物属性!$B$4:$F$29,3,FALSE)-$G271)/IF(P271&lt;0,ABS(P271),P271)</f>
        <v>-3.3545003140905902</v>
      </c>
      <c r="R271" s="152">
        <f>VLOOKUP(R$2,怪物属性!$B$4:$F$29,5,FALSE)/($F271-VLOOKUP(R$2,怪物属性!$B$4:$F$29,4,FALSE))</f>
        <v>3.5103160256809822</v>
      </c>
      <c r="S271" s="153">
        <f>$E271/(VLOOKUP(S$2,怪物属性!$B$4:$F$29,3,FALSE)-$G271)/IF(R271&lt;0,ABS(R271),R271)</f>
        <v>-2.9359078479856033</v>
      </c>
      <c r="T271" s="152">
        <f>VLOOKUP(T$2,怪物属性!$B$4:$F$29,5,FALSE)/($F271-VLOOKUP(T$2,怪物属性!$B$4:$F$29,4,FALSE))</f>
        <v>4.5801488207844621</v>
      </c>
      <c r="U271" s="153">
        <f>$E271/(VLOOKUP(U$2,怪物属性!$B$4:$F$29,3,FALSE)-$G271)/IF(T271&lt;0,ABS(T271),T271)</f>
        <v>-2.4560790043962033</v>
      </c>
      <c r="V271" s="152">
        <f>VLOOKUP(V$2,怪物属性!$B$4:$F$29,5,FALSE)/($F271-VLOOKUP(V$2,怪物属性!$B$4:$F$29,4,FALSE))</f>
        <v>5.4371410338225905</v>
      </c>
      <c r="W271" s="153">
        <f>$E271/(VLOOKUP(W$2,怪物属性!$B$4:$F$29,3,FALSE)-$G271)/IF(V271&lt;0,ABS(V271),V271)</f>
        <v>-2.2800448158318654</v>
      </c>
      <c r="X271" s="152">
        <f>VLOOKUP(X$2,怪物属性!$B$4:$F$29,5,FALSE)/($F271-VLOOKUP(X$2,怪物属性!$B$4:$F$29,4,FALSE))</f>
        <v>6.776500226083586</v>
      </c>
      <c r="Y271" s="153">
        <f>$E271/(VLOOKUP(Y$2,怪物属性!$B$4:$F$29,3,FALSE)-$G271)/IF(X271&lt;0,ABS(X271),X271)</f>
        <v>-2.0383107927479012</v>
      </c>
      <c r="Z271" s="152">
        <f>VLOOKUP(Z$2,怪物属性!$B$4:$F$29,5,FALSE)/($F271-VLOOKUP(Z$2,怪物属性!$B$4:$F$29,4,FALSE))</f>
        <v>7.8397540715547125</v>
      </c>
      <c r="AA271" s="153">
        <f>$E271/(VLOOKUP(AA$2,怪物属性!$B$4:$F$29,3,FALSE)-$G271)/IF(Z271&lt;0,ABS(Z271),Z271)</f>
        <v>-1.9930940252458853</v>
      </c>
      <c r="AB271" s="152">
        <f>VLOOKUP(AB$2,怪物属性!$B$4:$F$29,5,FALSE)/($F271-VLOOKUP(AB$2,怪物属性!$B$4:$F$29,4,FALSE))</f>
        <v>13.043113101903696</v>
      </c>
      <c r="AC271" s="153">
        <f>$E271/(VLOOKUP(AC$2,怪物属性!$B$4:$F$29,3,FALSE)-$G271)/IF(AB271&lt;0,ABS(AB271),AB271)</f>
        <v>-3.0404726009847769</v>
      </c>
      <c r="AD271" s="152">
        <f>VLOOKUP(AD$2,怪物属性!$B$4:$F$29,5,FALSE)/($F271-VLOOKUP(AD$2,怪物属性!$B$4:$F$29,4,FALSE))</f>
        <v>14.990580175551274</v>
      </c>
      <c r="AE271" s="153">
        <f>$E271/(VLOOKUP(AE$2,怪物属性!$B$4:$F$29,3,FALSE)-$G271)/IF(AD271&lt;0,ABS(AD271),AD271)</f>
        <v>-4.8699993176650178</v>
      </c>
      <c r="AF271" s="152">
        <f>VLOOKUP(AF$2,怪物属性!$B$4:$F$29,5,FALSE)/($F271-VLOOKUP(AF$2,怪物属性!$B$4:$F$29,4,FALSE))</f>
        <v>17.890005827505828</v>
      </c>
      <c r="AG271" s="153">
        <f>$E271/(VLOOKUP(AG$2,怪物属性!$B$4:$F$29,3,FALSE)-$G271)/IF(AF271&lt;0,ABS(AF271),AF271)</f>
        <v>-30.668508389799978</v>
      </c>
      <c r="AH271" s="152">
        <f>VLOOKUP(AH$2,怪物属性!$B$4:$F$29,5,FALSE)/($F271-VLOOKUP(AH$2,怪物属性!$B$4:$F$29,4,FALSE))</f>
        <v>20.268412438625205</v>
      </c>
      <c r="AI271" s="153">
        <f>$E271/(VLOOKUP(AI$2,怪物属性!$B$4:$F$29,3,FALSE)-$G271)/IF(AH271&lt;0,ABS(AH271),AH271)</f>
        <v>4.8805960202875998</v>
      </c>
      <c r="AJ271" s="152">
        <f>VLOOKUP(AJ$2,怪物属性!$B$4:$F$29,5,FALSE)/($F271-VLOOKUP(AJ$2,怪物属性!$B$4:$F$29,4,FALSE))</f>
        <v>23.764419418657738</v>
      </c>
      <c r="AK271" s="153">
        <f>$E271/(VLOOKUP(AK$2,怪物属性!$B$4:$F$29,3,FALSE)-$G271)/IF(AJ271&lt;0,ABS(AJ271),AJ271)</f>
        <v>1.8662353671969059</v>
      </c>
      <c r="AL271" s="152">
        <f>VLOOKUP(AL$2,怪物属性!$B$4:$F$29,5,FALSE)/($F271-VLOOKUP(AL$2,怪物属性!$B$4:$F$29,4,FALSE))</f>
        <v>26.768204167642239</v>
      </c>
      <c r="AM271" s="153">
        <f>$E271/(VLOOKUP(AM$2,怪物属性!$B$4:$F$29,3,FALSE)-$G271)/IF(AL271&lt;0,ABS(AL271),AL271)</f>
        <v>1.0355102578568491</v>
      </c>
      <c r="AN271" s="152">
        <f>VLOOKUP(AN$2,怪物属性!$B$4:$F$29,5,FALSE)/($F271-VLOOKUP(AN$2,怪物属性!$B$4:$F$29,4,FALSE))</f>
        <v>30.972157772621809</v>
      </c>
      <c r="AO271" s="153">
        <f>$E271/(VLOOKUP(AO$2,怪物属性!$B$4:$F$29,3,FALSE)-$G271)/IF(AN271&lt;0,ABS(AN271),AN271)</f>
        <v>0.65785508306453544</v>
      </c>
      <c r="AP271" s="152">
        <f>VLOOKUP(AP$2,怪物属性!$B$4:$F$29,5,FALSE)/($F271-VLOOKUP(AP$2,怪物属性!$B$4:$F$29,4,FALSE))</f>
        <v>34.467664966266248</v>
      </c>
      <c r="AQ271" s="153">
        <f>$E271/(VLOOKUP(AQ$2,怪物属性!$B$4:$F$29,3,FALSE)-$G271)/IF(AP271&lt;0,ABS(AP271),AP271)</f>
        <v>0.45899401246146454</v>
      </c>
      <c r="AR271" s="152">
        <f>VLOOKUP(AR$2,怪物属性!$B$4:$F$29,5,FALSE)/($F271-VLOOKUP(AR$2,怪物属性!$B$4:$F$29,4,FALSE))</f>
        <v>39.51059142518217</v>
      </c>
      <c r="AS271" s="153">
        <f>$E271/(VLOOKUP(AS$2,怪物属性!$B$4:$F$29,3,FALSE)-$G271)/IF(AR271&lt;0,ABS(AR271),AR271)</f>
        <v>0.32614542284483361</v>
      </c>
      <c r="AT271" s="152">
        <f>VLOOKUP(AT$2,怪物属性!$B$4:$F$29,5,FALSE)/($F271-VLOOKUP(AT$2,怪物属性!$B$4:$F$29,4,FALSE))</f>
        <v>43.801158301158303</v>
      </c>
      <c r="AU271" s="153">
        <f>$E271/(VLOOKUP(AU$2,怪物属性!$B$4:$F$29,3,FALSE)-$G271)/IF(AT271&lt;0,ABS(AT271),AT271)</f>
        <v>0.24276450773872429</v>
      </c>
      <c r="AV271" s="152">
        <f>VLOOKUP(AV$2,怪物属性!$B$4:$F$29,5,FALSE)/($F271-VLOOKUP(AV$2,怪物属性!$B$4:$F$29,4,FALSE))</f>
        <v>50.235520527859236</v>
      </c>
      <c r="AW271" s="153">
        <f>$E271/(VLOOKUP(AW$2,怪物属性!$B$4:$F$29,3,FALSE)-$G271)/IF(AV271&lt;0,ABS(AV271),AV271)</f>
        <v>0.17554428254383617</v>
      </c>
      <c r="AX271" s="152">
        <f>VLOOKUP(AX$2,怪物属性!$B$4:$F$29,5,FALSE)/($F271-VLOOKUP(AX$2,怪物属性!$B$4:$F$29,4,FALSE))</f>
        <v>55.744501008548653</v>
      </c>
      <c r="AY271" s="153">
        <f>$E271/(VLOOKUP(AY$2,怪物属性!$B$4:$F$29,3,FALSE)-$G271)/IF(AX271&lt;0,ABS(AX271),AX271)</f>
        <v>0.13448556187385974</v>
      </c>
      <c r="AZ271" s="152">
        <f>VLOOKUP(AZ$2,怪物属性!$B$4:$F$29,5,FALSE)/($F271-VLOOKUP(AZ$2,怪物属性!$B$4:$F$29,4,FALSE))</f>
        <v>64.102986611740477</v>
      </c>
      <c r="BA271" s="153">
        <f>$E271/(VLOOKUP(BA$2,怪物属性!$B$4:$F$29,3,FALSE)-$G271)/IF(AZ271&lt;0,ABS(AZ271),AZ271)</f>
        <v>9.693246092914265E-2</v>
      </c>
      <c r="BB271" s="152">
        <f>VLOOKUP(BB$2,怪物属性!$B$4:$F$29,5,FALSE)/($F271-VLOOKUP(BB$2,怪物属性!$B$4:$F$29,4,FALSE))</f>
        <v>72.585778781038371</v>
      </c>
      <c r="BC271" s="153">
        <f>$E271/(VLOOKUP(BC$2,怪物属性!$B$4:$F$29,3,FALSE)-$G271)/IF(BB271&lt;0,ABS(BB271),BB271)</f>
        <v>7.0998496570820094E-2</v>
      </c>
      <c r="BD271" s="152">
        <f>VLOOKUP(BD$2,怪物属性!$B$4:$F$29,5,FALSE)/($F271-VLOOKUP(BD$2,怪物属性!$B$4:$F$29,4,FALSE))</f>
        <v>89.86098779134295</v>
      </c>
      <c r="BE271" s="153">
        <f>$E271/(VLOOKUP(BE$2,怪物属性!$B$4:$F$29,3,FALSE)-$G271)/IF(BD271&lt;0,ABS(BD271),BD271)</f>
        <v>4.3248729952746763E-2</v>
      </c>
    </row>
    <row r="272" spans="1:57" x14ac:dyDescent="0.15">
      <c r="A272" s="30">
        <f>VLOOKUP(B272,装备升级!W:AB,静态模拟!C272+1,FALSE)+IF(静态模拟!D272=0,0,VLOOKUP(B272,装备强化!AP:AZ,静态模拟!D272+1,FALSE))</f>
        <v>775</v>
      </c>
      <c r="B272" s="149">
        <v>20</v>
      </c>
      <c r="C272" s="149">
        <v>5</v>
      </c>
      <c r="D272" s="149">
        <v>2</v>
      </c>
      <c r="E272" s="149">
        <f t="shared" si="13"/>
        <v>53370</v>
      </c>
      <c r="F272" s="22">
        <f t="shared" si="14"/>
        <v>17790</v>
      </c>
      <c r="G272" s="22">
        <f t="shared" si="15"/>
        <v>8895</v>
      </c>
      <c r="H272" s="152">
        <f>VLOOKUP(H$2,怪物属性!$B$4:$F$29,5,FALSE)/($F272-VLOOKUP(H$2,怪物属性!$B$4:$F$29,4,FALSE))</f>
        <v>0.63914193358801052</v>
      </c>
      <c r="I272" s="153">
        <f>$E272/(VLOOKUP(I$2,怪物属性!$B$4:$F$29,3,FALSE)-$G272)/IF(H272&lt;0,ABS(H272),H272)</f>
        <v>-11.367081310964448</v>
      </c>
      <c r="J272" s="152">
        <f>VLOOKUP(J$2,怪物属性!$B$4:$F$29,5,FALSE)/($F272-VLOOKUP(J$2,怪物属性!$B$4:$F$29,4,FALSE))</f>
        <v>0.95337095337095334</v>
      </c>
      <c r="K272" s="153">
        <f>$E272/(VLOOKUP(K$2,怪物属性!$B$4:$F$29,3,FALSE)-$G272)/IF(J272&lt;0,ABS(J272),J272)</f>
        <v>-8.0861343942243185</v>
      </c>
      <c r="L272" s="152">
        <f>VLOOKUP(L$2,怪物属性!$B$4:$F$29,5,FALSE)/($F272-VLOOKUP(L$2,怪物属性!$B$4:$F$29,4,FALSE))</f>
        <v>1.5246787558544495</v>
      </c>
      <c r="M272" s="153">
        <f>$E272/(VLOOKUP(M$2,怪物属性!$B$4:$F$29,3,FALSE)-$G272)/IF(L272&lt;0,ABS(L272),L272)</f>
        <v>-5.3869028917433361</v>
      </c>
      <c r="N272" s="152">
        <f>VLOOKUP(N$2,怪物属性!$B$4:$F$29,5,FALSE)/($F272-VLOOKUP(N$2,怪物属性!$B$4:$F$29,4,FALSE))</f>
        <v>2.0063137445361825</v>
      </c>
      <c r="O272" s="153">
        <f>$E272/(VLOOKUP(O$2,怪物属性!$B$4:$F$29,3,FALSE)-$G272)/IF(N272&lt;0,ABS(N272),N272)</f>
        <v>-4.3809328005832704</v>
      </c>
      <c r="P272" s="152">
        <f>VLOOKUP(P$2,怪物属性!$B$4:$F$29,5,FALSE)/($F272-VLOOKUP(P$2,怪物属性!$B$4:$F$29,4,FALSE))</f>
        <v>2.8153355024863407</v>
      </c>
      <c r="Q272" s="153">
        <f>$E272/(VLOOKUP(Q$2,怪物属性!$B$4:$F$29,3,FALSE)-$G272)/IF(P272&lt;0,ABS(P272),P272)</f>
        <v>-3.3593634715494511</v>
      </c>
      <c r="R272" s="152">
        <f>VLOOKUP(R$2,怪物属性!$B$4:$F$29,5,FALSE)/($F272-VLOOKUP(R$2,怪物属性!$B$4:$F$29,4,FALSE))</f>
        <v>3.499409681227863</v>
      </c>
      <c r="S272" s="153">
        <f>$E272/(VLOOKUP(S$2,怪物属性!$B$4:$F$29,3,FALSE)-$G272)/IF(R272&lt;0,ABS(R272),R272)</f>
        <v>-2.9391296443816448</v>
      </c>
      <c r="T272" s="152">
        <f>VLOOKUP(T$2,怪物属性!$B$4:$F$29,5,FALSE)/($F272-VLOOKUP(T$2,怪物属性!$B$4:$F$29,4,FALSE))</f>
        <v>4.5657530802112145</v>
      </c>
      <c r="U272" s="153">
        <f>$E272/(VLOOKUP(U$2,怪物属性!$B$4:$F$29,3,FALSE)-$G272)/IF(T272&lt;0,ABS(T272),T272)</f>
        <v>-2.457779605075753</v>
      </c>
      <c r="V272" s="152">
        <f>VLOOKUP(V$2,怪物属性!$B$4:$F$29,5,FALSE)/($F272-VLOOKUP(V$2,怪物属性!$B$4:$F$29,4,FALSE))</f>
        <v>5.4198473282442752</v>
      </c>
      <c r="W272" s="153">
        <f>$E272/(VLOOKUP(W$2,怪物属性!$B$4:$F$29,3,FALSE)-$G272)/IF(V272&lt;0,ABS(V272),V272)</f>
        <v>-2.2804865319755492</v>
      </c>
      <c r="X272" s="152">
        <f>VLOOKUP(X$2,怪物属性!$B$4:$F$29,5,FALSE)/($F272-VLOOKUP(X$2,怪物属性!$B$4:$F$29,4,FALSE))</f>
        <v>6.7546841800270423</v>
      </c>
      <c r="Y272" s="153">
        <f>$E272/(VLOOKUP(Y$2,怪物属性!$B$4:$F$29,3,FALSE)-$G272)/IF(X272&lt;0,ABS(X272),X272)</f>
        <v>-2.0374377565181843</v>
      </c>
      <c r="Z272" s="152">
        <f>VLOOKUP(Z$2,怪物属性!$B$4:$F$29,5,FALSE)/($F272-VLOOKUP(Z$2,怪物属性!$B$4:$F$29,4,FALSE))</f>
        <v>7.8141991003324858</v>
      </c>
      <c r="AA272" s="153">
        <f>$E272/(VLOOKUP(AA$2,怪物属性!$B$4:$F$29,3,FALSE)-$G272)/IF(Z272&lt;0,ABS(Z272),Z272)</f>
        <v>-1.9906367256766733</v>
      </c>
      <c r="AB272" s="152">
        <f>VLOOKUP(AB$2,怪物属性!$B$4:$F$29,5,FALSE)/($F272-VLOOKUP(AB$2,怪物属性!$B$4:$F$29,4,FALSE))</f>
        <v>12.997628679034733</v>
      </c>
      <c r="AC272" s="153">
        <f>$E272/(VLOOKUP(AC$2,怪物属性!$B$4:$F$29,3,FALSE)-$G272)/IF(AB272&lt;0,ABS(AB272),AB272)</f>
        <v>-3.0037553857813961</v>
      </c>
      <c r="AD272" s="152">
        <f>VLOOKUP(AD$2,怪物属性!$B$4:$F$29,5,FALSE)/($F272-VLOOKUP(AD$2,怪物属性!$B$4:$F$29,4,FALSE))</f>
        <v>14.937282229965156</v>
      </c>
      <c r="AE272" s="153">
        <f>$E272/(VLOOKUP(AE$2,怪物属性!$B$4:$F$29,3,FALSE)-$G272)/IF(AD272&lt;0,ABS(AD272),AD272)</f>
        <v>-4.7386460454436614</v>
      </c>
      <c r="AF272" s="152">
        <f>VLOOKUP(AF$2,怪物属性!$B$4:$F$29,5,FALSE)/($F272-VLOOKUP(AF$2,怪物属性!$B$4:$F$29,4,FALSE))</f>
        <v>17.825083466395704</v>
      </c>
      <c r="AG272" s="153">
        <f>$E272/(VLOOKUP(AG$2,怪物属性!$B$4:$F$29,3,FALSE)-$G272)/IF(AF272&lt;0,ABS(AF272),AF272)</f>
        <v>-24.541765384613843</v>
      </c>
      <c r="AH272" s="152">
        <f>VLOOKUP(AH$2,怪物属性!$B$4:$F$29,5,FALSE)/($F272-VLOOKUP(AH$2,怪物属性!$B$4:$F$29,4,FALSE))</f>
        <v>20.193299733175216</v>
      </c>
      <c r="AI272" s="153">
        <f>$E272/(VLOOKUP(AI$2,怪物属性!$B$4:$F$29,3,FALSE)-$G272)/IF(AH272&lt;0,ABS(AH272),AH272)</f>
        <v>5.1519607540109371</v>
      </c>
      <c r="AJ272" s="152">
        <f>VLOOKUP(AJ$2,怪物属性!$B$4:$F$29,5,FALSE)/($F272-VLOOKUP(AJ$2,怪物属性!$B$4:$F$29,4,FALSE))</f>
        <v>23.674348089751366</v>
      </c>
      <c r="AK272" s="153">
        <f>$E272/(VLOOKUP(AK$2,怪物属性!$B$4:$F$29,3,FALSE)-$G272)/IF(AJ272&lt;0,ABS(AJ272),AJ272)</f>
        <v>1.9185861601573548</v>
      </c>
      <c r="AL272" s="152">
        <f>VLOOKUP(AL$2,怪物属性!$B$4:$F$29,5,FALSE)/($F272-VLOOKUP(AL$2,怪物属性!$B$4:$F$29,4,FALSE))</f>
        <v>26.664152996968049</v>
      </c>
      <c r="AM272" s="153">
        <f>$E272/(VLOOKUP(AM$2,怪物属性!$B$4:$F$29,3,FALSE)-$G272)/IF(AL272&lt;0,ABS(AL272),AL272)</f>
        <v>1.0562341280333851</v>
      </c>
      <c r="AN272" s="152">
        <f>VLOOKUP(AN$2,怪物属性!$B$4:$F$29,5,FALSE)/($F272-VLOOKUP(AN$2,怪物属性!$B$4:$F$29,4,FALSE))</f>
        <v>30.848752888676387</v>
      </c>
      <c r="AO272" s="153">
        <f>$E272/(VLOOKUP(AO$2,怪物属性!$B$4:$F$29,3,FALSE)-$G272)/IF(AN272&lt;0,ABS(AN272),AN272)</f>
        <v>0.66874902588741125</v>
      </c>
      <c r="AP272" s="152">
        <f>VLOOKUP(AP$2,怪物属性!$B$4:$F$29,5,FALSE)/($F272-VLOOKUP(AP$2,怪物属性!$B$4:$F$29,4,FALSE))</f>
        <v>34.326450344149457</v>
      </c>
      <c r="AQ272" s="153">
        <f>$E272/(VLOOKUP(AQ$2,怪物属性!$B$4:$F$29,3,FALSE)-$G272)/IF(AP272&lt;0,ABS(AP272),AP272)</f>
        <v>0.46564172330698661</v>
      </c>
      <c r="AR272" s="152">
        <f>VLOOKUP(AR$2,怪物属性!$B$4:$F$29,5,FALSE)/($F272-VLOOKUP(AR$2,怪物属性!$B$4:$F$29,4,FALSE))</f>
        <v>39.343908201147485</v>
      </c>
      <c r="AS272" s="153">
        <f>$E272/(VLOOKUP(AS$2,怪物属性!$B$4:$F$29,3,FALSE)-$G272)/IF(AR272&lt;0,ABS(AR272),AR272)</f>
        <v>0.33045059886596123</v>
      </c>
      <c r="AT272" s="152">
        <f>VLOOKUP(AT$2,怪物属性!$B$4:$F$29,5,FALSE)/($F272-VLOOKUP(AT$2,怪物属性!$B$4:$F$29,4,FALSE))</f>
        <v>43.609820024462692</v>
      </c>
      <c r="AU272" s="153">
        <f>$E272/(VLOOKUP(AU$2,怪物属性!$B$4:$F$29,3,FALSE)-$G272)/IF(AT272&lt;0,ABS(AT272),AT272)</f>
        <v>0.24574436362883287</v>
      </c>
      <c r="AV272" s="152">
        <f>VLOOKUP(AV$2,怪物属性!$B$4:$F$29,5,FALSE)/($F272-VLOOKUP(AV$2,怪物属性!$B$4:$F$29,4,FALSE))</f>
        <v>50.006385696040866</v>
      </c>
      <c r="AW272" s="153">
        <f>$E272/(VLOOKUP(AW$2,怪物属性!$B$4:$F$29,3,FALSE)-$G272)/IF(AV272&lt;0,ABS(AV272),AV272)</f>
        <v>0.17758131373858452</v>
      </c>
      <c r="AX272" s="152">
        <f>VLOOKUP(AX$2,怪物属性!$B$4:$F$29,5,FALSE)/($F272-VLOOKUP(AX$2,怪物属性!$B$4:$F$29,4,FALSE))</f>
        <v>55.478061370805847</v>
      </c>
      <c r="AY272" s="153">
        <f>$E272/(VLOOKUP(AY$2,怪物属性!$B$4:$F$29,3,FALSE)-$G272)/IF(AX272&lt;0,ABS(AX272),AX272)</f>
        <v>0.13599122023497134</v>
      </c>
      <c r="AZ272" s="152">
        <f>VLOOKUP(AZ$2,怪物属性!$B$4:$F$29,5,FALSE)/($F272-VLOOKUP(AZ$2,怪物属性!$B$4:$F$29,4,FALSE))</f>
        <v>63.774590163934427</v>
      </c>
      <c r="BA272" s="153">
        <f>$E272/(VLOOKUP(BA$2,怪物属性!$B$4:$F$29,3,FALSE)-$G272)/IF(AZ272&lt;0,ABS(AZ272),AZ272)</f>
        <v>9.7992233330579187E-2</v>
      </c>
      <c r="BB272" s="152">
        <f>VLOOKUP(BB$2,怪物属性!$B$4:$F$29,5,FALSE)/($F272-VLOOKUP(BB$2,怪物属性!$B$4:$F$29,4,FALSE))</f>
        <v>72.178451178451184</v>
      </c>
      <c r="BC272" s="153">
        <f>$E272/(VLOOKUP(BC$2,怪物属性!$B$4:$F$29,3,FALSE)-$G272)/IF(BB272&lt;0,ABS(BB272),BB272)</f>
        <v>7.1774156717538506E-2</v>
      </c>
      <c r="BD272" s="152">
        <f>VLOOKUP(BD$2,怪物属性!$B$4:$F$29,5,FALSE)/($F272-VLOOKUP(BD$2,怪物属性!$B$4:$F$29,4,FALSE))</f>
        <v>89.241939928354924</v>
      </c>
      <c r="BE272" s="153">
        <f>$E272/(VLOOKUP(BE$2,怪物属性!$B$4:$F$29,3,FALSE)-$G272)/IF(BD272&lt;0,ABS(BD272),BD272)</f>
        <v>4.3751349870120144E-2</v>
      </c>
    </row>
    <row r="273" spans="1:57" x14ac:dyDescent="0.15">
      <c r="A273" s="30">
        <f>VLOOKUP(B273,装备升级!W:AB,静态模拟!C273+1,FALSE)+IF(静态模拟!D273=0,0,VLOOKUP(B273,装备强化!AP:AZ,静态模拟!D273+1,FALSE))</f>
        <v>1019</v>
      </c>
      <c r="B273" s="149">
        <v>20</v>
      </c>
      <c r="C273" s="149">
        <v>5</v>
      </c>
      <c r="D273" s="149">
        <v>3</v>
      </c>
      <c r="E273" s="149">
        <f t="shared" si="13"/>
        <v>53520</v>
      </c>
      <c r="F273" s="22">
        <f t="shared" si="14"/>
        <v>17840</v>
      </c>
      <c r="G273" s="22">
        <f t="shared" si="15"/>
        <v>8920</v>
      </c>
      <c r="H273" s="152">
        <f>VLOOKUP(H$2,怪物属性!$B$4:$F$29,5,FALSE)/($F273-VLOOKUP(H$2,怪物属性!$B$4:$F$29,4,FALSE))</f>
        <v>0.63726926457661881</v>
      </c>
      <c r="I273" s="153">
        <f>$E273/(VLOOKUP(I$2,怪物属性!$B$4:$F$29,3,FALSE)-$G273)/IF(H273&lt;0,ABS(H273),H273)</f>
        <v>-11.393750906394583</v>
      </c>
      <c r="J273" s="152">
        <f>VLOOKUP(J$2,怪物属性!$B$4:$F$29,5,FALSE)/($F273-VLOOKUP(J$2,怪物属性!$B$4:$F$29,4,FALSE))</f>
        <v>0.95054782351199285</v>
      </c>
      <c r="K273" s="153">
        <f>$E273/(VLOOKUP(K$2,怪物属性!$B$4:$F$29,3,FALSE)-$G273)/IF(J273&lt;0,ABS(J273),J273)</f>
        <v>-8.1036807472331187</v>
      </c>
      <c r="L273" s="152">
        <f>VLOOKUP(L$2,怪物属性!$B$4:$F$29,5,FALSE)/($F273-VLOOKUP(L$2,怪物属性!$B$4:$F$29,4,FALSE))</f>
        <v>1.5201149425287357</v>
      </c>
      <c r="M273" s="153">
        <f>$E273/(VLOOKUP(M$2,怪物属性!$B$4:$F$29,3,FALSE)-$G273)/IF(L273&lt;0,ABS(L273),L273)</f>
        <v>-5.3974956146159574</v>
      </c>
      <c r="N273" s="152">
        <f>VLOOKUP(N$2,怪物属性!$B$4:$F$29,5,FALSE)/($F273-VLOOKUP(N$2,怪物属性!$B$4:$F$29,4,FALSE))</f>
        <v>2.0002421014405036</v>
      </c>
      <c r="O273" s="153">
        <f>$E273/(VLOOKUP(O$2,怪物属性!$B$4:$F$29,3,FALSE)-$G273)/IF(N273&lt;0,ABS(N273),N273)</f>
        <v>-4.3885125594227139</v>
      </c>
      <c r="P273" s="152">
        <f>VLOOKUP(P$2,怪物属性!$B$4:$F$29,5,FALSE)/($F273-VLOOKUP(P$2,怪物属性!$B$4:$F$29,4,FALSE))</f>
        <v>2.8067201175102516</v>
      </c>
      <c r="Q273" s="153">
        <f>$E273/(VLOOKUP(Q$2,怪物属性!$B$4:$F$29,3,FALSE)-$G273)/IF(P273&lt;0,ABS(P273),P273)</f>
        <v>-3.3642414369977578</v>
      </c>
      <c r="R273" s="152">
        <f>VLOOKUP(R$2,怪物属性!$B$4:$F$29,5,FALSE)/($F273-VLOOKUP(R$2,怪物属性!$B$4:$F$29,4,FALSE))</f>
        <v>3.4885708976026759</v>
      </c>
      <c r="S273" s="153">
        <f>$E273/(VLOOKUP(S$2,怪物属性!$B$4:$F$29,3,FALSE)-$G273)/IF(R273&lt;0,ABS(R273),R273)</f>
        <v>-2.9423716295626252</v>
      </c>
      <c r="T273" s="152">
        <f>VLOOKUP(T$2,怪物属性!$B$4:$F$29,5,FALSE)/($F273-VLOOKUP(T$2,怪物属性!$B$4:$F$29,4,FALSE))</f>
        <v>4.5514475498182732</v>
      </c>
      <c r="U273" s="153">
        <f>$E273/(VLOOKUP(U$2,怪物属性!$B$4:$F$29,3,FALSE)-$G273)/IF(T273&lt;0,ABS(T273),T273)</f>
        <v>-2.4595056168634244</v>
      </c>
      <c r="V273" s="152">
        <f>VLOOKUP(V$2,怪物属性!$B$4:$F$29,5,FALSE)/($F273-VLOOKUP(V$2,怪物属性!$B$4:$F$29,4,FALSE))</f>
        <v>5.4026632847178186</v>
      </c>
      <c r="W273" s="153">
        <f>$E273/(VLOOKUP(W$2,怪物属性!$B$4:$F$29,3,FALSE)-$G273)/IF(V273&lt;0,ABS(V273),V273)</f>
        <v>-2.2809637006936851</v>
      </c>
      <c r="X273" s="152">
        <f>VLOOKUP(X$2,怪物属性!$B$4:$F$29,5,FALSE)/($F273-VLOOKUP(X$2,怪物属性!$B$4:$F$29,4,FALSE))</f>
        <v>6.7330081509530837</v>
      </c>
      <c r="Y273" s="153">
        <f>$E273/(VLOOKUP(Y$2,怪物属性!$B$4:$F$29,3,FALSE)-$G273)/IF(X273&lt;0,ABS(X273),X273)</f>
        <v>-2.0366125387863208</v>
      </c>
      <c r="Z273" s="152">
        <f>VLOOKUP(Z$2,怪物属性!$B$4:$F$29,5,FALSE)/($F273-VLOOKUP(Z$2,怪物属性!$B$4:$F$29,4,FALSE))</f>
        <v>7.7888101890961075</v>
      </c>
      <c r="AA273" s="153">
        <f>$E273/(VLOOKUP(AA$2,怪物属性!$B$4:$F$29,3,FALSE)-$G273)/IF(Z273&lt;0,ABS(Z273),Z273)</f>
        <v>-1.9882511879402054</v>
      </c>
      <c r="AB273" s="152">
        <f>VLOOKUP(AB$2,怪物属性!$B$4:$F$29,5,FALSE)/($F273-VLOOKUP(AB$2,怪物属性!$B$4:$F$29,4,FALSE))</f>
        <v>12.952460383653044</v>
      </c>
      <c r="AC273" s="153">
        <f>$E273/(VLOOKUP(AC$2,怪物属性!$B$4:$F$29,3,FALSE)-$G273)/IF(AB273&lt;0,ABS(AB273),AB273)</f>
        <v>-2.9684148588937989</v>
      </c>
      <c r="AD273" s="152">
        <f>VLOOKUP(AD$2,怪物属性!$B$4:$F$29,5,FALSE)/($F273-VLOOKUP(AD$2,怪物属性!$B$4:$F$29,4,FALSE))</f>
        <v>14.884361935803868</v>
      </c>
      <c r="AE273" s="153">
        <f>$E273/(VLOOKUP(AE$2,怪物属性!$B$4:$F$29,3,FALSE)-$G273)/IF(AD273&lt;0,ABS(AD273),AD273)</f>
        <v>-4.6158153287554899</v>
      </c>
      <c r="AF273" s="152">
        <f>VLOOKUP(AF$2,怪物属性!$B$4:$F$29,5,FALSE)/($F273-VLOOKUP(AF$2,怪物属性!$B$4:$F$29,4,FALSE))</f>
        <v>17.760630604570437</v>
      </c>
      <c r="AG273" s="153">
        <f>$E273/(VLOOKUP(AG$2,怪物属性!$B$4:$F$29,3,FALSE)-$G273)/IF(AF273&lt;0,ABS(AF273),AF273)</f>
        <v>-20.499364057454702</v>
      </c>
      <c r="AH273" s="152">
        <f>VLOOKUP(AH$2,怪物属性!$B$4:$F$29,5,FALSE)/($F273-VLOOKUP(AH$2,怪物属性!$B$4:$F$29,4,FALSE))</f>
        <v>20.118741692512184</v>
      </c>
      <c r="AI273" s="153">
        <f>$E273/(VLOOKUP(AI$2,怪物属性!$B$4:$F$29,3,FALSE)-$G273)/IF(AH273&lt;0,ABS(AH273),AH273)</f>
        <v>5.4512420718816061</v>
      </c>
      <c r="AJ273" s="152">
        <f>VLOOKUP(AJ$2,怪物属性!$B$4:$F$29,5,FALSE)/($F273-VLOOKUP(AJ$2,怪物属性!$B$4:$F$29,4,FALSE))</f>
        <v>23.584956955142729</v>
      </c>
      <c r="AK273" s="153">
        <f>$E273/(VLOOKUP(AK$2,怪物属性!$B$4:$F$29,3,FALSE)-$G273)/IF(AJ273&lt;0,ABS(AJ273),AJ273)</f>
        <v>1.973254838806678</v>
      </c>
      <c r="AL273" s="152">
        <f>VLOOKUP(AL$2,怪物属性!$B$4:$F$29,5,FALSE)/($F273-VLOOKUP(AL$2,怪物属性!$B$4:$F$29,4,FALSE))</f>
        <v>26.560907612483543</v>
      </c>
      <c r="AM273" s="153">
        <f>$E273/(VLOOKUP(AM$2,怪物属性!$B$4:$F$29,3,FALSE)-$G273)/IF(AL273&lt;0,ABS(AL273),AL273)</f>
        <v>1.0775354996590369</v>
      </c>
      <c r="AN273" s="152">
        <f>VLOOKUP(AN$2,怪物属性!$B$4:$F$29,5,FALSE)/($F273-VLOOKUP(AN$2,怪物属性!$B$4:$F$29,4,FALSE))</f>
        <v>30.726327486308438</v>
      </c>
      <c r="AO273" s="153">
        <f>$E273/(VLOOKUP(AO$2,怪物属性!$B$4:$F$29,3,FALSE)-$G273)/IF(AN273&lt;0,ABS(AN273),AN273)</f>
        <v>0.6798706988883475</v>
      </c>
      <c r="AP273" s="152">
        <f>VLOOKUP(AP$2,怪物属性!$B$4:$F$29,5,FALSE)/($F273-VLOOKUP(AP$2,怪物属性!$B$4:$F$29,4,FALSE))</f>
        <v>34.186388118165496</v>
      </c>
      <c r="AQ273" s="153">
        <f>$E273/(VLOOKUP(AQ$2,怪物属性!$B$4:$F$29,3,FALSE)-$G273)/IF(AP273&lt;0,ABS(AP273),AP273)</f>
        <v>0.47240053611433275</v>
      </c>
      <c r="AR273" s="152">
        <f>VLOOKUP(AR$2,怪物属性!$B$4:$F$29,5,FALSE)/($F273-VLOOKUP(AR$2,怪物属性!$B$4:$F$29,4,FALSE))</f>
        <v>39.178625441102334</v>
      </c>
      <c r="AS273" s="153">
        <f>$E273/(VLOOKUP(AS$2,怪物属性!$B$4:$F$29,3,FALSE)-$G273)/IF(AR273&lt;0,ABS(AR273),AR273)</f>
        <v>0.3348164186756229</v>
      </c>
      <c r="AT273" s="152">
        <f>VLOOKUP(AT$2,怪物属性!$B$4:$F$29,5,FALSE)/($F273-VLOOKUP(AT$2,怪物属性!$B$4:$F$29,4,FALSE))</f>
        <v>43.420146137787057</v>
      </c>
      <c r="AU273" s="153">
        <f>$E273/(VLOOKUP(AU$2,怪物属性!$B$4:$F$29,3,FALSE)-$G273)/IF(AT273&lt;0,ABS(AT273),AT273)</f>
        <v>0.24876035340385055</v>
      </c>
      <c r="AV273" s="152">
        <f>VLOOKUP(AV$2,怪物属性!$B$4:$F$29,5,FALSE)/($F273-VLOOKUP(AV$2,怪物属性!$B$4:$F$29,4,FALSE))</f>
        <v>49.779331638212859</v>
      </c>
      <c r="AW273" s="153">
        <f>$E273/(VLOOKUP(AW$2,怪物属性!$B$4:$F$29,3,FALSE)-$G273)/IF(AV273&lt;0,ABS(AV273),AV273)</f>
        <v>0.17963993479695006</v>
      </c>
      <c r="AX273" s="152">
        <f>VLOOKUP(AX$2,怪物属性!$B$4:$F$29,5,FALSE)/($F273-VLOOKUP(AX$2,怪物属性!$B$4:$F$29,4,FALSE))</f>
        <v>55.214156597849872</v>
      </c>
      <c r="AY273" s="153">
        <f>$E273/(VLOOKUP(AY$2,怪物属性!$B$4:$F$29,3,FALSE)-$G273)/IF(AX273&lt;0,ABS(AX273),AX273)</f>
        <v>0.13751122518748576</v>
      </c>
      <c r="AZ273" s="152">
        <f>VLOOKUP(AZ$2,怪物属性!$B$4:$F$29,5,FALSE)/($F273-VLOOKUP(AZ$2,怪物属性!$B$4:$F$29,4,FALSE))</f>
        <v>63.449541284403672</v>
      </c>
      <c r="BA273" s="153">
        <f>$E273/(VLOOKUP(BA$2,怪物属性!$B$4:$F$29,3,FALSE)-$G273)/IF(AZ273&lt;0,ABS(AZ273),AZ273)</f>
        <v>9.9061058853375822E-2</v>
      </c>
      <c r="BB273" s="152">
        <f>VLOOKUP(BB$2,怪物属性!$B$4:$F$29,5,FALSE)/($F273-VLOOKUP(BB$2,怪物属性!$B$4:$F$29,4,FALSE))</f>
        <v>71.775669642857139</v>
      </c>
      <c r="BC273" s="153">
        <f>$E273/(VLOOKUP(BC$2,怪物属性!$B$4:$F$29,3,FALSE)-$G273)/IF(BB273&lt;0,ABS(BB273),BB273)</f>
        <v>7.2555860181032245E-2</v>
      </c>
      <c r="BD273" s="152">
        <f>VLOOKUP(BD$2,怪物属性!$B$4:$F$29,5,FALSE)/($F273-VLOOKUP(BD$2,怪物属性!$B$4:$F$29,4,FALSE))</f>
        <v>88.631362889983578</v>
      </c>
      <c r="BE273" s="153">
        <f>$E273/(VLOOKUP(BE$2,怪物属性!$B$4:$F$29,3,FALSE)-$G273)/IF(BD273&lt;0,ABS(BD273),BD273)</f>
        <v>4.4257509015149195E-2</v>
      </c>
    </row>
    <row r="274" spans="1:57" x14ac:dyDescent="0.15">
      <c r="A274" s="30">
        <f>VLOOKUP(B274,装备升级!W:AB,静态模拟!C274+1,FALSE)+IF(静态模拟!D274=0,0,VLOOKUP(B274,装备强化!AP:AZ,静态模拟!D274+1,FALSE))</f>
        <v>1329</v>
      </c>
      <c r="B274" s="149">
        <v>20</v>
      </c>
      <c r="C274" s="149">
        <v>5</v>
      </c>
      <c r="D274" s="149">
        <v>4</v>
      </c>
      <c r="E274" s="149">
        <f t="shared" si="13"/>
        <v>53670</v>
      </c>
      <c r="F274" s="22">
        <f t="shared" si="14"/>
        <v>17890</v>
      </c>
      <c r="G274" s="22">
        <f t="shared" si="15"/>
        <v>8945</v>
      </c>
      <c r="H274" s="152">
        <f>VLOOKUP(H$2,怪物属性!$B$4:$F$29,5,FALSE)/($F274-VLOOKUP(H$2,怪物属性!$B$4:$F$29,4,FALSE))</f>
        <v>0.63540753724802801</v>
      </c>
      <c r="I274" s="153">
        <f>$E274/(VLOOKUP(I$2,怪物属性!$B$4:$F$29,3,FALSE)-$G274)/IF(H274&lt;0,ABS(H274),H274)</f>
        <v>-11.420426698494992</v>
      </c>
      <c r="J274" s="152">
        <f>VLOOKUP(J$2,怪物属性!$B$4:$F$29,5,FALSE)/($F274-VLOOKUP(J$2,怪物属性!$B$4:$F$29,4,FALSE))</f>
        <v>0.94774136403897258</v>
      </c>
      <c r="K274" s="153">
        <f>$E274/(VLOOKUP(K$2,怪物属性!$B$4:$F$29,3,FALSE)-$G274)/IF(J274&lt;0,ABS(J274),J274)</f>
        <v>-8.1212353121720504</v>
      </c>
      <c r="L274" s="152">
        <f>VLOOKUP(L$2,怪物属性!$B$4:$F$29,5,FALSE)/($F274-VLOOKUP(L$2,怪物属性!$B$4:$F$29,4,FALSE))</f>
        <v>1.5155783693446341</v>
      </c>
      <c r="M274" s="153">
        <f>$E274/(VLOOKUP(M$2,怪物属性!$B$4:$F$29,3,FALSE)-$G274)/IF(L274&lt;0,ABS(L274),L274)</f>
        <v>-5.4080976687494884</v>
      </c>
      <c r="N274" s="152">
        <f>VLOOKUP(N$2,怪物属性!$B$4:$F$29,5,FALSE)/($F274-VLOOKUP(N$2,怪物属性!$B$4:$F$29,4,FALSE))</f>
        <v>1.994207096307024</v>
      </c>
      <c r="O274" s="153">
        <f>$E274/(VLOOKUP(O$2,怪物属性!$B$4:$F$29,3,FALSE)-$G274)/IF(N274&lt;0,ABS(N274),N274)</f>
        <v>-4.3961045523875821</v>
      </c>
      <c r="P274" s="152">
        <f>VLOOKUP(P$2,怪物属性!$B$4:$F$29,5,FALSE)/($F274-VLOOKUP(P$2,怪物属性!$B$4:$F$29,4,FALSE))</f>
        <v>2.7981573006284703</v>
      </c>
      <c r="Q274" s="153">
        <f>$E274/(VLOOKUP(Q$2,怪物属性!$B$4:$F$29,3,FALSE)-$G274)/IF(P274&lt;0,ABS(P274),P274)</f>
        <v>-3.3691340153539699</v>
      </c>
      <c r="R274" s="152">
        <f>VLOOKUP(R$2,怪物属性!$B$4:$F$29,5,FALSE)/($F274-VLOOKUP(R$2,怪物属性!$B$4:$F$29,4,FALSE))</f>
        <v>3.4777990489717778</v>
      </c>
      <c r="S274" s="153">
        <f>$E274/(VLOOKUP(S$2,怪物属性!$B$4:$F$29,3,FALSE)-$G274)/IF(R274&lt;0,ABS(R274),R274)</f>
        <v>-2.9456335145117709</v>
      </c>
      <c r="T274" s="152">
        <f>VLOOKUP(T$2,怪物属性!$B$4:$F$29,5,FALSE)/($F274-VLOOKUP(T$2,怪物属性!$B$4:$F$29,4,FALSE))</f>
        <v>4.5372313843078462</v>
      </c>
      <c r="U274" s="153">
        <f>$E274/(VLOOKUP(U$2,怪物属性!$B$4:$F$29,3,FALSE)-$G274)/IF(T274&lt;0,ABS(T274),T274)</f>
        <v>-2.4612566432063456</v>
      </c>
      <c r="V274" s="152">
        <f>VLOOKUP(V$2,怪物属性!$B$4:$F$29,5,FALSE)/($F274-VLOOKUP(V$2,怪物属性!$B$4:$F$29,4,FALSE))</f>
        <v>5.3855878634639698</v>
      </c>
      <c r="W274" s="153">
        <f>$E274/(VLOOKUP(W$2,怪物属性!$B$4:$F$29,3,FALSE)-$G274)/IF(V274&lt;0,ABS(V274),V274)</f>
        <v>-2.2814757132538821</v>
      </c>
      <c r="X274" s="152">
        <f>VLOOKUP(X$2,怪物属性!$B$4:$F$29,5,FALSE)/($F274-VLOOKUP(X$2,怪物属性!$B$4:$F$29,4,FALSE))</f>
        <v>6.7114707952146375</v>
      </c>
      <c r="Y274" s="153">
        <f>$E274/(VLOOKUP(Y$2,怪物属性!$B$4:$F$29,3,FALSE)-$G274)/IF(X274&lt;0,ABS(X274),X274)</f>
        <v>-2.0358342265209122</v>
      </c>
      <c r="Z274" s="152">
        <f>VLOOKUP(Z$2,怪物属性!$B$4:$F$29,5,FALSE)/($F274-VLOOKUP(Z$2,怪物属性!$B$4:$F$29,4,FALSE))</f>
        <v>7.7635857244640194</v>
      </c>
      <c r="AA274" s="153">
        <f>$E274/(VLOOKUP(AA$2,怪物属性!$B$4:$F$29,3,FALSE)-$G274)/IF(Z274&lt;0,ABS(Z274),Z274)</f>
        <v>-1.9859358658895536</v>
      </c>
      <c r="AB274" s="152">
        <f>VLOOKUP(AB$2,怪物属性!$B$4:$F$29,5,FALSE)/($F274-VLOOKUP(AB$2,怪物属性!$B$4:$F$29,4,FALSE))</f>
        <v>12.907604931430946</v>
      </c>
      <c r="AC274" s="153">
        <f>$E274/(VLOOKUP(AC$2,怪物属性!$B$4:$F$29,3,FALSE)-$G274)/IF(AB274&lt;0,ABS(AB274),AB274)</f>
        <v>-2.934378153967939</v>
      </c>
      <c r="AD274" s="152">
        <f>VLOOKUP(AD$2,怪物属性!$B$4:$F$29,5,FALSE)/($F274-VLOOKUP(AD$2,怪物属性!$B$4:$F$29,4,FALSE))</f>
        <v>14.831815293370049</v>
      </c>
      <c r="AE274" s="153">
        <f>$E274/(VLOOKUP(AE$2,怪物属性!$B$4:$F$29,3,FALSE)-$G274)/IF(AD274&lt;0,ABS(AD274),AD274)</f>
        <v>-4.5007121530918122</v>
      </c>
      <c r="AF274" s="152">
        <f>VLOOKUP(AF$2,怪物属性!$B$4:$F$29,5,FALSE)/($F274-VLOOKUP(AF$2,怪物属性!$B$4:$F$29,4,FALSE))</f>
        <v>17.696642167459288</v>
      </c>
      <c r="AG274" s="153">
        <f>$E274/(VLOOKUP(AG$2,怪物属性!$B$4:$F$29,3,FALSE)-$G274)/IF(AF274&lt;0,ABS(AF274),AF274)</f>
        <v>-17.63243449057823</v>
      </c>
      <c r="AH274" s="152">
        <f>VLOOKUP(AH$2,怪物属性!$B$4:$F$29,5,FALSE)/($F274-VLOOKUP(AH$2,怪物属性!$B$4:$F$29,4,FALSE))</f>
        <v>20.044732195409065</v>
      </c>
      <c r="AI274" s="153">
        <f>$E274/(VLOOKUP(AI$2,怪物属性!$B$4:$F$29,3,FALSE)-$G274)/IF(AH274&lt;0,ABS(AH274),AH274)</f>
        <v>5.7829620987614865</v>
      </c>
      <c r="AJ274" s="152">
        <f>VLOOKUP(AJ$2,怪物属性!$B$4:$F$29,5,FALSE)/($F274-VLOOKUP(AJ$2,怪物属性!$B$4:$F$29,4,FALSE))</f>
        <v>23.496238338850436</v>
      </c>
      <c r="AK274" s="153">
        <f>$E274/(VLOOKUP(AK$2,怪物属性!$B$4:$F$29,3,FALSE)-$G274)/IF(AJ274&lt;0,ABS(AJ274),AJ274)</f>
        <v>2.0303959288574673</v>
      </c>
      <c r="AL274" s="152">
        <f>VLOOKUP(AL$2,怪物属性!$B$4:$F$29,5,FALSE)/($F274-VLOOKUP(AL$2,怪物属性!$B$4:$F$29,4,FALSE))</f>
        <v>26.458458690118029</v>
      </c>
      <c r="AM274" s="153">
        <f>$E274/(VLOOKUP(AM$2,怪物属性!$B$4:$F$29,3,FALSE)-$G274)/IF(AL274&lt;0,ABS(AL274),AL274)</f>
        <v>1.0994378484024678</v>
      </c>
      <c r="AN274" s="152">
        <f>VLOOKUP(AN$2,怪物属性!$B$4:$F$29,5,FALSE)/($F274-VLOOKUP(AN$2,怪物属性!$B$4:$F$29,4,FALSE))</f>
        <v>30.604869950193692</v>
      </c>
      <c r="AO274" s="153">
        <f>$E274/(VLOOKUP(AO$2,怪物属性!$B$4:$F$29,3,FALSE)-$G274)/IF(AN274&lt;0,ABS(AN274),AN274)</f>
        <v>0.69122683433512322</v>
      </c>
      <c r="AP274" s="152">
        <f>VLOOKUP(AP$2,怪物属性!$B$4:$F$29,5,FALSE)/($F274-VLOOKUP(AP$2,怪物属性!$B$4:$F$29,4,FALSE))</f>
        <v>34.047464239271783</v>
      </c>
      <c r="AQ274" s="153">
        <f>$E274/(VLOOKUP(AQ$2,怪物属性!$B$4:$F$29,3,FALSE)-$G274)/IF(AP274&lt;0,ABS(AP274),AP274)</f>
        <v>0.47927298437305538</v>
      </c>
      <c r="AR274" s="152">
        <f>VLOOKUP(AR$2,怪物属性!$B$4:$F$29,5,FALSE)/($F274-VLOOKUP(AR$2,怪物属性!$B$4:$F$29,4,FALSE))</f>
        <v>39.014725568942438</v>
      </c>
      <c r="AS274" s="153">
        <f>$E274/(VLOOKUP(AS$2,怪物属性!$B$4:$F$29,3,FALSE)-$G274)/IF(AR274&lt;0,ABS(AR274),AR274)</f>
        <v>0.33924400392218851</v>
      </c>
      <c r="AT274" s="152">
        <f>VLOOKUP(AT$2,怪物属性!$B$4:$F$29,5,FALSE)/($F274-VLOOKUP(AT$2,怪物属性!$B$4:$F$29,4,FALSE))</f>
        <v>43.232115018188118</v>
      </c>
      <c r="AU274" s="153">
        <f>$E274/(VLOOKUP(AU$2,怪物属性!$B$4:$F$29,3,FALSE)-$G274)/IF(AT274&lt;0,ABS(AT274),AT274)</f>
        <v>0.25181302676790879</v>
      </c>
      <c r="AV274" s="152">
        <f>VLOOKUP(AV$2,怪物属性!$B$4:$F$29,5,FALSE)/($F274-VLOOKUP(AV$2,怪物属性!$B$4:$F$29,4,FALSE))</f>
        <v>49.554330139215331</v>
      </c>
      <c r="AW274" s="153">
        <f>$E274/(VLOOKUP(AW$2,怪物属性!$B$4:$F$29,3,FALSE)-$G274)/IF(AV274&lt;0,ABS(AV274),AV274)</f>
        <v>0.18172041740345823</v>
      </c>
      <c r="AX274" s="152">
        <f>VLOOKUP(AX$2,怪物属性!$B$4:$F$29,5,FALSE)/($F274-VLOOKUP(AX$2,怪物属性!$B$4:$F$29,4,FALSE))</f>
        <v>54.952750686488024</v>
      </c>
      <c r="AY274" s="153">
        <f>$E274/(VLOOKUP(AY$2,怪物属性!$B$4:$F$29,3,FALSE)-$G274)/IF(AX274&lt;0,ABS(AX274),AX274)</f>
        <v>0.13904572991966552</v>
      </c>
      <c r="AZ274" s="152">
        <f>VLOOKUP(AZ$2,怪物属性!$B$4:$F$29,5,FALSE)/($F274-VLOOKUP(AZ$2,怪物属性!$B$4:$F$29,4,FALSE))</f>
        <v>63.127789046653142</v>
      </c>
      <c r="BA274" s="153">
        <f>$E274/(VLOOKUP(BA$2,怪物属性!$B$4:$F$29,3,FALSE)-$G274)/IF(AZ274&lt;0,ABS(AZ274),AZ274)</f>
        <v>0.10013901747210284</v>
      </c>
      <c r="BB274" s="152">
        <f>VLOOKUP(BB$2,怪物属性!$B$4:$F$29,5,FALSE)/($F274-VLOOKUP(BB$2,怪物属性!$B$4:$F$29,4,FALSE))</f>
        <v>71.377358490566039</v>
      </c>
      <c r="BC274" s="153">
        <f>$E274/(VLOOKUP(BC$2,怪物属性!$B$4:$F$29,3,FALSE)-$G274)/IF(BB274&lt;0,ABS(BB274),BB274)</f>
        <v>7.3343651172065844E-2</v>
      </c>
      <c r="BD274" s="152">
        <f>VLOOKUP(BD$2,怪物属性!$B$4:$F$29,5,FALSE)/($F274-VLOOKUP(BD$2,怪物属性!$B$4:$F$29,4,FALSE))</f>
        <v>88.02908399021473</v>
      </c>
      <c r="BE274" s="153">
        <f>$E274/(VLOOKUP(BE$2,怪物属性!$B$4:$F$29,3,FALSE)-$G274)/IF(BD274&lt;0,ABS(BD274),BD274)</f>
        <v>4.4767226878404003E-2</v>
      </c>
    </row>
    <row r="275" spans="1:57" x14ac:dyDescent="0.15">
      <c r="A275" s="30">
        <f>VLOOKUP(B275,装备升级!W:AB,静态模拟!C275+1,FALSE)+IF(静态模拟!D275=0,0,VLOOKUP(B275,装备强化!AP:AZ,静态模拟!D275+1,FALSE))</f>
        <v>1932</v>
      </c>
      <c r="B275" s="149">
        <v>20</v>
      </c>
      <c r="C275" s="149">
        <v>5</v>
      </c>
      <c r="D275" s="149">
        <v>5</v>
      </c>
      <c r="E275" s="149">
        <f t="shared" si="13"/>
        <v>53820</v>
      </c>
      <c r="F275" s="22">
        <f t="shared" si="14"/>
        <v>17940</v>
      </c>
      <c r="G275" s="22">
        <f t="shared" si="15"/>
        <v>8970</v>
      </c>
      <c r="H275" s="152">
        <f>VLOOKUP(H$2,怪物属性!$B$4:$F$29,5,FALSE)/($F275-VLOOKUP(H$2,怪物属性!$B$4:$F$29,4,FALSE))</f>
        <v>0.63355665598601807</v>
      </c>
      <c r="I275" s="153">
        <f>$E275/(VLOOKUP(I$2,怪物属性!$B$4:$F$29,3,FALSE)-$G275)/IF(H275&lt;0,ABS(H275),H275)</f>
        <v>-11.447108624639304</v>
      </c>
      <c r="J275" s="152">
        <f>VLOOKUP(J$2,怪物属性!$B$4:$F$29,5,FALSE)/($F275-VLOOKUP(J$2,怪物属性!$B$4:$F$29,4,FALSE))</f>
        <v>0.94495142773035035</v>
      </c>
      <c r="K275" s="153">
        <f>$E275/(VLOOKUP(K$2,怪物属性!$B$4:$F$29,3,FALSE)-$G275)/IF(J275&lt;0,ABS(J275),J275)</f>
        <v>-8.1387980010310024</v>
      </c>
      <c r="L275" s="152">
        <f>VLOOKUP(L$2,怪物属性!$B$4:$F$29,5,FALSE)/($F275-VLOOKUP(L$2,怪物属性!$B$4:$F$29,4,FALSE))</f>
        <v>1.5110687931444895</v>
      </c>
      <c r="M275" s="153">
        <f>$E275/(VLOOKUP(M$2,怪物属性!$B$4:$F$29,3,FALSE)-$G275)/IF(L275&lt;0,ABS(L275),L275)</f>
        <v>-5.4187089476713028</v>
      </c>
      <c r="N275" s="152">
        <f>VLOOKUP(N$2,怪物属性!$B$4:$F$29,5,FALSE)/($F275-VLOOKUP(N$2,怪物属性!$B$4:$F$29,4,FALSE))</f>
        <v>1.9882083985080015</v>
      </c>
      <c r="O275" s="153">
        <f>$E275/(VLOOKUP(O$2,怪物属性!$B$4:$F$29,3,FALSE)-$G275)/IF(N275&lt;0,ABS(N275),N275)</f>
        <v>-4.4037086302084054</v>
      </c>
      <c r="P275" s="152">
        <f>VLOOKUP(P$2,怪物属性!$B$4:$F$29,5,FALSE)/($F275-VLOOKUP(P$2,怪物属性!$B$4:$F$29,4,FALSE))</f>
        <v>2.7896465721759229</v>
      </c>
      <c r="Q275" s="153">
        <f>$E275/(VLOOKUP(Q$2,怪物属性!$B$4:$F$29,3,FALSE)-$G275)/IF(P275&lt;0,ABS(P275),P275)</f>
        <v>-3.374041014948256</v>
      </c>
      <c r="R275" s="152">
        <f>VLOOKUP(R$2,怪物属性!$B$4:$F$29,5,FALSE)/($F275-VLOOKUP(R$2,怪物属性!$B$4:$F$29,4,FALSE))</f>
        <v>3.4670935172074122</v>
      </c>
      <c r="S275" s="153">
        <f>$E275/(VLOOKUP(S$2,怪物属性!$B$4:$F$29,3,FALSE)-$G275)/IF(R275&lt;0,ABS(R275),R275)</f>
        <v>-2.9489150157027511</v>
      </c>
      <c r="T275" s="152">
        <f>VLOOKUP(T$2,怪物属性!$B$4:$F$29,5,FALSE)/($F275-VLOOKUP(T$2,怪物属性!$B$4:$F$29,4,FALSE))</f>
        <v>4.5231037489102004</v>
      </c>
      <c r="U275" s="153">
        <f>$E275/(VLOOKUP(U$2,怪物属性!$B$4:$F$29,3,FALSE)-$G275)/IF(T275&lt;0,ABS(T275),T275)</f>
        <v>-2.4630322957601472</v>
      </c>
      <c r="V275" s="152">
        <f>VLOOKUP(V$2,怪物属性!$B$4:$F$29,5,FALSE)/($F275-VLOOKUP(V$2,怪物属性!$B$4:$F$29,4,FALSE))</f>
        <v>5.3686200378071831</v>
      </c>
      <c r="W275" s="153">
        <f>$E275/(VLOOKUP(W$2,怪物属性!$B$4:$F$29,3,FALSE)-$G275)/IF(V275&lt;0,ABS(V275),V275)</f>
        <v>-2.282021974780621</v>
      </c>
      <c r="X275" s="152">
        <f>VLOOKUP(X$2,怪物属性!$B$4:$F$29,5,FALSE)/($F275-VLOOKUP(X$2,怪物属性!$B$4:$F$29,4,FALSE))</f>
        <v>6.6900707863018942</v>
      </c>
      <c r="Y275" s="153">
        <f>$E275/(VLOOKUP(Y$2,怪物属性!$B$4:$F$29,3,FALSE)-$G275)/IF(X275&lt;0,ABS(X275),X275)</f>
        <v>-2.035101929787734</v>
      </c>
      <c r="Z275" s="152">
        <f>VLOOKUP(Z$2,怪物属性!$B$4:$F$29,5,FALSE)/($F275-VLOOKUP(Z$2,怪物属性!$B$4:$F$29,4,FALSE))</f>
        <v>7.7385241138872747</v>
      </c>
      <c r="AA275" s="153">
        <f>$E275/(VLOOKUP(AA$2,怪物属性!$B$4:$F$29,3,FALSE)-$G275)/IF(Z275&lt;0,ABS(Z275),Z275)</f>
        <v>-1.9836892574778164</v>
      </c>
      <c r="AB275" s="152">
        <f>VLOOKUP(AB$2,怪物属性!$B$4:$F$29,5,FALSE)/($F275-VLOOKUP(AB$2,怪物属性!$B$4:$F$29,4,FALSE))</f>
        <v>12.863059083379348</v>
      </c>
      <c r="AC275" s="153">
        <f>$E275/(VLOOKUP(AC$2,怪物属性!$B$4:$F$29,3,FALSE)-$G275)/IF(AB275&lt;0,ABS(AB275),AB275)</f>
        <v>-2.9015774577949887</v>
      </c>
      <c r="AD275" s="152">
        <f>VLOOKUP(AD$2,怪物属性!$B$4:$F$29,5,FALSE)/($F275-VLOOKUP(AD$2,怪物属性!$B$4:$F$29,4,FALSE))</f>
        <v>14.779638359248576</v>
      </c>
      <c r="AE275" s="153">
        <f>$E275/(VLOOKUP(AE$2,怪物属性!$B$4:$F$29,3,FALSE)-$G275)/IF(AD275&lt;0,ABS(AD275),AD275)</f>
        <v>-4.3926374043671785</v>
      </c>
      <c r="AF275" s="152">
        <f>VLOOKUP(AF$2,怪物属性!$B$4:$F$29,5,FALSE)/($F275-VLOOKUP(AF$2,怪物属性!$B$4:$F$29,4,FALSE))</f>
        <v>17.633113153360139</v>
      </c>
      <c r="AG275" s="153">
        <f>$E275/(VLOOKUP(AG$2,怪物属性!$B$4:$F$29,3,FALSE)-$G275)/IF(AF275&lt;0,ABS(AF275),AF275)</f>
        <v>-15.493462054435183</v>
      </c>
      <c r="AH275" s="152">
        <f>VLOOKUP(AH$2,怪物属性!$B$4:$F$29,5,FALSE)/($F275-VLOOKUP(AH$2,怪物属性!$B$4:$F$29,4,FALSE))</f>
        <v>19.971265210379709</v>
      </c>
      <c r="AI275" s="153">
        <f>$E275/(VLOOKUP(AI$2,怪物属性!$B$4:$F$29,3,FALSE)-$G275)/IF(AH275&lt;0,ABS(AH275),AH275)</f>
        <v>6.1526754081110564</v>
      </c>
      <c r="AJ275" s="152">
        <f>VLOOKUP(AJ$2,怪物属性!$B$4:$F$29,5,FALSE)/($F275-VLOOKUP(AJ$2,怪物属性!$B$4:$F$29,4,FALSE))</f>
        <v>23.408184679958026</v>
      </c>
      <c r="AK275" s="153">
        <f>$E275/(VLOOKUP(AK$2,怪物属性!$B$4:$F$29,3,FALSE)-$G275)/IF(AJ275&lt;0,ABS(AJ275),AJ275)</f>
        <v>2.0901780038143678</v>
      </c>
      <c r="AL275" s="152">
        <f>VLOOKUP(AL$2,怪物属性!$B$4:$F$29,5,FALSE)/($F275-VLOOKUP(AL$2,怪物属性!$B$4:$F$29,4,FALSE))</f>
        <v>26.356797049104742</v>
      </c>
      <c r="AM275" s="153">
        <f>$E275/(VLOOKUP(AM$2,怪物属性!$B$4:$F$29,3,FALSE)-$G275)/IF(AL275&lt;0,ABS(AL275),AL275)</f>
        <v>1.1219659398042459</v>
      </c>
      <c r="AN275" s="152">
        <f>VLOOKUP(AN$2,怪物属性!$B$4:$F$29,5,FALSE)/($F275-VLOOKUP(AN$2,怪物属性!$B$4:$F$29,4,FALSE))</f>
        <v>30.484368847940782</v>
      </c>
      <c r="AO275" s="153">
        <f>$E275/(VLOOKUP(AO$2,怪物属性!$B$4:$F$29,3,FALSE)-$G275)/IF(AN275&lt;0,ABS(AN275),AN275)</f>
        <v>0.70282443249980753</v>
      </c>
      <c r="AP275" s="152">
        <f>VLOOKUP(AP$2,怪物属性!$B$4:$F$29,5,FALSE)/($F275-VLOOKUP(AP$2,怪物属性!$B$4:$F$29,4,FALSE))</f>
        <v>33.909664885866924</v>
      </c>
      <c r="AQ275" s="153">
        <f>$E275/(VLOOKUP(AQ$2,怪物属性!$B$4:$F$29,3,FALSE)-$G275)/IF(AP275&lt;0,ABS(AP275),AP275)</f>
        <v>0.48626167919187152</v>
      </c>
      <c r="AR275" s="152">
        <f>VLOOKUP(AR$2,怪物属性!$B$4:$F$29,5,FALSE)/($F275-VLOOKUP(AR$2,怪物属性!$B$4:$F$29,4,FALSE))</f>
        <v>38.852191301449757</v>
      </c>
      <c r="AS275" s="153">
        <f>$E275/(VLOOKUP(AS$2,怪物属性!$B$4:$F$29,3,FALSE)-$G275)/IF(AR275&lt;0,ABS(AR275),AR275)</f>
        <v>0.34373450408649381</v>
      </c>
      <c r="AT275" s="152">
        <f>VLOOKUP(AT$2,怪物属性!$B$4:$F$29,5,FALSE)/($F275-VLOOKUP(AT$2,怪物属性!$B$4:$F$29,4,FALSE))</f>
        <v>43.045705415660571</v>
      </c>
      <c r="AU275" s="153">
        <f>$E275/(VLOOKUP(AU$2,怪物属性!$B$4:$F$29,3,FALSE)-$G275)/IF(AT275&lt;0,ABS(AT275),AT275)</f>
        <v>0.25490294463215507</v>
      </c>
      <c r="AV275" s="152">
        <f>VLOOKUP(AV$2,怪物属性!$B$4:$F$29,5,FALSE)/($F275-VLOOKUP(AV$2,怪物属性!$B$4:$F$29,4,FALSE))</f>
        <v>49.331353491720662</v>
      </c>
      <c r="AW275" s="153">
        <f>$E275/(VLOOKUP(AW$2,怪物属性!$B$4:$F$29,3,FALSE)-$G275)/IF(AV275&lt;0,ABS(AV275),AV275)</f>
        <v>0.18382303782030118</v>
      </c>
      <c r="AX275" s="152">
        <f>VLOOKUP(AX$2,怪物属性!$B$4:$F$29,5,FALSE)/($F275-VLOOKUP(AX$2,怪物属性!$B$4:$F$29,4,FALSE))</f>
        <v>54.693808312128922</v>
      </c>
      <c r="AY275" s="153">
        <f>$E275/(VLOOKUP(AY$2,怪物属性!$B$4:$F$29,3,FALSE)-$G275)/IF(AX275&lt;0,ABS(AX275),AX275)</f>
        <v>0.14059488980848939</v>
      </c>
      <c r="AZ275" s="152">
        <f>VLOOKUP(AZ$2,怪物属性!$B$4:$F$29,5,FALSE)/($F275-VLOOKUP(AZ$2,怪物属性!$B$4:$F$29,4,FALSE))</f>
        <v>62.80928355196771</v>
      </c>
      <c r="BA275" s="153">
        <f>$E275/(VLOOKUP(BA$2,怪物属性!$B$4:$F$29,3,FALSE)-$G275)/IF(AZ275&lt;0,ABS(AZ275),AZ275)</f>
        <v>0.10122619010609808</v>
      </c>
      <c r="BB275" s="152">
        <f>VLOOKUP(BB$2,怪物属性!$B$4:$F$29,5,FALSE)/($F275-VLOOKUP(BB$2,怪物属性!$B$4:$F$29,4,FALSE))</f>
        <v>70.983443708609272</v>
      </c>
      <c r="BC275" s="153">
        <f>$E275/(VLOOKUP(BC$2,怪物属性!$B$4:$F$29,3,FALSE)-$G275)/IF(BB275&lt;0,ABS(BB275),BB275)</f>
        <v>7.4137574333698428E-2</v>
      </c>
      <c r="BD275" s="152">
        <f>VLOOKUP(BD$2,怪物属性!$B$4:$F$29,5,FALSE)/($F275-VLOOKUP(BD$2,怪物属性!$B$4:$F$29,4,FALSE))</f>
        <v>87.434935205183592</v>
      </c>
      <c r="BE275" s="153">
        <f>$E275/(VLOOKUP(BE$2,怪物属性!$B$4:$F$29,3,FALSE)-$G275)/IF(BD275&lt;0,ABS(BD275),BD275)</f>
        <v>4.5280523093830925E-2</v>
      </c>
    </row>
    <row r="276" spans="1:57" x14ac:dyDescent="0.15">
      <c r="A276" s="30">
        <f>VLOOKUP(B276,装备升级!W:AB,静态模拟!C276+1,FALSE)+IF(静态模拟!D276=0,0,VLOOKUP(B276,装备强化!AP:AZ,静态模拟!D276+1,FALSE))</f>
        <v>2712</v>
      </c>
      <c r="B276" s="149">
        <v>20</v>
      </c>
      <c r="C276" s="149">
        <v>5</v>
      </c>
      <c r="D276" s="149">
        <v>6</v>
      </c>
      <c r="E276" s="149">
        <f t="shared" si="13"/>
        <v>53970</v>
      </c>
      <c r="F276" s="22">
        <f t="shared" si="14"/>
        <v>17990</v>
      </c>
      <c r="G276" s="22">
        <f t="shared" si="15"/>
        <v>8995</v>
      </c>
      <c r="H276" s="152">
        <f>VLOOKUP(H$2,怪物属性!$B$4:$F$29,5,FALSE)/($F276-VLOOKUP(H$2,怪物属性!$B$4:$F$29,4,FALSE))</f>
        <v>0.63171652628521635</v>
      </c>
      <c r="I276" s="153">
        <f>$E276/(VLOOKUP(I$2,怪物属性!$B$4:$F$29,3,FALSE)-$G276)/IF(H276&lt;0,ABS(H276),H276)</f>
        <v>-11.473796623042226</v>
      </c>
      <c r="J276" s="152">
        <f>VLOOKUP(J$2,怪物属性!$B$4:$F$29,5,FALSE)/($F276-VLOOKUP(J$2,怪物属性!$B$4:$F$29,4,FALSE))</f>
        <v>0.94217786909304369</v>
      </c>
      <c r="K276" s="153">
        <f>$E276/(VLOOKUP(K$2,怪物属性!$B$4:$F$29,3,FALSE)-$G276)/IF(J276&lt;0,ABS(J276),J276)</f>
        <v>-8.1563687270530352</v>
      </c>
      <c r="L276" s="152">
        <f>VLOOKUP(L$2,怪物属性!$B$4:$F$29,5,FALSE)/($F276-VLOOKUP(L$2,怪物属性!$B$4:$F$29,4,FALSE))</f>
        <v>1.5065859736561054</v>
      </c>
      <c r="M276" s="153">
        <f>$E276/(VLOOKUP(M$2,怪物属性!$B$4:$F$29,3,FALSE)-$G276)/IF(L276&lt;0,ABS(L276),L276)</f>
        <v>-5.4293293465224899</v>
      </c>
      <c r="N276" s="152">
        <f>VLOOKUP(N$2,怪物属性!$B$4:$F$29,5,FALSE)/($F276-VLOOKUP(N$2,怪物属性!$B$4:$F$29,4,FALSE))</f>
        <v>1.9822456813819578</v>
      </c>
      <c r="O276" s="153">
        <f>$E276/(VLOOKUP(O$2,怪物属性!$B$4:$F$29,3,FALSE)-$G276)/IF(N276&lt;0,ABS(N276),N276)</f>
        <v>-4.4113246460342133</v>
      </c>
      <c r="P276" s="152">
        <f>VLOOKUP(P$2,怪物属性!$B$4:$F$29,5,FALSE)/($F276-VLOOKUP(P$2,怪物属性!$B$4:$F$29,4,FALSE))</f>
        <v>2.7811874583055372</v>
      </c>
      <c r="Q276" s="153">
        <f>$E276/(VLOOKUP(Q$2,怪物属性!$B$4:$F$29,3,FALSE)-$G276)/IF(P276&lt;0,ABS(P276),P276)</f>
        <v>-3.378962247448237</v>
      </c>
      <c r="R276" s="152">
        <f>VLOOKUP(R$2,怪物属性!$B$4:$F$29,5,FALSE)/($F276-VLOOKUP(R$2,怪物属性!$B$4:$F$29,4,FALSE))</f>
        <v>3.4564536917694717</v>
      </c>
      <c r="S276" s="153">
        <f>$E276/(VLOOKUP(S$2,怪物属性!$B$4:$F$29,3,FALSE)-$G276)/IF(R276&lt;0,ABS(R276),R276)</f>
        <v>-2.9522158549699116</v>
      </c>
      <c r="T276" s="152">
        <f>VLOOKUP(T$2,怪物属性!$B$4:$F$29,5,FALSE)/($F276-VLOOKUP(T$2,怪物属性!$B$4:$F$29,4,FALSE))</f>
        <v>4.5090638192202634</v>
      </c>
      <c r="U276" s="153">
        <f>$E276/(VLOOKUP(U$2,怪物属性!$B$4:$F$29,3,FALSE)-$G276)/IF(T276&lt;0,ABS(T276),T276)</f>
        <v>-2.4648321941776676</v>
      </c>
      <c r="V276" s="152">
        <f>VLOOKUP(V$2,怪物属性!$B$4:$F$29,5,FALSE)/($F276-VLOOKUP(V$2,怪物属性!$B$4:$F$29,4,FALSE))</f>
        <v>5.3517587939698492</v>
      </c>
      <c r="W276" s="153">
        <f>$E276/(VLOOKUP(W$2,怪物属性!$B$4:$F$29,3,FALSE)-$G276)/IF(V276&lt;0,ABS(V276),V276)</f>
        <v>-2.2826019038631973</v>
      </c>
      <c r="X276" s="152">
        <f>VLOOKUP(X$2,怪物属性!$B$4:$F$29,5,FALSE)/($F276-VLOOKUP(X$2,怪物属性!$B$4:$F$29,4,FALSE))</f>
        <v>6.6688068145699573</v>
      </c>
      <c r="Y276" s="153">
        <f>$E276/(VLOOKUP(Y$2,怪物属性!$B$4:$F$29,3,FALSE)-$G276)/IF(X276&lt;0,ABS(X276),X276)</f>
        <v>-2.0344147810239628</v>
      </c>
      <c r="Z276" s="152">
        <f>VLOOKUP(Z$2,怪物属性!$B$4:$F$29,5,FALSE)/($F276-VLOOKUP(Z$2,怪物属性!$B$4:$F$29,4,FALSE))</f>
        <v>7.7136237853143701</v>
      </c>
      <c r="AA276" s="153">
        <f>$E276/(VLOOKUP(AA$2,怪物属性!$B$4:$F$29,3,FALSE)-$G276)/IF(Z276&lt;0,ABS(Z276),Z276)</f>
        <v>-1.9815099031969461</v>
      </c>
      <c r="AB276" s="152">
        <f>VLOOKUP(AB$2,怪物属性!$B$4:$F$29,5,FALSE)/($F276-VLOOKUP(AB$2,怪物属性!$B$4:$F$29,4,FALSE))</f>
        <v>12.818819645068098</v>
      </c>
      <c r="AC276" s="153">
        <f>$E276/(VLOOKUP(AC$2,怪物属性!$B$4:$F$29,3,FALSE)-$G276)/IF(AB276&lt;0,ABS(AB276),AB276)</f>
        <v>-2.8699495797434085</v>
      </c>
      <c r="AD276" s="152">
        <f>VLOOKUP(AD$2,怪物属性!$B$4:$F$29,5,FALSE)/($F276-VLOOKUP(AD$2,怪物属性!$B$4:$F$29,4,FALSE))</f>
        <v>14.727827245320059</v>
      </c>
      <c r="AE276" s="153">
        <f>$E276/(VLOOKUP(AE$2,怪物属性!$B$4:$F$29,3,FALSE)-$G276)/IF(AD276&lt;0,ABS(AD276),AD276)</f>
        <v>-4.2909738319721882</v>
      </c>
      <c r="AF276" s="152">
        <f>VLOOKUP(AF$2,怪物属性!$B$4:$F$29,5,FALSE)/($F276-VLOOKUP(AF$2,怪物属性!$B$4:$F$29,4,FALSE))</f>
        <v>17.570038632136214</v>
      </c>
      <c r="AG276" s="153">
        <f>$E276/(VLOOKUP(AG$2,怪物属性!$B$4:$F$29,3,FALSE)-$G276)/IF(AF276&lt;0,ABS(AF276),AF276)</f>
        <v>-13.836515285939946</v>
      </c>
      <c r="AH276" s="152">
        <f>VLOOKUP(AH$2,怪物属性!$B$4:$F$29,5,FALSE)/($F276-VLOOKUP(AH$2,怪物属性!$B$4:$F$29,4,FALSE))</f>
        <v>19.898334794040316</v>
      </c>
      <c r="AI276" s="153">
        <f>$E276/(VLOOKUP(AI$2,怪物属性!$B$4:$F$29,3,FALSE)-$G276)/IF(AH276&lt;0,ABS(AH276),AH276)</f>
        <v>6.567281506432078</v>
      </c>
      <c r="AJ276" s="152">
        <f>VLOOKUP(AJ$2,怪物属性!$B$4:$F$29,5,FALSE)/($F276-VLOOKUP(AJ$2,怪物属性!$B$4:$F$29,4,FALSE))</f>
        <v>23.320788530465951</v>
      </c>
      <c r="AK276" s="153">
        <f>$E276/(VLOOKUP(AK$2,怪物属性!$B$4:$F$29,3,FALSE)-$G276)/IF(AJ276&lt;0,ABS(AJ276),AJ276)</f>
        <v>2.1527853184382701</v>
      </c>
      <c r="AL276" s="152">
        <f>VLOOKUP(AL$2,怪物属性!$B$4:$F$29,5,FALSE)/($F276-VLOOKUP(AL$2,怪物属性!$B$4:$F$29,4,FALSE))</f>
        <v>26.255913649238305</v>
      </c>
      <c r="AM276" s="153">
        <f>$E276/(VLOOKUP(AM$2,怪物属性!$B$4:$F$29,3,FALSE)-$G276)/IF(AL276&lt;0,ABS(AL276),AL276)</f>
        <v>1.1451459191007918</v>
      </c>
      <c r="AN276" s="152">
        <f>VLOOKUP(AN$2,怪物属性!$B$4:$F$29,5,FALSE)/($F276-VLOOKUP(AN$2,怪物属性!$B$4:$F$29,4,FALSE))</f>
        <v>30.36481292650404</v>
      </c>
      <c r="AO276" s="153">
        <f>$E276/(VLOOKUP(AO$2,怪物属性!$B$4:$F$29,3,FALSE)-$G276)/IF(AN276&lt;0,ABS(AN276),AN276)</f>
        <v>0.71467077512901989</v>
      </c>
      <c r="AP276" s="152">
        <f>VLOOKUP(AP$2,怪物属性!$B$4:$F$29,5,FALSE)/($F276-VLOOKUP(AP$2,怪物属性!$B$4:$F$29,4,FALSE))</f>
        <v>33.77297645920671</v>
      </c>
      <c r="AQ276" s="153">
        <f>$E276/(VLOOKUP(AQ$2,怪物属性!$B$4:$F$29,3,FALSE)-$G276)/IF(AP276&lt;0,ABS(AP276),AP276)</f>
        <v>0.49336931229415487</v>
      </c>
      <c r="AR276" s="152">
        <f>VLOOKUP(AR$2,怪物属性!$B$4:$F$29,5,FALSE)/($F276-VLOOKUP(AR$2,怪物属性!$B$4:$F$29,4,FALSE))</f>
        <v>38.691005642217057</v>
      </c>
      <c r="AS276" s="153">
        <f>$E276/(VLOOKUP(AS$2,怪物属性!$B$4:$F$29,3,FALSE)-$G276)/IF(AR276&lt;0,ABS(AR276),AR276)</f>
        <v>0.34828909735051883</v>
      </c>
      <c r="AT276" s="152">
        <f>VLOOKUP(AT$2,怪物属性!$B$4:$F$29,5,FALSE)/($F276-VLOOKUP(AT$2,怪物属性!$B$4:$F$29,4,FALSE))</f>
        <v>42.860896445131374</v>
      </c>
      <c r="AU276" s="153">
        <f>$E276/(VLOOKUP(AU$2,怪物属性!$B$4:$F$29,3,FALSE)-$G276)/IF(AT276&lt;0,ABS(AT276),AT276)</f>
        <v>0.25803067940181762</v>
      </c>
      <c r="AV276" s="152">
        <f>VLOOKUP(AV$2,怪物属性!$B$4:$F$29,5,FALSE)/($F276-VLOOKUP(AV$2,怪物属性!$B$4:$F$29,4,FALSE))</f>
        <v>49.110374484859342</v>
      </c>
      <c r="AW276" s="153">
        <f>$E276/(VLOOKUP(AW$2,怪物属性!$B$4:$F$29,3,FALSE)-$G276)/IF(AV276&lt;0,ABS(AV276),AV276)</f>
        <v>0.18594807698415836</v>
      </c>
      <c r="AX276" s="152">
        <f>VLOOKUP(AX$2,怪物属性!$B$4:$F$29,5,FALSE)/($F276-VLOOKUP(AX$2,怪物属性!$B$4:$F$29,4,FALSE))</f>
        <v>54.437294812869339</v>
      </c>
      <c r="AY276" s="153">
        <f>$E276/(VLOOKUP(AY$2,怪物属性!$B$4:$F$29,3,FALSE)-$G276)/IF(AX276&lt;0,ABS(AX276),AX276)</f>
        <v>0.1421588624588826</v>
      </c>
      <c r="AZ276" s="152">
        <f>VLOOKUP(AZ$2,怪物属性!$B$4:$F$29,5,FALSE)/($F276-VLOOKUP(AZ$2,怪物属性!$B$4:$F$29,4,FALSE))</f>
        <v>62.493975903614455</v>
      </c>
      <c r="BA276" s="153">
        <f>$E276/(VLOOKUP(BA$2,怪物属性!$B$4:$F$29,3,FALSE)-$G276)/IF(AZ276&lt;0,ABS(AZ276),AZ276)</f>
        <v>0.10232265863345934</v>
      </c>
      <c r="BB276" s="152">
        <f>VLOOKUP(BB$2,怪物属性!$B$4:$F$29,5,FALSE)/($F276-VLOOKUP(BB$2,怪物属性!$B$4:$F$29,4,FALSE))</f>
        <v>70.593852908891321</v>
      </c>
      <c r="BC276" s="153">
        <f>$E276/(VLOOKUP(BC$2,怪物属性!$B$4:$F$29,3,FALSE)-$G276)/IF(BB276&lt;0,ABS(BB276),BB276)</f>
        <v>7.4937674746580349E-2</v>
      </c>
      <c r="BD276" s="152">
        <f>VLOOKUP(BD$2,怪物属性!$B$4:$F$29,5,FALSE)/($F276-VLOOKUP(BD$2,怪物属性!$B$4:$F$29,4,FALSE))</f>
        <v>86.848753016894605</v>
      </c>
      <c r="BE276" s="153">
        <f>$E276/(VLOOKUP(BE$2,怪物属性!$B$4:$F$29,3,FALSE)-$G276)/IF(BD276&lt;0,ABS(BD276),BD276)</f>
        <v>4.5797417440073429E-2</v>
      </c>
    </row>
    <row r="277" spans="1:57" x14ac:dyDescent="0.15">
      <c r="A277" s="30">
        <f>VLOOKUP(B277,装备升级!W:AB,静态模拟!C277+1,FALSE)+IF(静态模拟!D277=0,0,VLOOKUP(B277,装备强化!AP:AZ,静态模拟!D277+1,FALSE))</f>
        <v>3705</v>
      </c>
      <c r="B277" s="149">
        <v>20</v>
      </c>
      <c r="C277" s="149">
        <v>5</v>
      </c>
      <c r="D277" s="149">
        <v>7</v>
      </c>
      <c r="E277" s="149">
        <f t="shared" si="13"/>
        <v>54120</v>
      </c>
      <c r="F277" s="22">
        <f t="shared" si="14"/>
        <v>18040</v>
      </c>
      <c r="G277" s="22">
        <f t="shared" si="15"/>
        <v>9020</v>
      </c>
      <c r="H277" s="152">
        <f>VLOOKUP(H$2,怪物属性!$B$4:$F$29,5,FALSE)/($F277-VLOOKUP(H$2,怪物属性!$B$4:$F$29,4,FALSE))</f>
        <v>0.62988705473501305</v>
      </c>
      <c r="I277" s="153">
        <f>$E277/(VLOOKUP(I$2,怪物属性!$B$4:$F$29,3,FALSE)-$G277)/IF(H277&lt;0,ABS(H277),H277)</f>
        <v>-11.500490632745466</v>
      </c>
      <c r="J277" s="152">
        <f>VLOOKUP(J$2,怪物属性!$B$4:$F$29,5,FALSE)/($F277-VLOOKUP(J$2,怪物属性!$B$4:$F$29,4,FALSE))</f>
        <v>0.93942054433713784</v>
      </c>
      <c r="K277" s="153">
        <f>$E277/(VLOOKUP(K$2,怪物属性!$B$4:$F$29,3,FALSE)-$G277)/IF(J277&lt;0,ABS(J277),J277)</f>
        <v>-8.1739474047121465</v>
      </c>
      <c r="L277" s="152">
        <f>VLOOKUP(L$2,怪物属性!$B$4:$F$29,5,FALSE)/($F277-VLOOKUP(L$2,怪物属性!$B$4:$F$29,4,FALSE))</f>
        <v>1.5021296734500711</v>
      </c>
      <c r="M277" s="153">
        <f>$E277/(VLOOKUP(M$2,怪物属性!$B$4:$F$29,3,FALSE)-$G277)/IF(L277&lt;0,ABS(L277),L277)</f>
        <v>-5.4399587620273842</v>
      </c>
      <c r="N277" s="152">
        <f>VLOOKUP(N$2,怪物属性!$B$4:$F$29,5,FALSE)/($F277-VLOOKUP(N$2,怪物属性!$B$4:$F$29,4,FALSE))</f>
        <v>1.9763186221743811</v>
      </c>
      <c r="O277" s="153">
        <f>$E277/(VLOOKUP(O$2,怪物属性!$B$4:$F$29,3,FALSE)-$G277)/IF(N277&lt;0,ABS(N277),N277)</f>
        <v>-4.4189524553837458</v>
      </c>
      <c r="P277" s="152">
        <f>VLOOKUP(P$2,怪物属性!$B$4:$F$29,5,FALSE)/($F277-VLOOKUP(P$2,怪物属性!$B$4:$F$29,4,FALSE))</f>
        <v>2.7727794909002963</v>
      </c>
      <c r="Q277" s="153">
        <f>$E277/(VLOOKUP(Q$2,怪物属性!$B$4:$F$29,3,FALSE)-$G277)/IF(P277&lt;0,ABS(P277),P277)</f>
        <v>-3.3838975277866585</v>
      </c>
      <c r="R277" s="152">
        <f>VLOOKUP(R$2,怪物属性!$B$4:$F$29,5,FALSE)/($F277-VLOOKUP(R$2,怪物属性!$B$4:$F$29,4,FALSE))</f>
        <v>3.4458789695894265</v>
      </c>
      <c r="S277" s="153">
        <f>$E277/(VLOOKUP(S$2,怪物属性!$B$4:$F$29,3,FALSE)-$G277)/IF(R277&lt;0,ABS(R277),R277)</f>
        <v>-2.9555357593821823</v>
      </c>
      <c r="T277" s="152">
        <f>VLOOKUP(T$2,怪物属性!$B$4:$F$29,5,FALSE)/($F277-VLOOKUP(T$2,怪物属性!$B$4:$F$29,4,FALSE))</f>
        <v>4.4951107810372575</v>
      </c>
      <c r="U277" s="153">
        <f>$E277/(VLOOKUP(U$2,怪物属性!$B$4:$F$29,3,FALSE)-$G277)/IF(T277&lt;0,ABS(T277),T277)</f>
        <v>-2.466655965904148</v>
      </c>
      <c r="V277" s="152">
        <f>VLOOKUP(V$2,怪物属性!$B$4:$F$29,5,FALSE)/($F277-VLOOKUP(V$2,怪物属性!$B$4:$F$29,4,FALSE))</f>
        <v>5.3350031308703816</v>
      </c>
      <c r="W277" s="153">
        <f>$E277/(VLOOKUP(W$2,怪物属性!$B$4:$F$29,3,FALSE)-$G277)/IF(V277&lt;0,ABS(V277),V277)</f>
        <v>-2.2832149321769011</v>
      </c>
      <c r="X277" s="152">
        <f>VLOOKUP(X$2,怪物属性!$B$4:$F$29,5,FALSE)/($F277-VLOOKUP(X$2,怪物属性!$B$4:$F$29,4,FALSE))</f>
        <v>6.6476775869716747</v>
      </c>
      <c r="Y277" s="153">
        <f>$E277/(VLOOKUP(Y$2,怪物属性!$B$4:$F$29,3,FALSE)-$G277)/IF(X277&lt;0,ABS(X277),X277)</f>
        <v>-2.0337719343395881</v>
      </c>
      <c r="Z277" s="152">
        <f>VLOOKUP(Z$2,怪物属性!$B$4:$F$29,5,FALSE)/($F277-VLOOKUP(Z$2,怪物属性!$B$4:$F$29,4,FALSE))</f>
        <v>7.6888831868625314</v>
      </c>
      <c r="AA277" s="153">
        <f>$E277/(VLOOKUP(AA$2,怪物属性!$B$4:$F$29,3,FALSE)-$G277)/IF(Z277&lt;0,ABS(Z277),Z277)</f>
        <v>-1.9793963845824272</v>
      </c>
      <c r="AB277" s="152">
        <f>VLOOKUP(AB$2,怪物属性!$B$4:$F$29,5,FALSE)/($F277-VLOOKUP(AB$2,怪物属性!$B$4:$F$29,4,FALSE))</f>
        <v>12.774883465862352</v>
      </c>
      <c r="AC277" s="153">
        <f>$E277/(VLOOKUP(AC$2,怪物属性!$B$4:$F$29,3,FALSE)-$G277)/IF(AB277&lt;0,ABS(AB277),AB277)</f>
        <v>-2.8394355644786793</v>
      </c>
      <c r="AD277" s="152">
        <f>VLOOKUP(AD$2,怪物属性!$B$4:$F$29,5,FALSE)/($F277-VLOOKUP(AD$2,怪物属性!$B$4:$F$29,4,FALSE))</f>
        <v>14.676378117795011</v>
      </c>
      <c r="AE277" s="153">
        <f>$E277/(VLOOKUP(AE$2,怪物属性!$B$4:$F$29,3,FALSE)-$G277)/IF(AD277&lt;0,ABS(AD277),AD277)</f>
        <v>-4.1951744072097732</v>
      </c>
      <c r="AF277" s="152">
        <f>VLOOKUP(AF$2,怪物属性!$B$4:$F$29,5,FALSE)/($F277-VLOOKUP(AF$2,怪物属性!$B$4:$F$29,4,FALSE))</f>
        <v>17.507413743940688</v>
      </c>
      <c r="AG277" s="153">
        <f>$E277/(VLOOKUP(AG$2,怪物属性!$B$4:$F$29,3,FALSE)-$G277)/IF(AF277&lt;0,ABS(AF277),AF277)</f>
        <v>-12.515230115968691</v>
      </c>
      <c r="AH277" s="152">
        <f>VLOOKUP(AH$2,怪物属性!$B$4:$F$29,5,FALSE)/($F277-VLOOKUP(AH$2,怪物属性!$B$4:$F$29,4,FALSE))</f>
        <v>19.825935089506622</v>
      </c>
      <c r="AI277" s="153">
        <f>$E277/(VLOOKUP(AI$2,怪物属性!$B$4:$F$29,3,FALSE)-$G277)/IF(AH277&lt;0,ABS(AH277),AH277)</f>
        <v>7.0354581235515061</v>
      </c>
      <c r="AJ277" s="152">
        <f>VLOOKUP(AJ$2,怪物属性!$B$4:$F$29,5,FALSE)/($F277-VLOOKUP(AJ$2,怪物属性!$B$4:$F$29,4,FALSE))</f>
        <v>23.23404255319149</v>
      </c>
      <c r="AK277" s="153">
        <f>$E277/(VLOOKUP(AK$2,怪物属性!$B$4:$F$29,3,FALSE)-$G277)/IF(AJ277&lt;0,ABS(AJ277),AJ277)</f>
        <v>2.2184196755625329</v>
      </c>
      <c r="AL277" s="152">
        <f>VLOOKUP(AL$2,怪物属性!$B$4:$F$29,5,FALSE)/($F277-VLOOKUP(AL$2,怪物属性!$B$4:$F$29,4,FALSE))</f>
        <v>26.15579958819492</v>
      </c>
      <c r="AM277" s="153">
        <f>$E277/(VLOOKUP(AM$2,怪物属性!$B$4:$F$29,3,FALSE)-$G277)/IF(AL277&lt;0,ABS(AL277),AL277)</f>
        <v>1.1690054086605282</v>
      </c>
      <c r="AN277" s="152">
        <f>VLOOKUP(AN$2,怪物属性!$B$4:$F$29,5,FALSE)/($F277-VLOOKUP(AN$2,怪物属性!$B$4:$F$29,4,FALSE))</f>
        <v>30.246191108680367</v>
      </c>
      <c r="AO277" s="153">
        <f>$E277/(VLOOKUP(AO$2,怪物属性!$B$4:$F$29,3,FALSE)-$G277)/IF(AN277&lt;0,ABS(AN277),AN277)</f>
        <v>0.72677343973488084</v>
      </c>
      <c r="AP277" s="152">
        <f>VLOOKUP(AP$2,怪物属性!$B$4:$F$29,5,FALSE)/($F277-VLOOKUP(AP$2,怪物属性!$B$4:$F$29,4,FALSE))</f>
        <v>33.637385578930463</v>
      </c>
      <c r="AQ277" s="153">
        <f>$E277/(VLOOKUP(AQ$2,怪物属性!$B$4:$F$29,3,FALSE)-$G277)/IF(AP277&lt;0,ABS(AP277),AP277)</f>
        <v>0.50059865915322843</v>
      </c>
      <c r="AR277" s="152">
        <f>VLOOKUP(AR$2,怪物属性!$B$4:$F$29,5,FALSE)/($F277-VLOOKUP(AR$2,怪物属性!$B$4:$F$29,4,FALSE))</f>
        <v>38.531151875723019</v>
      </c>
      <c r="AS277" s="153">
        <f>$E277/(VLOOKUP(AS$2,怪物属性!$B$4:$F$29,3,FALSE)-$G277)/IF(AR277&lt;0,ABS(AR277),AR277)</f>
        <v>0.35290899149880617</v>
      </c>
      <c r="AT277" s="152">
        <f>VLOOKUP(AT$2,怪物属性!$B$4:$F$29,5,FALSE)/($F277-VLOOKUP(AT$2,怪物属性!$B$4:$F$29,4,FALSE))</f>
        <v>42.677667578659374</v>
      </c>
      <c r="AU277" s="153">
        <f>$E277/(VLOOKUP(AU$2,怪物属性!$B$4:$F$29,3,FALSE)-$G277)/IF(AT277&lt;0,ABS(AT277),AT277)</f>
        <v>0.26119681527213967</v>
      </c>
      <c r="AV277" s="152">
        <f>VLOOKUP(AV$2,怪物属性!$B$4:$F$29,5,FALSE)/($F277-VLOOKUP(AV$2,怪物属性!$B$4:$F$29,4,FALSE))</f>
        <v>48.891366393150193</v>
      </c>
      <c r="AW277" s="153">
        <f>$E277/(VLOOKUP(AW$2,怪物属性!$B$4:$F$29,3,FALSE)-$G277)/IF(AV277&lt;0,ABS(AV277),AV277)</f>
        <v>0.18809582060548447</v>
      </c>
      <c r="AX277" s="152">
        <f>VLOOKUP(AX$2,怪物属性!$B$4:$F$29,5,FALSE)/($F277-VLOOKUP(AX$2,怪物属性!$B$4:$F$29,4,FALSE))</f>
        <v>54.183176174026698</v>
      </c>
      <c r="AY277" s="153">
        <f>$E277/(VLOOKUP(AY$2,怪物属性!$B$4:$F$29,3,FALSE)-$G277)/IF(AX277&lt;0,ABS(AX277),AX277)</f>
        <v>0.14373780774379341</v>
      </c>
      <c r="AZ277" s="152">
        <f>VLOOKUP(AZ$2,怪物属性!$B$4:$F$29,5,FALSE)/($F277-VLOOKUP(AZ$2,怪物属性!$B$4:$F$29,4,FALSE))</f>
        <v>62.18181818181818</v>
      </c>
      <c r="BA277" s="153">
        <f>$E277/(VLOOKUP(BA$2,怪物属性!$B$4:$F$29,3,FALSE)-$G277)/IF(AZ277&lt;0,ABS(AZ277),AZ277)</f>
        <v>0.1034285059052861</v>
      </c>
      <c r="BB277" s="152">
        <f>VLOOKUP(BB$2,怪物属性!$B$4:$F$29,5,FALSE)/($F277-VLOOKUP(BB$2,怪物属性!$B$4:$F$29,4,FALSE))</f>
        <v>70.2085152838428</v>
      </c>
      <c r="BC277" s="153">
        <f>$E277/(VLOOKUP(BC$2,怪物属性!$B$4:$F$29,3,FALSE)-$G277)/IF(BB277&lt;0,ABS(BB277),BB277)</f>
        <v>7.5743997934327928E-2</v>
      </c>
      <c r="BD277" s="152">
        <f>VLOOKUP(BD$2,怪物属性!$B$4:$F$29,5,FALSE)/($F277-VLOOKUP(BD$2,怪物属性!$B$4:$F$29,4,FALSE))</f>
        <v>86.270378263185933</v>
      </c>
      <c r="BE277" s="153">
        <f>$E277/(VLOOKUP(BE$2,怪物属性!$B$4:$F$29,3,FALSE)-$G277)/IF(BD277&lt;0,ABS(BD277),BD277)</f>
        <v>4.6317929841807458E-2</v>
      </c>
    </row>
    <row r="278" spans="1:57" x14ac:dyDescent="0.15">
      <c r="A278" s="30">
        <f>VLOOKUP(B278,装备升级!W:AB,静态模拟!C278+1,FALSE)+IF(静态模拟!D278=0,0,VLOOKUP(B278,装备强化!AP:AZ,静态模拟!D278+1,FALSE))</f>
        <v>4953</v>
      </c>
      <c r="B278" s="149">
        <v>20</v>
      </c>
      <c r="C278" s="149">
        <v>5</v>
      </c>
      <c r="D278" s="149">
        <v>8</v>
      </c>
      <c r="E278" s="149">
        <f t="shared" si="13"/>
        <v>54270</v>
      </c>
      <c r="F278" s="22">
        <f t="shared" si="14"/>
        <v>18090</v>
      </c>
      <c r="G278" s="22">
        <f t="shared" si="15"/>
        <v>9045</v>
      </c>
      <c r="H278" s="152">
        <f>VLOOKUP(H$2,怪物属性!$B$4:$F$29,5,FALSE)/($F278-VLOOKUP(H$2,怪物属性!$B$4:$F$29,4,FALSE))</f>
        <v>0.62806814900375396</v>
      </c>
      <c r="I278" s="153">
        <f>$E278/(VLOOKUP(I$2,怪物属性!$B$4:$F$29,3,FALSE)-$G278)/IF(H278&lt;0,ABS(H278),H278)</f>
        <v>-11.527190593603946</v>
      </c>
      <c r="J278" s="152">
        <f>VLOOKUP(J$2,怪物属性!$B$4:$F$29,5,FALSE)/($F278-VLOOKUP(J$2,怪物属性!$B$4:$F$29,4,FALSE))</f>
        <v>0.93667931135103588</v>
      </c>
      <c r="K278" s="153">
        <f>$E278/(VLOOKUP(K$2,怪物属性!$B$4:$F$29,3,FALSE)-$G278)/IF(J278&lt;0,ABS(J278),J278)</f>
        <v>-8.191533949691534</v>
      </c>
      <c r="L278" s="152">
        <f>VLOOKUP(L$2,怪物属性!$B$4:$F$29,5,FALSE)/($F278-VLOOKUP(L$2,怪物属性!$B$4:$F$29,4,FALSE))</f>
        <v>1.4976996578978412</v>
      </c>
      <c r="M278" s="153">
        <f>$E278/(VLOOKUP(M$2,怪物属性!$B$4:$F$29,3,FALSE)-$G278)/IF(L278&lt;0,ABS(L278),L278)</f>
        <v>-5.4505970924638136</v>
      </c>
      <c r="N278" s="152">
        <f>VLOOKUP(N$2,怪物属性!$B$4:$F$29,5,FALSE)/($F278-VLOOKUP(N$2,怪物属性!$B$4:$F$29,4,FALSE))</f>
        <v>1.9704269019794896</v>
      </c>
      <c r="O278" s="153">
        <f>$E278/(VLOOKUP(O$2,怪物属性!$B$4:$F$29,3,FALSE)-$G278)/IF(N278&lt;0,ABS(N278),N278)</f>
        <v>-4.4265919160978449</v>
      </c>
      <c r="P278" s="152">
        <f>VLOOKUP(P$2,怪物属性!$B$4:$F$29,5,FALSE)/($F278-VLOOKUP(P$2,怪物属性!$B$4:$F$29,4,FALSE))</f>
        <v>2.7644222074868887</v>
      </c>
      <c r="Q278" s="153">
        <f>$E278/(VLOOKUP(Q$2,怪物属性!$B$4:$F$29,3,FALSE)-$G278)/IF(P278&lt;0,ABS(P278),P278)</f>
        <v>-3.3888466740909351</v>
      </c>
      <c r="R278" s="152">
        <f>VLOOKUP(R$2,怪物属性!$B$4:$F$29,5,FALSE)/($F278-VLOOKUP(R$2,怪物属性!$B$4:$F$29,4,FALSE))</f>
        <v>3.4353687549563836</v>
      </c>
      <c r="S278" s="153">
        <f>$E278/(VLOOKUP(S$2,怪物属性!$B$4:$F$29,3,FALSE)-$G278)/IF(R278&lt;0,ABS(R278),R278)</f>
        <v>-2.9588744611205167</v>
      </c>
      <c r="T278" s="152">
        <f>VLOOKUP(T$2,怪物属性!$B$4:$F$29,5,FALSE)/($F278-VLOOKUP(T$2,怪物属性!$B$4:$F$29,4,FALSE))</f>
        <v>4.4812438302073048</v>
      </c>
      <c r="U278" s="153">
        <f>$E278/(VLOOKUP(U$2,怪物属性!$B$4:$F$29,3,FALSE)-$G278)/IF(T278&lt;0,ABS(T278),T278)</f>
        <v>-2.4685032459786895</v>
      </c>
      <c r="V278" s="152">
        <f>VLOOKUP(V$2,怪物属性!$B$4:$F$29,5,FALSE)/($F278-VLOOKUP(V$2,怪物属性!$B$4:$F$29,4,FALSE))</f>
        <v>5.3183520599250933</v>
      </c>
      <c r="W278" s="153">
        <f>$E278/(VLOOKUP(W$2,怪物属性!$B$4:$F$29,3,FALSE)-$G278)/IF(V278&lt;0,ABS(V278),V278)</f>
        <v>-2.2838605041169129</v>
      </c>
      <c r="X278" s="152">
        <f>VLOOKUP(X$2,怪物属性!$B$4:$F$29,5,FALSE)/($F278-VLOOKUP(X$2,怪物属性!$B$4:$F$29,4,FALSE))</f>
        <v>6.6266818267955276</v>
      </c>
      <c r="Y278" s="153">
        <f>$E278/(VLOOKUP(Y$2,怪物属性!$B$4:$F$29,3,FALSE)-$G278)/IF(X278&lt;0,ABS(X278),X278)</f>
        <v>-2.0331725648448509</v>
      </c>
      <c r="Z278" s="152">
        <f>VLOOKUP(Z$2,怪物属性!$B$4:$F$29,5,FALSE)/($F278-VLOOKUP(Z$2,怪物属性!$B$4:$F$29,4,FALSE))</f>
        <v>7.6643007864952999</v>
      </c>
      <c r="AA278" s="153">
        <f>$E278/(VLOOKUP(AA$2,怪物属性!$B$4:$F$29,3,FALSE)-$G278)/IF(Z278&lt;0,ABS(Z278),Z278)</f>
        <v>-1.9773473227805944</v>
      </c>
      <c r="AB278" s="152">
        <f>VLOOKUP(AB$2,怪物属性!$B$4:$F$29,5,FALSE)/($F278-VLOOKUP(AB$2,怪物属性!$B$4:$F$29,4,FALSE))</f>
        <v>12.731247438174615</v>
      </c>
      <c r="AC278" s="153">
        <f>$E278/(VLOOKUP(AC$2,怪物属性!$B$4:$F$29,3,FALSE)-$G278)/IF(AB278&lt;0,ABS(AB278),AB278)</f>
        <v>-2.8099803429770605</v>
      </c>
      <c r="AD278" s="152">
        <f>VLOOKUP(AD$2,怪物属性!$B$4:$F$29,5,FALSE)/($F278-VLOOKUP(AD$2,怪物属性!$B$4:$F$29,4,FALSE))</f>
        <v>14.625287196268189</v>
      </c>
      <c r="AE278" s="153">
        <f>$E278/(VLOOKUP(AE$2,怪物属性!$B$4:$F$29,3,FALSE)-$G278)/IF(AD278&lt;0,ABS(AD278),AD278)</f>
        <v>-4.1047526134068759</v>
      </c>
      <c r="AF278" s="152">
        <f>VLOOKUP(AF$2,怪物属性!$B$4:$F$29,5,FALSE)/($F278-VLOOKUP(AF$2,怪物属性!$B$4:$F$29,4,FALSE))</f>
        <v>17.445233697968462</v>
      </c>
      <c r="AG278" s="153">
        <f>$E278/(VLOOKUP(AG$2,怪物属性!$B$4:$F$29,3,FALSE)-$G278)/IF(AF278&lt;0,ABS(AF278),AF278)</f>
        <v>-11.437052794928407</v>
      </c>
      <c r="AH278" s="152">
        <f>VLOOKUP(AH$2,怪物属性!$B$4:$F$29,5,FALSE)/($F278-VLOOKUP(AH$2,怪物属性!$B$4:$F$29,4,FALSE))</f>
        <v>19.754060324825986</v>
      </c>
      <c r="AI278" s="153">
        <f>$E278/(VLOOKUP(AI$2,怪物属性!$B$4:$F$29,3,FALSE)-$G278)/IF(AH278&lt;0,ABS(AH278),AH278)</f>
        <v>7.5682735484772765</v>
      </c>
      <c r="AJ278" s="152">
        <f>VLOOKUP(AJ$2,怪物属性!$B$4:$F$29,5,FALSE)/($F278-VLOOKUP(AJ$2,怪物属性!$B$4:$F$29,4,FALSE))</f>
        <v>23.147939519715386</v>
      </c>
      <c r="AK278" s="153">
        <f>$E278/(VLOOKUP(AK$2,怪物属性!$B$4:$F$29,3,FALSE)-$G278)/IF(AJ278&lt;0,ABS(AJ278),AJ278)</f>
        <v>2.2873025661018156</v>
      </c>
      <c r="AL278" s="152">
        <f>VLOOKUP(AL$2,怪物属性!$B$4:$F$29,5,FALSE)/($F278-VLOOKUP(AL$2,怪物属性!$B$4:$F$29,4,FALSE))</f>
        <v>26.056446098913622</v>
      </c>
      <c r="AM278" s="153">
        <f>$E278/(VLOOKUP(AM$2,怪物属性!$B$4:$F$29,3,FALSE)-$G278)/IF(AL278&lt;0,ABS(AL278),AL278)</f>
        <v>1.1935736137956268</v>
      </c>
      <c r="AN278" s="152">
        <f>VLOOKUP(AN$2,怪物属性!$B$4:$F$29,5,FALSE)/($F278-VLOOKUP(AN$2,怪物属性!$B$4:$F$29,4,FALSE))</f>
        <v>30.128492489687915</v>
      </c>
      <c r="AO278" s="153">
        <f>$E278/(VLOOKUP(AO$2,怪物属性!$B$4:$F$29,3,FALSE)-$G278)/IF(AN278&lt;0,ABS(AN278),AN278)</f>
        <v>0.73914031476558406</v>
      </c>
      <c r="AP278" s="152">
        <f>VLOOKUP(AP$2,怪物属性!$B$4:$F$29,5,FALSE)/($F278-VLOOKUP(AP$2,怪物属性!$B$4:$F$29,4,FALSE))</f>
        <v>33.502879078694818</v>
      </c>
      <c r="AQ278" s="153">
        <f>$E278/(VLOOKUP(AQ$2,怪物属性!$B$4:$F$29,3,FALSE)-$G278)/IF(AP278&lt;0,ABS(AP278),AP278)</f>
        <v>0.50795258227513129</v>
      </c>
      <c r="AR278" s="152">
        <f>VLOOKUP(AR$2,怪物属性!$B$4:$F$29,5,FALSE)/($F278-VLOOKUP(AR$2,怪物属性!$B$4:$F$29,4,FALSE))</f>
        <v>38.372613561553656</v>
      </c>
      <c r="AS278" s="153">
        <f>$E278/(VLOOKUP(AS$2,怪物属性!$B$4:$F$29,3,FALSE)-$G278)/IF(AR278&lt;0,ABS(AR278),AR278)</f>
        <v>0.35759542485406609</v>
      </c>
      <c r="AT278" s="152">
        <f>VLOOKUP(AT$2,怪物属性!$B$4:$F$29,5,FALSE)/($F278-VLOOKUP(AT$2,怪物属性!$B$4:$F$29,4,FALSE))</f>
        <v>42.495998637834155</v>
      </c>
      <c r="AU278" s="153">
        <f>$E278/(VLOOKUP(AU$2,怪物属性!$B$4:$F$29,3,FALSE)-$G278)/IF(AT278&lt;0,ABS(AT278),AT278)</f>
        <v>0.26440194853350435</v>
      </c>
      <c r="AV278" s="152">
        <f>VLOOKUP(AV$2,怪物属性!$B$4:$F$29,5,FALSE)/($F278-VLOOKUP(AV$2,怪物属性!$B$4:$F$29,4,FALSE))</f>
        <v>48.674302965725445</v>
      </c>
      <c r="AW278" s="153">
        <f>$E278/(VLOOKUP(AW$2,怪物属性!$B$4:$F$29,3,FALSE)-$G278)/IF(AV278&lt;0,ABS(AV278),AV278)</f>
        <v>0.19026655927033922</v>
      </c>
      <c r="AX278" s="152">
        <f>VLOOKUP(AX$2,怪物属性!$B$4:$F$29,5,FALSE)/($F278-VLOOKUP(AX$2,怪物属性!$B$4:$F$29,4,FALSE))</f>
        <v>53.931419013102868</v>
      </c>
      <c r="AY278" s="153">
        <f>$E278/(VLOOKUP(AY$2,怪物属性!$B$4:$F$29,3,FALSE)-$G278)/IF(AX278&lt;0,ABS(AX278),AX278)</f>
        <v>0.14533188784513823</v>
      </c>
      <c r="AZ278" s="152">
        <f>VLOOKUP(AZ$2,怪物属性!$B$4:$F$29,5,FALSE)/($F278-VLOOKUP(AZ$2,怪物属性!$B$4:$F$29,4,FALSE))</f>
        <v>61.8727634194831</v>
      </c>
      <c r="BA278" s="153">
        <f>$E278/(VLOOKUP(BA$2,怪物属性!$B$4:$F$29,3,FALSE)-$G278)/IF(AZ278&lt;0,ABS(AZ278),AZ278)</f>
        <v>0.10454381576017609</v>
      </c>
      <c r="BB278" s="152">
        <f>VLOOKUP(BB$2,怪物属性!$B$4:$F$29,5,FALSE)/($F278-VLOOKUP(BB$2,怪物属性!$B$4:$F$29,4,FALSE))</f>
        <v>69.827361563517911</v>
      </c>
      <c r="BC278" s="153">
        <f>$E278/(VLOOKUP(BC$2,怪物属性!$B$4:$F$29,3,FALSE)-$G278)/IF(BB278&lt;0,ABS(BB278),BB278)</f>
        <v>7.6556589868977787E-2</v>
      </c>
      <c r="BD278" s="152">
        <f>VLOOKUP(BD$2,怪物属性!$B$4:$F$29,5,FALSE)/($F278-VLOOKUP(BD$2,怪物属性!$B$4:$F$29,4,FALSE))</f>
        <v>85.699655993649117</v>
      </c>
      <c r="BE278" s="153">
        <f>$E278/(VLOOKUP(BE$2,怪物属性!$B$4:$F$29,3,FALSE)-$G278)/IF(BD278&lt;0,ABS(BD278),BD278)</f>
        <v>4.6842080371091728E-2</v>
      </c>
    </row>
    <row r="279" spans="1:57" x14ac:dyDescent="0.15">
      <c r="A279" s="30">
        <f>VLOOKUP(B279,装备升级!W:AB,静态模拟!C279+1,FALSE)+IF(静态模拟!D279=0,0,VLOOKUP(B279,装备强化!AP:AZ,静态模拟!D279+1,FALSE))</f>
        <v>6495</v>
      </c>
      <c r="B279" s="149">
        <v>20</v>
      </c>
      <c r="C279" s="149">
        <v>5</v>
      </c>
      <c r="D279" s="149">
        <v>9</v>
      </c>
      <c r="E279" s="149">
        <f t="shared" si="13"/>
        <v>54420</v>
      </c>
      <c r="F279" s="22">
        <f t="shared" si="14"/>
        <v>18140</v>
      </c>
      <c r="G279" s="22">
        <f t="shared" si="15"/>
        <v>9070</v>
      </c>
      <c r="H279" s="152">
        <f>VLOOKUP(H$2,怪物属性!$B$4:$F$29,5,FALSE)/($F279-VLOOKUP(H$2,怪物属性!$B$4:$F$29,4,FALSE))</f>
        <v>0.62625971782320755</v>
      </c>
      <c r="I279" s="153">
        <f>$E279/(VLOOKUP(I$2,怪物属性!$B$4:$F$29,3,FALSE)-$G279)/IF(H279&lt;0,ABS(H279),H279)</f>
        <v>-11.553896446272278</v>
      </c>
      <c r="J279" s="152">
        <f>VLOOKUP(J$2,怪物属性!$B$4:$F$29,5,FALSE)/($F279-VLOOKUP(J$2,怪物属性!$B$4:$F$29,4,FALSE))</f>
        <v>0.93395402967704388</v>
      </c>
      <c r="K279" s="153">
        <f>$E279/(VLOOKUP(K$2,怪物属性!$B$4:$F$29,3,FALSE)-$G279)/IF(J279&lt;0,ABS(J279),J279)</f>
        <v>-8.2091282788622841</v>
      </c>
      <c r="L279" s="152">
        <f>VLOOKUP(L$2,怪物属性!$B$4:$F$29,5,FALSE)/($F279-VLOOKUP(L$2,怪物属性!$B$4:$F$29,4,FALSE))</f>
        <v>1.4932956951305576</v>
      </c>
      <c r="M279" s="153">
        <f>$E279/(VLOOKUP(M$2,怪物属性!$B$4:$F$29,3,FALSE)-$G279)/IF(L279&lt;0,ABS(L279),L279)</f>
        <v>-5.4612442376339834</v>
      </c>
      <c r="N279" s="152">
        <f>VLOOKUP(N$2,怪物属性!$B$4:$F$29,5,FALSE)/($F279-VLOOKUP(N$2,怪物属性!$B$4:$F$29,4,FALSE))</f>
        <v>1.9645702056830341</v>
      </c>
      <c r="O279" s="153">
        <f>$E279/(VLOOKUP(O$2,怪物属性!$B$4:$F$29,3,FALSE)-$G279)/IF(N279&lt;0,ABS(N279),N279)</f>
        <v>-4.4342428882929887</v>
      </c>
      <c r="P279" s="152">
        <f>VLOOKUP(P$2,怪物属性!$B$4:$F$29,5,FALSE)/($F279-VLOOKUP(P$2,怪物属性!$B$4:$F$29,4,FALSE))</f>
        <v>2.7561151511509103</v>
      </c>
      <c r="Q279" s="153">
        <f>$E279/(VLOOKUP(Q$2,怪物属性!$B$4:$F$29,3,FALSE)-$G279)/IF(P279&lt;0,ABS(P279),P279)</f>
        <v>-3.3938095076145154</v>
      </c>
      <c r="R279" s="152">
        <f>VLOOKUP(R$2,怪物属性!$B$4:$F$29,5,FALSE)/($F279-VLOOKUP(R$2,怪物属性!$B$4:$F$29,4,FALSE))</f>
        <v>3.4249224594052179</v>
      </c>
      <c r="S279" s="153">
        <f>$E279/(VLOOKUP(S$2,怪物属性!$B$4:$F$29,3,FALSE)-$G279)/IF(R279&lt;0,ABS(R279),R279)</f>
        <v>-2.9622316973587681</v>
      </c>
      <c r="T279" s="152">
        <f>VLOOKUP(T$2,怪物属性!$B$4:$F$29,5,FALSE)/($F279-VLOOKUP(T$2,怪物属性!$B$4:$F$29,4,FALSE))</f>
        <v>4.4674621724689381</v>
      </c>
      <c r="U279" s="153">
        <f>$E279/(VLOOKUP(U$2,怪物属性!$B$4:$F$29,3,FALSE)-$G279)/IF(T279&lt;0,ABS(T279),T279)</f>
        <v>-2.4703736768417488</v>
      </c>
      <c r="V279" s="152">
        <f>VLOOKUP(V$2,怪物属性!$B$4:$F$29,5,FALSE)/($F279-VLOOKUP(V$2,怪物属性!$B$4:$F$29,4,FALSE))</f>
        <v>5.301804604853765</v>
      </c>
      <c r="W279" s="153">
        <f>$E279/(VLOOKUP(W$2,怪物属性!$B$4:$F$29,3,FALSE)-$G279)/IF(V279&lt;0,ABS(V279),V279)</f>
        <v>-2.2845380764444223</v>
      </c>
      <c r="X279" s="152">
        <f>VLOOKUP(X$2,怪物属性!$B$4:$F$29,5,FALSE)/($F279-VLOOKUP(X$2,怪物属性!$B$4:$F$29,4,FALSE))</f>
        <v>6.6058182734084756</v>
      </c>
      <c r="Y279" s="153">
        <f>$E279/(VLOOKUP(Y$2,怪物属性!$B$4:$F$29,3,FALSE)-$G279)/IF(X279&lt;0,ABS(X279),X279)</f>
        <v>-2.0326158680025621</v>
      </c>
      <c r="Z279" s="152">
        <f>VLOOKUP(Z$2,怪物属性!$B$4:$F$29,5,FALSE)/($F279-VLOOKUP(Z$2,怪物属性!$B$4:$F$29,4,FALSE))</f>
        <v>7.6398750717062907</v>
      </c>
      <c r="AA279" s="153">
        <f>$E279/(VLOOKUP(AA$2,怪物属性!$B$4:$F$29,3,FALSE)-$G279)/IF(Z279&lt;0,ABS(Z279),Z279)</f>
        <v>-1.9753613771755436</v>
      </c>
      <c r="AB279" s="152">
        <f>VLOOKUP(AB$2,怪物属性!$B$4:$F$29,5,FALSE)/($F279-VLOOKUP(AB$2,怪物属性!$B$4:$F$29,4,FALSE))</f>
        <v>12.687908496732026</v>
      </c>
      <c r="AC279" s="153">
        <f>$E279/(VLOOKUP(AC$2,怪物属性!$B$4:$F$29,3,FALSE)-$G279)/IF(AB279&lt;0,ABS(AB279),AB279)</f>
        <v>-2.781532417487429</v>
      </c>
      <c r="AD279" s="152">
        <f>VLOOKUP(AD$2,怪物属性!$B$4:$F$29,5,FALSE)/($F279-VLOOKUP(AD$2,怪物属性!$B$4:$F$29,4,FALSE))</f>
        <v>14.574550752792618</v>
      </c>
      <c r="AE279" s="153">
        <f>$E279/(VLOOKUP(AE$2,怪物属性!$B$4:$F$29,3,FALSE)-$G279)/IF(AD279&lt;0,ABS(AD279),AD279)</f>
        <v>-4.0192743038229546</v>
      </c>
      <c r="AF279" s="152">
        <f>VLOOKUP(AF$2,怪物属性!$B$4:$F$29,5,FALSE)/($F279-VLOOKUP(AF$2,怪物属性!$B$4:$F$29,4,FALSE))</f>
        <v>17.383493771234427</v>
      </c>
      <c r="AG279" s="153">
        <f>$E279/(VLOOKUP(AG$2,怪物属性!$B$4:$F$29,3,FALSE)-$G279)/IF(AF279&lt;0,ABS(AF279),AF279)</f>
        <v>-10.540592451876931</v>
      </c>
      <c r="AH279" s="152">
        <f>VLOOKUP(AH$2,怪物属性!$B$4:$F$29,5,FALSE)/($F279-VLOOKUP(AH$2,怪物属性!$B$4:$F$29,4,FALSE))</f>
        <v>19.682704811443433</v>
      </c>
      <c r="AI279" s="153">
        <f>$E279/(VLOOKUP(AI$2,怪物属性!$B$4:$F$29,3,FALSE)-$G279)/IF(AH279&lt;0,ABS(AH279),AH279)</f>
        <v>8.1800707119356488</v>
      </c>
      <c r="AJ279" s="152">
        <f>VLOOKUP(AJ$2,怪物属性!$B$4:$F$29,5,FALSE)/($F279-VLOOKUP(AJ$2,怪物属性!$B$4:$F$29,4,FALSE))</f>
        <v>23.062472308373948</v>
      </c>
      <c r="AK279" s="153">
        <f>$E279/(VLOOKUP(AK$2,怪物属性!$B$4:$F$29,3,FALSE)-$G279)/IF(AJ279&lt;0,ABS(AJ279),AJ279)</f>
        <v>2.3596776300622455</v>
      </c>
      <c r="AL279" s="152">
        <f>VLOOKUP(AL$2,怪物属性!$B$4:$F$29,5,FALSE)/($F279-VLOOKUP(AL$2,怪物属性!$B$4:$F$29,4,FALSE))</f>
        <v>25.957844547037009</v>
      </c>
      <c r="AM279" s="153">
        <f>$E279/(VLOOKUP(AM$2,怪物属性!$B$4:$F$29,3,FALSE)-$G279)/IF(AL279&lt;0,ABS(AL279),AL279)</f>
        <v>1.2188814378015245</v>
      </c>
      <c r="AN279" s="152">
        <f>VLOOKUP(AN$2,怪物属性!$B$4:$F$29,5,FALSE)/($F279-VLOOKUP(AN$2,怪物属性!$B$4:$F$29,4,FALSE))</f>
        <v>30.011706333824328</v>
      </c>
      <c r="AO279" s="153">
        <f>$E279/(VLOOKUP(AO$2,怪物属性!$B$4:$F$29,3,FALSE)-$G279)/IF(AN279&lt;0,ABS(AN279),AN279)</f>
        <v>0.75177961571941432</v>
      </c>
      <c r="AP279" s="152">
        <f>VLOOKUP(AP$2,怪物属性!$B$4:$F$29,5,FALSE)/($F279-VLOOKUP(AP$2,怪物属性!$B$4:$F$29,4,FALSE))</f>
        <v>33.369444001911738</v>
      </c>
      <c r="AQ279" s="153">
        <f>$E279/(VLOOKUP(AQ$2,怪物属性!$B$4:$F$29,3,FALSE)-$G279)/IF(AP279&lt;0,ABS(AP279),AP279)</f>
        <v>0.51543403463701676</v>
      </c>
      <c r="AR279" s="152">
        <f>VLOOKUP(AR$2,怪物属性!$B$4:$F$29,5,FALSE)/($F279-VLOOKUP(AR$2,怪物属性!$B$4:$F$29,4,FALSE))</f>
        <v>38.215374528765778</v>
      </c>
      <c r="AS279" s="153">
        <f>$E279/(VLOOKUP(AS$2,怪物属性!$B$4:$F$29,3,FALSE)-$G279)/IF(AR279&lt;0,ABS(AR279),AR279)</f>
        <v>0.36234966724849288</v>
      </c>
      <c r="AT279" s="152">
        <f>VLOOKUP(AT$2,怪物属性!$B$4:$F$29,5,FALSE)/($F279-VLOOKUP(AT$2,怪物属性!$B$4:$F$29,4,FALSE))</f>
        <v>42.31586978636826</v>
      </c>
      <c r="AU279" s="153">
        <f>$E279/(VLOOKUP(AU$2,怪物属性!$B$4:$F$29,3,FALSE)-$G279)/IF(AT279&lt;0,ABS(AT279),AT279)</f>
        <v>0.26764668788608381</v>
      </c>
      <c r="AV279" s="152">
        <f>VLOOKUP(AV$2,怪物属性!$B$4:$F$29,5,FALSE)/($F279-VLOOKUP(AV$2,怪物属性!$B$4:$F$29,4,FALSE))</f>
        <v>48.459158415841586</v>
      </c>
      <c r="AW279" s="153">
        <f>$E279/(VLOOKUP(AW$2,怪物属性!$B$4:$F$29,3,FALSE)-$G279)/IF(AV279&lt;0,ABS(AV279),AV279)</f>
        <v>0.19246058854483483</v>
      </c>
      <c r="AX279" s="152">
        <f>VLOOKUP(AX$2,怪物属性!$B$4:$F$29,5,FALSE)/($F279-VLOOKUP(AX$2,怪物属性!$B$4:$F$29,4,FALSE))</f>
        <v>53.681990565165108</v>
      </c>
      <c r="AY279" s="153">
        <f>$E279/(VLOOKUP(AY$2,怪物属性!$B$4:$F$29,3,FALSE)-$G279)/IF(AX279&lt;0,ABS(AX279),AX279)</f>
        <v>0.14694126729563659</v>
      </c>
      <c r="AZ279" s="152">
        <f>VLOOKUP(AZ$2,怪物属性!$B$4:$F$29,5,FALSE)/($F279-VLOOKUP(AZ$2,怪物属性!$B$4:$F$29,4,FALSE))</f>
        <v>61.566765578635014</v>
      </c>
      <c r="BA279" s="153">
        <f>$E279/(VLOOKUP(BA$2,怪物属性!$B$4:$F$29,3,FALSE)-$G279)/IF(AZ279&lt;0,ABS(AZ279),AZ279)</f>
        <v>0.10566867303898166</v>
      </c>
      <c r="BB279" s="152">
        <f>VLOOKUP(BB$2,怪物属性!$B$4:$F$29,5,FALSE)/($F279-VLOOKUP(BB$2,怪物属性!$B$4:$F$29,4,FALSE))</f>
        <v>69.450323974082067</v>
      </c>
      <c r="BC279" s="153">
        <f>$E279/(VLOOKUP(BC$2,怪物属性!$B$4:$F$29,3,FALSE)-$G279)/IF(BB279&lt;0,ABS(BB279),BB279)</f>
        <v>7.7375496976521518E-2</v>
      </c>
      <c r="BD279" s="152">
        <f>VLOOKUP(BD$2,怪物属性!$B$4:$F$29,5,FALSE)/($F279-VLOOKUP(BD$2,怪物属性!$B$4:$F$29,4,FALSE))</f>
        <v>85.136435331230288</v>
      </c>
      <c r="BE279" s="153">
        <f>$E279/(VLOOKUP(BE$2,怪物属性!$B$4:$F$29,3,FALSE)-$G279)/IF(BD279&lt;0,ABS(BD279),BD279)</f>
        <v>4.7369889248733005E-2</v>
      </c>
    </row>
    <row r="280" spans="1:57" x14ac:dyDescent="0.15">
      <c r="A280" s="30">
        <f>VLOOKUP(B280,装备升级!W:AB,静态模拟!C280+1,FALSE)+IF(静态模拟!D280=0,0,VLOOKUP(B280,装备强化!AP:AZ,静态模拟!D280+1,FALSE))</f>
        <v>8370</v>
      </c>
      <c r="B280" s="149">
        <v>20</v>
      </c>
      <c r="C280" s="149">
        <v>5</v>
      </c>
      <c r="D280" s="149">
        <v>10</v>
      </c>
      <c r="E280" s="149">
        <f t="shared" si="13"/>
        <v>54570</v>
      </c>
      <c r="F280" s="22">
        <f t="shared" si="14"/>
        <v>18190</v>
      </c>
      <c r="G280" s="22">
        <f t="shared" si="15"/>
        <v>9095</v>
      </c>
      <c r="H280" s="152">
        <f>VLOOKUP(H$2,怪物属性!$B$4:$F$29,5,FALSE)/($F280-VLOOKUP(H$2,怪物属性!$B$4:$F$29,4,FALSE))</f>
        <v>0.62446167097329885</v>
      </c>
      <c r="I280" s="153">
        <f>$E280/(VLOOKUP(I$2,怪物属性!$B$4:$F$29,3,FALSE)-$G280)/IF(H280&lt;0,ABS(H280),H280)</f>
        <v>-11.580608132191525</v>
      </c>
      <c r="J280" s="152">
        <f>VLOOKUP(J$2,怪物属性!$B$4:$F$29,5,FALSE)/($F280-VLOOKUP(J$2,怪物属性!$B$4:$F$29,4,FALSE))</f>
        <v>0.93124456048738036</v>
      </c>
      <c r="K280" s="153">
        <f>$E280/(VLOOKUP(K$2,怪物属性!$B$4:$F$29,3,FALSE)-$G280)/IF(J280&lt;0,ABS(J280),J280)</f>
        <v>-8.2267303102625302</v>
      </c>
      <c r="L280" s="152">
        <f>VLOOKUP(L$2,怪物属性!$B$4:$F$29,5,FALSE)/($F280-VLOOKUP(L$2,怪物属性!$B$4:$F$29,4,FALSE))</f>
        <v>1.4889175559985928</v>
      </c>
      <c r="M280" s="153">
        <f>$E280/(VLOOKUP(M$2,怪物属性!$B$4:$F$29,3,FALSE)-$G280)/IF(L280&lt;0,ABS(L280),L280)</f>
        <v>-5.4719000988360378</v>
      </c>
      <c r="N280" s="152">
        <f>VLOOKUP(N$2,怪物属性!$B$4:$F$29,5,FALSE)/($F280-VLOOKUP(N$2,怪物属性!$B$4:$F$29,4,FALSE))</f>
        <v>1.9587482219061167</v>
      </c>
      <c r="O280" s="153">
        <f>$E280/(VLOOKUP(O$2,怪物属性!$B$4:$F$29,3,FALSE)-$G280)/IF(N280&lt;0,ABS(N280),N280)</f>
        <v>-4.4419052343159491</v>
      </c>
      <c r="P280" s="152">
        <f>VLOOKUP(P$2,怪物属性!$B$4:$F$29,5,FALSE)/($F280-VLOOKUP(P$2,怪物属性!$B$4:$F$29,4,FALSE))</f>
        <v>2.7478578704535921</v>
      </c>
      <c r="Q280" s="153">
        <f>$E280/(VLOOKUP(Q$2,怪物属性!$B$4:$F$29,3,FALSE)-$G280)/IF(P280&lt;0,ABS(P280),P280)</f>
        <v>-3.3987858526700037</v>
      </c>
      <c r="R280" s="152">
        <f>VLOOKUP(R$2,怪物属性!$B$4:$F$29,5,FALSE)/($F280-VLOOKUP(R$2,怪物属性!$B$4:$F$29,4,FALSE))</f>
        <v>3.4145395016067424</v>
      </c>
      <c r="S280" s="153">
        <f>$E280/(VLOOKUP(S$2,怪物属性!$B$4:$F$29,3,FALSE)-$G280)/IF(R280&lt;0,ABS(R280),R280)</f>
        <v>-2.9656072101478741</v>
      </c>
      <c r="T280" s="152">
        <f>VLOOKUP(T$2,怪物属性!$B$4:$F$29,5,FALSE)/($F280-VLOOKUP(T$2,怪物属性!$B$4:$F$29,4,FALSE))</f>
        <v>4.4537650233014467</v>
      </c>
      <c r="U280" s="153">
        <f>$E280/(VLOOKUP(U$2,怪物属性!$B$4:$F$29,3,FALSE)-$G280)/IF(T280&lt;0,ABS(T280),T280)</f>
        <v>-2.4722669081484638</v>
      </c>
      <c r="V280" s="152">
        <f>VLOOKUP(V$2,怪物属性!$B$4:$F$29,5,FALSE)/($F280-VLOOKUP(V$2,怪物属性!$B$4:$F$29,4,FALSE))</f>
        <v>5.2853598014888341</v>
      </c>
      <c r="W280" s="153">
        <f>$E280/(VLOOKUP(W$2,怪物属性!$B$4:$F$29,3,FALSE)-$G280)/IF(V280&lt;0,ABS(V280),V280)</f>
        <v>-2.2852471179444973</v>
      </c>
      <c r="X280" s="152">
        <f>VLOOKUP(X$2,怪物属性!$B$4:$F$29,5,FALSE)/($F280-VLOOKUP(X$2,怪物属性!$B$4:$F$29,4,FALSE))</f>
        <v>6.5850856820036405</v>
      </c>
      <c r="Y280" s="153">
        <f>$E280/(VLOOKUP(Y$2,怪物属性!$B$4:$F$29,3,FALSE)-$G280)/IF(X280&lt;0,ABS(X280),X280)</f>
        <v>-2.0321010590042543</v>
      </c>
      <c r="Z280" s="152">
        <f>VLOOKUP(Z$2,怪物属性!$B$4:$F$29,5,FALSE)/($F280-VLOOKUP(Z$2,怪物属性!$B$4:$F$29,4,FALSE))</f>
        <v>7.615604549208971</v>
      </c>
      <c r="AA280" s="153">
        <f>$E280/(VLOOKUP(AA$2,怪物属性!$B$4:$F$29,3,FALSE)-$G280)/IF(Z280&lt;0,ABS(Z280),Z280)</f>
        <v>-1.9734372440727659</v>
      </c>
      <c r="AB280" s="152">
        <f>VLOOKUP(AB$2,怪物属性!$B$4:$F$29,5,FALSE)/($F280-VLOOKUP(AB$2,怪物属性!$B$4:$F$29,4,FALSE))</f>
        <v>12.644863617858597</v>
      </c>
      <c r="AC280" s="153">
        <f>$E280/(VLOOKUP(AC$2,怪物属性!$B$4:$F$29,3,FALSE)-$G280)/IF(AB280&lt;0,ABS(AB280),AB280)</f>
        <v>-2.7540435766499241</v>
      </c>
      <c r="AD280" s="152">
        <f>VLOOKUP(AD$2,怪物属性!$B$4:$F$29,5,FALSE)/($F280-VLOOKUP(AD$2,怪物属性!$B$4:$F$29,4,FALSE))</f>
        <v>14.524165110972827</v>
      </c>
      <c r="AE280" s="153">
        <f>$E280/(VLOOKUP(AE$2,怪物属性!$B$4:$F$29,3,FALSE)-$G280)/IF(AD280&lt;0,ABS(AD280),AD280)</f>
        <v>-3.9383508397615485</v>
      </c>
      <c r="AF280" s="152">
        <f>VLOOKUP(AF$2,怪物属性!$B$4:$F$29,5,FALSE)/($F280-VLOOKUP(AF$2,怪物属性!$B$4:$F$29,4,FALSE))</f>
        <v>17.322189307377627</v>
      </c>
      <c r="AG280" s="153">
        <f>$E280/(VLOOKUP(AG$2,怪物属性!$B$4:$F$29,3,FALSE)-$G280)/IF(AF280&lt;0,ABS(AF280),AF280)</f>
        <v>-9.7835237037423326</v>
      </c>
      <c r="AH280" s="152">
        <f>VLOOKUP(AH$2,怪物属性!$B$4:$F$29,5,FALSE)/($F280-VLOOKUP(AH$2,怪物属性!$B$4:$F$29,4,FALSE))</f>
        <v>19.611862942700835</v>
      </c>
      <c r="AI280" s="153">
        <f>$E280/(VLOOKUP(AI$2,怪物属性!$B$4:$F$29,3,FALSE)-$G280)/IF(AH280&lt;0,ABS(AH280),AH280)</f>
        <v>8.8897749506357133</v>
      </c>
      <c r="AJ280" s="152">
        <f>VLOOKUP(AJ$2,怪物属性!$B$4:$F$29,5,FALSE)/($F280-VLOOKUP(AJ$2,怪物属性!$B$4:$F$29,4,FALSE))</f>
        <v>22.977633902295469</v>
      </c>
      <c r="AK280" s="153">
        <f>$E280/(VLOOKUP(AK$2,怪物属性!$B$4:$F$29,3,FALSE)-$G280)/IF(AJ280&lt;0,ABS(AJ280),AJ280)</f>
        <v>2.4358134961685254</v>
      </c>
      <c r="AL280" s="152">
        <f>VLOOKUP(AL$2,怪物属性!$B$4:$F$29,5,FALSE)/($F280-VLOOKUP(AL$2,怪物属性!$B$4:$F$29,4,FALSE))</f>
        <v>25.859986428409862</v>
      </c>
      <c r="AM280" s="153">
        <f>$E280/(VLOOKUP(AM$2,怪物属性!$B$4:$F$29,3,FALSE)-$G280)/IF(AL280&lt;0,ABS(AL280),AL280)</f>
        <v>1.2449616071769296</v>
      </c>
      <c r="AN280" s="152">
        <f>VLOOKUP(AN$2,怪物属性!$B$4:$F$29,5,FALSE)/($F280-VLOOKUP(AN$2,怪物属性!$B$4:$F$29,4,FALSE))</f>
        <v>29.89582207120241</v>
      </c>
      <c r="AO280" s="153">
        <f>$E280/(VLOOKUP(AO$2,怪物属性!$B$4:$F$29,3,FALSE)-$G280)/IF(AN280&lt;0,ABS(AN280),AN280)</f>
        <v>0.76469990227137585</v>
      </c>
      <c r="AP280" s="152">
        <f>VLOOKUP(AP$2,怪物属性!$B$4:$F$29,5,FALSE)/($F280-VLOOKUP(AP$2,怪物属性!$B$4:$F$29,4,FALSE))</f>
        <v>33.237067597588066</v>
      </c>
      <c r="AQ280" s="153">
        <f>$E280/(VLOOKUP(AQ$2,怪物属性!$B$4:$F$29,3,FALSE)-$G280)/IF(AP280&lt;0,ABS(AP280),AP280)</f>
        <v>0.52304606328985592</v>
      </c>
      <c r="AR280" s="152">
        <f>VLOOKUP(AR$2,怪物属性!$B$4:$F$29,5,FALSE)/($F280-VLOOKUP(AR$2,怪物属性!$B$4:$F$29,4,FALSE))</f>
        <v>38.059418870388505</v>
      </c>
      <c r="AS280" s="153">
        <f>$E280/(VLOOKUP(AS$2,怪物属性!$B$4:$F$29,3,FALSE)-$G280)/IF(AR280&lt;0,ABS(AR280),AR280)</f>
        <v>0.36717302103239058</v>
      </c>
      <c r="AT280" s="152">
        <f>VLOOKUP(AT$2,怪物属性!$B$4:$F$29,5,FALSE)/($F280-VLOOKUP(AT$2,怪物属性!$B$4:$F$29,4,FALSE))</f>
        <v>42.137261522876919</v>
      </c>
      <c r="AU280" s="153">
        <f>$E280/(VLOOKUP(AU$2,怪物属性!$B$4:$F$29,3,FALSE)-$G280)/IF(AT280&lt;0,ABS(AT280),AT280)</f>
        <v>0.27093165476436376</v>
      </c>
      <c r="AV280" s="152">
        <f>VLOOKUP(AV$2,怪物属性!$B$4:$F$29,5,FALSE)/($F280-VLOOKUP(AV$2,怪物属性!$B$4:$F$29,4,FALSE))</f>
        <v>48.245907410667137</v>
      </c>
      <c r="AW280" s="153">
        <f>$E280/(VLOOKUP(AW$2,怪物属性!$B$4:$F$29,3,FALSE)-$G280)/IF(AV280&lt;0,ABS(AV280),AV280)</f>
        <v>0.19467820908227992</v>
      </c>
      <c r="AX280" s="152">
        <f>VLOOKUP(AX$2,怪物属性!$B$4:$F$29,5,FALSE)/($F280-VLOOKUP(AX$2,怪物属性!$B$4:$F$29,4,FALSE))</f>
        <v>53.434858668630881</v>
      </c>
      <c r="AY280" s="153">
        <f>$E280/(VLOOKUP(AY$2,怪物属性!$B$4:$F$29,3,FALSE)-$G280)/IF(AX280&lt;0,ABS(AX280),AX280)</f>
        <v>0.1485661130215595</v>
      </c>
      <c r="AZ280" s="152">
        <f>VLOOKUP(AZ$2,怪物属性!$B$4:$F$29,5,FALSE)/($F280-VLOOKUP(AZ$2,怪物属性!$B$4:$F$29,4,FALSE))</f>
        <v>61.263779527559052</v>
      </c>
      <c r="BA280" s="153">
        <f>$E280/(VLOOKUP(BA$2,怪物属性!$B$4:$F$29,3,FALSE)-$G280)/IF(AZ280&lt;0,ABS(AZ280),AZ280)</f>
        <v>0.10680316359983152</v>
      </c>
      <c r="BB280" s="152">
        <f>VLOOKUP(BB$2,怪物属性!$B$4:$F$29,5,FALSE)/($F280-VLOOKUP(BB$2,怪物属性!$B$4:$F$29,4,FALSE))</f>
        <v>69.077336197636953</v>
      </c>
      <c r="BC280" s="153">
        <f>$E280/(VLOOKUP(BC$2,怪物属性!$B$4:$F$29,3,FALSE)-$G280)/IF(BB280&lt;0,ABS(BB280),BB280)</f>
        <v>7.8200766142523095E-2</v>
      </c>
      <c r="BD280" s="152">
        <f>VLOOKUP(BD$2,怪物属性!$B$4:$F$29,5,FALSE)/($F280-VLOOKUP(BD$2,怪物属性!$B$4:$F$29,4,FALSE))</f>
        <v>84.580569339253074</v>
      </c>
      <c r="BE280" s="153">
        <f>$E280/(VLOOKUP(BE$2,怪物属性!$B$4:$F$29,3,FALSE)-$G280)/IF(BD280&lt;0,ABS(BD280),BD280)</f>
        <v>4.7901376845666525E-2</v>
      </c>
    </row>
    <row r="281" spans="1:57" x14ac:dyDescent="0.15">
      <c r="A281" s="30">
        <f>VLOOKUP(B281,装备升级!W:AB,静态模拟!C281+1,FALSE)+IF(静态模拟!D281=0,0,VLOOKUP(B281,装备强化!AP:AZ,静态模拟!D281+1,FALSE))</f>
        <v>60</v>
      </c>
      <c r="B281" s="149">
        <v>25</v>
      </c>
      <c r="C281" s="149">
        <v>1</v>
      </c>
      <c r="D281" s="149">
        <v>0</v>
      </c>
      <c r="E281" s="149">
        <f t="shared" si="13"/>
        <v>22950</v>
      </c>
      <c r="F281" s="22">
        <f t="shared" si="14"/>
        <v>7650</v>
      </c>
      <c r="G281" s="22">
        <f t="shared" si="15"/>
        <v>3825</v>
      </c>
      <c r="H281" s="152">
        <f>VLOOKUP(H$2,怪物属性!$B$4:$F$29,5,FALSE)/($F281-VLOOKUP(H$2,怪物属性!$B$4:$F$29,4,FALSE))</f>
        <v>1.5818181818181818</v>
      </c>
      <c r="I281" s="153">
        <f>$E281/(VLOOKUP(I$2,怪物属性!$B$4:$F$29,3,FALSE)-$G281)/IF(H281&lt;0,ABS(H281),H281)</f>
        <v>-6.3746136597781957</v>
      </c>
      <c r="J281" s="152">
        <f>VLOOKUP(J$2,怪物属性!$B$4:$F$29,5,FALSE)/($F281-VLOOKUP(J$2,怪物属性!$B$4:$F$29,4,FALSE))</f>
        <v>2.3973114264376401</v>
      </c>
      <c r="K281" s="153">
        <f>$E281/(VLOOKUP(K$2,怪物属性!$B$4:$F$29,3,FALSE)-$G281)/IF(J281&lt;0,ABS(J281),J281)</f>
        <v>-5.1663379919403241</v>
      </c>
      <c r="L281" s="152">
        <f>VLOOKUP(L$2,怪物属性!$B$4:$F$29,5,FALSE)/($F281-VLOOKUP(L$2,怪物属性!$B$4:$F$29,4,FALSE))</f>
        <v>3.8980657046361684</v>
      </c>
      <c r="M281" s="153">
        <f>$E281/(VLOOKUP(M$2,怪物属性!$B$4:$F$29,3,FALSE)-$G281)/IF(L281&lt;0,ABS(L281),L281)</f>
        <v>-4.1229239805563056</v>
      </c>
      <c r="N281" s="152">
        <f>VLOOKUP(N$2,怪物属性!$B$4:$F$29,5,FALSE)/($F281-VLOOKUP(N$2,怪物属性!$B$4:$F$29,4,FALSE))</f>
        <v>5.2192040429564122</v>
      </c>
      <c r="O281" s="153">
        <f>$E281/(VLOOKUP(O$2,怪物属性!$B$4:$F$29,3,FALSE)-$G281)/IF(N281&lt;0,ABS(N281),N281)</f>
        <v>-4.3884453315591037</v>
      </c>
      <c r="P281" s="152">
        <f>VLOOKUP(P$2,怪物属性!$B$4:$F$29,5,FALSE)/($F281-VLOOKUP(P$2,怪物属性!$B$4:$F$29,4,FALSE))</f>
        <v>7.457960644007156</v>
      </c>
      <c r="Q281" s="153">
        <f>$E281/(VLOOKUP(Q$2,怪物属性!$B$4:$F$29,3,FALSE)-$G281)/IF(P281&lt;0,ABS(P281),P281)</f>
        <v>-5.3704166504453843</v>
      </c>
      <c r="R281" s="152">
        <f>VLOOKUP(R$2,怪物属性!$B$4:$F$29,5,FALSE)/($F281-VLOOKUP(R$2,怪物属性!$B$4:$F$29,4,FALSE))</f>
        <v>9.4601041491684867</v>
      </c>
      <c r="S281" s="153">
        <f>$E281/(VLOOKUP(S$2,怪物属性!$B$4:$F$29,3,FALSE)-$G281)/IF(R281&lt;0,ABS(R281),R281)</f>
        <v>-20.386365711850477</v>
      </c>
      <c r="T281" s="152">
        <f>VLOOKUP(T$2,怪物属性!$B$4:$F$29,5,FALSE)/($F281-VLOOKUP(T$2,怪物属性!$B$4:$F$29,4,FALSE))</f>
        <v>12.592233009708737</v>
      </c>
      <c r="U281" s="153">
        <f>$E281/(VLOOKUP(U$2,怪物属性!$B$4:$F$29,3,FALSE)-$G281)/IF(T281&lt;0,ABS(T281),T281)</f>
        <v>5.8043058699890482</v>
      </c>
      <c r="V281" s="152">
        <f>VLOOKUP(V$2,怪物属性!$B$4:$F$29,5,FALSE)/($F281-VLOOKUP(V$2,怪物属性!$B$4:$F$29,4,FALSE))</f>
        <v>15.268817204301076</v>
      </c>
      <c r="W281" s="153">
        <f>$E281/(VLOOKUP(W$2,怪物属性!$B$4:$F$29,3,FALSE)-$G281)/IF(V281&lt;0,ABS(V281),V281)</f>
        <v>1.998754495055439</v>
      </c>
      <c r="X281" s="152">
        <f>VLOOKUP(X$2,怪物属性!$B$4:$F$29,5,FALSE)/($F281-VLOOKUP(X$2,怪物属性!$B$4:$F$29,4,FALSE))</f>
        <v>19.459654980523094</v>
      </c>
      <c r="Y281" s="153">
        <f>$E281/(VLOOKUP(Y$2,怪物属性!$B$4:$F$29,3,FALSE)-$G281)/IF(X281&lt;0,ABS(X281),X281)</f>
        <v>0.98939861595533996</v>
      </c>
      <c r="Z281" s="152">
        <f>VLOOKUP(Z$2,怪物属性!$B$4:$F$29,5,FALSE)/($F281-VLOOKUP(Z$2,怪物属性!$B$4:$F$29,4,FALSE))</f>
        <v>23.054818234275821</v>
      </c>
      <c r="AA281" s="153">
        <f>$E281/(VLOOKUP(AA$2,怪物属性!$B$4:$F$29,3,FALSE)-$G281)/IF(Z281&lt;0,ABS(Z281),Z281)</f>
        <v>0.6073541925257977</v>
      </c>
      <c r="AB281" s="152">
        <f>VLOOKUP(AB$2,怪物属性!$B$4:$F$29,5,FALSE)/($F281-VLOOKUP(AB$2,怪物属性!$B$4:$F$29,4,FALSE))</f>
        <v>44.392567889471174</v>
      </c>
      <c r="AC281" s="153">
        <f>$E281/(VLOOKUP(AC$2,怪物属性!$B$4:$F$29,3,FALSE)-$G281)/IF(AB281&lt;0,ABS(AB281),AB281)</f>
        <v>0.13961070182214211</v>
      </c>
      <c r="AD281" s="152">
        <f>VLOOKUP(AD$2,怪物属性!$B$4:$F$29,5,FALSE)/($F281-VLOOKUP(AD$2,怪物属性!$B$4:$F$29,4,FALSE))</f>
        <v>53.546520520010198</v>
      </c>
      <c r="AE281" s="153">
        <f>$E281/(VLOOKUP(AE$2,怪物属性!$B$4:$F$29,3,FALSE)-$G281)/IF(AD281&lt;0,ABS(AD281),AD281)</f>
        <v>9.930474452262493E-2</v>
      </c>
      <c r="AF281" s="152">
        <f>VLOOKUP(AF$2,怪物属性!$B$4:$F$29,5,FALSE)/($F281-VLOOKUP(AF$2,怪物属性!$B$4:$F$29,4,FALSE))</f>
        <v>67.507971412864208</v>
      </c>
      <c r="AG281" s="153">
        <f>$E281/(VLOOKUP(AG$2,怪物属性!$B$4:$F$29,3,FALSE)-$G281)/IF(AF281&lt;0,ABS(AF281),AF281)</f>
        <v>6.8706518277969253E-2</v>
      </c>
      <c r="AH281" s="152">
        <f>VLOOKUP(AH$2,怪物属性!$B$4:$F$29,5,FALSE)/($F281-VLOOKUP(AH$2,怪物属性!$B$4:$F$29,4,FALSE))</f>
        <v>81.279236276849645</v>
      </c>
      <c r="AI281" s="153">
        <f>$E281/(VLOOKUP(AI$2,怪物属性!$B$4:$F$29,3,FALSE)-$G281)/IF(AH281&lt;0,ABS(AH281),AH281)</f>
        <v>5.0574948338716258E-2</v>
      </c>
      <c r="AJ281" s="152">
        <f>VLOOKUP(AJ$2,怪物属性!$B$4:$F$29,5,FALSE)/($F281-VLOOKUP(AJ$2,怪物属性!$B$4:$F$29,4,FALSE))</f>
        <v>102.3302752293578</v>
      </c>
      <c r="AK281" s="153">
        <f>$E281/(VLOOKUP(AK$2,怪物属性!$B$4:$F$29,3,FALSE)-$G281)/IF(AJ281&lt;0,ABS(AJ281),AJ281)</f>
        <v>3.5912538530017128E-2</v>
      </c>
      <c r="AL281" s="152">
        <f>VLOOKUP(AL$2,怪物属性!$B$4:$F$29,5,FALSE)/($F281-VLOOKUP(AL$2,怪物属性!$B$4:$F$29,4,FALSE))</f>
        <v>125.95703268453912</v>
      </c>
      <c r="AM281" s="153">
        <f>$E281/(VLOOKUP(AM$2,怪物属性!$B$4:$F$29,3,FALSE)-$G281)/IF(AL281&lt;0,ABS(AL281),AL281)</f>
        <v>2.616008484522906E-2</v>
      </c>
      <c r="AN281" s="152">
        <f>VLOOKUP(AN$2,怪物属性!$B$4:$F$29,5,FALSE)/($F281-VLOOKUP(AN$2,怪物属性!$B$4:$F$29,4,FALSE))</f>
        <v>160.697799916978</v>
      </c>
      <c r="AO281" s="153">
        <f>$E281/(VLOOKUP(AO$2,怪物属性!$B$4:$F$29,3,FALSE)-$G281)/IF(AN281&lt;0,ABS(AN281),AN281)</f>
        <v>1.8651514912259894E-2</v>
      </c>
      <c r="AP281" s="152">
        <f>VLOOKUP(AP$2,怪物属性!$B$4:$F$29,5,FALSE)/($F281-VLOOKUP(AP$2,怪物属性!$B$4:$F$29,4,FALSE))</f>
        <v>202.96511627906978</v>
      </c>
      <c r="AQ281" s="153">
        <f>$E281/(VLOOKUP(AQ$2,怪物属性!$B$4:$F$29,3,FALSE)-$G281)/IF(AP281&lt;0,ABS(AP281),AP281)</f>
        <v>1.3446737766028602E-2</v>
      </c>
      <c r="AR281" s="152">
        <f>VLOOKUP(AR$2,怪物属性!$B$4:$F$29,5,FALSE)/($F281-VLOOKUP(AR$2,怪物属性!$B$4:$F$29,4,FALSE))</f>
        <v>272.37383177570092</v>
      </c>
      <c r="AS281" s="153">
        <f>$E281/(VLOOKUP(AS$2,怪物属性!$B$4:$F$29,3,FALSE)-$G281)/IF(AR281&lt;0,ABS(AR281),AR281)</f>
        <v>9.1835635659743859E-3</v>
      </c>
      <c r="AT281" s="152">
        <f>VLOOKUP(AT$2,怪物属性!$B$4:$F$29,5,FALSE)/($F281-VLOOKUP(AT$2,怪物属性!$B$4:$F$29,4,FALSE))</f>
        <v>382.20367534456358</v>
      </c>
      <c r="AU281" s="153">
        <f>$E281/(VLOOKUP(AU$2,怪物属性!$B$4:$F$29,3,FALSE)-$G281)/IF(AT281&lt;0,ABS(AT281),AT281)</f>
        <v>5.97477794396809E-3</v>
      </c>
      <c r="AV281" s="152">
        <f>VLOOKUP(AV$2,怪物属性!$B$4:$F$29,5,FALSE)/($F281-VLOOKUP(AV$2,怪物属性!$B$4:$F$29,4,FALSE))</f>
        <v>666.87347931873478</v>
      </c>
      <c r="AW281" s="153">
        <f>$E281/(VLOOKUP(AW$2,怪物属性!$B$4:$F$29,3,FALSE)-$G281)/IF(AV281&lt;0,ABS(AV281),AV281)</f>
        <v>3.1059859227048135E-3</v>
      </c>
      <c r="AX281" s="152">
        <f>VLOOKUP(AX$2,怪物属性!$B$4:$F$29,5,FALSE)/($F281-VLOOKUP(AX$2,怪物属性!$B$4:$F$29,4,FALSE))</f>
        <v>1807.9626168224299</v>
      </c>
      <c r="AY281" s="153">
        <f>$E281/(VLOOKUP(AY$2,怪物属性!$B$4:$F$29,3,FALSE)-$G281)/IF(AX281&lt;0,ABS(AX281),AX281)</f>
        <v>1.0452772180150457E-3</v>
      </c>
      <c r="AZ281" s="152">
        <f>VLOOKUP(AZ$2,怪物属性!$B$4:$F$29,5,FALSE)/($F281-VLOOKUP(AZ$2,怪物属性!$B$4:$F$29,4,FALSE))</f>
        <v>-1638</v>
      </c>
      <c r="BA281" s="153">
        <f>$E281/(VLOOKUP(BA$2,怪物属性!$B$4:$F$29,3,FALSE)-$G281)/IF(AZ281&lt;0,ABS(AZ281),AZ281)</f>
        <v>1.0294628222622343E-3</v>
      </c>
      <c r="BB281" s="152">
        <f>VLOOKUP(BB$2,怪物属性!$B$4:$F$29,5,FALSE)/($F281-VLOOKUP(BB$2,怪物属性!$B$4:$F$29,4,FALSE))</f>
        <v>-522.85365853658539</v>
      </c>
      <c r="BC281" s="153">
        <f>$E281/(VLOOKUP(BC$2,怪物属性!$B$4:$F$29,3,FALSE)-$G281)/IF(BB281&lt;0,ABS(BB281),BB281)</f>
        <v>2.8554342395816115E-3</v>
      </c>
      <c r="BD281" s="152">
        <f>VLOOKUP(BD$2,怪物属性!$B$4:$F$29,5,FALSE)/($F281-VLOOKUP(BD$2,怪物属性!$B$4:$F$29,4,FALSE))</f>
        <v>-224.74600971547537</v>
      </c>
      <c r="BE281" s="153">
        <f>$E281/(VLOOKUP(BE$2,怪物属性!$B$4:$F$29,3,FALSE)-$G281)/IF(BD281&lt;0,ABS(BD281),BD281)</f>
        <v>5.4493448095980224E-3</v>
      </c>
    </row>
    <row r="282" spans="1:57" x14ac:dyDescent="0.15">
      <c r="A282" s="30">
        <f>VLOOKUP(B282,装备升级!W:AB,静态模拟!C282+1,FALSE)+IF(静态模拟!D282=0,0,VLOOKUP(B282,装备强化!AP:AZ,静态模拟!D282+1,FALSE))</f>
        <v>480</v>
      </c>
      <c r="B282" s="149">
        <v>25</v>
      </c>
      <c r="C282" s="149">
        <v>1</v>
      </c>
      <c r="D282" s="149">
        <v>1</v>
      </c>
      <c r="E282" s="149">
        <f t="shared" si="13"/>
        <v>22980</v>
      </c>
      <c r="F282" s="22">
        <f t="shared" si="14"/>
        <v>7660</v>
      </c>
      <c r="G282" s="22">
        <f t="shared" si="15"/>
        <v>3830</v>
      </c>
      <c r="H282" s="152">
        <f>VLOOKUP(H$2,怪物属性!$B$4:$F$29,5,FALSE)/($F282-VLOOKUP(H$2,怪物属性!$B$4:$F$29,4,FALSE))</f>
        <v>1.579520697167756</v>
      </c>
      <c r="I282" s="153">
        <f>$E282/(VLOOKUP(I$2,怪物属性!$B$4:$F$29,3,FALSE)-$G282)/IF(H282&lt;0,ABS(H282),H282)</f>
        <v>-6.3782188695218371</v>
      </c>
      <c r="J282" s="152">
        <f>VLOOKUP(J$2,怪物属性!$B$4:$F$29,5,FALSE)/($F282-VLOOKUP(J$2,怪物属性!$B$4:$F$29,4,FALSE))</f>
        <v>2.3937360178970919</v>
      </c>
      <c r="K282" s="153">
        <f>$E282/(VLOOKUP(K$2,怪物属性!$B$4:$F$29,3,FALSE)-$G282)/IF(J282&lt;0,ABS(J282),J282)</f>
        <v>-5.1668762512197821</v>
      </c>
      <c r="L282" s="152">
        <f>VLOOKUP(L$2,怪物属性!$B$4:$F$29,5,FALSE)/($F282-VLOOKUP(L$2,怪物属性!$B$4:$F$29,4,FALSE))</f>
        <v>3.8920907418761495</v>
      </c>
      <c r="M282" s="153">
        <f>$E282/(VLOOKUP(M$2,怪物属性!$B$4:$F$29,3,FALSE)-$G282)/IF(L282&lt;0,ABS(L282),L282)</f>
        <v>-4.1202244686085621</v>
      </c>
      <c r="N282" s="152">
        <f>VLOOKUP(N$2,怪物属性!$B$4:$F$29,5,FALSE)/($F282-VLOOKUP(N$2,怪物属性!$B$4:$F$29,4,FALSE))</f>
        <v>5.2109744560075688</v>
      </c>
      <c r="O282" s="153">
        <f>$E282/(VLOOKUP(O$2,怪物属性!$B$4:$F$29,3,FALSE)-$G282)/IF(N282&lt;0,ABS(N282),N282)</f>
        <v>-4.3792688652201477</v>
      </c>
      <c r="P282" s="152">
        <f>VLOOKUP(P$2,怪物属性!$B$4:$F$29,5,FALSE)/($F282-VLOOKUP(P$2,怪物属性!$B$4:$F$29,4,FALSE))</f>
        <v>7.4458515992855983</v>
      </c>
      <c r="Q282" s="153">
        <f>$E282/(VLOOKUP(Q$2,怪物属性!$B$4:$F$29,3,FALSE)-$G282)/IF(P282&lt;0,ABS(P282),P282)</f>
        <v>-5.339588754487484</v>
      </c>
      <c r="R282" s="152">
        <f>VLOOKUP(R$2,怪物属性!$B$4:$F$29,5,FALSE)/($F282-VLOOKUP(R$2,怪物属性!$B$4:$F$29,4,FALSE))</f>
        <v>9.4442394767734363</v>
      </c>
      <c r="S282" s="153">
        <f>$E282/(VLOOKUP(S$2,怪物属性!$B$4:$F$29,3,FALSE)-$G282)/IF(R282&lt;0,ABS(R282),R282)</f>
        <v>-19.62281675522226</v>
      </c>
      <c r="T282" s="152">
        <f>VLOOKUP(T$2,怪物属性!$B$4:$F$29,5,FALSE)/($F282-VLOOKUP(T$2,怪物属性!$B$4:$F$29,4,FALSE))</f>
        <v>12.570439598476982</v>
      </c>
      <c r="U282" s="153">
        <f>$E282/(VLOOKUP(U$2,怪物属性!$B$4:$F$29,3,FALSE)-$G282)/IF(T282&lt;0,ABS(T282),T282)</f>
        <v>5.9161759186087171</v>
      </c>
      <c r="V282" s="152">
        <f>VLOOKUP(V$2,怪物属性!$B$4:$F$29,5,FALSE)/($F282-VLOOKUP(V$2,怪物属性!$B$4:$F$29,4,FALSE))</f>
        <v>15.241502683363148</v>
      </c>
      <c r="W282" s="153">
        <f>$E282/(VLOOKUP(W$2,怪物属性!$B$4:$F$29,3,FALSE)-$G282)/IF(V282&lt;0,ABS(V282),V282)</f>
        <v>2.018373965344948</v>
      </c>
      <c r="X282" s="152">
        <f>VLOOKUP(X$2,怪物属性!$B$4:$F$29,5,FALSE)/($F282-VLOOKUP(X$2,怪物属性!$B$4:$F$29,4,FALSE))</f>
        <v>19.423625254582486</v>
      </c>
      <c r="Y282" s="153">
        <f>$E282/(VLOOKUP(Y$2,怪物属性!$B$4:$F$29,3,FALSE)-$G282)/IF(X282&lt;0,ABS(X282),X282)</f>
        <v>0.99671045744861553</v>
      </c>
      <c r="Z282" s="152">
        <f>VLOOKUP(Z$2,怪物属性!$B$4:$F$29,5,FALSE)/($F282-VLOOKUP(Z$2,怪物属性!$B$4:$F$29,4,FALSE))</f>
        <v>23.010558648492992</v>
      </c>
      <c r="AA282" s="153">
        <f>$E282/(VLOOKUP(AA$2,怪物属性!$B$4:$F$29,3,FALSE)-$G282)/IF(Z282&lt;0,ABS(Z282),Z282)</f>
        <v>0.61118235787557162</v>
      </c>
      <c r="AB282" s="152">
        <f>VLOOKUP(AB$2,怪物属性!$B$4:$F$29,5,FALSE)/($F282-VLOOKUP(AB$2,怪物属性!$B$4:$F$29,4,FALSE))</f>
        <v>44.28707224334601</v>
      </c>
      <c r="AC282" s="153">
        <f>$E282/(VLOOKUP(AC$2,怪物属性!$B$4:$F$29,3,FALSE)-$G282)/IF(AB282&lt;0,ABS(AB282),AB282)</f>
        <v>0.1403156611342446</v>
      </c>
      <c r="AD282" s="152">
        <f>VLOOKUP(AD$2,怪物属性!$B$4:$F$29,5,FALSE)/($F282-VLOOKUP(AD$2,怪物属性!$B$4:$F$29,4,FALSE))</f>
        <v>53.410373760488177</v>
      </c>
      <c r="AE282" s="153">
        <f>$E282/(VLOOKUP(AE$2,怪物属性!$B$4:$F$29,3,FALSE)-$G282)/IF(AD282&lt;0,ABS(AD282),AD282)</f>
        <v>9.9803640774752372E-2</v>
      </c>
      <c r="AF282" s="152">
        <f>VLOOKUP(AF$2,怪物属性!$B$4:$F$29,5,FALSE)/($F282-VLOOKUP(AF$2,怪物属性!$B$4:$F$29,4,FALSE))</f>
        <v>67.322916666666671</v>
      </c>
      <c r="AG282" s="153">
        <f>$E282/(VLOOKUP(AG$2,怪物属性!$B$4:$F$29,3,FALSE)-$G282)/IF(AF282&lt;0,ABS(AF282),AF282)</f>
        <v>6.9055216470705852E-2</v>
      </c>
      <c r="AH282" s="152">
        <f>VLOOKUP(AH$2,怪物属性!$B$4:$F$29,5,FALSE)/($F282-VLOOKUP(AH$2,怪物属性!$B$4:$F$29,4,FALSE))</f>
        <v>81.037477691850086</v>
      </c>
      <c r="AI282" s="153">
        <f>$E282/(VLOOKUP(AI$2,怪物属性!$B$4:$F$29,3,FALSE)-$G282)/IF(AH282&lt;0,ABS(AH282),AH282)</f>
        <v>5.0837665514197904E-2</v>
      </c>
      <c r="AJ282" s="152">
        <f>VLOOKUP(AJ$2,怪物属性!$B$4:$F$29,5,FALSE)/($F282-VLOOKUP(AJ$2,怪物属性!$B$4:$F$29,4,FALSE))</f>
        <v>101.99608099281515</v>
      </c>
      <c r="AK282" s="153">
        <f>$E282/(VLOOKUP(AK$2,怪物属性!$B$4:$F$29,3,FALSE)-$G282)/IF(AJ282&lt;0,ABS(AJ282),AJ282)</f>
        <v>3.6106213805917949E-2</v>
      </c>
      <c r="AL282" s="152">
        <f>VLOOKUP(AL$2,怪物属性!$B$4:$F$29,5,FALSE)/($F282-VLOOKUP(AL$2,怪物属性!$B$4:$F$29,4,FALSE))</f>
        <v>125.49615806805708</v>
      </c>
      <c r="AM282" s="153">
        <f>$E282/(VLOOKUP(AM$2,怪物属性!$B$4:$F$29,3,FALSE)-$G282)/IF(AL282&lt;0,ABS(AL282),AL282)</f>
        <v>2.6309364276637826E-2</v>
      </c>
      <c r="AN282" s="152">
        <f>VLOOKUP(AN$2,怪物属性!$B$4:$F$29,5,FALSE)/($F282-VLOOKUP(AN$2,怪物属性!$B$4:$F$29,4,FALSE))</f>
        <v>160.0334849111203</v>
      </c>
      <c r="AO282" s="153">
        <f>$E282/(VLOOKUP(AO$2,怪物属性!$B$4:$F$29,3,FALSE)-$G282)/IF(AN282&lt;0,ABS(AN282),AN282)</f>
        <v>1.8765675424657929E-2</v>
      </c>
      <c r="AP282" s="152">
        <f>VLOOKUP(AP$2,怪物属性!$B$4:$F$29,5,FALSE)/($F282-VLOOKUP(AP$2,怪物属性!$B$4:$F$29,4,FALSE))</f>
        <v>201.98649951783992</v>
      </c>
      <c r="AQ282" s="153">
        <f>$E282/(VLOOKUP(AQ$2,怪物属性!$B$4:$F$29,3,FALSE)-$G282)/IF(AP282&lt;0,ABS(AP282),AP282)</f>
        <v>1.3537598756358739E-2</v>
      </c>
      <c r="AR282" s="152">
        <f>VLOOKUP(AR$2,怪物属性!$B$4:$F$29,5,FALSE)/($F282-VLOOKUP(AR$2,怪物属性!$B$4:$F$29,4,FALSE))</f>
        <v>270.79210220673633</v>
      </c>
      <c r="AS282" s="153">
        <f>$E282/(VLOOKUP(AS$2,怪物属性!$B$4:$F$29,3,FALSE)-$G282)/IF(AR282&lt;0,ABS(AR282),AR282)</f>
        <v>9.2543238837213705E-3</v>
      </c>
      <c r="AT282" s="152">
        <f>VLOOKUP(AT$2,怪物属性!$B$4:$F$29,5,FALSE)/($F282-VLOOKUP(AT$2,怪物属性!$B$4:$F$29,4,FALSE))</f>
        <v>379.29939209726444</v>
      </c>
      <c r="AU282" s="153">
        <f>$E282/(VLOOKUP(AU$2,怪物属性!$B$4:$F$29,3,FALSE)-$G282)/IF(AT282&lt;0,ABS(AT282),AT282)</f>
        <v>6.0313972911567749E-3</v>
      </c>
      <c r="AV282" s="152">
        <f>VLOOKUP(AV$2,怪物属性!$B$4:$F$29,5,FALSE)/($F282-VLOOKUP(AV$2,怪物属性!$B$4:$F$29,4,FALSE))</f>
        <v>658.85817307692309</v>
      </c>
      <c r="AW282" s="153">
        <f>$E282/(VLOOKUP(AW$2,怪物属性!$B$4:$F$29,3,FALSE)-$G282)/IF(AV282&lt;0,ABS(AV282),AV282)</f>
        <v>3.1493023102396392E-3</v>
      </c>
      <c r="AX282" s="152">
        <f>VLOOKUP(AX$2,怪物属性!$B$4:$F$29,5,FALSE)/($F282-VLOOKUP(AX$2,怪物属性!$B$4:$F$29,4,FALSE))</f>
        <v>1753.3413897280966</v>
      </c>
      <c r="AY282" s="153">
        <f>$E282/(VLOOKUP(AY$2,怪物属性!$B$4:$F$29,3,FALSE)-$G282)/IF(AX282&lt;0,ABS(AX282),AX282)</f>
        <v>1.0796938508680451E-3</v>
      </c>
      <c r="AZ282" s="152">
        <f>VLOOKUP(AZ$2,怪物属性!$B$4:$F$29,5,FALSE)/($F282-VLOOKUP(AZ$2,怪物属性!$B$4:$F$29,4,FALSE))</f>
        <v>-1682.2702702702702</v>
      </c>
      <c r="BA282" s="153">
        <f>$E282/(VLOOKUP(BA$2,怪物属性!$B$4:$F$29,3,FALSE)-$G282)/IF(AZ282&lt;0,ABS(AZ282),AZ282)</f>
        <v>1.0040508502761158E-3</v>
      </c>
      <c r="BB282" s="152">
        <f>VLOOKUP(BB$2,怪物属性!$B$4:$F$29,5,FALSE)/($F282-VLOOKUP(BB$2,怪物属性!$B$4:$F$29,4,FALSE))</f>
        <v>-527.13934426229503</v>
      </c>
      <c r="BC282" s="153">
        <f>$E282/(VLOOKUP(BC$2,怪物属性!$B$4:$F$29,3,FALSE)-$G282)/IF(BB282&lt;0,ABS(BB282),BB282)</f>
        <v>2.8368443055898159E-3</v>
      </c>
      <c r="BD282" s="152">
        <f>VLOOKUP(BD$2,怪物属性!$B$4:$F$29,5,FALSE)/($F282-VLOOKUP(BD$2,怪物属性!$B$4:$F$29,4,FALSE))</f>
        <v>-225.52855153203342</v>
      </c>
      <c r="BE282" s="153">
        <f>$E282/(VLOOKUP(BE$2,怪物属性!$B$4:$F$29,3,FALSE)-$G282)/IF(BD282&lt;0,ABS(BD282),BD282)</f>
        <v>5.4389864618804165E-3</v>
      </c>
    </row>
    <row r="283" spans="1:57" x14ac:dyDescent="0.15">
      <c r="A283" s="30">
        <f>VLOOKUP(B283,装备升级!W:AB,静态模拟!C283+1,FALSE)+IF(静态模拟!D283=0,0,VLOOKUP(B283,装备强化!AP:AZ,静态模拟!D283+1,FALSE))</f>
        <v>924</v>
      </c>
      <c r="B283" s="149">
        <v>25</v>
      </c>
      <c r="C283" s="149">
        <v>1</v>
      </c>
      <c r="D283" s="149">
        <v>2</v>
      </c>
      <c r="E283" s="149">
        <f t="shared" si="13"/>
        <v>23010</v>
      </c>
      <c r="F283" s="22">
        <f t="shared" si="14"/>
        <v>7670</v>
      </c>
      <c r="G283" s="22">
        <f t="shared" si="15"/>
        <v>3835</v>
      </c>
      <c r="H283" s="152">
        <f>VLOOKUP(H$2,怪物属性!$B$4:$F$29,5,FALSE)/($F283-VLOOKUP(H$2,怪物属性!$B$4:$F$29,4,FALSE))</f>
        <v>1.5772298767222626</v>
      </c>
      <c r="I283" s="153">
        <f>$E283/(VLOOKUP(I$2,怪物属性!$B$4:$F$29,3,FALSE)-$G283)/IF(H283&lt;0,ABS(H283),H283)</f>
        <v>-6.3818324433583724</v>
      </c>
      <c r="J283" s="152">
        <f>VLOOKUP(J$2,怪物属性!$B$4:$F$29,5,FALSE)/($F283-VLOOKUP(J$2,怪物属性!$B$4:$F$29,4,FALSE))</f>
        <v>2.3901712583767685</v>
      </c>
      <c r="K283" s="153">
        <f>$E283/(VLOOKUP(K$2,怪物属性!$B$4:$F$29,3,FALSE)-$G283)/IF(J283&lt;0,ABS(J283),J283)</f>
        <v>-5.1674316874100157</v>
      </c>
      <c r="L283" s="152">
        <f>VLOOKUP(L$2,怪物属性!$B$4:$F$29,5,FALSE)/($F283-VLOOKUP(L$2,怪物属性!$B$4:$F$29,4,FALSE))</f>
        <v>3.8861340679522498</v>
      </c>
      <c r="M283" s="153">
        <f>$E283/(VLOOKUP(M$2,怪物属性!$B$4:$F$29,3,FALSE)-$G283)/IF(L283&lt;0,ABS(L283),L283)</f>
        <v>-4.1175601615350033</v>
      </c>
      <c r="N283" s="152">
        <f>VLOOKUP(N$2,怪物属性!$B$4:$F$29,5,FALSE)/($F283-VLOOKUP(N$2,怪物属性!$B$4:$F$29,4,FALSE))</f>
        <v>5.2027707808564232</v>
      </c>
      <c r="O283" s="153">
        <f>$E283/(VLOOKUP(O$2,怪物属性!$B$4:$F$29,3,FALSE)-$G283)/IF(N283&lt;0,ABS(N283),N283)</f>
        <v>-4.3702010155548097</v>
      </c>
      <c r="P283" s="152">
        <f>VLOOKUP(P$2,怪物属性!$B$4:$F$29,5,FALSE)/($F283-VLOOKUP(P$2,怪物属性!$B$4:$F$29,4,FALSE))</f>
        <v>7.4337818122872426</v>
      </c>
      <c r="Q283" s="153">
        <f>$E283/(VLOOKUP(Q$2,怪物属性!$B$4:$F$29,3,FALSE)-$G283)/IF(P283&lt;0,ABS(P283),P283)</f>
        <v>-5.3093120807283212</v>
      </c>
      <c r="R283" s="152">
        <f>VLOOKUP(R$2,怪物属性!$B$4:$F$29,5,FALSE)/($F283-VLOOKUP(R$2,怪物属性!$B$4:$F$29,4,FALSE))</f>
        <v>9.4284279256654955</v>
      </c>
      <c r="S283" s="153">
        <f>$E283/(VLOOKUP(S$2,怪物属性!$B$4:$F$29,3,FALSE)-$G283)/IF(R283&lt;0,ABS(R283),R283)</f>
        <v>-18.918540230625521</v>
      </c>
      <c r="T283" s="152">
        <f>VLOOKUP(T$2,怪物属性!$B$4:$F$29,5,FALSE)/($F283-VLOOKUP(T$2,怪物属性!$B$4:$F$29,4,FALSE))</f>
        <v>12.548721492743608</v>
      </c>
      <c r="U283" s="153">
        <f>$E283/(VLOOKUP(U$2,怪物属性!$B$4:$F$29,3,FALSE)-$G283)/IF(T283&lt;0,ABS(T283),T283)</f>
        <v>6.0317530767937573</v>
      </c>
      <c r="V283" s="152">
        <f>VLOOKUP(V$2,怪物属性!$B$4:$F$29,5,FALSE)/($F283-VLOOKUP(V$2,怪物属性!$B$4:$F$29,4,FALSE))</f>
        <v>15.214285714285714</v>
      </c>
      <c r="W283" s="153">
        <f>$E283/(VLOOKUP(W$2,怪物属性!$B$4:$F$29,3,FALSE)-$G283)/IF(V283&lt;0,ABS(V283),V283)</f>
        <v>2.038267339888387</v>
      </c>
      <c r="X283" s="152">
        <f>VLOOKUP(X$2,怪物属性!$B$4:$F$29,5,FALSE)/($F283-VLOOKUP(X$2,怪物属性!$B$4:$F$29,4,FALSE))</f>
        <v>19.387728700794678</v>
      </c>
      <c r="Y283" s="153">
        <f>$E283/(VLOOKUP(Y$2,怪物属性!$B$4:$F$29,3,FALSE)-$G283)/IF(X283&lt;0,ABS(X283),X283)</f>
        <v>1.0040889975597918</v>
      </c>
      <c r="Z283" s="152">
        <f>VLOOKUP(Z$2,怪物属性!$B$4:$F$29,5,FALSE)/($F283-VLOOKUP(Z$2,怪物属性!$B$4:$F$29,4,FALSE))</f>
        <v>22.966468672159419</v>
      </c>
      <c r="AA283" s="153">
        <f>$E283/(VLOOKUP(AA$2,怪物属性!$B$4:$F$29,3,FALSE)-$G283)/IF(Z283&lt;0,ABS(Z283),Z283)</f>
        <v>0.61503709622112079</v>
      </c>
      <c r="AB283" s="152">
        <f>VLOOKUP(AB$2,怪物属性!$B$4:$F$29,5,FALSE)/($F283-VLOOKUP(AB$2,怪物属性!$B$4:$F$29,4,FALSE))</f>
        <v>44.182076813655762</v>
      </c>
      <c r="AC283" s="153">
        <f>$E283/(VLOOKUP(AC$2,怪物属性!$B$4:$F$29,3,FALSE)-$G283)/IF(AB283&lt;0,ABS(AB283),AB283)</f>
        <v>0.14102340115800083</v>
      </c>
      <c r="AD283" s="152">
        <f>VLOOKUP(AD$2,怪物属性!$B$4:$F$29,5,FALSE)/($F283-VLOOKUP(AD$2,怪物属性!$B$4:$F$29,4,FALSE))</f>
        <v>53.274917575450168</v>
      </c>
      <c r="AE283" s="153">
        <f>$E283/(VLOOKUP(AE$2,怪物属性!$B$4:$F$29,3,FALSE)-$G283)/IF(AD283&lt;0,ABS(AD283),AD283)</f>
        <v>0.10030435896103972</v>
      </c>
      <c r="AF283" s="152">
        <f>VLOOKUP(AF$2,怪物属性!$B$4:$F$29,5,FALSE)/($F283-VLOOKUP(AF$2,怪物属性!$B$4:$F$29,4,FALSE))</f>
        <v>67.138873701476214</v>
      </c>
      <c r="AG283" s="153">
        <f>$E283/(VLOOKUP(AG$2,怪物属性!$B$4:$F$29,3,FALSE)-$G283)/IF(AF283&lt;0,ABS(AF283),AF283)</f>
        <v>6.9405115562258549E-2</v>
      </c>
      <c r="AH283" s="152">
        <f>VLOOKUP(AH$2,怪物属性!$B$4:$F$29,5,FALSE)/($F283-VLOOKUP(AH$2,怪物属性!$B$4:$F$29,4,FALSE))</f>
        <v>80.797153024911026</v>
      </c>
      <c r="AI283" s="153">
        <f>$E283/(VLOOKUP(AI$2,怪物属性!$B$4:$F$29,3,FALSE)-$G283)/IF(AH283&lt;0,ABS(AH283),AH283)</f>
        <v>5.1101249265467108E-2</v>
      </c>
      <c r="AJ283" s="152">
        <f>VLOOKUP(AJ$2,怪物属性!$B$4:$F$29,5,FALSE)/($F283-VLOOKUP(AJ$2,怪物属性!$B$4:$F$29,4,FALSE))</f>
        <v>101.6640625</v>
      </c>
      <c r="AK283" s="153">
        <f>$E283/(VLOOKUP(AK$2,怪物属性!$B$4:$F$29,3,FALSE)-$G283)/IF(AJ283&lt;0,ABS(AJ283),AJ283)</f>
        <v>3.6300507832183852E-2</v>
      </c>
      <c r="AL283" s="152">
        <f>VLOOKUP(AL$2,怪物属性!$B$4:$F$29,5,FALSE)/($F283-VLOOKUP(AL$2,怪物属性!$B$4:$F$29,4,FALSE))</f>
        <v>125.03864382063435</v>
      </c>
      <c r="AM283" s="153">
        <f>$E283/(VLOOKUP(AM$2,怪物属性!$B$4:$F$29,3,FALSE)-$G283)/IF(AL283&lt;0,ABS(AL283),AL283)</f>
        <v>2.6459109870858217E-2</v>
      </c>
      <c r="AN283" s="152">
        <f>VLOOKUP(AN$2,怪物属性!$B$4:$F$29,5,FALSE)/($F283-VLOOKUP(AN$2,怪物属性!$B$4:$F$29,4,FALSE))</f>
        <v>159.37463976945244</v>
      </c>
      <c r="AO283" s="153">
        <f>$E283/(VLOOKUP(AO$2,怪物属性!$B$4:$F$29,3,FALSE)-$G283)/IF(AN283&lt;0,ABS(AN283),AN283)</f>
        <v>1.8880187906210651E-2</v>
      </c>
      <c r="AP283" s="152">
        <f>VLOOKUP(AP$2,怪物属性!$B$4:$F$29,5,FALSE)/($F283-VLOOKUP(AP$2,怪物属性!$B$4:$F$29,4,FALSE))</f>
        <v>201.01727447216891</v>
      </c>
      <c r="AQ283" s="153">
        <f>$E283/(VLOOKUP(AQ$2,怪物属性!$B$4:$F$29,3,FALSE)-$G283)/IF(AP283&lt;0,ABS(AP283),AP283)</f>
        <v>1.3628738454186395E-2</v>
      </c>
      <c r="AR283" s="152">
        <f>VLOOKUP(AR$2,怪物属性!$B$4:$F$29,5,FALSE)/($F283-VLOOKUP(AR$2,怪物属性!$B$4:$F$29,4,FALSE))</f>
        <v>269.22863741339489</v>
      </c>
      <c r="AS283" s="153">
        <f>$E283/(VLOOKUP(AS$2,怪物属性!$B$4:$F$29,3,FALSE)-$G283)/IF(AR283&lt;0,ABS(AR283),AR283)</f>
        <v>9.325301802933051E-3</v>
      </c>
      <c r="AT283" s="152">
        <f>VLOOKUP(AT$2,怪物属性!$B$4:$F$29,5,FALSE)/($F283-VLOOKUP(AT$2,怪物属性!$B$4:$F$29,4,FALSE))</f>
        <v>376.43891402714934</v>
      </c>
      <c r="AU283" s="153">
        <f>$E283/(VLOOKUP(AU$2,怪物属性!$B$4:$F$29,3,FALSE)-$G283)/IF(AT283&lt;0,ABS(AT283),AT283)</f>
        <v>6.0881927556443293E-3</v>
      </c>
      <c r="AV283" s="152">
        <f>VLOOKUP(AV$2,怪物属性!$B$4:$F$29,5,FALSE)/($F283-VLOOKUP(AV$2,怪物属性!$B$4:$F$29,4,FALSE))</f>
        <v>651.03325415676954</v>
      </c>
      <c r="AW283" s="153">
        <f>$E283/(VLOOKUP(AW$2,怪物属性!$B$4:$F$29,3,FALSE)-$G283)/IF(AV283&lt;0,ABS(AV283),AV283)</f>
        <v>3.1927567027280174E-3</v>
      </c>
      <c r="AX283" s="152">
        <f>VLOOKUP(AX$2,怪物属性!$B$4:$F$29,5,FALSE)/($F283-VLOOKUP(AX$2,怪物属性!$B$4:$F$29,4,FALSE))</f>
        <v>1701.9237536656892</v>
      </c>
      <c r="AY283" s="153">
        <f>$E283/(VLOOKUP(AY$2,怪物属性!$B$4:$F$29,3,FALSE)-$G283)/IF(AX283&lt;0,ABS(AX283),AX283)</f>
        <v>1.1142240501062644E-3</v>
      </c>
      <c r="AZ283" s="152">
        <f>VLOOKUP(AZ$2,怪物属性!$B$4:$F$29,5,FALSE)/($F283-VLOOKUP(AZ$2,怪物属性!$B$4:$F$29,4,FALSE))</f>
        <v>-1729</v>
      </c>
      <c r="BA283" s="153">
        <f>$E283/(VLOOKUP(BA$2,怪物属性!$B$4:$F$29,3,FALSE)-$G283)/IF(AZ283&lt;0,ABS(AZ283),AZ283)</f>
        <v>9.7854931446262716E-4</v>
      </c>
      <c r="BB283" s="152">
        <f>VLOOKUP(BB$2,怪物属性!$B$4:$F$29,5,FALSE)/($F283-VLOOKUP(BB$2,怪物属性!$B$4:$F$29,4,FALSE))</f>
        <v>-531.49586776859508</v>
      </c>
      <c r="BC283" s="153">
        <f>$E283/(VLOOKUP(BC$2,怪物属性!$B$4:$F$29,3,FALSE)-$G283)/IF(BB283&lt;0,ABS(BB283),BB283)</f>
        <v>2.8181815382620941E-3</v>
      </c>
      <c r="BD283" s="152">
        <f>VLOOKUP(BD$2,怪物属性!$B$4:$F$29,5,FALSE)/($F283-VLOOKUP(BD$2,怪物属性!$B$4:$F$29,4,FALSE))</f>
        <v>-226.31656184486374</v>
      </c>
      <c r="BE283" s="153">
        <f>$E283/(VLOOKUP(BE$2,怪物属性!$B$4:$F$29,3,FALSE)-$G283)/IF(BD283&lt;0,ABS(BD283),BD283)</f>
        <v>5.4285731239055732E-3</v>
      </c>
    </row>
    <row r="284" spans="1:57" x14ac:dyDescent="0.15">
      <c r="A284" s="30">
        <f>VLOOKUP(B284,装备升级!W:AB,静态模拟!C284+1,FALSE)+IF(静态模拟!D284=0,0,VLOOKUP(B284,装备强化!AP:AZ,静态模拟!D284+1,FALSE))</f>
        <v>1440</v>
      </c>
      <c r="B284" s="149">
        <v>25</v>
      </c>
      <c r="C284" s="149">
        <v>1</v>
      </c>
      <c r="D284" s="149">
        <v>3</v>
      </c>
      <c r="E284" s="149">
        <f t="shared" si="13"/>
        <v>23040</v>
      </c>
      <c r="F284" s="22">
        <f t="shared" si="14"/>
        <v>7680</v>
      </c>
      <c r="G284" s="22">
        <f t="shared" si="15"/>
        <v>3840</v>
      </c>
      <c r="H284" s="152">
        <f>VLOOKUP(H$2,怪物属性!$B$4:$F$29,5,FALSE)/($F284-VLOOKUP(H$2,怪物属性!$B$4:$F$29,4,FALSE))</f>
        <v>1.5749456915278783</v>
      </c>
      <c r="I284" s="153">
        <f>$E284/(VLOOKUP(I$2,怪物属性!$B$4:$F$29,3,FALSE)-$G284)/IF(H284&lt;0,ABS(H284),H284)</f>
        <v>-6.3854543265250836</v>
      </c>
      <c r="J284" s="152">
        <f>VLOOKUP(J$2,怪物属性!$B$4:$F$29,5,FALSE)/($F284-VLOOKUP(J$2,怪物属性!$B$4:$F$29,4,FALSE))</f>
        <v>2.3866171003717471</v>
      </c>
      <c r="K284" s="153">
        <f>$E284/(VLOOKUP(K$2,怪物属性!$B$4:$F$29,3,FALSE)-$G284)/IF(J284&lt;0,ABS(J284),J284)</f>
        <v>-5.1680041625808002</v>
      </c>
      <c r="L284" s="152">
        <f>VLOOKUP(L$2,怪物属性!$B$4:$F$29,5,FALSE)/($F284-VLOOKUP(L$2,怪物属性!$B$4:$F$29,4,FALSE))</f>
        <v>3.8801955990220049</v>
      </c>
      <c r="M284" s="153">
        <f>$E284/(VLOOKUP(M$2,怪物属性!$B$4:$F$29,3,FALSE)-$G284)/IF(L284&lt;0,ABS(L284),L284)</f>
        <v>-4.1149306933805994</v>
      </c>
      <c r="N284" s="152">
        <f>VLOOKUP(N$2,怪物属性!$B$4:$F$29,5,FALSE)/($F284-VLOOKUP(N$2,怪物属性!$B$4:$F$29,4,FALSE))</f>
        <v>5.1945928953159388</v>
      </c>
      <c r="O284" s="153">
        <f>$E284/(VLOOKUP(O$2,怪物属性!$B$4:$F$29,3,FALSE)-$G284)/IF(N284&lt;0,ABS(N284),N284)</f>
        <v>-4.361240180547254</v>
      </c>
      <c r="P284" s="152">
        <f>VLOOKUP(P$2,怪物属性!$B$4:$F$29,5,FALSE)/($F284-VLOOKUP(P$2,怪物属性!$B$4:$F$29,4,FALSE))</f>
        <v>7.4217510924097754</v>
      </c>
      <c r="Q284" s="153">
        <f>$E284/(VLOOKUP(Q$2,怪物属性!$B$4:$F$29,3,FALSE)-$G284)/IF(P284&lt;0,ABS(P284),P284)</f>
        <v>-5.2795725673771106</v>
      </c>
      <c r="R284" s="152">
        <f>VLOOKUP(R$2,怪物属性!$B$4:$F$29,5,FALSE)/($F284-VLOOKUP(R$2,怪物属性!$B$4:$F$29,4,FALSE))</f>
        <v>9.4126692294835372</v>
      </c>
      <c r="S284" s="153">
        <f>$E284/(VLOOKUP(S$2,怪物属性!$B$4:$F$29,3,FALSE)-$G284)/IF(R284&lt;0,ABS(R284),R284)</f>
        <v>-18.2669011643254</v>
      </c>
      <c r="T284" s="152">
        <f>VLOOKUP(T$2,怪物属性!$B$4:$F$29,5,FALSE)/($F284-VLOOKUP(T$2,怪物属性!$B$4:$F$29,4,FALSE))</f>
        <v>12.527078302863057</v>
      </c>
      <c r="U284" s="153">
        <f>$E284/(VLOOKUP(U$2,怪物属性!$B$4:$F$29,3,FALSE)-$G284)/IF(T284&lt;0,ABS(T284),T284)</f>
        <v>6.151223319940426</v>
      </c>
      <c r="V284" s="152">
        <f>VLOOKUP(V$2,怪物属性!$B$4:$F$29,5,FALSE)/($F284-VLOOKUP(V$2,怪物属性!$B$4:$F$29,4,FALSE))</f>
        <v>15.18716577540107</v>
      </c>
      <c r="W284" s="153">
        <f>$E284/(VLOOKUP(W$2,怪物属性!$B$4:$F$29,3,FALSE)-$G284)/IF(V284&lt;0,ABS(V284),V284)</f>
        <v>2.0584401933992011</v>
      </c>
      <c r="X284" s="152">
        <f>VLOOKUP(X$2,怪物属性!$B$4:$F$29,5,FALSE)/($F284-VLOOKUP(X$2,怪物属性!$B$4:$F$29,4,FALSE))</f>
        <v>19.351964582180411</v>
      </c>
      <c r="Y284" s="153">
        <f>$E284/(VLOOKUP(Y$2,怪物属性!$B$4:$F$29,3,FALSE)-$G284)/IF(X284&lt;0,ABS(X284),X284)</f>
        <v>1.0115350863137353</v>
      </c>
      <c r="Z284" s="152">
        <f>VLOOKUP(Z$2,怪物属性!$B$4:$F$29,5,FALSE)/($F284-VLOOKUP(Z$2,怪物属性!$B$4:$F$29,4,FALSE))</f>
        <v>22.922547332185886</v>
      </c>
      <c r="AA284" s="153">
        <f>$E284/(VLOOKUP(AA$2,怪物属性!$B$4:$F$29,3,FALSE)-$G284)/IF(Z284&lt;0,ABS(Z284),Z284)</f>
        <v>0.61891865300267723</v>
      </c>
      <c r="AB284" s="152">
        <f>VLOOKUP(AB$2,怪物属性!$B$4:$F$29,5,FALSE)/($F284-VLOOKUP(AB$2,怪物属性!$B$4:$F$29,4,FALSE))</f>
        <v>44.077578051087983</v>
      </c>
      <c r="AC284" s="153">
        <f>$E284/(VLOOKUP(AC$2,怪物属性!$B$4:$F$29,3,FALSE)-$G284)/IF(AB284&lt;0,ABS(AB284),AB284)</f>
        <v>0.14173393320324668</v>
      </c>
      <c r="AD284" s="152">
        <f>VLOOKUP(AD$2,怪物属性!$B$4:$F$29,5,FALSE)/($F284-VLOOKUP(AD$2,怪物属性!$B$4:$F$29,4,FALSE))</f>
        <v>53.140146724007082</v>
      </c>
      <c r="AE284" s="153">
        <f>$E284/(VLOOKUP(AE$2,怪物属性!$B$4:$F$29,3,FALSE)-$G284)/IF(AD284&lt;0,ABS(AD284),AD284)</f>
        <v>0.10080690543559356</v>
      </c>
      <c r="AF284" s="152">
        <f>VLOOKUP(AF$2,怪物属性!$B$4:$F$29,5,FALSE)/($F284-VLOOKUP(AF$2,怪物属性!$B$4:$F$29,4,FALSE))</f>
        <v>66.955834242093786</v>
      </c>
      <c r="AG284" s="153">
        <f>$E284/(VLOOKUP(AG$2,怪物属性!$B$4:$F$29,3,FALSE)-$G284)/IF(AF284&lt;0,ABS(AF284),AF284)</f>
        <v>6.9756219204255607E-2</v>
      </c>
      <c r="AH284" s="152">
        <f>VLOOKUP(AH$2,怪物属性!$B$4:$F$29,5,FALSE)/($F284-VLOOKUP(AH$2,怪物属性!$B$4:$F$29,4,FALSE))</f>
        <v>80.558249556475459</v>
      </c>
      <c r="AI284" s="153">
        <f>$E284/(VLOOKUP(AI$2,怪物属性!$B$4:$F$29,3,FALSE)-$G284)/IF(AH284&lt;0,ABS(AH284),AH284)</f>
        <v>5.1365701927049166E-2</v>
      </c>
      <c r="AJ284" s="152">
        <f>VLOOKUP(AJ$2,怪物属性!$B$4:$F$29,5,FALSE)/($F284-VLOOKUP(AJ$2,怪物属性!$B$4:$F$29,4,FALSE))</f>
        <v>101.33419857235562</v>
      </c>
      <c r="AK284" s="153">
        <f>$E284/(VLOOKUP(AK$2,怪物属性!$B$4:$F$29,3,FALSE)-$G284)/IF(AJ284&lt;0,ABS(AJ284),AJ284)</f>
        <v>3.6495422098582982E-2</v>
      </c>
      <c r="AL284" s="152">
        <f>VLOOKUP(AL$2,怪物属性!$B$4:$F$29,5,FALSE)/($F284-VLOOKUP(AL$2,怪物属性!$B$4:$F$29,4,FALSE))</f>
        <v>124.58445332364693</v>
      </c>
      <c r="AM284" s="153">
        <f>$E284/(VLOOKUP(AM$2,怪物属性!$B$4:$F$29,3,FALSE)-$G284)/IF(AL284&lt;0,ABS(AL284),AL284)</f>
        <v>2.660932263399703E-2</v>
      </c>
      <c r="AN284" s="152">
        <f>VLOOKUP(AN$2,怪物属性!$B$4:$F$29,5,FALSE)/($F284-VLOOKUP(AN$2,怪物属性!$B$4:$F$29,4,FALSE))</f>
        <v>158.72119721197211</v>
      </c>
      <c r="AO284" s="153">
        <f>$E284/(VLOOKUP(AO$2,怪物属性!$B$4:$F$29,3,FALSE)-$G284)/IF(AN284&lt;0,ABS(AN284),AN284)</f>
        <v>1.8995053047776121E-2</v>
      </c>
      <c r="AP284" s="152">
        <f>VLOOKUP(AP$2,怪物属性!$B$4:$F$29,5,FALSE)/($F284-VLOOKUP(AP$2,怪物属性!$B$4:$F$29,4,FALSE))</f>
        <v>200.05730659025787</v>
      </c>
      <c r="AQ284" s="153">
        <f>$E284/(VLOOKUP(AQ$2,怪物属性!$B$4:$F$29,3,FALSE)-$G284)/IF(AP284&lt;0,ABS(AP284),AP284)</f>
        <v>1.3720157357559284E-2</v>
      </c>
      <c r="AR284" s="152">
        <f>VLOOKUP(AR$2,怪物属性!$B$4:$F$29,5,FALSE)/($F284-VLOOKUP(AR$2,怪物属性!$B$4:$F$29,4,FALSE))</f>
        <v>267.68312284730195</v>
      </c>
      <c r="AS284" s="153">
        <f>$E284/(VLOOKUP(AS$2,怪物属性!$B$4:$F$29,3,FALSE)-$G284)/IF(AR284&lt;0,ABS(AR284),AR284)</f>
        <v>9.3964976799437109E-3</v>
      </c>
      <c r="AT284" s="152">
        <f>VLOOKUP(AT$2,怪物属性!$B$4:$F$29,5,FALSE)/($F284-VLOOKUP(AT$2,怪物属性!$B$4:$F$29,4,FALSE))</f>
        <v>373.62125748502996</v>
      </c>
      <c r="AU284" s="153">
        <f>$E284/(VLOOKUP(AU$2,怪物属性!$B$4:$F$29,3,FALSE)-$G284)/IF(AT284&lt;0,ABS(AT284),AT284)</f>
        <v>6.1451646006853112E-3</v>
      </c>
      <c r="AV284" s="152">
        <f>VLOOKUP(AV$2,怪物属性!$B$4:$F$29,5,FALSE)/($F284-VLOOKUP(AV$2,怪物属性!$B$4:$F$29,4,FALSE))</f>
        <v>643.39201877934272</v>
      </c>
      <c r="AW284" s="153">
        <f>$E284/(VLOOKUP(AW$2,怪物属性!$B$4:$F$29,3,FALSE)-$G284)/IF(AV284&lt;0,ABS(AV284),AV284)</f>
        <v>3.2363492872530294E-3</v>
      </c>
      <c r="AX284" s="152">
        <f>VLOOKUP(AX$2,怪物属性!$B$4:$F$29,5,FALSE)/($F284-VLOOKUP(AX$2,怪物属性!$B$4:$F$29,4,FALSE))</f>
        <v>1653.4358974358975</v>
      </c>
      <c r="AY284" s="153">
        <f>$E284/(VLOOKUP(AY$2,怪物属性!$B$4:$F$29,3,FALSE)-$G284)/IF(AX284&lt;0,ABS(AX284),AX284)</f>
        <v>1.1488679561778678E-3</v>
      </c>
      <c r="AZ284" s="152">
        <f>VLOOKUP(AZ$2,怪物属性!$B$4:$F$29,5,FALSE)/($F284-VLOOKUP(AZ$2,怪物属性!$B$4:$F$29,4,FALSE))</f>
        <v>-1778.4</v>
      </c>
      <c r="BA284" s="153">
        <f>$E284/(VLOOKUP(BA$2,怪物属性!$B$4:$F$29,3,FALSE)-$G284)/IF(AZ284&lt;0,ABS(AZ284),AZ284)</f>
        <v>9.5295811600180458E-4</v>
      </c>
      <c r="BB284" s="152">
        <f>VLOOKUP(BB$2,怪物属性!$B$4:$F$29,5,FALSE)/($F284-VLOOKUP(BB$2,怪物属性!$B$4:$F$29,4,FALSE))</f>
        <v>-535.92499999999995</v>
      </c>
      <c r="BC284" s="153">
        <f>$E284/(VLOOKUP(BC$2,怪物属性!$B$4:$F$29,3,FALSE)-$G284)/IF(BB284&lt;0,ABS(BB284),BB284)</f>
        <v>2.7994458664582491E-3</v>
      </c>
      <c r="BD284" s="152">
        <f>VLOOKUP(BD$2,怪物属性!$B$4:$F$29,5,FALSE)/($F284-VLOOKUP(BD$2,怪物属性!$B$4:$F$29,4,FALSE))</f>
        <v>-227.11009817671808</v>
      </c>
      <c r="BE284" s="153">
        <f>$E284/(VLOOKUP(BE$2,怪物属性!$B$4:$F$29,3,FALSE)-$G284)/IF(BD284&lt;0,ABS(BD284),BD284)</f>
        <v>5.4181047516202027E-3</v>
      </c>
    </row>
    <row r="285" spans="1:57" x14ac:dyDescent="0.15">
      <c r="A285" s="30">
        <f>VLOOKUP(B285,装备升级!W:AB,静态模拟!C285+1,FALSE)+IF(静态模拟!D285=0,0,VLOOKUP(B285,装备强化!AP:AZ,静态模拟!D285+1,FALSE))</f>
        <v>2079</v>
      </c>
      <c r="B285" s="149">
        <v>25</v>
      </c>
      <c r="C285" s="149">
        <v>1</v>
      </c>
      <c r="D285" s="149">
        <v>4</v>
      </c>
      <c r="E285" s="149">
        <f t="shared" si="13"/>
        <v>23070</v>
      </c>
      <c r="F285" s="22">
        <f t="shared" si="14"/>
        <v>7690</v>
      </c>
      <c r="G285" s="22">
        <f t="shared" si="15"/>
        <v>3845</v>
      </c>
      <c r="H285" s="152">
        <f>VLOOKUP(H$2,怪物属性!$B$4:$F$29,5,FALSE)/($F285-VLOOKUP(H$2,怪物属性!$B$4:$F$29,4,FALSE))</f>
        <v>1.5726681127982647</v>
      </c>
      <c r="I285" s="153">
        <f>$E285/(VLOOKUP(I$2,怪物属性!$B$4:$F$29,3,FALSE)-$G285)/IF(H285&lt;0,ABS(H285),H285)</f>
        <v>-6.389084464736273</v>
      </c>
      <c r="J285" s="152">
        <f>VLOOKUP(J$2,怪物属性!$B$4:$F$29,5,FALSE)/($F285-VLOOKUP(J$2,怪物属性!$B$4:$F$29,4,FALSE))</f>
        <v>2.3830734966592426</v>
      </c>
      <c r="K285" s="153">
        <f>$E285/(VLOOKUP(K$2,怪物属性!$B$4:$F$29,3,FALSE)-$G285)/IF(J285&lt;0,ABS(J285),J285)</f>
        <v>-5.1685935402747356</v>
      </c>
      <c r="L285" s="152">
        <f>VLOOKUP(L$2,怪物属性!$B$4:$F$29,5,FALSE)/($F285-VLOOKUP(L$2,怪物属性!$B$4:$F$29,4,FALSE))</f>
        <v>3.8742752517546535</v>
      </c>
      <c r="M285" s="153">
        <f>$E285/(VLOOKUP(M$2,怪物属性!$B$4:$F$29,3,FALSE)-$G285)/IF(L285&lt;0,ABS(L285),L285)</f>
        <v>-4.112335703244943</v>
      </c>
      <c r="N285" s="152">
        <f>VLOOKUP(N$2,怪物属性!$B$4:$F$29,5,FALSE)/($F285-VLOOKUP(N$2,怪物属性!$B$4:$F$29,4,FALSE))</f>
        <v>5.1864406779661021</v>
      </c>
      <c r="O285" s="153">
        <f>$E285/(VLOOKUP(O$2,怪物属性!$B$4:$F$29,3,FALSE)-$G285)/IF(N285&lt;0,ABS(N285),N285)</f>
        <v>-4.3523847895322509</v>
      </c>
      <c r="P285" s="152">
        <f>VLOOKUP(P$2,怪物属性!$B$4:$F$29,5,FALSE)/($F285-VLOOKUP(P$2,怪物属性!$B$4:$F$29,4,FALSE))</f>
        <v>7.4097592502827601</v>
      </c>
      <c r="Q285" s="153">
        <f>$E285/(VLOOKUP(Q$2,怪物属性!$B$4:$F$29,3,FALSE)-$G285)/IF(P285&lt;0,ABS(P285),P285)</f>
        <v>-5.2503566269024562</v>
      </c>
      <c r="R285" s="152">
        <f>VLOOKUP(R$2,怪物属性!$B$4:$F$29,5,FALSE)/($F285-VLOOKUP(R$2,怪物属性!$B$4:$F$29,4,FALSE))</f>
        <v>9.3969631236442517</v>
      </c>
      <c r="S285" s="153">
        <f>$E285/(VLOOKUP(S$2,怪物属性!$B$4:$F$29,3,FALSE)-$G285)/IF(R285&lt;0,ABS(R285),R285)</f>
        <v>-17.662219255066862</v>
      </c>
      <c r="T285" s="152">
        <f>VLOOKUP(T$2,怪物属性!$B$4:$F$29,5,FALSE)/($F285-VLOOKUP(T$2,怪物属性!$B$4:$F$29,4,FALSE))</f>
        <v>12.505509641873278</v>
      </c>
      <c r="U285" s="153">
        <f>$E285/(VLOOKUP(U$2,怪物属性!$B$4:$F$29,3,FALSE)-$G285)/IF(T285&lt;0,ABS(T285),T285)</f>
        <v>6.2747852748324799</v>
      </c>
      <c r="V285" s="152">
        <f>VLOOKUP(V$2,怪物属性!$B$4:$F$29,5,FALSE)/($F285-VLOOKUP(V$2,怪物属性!$B$4:$F$29,4,FALSE))</f>
        <v>15.160142348754448</v>
      </c>
      <c r="W285" s="153">
        <f>$E285/(VLOOKUP(W$2,怪物属性!$B$4:$F$29,3,FALSE)-$G285)/IF(V285&lt;0,ABS(V285),V285)</f>
        <v>2.078898252905411</v>
      </c>
      <c r="X285" s="152">
        <f>VLOOKUP(X$2,怪物属性!$B$4:$F$29,5,FALSE)/($F285-VLOOKUP(X$2,怪物属性!$B$4:$F$29,4,FALSE))</f>
        <v>19.316332167188364</v>
      </c>
      <c r="Y285" s="153">
        <f>$E285/(VLOOKUP(Y$2,怪物属性!$B$4:$F$29,3,FALSE)-$G285)/IF(X285&lt;0,ABS(X285),X285)</f>
        <v>1.0190495882408572</v>
      </c>
      <c r="Z285" s="152">
        <f>VLOOKUP(Z$2,怪物属性!$B$4:$F$29,5,FALSE)/($F285-VLOOKUP(Z$2,怪物属性!$B$4:$F$29,4,FALSE))</f>
        <v>22.87879366291277</v>
      </c>
      <c r="AA285" s="153">
        <f>$E285/(VLOOKUP(AA$2,怪物属性!$B$4:$F$29,3,FALSE)-$G285)/IF(Z285&lt;0,ABS(Z285),Z285)</f>
        <v>0.62282727669247051</v>
      </c>
      <c r="AB285" s="152">
        <f>VLOOKUP(AB$2,怪物属性!$B$4:$F$29,5,FALSE)/($F285-VLOOKUP(AB$2,怪物属性!$B$4:$F$29,4,FALSE))</f>
        <v>43.973572439830107</v>
      </c>
      <c r="AC285" s="153">
        <f>$E285/(VLOOKUP(AC$2,怪物属性!$B$4:$F$29,3,FALSE)-$G285)/IF(AB285&lt;0,ABS(AB285),AB285)</f>
        <v>0.14244726864123444</v>
      </c>
      <c r="AD285" s="152">
        <f>VLOOKUP(AD$2,怪物属性!$B$4:$F$29,5,FALSE)/($F285-VLOOKUP(AD$2,怪物属性!$B$4:$F$29,4,FALSE))</f>
        <v>53.006056018168053</v>
      </c>
      <c r="AE285" s="153">
        <f>$E285/(VLOOKUP(AE$2,怪物属性!$B$4:$F$29,3,FALSE)-$G285)/IF(AD285&lt;0,ABS(AD285),AD285)</f>
        <v>0.10131128658210199</v>
      </c>
      <c r="AF285" s="152">
        <f>VLOOKUP(AF$2,怪物属性!$B$4:$F$29,5,FALSE)/($F285-VLOOKUP(AF$2,怪物属性!$B$4:$F$29,4,FALSE))</f>
        <v>66.773790103317026</v>
      </c>
      <c r="AG285" s="153">
        <f>$E285/(VLOOKUP(AG$2,怪物属性!$B$4:$F$29,3,FALSE)-$G285)/IF(AF285&lt;0,ABS(AF285),AF285)</f>
        <v>7.0108531063145185E-2</v>
      </c>
      <c r="AH285" s="152">
        <f>VLOOKUP(AH$2,怪物属性!$B$4:$F$29,5,FALSE)/($F285-VLOOKUP(AH$2,怪物属性!$B$4:$F$29,4,FALSE))</f>
        <v>80.320754716981128</v>
      </c>
      <c r="AI285" s="153">
        <f>$E285/(VLOOKUP(AI$2,怪物属性!$B$4:$F$29,3,FALSE)-$G285)/IF(AH285&lt;0,ABS(AH285),AH285)</f>
        <v>5.1631025841862396E-2</v>
      </c>
      <c r="AJ285" s="152">
        <f>VLOOKUP(AJ$2,怪物属性!$B$4:$F$29,5,FALSE)/($F285-VLOOKUP(AJ$2,怪物属性!$B$4:$F$29,4,FALSE))</f>
        <v>101.00646830530401</v>
      </c>
      <c r="AK285" s="153">
        <f>$E285/(VLOOKUP(AK$2,怪物属性!$B$4:$F$29,3,FALSE)-$G285)/IF(AJ285&lt;0,ABS(AJ285),AJ285)</f>
        <v>3.6690958099669865E-2</v>
      </c>
      <c r="AL285" s="152">
        <f>VLOOKUP(AL$2,怪物属性!$B$4:$F$29,5,FALSE)/($F285-VLOOKUP(AL$2,怪物属性!$B$4:$F$29,4,FALSE))</f>
        <v>124.13355048859935</v>
      </c>
      <c r="AM285" s="153">
        <f>$E285/(VLOOKUP(AM$2,怪物属性!$B$4:$F$29,3,FALSE)-$G285)/IF(AL285&lt;0,ABS(AL285),AL285)</f>
        <v>2.6760003575058398E-2</v>
      </c>
      <c r="AN285" s="152">
        <f>VLOOKUP(AN$2,怪物属性!$B$4:$F$29,5,FALSE)/($F285-VLOOKUP(AN$2,怪物属性!$B$4:$F$29,4,FALSE))</f>
        <v>158.07309105757452</v>
      </c>
      <c r="AO285" s="153">
        <f>$E285/(VLOOKUP(AO$2,怪物属性!$B$4:$F$29,3,FALSE)-$G285)/IF(AN285&lt;0,ABS(AN285),AN285)</f>
        <v>1.9110271542021641E-2</v>
      </c>
      <c r="AP285" s="152">
        <f>VLOOKUP(AP$2,怪物属性!$B$4:$F$29,5,FALSE)/($F285-VLOOKUP(AP$2,怪物属性!$B$4:$F$29,4,FALSE))</f>
        <v>199.10646387832699</v>
      </c>
      <c r="AQ285" s="153">
        <f>$E285/(VLOOKUP(AQ$2,怪物属性!$B$4:$F$29,3,FALSE)-$G285)/IF(AP285&lt;0,ABS(AP285),AP285)</f>
        <v>1.381185596571249E-2</v>
      </c>
      <c r="AR285" s="152">
        <f>VLOOKUP(AR$2,怪物属性!$B$4:$F$29,5,FALSE)/($F285-VLOOKUP(AR$2,怪物属性!$B$4:$F$29,4,FALSE))</f>
        <v>266.15525114155253</v>
      </c>
      <c r="AS285" s="153">
        <f>$E285/(VLOOKUP(AS$2,怪物属性!$B$4:$F$29,3,FALSE)-$G285)/IF(AR285&lt;0,ABS(AR285),AR285)</f>
        <v>9.4679118718660679E-3</v>
      </c>
      <c r="AT285" s="152">
        <f>VLOOKUP(AT$2,怪物属性!$B$4:$F$29,5,FALSE)/($F285-VLOOKUP(AT$2,怪物属性!$B$4:$F$29,4,FALSE))</f>
        <v>370.8454680534918</v>
      </c>
      <c r="AU285" s="153">
        <f>$E285/(VLOOKUP(AU$2,怪物属性!$B$4:$F$29,3,FALSE)-$G285)/IF(AT285&lt;0,ABS(AT285),AT285)</f>
        <v>6.2023130900592137E-3</v>
      </c>
      <c r="AV285" s="152">
        <f>VLOOKUP(AV$2,怪物属性!$B$4:$F$29,5,FALSE)/($F285-VLOOKUP(AV$2,怪物属性!$B$4:$F$29,4,FALSE))</f>
        <v>635.92807424593968</v>
      </c>
      <c r="AW285" s="153">
        <f>$E285/(VLOOKUP(AW$2,怪物属性!$B$4:$F$29,3,FALSE)-$G285)/IF(AV285&lt;0,ABS(AV285),AV285)</f>
        <v>3.2800802512360627E-3</v>
      </c>
      <c r="AX285" s="152">
        <f>VLOOKUP(AX$2,怪物属性!$B$4:$F$29,5,FALSE)/($F285-VLOOKUP(AX$2,怪物属性!$B$4:$F$29,4,FALSE))</f>
        <v>1607.634349030471</v>
      </c>
      <c r="AY285" s="153">
        <f>$E285/(VLOOKUP(AY$2,怪物属性!$B$4:$F$29,3,FALSE)-$G285)/IF(AX285&lt;0,ABS(AX285),AX285)</f>
        <v>1.1836257097627052E-3</v>
      </c>
      <c r="AZ285" s="152">
        <f>VLOOKUP(AZ$2,怪物属性!$B$4:$F$29,5,FALSE)/($F285-VLOOKUP(AZ$2,怪物属性!$B$4:$F$29,4,FALSE))</f>
        <v>-1830.7058823529412</v>
      </c>
      <c r="BA285" s="153">
        <f>$E285/(VLOOKUP(BA$2,怪物属性!$B$4:$F$29,3,FALSE)-$G285)/IF(AZ285&lt;0,ABS(AZ285),AZ285)</f>
        <v>9.2727715592825382E-4</v>
      </c>
      <c r="BB285" s="152">
        <f>VLOOKUP(BB$2,怪物属性!$B$4:$F$29,5,FALSE)/($F285-VLOOKUP(BB$2,怪物属性!$B$4:$F$29,4,FALSE))</f>
        <v>-540.42857142857144</v>
      </c>
      <c r="BC285" s="153">
        <f>$E285/(VLOOKUP(BC$2,怪物属性!$B$4:$F$29,3,FALSE)-$G285)/IF(BB285&lt;0,ABS(BB285),BB285)</f>
        <v>2.7806372189454012E-3</v>
      </c>
      <c r="BD285" s="152">
        <f>VLOOKUP(BD$2,怪物属性!$B$4:$F$29,5,FALSE)/($F285-VLOOKUP(BD$2,怪物属性!$B$4:$F$29,4,FALSE))</f>
        <v>-227.90921885995778</v>
      </c>
      <c r="BE285" s="153">
        <f>$E285/(VLOOKUP(BE$2,怪物属性!$B$4:$F$29,3,FALSE)-$G285)/IF(BD285&lt;0,ABS(BD285),BD285)</f>
        <v>5.4075813009239393E-3</v>
      </c>
    </row>
    <row r="286" spans="1:57" x14ac:dyDescent="0.15">
      <c r="A286" s="30">
        <f>VLOOKUP(B286,装备升级!W:AB,静态模拟!C286+1,FALSE)+IF(静态模拟!D286=0,0,VLOOKUP(B286,装备强化!AP:AZ,静态模拟!D286+1,FALSE))</f>
        <v>2889</v>
      </c>
      <c r="B286" s="149">
        <v>25</v>
      </c>
      <c r="C286" s="149">
        <v>1</v>
      </c>
      <c r="D286" s="149">
        <v>5</v>
      </c>
      <c r="E286" s="149">
        <f t="shared" si="13"/>
        <v>23100</v>
      </c>
      <c r="F286" s="22">
        <f t="shared" si="14"/>
        <v>7700</v>
      </c>
      <c r="G286" s="22">
        <f t="shared" si="15"/>
        <v>3850</v>
      </c>
      <c r="H286" s="152">
        <f>VLOOKUP(H$2,怪物属性!$B$4:$F$29,5,FALSE)/($F286-VLOOKUP(H$2,怪物属性!$B$4:$F$29,4,FALSE))</f>
        <v>1.5703971119133573</v>
      </c>
      <c r="I286" s="153">
        <f>$E286/(VLOOKUP(I$2,怪物属性!$B$4:$F$29,3,FALSE)-$G286)/IF(H286&lt;0,ABS(H286),H286)</f>
        <v>-6.3927228041780939</v>
      </c>
      <c r="J286" s="152">
        <f>VLOOKUP(J$2,怪物属性!$B$4:$F$29,5,FALSE)/($F286-VLOOKUP(J$2,怪物属性!$B$4:$F$29,4,FALSE))</f>
        <v>2.3795404002965159</v>
      </c>
      <c r="K286" s="153">
        <f>$E286/(VLOOKUP(K$2,怪物属性!$B$4:$F$29,3,FALSE)-$G286)/IF(J286&lt;0,ABS(J286),J286)</f>
        <v>-5.1691996854876434</v>
      </c>
      <c r="L286" s="152">
        <f>VLOOKUP(L$2,怪物属性!$B$4:$F$29,5,FALSE)/($F286-VLOOKUP(L$2,怪物属性!$B$4:$F$29,4,FALSE))</f>
        <v>3.8683729433272394</v>
      </c>
      <c r="M286" s="153">
        <f>$E286/(VLOOKUP(M$2,怪物属性!$B$4:$F$29,3,FALSE)-$G286)/IF(L286&lt;0,ABS(L286),L286)</f>
        <v>-4.109774835195287</v>
      </c>
      <c r="N286" s="152">
        <f>VLOOKUP(N$2,怪物属性!$B$4:$F$29,5,FALSE)/($F286-VLOOKUP(N$2,怪物属性!$B$4:$F$29,4,FALSE))</f>
        <v>5.1783140081479164</v>
      </c>
      <c r="O286" s="153">
        <f>$E286/(VLOOKUP(O$2,怪物属性!$B$4:$F$29,3,FALSE)-$G286)/IF(N286&lt;0,ABS(N286),N286)</f>
        <v>-4.3436333024320115</v>
      </c>
      <c r="P286" s="152">
        <f>VLOOKUP(P$2,怪物属性!$B$4:$F$29,5,FALSE)/($F286-VLOOKUP(P$2,怪物属性!$B$4:$F$29,4,FALSE))</f>
        <v>7.3978060977577025</v>
      </c>
      <c r="Q286" s="153">
        <f>$E286/(VLOOKUP(Q$2,怪物属性!$B$4:$F$29,3,FALSE)-$G286)/IF(P286&lt;0,ABS(P286),P286)</f>
        <v>-5.2216511262054457</v>
      </c>
      <c r="R286" s="152">
        <f>VLOOKUP(R$2,怪物属性!$B$4:$F$29,5,FALSE)/($F286-VLOOKUP(R$2,怪物属性!$B$4:$F$29,4,FALSE))</f>
        <v>9.3813093453273364</v>
      </c>
      <c r="S286" s="153">
        <f>$E286/(VLOOKUP(S$2,怪物属性!$B$4:$F$29,3,FALSE)-$G286)/IF(R286&lt;0,ABS(R286),R286)</f>
        <v>-17.099603132324738</v>
      </c>
      <c r="T286" s="152">
        <f>VLOOKUP(T$2,怪物属性!$B$4:$F$29,5,FALSE)/($F286-VLOOKUP(T$2,怪物属性!$B$4:$F$29,4,FALSE))</f>
        <v>12.484015125472672</v>
      </c>
      <c r="U286" s="153">
        <f>$E286/(VLOOKUP(U$2,怪物属性!$B$4:$F$29,3,FALSE)-$G286)/IF(T286&lt;0,ABS(T286),T286)</f>
        <v>6.4026513140518579</v>
      </c>
      <c r="V286" s="152">
        <f>VLOOKUP(V$2,怪物属性!$B$4:$F$29,5,FALSE)/($F286-VLOOKUP(V$2,怪物属性!$B$4:$F$29,4,FALSE))</f>
        <v>15.133214920071048</v>
      </c>
      <c r="W286" s="153">
        <f>$E286/(VLOOKUP(W$2,怪物属性!$B$4:$F$29,3,FALSE)-$G286)/IF(V286&lt;0,ABS(V286),V286)</f>
        <v>2.0996474029873879</v>
      </c>
      <c r="X286" s="152">
        <f>VLOOKUP(X$2,怪物属性!$B$4:$F$29,5,FALSE)/($F286-VLOOKUP(X$2,怪物属性!$B$4:$F$29,4,FALSE))</f>
        <v>19.280830729645285</v>
      </c>
      <c r="Y286" s="153">
        <f>$E286/(VLOOKUP(Y$2,怪物属性!$B$4:$F$29,3,FALSE)-$G286)/IF(X286&lt;0,ABS(X286),X286)</f>
        <v>1.0266333826878566</v>
      </c>
      <c r="Z286" s="152">
        <f>VLOOKUP(Z$2,怪物属性!$B$4:$F$29,5,FALSE)/($F286-VLOOKUP(Z$2,怪物属性!$B$4:$F$29,4,FALSE))</f>
        <v>22.835206706039244</v>
      </c>
      <c r="AA286" s="153">
        <f>$E286/(VLOOKUP(AA$2,怪物属性!$B$4:$F$29,3,FALSE)-$G286)/IF(Z286&lt;0,ABS(Z286),Z286)</f>
        <v>0.62676321884169284</v>
      </c>
      <c r="AB286" s="152">
        <f>VLOOKUP(AB$2,怪物属性!$B$4:$F$29,5,FALSE)/($F286-VLOOKUP(AB$2,怪物属性!$B$4:$F$29,4,FALSE))</f>
        <v>43.870056497175142</v>
      </c>
      <c r="AC286" s="153">
        <f>$E286/(VLOOKUP(AC$2,怪物属性!$B$4:$F$29,3,FALSE)-$G286)/IF(AB286&lt;0,ABS(AB286),AB286)</f>
        <v>0.14316341890505035</v>
      </c>
      <c r="AD286" s="152">
        <f>VLOOKUP(AD$2,怪物属性!$B$4:$F$29,5,FALSE)/($F286-VLOOKUP(AD$2,怪物属性!$B$4:$F$29,4,FALSE))</f>
        <v>52.872640322174682</v>
      </c>
      <c r="AE286" s="153">
        <f>$E286/(VLOOKUP(AE$2,怪物属性!$B$4:$F$29,3,FALSE)-$G286)/IF(AD286&lt;0,ABS(AD286),AD286)</f>
        <v>0.10181750881400693</v>
      </c>
      <c r="AF286" s="152">
        <f>VLOOKUP(AF$2,怪物属性!$B$4:$F$29,5,FALSE)/($F286-VLOOKUP(AF$2,怪物属性!$B$4:$F$29,4,FALSE))</f>
        <v>66.592733188720175</v>
      </c>
      <c r="AG286" s="153">
        <f>$E286/(VLOOKUP(AG$2,怪物属性!$B$4:$F$29,3,FALSE)-$G286)/IF(AF286&lt;0,ABS(AF286),AF286)</f>
        <v>7.0462054820270667E-2</v>
      </c>
      <c r="AH286" s="152">
        <f>VLOOKUP(AH$2,怪物属性!$B$4:$F$29,5,FALSE)/($F286-VLOOKUP(AH$2,怪物属性!$B$4:$F$29,4,FALSE))</f>
        <v>80.084656084656089</v>
      </c>
      <c r="AI286" s="153">
        <f>$E286/(VLOOKUP(AI$2,怪物属性!$B$4:$F$29,3,FALSE)-$G286)/IF(AH286&lt;0,ABS(AH286),AH286)</f>
        <v>5.1897223361255927E-2</v>
      </c>
      <c r="AJ286" s="152">
        <f>VLOOKUP(AJ$2,怪物属性!$B$4:$F$29,5,FALSE)/($F286-VLOOKUP(AJ$2,怪物属性!$B$4:$F$29,4,FALSE))</f>
        <v>100.68085106382979</v>
      </c>
      <c r="AK286" s="153">
        <f>$E286/(VLOOKUP(AK$2,怪物属性!$B$4:$F$29,3,FALSE)-$G286)/IF(AJ286&lt;0,ABS(AJ286),AJ286)</f>
        <v>3.6887117334804695E-2</v>
      </c>
      <c r="AL286" s="152">
        <f>VLOOKUP(AL$2,怪物属性!$B$4:$F$29,5,FALSE)/($F286-VLOOKUP(AL$2,怪物属性!$B$4:$F$29,4,FALSE))</f>
        <v>123.68589974756581</v>
      </c>
      <c r="AM286" s="153">
        <f>$E286/(VLOOKUP(AM$2,怪物属性!$B$4:$F$29,3,FALSE)-$G286)/IF(AL286&lt;0,ABS(AL286),AL286)</f>
        <v>2.6911153705954271E-2</v>
      </c>
      <c r="AN286" s="152">
        <f>VLOOKUP(AN$2,怪物属性!$B$4:$F$29,5,FALSE)/($F286-VLOOKUP(AN$2,怪物属性!$B$4:$F$29,4,FALSE))</f>
        <v>157.430256201708</v>
      </c>
      <c r="AO286" s="153">
        <f>$E286/(VLOOKUP(AO$2,怪物属性!$B$4:$F$29,3,FALSE)-$G286)/IF(AN286&lt;0,ABS(AN286),AN286)</f>
        <v>1.9225844083429686E-2</v>
      </c>
      <c r="AP286" s="152">
        <f>VLOOKUP(AP$2,怪物属性!$B$4:$F$29,5,FALSE)/($F286-VLOOKUP(AP$2,怪物属性!$B$4:$F$29,4,FALSE))</f>
        <v>198.16461684011352</v>
      </c>
      <c r="AQ286" s="153">
        <f>$E286/(VLOOKUP(AQ$2,怪物属性!$B$4:$F$29,3,FALSE)-$G286)/IF(AP286&lt;0,ABS(AP286),AP286)</f>
        <v>1.3903834779072031E-2</v>
      </c>
      <c r="AR286" s="152">
        <f>VLOOKUP(AR$2,怪物属性!$B$4:$F$29,5,FALSE)/($F286-VLOOKUP(AR$2,怪物属性!$B$4:$F$29,4,FALSE))</f>
        <v>264.64472190692396</v>
      </c>
      <c r="AS286" s="153">
        <f>$E286/(VLOOKUP(AS$2,怪物属性!$B$4:$F$29,3,FALSE)-$G286)/IF(AR286&lt;0,ABS(AR286),AR286)</f>
        <v>9.5395447365934222E-3</v>
      </c>
      <c r="AT286" s="152">
        <f>VLOOKUP(AT$2,怪物属性!$B$4:$F$29,5,FALSE)/($F286-VLOOKUP(AT$2,怪物属性!$B$4:$F$29,4,FALSE))</f>
        <v>368.11061946902657</v>
      </c>
      <c r="AU286" s="153">
        <f>$E286/(VLOOKUP(AU$2,怪物属性!$B$4:$F$29,3,FALSE)-$G286)/IF(AT286&lt;0,ABS(AT286),AT286)</f>
        <v>6.2596384880717676E-3</v>
      </c>
      <c r="AV286" s="152">
        <f>VLOOKUP(AV$2,怪物属性!$B$4:$F$29,5,FALSE)/($F286-VLOOKUP(AV$2,怪物属性!$B$4:$F$29,4,FALSE))</f>
        <v>628.63532110091739</v>
      </c>
      <c r="AW286" s="153">
        <f>$E286/(VLOOKUP(AW$2,怪物属性!$B$4:$F$29,3,FALSE)-$G286)/IF(AV286&lt;0,ABS(AV286),AV286)</f>
        <v>3.3239497824375758E-3</v>
      </c>
      <c r="AX286" s="152">
        <f>VLOOKUP(AX$2,怪物属性!$B$4:$F$29,5,FALSE)/($F286-VLOOKUP(AX$2,怪物属性!$B$4:$F$29,4,FALSE))</f>
        <v>1564.3018867924529</v>
      </c>
      <c r="AY286" s="153">
        <f>$E286/(VLOOKUP(AY$2,怪物属性!$B$4:$F$29,3,FALSE)-$G286)/IF(AX286&lt;0,ABS(AX286),AX286)</f>
        <v>1.2184974517727904E-3</v>
      </c>
      <c r="AZ286" s="152">
        <f>VLOOKUP(AZ$2,怪物属性!$B$4:$F$29,5,FALSE)/($F286-VLOOKUP(AZ$2,怪物属性!$B$4:$F$29,4,FALSE))</f>
        <v>-1886.1818181818182</v>
      </c>
      <c r="BA286" s="153">
        <f>$E286/(VLOOKUP(BA$2,怪物属性!$B$4:$F$29,3,FALSE)-$G286)/IF(AZ286&lt;0,ABS(AZ286),AZ286)</f>
        <v>9.015063351308823E-4</v>
      </c>
      <c r="BB286" s="152">
        <f>VLOOKUP(BB$2,怪物属性!$B$4:$F$29,5,FALSE)/($F286-VLOOKUP(BB$2,怪物属性!$B$4:$F$29,4,FALSE))</f>
        <v>-545.00847457627117</v>
      </c>
      <c r="BC286" s="153">
        <f>$E286/(VLOOKUP(BC$2,怪物属性!$B$4:$F$29,3,FALSE)-$G286)/IF(BB286&lt;0,ABS(BB286),BB286)</f>
        <v>2.761755524397844E-3</v>
      </c>
      <c r="BD286" s="152">
        <f>VLOOKUP(BD$2,怪物属性!$B$4:$F$29,5,FALSE)/($F286-VLOOKUP(BD$2,怪物属性!$B$4:$F$29,4,FALSE))</f>
        <v>-228.71398305084745</v>
      </c>
      <c r="BE286" s="153">
        <f>$E286/(VLOOKUP(BE$2,怪物属性!$B$4:$F$29,3,FALSE)-$G286)/IF(BD286&lt;0,ABS(BD286),BD286)</f>
        <v>5.3970027276692952E-3</v>
      </c>
    </row>
    <row r="287" spans="1:57" x14ac:dyDescent="0.15">
      <c r="A287" s="30">
        <f>VLOOKUP(B287,装备升级!W:AB,静态模拟!C287+1,FALSE)+IF(静态模拟!D287=0,0,VLOOKUP(B287,装备强化!AP:AZ,静态模拟!D287+1,FALSE))</f>
        <v>3918</v>
      </c>
      <c r="B287" s="149">
        <v>25</v>
      </c>
      <c r="C287" s="149">
        <v>1</v>
      </c>
      <c r="D287" s="149">
        <v>6</v>
      </c>
      <c r="E287" s="149">
        <f t="shared" si="13"/>
        <v>23130</v>
      </c>
      <c r="F287" s="22">
        <f t="shared" si="14"/>
        <v>7710</v>
      </c>
      <c r="G287" s="22">
        <f t="shared" si="15"/>
        <v>3855</v>
      </c>
      <c r="H287" s="152">
        <f>VLOOKUP(H$2,怪物属性!$B$4:$F$29,5,FALSE)/($F287-VLOOKUP(H$2,怪物属性!$B$4:$F$29,4,FALSE))</f>
        <v>1.5681326604181687</v>
      </c>
      <c r="I287" s="153">
        <f>$E287/(VLOOKUP(I$2,怪物属性!$B$4:$F$29,3,FALSE)-$G287)/IF(H287&lt;0,ABS(H287),H287)</f>
        <v>-6.3963692915034249</v>
      </c>
      <c r="J287" s="152">
        <f>VLOOKUP(J$2,怪物属性!$B$4:$F$29,5,FALSE)/($F287-VLOOKUP(J$2,怪物属性!$B$4:$F$29,4,FALSE))</f>
        <v>2.3760177646188008</v>
      </c>
      <c r="K287" s="153">
        <f>$E287/(VLOOKUP(K$2,怪物属性!$B$4:$F$29,3,FALSE)-$G287)/IF(J287&lt;0,ABS(J287),J287)</f>
        <v>-5.1698224646492728</v>
      </c>
      <c r="L287" s="152">
        <f>VLOOKUP(L$2,怪物属性!$B$4:$F$29,5,FALSE)/($F287-VLOOKUP(L$2,怪物属性!$B$4:$F$29,4,FALSE))</f>
        <v>3.8624885914207483</v>
      </c>
      <c r="M287" s="153">
        <f>$E287/(VLOOKUP(M$2,怪物属性!$B$4:$F$29,3,FALSE)-$G287)/IF(L287&lt;0,ABS(L287),L287)</f>
        <v>-4.1072477381813659</v>
      </c>
      <c r="N287" s="152">
        <f>VLOOKUP(N$2,怪物属性!$B$4:$F$29,5,FALSE)/($F287-VLOOKUP(N$2,怪物属性!$B$4:$F$29,4,FALSE))</f>
        <v>5.1702127659574471</v>
      </c>
      <c r="O287" s="153">
        <f>$E287/(VLOOKUP(O$2,怪物属性!$B$4:$F$29,3,FALSE)-$G287)/IF(N287&lt;0,ABS(N287),N287)</f>
        <v>-4.3349842090152162</v>
      </c>
      <c r="P287" s="152">
        <f>VLOOKUP(P$2,怪物属性!$B$4:$F$29,5,FALSE)/($F287-VLOOKUP(P$2,怪物属性!$B$4:$F$29,4,FALSE))</f>
        <v>7.3858914478982118</v>
      </c>
      <c r="Q287" s="153">
        <f>$E287/(VLOOKUP(Q$2,怪物属性!$B$4:$F$29,3,FALSE)-$G287)/IF(P287&lt;0,ABS(P287),P287)</f>
        <v>-5.1934433677791727</v>
      </c>
      <c r="R287" s="152">
        <f>VLOOKUP(R$2,怪物属性!$B$4:$F$29,5,FALSE)/($F287-VLOOKUP(R$2,怪物属性!$B$4:$F$29,4,FALSE))</f>
        <v>9.3657076334608345</v>
      </c>
      <c r="S287" s="153">
        <f>$E287/(VLOOKUP(S$2,怪物属性!$B$4:$F$29,3,FALSE)-$G287)/IF(R287&lt;0,ABS(R287),R287)</f>
        <v>-16.574817985375908</v>
      </c>
      <c r="T287" s="152">
        <f>VLOOKUP(T$2,怪物属性!$B$4:$F$29,5,FALSE)/($F287-VLOOKUP(T$2,怪物属性!$B$4:$F$29,4,FALSE))</f>
        <v>12.462594371997255</v>
      </c>
      <c r="U287" s="153">
        <f>$E287/(VLOOKUP(U$2,怪物属性!$B$4:$F$29,3,FALSE)-$G287)/IF(T287&lt;0,ABS(T287),T287)</f>
        <v>6.5350487659961312</v>
      </c>
      <c r="V287" s="152">
        <f>VLOOKUP(V$2,怪物属性!$B$4:$F$29,5,FALSE)/($F287-VLOOKUP(V$2,怪物属性!$B$4:$F$29,4,FALSE))</f>
        <v>15.106382978723405</v>
      </c>
      <c r="W287" s="153">
        <f>$E287/(VLOOKUP(W$2,怪物属性!$B$4:$F$29,3,FALSE)-$G287)/IF(V287&lt;0,ABS(V287),V287)</f>
        <v>2.1206936912332721</v>
      </c>
      <c r="X287" s="152">
        <f>VLOOKUP(X$2,怪物属性!$B$4:$F$29,5,FALSE)/($F287-VLOOKUP(X$2,怪物属性!$B$4:$F$29,4,FALSE))</f>
        <v>19.245459548706659</v>
      </c>
      <c r="Y287" s="153">
        <f>$E287/(VLOOKUP(Y$2,怪物属性!$B$4:$F$29,3,FALSE)-$G287)/IF(X287&lt;0,ABS(X287),X287)</f>
        <v>1.0342873641364869</v>
      </c>
      <c r="Z287" s="152">
        <f>VLOOKUP(Z$2,怪物属性!$B$4:$F$29,5,FALSE)/($F287-VLOOKUP(Z$2,怪物属性!$B$4:$F$29,4,FALSE))</f>
        <v>22.791785510553336</v>
      </c>
      <c r="AA287" s="153">
        <f>$E287/(VLOOKUP(AA$2,怪物属性!$B$4:$F$29,3,FALSE)-$G287)/IF(Z287&lt;0,ABS(Z287),Z287)</f>
        <v>0.63072673412833713</v>
      </c>
      <c r="AB287" s="152">
        <f>VLOOKUP(AB$2,怪物属性!$B$4:$F$29,5,FALSE)/($F287-VLOOKUP(AB$2,怪物属性!$B$4:$F$29,4,FALSE))</f>
        <v>43.767026773132926</v>
      </c>
      <c r="AC287" s="153">
        <f>$E287/(VLOOKUP(AC$2,怪物属性!$B$4:$F$29,3,FALSE)-$G287)/IF(AB287&lt;0,ABS(AB287),AB287)</f>
        <v>0.14388239549003545</v>
      </c>
      <c r="AD287" s="152">
        <f>VLOOKUP(AD$2,怪物属性!$B$4:$F$29,5,FALSE)/($F287-VLOOKUP(AD$2,怪物属性!$B$4:$F$29,4,FALSE))</f>
        <v>52.739894551845346</v>
      </c>
      <c r="AE287" s="153">
        <f>$E287/(VLOOKUP(AE$2,怪物属性!$B$4:$F$29,3,FALSE)-$G287)/IF(AD287&lt;0,ABS(AD287),AD287)</f>
        <v>0.10232557857467771</v>
      </c>
      <c r="AF287" s="152">
        <f>VLOOKUP(AF$2,怪物属性!$B$4:$F$29,5,FALSE)/($F287-VLOOKUP(AF$2,怪物属性!$B$4:$F$29,4,FALSE))</f>
        <v>66.412655489453755</v>
      </c>
      <c r="AG287" s="153">
        <f>$E287/(VLOOKUP(AG$2,怪物属性!$B$4:$F$29,3,FALSE)-$G287)/IF(AF287&lt;0,ABS(AF287),AF287)</f>
        <v>7.0816794171946335E-2</v>
      </c>
      <c r="AH287" s="152">
        <f>VLOOKUP(AH$2,怪物属性!$B$4:$F$29,5,FALSE)/($F287-VLOOKUP(AH$2,怪物属性!$B$4:$F$29,4,FALSE))</f>
        <v>79.849941383352871</v>
      </c>
      <c r="AI287" s="153">
        <f>$E287/(VLOOKUP(AI$2,怪物属性!$B$4:$F$29,3,FALSE)-$G287)/IF(AH287&lt;0,ABS(AH287),AH287)</f>
        <v>5.2164296845047663E-2</v>
      </c>
      <c r="AJ287" s="152">
        <f>VLOOKUP(AJ$2,怪物属性!$B$4:$F$29,5,FALSE)/($F287-VLOOKUP(AJ$2,怪物属性!$B$4:$F$29,4,FALSE))</f>
        <v>100.3573264781491</v>
      </c>
      <c r="AK287" s="153">
        <f>$E287/(VLOOKUP(AK$2,怪物属性!$B$4:$F$29,3,FALSE)-$G287)/IF(AJ287&lt;0,ABS(AJ287),AJ287)</f>
        <v>3.7083901308172608E-2</v>
      </c>
      <c r="AL287" s="152">
        <f>VLOOKUP(AL$2,怪物属性!$B$4:$F$29,5,FALSE)/($F287-VLOOKUP(AL$2,怪物属性!$B$4:$F$29,4,FALSE))</f>
        <v>123.24146604383759</v>
      </c>
      <c r="AM287" s="153">
        <f>$E287/(VLOOKUP(AM$2,怪物属性!$B$4:$F$29,3,FALSE)-$G287)/IF(AL287&lt;0,ABS(AL287),AL287)</f>
        <v>2.7062774041514848E-2</v>
      </c>
      <c r="AN287" s="152">
        <f>VLOOKUP(AN$2,怪物属性!$B$4:$F$29,5,FALSE)/($F287-VLOOKUP(AN$2,怪物属性!$B$4:$F$29,4,FALSE))</f>
        <v>156.7926285945727</v>
      </c>
      <c r="AO287" s="153">
        <f>$E287/(VLOOKUP(AO$2,怪物属性!$B$4:$F$29,3,FALSE)-$G287)/IF(AN287&lt;0,ABS(AN287),AN287)</f>
        <v>1.9341771368303836E-2</v>
      </c>
      <c r="AP287" s="152">
        <f>VLOOKUP(AP$2,怪物属性!$B$4:$F$29,5,FALSE)/($F287-VLOOKUP(AP$2,怪物属性!$B$4:$F$29,4,FALSE))</f>
        <v>197.23163841807909</v>
      </c>
      <c r="AQ287" s="153">
        <f>$E287/(VLOOKUP(AQ$2,怪物属性!$B$4:$F$29,3,FALSE)-$G287)/IF(AP287&lt;0,ABS(AP287),AP287)</f>
        <v>1.3996094299258396E-2</v>
      </c>
      <c r="AR287" s="152">
        <f>VLOOKUP(AR$2,怪物属性!$B$4:$F$29,5,FALSE)/($F287-VLOOKUP(AR$2,怪物属性!$B$4:$F$29,4,FALSE))</f>
        <v>263.15124153498869</v>
      </c>
      <c r="AS287" s="153">
        <f>$E287/(VLOOKUP(AS$2,怪物属性!$B$4:$F$29,3,FALSE)-$G287)/IF(AR287&lt;0,ABS(AR287),AR287)</f>
        <v>9.6113966328017809E-3</v>
      </c>
      <c r="AT287" s="152">
        <f>VLOOKUP(AT$2,怪物属性!$B$4:$F$29,5,FALSE)/($F287-VLOOKUP(AT$2,怪物属性!$B$4:$F$29,4,FALSE))</f>
        <v>365.41581259150803</v>
      </c>
      <c r="AU287" s="153">
        <f>$E287/(VLOOKUP(AU$2,怪物属性!$B$4:$F$29,3,FALSE)-$G287)/IF(AT287&lt;0,ABS(AT287),AT287)</f>
        <v>6.3171410595562688E-3</v>
      </c>
      <c r="AV287" s="152">
        <f>VLOOKUP(AV$2,怪物属性!$B$4:$F$29,5,FALSE)/($F287-VLOOKUP(AV$2,怪物属性!$B$4:$F$29,4,FALSE))</f>
        <v>621.50793650793651</v>
      </c>
      <c r="AW287" s="153">
        <f>$E287/(VLOOKUP(AW$2,怪物属性!$B$4:$F$29,3,FALSE)-$G287)/IF(AV287&lt;0,ABS(AV287),AV287)</f>
        <v>3.3679580689578662E-3</v>
      </c>
      <c r="AX287" s="152">
        <f>VLOOKUP(AX$2,怪物属性!$B$4:$F$29,5,FALSE)/($F287-VLOOKUP(AX$2,怪物属性!$B$4:$F$29,4,FALSE))</f>
        <v>1523.2440944881889</v>
      </c>
      <c r="AY287" s="153">
        <f>$E287/(VLOOKUP(AY$2,怪物属性!$B$4:$F$29,3,FALSE)-$G287)/IF(AX287&lt;0,ABS(AX287),AX287)</f>
        <v>1.2534833233527811E-3</v>
      </c>
      <c r="AZ287" s="152">
        <f>VLOOKUP(AZ$2,怪物属性!$B$4:$F$29,5,FALSE)/($F287-VLOOKUP(AZ$2,怪物属性!$B$4:$F$29,4,FALSE))</f>
        <v>-1945.125</v>
      </c>
      <c r="BA287" s="153">
        <f>$E287/(VLOOKUP(BA$2,怪物属性!$B$4:$F$29,3,FALSE)-$G287)/IF(AZ287&lt;0,ABS(AZ287),AZ287)</f>
        <v>8.7564555435263127E-4</v>
      </c>
      <c r="BB287" s="152">
        <f>VLOOKUP(BB$2,怪物属性!$B$4:$F$29,5,FALSE)/($F287-VLOOKUP(BB$2,怪物属性!$B$4:$F$29,4,FALSE))</f>
        <v>-549.66666666666663</v>
      </c>
      <c r="BC287" s="153">
        <f>$E287/(VLOOKUP(BC$2,怪物属性!$B$4:$F$29,3,FALSE)-$G287)/IF(BB287&lt;0,ABS(BB287),BB287)</f>
        <v>2.7428007113968885E-3</v>
      </c>
      <c r="BD287" s="152">
        <f>VLOOKUP(BD$2,怪物属性!$B$4:$F$29,5,FALSE)/($F287-VLOOKUP(BD$2,怪物属性!$B$4:$F$29,4,FALSE))</f>
        <v>-229.52445074415309</v>
      </c>
      <c r="BE287" s="153">
        <f>$E287/(VLOOKUP(BE$2,怪物属性!$B$4:$F$29,3,FALSE)-$G287)/IF(BD287&lt;0,ABS(BD287),BD287)</f>
        <v>5.3863689876615809E-3</v>
      </c>
    </row>
    <row r="288" spans="1:57" x14ac:dyDescent="0.15">
      <c r="A288" s="30">
        <f>VLOOKUP(B288,装备升级!W:AB,静态模拟!C288+1,FALSE)+IF(静态模拟!D288=0,0,VLOOKUP(B288,装备强化!AP:AZ,静态模拟!D288+1,FALSE))</f>
        <v>5217</v>
      </c>
      <c r="B288" s="149">
        <v>25</v>
      </c>
      <c r="C288" s="149">
        <v>1</v>
      </c>
      <c r="D288" s="149">
        <v>7</v>
      </c>
      <c r="E288" s="149">
        <f t="shared" si="13"/>
        <v>23160</v>
      </c>
      <c r="F288" s="22">
        <f t="shared" si="14"/>
        <v>7720</v>
      </c>
      <c r="G288" s="22">
        <f t="shared" si="15"/>
        <v>3860</v>
      </c>
      <c r="H288" s="152">
        <f>VLOOKUP(H$2,怪物属性!$B$4:$F$29,5,FALSE)/($F288-VLOOKUP(H$2,怪物属性!$B$4:$F$29,4,FALSE))</f>
        <v>1.5658747300215983</v>
      </c>
      <c r="I288" s="153">
        <f>$E288/(VLOOKUP(I$2,怪物属性!$B$4:$F$29,3,FALSE)-$G288)/IF(H288&lt;0,ABS(H288),H288)</f>
        <v>-6.4000238738268251</v>
      </c>
      <c r="J288" s="152">
        <f>VLOOKUP(J$2,怪物属性!$B$4:$F$29,5,FALSE)/($F288-VLOOKUP(J$2,怪物属性!$B$4:$F$29,4,FALSE))</f>
        <v>2.3725055432372506</v>
      </c>
      <c r="K288" s="153">
        <f>$E288/(VLOOKUP(K$2,怪物属性!$B$4:$F$29,3,FALSE)-$G288)/IF(J288&lt;0,ABS(J288),J288)</f>
        <v>-5.1704617456043085</v>
      </c>
      <c r="L288" s="152">
        <f>VLOOKUP(L$2,怪物属性!$B$4:$F$29,5,FALSE)/($F288-VLOOKUP(L$2,怪物属性!$B$4:$F$29,4,FALSE))</f>
        <v>3.856622114216282</v>
      </c>
      <c r="M288" s="153">
        <f>$E288/(VLOOKUP(M$2,怪物属性!$B$4:$F$29,3,FALSE)-$G288)/IF(L288&lt;0,ABS(L288),L288)</f>
        <v>-4.1047540659519566</v>
      </c>
      <c r="N288" s="152">
        <f>VLOOKUP(N$2,怪物属性!$B$4:$F$29,5,FALSE)/($F288-VLOOKUP(N$2,怪物属性!$B$4:$F$29,4,FALSE))</f>
        <v>5.1621368322399253</v>
      </c>
      <c r="O288" s="153">
        <f>$E288/(VLOOKUP(O$2,怪物属性!$B$4:$F$29,3,FALSE)-$G288)/IF(N288&lt;0,ABS(N288),N288)</f>
        <v>-4.3264360281774774</v>
      </c>
      <c r="P288" s="152">
        <f>VLOOKUP(P$2,怪物属性!$B$4:$F$29,5,FALSE)/($F288-VLOOKUP(P$2,怪物属性!$B$4:$F$29,4,FALSE))</f>
        <v>7.3740151149702529</v>
      </c>
      <c r="Q288" s="153">
        <f>$E288/(VLOOKUP(Q$2,怪物属性!$B$4:$F$29,3,FALSE)-$G288)/IF(P288&lt;0,ABS(P288),P288)</f>
        <v>-5.1657210717978792</v>
      </c>
      <c r="R288" s="152">
        <f>VLOOKUP(R$2,怪物属性!$B$4:$F$29,5,FALSE)/($F288-VLOOKUP(R$2,怪物属性!$B$4:$F$29,4,FALSE))</f>
        <v>9.3501577287066251</v>
      </c>
      <c r="S288" s="153">
        <f>$E288/(VLOOKUP(S$2,怪物属性!$B$4:$F$29,3,FALSE)-$G288)/IF(R288&lt;0,ABS(R288),R288)</f>
        <v>-16.084178978915819</v>
      </c>
      <c r="T288" s="152">
        <f>VLOOKUP(T$2,怪物属性!$B$4:$F$29,5,FALSE)/($F288-VLOOKUP(T$2,怪物属性!$B$4:$F$29,4,FALSE))</f>
        <v>12.441247002398082</v>
      </c>
      <c r="U288" s="153">
        <f>$E288/(VLOOKUP(U$2,怪物属性!$B$4:$F$29,3,FALSE)-$G288)/IF(T288&lt;0,ABS(T288),T288)</f>
        <v>6.672221255005347</v>
      </c>
      <c r="V288" s="152">
        <f>VLOOKUP(V$2,怪物属性!$B$4:$F$29,5,FALSE)/($F288-VLOOKUP(V$2,怪物属性!$B$4:$F$29,4,FALSE))</f>
        <v>15.079646017699115</v>
      </c>
      <c r="W288" s="153">
        <f>$E288/(VLOOKUP(W$2,怪物属性!$B$4:$F$29,3,FALSE)-$G288)/IF(V288&lt;0,ABS(V288),V288)</f>
        <v>2.142043333922643</v>
      </c>
      <c r="X288" s="152">
        <f>VLOOKUP(X$2,怪物属性!$B$4:$F$29,5,FALSE)/($F288-VLOOKUP(X$2,怪物属性!$B$4:$F$29,4,FALSE))</f>
        <v>19.210217908807909</v>
      </c>
      <c r="Y288" s="153">
        <f>$E288/(VLOOKUP(Y$2,怪物属性!$B$4:$F$29,3,FALSE)-$G288)/IF(X288&lt;0,ABS(X288),X288)</f>
        <v>1.0420124425305901</v>
      </c>
      <c r="Z288" s="152">
        <f>VLOOKUP(Z$2,怪物属性!$B$4:$F$29,5,FALSE)/($F288-VLOOKUP(Z$2,怪物属性!$B$4:$F$29,4,FALSE))</f>
        <v>22.748529132662746</v>
      </c>
      <c r="AA288" s="153">
        <f>$E288/(VLOOKUP(AA$2,怪物属性!$B$4:$F$29,3,FALSE)-$G288)/IF(Z288&lt;0,ABS(Z288),Z288)</f>
        <v>0.63471808040593303</v>
      </c>
      <c r="AB288" s="152">
        <f>VLOOKUP(AB$2,怪物属性!$B$4:$F$29,5,FALSE)/($F288-VLOOKUP(AB$2,怪物属性!$B$4:$F$29,4,FALSE))</f>
        <v>43.66447985004686</v>
      </c>
      <c r="AC288" s="153">
        <f>$E288/(VLOOKUP(AC$2,怪物属性!$B$4:$F$29,3,FALSE)-$G288)/IF(AB288&lt;0,ABS(AB288),AB288)</f>
        <v>0.14460420995420972</v>
      </c>
      <c r="AD288" s="152">
        <f>VLOOKUP(AD$2,怪物属性!$B$4:$F$29,5,FALSE)/($F288-VLOOKUP(AD$2,怪物属性!$B$4:$F$29,4,FALSE))</f>
        <v>52.607813673929378</v>
      </c>
      <c r="AE288" s="153">
        <f>$E288/(VLOOKUP(AE$2,怪物属性!$B$4:$F$29,3,FALSE)-$G288)/IF(AD288&lt;0,ABS(AD288),AD288)</f>
        <v>0.10283550233758583</v>
      </c>
      <c r="AF288" s="152">
        <f>VLOOKUP(AF$2,怪物属性!$B$4:$F$29,5,FALSE)/($F288-VLOOKUP(AF$2,怪物属性!$B$4:$F$29,4,FALSE))</f>
        <v>66.23354908306365</v>
      </c>
      <c r="AG288" s="153">
        <f>$E288/(VLOOKUP(AG$2,怪物属性!$B$4:$F$29,3,FALSE)-$G288)/IF(AF288&lt;0,ABS(AF288),AF288)</f>
        <v>7.1172752829533475E-2</v>
      </c>
      <c r="AH288" s="152">
        <f>VLOOKUP(AH$2,怪物属性!$B$4:$F$29,5,FALSE)/($F288-VLOOKUP(AH$2,怪物属性!$B$4:$F$29,4,FALSE))</f>
        <v>79.616598480420805</v>
      </c>
      <c r="AI288" s="153">
        <f>$E288/(VLOOKUP(AI$2,怪物属性!$B$4:$F$29,3,FALSE)-$G288)/IF(AH288&lt;0,ABS(AH288),AH288)</f>
        <v>5.2432248661562396E-2</v>
      </c>
      <c r="AJ288" s="152">
        <f>VLOOKUP(AJ$2,怪物属性!$B$4:$F$29,5,FALSE)/($F288-VLOOKUP(AJ$2,怪物属性!$B$4:$F$29,4,FALSE))</f>
        <v>100.03587443946188</v>
      </c>
      <c r="AK288" s="153">
        <f>$E288/(VLOOKUP(AK$2,怪物属性!$B$4:$F$29,3,FALSE)-$G288)/IF(AJ288&lt;0,ABS(AJ288),AJ288)</f>
        <v>3.7281311528803172E-2</v>
      </c>
      <c r="AL288" s="152">
        <f>VLOOKUP(AL$2,怪物属性!$B$4:$F$29,5,FALSE)/($F288-VLOOKUP(AL$2,怪物属性!$B$4:$F$29,4,FALSE))</f>
        <v>122.80021482277121</v>
      </c>
      <c r="AM288" s="153">
        <f>$E288/(VLOOKUP(AM$2,怪物属性!$B$4:$F$29,3,FALSE)-$G288)/IF(AL288&lt;0,ABS(AL288),AL288)</f>
        <v>2.7214865599499153E-2</v>
      </c>
      <c r="AN288" s="152">
        <f>VLOOKUP(AN$2,怪物属性!$B$4:$F$29,5,FALSE)/($F288-VLOOKUP(AN$2,怪物属性!$B$4:$F$29,4,FALSE))</f>
        <v>156.16014521984673</v>
      </c>
      <c r="AO288" s="153">
        <f>$E288/(VLOOKUP(AO$2,怪物属性!$B$4:$F$29,3,FALSE)-$G288)/IF(AN288&lt;0,ABS(AN288),AN288)</f>
        <v>1.945805409477476E-2</v>
      </c>
      <c r="AP288" s="152">
        <f>VLOOKUP(AP$2,怪物属性!$B$4:$F$29,5,FALSE)/($F288-VLOOKUP(AP$2,怪物属性!$B$4:$F$29,4,FALSE))</f>
        <v>196.30740393626991</v>
      </c>
      <c r="AQ288" s="153">
        <f>$E288/(VLOOKUP(AQ$2,怪物属性!$B$4:$F$29,3,FALSE)-$G288)/IF(AP288&lt;0,ABS(AP288),AP288)</f>
        <v>1.4088635029090125E-2</v>
      </c>
      <c r="AR288" s="152">
        <f>VLOOKUP(AR$2,怪物属性!$B$4:$F$29,5,FALSE)/($F288-VLOOKUP(AR$2,怪物属性!$B$4:$F$29,4,FALSE))</f>
        <v>261.67452300785635</v>
      </c>
      <c r="AS288" s="153">
        <f>$E288/(VLOOKUP(AS$2,怪物属性!$B$4:$F$29,3,FALSE)-$G288)/IF(AR288&lt;0,ABS(AR288),AR288)</f>
        <v>9.6834679199519959E-3</v>
      </c>
      <c r="AT288" s="152">
        <f>VLOOKUP(AT$2,怪物属性!$B$4:$F$29,5,FALSE)/($F288-VLOOKUP(AT$2,怪物属性!$B$4:$F$29,4,FALSE))</f>
        <v>362.76017441860466</v>
      </c>
      <c r="AU288" s="153">
        <f>$E288/(VLOOKUP(AU$2,怪物属性!$B$4:$F$29,3,FALSE)-$G288)/IF(AT288&lt;0,ABS(AT288),AT288)</f>
        <v>6.3748210698748795E-3</v>
      </c>
      <c r="AV288" s="152">
        <f>VLOOKUP(AV$2,怪物属性!$B$4:$F$29,5,FALSE)/($F288-VLOOKUP(AV$2,怪物属性!$B$4:$F$29,4,FALSE))</f>
        <v>614.54035874439467</v>
      </c>
      <c r="AW288" s="153">
        <f>$E288/(VLOOKUP(AW$2,怪物属性!$B$4:$F$29,3,FALSE)-$G288)/IF(AV288&lt;0,ABS(AV288),AV288)</f>
        <v>3.4121052992378367E-3</v>
      </c>
      <c r="AX288" s="152">
        <f>VLOOKUP(AX$2,怪物属性!$B$4:$F$29,5,FALSE)/($F288-VLOOKUP(AX$2,怪物属性!$B$4:$F$29,4,FALSE))</f>
        <v>1484.2864450127877</v>
      </c>
      <c r="AY288" s="153">
        <f>$E288/(VLOOKUP(AY$2,怪物属性!$B$4:$F$29,3,FALSE)-$G288)/IF(AX288&lt;0,ABS(AX288),AX288)</f>
        <v>1.2885834658804577E-3</v>
      </c>
      <c r="AZ288" s="152">
        <f>VLOOKUP(AZ$2,怪物属性!$B$4:$F$29,5,FALSE)/($F288-VLOOKUP(AZ$2,怪物属性!$B$4:$F$29,4,FALSE))</f>
        <v>-2007.8709677419354</v>
      </c>
      <c r="BA288" s="153">
        <f>$E288/(VLOOKUP(BA$2,怪物属性!$B$4:$F$29,3,FALSE)-$G288)/IF(AZ288&lt;0,ABS(AZ288),AZ288)</f>
        <v>8.496947141902071E-4</v>
      </c>
      <c r="BB288" s="152">
        <f>VLOOKUP(BB$2,怪物属性!$B$4:$F$29,5,FALSE)/($F288-VLOOKUP(BB$2,怪物属性!$B$4:$F$29,4,FALSE))</f>
        <v>-554.40517241379314</v>
      </c>
      <c r="BC288" s="153">
        <f>$E288/(VLOOKUP(BC$2,怪物属性!$B$4:$F$29,3,FALSE)-$G288)/IF(BB288&lt;0,ABS(BB288),BB288)</f>
        <v>2.7237727084307131E-3</v>
      </c>
      <c r="BD288" s="152">
        <f>VLOOKUP(BD$2,怪物属性!$B$4:$F$29,5,FALSE)/($F288-VLOOKUP(BD$2,怪物属性!$B$4:$F$29,4,FALSE))</f>
        <v>-230.3406827880512</v>
      </c>
      <c r="BE288" s="153">
        <f>$E288/(VLOOKUP(BE$2,怪物属性!$B$4:$F$29,3,FALSE)-$G288)/IF(BD288&lt;0,ABS(BD288),BD288)</f>
        <v>5.375680036658859E-3</v>
      </c>
    </row>
    <row r="289" spans="1:57" x14ac:dyDescent="0.15">
      <c r="A289" s="30">
        <f>VLOOKUP(B289,装备升级!W:AB,静态模拟!C289+1,FALSE)+IF(静态模拟!D289=0,0,VLOOKUP(B289,装备强化!AP:AZ,静态模拟!D289+1,FALSE))</f>
        <v>6834</v>
      </c>
      <c r="B289" s="149">
        <v>25</v>
      </c>
      <c r="C289" s="149">
        <v>1</v>
      </c>
      <c r="D289" s="149">
        <v>8</v>
      </c>
      <c r="E289" s="149">
        <f t="shared" si="13"/>
        <v>23190</v>
      </c>
      <c r="F289" s="22">
        <f t="shared" si="14"/>
        <v>7730</v>
      </c>
      <c r="G289" s="22">
        <f t="shared" si="15"/>
        <v>3865</v>
      </c>
      <c r="H289" s="152">
        <f>VLOOKUP(H$2,怪物属性!$B$4:$F$29,5,FALSE)/($F289-VLOOKUP(H$2,怪物属性!$B$4:$F$29,4,FALSE))</f>
        <v>1.5636232925952551</v>
      </c>
      <c r="I289" s="153">
        <f>$E289/(VLOOKUP(I$2,怪物属性!$B$4:$F$29,3,FALSE)-$G289)/IF(H289&lt;0,ABS(H289),H289)</f>
        <v>-6.4036864987195523</v>
      </c>
      <c r="J289" s="152">
        <f>VLOOKUP(J$2,怪物属性!$B$4:$F$29,5,FALSE)/($F289-VLOOKUP(J$2,怪物属性!$B$4:$F$29,4,FALSE))</f>
        <v>2.3690036900369003</v>
      </c>
      <c r="K289" s="153">
        <f>$E289/(VLOOKUP(K$2,怪物属性!$B$4:$F$29,3,FALSE)-$G289)/IF(J289&lt;0,ABS(J289),J289)</f>
        <v>-5.1711173975936928</v>
      </c>
      <c r="L289" s="152">
        <f>VLOOKUP(L$2,怪物属性!$B$4:$F$29,5,FALSE)/($F289-VLOOKUP(L$2,怪物属性!$B$4:$F$29,4,FALSE))</f>
        <v>3.8507734303912646</v>
      </c>
      <c r="M289" s="153">
        <f>$E289/(VLOOKUP(M$2,怪物属性!$B$4:$F$29,3,FALSE)-$G289)/IF(L289&lt;0,ABS(L289),L289)</f>
        <v>-4.1022934769731592</v>
      </c>
      <c r="N289" s="152">
        <f>VLOOKUP(N$2,怪物属性!$B$4:$F$29,5,FALSE)/($F289-VLOOKUP(N$2,怪物属性!$B$4:$F$29,4,FALSE))</f>
        <v>5.154086088583905</v>
      </c>
      <c r="O289" s="153">
        <f>$E289/(VLOOKUP(O$2,怪物属性!$B$4:$F$29,3,FALSE)-$G289)/IF(N289&lt;0,ABS(N289),N289)</f>
        <v>-4.317987307242511</v>
      </c>
      <c r="P289" s="152">
        <f>VLOOKUP(P$2,怪物属性!$B$4:$F$29,5,FALSE)/($F289-VLOOKUP(P$2,怪物属性!$B$4:$F$29,4,FALSE))</f>
        <v>7.3621769144324931</v>
      </c>
      <c r="Q289" s="153">
        <f>$E289/(VLOOKUP(Q$2,怪物属性!$B$4:$F$29,3,FALSE)-$G289)/IF(P289&lt;0,ABS(P289),P289)</f>
        <v>-5.1384723590826509</v>
      </c>
      <c r="R289" s="152">
        <f>VLOOKUP(R$2,怪物属性!$B$4:$F$29,5,FALSE)/($F289-VLOOKUP(R$2,怪物属性!$B$4:$F$29,4,FALSE))</f>
        <v>9.3346593734460459</v>
      </c>
      <c r="S289" s="153">
        <f>$E289/(VLOOKUP(S$2,怪物属性!$B$4:$F$29,3,FALSE)-$G289)/IF(R289&lt;0,ABS(R289),R289)</f>
        <v>-15.624464778936114</v>
      </c>
      <c r="T289" s="152">
        <f>VLOOKUP(T$2,怪物属性!$B$4:$F$29,5,FALSE)/($F289-VLOOKUP(T$2,怪物属性!$B$4:$F$29,4,FALSE))</f>
        <v>12.419972640218878</v>
      </c>
      <c r="U289" s="153">
        <f>$E289/(VLOOKUP(U$2,怪物属性!$B$4:$F$29,3,FALSE)-$G289)/IF(T289&lt;0,ABS(T289),T289)</f>
        <v>6.8144301882180986</v>
      </c>
      <c r="V289" s="152">
        <f>VLOOKUP(V$2,怪物属性!$B$4:$F$29,5,FALSE)/($F289-VLOOKUP(V$2,怪物属性!$B$4:$F$29,4,FALSE))</f>
        <v>15.053003533568905</v>
      </c>
      <c r="W289" s="153">
        <f>$E289/(VLOOKUP(W$2,怪物属性!$B$4:$F$29,3,FALSE)-$G289)/IF(V289&lt;0,ABS(V289),V289)</f>
        <v>2.1637027219496758</v>
      </c>
      <c r="X289" s="152">
        <f>VLOOKUP(X$2,怪物属性!$B$4:$F$29,5,FALSE)/($F289-VLOOKUP(X$2,怪物属性!$B$4:$F$29,4,FALSE))</f>
        <v>19.175105099616157</v>
      </c>
      <c r="Y289" s="153">
        <f>$E289/(VLOOKUP(Y$2,怪物属性!$B$4:$F$29,3,FALSE)-$G289)/IF(X289&lt;0,ABS(X289),X289)</f>
        <v>1.0498095436116432</v>
      </c>
      <c r="Z289" s="152">
        <f>VLOOKUP(Z$2,怪物属性!$B$4:$F$29,5,FALSE)/($F289-VLOOKUP(Z$2,怪物属性!$B$4:$F$29,4,FALSE))</f>
        <v>22.705436635726464</v>
      </c>
      <c r="AA289" s="153">
        <f>$E289/(VLOOKUP(AA$2,怪物属性!$B$4:$F$29,3,FALSE)-$G289)/IF(Z289&lt;0,ABS(Z289),Z289)</f>
        <v>0.63873751875319529</v>
      </c>
      <c r="AB289" s="152">
        <f>VLOOKUP(AB$2,怪物属性!$B$4:$F$29,5,FALSE)/($F289-VLOOKUP(AB$2,怪物属性!$B$4:$F$29,4,FALSE))</f>
        <v>43.562412342215985</v>
      </c>
      <c r="AC289" s="153">
        <f>$E289/(VLOOKUP(AC$2,怪物属性!$B$4:$F$29,3,FALSE)-$G289)/IF(AB289&lt;0,ABS(AB289),AB289)</f>
        <v>0.14532887391870006</v>
      </c>
      <c r="AD289" s="152">
        <f>VLOOKUP(AD$2,怪物属性!$B$4:$F$29,5,FALSE)/($F289-VLOOKUP(AD$2,怪物属性!$B$4:$F$29,4,FALSE))</f>
        <v>52.4763927054709</v>
      </c>
      <c r="AE289" s="153">
        <f>$E289/(VLOOKUP(AE$2,怪物属性!$B$4:$F$29,3,FALSE)-$G289)/IF(AD289&lt;0,ABS(AD289),AD289)</f>
        <v>0.10334728660648096</v>
      </c>
      <c r="AF289" s="152">
        <f>VLOOKUP(AF$2,怪物属性!$B$4:$F$29,5,FALSE)/($F289-VLOOKUP(AF$2,怪物属性!$B$4:$F$29,4,FALSE))</f>
        <v>66.05540613232921</v>
      </c>
      <c r="AG289" s="153">
        <f>$E289/(VLOOKUP(AG$2,怪物属性!$B$4:$F$29,3,FALSE)-$G289)/IF(AF289&lt;0,ABS(AF289),AF289)</f>
        <v>7.1529934519517197E-2</v>
      </c>
      <c r="AH289" s="152">
        <f>VLOOKUP(AH$2,怪物属性!$B$4:$F$29,5,FALSE)/($F289-VLOOKUP(AH$2,怪物属性!$B$4:$F$29,4,FALSE))</f>
        <v>79.384615384615387</v>
      </c>
      <c r="AI289" s="153">
        <f>$E289/(VLOOKUP(AI$2,怪物属性!$B$4:$F$29,3,FALSE)-$G289)/IF(AH289&lt;0,ABS(AH289),AH289)</f>
        <v>5.2701081187670175E-2</v>
      </c>
      <c r="AJ289" s="152">
        <f>VLOOKUP(AJ$2,怪物属性!$B$4:$F$29,5,FALSE)/($F289-VLOOKUP(AJ$2,怪物属性!$B$4:$F$29,4,FALSE))</f>
        <v>99.716475095785441</v>
      </c>
      <c r="AK289" s="153">
        <f>$E289/(VLOOKUP(AK$2,怪物属性!$B$4:$F$29,3,FALSE)-$G289)/IF(AJ289&lt;0,ABS(AJ289),AJ289)</f>
        <v>3.7479349510589823E-2</v>
      </c>
      <c r="AL289" s="152">
        <f>VLOOKUP(AL$2,怪物属性!$B$4:$F$29,5,FALSE)/($F289-VLOOKUP(AL$2,怪物属性!$B$4:$F$29,4,FALSE))</f>
        <v>122.36211202283268</v>
      </c>
      <c r="AM289" s="153">
        <f>$E289/(VLOOKUP(AM$2,怪物属性!$B$4:$F$29,3,FALSE)-$G289)/IF(AL289&lt;0,ABS(AL289),AL289)</f>
        <v>2.7367429400605568E-2</v>
      </c>
      <c r="AN289" s="152">
        <f>VLOOKUP(AN$2,怪物属性!$B$4:$F$29,5,FALSE)/($F289-VLOOKUP(AN$2,怪物属性!$B$4:$F$29,4,FALSE))</f>
        <v>155.53274407392527</v>
      </c>
      <c r="AO289" s="153">
        <f>$E289/(VLOOKUP(AO$2,怪物属性!$B$4:$F$29,3,FALSE)-$G289)/IF(AN289&lt;0,ABS(AN289),AN289)</f>
        <v>1.9574692962806228E-2</v>
      </c>
      <c r="AP289" s="152">
        <f>VLOOKUP(AP$2,怪物属性!$B$4:$F$29,5,FALSE)/($F289-VLOOKUP(AP$2,怪物属性!$B$4:$F$29,4,FALSE))</f>
        <v>195.39179104477611</v>
      </c>
      <c r="AQ289" s="153">
        <f>$E289/(VLOOKUP(AQ$2,怪物属性!$B$4:$F$29,3,FALSE)-$G289)/IF(AP289&lt;0,ABS(AP289),AP289)</f>
        <v>1.4181457472587365E-2</v>
      </c>
      <c r="AR289" s="152">
        <f>VLOOKUP(AR$2,怪物属性!$B$4:$F$29,5,FALSE)/($F289-VLOOKUP(AR$2,怪物属性!$B$4:$F$29,4,FALSE))</f>
        <v>260.21428571428572</v>
      </c>
      <c r="AS289" s="153">
        <f>$E289/(VLOOKUP(AS$2,怪物属性!$B$4:$F$29,3,FALSE)-$G289)/IF(AR289&lt;0,ABS(AR289),AR289)</f>
        <v>9.7557589582919213E-3</v>
      </c>
      <c r="AT289" s="152">
        <f>VLOOKUP(AT$2,怪物属性!$B$4:$F$29,5,FALSE)/($F289-VLOOKUP(AT$2,怪物属性!$B$4:$F$29,4,FALSE))</f>
        <v>360.14285714285717</v>
      </c>
      <c r="AU289" s="153">
        <f>$E289/(VLOOKUP(AU$2,怪物属性!$B$4:$F$29,3,FALSE)-$G289)/IF(AT289&lt;0,ABS(AT289),AT289)</f>
        <v>6.4326787849199587E-3</v>
      </c>
      <c r="AV289" s="152">
        <f>VLOOKUP(AV$2,怪物属性!$B$4:$F$29,5,FALSE)/($F289-VLOOKUP(AV$2,怪物属性!$B$4:$F$29,4,FALSE))</f>
        <v>607.72727272727275</v>
      </c>
      <c r="AW289" s="153">
        <f>$E289/(VLOOKUP(AW$2,怪物属性!$B$4:$F$29,3,FALSE)-$G289)/IF(AV289&lt;0,ABS(AV289),AV289)</f>
        <v>3.4563916620597704E-3</v>
      </c>
      <c r="AX289" s="152">
        <f>VLOOKUP(AX$2,怪物属性!$B$4:$F$29,5,FALSE)/($F289-VLOOKUP(AX$2,怪物属性!$B$4:$F$29,4,FALSE))</f>
        <v>1447.2718204488779</v>
      </c>
      <c r="AY289" s="153">
        <f>$E289/(VLOOKUP(AY$2,怪物属性!$B$4:$F$29,3,FALSE)-$G289)/IF(AX289&lt;0,ABS(AX289),AX289)</f>
        <v>1.3237980209672066E-3</v>
      </c>
      <c r="AZ289" s="152">
        <f>VLOOKUP(AZ$2,怪物属性!$B$4:$F$29,5,FALSE)/($F289-VLOOKUP(AZ$2,怪物属性!$B$4:$F$29,4,FALSE))</f>
        <v>-2074.8000000000002</v>
      </c>
      <c r="BA289" s="153">
        <f>$E289/(VLOOKUP(BA$2,怪物属性!$B$4:$F$29,3,FALSE)-$G289)/IF(AZ289&lt;0,ABS(AZ289),AZ289)</f>
        <v>8.2365371509381124E-4</v>
      </c>
      <c r="BB289" s="152">
        <f>VLOOKUP(BB$2,怪物属性!$B$4:$F$29,5,FALSE)/($F289-VLOOKUP(BB$2,怪物属性!$B$4:$F$29,4,FALSE))</f>
        <v>-559.22608695652173</v>
      </c>
      <c r="BC289" s="153">
        <f>$E289/(VLOOKUP(BC$2,怪物属性!$B$4:$F$29,3,FALSE)-$G289)/IF(BB289&lt;0,ABS(BB289),BB289)</f>
        <v>2.7046714438942127E-3</v>
      </c>
      <c r="BD289" s="152">
        <f>VLOOKUP(BD$2,怪物属性!$B$4:$F$29,5,FALSE)/($F289-VLOOKUP(BD$2,怪物属性!$B$4:$F$29,4,FALSE))</f>
        <v>-231.1627408993576</v>
      </c>
      <c r="BE289" s="153">
        <f>$E289/(VLOOKUP(BE$2,怪物属性!$B$4:$F$29,3,FALSE)-$G289)/IF(BD289&lt;0,ABS(BD289),BD289)</f>
        <v>5.3649358303718602E-3</v>
      </c>
    </row>
    <row r="290" spans="1:57" x14ac:dyDescent="0.15">
      <c r="A290" s="30">
        <f>VLOOKUP(B290,装备升级!W:AB,静态模拟!C290+1,FALSE)+IF(静态模拟!D290=0,0,VLOOKUP(B290,装备强化!AP:AZ,静态模拟!D290+1,FALSE))</f>
        <v>9482</v>
      </c>
      <c r="B290" s="149">
        <v>25</v>
      </c>
      <c r="C290" s="149">
        <v>1</v>
      </c>
      <c r="D290" s="149">
        <v>9</v>
      </c>
      <c r="E290" s="149">
        <f t="shared" si="13"/>
        <v>23220</v>
      </c>
      <c r="F290" s="22">
        <f t="shared" si="14"/>
        <v>7740</v>
      </c>
      <c r="G290" s="22">
        <f t="shared" si="15"/>
        <v>3870</v>
      </c>
      <c r="H290" s="152">
        <f>VLOOKUP(H$2,怪物属性!$B$4:$F$29,5,FALSE)/($F290-VLOOKUP(H$2,怪物属性!$B$4:$F$29,4,FALSE))</f>
        <v>1.5613783201722899</v>
      </c>
      <c r="I290" s="153">
        <f>$E290/(VLOOKUP(I$2,怪物属性!$B$4:$F$29,3,FALSE)-$G290)/IF(H290&lt;0,ABS(H290),H290)</f>
        <v>-6.4073571142046379</v>
      </c>
      <c r="J290" s="152">
        <f>VLOOKUP(J$2,怪物属性!$B$4:$F$29,5,FALSE)/($F290-VLOOKUP(J$2,怪物属性!$B$4:$F$29,4,FALSE))</f>
        <v>2.3655121591746497</v>
      </c>
      <c r="K290" s="153">
        <f>$E290/(VLOOKUP(K$2,怪物属性!$B$4:$F$29,3,FALSE)-$G290)/IF(J290&lt;0,ABS(J290),J290)</f>
        <v>-5.1717892912362249</v>
      </c>
      <c r="L290" s="152">
        <f>VLOOKUP(L$2,怪物属性!$B$4:$F$29,5,FALSE)/($F290-VLOOKUP(L$2,怪物属性!$B$4:$F$29,4,FALSE))</f>
        <v>3.8449424591156873</v>
      </c>
      <c r="M290" s="153">
        <f>$E290/(VLOOKUP(M$2,怪物属性!$B$4:$F$29,3,FALSE)-$G290)/IF(L290&lt;0,ABS(L290),L290)</f>
        <v>-4.0998656343483271</v>
      </c>
      <c r="N290" s="152">
        <f>VLOOKUP(N$2,怪物属性!$B$4:$F$29,5,FALSE)/($F290-VLOOKUP(N$2,怪物属性!$B$4:$F$29,4,FALSE))</f>
        <v>5.1460604173154785</v>
      </c>
      <c r="O290" s="153">
        <f>$E290/(VLOOKUP(O$2,怪物属性!$B$4:$F$29,3,FALSE)-$G290)/IF(N290&lt;0,ABS(N290),N290)</f>
        <v>-4.3096366212833432</v>
      </c>
      <c r="P290" s="152">
        <f>VLOOKUP(P$2,怪物属性!$B$4:$F$29,5,FALSE)/($F290-VLOOKUP(P$2,怪物属性!$B$4:$F$29,4,FALSE))</f>
        <v>7.3503766629267515</v>
      </c>
      <c r="Q290" s="153">
        <f>$E290/(VLOOKUP(Q$2,怪物属性!$B$4:$F$29,3,FALSE)-$G290)/IF(P290&lt;0,ABS(P290),P290)</f>
        <v>-5.111685734894019</v>
      </c>
      <c r="R290" s="152">
        <f>VLOOKUP(R$2,怪物属性!$B$4:$F$29,5,FALSE)/($F290-VLOOKUP(R$2,怪物属性!$B$4:$F$29,4,FALSE))</f>
        <v>9.3192123117656784</v>
      </c>
      <c r="S290" s="153">
        <f>$E290/(VLOOKUP(S$2,怪物属性!$B$4:$F$29,3,FALSE)-$G290)/IF(R290&lt;0,ABS(R290),R290)</f>
        <v>-15.192846897039184</v>
      </c>
      <c r="T290" s="152">
        <f>VLOOKUP(T$2,怪物属性!$B$4:$F$29,5,FALSE)/($F290-VLOOKUP(T$2,怪物属性!$B$4:$F$29,4,FALSE))</f>
        <v>12.398770911573916</v>
      </c>
      <c r="U290" s="153">
        <f>$E290/(VLOOKUP(U$2,怪物属性!$B$4:$F$29,3,FALSE)-$G290)/IF(T290&lt;0,ABS(T290),T290)</f>
        <v>6.9619564082479641</v>
      </c>
      <c r="V290" s="152">
        <f>VLOOKUP(V$2,怪物属性!$B$4:$F$29,5,FALSE)/($F290-VLOOKUP(V$2,怪物属性!$B$4:$F$29,4,FALSE))</f>
        <v>15.026455026455027</v>
      </c>
      <c r="W290" s="153">
        <f>$E290/(VLOOKUP(W$2,怪物属性!$B$4:$F$29,3,FALSE)-$G290)/IF(V290&lt;0,ABS(V290),V290)</f>
        <v>2.1856784269976295</v>
      </c>
      <c r="X290" s="152">
        <f>VLOOKUP(X$2,怪物属性!$B$4:$F$29,5,FALSE)/($F290-VLOOKUP(X$2,怪物属性!$B$4:$F$29,4,FALSE))</f>
        <v>19.140120415982484</v>
      </c>
      <c r="Y290" s="153">
        <f>$E290/(VLOOKUP(Y$2,怪物属性!$B$4:$F$29,3,FALSE)-$G290)/IF(X290&lt;0,ABS(X290),X290)</f>
        <v>1.0576796092630856</v>
      </c>
      <c r="Z290" s="152">
        <f>VLOOKUP(Z$2,怪物属性!$B$4:$F$29,5,FALSE)/($F290-VLOOKUP(Z$2,怪物属性!$B$4:$F$29,4,FALSE))</f>
        <v>22.66250709018718</v>
      </c>
      <c r="AA290" s="153">
        <f>$E290/(VLOOKUP(AA$2,怪物属性!$B$4:$F$29,3,FALSE)-$G290)/IF(Z290&lt;0,ABS(Z290),Z290)</f>
        <v>0.64278531352460599</v>
      </c>
      <c r="AB290" s="152">
        <f>VLOOKUP(AB$2,怪物属性!$B$4:$F$29,5,FALSE)/($F290-VLOOKUP(AB$2,怪物属性!$B$4:$F$29,4,FALSE))</f>
        <v>43.460820895522389</v>
      </c>
      <c r="AC290" s="153">
        <f>$E290/(VLOOKUP(AC$2,怪物属性!$B$4:$F$29,3,FALSE)-$G290)/IF(AB290&lt;0,ABS(AB290),AB290)</f>
        <v>0.14605639906817156</v>
      </c>
      <c r="AD290" s="152">
        <f>VLOOKUP(AD$2,怪物属性!$B$4:$F$29,5,FALSE)/($F290-VLOOKUP(AD$2,怪物属性!$B$4:$F$29,4,FALSE))</f>
        <v>52.345626713182156</v>
      </c>
      <c r="AE290" s="153">
        <f>$E290/(VLOOKUP(AE$2,怪物属性!$B$4:$F$29,3,FALSE)-$G290)/IF(AD290&lt;0,ABS(AD290),AD290)</f>
        <v>0.10386093791556818</v>
      </c>
      <c r="AF290" s="152">
        <f>VLOOKUP(AF$2,怪物属性!$B$4:$F$29,5,FALSE)/($F290-VLOOKUP(AF$2,怪物属性!$B$4:$F$29,4,FALSE))</f>
        <v>65.878218884120173</v>
      </c>
      <c r="AG290" s="153">
        <f>$E290/(VLOOKUP(AG$2,怪物属性!$B$4:$F$29,3,FALSE)-$G290)/IF(AF290&lt;0,ABS(AF290),AF290)</f>
        <v>7.1888342983583389E-2</v>
      </c>
      <c r="AH290" s="152">
        <f>VLOOKUP(AH$2,怪物属性!$B$4:$F$29,5,FALSE)/($F290-VLOOKUP(AH$2,怪物属性!$B$4:$F$29,4,FALSE))</f>
        <v>79.153980244044163</v>
      </c>
      <c r="AI290" s="153">
        <f>$E290/(VLOOKUP(AI$2,怪物属性!$B$4:$F$29,3,FALSE)-$G290)/IF(AH290&lt;0,ABS(AH290),AH290)</f>
        <v>5.297079680882498E-2</v>
      </c>
      <c r="AJ290" s="152">
        <f>VLOOKUP(AJ$2,怪物属性!$B$4:$F$29,5,FALSE)/($F290-VLOOKUP(AJ$2,怪物属性!$B$4:$F$29,4,FALSE))</f>
        <v>99.399108847867595</v>
      </c>
      <c r="AK290" s="153">
        <f>$E290/(VLOOKUP(AK$2,怪物属性!$B$4:$F$29,3,FALSE)-$G290)/IF(AJ290&lt;0,ABS(AJ290),AJ290)</f>
        <v>3.7678016772309579E-2</v>
      </c>
      <c r="AL290" s="152">
        <f>VLOOKUP(AL$2,怪物属性!$B$4:$F$29,5,FALSE)/($F290-VLOOKUP(AL$2,怪物属性!$B$4:$F$29,4,FALSE))</f>
        <v>121.92712406683256</v>
      </c>
      <c r="AM290" s="153">
        <f>$E290/(VLOOKUP(AM$2,怪物属性!$B$4:$F$29,3,FALSE)-$G290)/IF(AL290&lt;0,ABS(AL290),AL290)</f>
        <v>2.7520466468482479E-2</v>
      </c>
      <c r="AN290" s="152">
        <f>VLOOKUP(AN$2,怪物属性!$B$4:$F$29,5,FALSE)/($F290-VLOOKUP(AN$2,怪物属性!$B$4:$F$29,4,FALSE))</f>
        <v>154.91036414565826</v>
      </c>
      <c r="AO290" s="153">
        <f>$E290/(VLOOKUP(AO$2,怪物属性!$B$4:$F$29,3,FALSE)-$G290)/IF(AN290&lt;0,ABS(AN290),AN290)</f>
        <v>1.9691688674201097E-2</v>
      </c>
      <c r="AP290" s="152">
        <f>VLOOKUP(AP$2,怪物属性!$B$4:$F$29,5,FALSE)/($F290-VLOOKUP(AP$2,怪物属性!$B$4:$F$29,4,FALSE))</f>
        <v>194.48467966573816</v>
      </c>
      <c r="AQ290" s="153">
        <f>$E290/(VLOOKUP(AQ$2,怪物属性!$B$4:$F$29,3,FALSE)-$G290)/IF(AP290&lt;0,ABS(AP290),AP290)</f>
        <v>1.4274562134975488E-2</v>
      </c>
      <c r="AR290" s="152">
        <f>VLOOKUP(AR$2,怪物属性!$B$4:$F$29,5,FALSE)/($F290-VLOOKUP(AR$2,怪物属性!$B$4:$F$29,4,FALSE))</f>
        <v>258.77025527192006</v>
      </c>
      <c r="AS290" s="153">
        <f>$E290/(VLOOKUP(AS$2,怪物属性!$B$4:$F$29,3,FALSE)-$G290)/IF(AR290&lt;0,ABS(AR290),AR290)</f>
        <v>9.8282701088585629E-3</v>
      </c>
      <c r="AT290" s="152">
        <f>VLOOKUP(AT$2,怪物属性!$B$4:$F$29,5,FALSE)/($F290-VLOOKUP(AT$2,怪物属性!$B$4:$F$29,4,FALSE))</f>
        <v>357.5630372492837</v>
      </c>
      <c r="AU290" s="153">
        <f>$E290/(VLOOKUP(AU$2,怪物属性!$B$4:$F$29,3,FALSE)-$G290)/IF(AT290&lt;0,ABS(AT290),AT290)</f>
        <v>6.4907144711153853E-3</v>
      </c>
      <c r="AV290" s="152">
        <f>VLOOKUP(AV$2,怪物属性!$B$4:$F$29,5,FALSE)/($F290-VLOOKUP(AV$2,怪物属性!$B$4:$F$29,4,FALSE))</f>
        <v>601.06359649122805</v>
      </c>
      <c r="AW290" s="153">
        <f>$E290/(VLOOKUP(AW$2,怪物属性!$B$4:$F$29,3,FALSE)-$G290)/IF(AV290&lt;0,ABS(AV290),AV290)</f>
        <v>3.5008173465481008E-3</v>
      </c>
      <c r="AX290" s="152">
        <f>VLOOKUP(AX$2,怪物属性!$B$4:$F$29,5,FALSE)/($F290-VLOOKUP(AX$2,怪物属性!$B$4:$F$29,4,FALSE))</f>
        <v>1412.0583941605839</v>
      </c>
      <c r="AY290" s="153">
        <f>$E290/(VLOOKUP(AY$2,怪物属性!$B$4:$F$29,3,FALSE)-$G290)/IF(AX290&lt;0,ABS(AX290),AX290)</f>
        <v>1.3591271304585013E-3</v>
      </c>
      <c r="AZ290" s="152">
        <f>VLOOKUP(AZ$2,怪物属性!$B$4:$F$29,5,FALSE)/($F290-VLOOKUP(AZ$2,怪物属性!$B$4:$F$29,4,FALSE))</f>
        <v>-2146.344827586207</v>
      </c>
      <c r="BA290" s="153">
        <f>$E290/(VLOOKUP(BA$2,怪物属性!$B$4:$F$29,3,FALSE)-$G290)/IF(AZ290&lt;0,ABS(AZ290),AZ290)</f>
        <v>7.9752245736687121E-4</v>
      </c>
      <c r="BB290" s="152">
        <f>VLOOKUP(BB$2,怪物属性!$B$4:$F$29,5,FALSE)/($F290-VLOOKUP(BB$2,怪物属性!$B$4:$F$29,4,FALSE))</f>
        <v>-564.13157894736844</v>
      </c>
      <c r="BC290" s="153">
        <f>$E290/(VLOOKUP(BC$2,怪物属性!$B$4:$F$29,3,FALSE)-$G290)/IF(BB290&lt;0,ABS(BB290),BB290)</f>
        <v>2.6854968460888451E-3</v>
      </c>
      <c r="BD290" s="152">
        <f>VLOOKUP(BD$2,怪物属性!$B$4:$F$29,5,FALSE)/($F290-VLOOKUP(BD$2,怪物属性!$B$4:$F$29,4,FALSE))</f>
        <v>-231.99068767908309</v>
      </c>
      <c r="BE290" s="153">
        <f>$E290/(VLOOKUP(BE$2,怪物属性!$B$4:$F$29,3,FALSE)-$G290)/IF(BD290&lt;0,ABS(BD290),BD290)</f>
        <v>5.3541363244639434E-3</v>
      </c>
    </row>
    <row r="291" spans="1:57" x14ac:dyDescent="0.15">
      <c r="A291" s="30">
        <f>VLOOKUP(B291,装备升级!W:AB,静态模拟!C291+1,FALSE)+IF(静态模拟!D291=0,0,VLOOKUP(B291,装备强化!AP:AZ,静态模拟!D291+1,FALSE))</f>
        <v>12682</v>
      </c>
      <c r="B291" s="149">
        <v>25</v>
      </c>
      <c r="C291" s="149">
        <v>1</v>
      </c>
      <c r="D291" s="149">
        <v>10</v>
      </c>
      <c r="E291" s="149">
        <f t="shared" si="13"/>
        <v>23250</v>
      </c>
      <c r="F291" s="22">
        <f t="shared" si="14"/>
        <v>7750</v>
      </c>
      <c r="G291" s="22">
        <f t="shared" si="15"/>
        <v>3875</v>
      </c>
      <c r="H291" s="152">
        <f>VLOOKUP(H$2,怪物属性!$B$4:$F$29,5,FALSE)/($F291-VLOOKUP(H$2,怪物属性!$B$4:$F$29,4,FALSE))</f>
        <v>1.5591397849462365</v>
      </c>
      <c r="I291" s="153">
        <f>$E291/(VLOOKUP(I$2,怪物属性!$B$4:$F$29,3,FALSE)-$G291)/IF(H291&lt;0,ABS(H291),H291)</f>
        <v>-6.4110356687520387</v>
      </c>
      <c r="J291" s="152">
        <f>VLOOKUP(J$2,怪物属性!$B$4:$F$29,5,FALSE)/($F291-VLOOKUP(J$2,怪物属性!$B$4:$F$29,4,FALSE))</f>
        <v>2.3620309050772628</v>
      </c>
      <c r="K291" s="153">
        <f>$E291/(VLOOKUP(K$2,怪物属性!$B$4:$F$29,3,FALSE)-$G291)/IF(J291&lt;0,ABS(J291),J291)</f>
        <v>-5.1724772985104677</v>
      </c>
      <c r="L291" s="152">
        <f>VLOOKUP(L$2,怪物属性!$B$4:$F$29,5,FALSE)/($F291-VLOOKUP(L$2,怪物属性!$B$4:$F$29,4,FALSE))</f>
        <v>3.8391291200483821</v>
      </c>
      <c r="M291" s="153">
        <f>$E291/(VLOOKUP(M$2,怪物属性!$B$4:$F$29,3,FALSE)-$G291)/IF(L291&lt;0,ABS(L291),L291)</f>
        <v>-4.0974702057396319</v>
      </c>
      <c r="N291" s="152">
        <f>VLOOKUP(N$2,怪物属性!$B$4:$F$29,5,FALSE)/($F291-VLOOKUP(N$2,怪物属性!$B$4:$F$29,4,FALSE))</f>
        <v>5.1380597014925371</v>
      </c>
      <c r="O291" s="153">
        <f>$E291/(VLOOKUP(O$2,怪物属性!$B$4:$F$29,3,FALSE)-$G291)/IF(N291&lt;0,ABS(N291),N291)</f>
        <v>-4.3013825724628676</v>
      </c>
      <c r="P291" s="152">
        <f>VLOOKUP(P$2,怪物属性!$B$4:$F$29,5,FALSE)/($F291-VLOOKUP(P$2,怪物属性!$B$4:$F$29,4,FALSE))</f>
        <v>7.3386141782685232</v>
      </c>
      <c r="Q291" s="153">
        <f>$E291/(VLOOKUP(Q$2,怪物属性!$B$4:$F$29,3,FALSE)-$G291)/IF(P291&lt;0,ABS(P291),P291)</f>
        <v>-5.0853500735050208</v>
      </c>
      <c r="R291" s="152">
        <f>VLOOKUP(R$2,怪物属性!$B$4:$F$29,5,FALSE)/($F291-VLOOKUP(R$2,怪物属性!$B$4:$F$29,4,FALSE))</f>
        <v>9.303816289443251</v>
      </c>
      <c r="S291" s="153">
        <f>$E291/(VLOOKUP(S$2,怪物属性!$B$4:$F$29,3,FALSE)-$G291)/IF(R291&lt;0,ABS(R291),R291)</f>
        <v>-14.786831577182182</v>
      </c>
      <c r="T291" s="152">
        <f>VLOOKUP(T$2,怪物属性!$B$4:$F$29,5,FALSE)/($F291-VLOOKUP(T$2,怪物属性!$B$4:$F$29,4,FALSE))</f>
        <v>12.377641445126107</v>
      </c>
      <c r="U291" s="153">
        <f>$E291/(VLOOKUP(U$2,怪物属性!$B$4:$F$29,3,FALSE)-$G291)/IF(T291&lt;0,ABS(T291),T291)</f>
        <v>7.1151020336641002</v>
      </c>
      <c r="V291" s="152">
        <f>VLOOKUP(V$2,怪物属性!$B$4:$F$29,5,FALSE)/($F291-VLOOKUP(V$2,怪物属性!$B$4:$F$29,4,FALSE))</f>
        <v>15</v>
      </c>
      <c r="W291" s="153">
        <f>$E291/(VLOOKUP(W$2,怪物属性!$B$4:$F$29,3,FALSE)-$G291)/IF(V291&lt;0,ABS(V291),V291)</f>
        <v>2.207977207977208</v>
      </c>
      <c r="X291" s="152">
        <f>VLOOKUP(X$2,怪物属性!$B$4:$F$29,5,FALSE)/($F291-VLOOKUP(X$2,怪物属性!$B$4:$F$29,4,FALSE))</f>
        <v>19.105263157894736</v>
      </c>
      <c r="Y291" s="153">
        <f>$E291/(VLOOKUP(Y$2,怪物属性!$B$4:$F$29,3,FALSE)-$G291)/IF(X291&lt;0,ABS(X291),X291)</f>
        <v>1.065623597863687</v>
      </c>
      <c r="Z291" s="152">
        <f>VLOOKUP(Z$2,怪物属性!$B$4:$F$29,5,FALSE)/($F291-VLOOKUP(Z$2,怪物属性!$B$4:$F$29,4,FALSE))</f>
        <v>22.619739573504436</v>
      </c>
      <c r="AA291" s="153">
        <f>$E291/(VLOOKUP(AA$2,怪物属性!$B$4:$F$29,3,FALSE)-$G291)/IF(Z291&lt;0,ABS(Z291),Z291)</f>
        <v>0.64686173240195388</v>
      </c>
      <c r="AB291" s="152">
        <f>VLOOKUP(AB$2,怪物属性!$B$4:$F$29,5,FALSE)/($F291-VLOOKUP(AB$2,怪物属性!$B$4:$F$29,4,FALSE))</f>
        <v>43.359702187063753</v>
      </c>
      <c r="AC291" s="153">
        <f>$E291/(VLOOKUP(AC$2,怪物属性!$B$4:$F$29,3,FALSE)-$G291)/IF(AB291&lt;0,ABS(AB291),AB291)</f>
        <v>0.14678679715126219</v>
      </c>
      <c r="AD291" s="152">
        <f>VLOOKUP(AD$2,怪物属性!$B$4:$F$29,5,FALSE)/($F291-VLOOKUP(AD$2,怪物属性!$B$4:$F$29,4,FALSE))</f>
        <v>52.215510812826253</v>
      </c>
      <c r="AE291" s="153">
        <f>$E291/(VLOOKUP(AE$2,怪物属性!$B$4:$F$29,3,FALSE)-$G291)/IF(AD291&lt;0,ABS(AD291),AD291)</f>
        <v>0.10437646282968635</v>
      </c>
      <c r="AF291" s="152">
        <f>VLOOKUP(AF$2,怪物属性!$B$4:$F$29,5,FALSE)/($F291-VLOOKUP(AF$2,怪物属性!$B$4:$F$29,4,FALSE))</f>
        <v>65.701979668271804</v>
      </c>
      <c r="AG291" s="153">
        <f>$E291/(VLOOKUP(AG$2,怪物属性!$B$4:$F$29,3,FALSE)-$G291)/IF(AF291&lt;0,ABS(AF291),AF291)</f>
        <v>7.2247981978696349E-2</v>
      </c>
      <c r="AH291" s="152">
        <f>VLOOKUP(AH$2,怪物属性!$B$4:$F$29,5,FALSE)/($F291-VLOOKUP(AH$2,怪物属性!$B$4:$F$29,4,FALSE))</f>
        <v>78.924681344148325</v>
      </c>
      <c r="AI291" s="153">
        <f>$E291/(VLOOKUP(AI$2,怪物属性!$B$4:$F$29,3,FALSE)-$G291)/IF(AH291&lt;0,ABS(AH291),AH291)</f>
        <v>5.3241397919103359E-2</v>
      </c>
      <c r="AJ291" s="152">
        <f>VLOOKUP(AJ$2,怪物属性!$B$4:$F$29,5,FALSE)/($F291-VLOOKUP(AJ$2,怪物属性!$B$4:$F$29,4,FALSE))</f>
        <v>99.083756345177662</v>
      </c>
      <c r="AK291" s="153">
        <f>$E291/(VLOOKUP(AK$2,怪物属性!$B$4:$F$29,3,FALSE)-$G291)/IF(AJ291&lt;0,ABS(AJ291),AJ291)</f>
        <v>3.7877314837642645E-2</v>
      </c>
      <c r="AL291" s="152">
        <f>VLOOKUP(AL$2,怪物属性!$B$4:$F$29,5,FALSE)/($F291-VLOOKUP(AL$2,怪物属性!$B$4:$F$29,4,FALSE))</f>
        <v>121.4952178533475</v>
      </c>
      <c r="AM291" s="153">
        <f>$E291/(VLOOKUP(AM$2,怪物属性!$B$4:$F$29,3,FALSE)-$G291)/IF(AL291&lt;0,ABS(AL291),AL291)</f>
        <v>2.767397782973894E-2</v>
      </c>
      <c r="AN291" s="152">
        <f>VLOOKUP(AN$2,怪物属性!$B$4:$F$29,5,FALSE)/($F291-VLOOKUP(AN$2,怪物属性!$B$4:$F$29,4,FALSE))</f>
        <v>154.29294539657235</v>
      </c>
      <c r="AO291" s="153">
        <f>$E291/(VLOOKUP(AO$2,怪物属性!$B$4:$F$29,3,FALSE)-$G291)/IF(AN291&lt;0,ABS(AN291),AN291)</f>
        <v>1.9809041932607376E-2</v>
      </c>
      <c r="AP291" s="152">
        <f>VLOOKUP(AP$2,怪物属性!$B$4:$F$29,5,FALSE)/($F291-VLOOKUP(AP$2,怪物属性!$B$4:$F$29,4,FALSE))</f>
        <v>193.58595194085026</v>
      </c>
      <c r="AQ291" s="153">
        <f>$E291/(VLOOKUP(AQ$2,怪物属性!$B$4:$F$29,3,FALSE)-$G291)/IF(AP291&lt;0,ABS(AP291),AP291)</f>
        <v>1.4367949522688684E-2</v>
      </c>
      <c r="AR291" s="152">
        <f>VLOOKUP(AR$2,怪物属性!$B$4:$F$29,5,FALSE)/($F291-VLOOKUP(AR$2,怪物属性!$B$4:$F$29,4,FALSE))</f>
        <v>257.34216335540839</v>
      </c>
      <c r="AS291" s="153">
        <f>$E291/(VLOOKUP(AS$2,怪物属性!$B$4:$F$29,3,FALSE)-$G291)/IF(AR291&lt;0,ABS(AR291),AR291)</f>
        <v>9.9010017334802344E-3</v>
      </c>
      <c r="AT291" s="152">
        <f>VLOOKUP(AT$2,怪物属性!$B$4:$F$29,5,FALSE)/($F291-VLOOKUP(AT$2,怪物属性!$B$4:$F$29,4,FALSE))</f>
        <v>355.01991465149359</v>
      </c>
      <c r="AU291" s="153">
        <f>$E291/(VLOOKUP(AU$2,怪物属性!$B$4:$F$29,3,FALSE)-$G291)/IF(AT291&lt;0,ABS(AT291),AT291)</f>
        <v>6.5489283954178841E-3</v>
      </c>
      <c r="AV291" s="152">
        <f>VLOOKUP(AV$2,怪物属性!$B$4:$F$29,5,FALSE)/($F291-VLOOKUP(AV$2,怪物属性!$B$4:$F$29,4,FALSE))</f>
        <v>594.54446854663775</v>
      </c>
      <c r="AW291" s="153">
        <f>$E291/(VLOOKUP(AW$2,怪物属性!$B$4:$F$29,3,FALSE)-$G291)/IF(AV291&lt;0,ABS(AV291),AV291)</f>
        <v>3.5453825421701887E-3</v>
      </c>
      <c r="AX291" s="152">
        <f>VLOOKUP(AX$2,怪物属性!$B$4:$F$29,5,FALSE)/($F291-VLOOKUP(AX$2,怪物属性!$B$4:$F$29,4,FALSE))</f>
        <v>1378.5178147268409</v>
      </c>
      <c r="AY291" s="153">
        <f>$E291/(VLOOKUP(AY$2,怪物属性!$B$4:$F$29,3,FALSE)-$G291)/IF(AX291&lt;0,ABS(AX291),AX291)</f>
        <v>1.3945709364343868E-3</v>
      </c>
      <c r="AZ291" s="152">
        <f>VLOOKUP(AZ$2,怪物属性!$B$4:$F$29,5,FALSE)/($F291-VLOOKUP(AZ$2,怪物属性!$B$4:$F$29,4,FALSE))</f>
        <v>-2223</v>
      </c>
      <c r="BA291" s="153">
        <f>$E291/(VLOOKUP(BA$2,怪物属性!$B$4:$F$29,3,FALSE)-$G291)/IF(AZ291&lt;0,ABS(AZ291),AZ291)</f>
        <v>7.7130084116576892E-4</v>
      </c>
      <c r="BB291" s="152">
        <f>VLOOKUP(BB$2,怪物属性!$B$4:$F$29,5,FALSE)/($F291-VLOOKUP(BB$2,怪物属性!$B$4:$F$29,4,FALSE))</f>
        <v>-569.12389380530976</v>
      </c>
      <c r="BC291" s="153">
        <f>$E291/(VLOOKUP(BC$2,怪物属性!$B$4:$F$29,3,FALSE)-$G291)/IF(BB291&lt;0,ABS(BB291),BB291)</f>
        <v>2.6662488432224792E-3</v>
      </c>
      <c r="BD291" s="152">
        <f>VLOOKUP(BD$2,怪物属性!$B$4:$F$29,5,FALSE)/($F291-VLOOKUP(BD$2,怪物属性!$B$4:$F$29,4,FALSE))</f>
        <v>-232.82458662832494</v>
      </c>
      <c r="BE291" s="153">
        <f>$E291/(VLOOKUP(BE$2,怪物属性!$B$4:$F$29,3,FALSE)-$G291)/IF(BD291&lt;0,ABS(BD291),BD291)</f>
        <v>5.343281474551014E-3</v>
      </c>
    </row>
    <row r="292" spans="1:57" x14ac:dyDescent="0.15">
      <c r="A292" s="30">
        <f>VLOOKUP(B292,装备升级!W:AB,静态模拟!C292+1,FALSE)+IF(静态模拟!D292=0,0,VLOOKUP(B292,装备强化!AP:AZ,静态模拟!D292+1,FALSE))</f>
        <v>85</v>
      </c>
      <c r="B292" s="149">
        <v>25</v>
      </c>
      <c r="C292" s="149">
        <v>2</v>
      </c>
      <c r="D292" s="149">
        <v>0</v>
      </c>
      <c r="E292" s="149">
        <f t="shared" si="13"/>
        <v>33330</v>
      </c>
      <c r="F292" s="22">
        <f t="shared" si="14"/>
        <v>11110</v>
      </c>
      <c r="G292" s="22">
        <f t="shared" si="15"/>
        <v>5555</v>
      </c>
      <c r="H292" s="152">
        <f>VLOOKUP(H$2,怪物属性!$B$4:$F$29,5,FALSE)/($F292-VLOOKUP(H$2,怪物属性!$B$4:$F$29,4,FALSE))</f>
        <v>1.0522496371552976</v>
      </c>
      <c r="I292" s="153">
        <f>$E292/(VLOOKUP(I$2,怪物属性!$B$4:$F$29,3,FALSE)-$G292)/IF(H292&lt;0,ABS(H292),H292)</f>
        <v>-7.9068879439461481</v>
      </c>
      <c r="J292" s="152">
        <f>VLOOKUP(J$2,怪物属性!$B$4:$F$29,5,FALSE)/($F292-VLOOKUP(J$2,怪物属性!$B$4:$F$29,4,FALSE))</f>
        <v>1.5805022156573116</v>
      </c>
      <c r="K292" s="153">
        <f>$E292/(VLOOKUP(K$2,怪物属性!$B$4:$F$29,3,FALSE)-$G292)/IF(J292&lt;0,ABS(J292),J292)</f>
        <v>-5.8856359600501857</v>
      </c>
      <c r="L292" s="152">
        <f>VLOOKUP(L$2,怪物属性!$B$4:$F$29,5,FALSE)/($F292-VLOOKUP(L$2,怪物属性!$B$4:$F$29,4,FALSE))</f>
        <v>2.5458191297373172</v>
      </c>
      <c r="M292" s="153">
        <f>$E292/(VLOOKUP(M$2,怪物属性!$B$4:$F$29,3,FALSE)-$G292)/IF(L292&lt;0,ABS(L292),L292)</f>
        <v>-4.1456787215473412</v>
      </c>
      <c r="N292" s="152">
        <f>VLOOKUP(N$2,怪物属性!$B$4:$F$29,5,FALSE)/($F292-VLOOKUP(N$2,怪物属性!$B$4:$F$29,4,FALSE))</f>
        <v>3.375</v>
      </c>
      <c r="O292" s="153">
        <f>$E292/(VLOOKUP(O$2,怪物属性!$B$4:$F$29,3,FALSE)-$G292)/IF(N292&lt;0,ABS(N292),N292)</f>
        <v>-3.6147714332194565</v>
      </c>
      <c r="P292" s="152">
        <f>VLOOKUP(P$2,怪物属性!$B$4:$F$29,5,FALSE)/($F292-VLOOKUP(P$2,怪物属性!$B$4:$F$29,4,FALSE))</f>
        <v>4.7725049432823399</v>
      </c>
      <c r="Q292" s="153">
        <f>$E292/(VLOOKUP(Q$2,怪物属性!$B$4:$F$29,3,FALSE)-$G292)/IF(P292&lt;0,ABS(P292),P292)</f>
        <v>-3.0324593564121676</v>
      </c>
      <c r="R292" s="152">
        <f>VLOOKUP(R$2,怪物属性!$B$4:$F$29,5,FALSE)/($F292-VLOOKUP(R$2,怪物属性!$B$4:$F$29,4,FALSE))</f>
        <v>5.9827897588441514</v>
      </c>
      <c r="S292" s="153">
        <f>$E292/(VLOOKUP(S$2,怪物属性!$B$4:$F$29,3,FALSE)-$G292)/IF(R292&lt;0,ABS(R292),R292)</f>
        <v>-3.0129689835280491</v>
      </c>
      <c r="T292" s="152">
        <f>VLOOKUP(T$2,怪物属性!$B$4:$F$29,5,FALSE)/($F292-VLOOKUP(T$2,怪物属性!$B$4:$F$29,4,FALSE))</f>
        <v>7.8708279150411791</v>
      </c>
      <c r="U292" s="153">
        <f>$E292/(VLOOKUP(U$2,怪物属性!$B$4:$F$29,3,FALSE)-$G292)/IF(T292&lt;0,ABS(T292),T292)</f>
        <v>-2.9905539604339313</v>
      </c>
      <c r="V292" s="152">
        <f>VLOOKUP(V$2,怪物属性!$B$4:$F$29,5,FALSE)/($F292-VLOOKUP(V$2,怪物属性!$B$4:$F$29,4,FALSE))</f>
        <v>9.4247787610619476</v>
      </c>
      <c r="W292" s="153">
        <f>$E292/(VLOOKUP(W$2,怪物属性!$B$4:$F$29,3,FALSE)-$G292)/IF(V292&lt;0,ABS(V292),V292)</f>
        <v>-3.6159739623837091</v>
      </c>
      <c r="X292" s="152">
        <f>VLOOKUP(X$2,怪物属性!$B$4:$F$29,5,FALSE)/($F292-VLOOKUP(X$2,怪物属性!$B$4:$F$29,4,FALSE))</f>
        <v>11.852559032877641</v>
      </c>
      <c r="Y292" s="153">
        <f>$E292/(VLOOKUP(Y$2,怪物属性!$B$4:$F$29,3,FALSE)-$G292)/IF(X292&lt;0,ABS(X292),X292)</f>
        <v>-5.2268605193702635</v>
      </c>
      <c r="Z292" s="152">
        <f>VLOOKUP(Z$2,怪物属性!$B$4:$F$29,5,FALSE)/($F292-VLOOKUP(Z$2,怪物属性!$B$4:$F$29,4,FALSE))</f>
        <v>13.842476036493821</v>
      </c>
      <c r="AA292" s="153">
        <f>$E292/(VLOOKUP(AA$2,怪物属性!$B$4:$F$29,3,FALSE)-$G292)/IF(Z292&lt;0,ABS(Z292),Z292)</f>
        <v>-26.459409089683909</v>
      </c>
      <c r="AB292" s="152">
        <f>VLOOKUP(AB$2,怪物属性!$B$4:$F$29,5,FALSE)/($F292-VLOOKUP(AB$2,怪物属性!$B$4:$F$29,4,FALSE))</f>
        <v>24.335335596761556</v>
      </c>
      <c r="AC292" s="153">
        <f>$E292/(VLOOKUP(AC$2,怪物属性!$B$4:$F$29,3,FALSE)-$G292)/IF(AB292&lt;0,ABS(AB292),AB292)</f>
        <v>0.69417806844428109</v>
      </c>
      <c r="AD292" s="152">
        <f>VLOOKUP(AD$2,怪物属性!$B$4:$F$29,5,FALSE)/($F292-VLOOKUP(AD$2,怪物属性!$B$4:$F$29,4,FALSE))</f>
        <v>28.452255180820803</v>
      </c>
      <c r="AE292" s="153">
        <f>$E292/(VLOOKUP(AE$2,怪物属性!$B$4:$F$29,3,FALSE)-$G292)/IF(AD292&lt;0,ABS(AD292),AD292)</f>
        <v>0.45299154701716765</v>
      </c>
      <c r="AF292" s="152">
        <f>VLOOKUP(AF$2,怪物属性!$B$4:$F$29,5,FALSE)/($F292-VLOOKUP(AF$2,怪物属性!$B$4:$F$29,4,FALSE))</f>
        <v>34.600450831220058</v>
      </c>
      <c r="AG292" s="153">
        <f>$E292/(VLOOKUP(AG$2,怪物属性!$B$4:$F$29,3,FALSE)-$G292)/IF(AF292&lt;0,ABS(AF292),AF292)</f>
        <v>0.29934190376288033</v>
      </c>
      <c r="AH292" s="152">
        <f>VLOOKUP(AH$2,怪物属性!$B$4:$F$29,5,FALSE)/($F292-VLOOKUP(AH$2,怪物属性!$B$4:$F$29,4,FALSE))</f>
        <v>39.995302407516149</v>
      </c>
      <c r="AI292" s="153">
        <f>$E292/(VLOOKUP(AI$2,怪物属性!$B$4:$F$29,3,FALSE)-$G292)/IF(AH292&lt;0,ABS(AH292),AH292)</f>
        <v>0.21628545762186718</v>
      </c>
      <c r="AJ292" s="152">
        <f>VLOOKUP(AJ$2,怪物属性!$B$4:$F$29,5,FALSE)/($F292-VLOOKUP(AJ$2,怪物属性!$B$4:$F$29,4,FALSE))</f>
        <v>47.95945945945946</v>
      </c>
      <c r="AK292" s="153">
        <f>$E292/(VLOOKUP(AK$2,怪物属性!$B$4:$F$29,3,FALSE)-$G292)/IF(AJ292&lt;0,ABS(AJ292),AJ292)</f>
        <v>0.15392291497581556</v>
      </c>
      <c r="AL292" s="152">
        <f>VLOOKUP(AL$2,怪物属性!$B$4:$F$29,5,FALSE)/($F292-VLOOKUP(AL$2,怪物属性!$B$4:$F$29,4,FALSE))</f>
        <v>55.471615720524021</v>
      </c>
      <c r="AM292" s="153">
        <f>$E292/(VLOOKUP(AM$2,怪物属性!$B$4:$F$29,3,FALSE)-$G292)/IF(AL292&lt;0,ABS(AL292),AL292)</f>
        <v>0.11477513490371946</v>
      </c>
      <c r="AN292" s="152">
        <f>VLOOKUP(AN$2,怪物属性!$B$4:$F$29,5,FALSE)/($F292-VLOOKUP(AN$2,怪物属性!$B$4:$F$29,4,FALSE))</f>
        <v>65.960299880729252</v>
      </c>
      <c r="AO292" s="153">
        <f>$E292/(VLOOKUP(AO$2,怪物属性!$B$4:$F$29,3,FALSE)-$G292)/IF(AN292&lt;0,ABS(AN292),AN292)</f>
        <v>8.5254588981699297E-2</v>
      </c>
      <c r="AP292" s="152">
        <f>VLOOKUP(AP$2,怪物属性!$B$4:$F$29,5,FALSE)/($F292-VLOOKUP(AP$2,怪物属性!$B$4:$F$29,4,FALSE))</f>
        <v>75.836350470673423</v>
      </c>
      <c r="AQ292" s="153">
        <f>$E292/(VLOOKUP(AQ$2,怪物属性!$B$4:$F$29,3,FALSE)-$G292)/IF(AP292&lt;0,ABS(AP292),AP292)</f>
        <v>6.5803113852663894E-2</v>
      </c>
      <c r="AR292" s="152">
        <f>VLOOKUP(AR$2,怪物属性!$B$4:$F$29,5,FALSE)/($F292-VLOOKUP(AR$2,怪物属性!$B$4:$F$29,4,FALSE))</f>
        <v>90.159319412219645</v>
      </c>
      <c r="AS292" s="153">
        <f>$E292/(VLOOKUP(AS$2,怪物属性!$B$4:$F$29,3,FALSE)-$G292)/IF(AR292&lt;0,ABS(AR292),AR292)</f>
        <v>4.9654657072535038E-2</v>
      </c>
      <c r="AT292" s="152">
        <f>VLOOKUP(AT$2,怪物属性!$B$4:$F$29,5,FALSE)/($F292-VLOOKUP(AT$2,怪物属性!$B$4:$F$29,4,FALSE))</f>
        <v>104.73310952580781</v>
      </c>
      <c r="AU292" s="153">
        <f>$E292/(VLOOKUP(AU$2,怪物属性!$B$4:$F$29,3,FALSE)-$G292)/IF(AT292&lt;0,ABS(AT292),AT292)</f>
        <v>3.8249696142149528E-2</v>
      </c>
      <c r="AV292" s="152">
        <f>VLOOKUP(AV$2,怪物属性!$B$4:$F$29,5,FALSE)/($F292-VLOOKUP(AV$2,怪物属性!$B$4:$F$29,4,FALSE))</f>
        <v>128.01728164409155</v>
      </c>
      <c r="AW292" s="153">
        <f>$E292/(VLOOKUP(AW$2,怪物属性!$B$4:$F$29,3,FALSE)-$G292)/IF(AV292&lt;0,ABS(AV292),AV292)</f>
        <v>2.7845505205019053E-2</v>
      </c>
      <c r="AX292" s="152">
        <f>VLOOKUP(AX$2,怪物属性!$B$4:$F$29,5,FALSE)/($F292-VLOOKUP(AX$2,怪物属性!$B$4:$F$29,4,FALSE))</f>
        <v>153.49272679185401</v>
      </c>
      <c r="AY292" s="153">
        <f>$E292/(VLOOKUP(AY$2,怪物属性!$B$4:$F$29,3,FALSE)-$G292)/IF(AX292&lt;0,ABS(AX292),AX292)</f>
        <v>2.0851146466164528E-2</v>
      </c>
      <c r="AZ292" s="152">
        <f>VLOOKUP(AZ$2,怪物属性!$B$4:$F$29,5,FALSE)/($F292-VLOOKUP(AZ$2,怪物属性!$B$4:$F$29,4,FALSE))</f>
        <v>202.09090909090909</v>
      </c>
      <c r="BA292" s="153">
        <f>$E292/(VLOOKUP(BA$2,怪物属性!$B$4:$F$29,3,FALSE)-$G292)/IF(AZ292&lt;0,ABS(AZ292),AZ292)</f>
        <v>1.3882641075623531E-2</v>
      </c>
      <c r="BB292" s="152">
        <f>VLOOKUP(BB$2,怪物属性!$B$4:$F$29,5,FALSE)/($F292-VLOOKUP(BB$2,怪物属性!$B$4:$F$29,4,FALSE))</f>
        <v>288.39013452914799</v>
      </c>
      <c r="BC292" s="153">
        <f>$E292/(VLOOKUP(BC$2,怪物属性!$B$4:$F$29,3,FALSE)-$G292)/IF(BB292&lt;0,ABS(BB292),BB292)</f>
        <v>8.4718229077464981E-3</v>
      </c>
      <c r="BD292" s="152">
        <f>VLOOKUP(BD$2,怪物属性!$B$4:$F$29,5,FALSE)/($F292-VLOOKUP(BD$2,怪物属性!$B$4:$F$29,4,FALSE))</f>
        <v>1120.6193771626297</v>
      </c>
      <c r="BE292" s="153">
        <f>$E292/(VLOOKUP(BE$2,怪物属性!$B$4:$F$29,3,FALSE)-$G292)/IF(BD292&lt;0,ABS(BD292),BD292)</f>
        <v>1.7486319315616269E-3</v>
      </c>
    </row>
    <row r="293" spans="1:57" x14ac:dyDescent="0.15">
      <c r="A293" s="30">
        <f>VLOOKUP(B293,装备升级!W:AB,静态模拟!C293+1,FALSE)+IF(静态模拟!D293=0,0,VLOOKUP(B293,装备强化!AP:AZ,静态模拟!D293+1,FALSE))</f>
        <v>505</v>
      </c>
      <c r="B293" s="149">
        <v>25</v>
      </c>
      <c r="C293" s="149">
        <v>2</v>
      </c>
      <c r="D293" s="149">
        <v>1</v>
      </c>
      <c r="E293" s="149">
        <f t="shared" si="13"/>
        <v>33390</v>
      </c>
      <c r="F293" s="22">
        <f t="shared" si="14"/>
        <v>11130</v>
      </c>
      <c r="G293" s="22">
        <f t="shared" si="15"/>
        <v>5565</v>
      </c>
      <c r="H293" s="152">
        <f>VLOOKUP(H$2,怪物属性!$B$4:$F$29,5,FALSE)/($F293-VLOOKUP(H$2,怪物属性!$B$4:$F$29,4,FALSE))</f>
        <v>1.0502172863351038</v>
      </c>
      <c r="I293" s="153">
        <f>$E293/(VLOOKUP(I$2,怪物属性!$B$4:$F$29,3,FALSE)-$G293)/IF(H293&lt;0,ABS(H293),H293)</f>
        <v>-7.916688418738838</v>
      </c>
      <c r="J293" s="152">
        <f>VLOOKUP(J$2,怪物属性!$B$4:$F$29,5,FALSE)/($F293-VLOOKUP(J$2,怪物属性!$B$4:$F$29,4,FALSE))</f>
        <v>1.5773955773955775</v>
      </c>
      <c r="K293" s="153">
        <f>$E293/(VLOOKUP(K$2,怪物属性!$B$4:$F$29,3,FALSE)-$G293)/IF(J293&lt;0,ABS(J293),J293)</f>
        <v>-5.8914009847808959</v>
      </c>
      <c r="L293" s="152">
        <f>VLOOKUP(L$2,怪物属性!$B$4:$F$29,5,FALSE)/($F293-VLOOKUP(L$2,怪物属性!$B$4:$F$29,4,FALSE))</f>
        <v>2.5407244346607967</v>
      </c>
      <c r="M293" s="153">
        <f>$E293/(VLOOKUP(M$2,怪物属性!$B$4:$F$29,3,FALSE)-$G293)/IF(L293&lt;0,ABS(L293),L293)</f>
        <v>-4.1483336734547738</v>
      </c>
      <c r="N293" s="152">
        <f>VLOOKUP(N$2,怪物属性!$B$4:$F$29,5,FALSE)/($F293-VLOOKUP(N$2,怪物属性!$B$4:$F$29,4,FALSE))</f>
        <v>3.368120668569099</v>
      </c>
      <c r="O293" s="153">
        <f>$E293/(VLOOKUP(O$2,怪物属性!$B$4:$F$29,3,FALSE)-$G293)/IF(N293&lt;0,ABS(N293),N293)</f>
        <v>-3.6154413949711501</v>
      </c>
      <c r="P293" s="152">
        <f>VLOOKUP(P$2,怪物属性!$B$4:$F$29,5,FALSE)/($F293-VLOOKUP(P$2,怪物属性!$B$4:$F$29,4,FALSE))</f>
        <v>4.7625921694880047</v>
      </c>
      <c r="Q293" s="153">
        <f>$E293/(VLOOKUP(Q$2,怪物属性!$B$4:$F$29,3,FALSE)-$G293)/IF(P293&lt;0,ABS(P293),P293)</f>
        <v>-3.0310799563846653</v>
      </c>
      <c r="R293" s="152">
        <f>VLOOKUP(R$2,怪物属性!$B$4:$F$29,5,FALSE)/($F293-VLOOKUP(R$2,怪物属性!$B$4:$F$29,4,FALSE))</f>
        <v>5.9701049507049717</v>
      </c>
      <c r="S293" s="153">
        <f>$E293/(VLOOKUP(S$2,怪物属性!$B$4:$F$29,3,FALSE)-$G293)/IF(R293&lt;0,ABS(R293),R293)</f>
        <v>-3.0085349668116148</v>
      </c>
      <c r="T293" s="152">
        <f>VLOOKUP(T$2,怪物属性!$B$4:$F$29,5,FALSE)/($F293-VLOOKUP(T$2,怪物属性!$B$4:$F$29,4,FALSE))</f>
        <v>7.8538062283737027</v>
      </c>
      <c r="U293" s="153">
        <f>$E293/(VLOOKUP(U$2,怪物属性!$B$4:$F$29,3,FALSE)-$G293)/IF(T293&lt;0,ABS(T293),T293)</f>
        <v>-2.9813757284314542</v>
      </c>
      <c r="V293" s="152">
        <f>VLOOKUP(V$2,怪物属性!$B$4:$F$29,5,FALSE)/($F293-VLOOKUP(V$2,怪物属性!$B$4:$F$29,4,FALSE))</f>
        <v>9.403973509933774</v>
      </c>
      <c r="W293" s="153">
        <f>$E293/(VLOOKUP(W$2,怪物属性!$B$4:$F$29,3,FALSE)-$G293)/IF(V293&lt;0,ABS(V293),V293)</f>
        <v>-3.5937517819467413</v>
      </c>
      <c r="X293" s="152">
        <f>VLOOKUP(X$2,怪物属性!$B$4:$F$29,5,FALSE)/($F293-VLOOKUP(X$2,怪物属性!$B$4:$F$29,4,FALSE))</f>
        <v>11.825836996956374</v>
      </c>
      <c r="Y293" s="153">
        <f>$E293/(VLOOKUP(Y$2,怪物属性!$B$4:$F$29,3,FALSE)-$G293)/IF(X293&lt;0,ABS(X293),X293)</f>
        <v>-5.1523335684390323</v>
      </c>
      <c r="Z293" s="152">
        <f>VLOOKUP(Z$2,怪物属性!$B$4:$F$29,5,FALSE)/($F293-VLOOKUP(Z$2,怪物属性!$B$4:$F$29,4,FALSE))</f>
        <v>13.810577255444176</v>
      </c>
      <c r="AA293" s="153">
        <f>$E293/(VLOOKUP(AA$2,怪物属性!$B$4:$F$29,3,FALSE)-$G293)/IF(Z293&lt;0,ABS(Z293),Z293)</f>
        <v>-23.937743751849279</v>
      </c>
      <c r="AB293" s="152">
        <f>VLOOKUP(AB$2,怪物属性!$B$4:$F$29,5,FALSE)/($F293-VLOOKUP(AB$2,怪物属性!$B$4:$F$29,4,FALSE))</f>
        <v>24.271945819223756</v>
      </c>
      <c r="AC293" s="153">
        <f>$E293/(VLOOKUP(AC$2,怪物属性!$B$4:$F$29,3,FALSE)-$G293)/IF(AB293&lt;0,ABS(AB293),AB293)</f>
        <v>0.70079585663821264</v>
      </c>
      <c r="AD293" s="152">
        <f>VLOOKUP(AD$2,怪物属性!$B$4:$F$29,5,FALSE)/($F293-VLOOKUP(AD$2,怪物属性!$B$4:$F$29,4,FALSE))</f>
        <v>28.375388356071863</v>
      </c>
      <c r="AE293" s="153">
        <f>$E293/(VLOOKUP(AE$2,怪物属性!$B$4:$F$29,3,FALSE)-$G293)/IF(AD293&lt;0,ABS(AD293),AD293)</f>
        <v>0.45680278835603977</v>
      </c>
      <c r="AF293" s="152">
        <f>VLOOKUP(AF$2,怪物属性!$B$4:$F$29,5,FALSE)/($F293-VLOOKUP(AF$2,怪物属性!$B$4:$F$29,4,FALSE))</f>
        <v>34.503231244731666</v>
      </c>
      <c r="AG293" s="153">
        <f>$E293/(VLOOKUP(AG$2,怪物属性!$B$4:$F$29,3,FALSE)-$G293)/IF(AF293&lt;0,ABS(AF293),AF293)</f>
        <v>0.3016631700633105</v>
      </c>
      <c r="AH293" s="152">
        <f>VLOOKUP(AH$2,怪物属性!$B$4:$F$29,5,FALSE)/($F293-VLOOKUP(AH$2,怪物属性!$B$4:$F$29,4,FALSE))</f>
        <v>39.878220140515225</v>
      </c>
      <c r="AI293" s="153">
        <f>$E293/(VLOOKUP(AI$2,怪物属性!$B$4:$F$29,3,FALSE)-$G293)/IF(AH293&lt;0,ABS(AH293),AH293)</f>
        <v>0.21787643880667135</v>
      </c>
      <c r="AJ293" s="152">
        <f>VLOOKUP(AJ$2,怪物属性!$B$4:$F$29,5,FALSE)/($F293-VLOOKUP(AJ$2,怪物属性!$B$4:$F$29,4,FALSE))</f>
        <v>47.812614819350891</v>
      </c>
      <c r="AK293" s="153">
        <f>$E293/(VLOOKUP(AK$2,怪物属性!$B$4:$F$29,3,FALSE)-$G293)/IF(AJ293&lt;0,ABS(AJ293),AJ293)</f>
        <v>0.15501692877258488</v>
      </c>
      <c r="AL293" s="152">
        <f>VLOOKUP(AL$2,怪物属性!$B$4:$F$29,5,FALSE)/($F293-VLOOKUP(AL$2,怪物属性!$B$4:$F$29,4,FALSE))</f>
        <v>55.292761566983721</v>
      </c>
      <c r="AM293" s="153">
        <f>$E293/(VLOOKUP(AM$2,怪物属性!$B$4:$F$29,3,FALSE)-$G293)/IF(AL293&lt;0,ABS(AL293),AL293)</f>
        <v>0.11557445207846895</v>
      </c>
      <c r="AN293" s="152">
        <f>VLOOKUP(AN$2,怪物属性!$B$4:$F$29,5,FALSE)/($F293-VLOOKUP(AN$2,怪物属性!$B$4:$F$29,4,FALSE))</f>
        <v>65.73628799456614</v>
      </c>
      <c r="AO293" s="153">
        <f>$E293/(VLOOKUP(AO$2,怪物属性!$B$4:$F$29,3,FALSE)-$G293)/IF(AN293&lt;0,ABS(AN293),AN293)</f>
        <v>8.584394608880648E-2</v>
      </c>
      <c r="AP293" s="152">
        <f>VLOOKUP(AP$2,怪物属性!$B$4:$F$29,5,FALSE)/($F293-VLOOKUP(AP$2,怪物属性!$B$4:$F$29,4,FALSE))</f>
        <v>75.562770562770567</v>
      </c>
      <c r="AQ293" s="153">
        <f>$E293/(VLOOKUP(AQ$2,怪物属性!$B$4:$F$29,3,FALSE)-$G293)/IF(AP293&lt;0,ABS(AP293),AP293)</f>
        <v>6.6259450269460979E-2</v>
      </c>
      <c r="AR293" s="152">
        <f>VLOOKUP(AR$2,怪物属性!$B$4:$F$29,5,FALSE)/($F293-VLOOKUP(AR$2,怪物属性!$B$4:$F$29,4,FALSE))</f>
        <v>89.812018489984595</v>
      </c>
      <c r="AS293" s="153">
        <f>$E293/(VLOOKUP(AS$2,怪物属性!$B$4:$F$29,3,FALSE)-$G293)/IF(AR293&lt;0,ABS(AR293),AR293)</f>
        <v>5.0003567379914973E-2</v>
      </c>
      <c r="AT293" s="152">
        <f>VLOOKUP(AT$2,怪物属性!$B$4:$F$29,5,FALSE)/($F293-VLOOKUP(AT$2,怪物属性!$B$4:$F$29,4,FALSE))</f>
        <v>104.29544504805683</v>
      </c>
      <c r="AU293" s="153">
        <f>$E293/(VLOOKUP(AU$2,怪物属性!$B$4:$F$29,3,FALSE)-$G293)/IF(AT293&lt;0,ABS(AT293),AT293)</f>
        <v>3.8525656989764269E-2</v>
      </c>
      <c r="AV293" s="152">
        <f>VLOOKUP(AV$2,怪物属性!$B$4:$F$29,5,FALSE)/($F293-VLOOKUP(AV$2,怪物属性!$B$4:$F$29,4,FALSE))</f>
        <v>127.42212924221292</v>
      </c>
      <c r="AW293" s="153">
        <f>$E293/(VLOOKUP(AW$2,怪物属性!$B$4:$F$29,3,FALSE)-$G293)/IF(AV293&lt;0,ABS(AV293),AV293)</f>
        <v>2.8055931007195094E-2</v>
      </c>
      <c r="AX293" s="152">
        <f>VLOOKUP(AX$2,怪物属性!$B$4:$F$29,5,FALSE)/($F293-VLOOKUP(AX$2,怪物属性!$B$4:$F$29,4,FALSE))</f>
        <v>152.68508287292818</v>
      </c>
      <c r="AY293" s="153">
        <f>$E293/(VLOOKUP(AY$2,怪物属性!$B$4:$F$29,3,FALSE)-$G293)/IF(AX293&lt;0,ABS(AX293),AX293)</f>
        <v>2.1019358932559257E-2</v>
      </c>
      <c r="AZ293" s="152">
        <f>VLOOKUP(AZ$2,怪物属性!$B$4:$F$29,5,FALSE)/($F293-VLOOKUP(AZ$2,怪物属性!$B$4:$F$29,4,FALSE))</f>
        <v>200.78709677419354</v>
      </c>
      <c r="BA293" s="153">
        <f>$E293/(VLOOKUP(BA$2,怪物属性!$B$4:$F$29,3,FALSE)-$G293)/IF(AZ293&lt;0,ABS(AZ293),AZ293)</f>
        <v>1.4009734335189929E-2</v>
      </c>
      <c r="BB293" s="152">
        <f>VLOOKUP(BB$2,怪物属性!$B$4:$F$29,5,FALSE)/($F293-VLOOKUP(BB$2,怪物属性!$B$4:$F$29,4,FALSE))</f>
        <v>285.82666666666665</v>
      </c>
      <c r="BC293" s="153">
        <f>$E293/(VLOOKUP(BC$2,怪物属性!$B$4:$F$29,3,FALSE)-$G293)/IF(BB293&lt;0,ABS(BB293),BB293)</f>
        <v>8.5694726506165796E-3</v>
      </c>
      <c r="BD293" s="152">
        <f>VLOOKUP(BD$2,怪物属性!$B$4:$F$29,5,FALSE)/($F293-VLOOKUP(BD$2,怪物属性!$B$4:$F$29,4,FALSE))</f>
        <v>1083.1404682274247</v>
      </c>
      <c r="BE293" s="153">
        <f>$E293/(VLOOKUP(BE$2,怪物属性!$B$4:$F$29,3,FALSE)-$G293)/IF(BD293&lt;0,ABS(BD293),BD293)</f>
        <v>1.8134611786799497E-3</v>
      </c>
    </row>
    <row r="294" spans="1:57" x14ac:dyDescent="0.15">
      <c r="A294" s="30">
        <f>VLOOKUP(B294,装备升级!W:AB,静态模拟!C294+1,FALSE)+IF(静态模拟!D294=0,0,VLOOKUP(B294,装备强化!AP:AZ,静态模拟!D294+1,FALSE))</f>
        <v>949</v>
      </c>
      <c r="B294" s="149">
        <v>25</v>
      </c>
      <c r="C294" s="149">
        <v>2</v>
      </c>
      <c r="D294" s="149">
        <v>2</v>
      </c>
      <c r="E294" s="149">
        <f t="shared" si="13"/>
        <v>33450</v>
      </c>
      <c r="F294" s="22">
        <f t="shared" si="14"/>
        <v>11150</v>
      </c>
      <c r="G294" s="22">
        <f t="shared" si="15"/>
        <v>5575</v>
      </c>
      <c r="H294" s="152">
        <f>VLOOKUP(H$2,怪物属性!$B$4:$F$29,5,FALSE)/($F294-VLOOKUP(H$2,怪物属性!$B$4:$F$29,4,FALSE))</f>
        <v>1.0481927710843373</v>
      </c>
      <c r="I294" s="153">
        <f>$E294/(VLOOKUP(I$2,怪物属性!$B$4:$F$29,3,FALSE)-$G294)/IF(H294&lt;0,ABS(H294),H294)</f>
        <v>-7.9264950237250984</v>
      </c>
      <c r="J294" s="152">
        <f>VLOOKUP(J$2,怪物属性!$B$4:$F$29,5,FALSE)/($F294-VLOOKUP(J$2,怪物属性!$B$4:$F$29,4,FALSE))</f>
        <v>1.5743011280039234</v>
      </c>
      <c r="K294" s="153">
        <f>$E294/(VLOOKUP(K$2,怪物属性!$B$4:$F$29,3,FALSE)-$G294)/IF(J294&lt;0,ABS(J294),J294)</f>
        <v>-5.8971755105428763</v>
      </c>
      <c r="L294" s="152">
        <f>VLOOKUP(L$2,怪物属性!$B$4:$F$29,5,FALSE)/($F294-VLOOKUP(L$2,怪物属性!$B$4:$F$29,4,FALSE))</f>
        <v>2.5356500898741761</v>
      </c>
      <c r="M294" s="153">
        <f>$E294/(VLOOKUP(M$2,怪物属性!$B$4:$F$29,3,FALSE)-$G294)/IF(L294&lt;0,ABS(L294),L294)</f>
        <v>-4.1510016583767655</v>
      </c>
      <c r="N294" s="152">
        <f>VLOOKUP(N$2,怪物属性!$B$4:$F$29,5,FALSE)/($F294-VLOOKUP(N$2,怪物属性!$B$4:$F$29,4,FALSE))</f>
        <v>3.3612693246541903</v>
      </c>
      <c r="O294" s="153">
        <f>$E294/(VLOOKUP(O$2,怪物属性!$B$4:$F$29,3,FALSE)-$G294)/IF(N294&lt;0,ABS(N294),N294)</f>
        <v>-3.6161328764925438</v>
      </c>
      <c r="P294" s="152">
        <f>VLOOKUP(P$2,怪物属性!$B$4:$F$29,5,FALSE)/($F294-VLOOKUP(P$2,怪物属性!$B$4:$F$29,4,FALSE))</f>
        <v>4.752720489169862</v>
      </c>
      <c r="Q294" s="153">
        <f>$E294/(VLOOKUP(Q$2,怪物属性!$B$4:$F$29,3,FALSE)-$G294)/IF(P294&lt;0,ABS(P294),P294)</f>
        <v>-3.0297349611482471</v>
      </c>
      <c r="R294" s="152">
        <f>VLOOKUP(R$2,怪物属性!$B$4:$F$29,5,FALSE)/($F294-VLOOKUP(R$2,怪物属性!$B$4:$F$29,4,FALSE))</f>
        <v>5.9574738178356075</v>
      </c>
      <c r="S294" s="153">
        <f>$E294/(VLOOKUP(S$2,怪物属性!$B$4:$F$29,3,FALSE)-$G294)/IF(R294&lt;0,ABS(R294),R294)</f>
        <v>-3.0041711999600516</v>
      </c>
      <c r="T294" s="152">
        <f>VLOOKUP(T$2,怪物属性!$B$4:$F$29,5,FALSE)/($F294-VLOOKUP(T$2,怪物属性!$B$4:$F$29,4,FALSE))</f>
        <v>7.8368580060422959</v>
      </c>
      <c r="U294" s="153">
        <f>$E294/(VLOOKUP(U$2,怪物属性!$B$4:$F$29,3,FALSE)-$G294)/IF(T294&lt;0,ABS(T294),T294)</f>
        <v>-2.9723483376035982</v>
      </c>
      <c r="V294" s="152">
        <f>VLOOKUP(V$2,怪物属性!$B$4:$F$29,5,FALSE)/($F294-VLOOKUP(V$2,怪物属性!$B$4:$F$29,4,FALSE))</f>
        <v>9.3832599118942728</v>
      </c>
      <c r="W294" s="153">
        <f>$E294/(VLOOKUP(W$2,怪物属性!$B$4:$F$29,3,FALSE)-$G294)/IF(V294&lt;0,ABS(V294),V294)</f>
        <v>-3.5720031612520819</v>
      </c>
      <c r="X294" s="152">
        <f>VLOOKUP(X$2,怪物属性!$B$4:$F$29,5,FALSE)/($F294-VLOOKUP(X$2,怪物属性!$B$4:$F$29,4,FALSE))</f>
        <v>11.799235181644359</v>
      </c>
      <c r="Y294" s="153">
        <f>$E294/(VLOOKUP(Y$2,怪物属性!$B$4:$F$29,3,FALSE)-$G294)/IF(X294&lt;0,ABS(X294),X294)</f>
        <v>-5.0805188333220075</v>
      </c>
      <c r="Z294" s="152">
        <f>VLOOKUP(Z$2,怪物属性!$B$4:$F$29,5,FALSE)/($F294-VLOOKUP(Z$2,怪物属性!$B$4:$F$29,4,FALSE))</f>
        <v>13.778825152316358</v>
      </c>
      <c r="AA294" s="153">
        <f>$E294/(VLOOKUP(AA$2,怪物属性!$B$4:$F$29,3,FALSE)-$G294)/IF(Z294&lt;0,ABS(Z294),Z294)</f>
        <v>-21.870612916565761</v>
      </c>
      <c r="AB294" s="152">
        <f>VLOOKUP(AB$2,怪物属性!$B$4:$F$29,5,FALSE)/($F294-VLOOKUP(AB$2,怪物属性!$B$4:$F$29,4,FALSE))</f>
        <v>24.20888542478566</v>
      </c>
      <c r="AC294" s="153">
        <f>$E294/(VLOOKUP(AC$2,怪物属性!$B$4:$F$29,3,FALSE)-$G294)/IF(AB294&lt;0,ABS(AB294),AB294)</f>
        <v>0.70748800943221724</v>
      </c>
      <c r="AD294" s="152">
        <f>VLOOKUP(AD$2,怪物属性!$B$4:$F$29,5,FALSE)/($F294-VLOOKUP(AD$2,怪物属性!$B$4:$F$29,4,FALSE))</f>
        <v>28.298935740266739</v>
      </c>
      <c r="AE294" s="153">
        <f>$E294/(VLOOKUP(AE$2,怪物属性!$B$4:$F$29,3,FALSE)-$G294)/IF(AD294&lt;0,ABS(AD294),AD294)</f>
        <v>0.46064818790639389</v>
      </c>
      <c r="AF294" s="152">
        <f>VLOOKUP(AF$2,怪物属性!$B$4:$F$29,5,FALSE)/($F294-VLOOKUP(AF$2,怪物属性!$B$4:$F$29,4,FALSE))</f>
        <v>34.406556458391705</v>
      </c>
      <c r="AG294" s="153">
        <f>$E294/(VLOOKUP(AG$2,怪物属性!$B$4:$F$29,3,FALSE)-$G294)/IF(AF294&lt;0,ABS(AF294),AF294)</f>
        <v>0.30400200908160013</v>
      </c>
      <c r="AH294" s="152">
        <f>VLOOKUP(AH$2,怪物属性!$B$4:$F$29,5,FALSE)/($F294-VLOOKUP(AH$2,怪物属性!$B$4:$F$29,4,FALSE))</f>
        <v>39.76182136602452</v>
      </c>
      <c r="AI294" s="153">
        <f>$E294/(VLOOKUP(AI$2,怪物属性!$B$4:$F$29,3,FALSE)-$G294)/IF(AH294&lt;0,ABS(AH294),AH294)</f>
        <v>0.21947801968991879</v>
      </c>
      <c r="AJ294" s="152">
        <f>VLOOKUP(AJ$2,怪物属性!$B$4:$F$29,5,FALSE)/($F294-VLOOKUP(AJ$2,怪物属性!$B$4:$F$29,4,FALSE))</f>
        <v>47.666666666666664</v>
      </c>
      <c r="AK294" s="153">
        <f>$E294/(VLOOKUP(AK$2,怪物属性!$B$4:$F$29,3,FALSE)-$G294)/IF(AJ294&lt;0,ABS(AJ294),AJ294)</f>
        <v>0.15611751985500597</v>
      </c>
      <c r="AL294" s="152">
        <f>VLOOKUP(AL$2,怪物属性!$B$4:$F$29,5,FALSE)/($F294-VLOOKUP(AL$2,怪物属性!$B$4:$F$29,4,FALSE))</f>
        <v>55.115057046440626</v>
      </c>
      <c r="AM294" s="153">
        <f>$E294/(VLOOKUP(AM$2,怪物属性!$B$4:$F$29,3,FALSE)-$G294)/IF(AL294&lt;0,ABS(AL294),AL294)</f>
        <v>0.1163781765045431</v>
      </c>
      <c r="AN294" s="152">
        <f>VLOOKUP(AN$2,怪物属性!$B$4:$F$29,5,FALSE)/($F294-VLOOKUP(AN$2,怪物属性!$B$4:$F$29,4,FALSE))</f>
        <v>65.513792519884916</v>
      </c>
      <c r="AO294" s="153">
        <f>$E294/(VLOOKUP(AO$2,怪物属性!$B$4:$F$29,3,FALSE)-$G294)/IF(AN294&lt;0,ABS(AN294),AN294)</f>
        <v>8.6436348185612299E-2</v>
      </c>
      <c r="AP294" s="152">
        <f>VLOOKUP(AP$2,怪物属性!$B$4:$F$29,5,FALSE)/($F294-VLOOKUP(AP$2,怪物属性!$B$4:$F$29,4,FALSE))</f>
        <v>75.291157440690156</v>
      </c>
      <c r="AQ294" s="153">
        <f>$E294/(VLOOKUP(AQ$2,怪物属性!$B$4:$F$29,3,FALSE)-$G294)/IF(AP294&lt;0,ABS(AP294),AP294)</f>
        <v>6.6718017613696015E-2</v>
      </c>
      <c r="AR294" s="152">
        <f>VLOOKUP(AR$2,怪物属性!$B$4:$F$29,5,FALSE)/($F294-VLOOKUP(AR$2,怪物属性!$B$4:$F$29,4,FALSE))</f>
        <v>89.467382962394481</v>
      </c>
      <c r="AS294" s="153">
        <f>$E294/(VLOOKUP(AS$2,怪物属性!$B$4:$F$29,3,FALSE)-$G294)/IF(AR294&lt;0,ABS(AR294),AR294)</f>
        <v>5.0354110692430759E-2</v>
      </c>
      <c r="AT294" s="152">
        <f>VLOOKUP(AT$2,怪物属性!$B$4:$F$29,5,FALSE)/($F294-VLOOKUP(AT$2,怪物属性!$B$4:$F$29,4,FALSE))</f>
        <v>103.86142322097378</v>
      </c>
      <c r="AU294" s="153">
        <f>$E294/(VLOOKUP(AU$2,怪物属性!$B$4:$F$29,3,FALSE)-$G294)/IF(AT294&lt;0,ABS(AT294),AT294)</f>
        <v>3.8802862092052179E-2</v>
      </c>
      <c r="AV294" s="152">
        <f>VLOOKUP(AV$2,怪物属性!$B$4:$F$29,5,FALSE)/($F294-VLOOKUP(AV$2,怪物属性!$B$4:$F$29,4,FALSE))</f>
        <v>126.83248496066636</v>
      </c>
      <c r="AW294" s="153">
        <f>$E294/(VLOOKUP(AW$2,怪物属性!$B$4:$F$29,3,FALSE)-$G294)/IF(AV294&lt;0,ABS(AV294),AV294)</f>
        <v>2.8267277143763987E-2</v>
      </c>
      <c r="AX294" s="152">
        <f>VLOOKUP(AX$2,怪物属性!$B$4:$F$29,5,FALSE)/($F294-VLOOKUP(AX$2,怪物属性!$B$4:$F$29,4,FALSE))</f>
        <v>151.88589374509291</v>
      </c>
      <c r="AY294" s="153">
        <f>$E294/(VLOOKUP(AY$2,怪物属性!$B$4:$F$29,3,FALSE)-$G294)/IF(AX294&lt;0,ABS(AX294),AX294)</f>
        <v>2.1188292934656006E-2</v>
      </c>
      <c r="AZ294" s="152">
        <f>VLOOKUP(AZ$2,怪物属性!$B$4:$F$29,5,FALSE)/($F294-VLOOKUP(AZ$2,怪物属性!$B$4:$F$29,4,FALSE))</f>
        <v>199.5</v>
      </c>
      <c r="BA294" s="153">
        <f>$E294/(VLOOKUP(BA$2,怪物属性!$B$4:$F$29,3,FALSE)-$G294)/IF(AZ294&lt;0,ABS(AZ294),AZ294)</f>
        <v>1.4137367026334809E-2</v>
      </c>
      <c r="BB294" s="152">
        <f>VLOOKUP(BB$2,怪物属性!$B$4:$F$29,5,FALSE)/($F294-VLOOKUP(BB$2,怪物属性!$B$4:$F$29,4,FALSE))</f>
        <v>283.30837004405288</v>
      </c>
      <c r="BC294" s="153">
        <f>$E294/(VLOOKUP(BC$2,怪物属性!$B$4:$F$29,3,FALSE)-$G294)/IF(BB294&lt;0,ABS(BB294),BB294)</f>
        <v>8.6675397228306358E-3</v>
      </c>
      <c r="BD294" s="152">
        <f>VLOOKUP(BD$2,怪物属性!$B$4:$F$29,5,FALSE)/($F294-VLOOKUP(BD$2,怪物属性!$B$4:$F$29,4,FALSE))</f>
        <v>1048.0873786407767</v>
      </c>
      <c r="BE294" s="153">
        <f>$E294/(VLOOKUP(BE$2,怪物属性!$B$4:$F$29,3,FALSE)-$G294)/IF(BD294&lt;0,ABS(BD294),BD294)</f>
        <v>1.8785848457844273E-3</v>
      </c>
    </row>
    <row r="295" spans="1:57" x14ac:dyDescent="0.15">
      <c r="A295" s="30">
        <f>VLOOKUP(B295,装备升级!W:AB,静态模拟!C295+1,FALSE)+IF(静态模拟!D295=0,0,VLOOKUP(B295,装备强化!AP:AZ,静态模拟!D295+1,FALSE))</f>
        <v>1465</v>
      </c>
      <c r="B295" s="149">
        <v>25</v>
      </c>
      <c r="C295" s="149">
        <v>2</v>
      </c>
      <c r="D295" s="149">
        <v>3</v>
      </c>
      <c r="E295" s="149">
        <f t="shared" si="13"/>
        <v>33510</v>
      </c>
      <c r="F295" s="22">
        <f t="shared" si="14"/>
        <v>11170</v>
      </c>
      <c r="G295" s="22">
        <f t="shared" si="15"/>
        <v>5585</v>
      </c>
      <c r="H295" s="152">
        <f>VLOOKUP(H$2,怪物属性!$B$4:$F$29,5,FALSE)/($F295-VLOOKUP(H$2,怪物属性!$B$4:$F$29,4,FALSE))</f>
        <v>1.0461760461760461</v>
      </c>
      <c r="I295" s="153">
        <f>$E295/(VLOOKUP(I$2,怪物属性!$B$4:$F$29,3,FALSE)-$G295)/IF(H295&lt;0,ABS(H295),H295)</f>
        <v>-7.9363077133385751</v>
      </c>
      <c r="J295" s="152">
        <f>VLOOKUP(J$2,怪物属性!$B$4:$F$29,5,FALSE)/($F295-VLOOKUP(J$2,怪物属性!$B$4:$F$29,4,FALSE))</f>
        <v>1.5712187958883994</v>
      </c>
      <c r="K295" s="153">
        <f>$E295/(VLOOKUP(K$2,怪物属性!$B$4:$F$29,3,FALSE)-$G295)/IF(J295&lt;0,ABS(J295),J295)</f>
        <v>-5.9029594584457472</v>
      </c>
      <c r="L295" s="152">
        <f>VLOOKUP(L$2,怪物属性!$B$4:$F$29,5,FALSE)/($F295-VLOOKUP(L$2,怪物属性!$B$4:$F$29,4,FALSE))</f>
        <v>2.5305959736894557</v>
      </c>
      <c r="M295" s="153">
        <f>$E295/(VLOOKUP(M$2,怪物属性!$B$4:$F$29,3,FALSE)-$G295)/IF(L295&lt;0,ABS(L295),L295)</f>
        <v>-4.1536825536688857</v>
      </c>
      <c r="N295" s="152">
        <f>VLOOKUP(N$2,怪物属性!$B$4:$F$29,5,FALSE)/($F295-VLOOKUP(N$2,怪物属性!$B$4:$F$29,4,FALSE))</f>
        <v>3.3544457978075517</v>
      </c>
      <c r="O295" s="153">
        <f>$E295/(VLOOKUP(O$2,怪物属性!$B$4:$F$29,3,FALSE)-$G295)/IF(N295&lt;0,ABS(N295),N295)</f>
        <v>-3.616845644042475</v>
      </c>
      <c r="P295" s="152">
        <f>VLOOKUP(P$2,怪物属性!$B$4:$F$29,5,FALSE)/($F295-VLOOKUP(P$2,怪物属性!$B$4:$F$29,4,FALSE))</f>
        <v>4.742889647326507</v>
      </c>
      <c r="Q295" s="153">
        <f>$E295/(VLOOKUP(Q$2,怪物属性!$B$4:$F$29,3,FALSE)-$G295)/IF(P295&lt;0,ABS(P295),P295)</f>
        <v>-3.0284239282923981</v>
      </c>
      <c r="R295" s="152">
        <f>VLOOKUP(R$2,怪物属性!$B$4:$F$29,5,FALSE)/($F295-VLOOKUP(R$2,怪物属性!$B$4:$F$29,4,FALSE))</f>
        <v>5.9448960202681302</v>
      </c>
      <c r="S295" s="153">
        <f>$E295/(VLOOKUP(S$2,怪物属性!$B$4:$F$29,3,FALSE)-$G295)/IF(R295&lt;0,ABS(R295),R295)</f>
        <v>-2.9998765613682785</v>
      </c>
      <c r="T295" s="152">
        <f>VLOOKUP(T$2,怪物属性!$B$4:$F$29,5,FALSE)/($F295-VLOOKUP(T$2,怪物属性!$B$4:$F$29,4,FALSE))</f>
        <v>7.8199827734711453</v>
      </c>
      <c r="U295" s="153">
        <f>$E295/(VLOOKUP(U$2,怪物属性!$B$4:$F$29,3,FALSE)-$G295)/IF(T295&lt;0,ABS(T295),T295)</f>
        <v>-2.9634686584654113</v>
      </c>
      <c r="V295" s="152">
        <f>VLOOKUP(V$2,怪物属性!$B$4:$F$29,5,FALSE)/($F295-VLOOKUP(V$2,怪物属性!$B$4:$F$29,4,FALSE))</f>
        <v>9.3626373626373631</v>
      </c>
      <c r="W295" s="153">
        <f>$E295/(VLOOKUP(W$2,怪物属性!$B$4:$F$29,3,FALSE)-$G295)/IF(V295&lt;0,ABS(V295),V295)</f>
        <v>-3.5507140062597808</v>
      </c>
      <c r="X295" s="152">
        <f>VLOOKUP(X$2,怪物属性!$B$4:$F$29,5,FALSE)/($F295-VLOOKUP(X$2,怪物属性!$B$4:$F$29,4,FALSE))</f>
        <v>11.772752777466053</v>
      </c>
      <c r="Y295" s="153">
        <f>$E295/(VLOOKUP(Y$2,怪物属性!$B$4:$F$29,3,FALSE)-$G295)/IF(X295&lt;0,ABS(X295),X295)</f>
        <v>-5.0112730631839311</v>
      </c>
      <c r="Z295" s="152">
        <f>VLOOKUP(Z$2,怪物属性!$B$4:$F$29,5,FALSE)/($F295-VLOOKUP(Z$2,怪物属性!$B$4:$F$29,4,FALSE))</f>
        <v>13.747218717742861</v>
      </c>
      <c r="AA295" s="153">
        <f>$E295/(VLOOKUP(AA$2,怪物属性!$B$4:$F$29,3,FALSE)-$G295)/IF(Z295&lt;0,ABS(Z295),Z295)</f>
        <v>-20.145322079068613</v>
      </c>
      <c r="AB295" s="152">
        <f>VLOOKUP(AB$2,怪物属性!$B$4:$F$29,5,FALSE)/($F295-VLOOKUP(AB$2,怪物属性!$B$4:$F$29,4,FALSE))</f>
        <v>24.146151852811609</v>
      </c>
      <c r="AC295" s="153">
        <f>$E295/(VLOOKUP(AC$2,怪物属性!$B$4:$F$29,3,FALSE)-$G295)/IF(AB295&lt;0,ABS(AB295),AB295)</f>
        <v>0.71425567501878218</v>
      </c>
      <c r="AD295" s="152">
        <f>VLOOKUP(AD$2,怪物属性!$B$4:$F$29,5,FALSE)/($F295-VLOOKUP(AD$2,怪物属性!$B$4:$F$29,4,FALSE))</f>
        <v>28.222893994357115</v>
      </c>
      <c r="AE295" s="153">
        <f>$E295/(VLOOKUP(AE$2,怪物属性!$B$4:$F$29,3,FALSE)-$G295)/IF(AD295&lt;0,ABS(AD295),AD295)</f>
        <v>0.46452814658620517</v>
      </c>
      <c r="AF295" s="152">
        <f>VLOOKUP(AF$2,怪物属性!$B$4:$F$29,5,FALSE)/($F295-VLOOKUP(AF$2,怪物属性!$B$4:$F$29,4,FALSE))</f>
        <v>34.310421905560212</v>
      </c>
      <c r="AG295" s="153">
        <f>$E295/(VLOOKUP(AG$2,怪物属性!$B$4:$F$29,3,FALSE)-$G295)/IF(AF295&lt;0,ABS(AF295),AF295)</f>
        <v>0.30635858618209533</v>
      </c>
      <c r="AH295" s="152">
        <f>VLOOKUP(AH$2,怪物属性!$B$4:$F$29,5,FALSE)/($F295-VLOOKUP(AH$2,怪物属性!$B$4:$F$29,4,FALSE))</f>
        <v>39.646100116414438</v>
      </c>
      <c r="AI295" s="153">
        <f>$E295/(VLOOKUP(AI$2,怪物属性!$B$4:$F$29,3,FALSE)-$G295)/IF(AH295&lt;0,ABS(AH295),AH295)</f>
        <v>0.22109028344999121</v>
      </c>
      <c r="AJ295" s="152">
        <f>VLOOKUP(AJ$2,怪物属性!$B$4:$F$29,5,FALSE)/($F295-VLOOKUP(AJ$2,怪物属性!$B$4:$F$29,4,FALSE))</f>
        <v>47.521606816798538</v>
      </c>
      <c r="AK295" s="153">
        <f>$E295/(VLOOKUP(AK$2,怪物属性!$B$4:$F$29,3,FALSE)-$G295)/IF(AJ295&lt;0,ABS(AJ295),AJ295)</f>
        <v>0.15722473221830052</v>
      </c>
      <c r="AL295" s="152">
        <f>VLOOKUP(AL$2,怪物属性!$B$4:$F$29,5,FALSE)/($F295-VLOOKUP(AL$2,怪物属性!$B$4:$F$29,4,FALSE))</f>
        <v>54.938491110043252</v>
      </c>
      <c r="AM295" s="153">
        <f>$E295/(VLOOKUP(AM$2,怪物属性!$B$4:$F$29,3,FALSE)-$G295)/IF(AL295&lt;0,ABS(AL295),AL295)</f>
        <v>0.11718633358396684</v>
      </c>
      <c r="AN295" s="152">
        <f>VLOOKUP(AN$2,怪物属性!$B$4:$F$29,5,FALSE)/($F295-VLOOKUP(AN$2,怪物属性!$B$4:$F$29,4,FALSE))</f>
        <v>65.29279811097993</v>
      </c>
      <c r="AO295" s="153">
        <f>$E295/(VLOOKUP(AO$2,怪物属性!$B$4:$F$29,3,FALSE)-$G295)/IF(AN295&lt;0,ABS(AN295),AN295)</f>
        <v>8.7031810762991907E-2</v>
      </c>
      <c r="AP295" s="152">
        <f>VLOOKUP(AP$2,怪物属性!$B$4:$F$29,5,FALSE)/($F295-VLOOKUP(AP$2,怪物属性!$B$4:$F$29,4,FALSE))</f>
        <v>75.02148997134671</v>
      </c>
      <c r="AQ295" s="153">
        <f>$E295/(VLOOKUP(AQ$2,怪物属性!$B$4:$F$29,3,FALSE)-$G295)/IF(AP295&lt;0,ABS(AP295),AP295)</f>
        <v>6.7178825951217006E-2</v>
      </c>
      <c r="AR295" s="152">
        <f>VLOOKUP(AR$2,怪物属性!$B$4:$F$29,5,FALSE)/($F295-VLOOKUP(AR$2,怪物属性!$B$4:$F$29,4,FALSE))</f>
        <v>89.125382262996936</v>
      </c>
      <c r="AS295" s="153">
        <f>$E295/(VLOOKUP(AS$2,怪物属性!$B$4:$F$29,3,FALSE)-$G295)/IF(AR295&lt;0,ABS(AR295),AR295)</f>
        <v>5.0706293616981105E-2</v>
      </c>
      <c r="AT295" s="152">
        <f>VLOOKUP(AT$2,怪物属性!$B$4:$F$29,5,FALSE)/($F295-VLOOKUP(AT$2,怪物属性!$B$4:$F$29,4,FALSE))</f>
        <v>103.43099875673435</v>
      </c>
      <c r="AU295" s="153">
        <f>$E295/(VLOOKUP(AU$2,怪物属性!$B$4:$F$29,3,FALSE)-$G295)/IF(AT295&lt;0,ABS(AT295),AT295)</f>
        <v>3.9081315951744279E-2</v>
      </c>
      <c r="AV295" s="152">
        <f>VLOOKUP(AV$2,怪物属性!$B$4:$F$29,5,FALSE)/($F295-VLOOKUP(AV$2,怪物属性!$B$4:$F$29,4,FALSE))</f>
        <v>126.24827268539843</v>
      </c>
      <c r="AW295" s="153">
        <f>$E295/(VLOOKUP(AW$2,怪物属性!$B$4:$F$29,3,FALSE)-$G295)/IF(AV295&lt;0,ABS(AV295),AV295)</f>
        <v>2.8479546577175514E-2</v>
      </c>
      <c r="AX295" s="152">
        <f>VLOOKUP(AX$2,怪物属性!$B$4:$F$29,5,FALSE)/($F295-VLOOKUP(AX$2,怪物属性!$B$4:$F$29,4,FALSE))</f>
        <v>151.09502733663109</v>
      </c>
      <c r="AY295" s="153">
        <f>$E295/(VLOOKUP(AY$2,怪物属性!$B$4:$F$29,3,FALSE)-$G295)/IF(AX295&lt;0,ABS(AX295),AX295)</f>
        <v>2.1357950557014786E-2</v>
      </c>
      <c r="AZ295" s="152">
        <f>VLOOKUP(AZ$2,怪物属性!$B$4:$F$29,5,FALSE)/($F295-VLOOKUP(AZ$2,怪物属性!$B$4:$F$29,4,FALSE))</f>
        <v>198.22929936305732</v>
      </c>
      <c r="BA295" s="153">
        <f>$E295/(VLOOKUP(BA$2,怪物属性!$B$4:$F$29,3,FALSE)-$G295)/IF(AZ295&lt;0,ABS(AZ295),AZ295)</f>
        <v>1.4265540514707737E-2</v>
      </c>
      <c r="BB295" s="152">
        <f>VLOOKUP(BB$2,怪物属性!$B$4:$F$29,5,FALSE)/($F295-VLOOKUP(BB$2,怪物属性!$B$4:$F$29,4,FALSE))</f>
        <v>280.8340611353712</v>
      </c>
      <c r="BC295" s="153">
        <f>$E295/(VLOOKUP(BC$2,怪物属性!$B$4:$F$29,3,FALSE)-$G295)/IF(BB295&lt;0,ABS(BB295),BB295)</f>
        <v>8.7660250441565467E-3</v>
      </c>
      <c r="BD295" s="152">
        <f>VLOOKUP(BD$2,怪物属性!$B$4:$F$29,5,FALSE)/($F295-VLOOKUP(BD$2,怪物属性!$B$4:$F$29,4,FALSE))</f>
        <v>1015.2319749216301</v>
      </c>
      <c r="BE295" s="153">
        <f>$E295/(VLOOKUP(BE$2,怪物属性!$B$4:$F$29,3,FALSE)-$G295)/IF(BD295&lt;0,ABS(BD295),BD295)</f>
        <v>1.9440034530823504E-3</v>
      </c>
    </row>
    <row r="296" spans="1:57" x14ac:dyDescent="0.15">
      <c r="A296" s="30">
        <f>VLOOKUP(B296,装备升级!W:AB,静态模拟!C296+1,FALSE)+IF(静态模拟!D296=0,0,VLOOKUP(B296,装备强化!AP:AZ,静态模拟!D296+1,FALSE))</f>
        <v>2104</v>
      </c>
      <c r="B296" s="149">
        <v>25</v>
      </c>
      <c r="C296" s="149">
        <v>2</v>
      </c>
      <c r="D296" s="149">
        <v>4</v>
      </c>
      <c r="E296" s="149">
        <f t="shared" si="13"/>
        <v>33570</v>
      </c>
      <c r="F296" s="22">
        <f t="shared" si="14"/>
        <v>11190</v>
      </c>
      <c r="G296" s="22">
        <f t="shared" si="15"/>
        <v>5595</v>
      </c>
      <c r="H296" s="152">
        <f>VLOOKUP(H$2,怪物属性!$B$4:$F$29,5,FALSE)/($F296-VLOOKUP(H$2,怪物属性!$B$4:$F$29,4,FALSE))</f>
        <v>1.0441670667306768</v>
      </c>
      <c r="I296" s="153">
        <f>$E296/(VLOOKUP(I$2,怪物属性!$B$4:$F$29,3,FALSE)-$G296)/IF(H296&lt;0,ABS(H296),H296)</f>
        <v>-7.9461264424633953</v>
      </c>
      <c r="J296" s="152">
        <f>VLOOKUP(J$2,怪物属性!$B$4:$F$29,5,FALSE)/($F296-VLOOKUP(J$2,怪物属性!$B$4:$F$29,4,FALSE))</f>
        <v>1.5681485100146555</v>
      </c>
      <c r="K296" s="153">
        <f>$E296/(VLOOKUP(K$2,怪物属性!$B$4:$F$29,3,FALSE)-$G296)/IF(J296&lt;0,ABS(J296),J296)</f>
        <v>-5.9087527504701276</v>
      </c>
      <c r="L296" s="152">
        <f>VLOOKUP(L$2,怪物属性!$B$4:$F$29,5,FALSE)/($F296-VLOOKUP(L$2,怪物属性!$B$4:$F$29,4,FALSE))</f>
        <v>2.5255619653869106</v>
      </c>
      <c r="M296" s="153">
        <f>$E296/(VLOOKUP(M$2,怪物属性!$B$4:$F$29,3,FALSE)-$G296)/IF(L296&lt;0,ABS(L296),L296)</f>
        <v>-4.1563762382207212</v>
      </c>
      <c r="N296" s="152">
        <f>VLOOKUP(N$2,怪物属性!$B$4:$F$29,5,FALSE)/($F296-VLOOKUP(N$2,怪物属性!$B$4:$F$29,4,FALSE))</f>
        <v>3.3476499189627229</v>
      </c>
      <c r="O296" s="153">
        <f>$E296/(VLOOKUP(O$2,怪物属性!$B$4:$F$29,3,FALSE)-$G296)/IF(N296&lt;0,ABS(N296),N296)</f>
        <v>-3.61757946725267</v>
      </c>
      <c r="P296" s="152">
        <f>VLOOKUP(P$2,怪物属性!$B$4:$F$29,5,FALSE)/($F296-VLOOKUP(P$2,怪物属性!$B$4:$F$29,4,FALSE))</f>
        <v>4.7330993910620291</v>
      </c>
      <c r="Q296" s="153">
        <f>$E296/(VLOOKUP(Q$2,怪物属性!$B$4:$F$29,3,FALSE)-$G296)/IF(P296&lt;0,ABS(P296),P296)</f>
        <v>-3.0271464229594924</v>
      </c>
      <c r="R296" s="152">
        <f>VLOOKUP(R$2,怪物属性!$B$4:$F$29,5,FALSE)/($F296-VLOOKUP(R$2,怪物属性!$B$4:$F$29,4,FALSE))</f>
        <v>5.9323712208996104</v>
      </c>
      <c r="S296" s="153">
        <f>$E296/(VLOOKUP(S$2,怪物属性!$B$4:$F$29,3,FALSE)-$G296)/IF(R296&lt;0,ABS(R296),R296)</f>
        <v>-2.9956499531814558</v>
      </c>
      <c r="T296" s="152">
        <f>VLOOKUP(T$2,怪物属性!$B$4:$F$29,5,FALSE)/($F296-VLOOKUP(T$2,怪物属性!$B$4:$F$29,4,FALSE))</f>
        <v>7.8031800601633003</v>
      </c>
      <c r="U296" s="153">
        <f>$E296/(VLOOKUP(U$2,怪物属性!$B$4:$F$29,3,FALSE)-$G296)/IF(T296&lt;0,ABS(T296),T296)</f>
        <v>-2.9547336475068056</v>
      </c>
      <c r="V296" s="152">
        <f>VLOOKUP(V$2,怪物属性!$B$4:$F$29,5,FALSE)/($F296-VLOOKUP(V$2,怪物属性!$B$4:$F$29,4,FALSE))</f>
        <v>9.3421052631578956</v>
      </c>
      <c r="W296" s="153">
        <f>$E296/(VLOOKUP(W$2,怪物属性!$B$4:$F$29,3,FALSE)-$G296)/IF(V296&lt;0,ABS(V296),V296)</f>
        <v>-3.5298707767232074</v>
      </c>
      <c r="X296" s="152">
        <f>VLOOKUP(X$2,怪物属性!$B$4:$F$29,5,FALSE)/($F296-VLOOKUP(X$2,怪物属性!$B$4:$F$29,4,FALSE))</f>
        <v>11.746388982196843</v>
      </c>
      <c r="Y296" s="153">
        <f>$E296/(VLOOKUP(Y$2,怪物属性!$B$4:$F$29,3,FALSE)-$G296)/IF(X296&lt;0,ABS(X296),X296)</f>
        <v>-4.9444629207421578</v>
      </c>
      <c r="Z296" s="152">
        <f>VLOOKUP(Z$2,怪物属性!$B$4:$F$29,5,FALSE)/($F296-VLOOKUP(Z$2,怪物属性!$B$4:$F$29,4,FALSE))</f>
        <v>13.715756951596292</v>
      </c>
      <c r="AA296" s="153">
        <f>$E296/(VLOOKUP(AA$2,怪物属性!$B$4:$F$29,3,FALSE)-$G296)/IF(Z296&lt;0,ABS(Z296),Z296)</f>
        <v>-18.683587270399126</v>
      </c>
      <c r="AB296" s="152">
        <f>VLOOKUP(AB$2,怪物属性!$B$4:$F$29,5,FALSE)/($F296-VLOOKUP(AB$2,怪物属性!$B$4:$F$29,4,FALSE))</f>
        <v>24.083742569139311</v>
      </c>
      <c r="AC296" s="153">
        <f>$E296/(VLOOKUP(AC$2,怪物属性!$B$4:$F$29,3,FALSE)-$G296)/IF(AB296&lt;0,ABS(AB296),AB296)</f>
        <v>0.72110002535019757</v>
      </c>
      <c r="AD296" s="152">
        <f>VLOOKUP(AD$2,怪物属性!$B$4:$F$29,5,FALSE)/($F296-VLOOKUP(AD$2,怪物属性!$B$4:$F$29,4,FALSE))</f>
        <v>28.147259815087768</v>
      </c>
      <c r="AE296" s="153">
        <f>$E296/(VLOOKUP(AE$2,怪物属性!$B$4:$F$29,3,FALSE)-$G296)/IF(AD296&lt;0,ABS(AD296),AD296)</f>
        <v>0.46844307161223864</v>
      </c>
      <c r="AF296" s="152">
        <f>VLOOKUP(AF$2,怪物属性!$B$4:$F$29,5,FALSE)/($F296-VLOOKUP(AF$2,怪物属性!$B$4:$F$29,4,FALSE))</f>
        <v>34.214823070493175</v>
      </c>
      <c r="AG296" s="153">
        <f>$E296/(VLOOKUP(AG$2,怪物属性!$B$4:$F$29,3,FALSE)-$G296)/IF(AF296&lt;0,ABS(AF296),AF296)</f>
        <v>0.30873306881050616</v>
      </c>
      <c r="AH296" s="152">
        <f>VLOOKUP(AH$2,怪物属性!$B$4:$F$29,5,FALSE)/($F296-VLOOKUP(AH$2,怪物属性!$B$4:$F$29,4,FALSE))</f>
        <v>39.531050493325594</v>
      </c>
      <c r="AI296" s="153">
        <f>$E296/(VLOOKUP(AI$2,怪物属性!$B$4:$F$29,3,FALSE)-$G296)/IF(AH296&lt;0,ABS(AH296),AH296)</f>
        <v>0.22271331413784712</v>
      </c>
      <c r="AJ296" s="152">
        <f>VLOOKUP(AJ$2,怪物属性!$B$4:$F$29,5,FALSE)/($F296-VLOOKUP(AJ$2,怪物属性!$B$4:$F$29,4,FALSE))</f>
        <v>47.377427184466022</v>
      </c>
      <c r="AK296" s="153">
        <f>$E296/(VLOOKUP(AK$2,怪物属性!$B$4:$F$29,3,FALSE)-$G296)/IF(AJ296&lt;0,ABS(AJ296),AJ296)</f>
        <v>0.15833861025094373</v>
      </c>
      <c r="AL296" s="152">
        <f>VLOOKUP(AL$2,怪物属性!$B$4:$F$29,5,FALSE)/($F296-VLOOKUP(AL$2,怪物属性!$B$4:$F$29,4,FALSE))</f>
        <v>54.763052850071851</v>
      </c>
      <c r="AM296" s="153">
        <f>$E296/(VLOOKUP(AM$2,怪物属性!$B$4:$F$29,3,FALSE)-$G296)/IF(AL296&lt;0,ABS(AL296),AL296)</f>
        <v>0.11799894891435339</v>
      </c>
      <c r="AN296" s="152">
        <f>VLOOKUP(AN$2,怪物属性!$B$4:$F$29,5,FALSE)/($F296-VLOOKUP(AN$2,怪物属性!$B$4:$F$29,4,FALSE))</f>
        <v>65.073289628508988</v>
      </c>
      <c r="AO296" s="153">
        <f>$E296/(VLOOKUP(AO$2,怪物属性!$B$4:$F$29,3,FALSE)-$G296)/IF(AN296&lt;0,ABS(AN296),AN296)</f>
        <v>8.7630349417075329E-2</v>
      </c>
      <c r="AP296" s="152">
        <f>VLOOKUP(AP$2,怪物属性!$B$4:$F$29,5,FALSE)/($F296-VLOOKUP(AP$2,怪物属性!$B$4:$F$29,4,FALSE))</f>
        <v>74.753747323340477</v>
      </c>
      <c r="AQ296" s="153">
        <f>$E296/(VLOOKUP(AQ$2,怪物属性!$B$4:$F$29,3,FALSE)-$G296)/IF(AP296&lt;0,ABS(AP296),AP296)</f>
        <v>6.7641885408518676E-2</v>
      </c>
      <c r="AR296" s="152">
        <f>VLOOKUP(AR$2,怪物属性!$B$4:$F$29,5,FALSE)/($F296-VLOOKUP(AR$2,怪物属性!$B$4:$F$29,4,FALSE))</f>
        <v>88.785986290936791</v>
      </c>
      <c r="AS296" s="153">
        <f>$E296/(VLOOKUP(AS$2,怪物属性!$B$4:$F$29,3,FALSE)-$G296)/IF(AR296&lt;0,ABS(AR296),AR296)</f>
        <v>5.1060122796153601E-2</v>
      </c>
      <c r="AT296" s="152">
        <f>VLOOKUP(AT$2,怪物属性!$B$4:$F$29,5,FALSE)/($F296-VLOOKUP(AT$2,怪物属性!$B$4:$F$29,4,FALSE))</f>
        <v>103.00412711514652</v>
      </c>
      <c r="AU296" s="153">
        <f>$E296/(VLOOKUP(AU$2,怪物属性!$B$4:$F$29,3,FALSE)-$G296)/IF(AT296&lt;0,ABS(AT296),AT296)</f>
        <v>3.9361023093323934E-2</v>
      </c>
      <c r="AV296" s="152">
        <f>VLOOKUP(AV$2,怪物属性!$B$4:$F$29,5,FALSE)/($F296-VLOOKUP(AV$2,怪物属性!$B$4:$F$29,4,FALSE))</f>
        <v>125.66941769830353</v>
      </c>
      <c r="AW296" s="153">
        <f>$E296/(VLOOKUP(AW$2,怪物属性!$B$4:$F$29,3,FALSE)-$G296)/IF(AV296&lt;0,ABS(AV296),AV296)</f>
        <v>2.8692742282607452E-2</v>
      </c>
      <c r="AX296" s="152">
        <f>VLOOKUP(AX$2,怪物属性!$B$4:$F$29,5,FALSE)/($F296-VLOOKUP(AX$2,怪物属性!$B$4:$F$29,4,FALSE))</f>
        <v>150.3123543123543</v>
      </c>
      <c r="AY296" s="153">
        <f>$E296/(VLOOKUP(AY$2,怪物属性!$B$4:$F$29,3,FALSE)-$G296)/IF(AX296&lt;0,ABS(AX296),AX296)</f>
        <v>2.1528333892233218E-2</v>
      </c>
      <c r="AZ296" s="152">
        <f>VLOOKUP(AZ$2,怪物属性!$B$4:$F$29,5,FALSE)/($F296-VLOOKUP(AZ$2,怪物属性!$B$4:$F$29,4,FALSE))</f>
        <v>196.97468354430379</v>
      </c>
      <c r="BA296" s="153">
        <f>$E296/(VLOOKUP(BA$2,怪物属性!$B$4:$F$29,3,FALSE)-$G296)/IF(AZ296&lt;0,ABS(AZ296),AZ296)</f>
        <v>1.439425617057196E-2</v>
      </c>
      <c r="BB296" s="152">
        <f>VLOOKUP(BB$2,怪物属性!$B$4:$F$29,5,FALSE)/($F296-VLOOKUP(BB$2,怪物属性!$B$4:$F$29,4,FALSE))</f>
        <v>278.40259740259739</v>
      </c>
      <c r="BC296" s="153">
        <f>$E296/(VLOOKUP(BC$2,怪物属性!$B$4:$F$29,3,FALSE)-$G296)/IF(BB296&lt;0,ABS(BB296),BB296)</f>
        <v>8.8649295370669869E-3</v>
      </c>
      <c r="BD296" s="152">
        <f>VLOOKUP(BD$2,怪物属性!$B$4:$F$29,5,FALSE)/($F296-VLOOKUP(BD$2,怪物属性!$B$4:$F$29,4,FALSE))</f>
        <v>984.37386018237078</v>
      </c>
      <c r="BE296" s="153">
        <f>$E296/(VLOOKUP(BE$2,怪物属性!$B$4:$F$29,3,FALSE)-$G296)/IF(BD296&lt;0,ABS(BD296),BD296)</f>
        <v>2.0097175220072628E-3</v>
      </c>
    </row>
    <row r="297" spans="1:57" x14ac:dyDescent="0.15">
      <c r="A297" s="30">
        <f>VLOOKUP(B297,装备升级!W:AB,静态模拟!C297+1,FALSE)+IF(静态模拟!D297=0,0,VLOOKUP(B297,装备强化!AP:AZ,静态模拟!D297+1,FALSE))</f>
        <v>2914</v>
      </c>
      <c r="B297" s="149">
        <v>25</v>
      </c>
      <c r="C297" s="149">
        <v>2</v>
      </c>
      <c r="D297" s="149">
        <v>5</v>
      </c>
      <c r="E297" s="149">
        <f t="shared" si="13"/>
        <v>33630</v>
      </c>
      <c r="F297" s="22">
        <f t="shared" si="14"/>
        <v>11210</v>
      </c>
      <c r="G297" s="22">
        <f t="shared" si="15"/>
        <v>5605</v>
      </c>
      <c r="H297" s="152">
        <f>VLOOKUP(H$2,怪物属性!$B$4:$F$29,5,FALSE)/($F297-VLOOKUP(H$2,怪物属性!$B$4:$F$29,4,FALSE))</f>
        <v>1.0421657882127455</v>
      </c>
      <c r="I297" s="153">
        <f>$E297/(VLOOKUP(I$2,怪物属性!$B$4:$F$29,3,FALSE)-$G297)/IF(H297&lt;0,ABS(H297),H297)</f>
        <v>-7.95595116642862</v>
      </c>
      <c r="J297" s="152">
        <f>VLOOKUP(J$2,怪物属性!$B$4:$F$29,5,FALSE)/($F297-VLOOKUP(J$2,怪物属性!$B$4:$F$29,4,FALSE))</f>
        <v>1.5650901999024867</v>
      </c>
      <c r="K297" s="153">
        <f>$E297/(VLOOKUP(K$2,怪物属性!$B$4:$F$29,3,FALSE)-$G297)/IF(J297&lt;0,ABS(J297),J297)</f>
        <v>-5.9145553094556389</v>
      </c>
      <c r="L297" s="152">
        <f>VLOOKUP(L$2,怪物属性!$B$4:$F$29,5,FALSE)/($F297-VLOOKUP(L$2,怪物属性!$B$4:$F$29,4,FALSE))</f>
        <v>2.5205479452054793</v>
      </c>
      <c r="M297" s="153">
        <f>$E297/(VLOOKUP(M$2,怪物属性!$B$4:$F$29,3,FALSE)-$G297)/IF(L297&lt;0,ABS(L297),L297)</f>
        <v>-4.1590825924319637</v>
      </c>
      <c r="N297" s="152">
        <f>VLOOKUP(N$2,怪物属性!$B$4:$F$29,5,FALSE)/($F297-VLOOKUP(N$2,怪物属性!$B$4:$F$29,4,FALSE))</f>
        <v>3.3408815204205418</v>
      </c>
      <c r="O297" s="153">
        <f>$E297/(VLOOKUP(O$2,怪物属性!$B$4:$F$29,3,FALSE)-$G297)/IF(N297&lt;0,ABS(N297),N297)</f>
        <v>-3.6183341190671228</v>
      </c>
      <c r="P297" s="152">
        <f>VLOOKUP(P$2,怪物属性!$B$4:$F$29,5,FALSE)/($F297-VLOOKUP(P$2,怪物属性!$B$4:$F$29,4,FALSE))</f>
        <v>4.7233494695643214</v>
      </c>
      <c r="Q297" s="153">
        <f>$E297/(VLOOKUP(Q$2,怪物属性!$B$4:$F$29,3,FALSE)-$G297)/IF(P297&lt;0,ABS(P297),P297)</f>
        <v>-3.0259020176842997</v>
      </c>
      <c r="R297" s="152">
        <f>VLOOKUP(R$2,怪物属性!$B$4:$F$29,5,FALSE)/($F297-VLOOKUP(R$2,怪物属性!$B$4:$F$29,4,FALSE))</f>
        <v>5.9198990854619993</v>
      </c>
      <c r="S297" s="153">
        <f>$E297/(VLOOKUP(S$2,怪物属性!$B$4:$F$29,3,FALSE)-$G297)/IF(R297&lt;0,ABS(R297),R297)</f>
        <v>-2.9914903006696472</v>
      </c>
      <c r="T297" s="152">
        <f>VLOOKUP(T$2,怪物属性!$B$4:$F$29,5,FALSE)/($F297-VLOOKUP(T$2,怪物属性!$B$4:$F$29,4,FALSE))</f>
        <v>7.7864493996569468</v>
      </c>
      <c r="U297" s="153">
        <f>$E297/(VLOOKUP(U$2,怪物属性!$B$4:$F$29,3,FALSE)-$G297)/IF(T297&lt;0,ABS(T297),T297)</f>
        <v>-2.9461403442602578</v>
      </c>
      <c r="V297" s="152">
        <f>VLOOKUP(V$2,怪物属性!$B$4:$F$29,5,FALSE)/($F297-VLOOKUP(V$2,怪物属性!$B$4:$F$29,4,FALSE))</f>
        <v>9.3216630196936539</v>
      </c>
      <c r="W297" s="153">
        <f>$E297/(VLOOKUP(W$2,怪物属性!$B$4:$F$29,3,FALSE)-$G297)/IF(V297&lt;0,ABS(V297),V297)</f>
        <v>-3.5094604592535763</v>
      </c>
      <c r="X297" s="152">
        <f>VLOOKUP(X$2,怪物属性!$B$4:$F$29,5,FALSE)/($F297-VLOOKUP(X$2,怪物属性!$B$4:$F$29,4,FALSE))</f>
        <v>11.720143000782036</v>
      </c>
      <c r="Y297" s="153">
        <f>$E297/(VLOOKUP(Y$2,怪物属性!$B$4:$F$29,3,FALSE)-$G297)/IF(X297&lt;0,ABS(X297),X297)</f>
        <v>-4.8799641392774902</v>
      </c>
      <c r="Z297" s="152">
        <f>VLOOKUP(Z$2,怪物属性!$B$4:$F$29,5,FALSE)/($F297-VLOOKUP(Z$2,怪物属性!$B$4:$F$29,4,FALSE))</f>
        <v>13.684438862883891</v>
      </c>
      <c r="AA297" s="153">
        <f>$E297/(VLOOKUP(AA$2,怪物属性!$B$4:$F$29,3,FALSE)-$G297)/IF(Z297&lt;0,ABS(Z297),Z297)</f>
        <v>-17.429332739742904</v>
      </c>
      <c r="AB297" s="152">
        <f>VLOOKUP(AB$2,怪物属性!$B$4:$F$29,5,FALSE)/($F297-VLOOKUP(AB$2,怪物属性!$B$4:$F$29,4,FALSE))</f>
        <v>24.021655065738592</v>
      </c>
      <c r="AC297" s="153">
        <f>$E297/(VLOOKUP(AC$2,怪物属性!$B$4:$F$29,3,FALSE)-$G297)/IF(AB297&lt;0,ABS(AB297),AB297)</f>
        <v>0.72802225675633592</v>
      </c>
      <c r="AD297" s="152">
        <f>VLOOKUP(AD$2,怪物属性!$B$4:$F$29,5,FALSE)/($F297-VLOOKUP(AD$2,怪物属性!$B$4:$F$29,4,FALSE))</f>
        <v>28.072029934518241</v>
      </c>
      <c r="AE297" s="153">
        <f>$E297/(VLOOKUP(AE$2,怪物属性!$B$4:$F$29,3,FALSE)-$G297)/IF(AD297&lt;0,ABS(AD297),AD297)</f>
        <v>0.47239337662423669</v>
      </c>
      <c r="AF297" s="152">
        <f>VLOOKUP(AF$2,怪物属性!$B$4:$F$29,5,FALSE)/($F297-VLOOKUP(AF$2,怪物属性!$B$4:$F$29,4,FALSE))</f>
        <v>34.119755487635452</v>
      </c>
      <c r="AG297" s="153">
        <f>$E297/(VLOOKUP(AG$2,怪物属性!$B$4:$F$29,3,FALSE)-$G297)/IF(AF297&lt;0,ABS(AF297),AF297)</f>
        <v>0.31112562652675607</v>
      </c>
      <c r="AH297" s="152">
        <f>VLOOKUP(AH$2,怪物属性!$B$4:$F$29,5,FALSE)/($F297-VLOOKUP(AH$2,怪物属性!$B$4:$F$29,4,FALSE))</f>
        <v>39.416666666666664</v>
      </c>
      <c r="AI297" s="153">
        <f>$E297/(VLOOKUP(AI$2,怪物属性!$B$4:$F$29,3,FALSE)-$G297)/IF(AH297&lt;0,ABS(AH297),AH297)</f>
        <v>0.22434719668849396</v>
      </c>
      <c r="AJ297" s="152">
        <f>VLOOKUP(AJ$2,怪物属性!$B$4:$F$29,5,FALSE)/($F297-VLOOKUP(AJ$2,怪物属性!$B$4:$F$29,4,FALSE))</f>
        <v>47.234119782214158</v>
      </c>
      <c r="AK297" s="153">
        <f>$E297/(VLOOKUP(AK$2,怪物属性!$B$4:$F$29,3,FALSE)-$G297)/IF(AJ297&lt;0,ABS(AJ297),AJ297)</f>
        <v>0.1594591987390678</v>
      </c>
      <c r="AL297" s="152">
        <f>VLOOKUP(AL$2,怪物属性!$B$4:$F$29,5,FALSE)/($F297-VLOOKUP(AL$2,怪物属性!$B$4:$F$29,4,FALSE))</f>
        <v>54.588731497692187</v>
      </c>
      <c r="AM297" s="153">
        <f>$E297/(VLOOKUP(AM$2,怪物属性!$B$4:$F$29,3,FALSE)-$G297)/IF(AL297&lt;0,ABS(AL297),AL297)</f>
        <v>0.11881604829079023</v>
      </c>
      <c r="AN297" s="152">
        <f>VLOOKUP(AN$2,怪物属性!$B$4:$F$29,5,FALSE)/($F297-VLOOKUP(AN$2,怪物属性!$B$4:$F$29,4,FALSE))</f>
        <v>64.855252136036185</v>
      </c>
      <c r="AO297" s="153">
        <f>$E297/(VLOOKUP(AO$2,怪物属性!$B$4:$F$29,3,FALSE)-$G297)/IF(AN297&lt;0,ABS(AN297),AN297)</f>
        <v>8.8231979850142792E-2</v>
      </c>
      <c r="AP297" s="152">
        <f>VLOOKUP(AP$2,怪物属性!$B$4:$F$29,5,FALSE)/($F297-VLOOKUP(AP$2,怪物属性!$B$4:$F$29,4,FALSE))</f>
        <v>74.487908961593178</v>
      </c>
      <c r="AQ297" s="153">
        <f>$E297/(VLOOKUP(AQ$2,怪物属性!$B$4:$F$29,3,FALSE)-$G297)/IF(AP297&lt;0,ABS(AP297),AP297)</f>
        <v>6.8107206173199972E-2</v>
      </c>
      <c r="AR297" s="152">
        <f>VLOOKUP(AR$2,怪物属性!$B$4:$F$29,5,FALSE)/($F297-VLOOKUP(AR$2,怪物属性!$B$4:$F$29,4,FALSE))</f>
        <v>88.449165402124436</v>
      </c>
      <c r="AS297" s="153">
        <f>$E297/(VLOOKUP(AS$2,怪物属性!$B$4:$F$29,3,FALSE)-$G297)/IF(AR297&lt;0,ABS(AR297),AR297)</f>
        <v>5.141560490846598E-2</v>
      </c>
      <c r="AT297" s="152">
        <f>VLOOKUP(AT$2,怪物属性!$B$4:$F$29,5,FALSE)/($F297-VLOOKUP(AT$2,怪物属性!$B$4:$F$29,4,FALSE))</f>
        <v>102.58076448828606</v>
      </c>
      <c r="AU297" s="153">
        <f>$E297/(VLOOKUP(AU$2,怪物属性!$B$4:$F$29,3,FALSE)-$G297)/IF(AT297&lt;0,ABS(AT297),AT297)</f>
        <v>3.9641988063158336E-2</v>
      </c>
      <c r="AV297" s="152">
        <f>VLOOKUP(AV$2,怪物属性!$B$4:$F$29,5,FALSE)/($F297-VLOOKUP(AV$2,怪物属性!$B$4:$F$29,4,FALSE))</f>
        <v>125.09584664536742</v>
      </c>
      <c r="AW297" s="153">
        <f>$E297/(VLOOKUP(AW$2,怪物属性!$B$4:$F$29,3,FALSE)-$G297)/IF(AV297&lt;0,ABS(AV297),AV297)</f>
        <v>2.8906867248034075E-2</v>
      </c>
      <c r="AX297" s="152">
        <f>VLOOKUP(AX$2,怪物属性!$B$4:$F$29,5,FALSE)/($F297-VLOOKUP(AX$2,怪物属性!$B$4:$F$29,4,FALSE))</f>
        <v>149.53774800309199</v>
      </c>
      <c r="AY297" s="153">
        <f>$E297/(VLOOKUP(AY$2,怪物属性!$B$4:$F$29,3,FALSE)-$G297)/IF(AX297&lt;0,ABS(AX297),AX297)</f>
        <v>2.1699445040985355E-2</v>
      </c>
      <c r="AZ297" s="152">
        <f>VLOOKUP(AZ$2,怪物属性!$B$4:$F$29,5,FALSE)/($F297-VLOOKUP(AZ$2,怪物属性!$B$4:$F$29,4,FALSE))</f>
        <v>195.73584905660377</v>
      </c>
      <c r="BA297" s="153">
        <f>$E297/(VLOOKUP(BA$2,怪物属性!$B$4:$F$29,3,FALSE)-$G297)/IF(AZ297&lt;0,ABS(AZ297),AZ297)</f>
        <v>1.4523515368823908E-2</v>
      </c>
      <c r="BB297" s="152">
        <f>VLOOKUP(BB$2,怪物属性!$B$4:$F$29,5,FALSE)/($F297-VLOOKUP(BB$2,怪物属性!$B$4:$F$29,4,FALSE))</f>
        <v>276.01287553648069</v>
      </c>
      <c r="BC297" s="153">
        <f>$E297/(VLOOKUP(BC$2,怪物属性!$B$4:$F$29,3,FALSE)-$G297)/IF(BB297&lt;0,ABS(BB297),BB297)</f>
        <v>8.9642541267493849E-3</v>
      </c>
      <c r="BD297" s="152">
        <f>VLOOKUP(BD$2,怪物属性!$B$4:$F$29,5,FALSE)/($F297-VLOOKUP(BD$2,怪物属性!$B$4:$F$29,4,FALSE))</f>
        <v>955.33628318584067</v>
      </c>
      <c r="BE297" s="153">
        <f>$E297/(VLOOKUP(BE$2,怪物属性!$B$4:$F$29,3,FALSE)-$G297)/IF(BD297&lt;0,ABS(BD297),BD297)</f>
        <v>2.0757275752225769E-3</v>
      </c>
    </row>
    <row r="298" spans="1:57" x14ac:dyDescent="0.15">
      <c r="A298" s="30">
        <f>VLOOKUP(B298,装备升级!W:AB,静态模拟!C298+1,FALSE)+IF(静态模拟!D298=0,0,VLOOKUP(B298,装备强化!AP:AZ,静态模拟!D298+1,FALSE))</f>
        <v>3943</v>
      </c>
      <c r="B298" s="149">
        <v>25</v>
      </c>
      <c r="C298" s="149">
        <v>2</v>
      </c>
      <c r="D298" s="149">
        <v>6</v>
      </c>
      <c r="E298" s="149">
        <f t="shared" si="13"/>
        <v>33690</v>
      </c>
      <c r="F298" s="22">
        <f t="shared" si="14"/>
        <v>11230</v>
      </c>
      <c r="G298" s="22">
        <f t="shared" si="15"/>
        <v>5615</v>
      </c>
      <c r="H298" s="152">
        <f>VLOOKUP(H$2,怪物属性!$B$4:$F$29,5,FALSE)/($F298-VLOOKUP(H$2,怪物属性!$B$4:$F$29,4,FALSE))</f>
        <v>1.0401721664275467</v>
      </c>
      <c r="I298" s="153">
        <f>$E298/(VLOOKUP(I$2,怪物属性!$B$4:$F$29,3,FALSE)-$G298)/IF(H298&lt;0,ABS(H298),H298)</f>
        <v>-7.9657818410027641</v>
      </c>
      <c r="J298" s="152">
        <f>VLOOKUP(J$2,怪物属性!$B$4:$F$29,5,FALSE)/($F298-VLOOKUP(J$2,怪物属性!$B$4:$F$29,4,FALSE))</f>
        <v>1.562043795620438</v>
      </c>
      <c r="K298" s="153">
        <f>$E298/(VLOOKUP(K$2,怪物属性!$B$4:$F$29,3,FALSE)-$G298)/IF(J298&lt;0,ABS(J298),J298)</f>
        <v>-5.9203670590891244</v>
      </c>
      <c r="L298" s="152">
        <f>VLOOKUP(L$2,怪物属性!$B$4:$F$29,5,FALSE)/($F298-VLOOKUP(L$2,怪物属性!$B$4:$F$29,4,FALSE))</f>
        <v>2.5155537943332673</v>
      </c>
      <c r="M298" s="153">
        <f>$E298/(VLOOKUP(M$2,怪物属性!$B$4:$F$29,3,FALSE)-$G298)/IF(L298&lt;0,ABS(L298),L298)</f>
        <v>-4.1618014981889448</v>
      </c>
      <c r="N298" s="152">
        <f>VLOOKUP(N$2,怪物属性!$B$4:$F$29,5,FALSE)/($F298-VLOOKUP(N$2,怪物属性!$B$4:$F$29,4,FALSE))</f>
        <v>3.334140435835351</v>
      </c>
      <c r="O298" s="153">
        <f>$E298/(VLOOKUP(O$2,怪物属性!$B$4:$F$29,3,FALSE)-$G298)/IF(N298&lt;0,ABS(N298),N298)</f>
        <v>-3.619109375682779</v>
      </c>
      <c r="P298" s="152">
        <f>VLOOKUP(P$2,怪物属性!$B$4:$F$29,5,FALSE)/($F298-VLOOKUP(P$2,怪物属性!$B$4:$F$29,4,FALSE))</f>
        <v>4.713639634083667</v>
      </c>
      <c r="Q298" s="153">
        <f>$E298/(VLOOKUP(Q$2,怪物属性!$B$4:$F$29,3,FALSE)-$G298)/IF(P298&lt;0,ABS(P298),P298)</f>
        <v>-3.0246902922375627</v>
      </c>
      <c r="R298" s="152">
        <f>VLOOKUP(R$2,怪物属性!$B$4:$F$29,5,FALSE)/($F298-VLOOKUP(R$2,怪物属性!$B$4:$F$29,4,FALSE))</f>
        <v>5.9074792824923952</v>
      </c>
      <c r="S298" s="153">
        <f>$E298/(VLOOKUP(S$2,怪物属性!$B$4:$F$29,3,FALSE)-$G298)/IF(R298&lt;0,ABS(R298),R298)</f>
        <v>-2.9873965516221399</v>
      </c>
      <c r="T298" s="152">
        <f>VLOOKUP(T$2,怪物属性!$B$4:$F$29,5,FALSE)/($F298-VLOOKUP(T$2,怪物属性!$B$4:$F$29,4,FALSE))</f>
        <v>7.7697903294822419</v>
      </c>
      <c r="U298" s="153">
        <f>$E298/(VLOOKUP(U$2,怪物属性!$B$4:$F$29,3,FALSE)-$G298)/IF(T298&lt;0,ABS(T298),T298)</f>
        <v>-2.9376858684877187</v>
      </c>
      <c r="V298" s="152">
        <f>VLOOKUP(V$2,怪物属性!$B$4:$F$29,5,FALSE)/($F298-VLOOKUP(V$2,怪物属性!$B$4:$F$29,4,FALSE))</f>
        <v>9.3013100436681224</v>
      </c>
      <c r="W298" s="153">
        <f>$E298/(VLOOKUP(W$2,怪物属性!$B$4:$F$29,3,FALSE)-$G298)/IF(V298&lt;0,ABS(V298),V298)</f>
        <v>-3.4894705419414369</v>
      </c>
      <c r="X298" s="152">
        <f>VLOOKUP(X$2,怪物属性!$B$4:$F$29,5,FALSE)/($F298-VLOOKUP(X$2,怪物属性!$B$4:$F$29,4,FALSE))</f>
        <v>11.694014045256939</v>
      </c>
      <c r="Y298" s="153">
        <f>$E298/(VLOOKUP(Y$2,怪物属性!$B$4:$F$29,3,FALSE)-$G298)/IF(X298&lt;0,ABS(X298),X298)</f>
        <v>-4.8176607642258586</v>
      </c>
      <c r="Z298" s="152">
        <f>VLOOKUP(Z$2,怪物属性!$B$4:$F$29,5,FALSE)/($F298-VLOOKUP(Z$2,怪物属性!$B$4:$F$29,4,FALSE))</f>
        <v>13.653263469643468</v>
      </c>
      <c r="AA298" s="153">
        <f>$E298/(VLOOKUP(AA$2,怪物属性!$B$4:$F$29,3,FALSE)-$G298)/IF(Z298&lt;0,ABS(Z298),Z298)</f>
        <v>-16.341337239812539</v>
      </c>
      <c r="AB298" s="152">
        <f>VLOOKUP(AB$2,怪物属性!$B$4:$F$29,5,FALSE)/($F298-VLOOKUP(AB$2,怪物属性!$B$4:$F$29,4,FALSE))</f>
        <v>23.959886860375416</v>
      </c>
      <c r="AC298" s="153">
        <f>$E298/(VLOOKUP(AC$2,怪物属性!$B$4:$F$29,3,FALSE)-$G298)/IF(AB298&lt;0,ABS(AB298),AB298)</f>
        <v>0.73502359058180911</v>
      </c>
      <c r="AD298" s="152">
        <f>VLOOKUP(AD$2,怪物属性!$B$4:$F$29,5,FALSE)/($F298-VLOOKUP(AD$2,怪物属性!$B$4:$F$29,4,FALSE))</f>
        <v>27.99720111955218</v>
      </c>
      <c r="AE298" s="153">
        <f>$E298/(VLOOKUP(AE$2,怪物属性!$B$4:$F$29,3,FALSE)-$G298)/IF(AD298&lt;0,ABS(AD298),AD298)</f>
        <v>0.4763794818120563</v>
      </c>
      <c r="AF298" s="152">
        <f>VLOOKUP(AF$2,怪物属性!$B$4:$F$29,5,FALSE)/($F298-VLOOKUP(AF$2,怪物属性!$B$4:$F$29,4,FALSE))</f>
        <v>34.025214740925463</v>
      </c>
      <c r="AG298" s="153">
        <f>$E298/(VLOOKUP(AG$2,怪物属性!$B$4:$F$29,3,FALSE)-$G298)/IF(AF298&lt;0,ABS(AF298),AF298)</f>
        <v>0.3135364310384558</v>
      </c>
      <c r="AH298" s="152">
        <f>VLOOKUP(AH$2,怪物属性!$B$4:$F$29,5,FALSE)/($F298-VLOOKUP(AH$2,怪物属性!$B$4:$F$29,4,FALSE))</f>
        <v>39.302942873629547</v>
      </c>
      <c r="AI298" s="153">
        <f>$E298/(VLOOKUP(AI$2,怪物属性!$B$4:$F$29,3,FALSE)-$G298)/IF(AH298&lt;0,ABS(AH298),AH298)</f>
        <v>0.22599201693264195</v>
      </c>
      <c r="AJ298" s="152">
        <f>VLOOKUP(AJ$2,怪物属性!$B$4:$F$29,5,FALSE)/($F298-VLOOKUP(AJ$2,怪物属性!$B$4:$F$29,4,FALSE))</f>
        <v>47.09167671893848</v>
      </c>
      <c r="AK298" s="153">
        <f>$E298/(VLOOKUP(AK$2,怪物属性!$B$4:$F$29,3,FALSE)-$G298)/IF(AJ298&lt;0,ABS(AJ298),AJ298)</f>
        <v>0.16058654287092516</v>
      </c>
      <c r="AL298" s="152">
        <f>VLOOKUP(AL$2,怪物属性!$B$4:$F$29,5,FALSE)/($F298-VLOOKUP(AL$2,怪物属性!$B$4:$F$29,4,FALSE))</f>
        <v>54.41551642075202</v>
      </c>
      <c r="AM298" s="153">
        <f>$E298/(VLOOKUP(AM$2,怪物属性!$B$4:$F$29,3,FALSE)-$G298)/IF(AL298&lt;0,ABS(AL298),AL298)</f>
        <v>0.11963765770774729</v>
      </c>
      <c r="AN298" s="152">
        <f>VLOOKUP(AN$2,怪物属性!$B$4:$F$29,5,FALSE)/($F298-VLOOKUP(AN$2,怪物属性!$B$4:$F$29,4,FALSE))</f>
        <v>64.638670896643845</v>
      </c>
      <c r="AO298" s="153">
        <f>$E298/(VLOOKUP(AO$2,怪物属性!$B$4:$F$29,3,FALSE)-$G298)/IF(AN298&lt;0,ABS(AN298),AN298)</f>
        <v>8.8836717871529483E-2</v>
      </c>
      <c r="AP298" s="152">
        <f>VLOOKUP(AP$2,怪物属性!$B$4:$F$29,5,FALSE)/($F298-VLOOKUP(AP$2,怪物属性!$B$4:$F$29,4,FALSE))</f>
        <v>74.223954642097809</v>
      </c>
      <c r="AQ298" s="153">
        <f>$E298/(VLOOKUP(AQ$2,怪物属性!$B$4:$F$29,3,FALSE)-$G298)/IF(AP298&lt;0,ABS(AP298),AP298)</f>
        <v>6.8574798494425632E-2</v>
      </c>
      <c r="AR298" s="152">
        <f>VLOOKUP(AR$2,怪物属性!$B$4:$F$29,5,FALSE)/($F298-VLOOKUP(AR$2,怪物属性!$B$4:$F$29,4,FALSE))</f>
        <v>88.114890400604693</v>
      </c>
      <c r="AS298" s="153">
        <f>$E298/(VLOOKUP(AS$2,怪物属性!$B$4:$F$29,3,FALSE)-$G298)/IF(AR298&lt;0,ABS(AR298),AR298)</f>
        <v>5.1772746668609405E-2</v>
      </c>
      <c r="AT298" s="152">
        <f>VLOOKUP(AT$2,怪物属性!$B$4:$F$29,5,FALSE)/($F298-VLOOKUP(AT$2,怪物属性!$B$4:$F$29,4,FALSE))</f>
        <v>102.16086778550962</v>
      </c>
      <c r="AU298" s="153">
        <f>$E298/(VLOOKUP(AU$2,怪物属性!$B$4:$F$29,3,FALSE)-$G298)/IF(AT298&lt;0,ABS(AT298),AT298)</f>
        <v>3.9924215429630948E-2</v>
      </c>
      <c r="AV298" s="152">
        <f>VLOOKUP(AV$2,怪物属性!$B$4:$F$29,5,FALSE)/($F298-VLOOKUP(AV$2,怪物属性!$B$4:$F$29,4,FALSE))</f>
        <v>124.52748750567923</v>
      </c>
      <c r="AW298" s="153">
        <f>$E298/(VLOOKUP(AW$2,怪物属性!$B$4:$F$29,3,FALSE)-$G298)/IF(AV298&lt;0,ABS(AV298),AV298)</f>
        <v>2.9121924474294968E-2</v>
      </c>
      <c r="AX298" s="152">
        <f>VLOOKUP(AX$2,怪物属性!$B$4:$F$29,5,FALSE)/($F298-VLOOKUP(AX$2,怪物属性!$B$4:$F$29,4,FALSE))</f>
        <v>148.77108433734941</v>
      </c>
      <c r="AY298" s="153">
        <f>$E298/(VLOOKUP(AY$2,怪物属性!$B$4:$F$29,3,FALSE)-$G298)/IF(AX298&lt;0,ABS(AX298),AX298)</f>
        <v>2.1871286112060649E-2</v>
      </c>
      <c r="AZ298" s="152">
        <f>VLOOKUP(AZ$2,怪物属性!$B$4:$F$29,5,FALSE)/($F298-VLOOKUP(AZ$2,怪物属性!$B$4:$F$29,4,FALSE))</f>
        <v>194.51249999999999</v>
      </c>
      <c r="BA298" s="153">
        <f>$E298/(VLOOKUP(BA$2,怪物属性!$B$4:$F$29,3,FALSE)-$G298)/IF(AZ298&lt;0,ABS(AZ298),AZ298)</f>
        <v>1.4653319489012783E-2</v>
      </c>
      <c r="BB298" s="152">
        <f>VLOOKUP(BB$2,怪物属性!$B$4:$F$29,5,FALSE)/($F298-VLOOKUP(BB$2,怪物属性!$B$4:$F$29,4,FALSE))</f>
        <v>273.66382978723402</v>
      </c>
      <c r="BC298" s="153">
        <f>$E298/(VLOOKUP(BC$2,怪物属性!$B$4:$F$29,3,FALSE)-$G298)/IF(BB298&lt;0,ABS(BB298),BB298)</f>
        <v>9.0639997411159166E-3</v>
      </c>
      <c r="BD298" s="152">
        <f>VLOOKUP(BD$2,怪物属性!$B$4:$F$29,5,FALSE)/($F298-VLOOKUP(BD$2,怪物属性!$B$4:$F$29,4,FALSE))</f>
        <v>927.96275071633238</v>
      </c>
      <c r="BE298" s="153">
        <f>$E298/(VLOOKUP(BE$2,怪物属性!$B$4:$F$29,3,FALSE)-$G298)/IF(BD298&lt;0,ABS(BD298),BD298)</f>
        <v>2.1420341366252013E-3</v>
      </c>
    </row>
    <row r="299" spans="1:57" x14ac:dyDescent="0.15">
      <c r="A299" s="30">
        <f>VLOOKUP(B299,装备升级!W:AB,静态模拟!C299+1,FALSE)+IF(静态模拟!D299=0,0,VLOOKUP(B299,装备强化!AP:AZ,静态模拟!D299+1,FALSE))</f>
        <v>5242</v>
      </c>
      <c r="B299" s="149">
        <v>25</v>
      </c>
      <c r="C299" s="149">
        <v>2</v>
      </c>
      <c r="D299" s="149">
        <v>7</v>
      </c>
      <c r="E299" s="149">
        <f t="shared" si="13"/>
        <v>33750</v>
      </c>
      <c r="F299" s="22">
        <f t="shared" si="14"/>
        <v>11250</v>
      </c>
      <c r="G299" s="22">
        <f t="shared" si="15"/>
        <v>5625</v>
      </c>
      <c r="H299" s="152">
        <f>VLOOKUP(H$2,怪物属性!$B$4:$F$29,5,FALSE)/($F299-VLOOKUP(H$2,怪物属性!$B$4:$F$29,4,FALSE))</f>
        <v>1.0381861575178997</v>
      </c>
      <c r="I299" s="153">
        <f>$E299/(VLOOKUP(I$2,怪物属性!$B$4:$F$29,3,FALSE)-$G299)/IF(H299&lt;0,ABS(H299),H299)</f>
        <v>-7.9756184223884148</v>
      </c>
      <c r="J299" s="152">
        <f>VLOOKUP(J$2,怪物属性!$B$4:$F$29,5,FALSE)/($F299-VLOOKUP(J$2,怪物属性!$B$4:$F$29,4,FALSE))</f>
        <v>1.5590092277804759</v>
      </c>
      <c r="K299" s="153">
        <f>$E299/(VLOOKUP(K$2,怪物属性!$B$4:$F$29,3,FALSE)-$G299)/IF(J299&lt;0,ABS(J299),J299)</f>
        <v>-5.9261879238930488</v>
      </c>
      <c r="L299" s="152">
        <f>VLOOKUP(L$2,怪物属性!$B$4:$F$29,5,FALSE)/($F299-VLOOKUP(L$2,怪物属性!$B$4:$F$29,4,FALSE))</f>
        <v>2.5105793948981612</v>
      </c>
      <c r="M299" s="153">
        <f>$E299/(VLOOKUP(M$2,怪物属性!$B$4:$F$29,3,FALSE)-$G299)/IF(L299&lt;0,ABS(L299),L299)</f>
        <v>-4.1645328388416099</v>
      </c>
      <c r="N299" s="152">
        <f>VLOOKUP(N$2,怪物属性!$B$4:$F$29,5,FALSE)/($F299-VLOOKUP(N$2,怪物属性!$B$4:$F$29,4,FALSE))</f>
        <v>3.3274265002013692</v>
      </c>
      <c r="O299" s="153">
        <f>$E299/(VLOOKUP(O$2,怪物属性!$B$4:$F$29,3,FALSE)-$G299)/IF(N299&lt;0,ABS(N299),N299)</f>
        <v>-3.6199050164914888</v>
      </c>
      <c r="P299" s="152">
        <f>VLOOKUP(P$2,怪物属性!$B$4:$F$29,5,FALSE)/($F299-VLOOKUP(P$2,怪物属性!$B$4:$F$29,4,FALSE))</f>
        <v>4.7039696379115803</v>
      </c>
      <c r="Q299" s="153">
        <f>$E299/(VLOOKUP(Q$2,怪物属性!$B$4:$F$29,3,FALSE)-$G299)/IF(P299&lt;0,ABS(P299),P299)</f>
        <v>-3.0235108334735377</v>
      </c>
      <c r="R299" s="152">
        <f>VLOOKUP(R$2,怪物属性!$B$4:$F$29,5,FALSE)/($F299-VLOOKUP(R$2,怪物属性!$B$4:$F$29,4,FALSE))</f>
        <v>5.8951114833036744</v>
      </c>
      <c r="S299" s="153">
        <f>$E299/(VLOOKUP(S$2,怪物属性!$B$4:$F$29,3,FALSE)-$G299)/IF(R299&lt;0,ABS(R299),R299)</f>
        <v>-2.9833676757607015</v>
      </c>
      <c r="T299" s="152">
        <f>VLOOKUP(T$2,怪物属性!$B$4:$F$29,5,FALSE)/($F299-VLOOKUP(T$2,怪物属性!$B$4:$F$29,4,FALSE))</f>
        <v>7.7532023911187018</v>
      </c>
      <c r="U299" s="153">
        <f>$E299/(VLOOKUP(U$2,怪物属性!$B$4:$F$29,3,FALSE)-$G299)/IF(T299&lt;0,ABS(T299),T299)</f>
        <v>-2.9293674174810995</v>
      </c>
      <c r="V299" s="152">
        <f>VLOOKUP(V$2,怪物属性!$B$4:$F$29,5,FALSE)/($F299-VLOOKUP(V$2,怪物属性!$B$4:$F$29,4,FALSE))</f>
        <v>9.2810457516339877</v>
      </c>
      <c r="W299" s="153">
        <f>$E299/(VLOOKUP(W$2,怪物属性!$B$4:$F$29,3,FALSE)-$G299)/IF(V299&lt;0,ABS(V299),V299)</f>
        <v>-3.4698889904311363</v>
      </c>
      <c r="X299" s="152">
        <f>VLOOKUP(X$2,怪物属性!$B$4:$F$29,5,FALSE)/($F299-VLOOKUP(X$2,怪物属性!$B$4:$F$29,4,FALSE))</f>
        <v>11.668001334668002</v>
      </c>
      <c r="Y299" s="153">
        <f>$E299/(VLOOKUP(Y$2,怪物属性!$B$4:$F$29,3,FALSE)-$G299)/IF(X299&lt;0,ABS(X299),X299)</f>
        <v>-4.7574444696129348</v>
      </c>
      <c r="Z299" s="152">
        <f>VLOOKUP(Z$2,怪物属性!$B$4:$F$29,5,FALSE)/($F299-VLOOKUP(Z$2,怪物属性!$B$4:$F$29,4,FALSE))</f>
        <v>13.622229798840777</v>
      </c>
      <c r="AA299" s="153">
        <f>$E299/(VLOOKUP(AA$2,怪物属性!$B$4:$F$29,3,FALSE)-$G299)/IF(Z299&lt;0,ABS(Z299),Z299)</f>
        <v>-15.388620826994522</v>
      </c>
      <c r="AB299" s="152">
        <f>VLOOKUP(AB$2,怪物属性!$B$4:$F$29,5,FALSE)/($F299-VLOOKUP(AB$2,怪物属性!$B$4:$F$29,4,FALSE))</f>
        <v>23.898435496281099</v>
      </c>
      <c r="AC299" s="153">
        <f>$E299/(VLOOKUP(AC$2,怪物属性!$B$4:$F$29,3,FALSE)-$G299)/IF(AB299&lt;0,ABS(AB299),AB299)</f>
        <v>0.74210527384321157</v>
      </c>
      <c r="AD299" s="152">
        <f>VLOOKUP(AD$2,怪物属性!$B$4:$F$29,5,FALSE)/($F299-VLOOKUP(AD$2,怪物属性!$B$4:$F$29,4,FALSE))</f>
        <v>27.922770171474145</v>
      </c>
      <c r="AE299" s="153">
        <f>$E299/(VLOOKUP(AE$2,怪物属性!$B$4:$F$29,3,FALSE)-$G299)/IF(AD299&lt;0,ABS(AD299),AD299)</f>
        <v>0.48040181404583848</v>
      </c>
      <c r="AF299" s="152">
        <f>VLOOKUP(AF$2,怪物属性!$B$4:$F$29,5,FALSE)/($F299-VLOOKUP(AF$2,怪物属性!$B$4:$F$29,4,FALSE))</f>
        <v>33.931196463111355</v>
      </c>
      <c r="AG299" s="153">
        <f>$E299/(VLOOKUP(AG$2,怪物属性!$B$4:$F$29,3,FALSE)-$G299)/IF(AF299&lt;0,ABS(AF299),AF299)</f>
        <v>0.31596565623501577</v>
      </c>
      <c r="AH299" s="152">
        <f>VLOOKUP(AH$2,怪物属性!$B$4:$F$29,5,FALSE)/($F299-VLOOKUP(AH$2,怪物属性!$B$4:$F$29,4,FALSE))</f>
        <v>39.189873417721522</v>
      </c>
      <c r="AI299" s="153">
        <f>$E299/(VLOOKUP(AI$2,怪物属性!$B$4:$F$29,3,FALSE)-$G299)/IF(AH299&lt;0,ABS(AH299),AH299)</f>
        <v>0.2276478616085425</v>
      </c>
      <c r="AJ299" s="152">
        <f>VLOOKUP(AJ$2,怪物属性!$B$4:$F$29,5,FALSE)/($F299-VLOOKUP(AJ$2,怪物属性!$B$4:$F$29,4,FALSE))</f>
        <v>46.950090198436563</v>
      </c>
      <c r="AK299" s="153">
        <f>$E299/(VLOOKUP(AK$2,怪物属性!$B$4:$F$29,3,FALSE)-$G299)/IF(AJ299&lt;0,ABS(AJ299),AJ299)</f>
        <v>0.16172068824141161</v>
      </c>
      <c r="AL299" s="152">
        <f>VLOOKUP(AL$2,怪物属性!$B$4:$F$29,5,FALSE)/($F299-VLOOKUP(AL$2,怪物属性!$B$4:$F$29,4,FALSE))</f>
        <v>54.243397121619488</v>
      </c>
      <c r="AM299" s="153">
        <f>$E299/(VLOOKUP(AM$2,怪物属性!$B$4:$F$29,3,FALSE)-$G299)/IF(AL299&lt;0,ABS(AL299),AL299)</f>
        <v>0.12046380336100679</v>
      </c>
      <c r="AN299" s="152">
        <f>VLOOKUP(AN$2,怪物属性!$B$4:$F$29,5,FALSE)/($F299-VLOOKUP(AN$2,怪物属性!$B$4:$F$29,4,FALSE))</f>
        <v>64.423531369612249</v>
      </c>
      <c r="AO299" s="153">
        <f>$E299/(VLOOKUP(AO$2,怪物属性!$B$4:$F$29,3,FALSE)-$G299)/IF(AN299&lt;0,ABS(AN299),AN299)</f>
        <v>8.9444579398539434E-2</v>
      </c>
      <c r="AP299" s="152">
        <f>VLOOKUP(AP$2,怪物属性!$B$4:$F$29,5,FALSE)/($F299-VLOOKUP(AP$2,怪物属性!$B$4:$F$29,4,FALSE))</f>
        <v>73.961864406779668</v>
      </c>
      <c r="AQ299" s="153">
        <f>$E299/(VLOOKUP(AQ$2,怪物属性!$B$4:$F$29,3,FALSE)-$G299)/IF(AP299&lt;0,ABS(AP299),AP299)</f>
        <v>6.9044672683391942E-2</v>
      </c>
      <c r="AR299" s="152">
        <f>VLOOKUP(AR$2,怪物属性!$B$4:$F$29,5,FALSE)/($F299-VLOOKUP(AR$2,怪物属性!$B$4:$F$29,4,FALSE))</f>
        <v>87.783132530120483</v>
      </c>
      <c r="AS299" s="153">
        <f>$E299/(VLOOKUP(AS$2,怪物属性!$B$4:$F$29,3,FALSE)-$G299)/IF(AR299&lt;0,ABS(AR299),AR299)</f>
        <v>5.2131554827693702E-2</v>
      </c>
      <c r="AT299" s="152">
        <f>VLOOKUP(AT$2,怪物属性!$B$4:$F$29,5,FALSE)/($F299-VLOOKUP(AT$2,怪物属性!$B$4:$F$29,4,FALSE))</f>
        <v>101.74439461883408</v>
      </c>
      <c r="AU299" s="153">
        <f>$E299/(VLOOKUP(AU$2,怪物属性!$B$4:$F$29,3,FALSE)-$G299)/IF(AT299&lt;0,ABS(AT299),AT299)</f>
        <v>4.0207709783275036E-2</v>
      </c>
      <c r="AV299" s="152">
        <f>VLOOKUP(AV$2,怪物属性!$B$4:$F$29,5,FALSE)/($F299-VLOOKUP(AV$2,怪物属性!$B$4:$F$29,4,FALSE))</f>
        <v>123.96426956128448</v>
      </c>
      <c r="AW299" s="153">
        <f>$E299/(VLOOKUP(AW$2,怪物属性!$B$4:$F$29,3,FALSE)-$G299)/IF(AV299&lt;0,ABS(AV299),AV299)</f>
        <v>2.9337916975164389E-2</v>
      </c>
      <c r="AX299" s="152">
        <f>VLOOKUP(AX$2,怪物属性!$B$4:$F$29,5,FALSE)/($F299-VLOOKUP(AX$2,怪物属性!$B$4:$F$29,4,FALSE))</f>
        <v>148.01224177505739</v>
      </c>
      <c r="AY299" s="153">
        <f>$E299/(VLOOKUP(AY$2,怪物属性!$B$4:$F$29,3,FALSE)-$G299)/IF(AX299&lt;0,ABS(AX299),AX299)</f>
        <v>2.2043859222403196E-2</v>
      </c>
      <c r="AZ299" s="152">
        <f>VLOOKUP(AZ$2,怪物属性!$B$4:$F$29,5,FALSE)/($F299-VLOOKUP(AZ$2,怪物属性!$B$4:$F$29,4,FALSE))</f>
        <v>193.30434782608697</v>
      </c>
      <c r="BA299" s="153">
        <f>$E299/(VLOOKUP(BA$2,怪物属性!$B$4:$F$29,3,FALSE)-$G299)/IF(AZ299&lt;0,ABS(AZ299),AZ299)</f>
        <v>1.4783669915360276E-2</v>
      </c>
      <c r="BB299" s="152">
        <f>VLOOKUP(BB$2,怪物属性!$B$4:$F$29,5,FALSE)/($F299-VLOOKUP(BB$2,怪物属性!$B$4:$F$29,4,FALSE))</f>
        <v>271.35443037974682</v>
      </c>
      <c r="BC299" s="153">
        <f>$E299/(VLOOKUP(BC$2,怪物属性!$B$4:$F$29,3,FALSE)-$G299)/IF(BB299&lt;0,ABS(BB299),BB299)</f>
        <v>9.1641673108135389E-3</v>
      </c>
      <c r="BD299" s="152">
        <f>VLOOKUP(BD$2,怪物属性!$B$4:$F$29,5,FALSE)/($F299-VLOOKUP(BD$2,怪物属性!$B$4:$F$29,4,FALSE))</f>
        <v>902.11420612813367</v>
      </c>
      <c r="BE299" s="153">
        <f>$E299/(VLOOKUP(BE$2,怪物属性!$B$4:$F$29,3,FALSE)-$G299)/IF(BD299&lt;0,ABS(BD299),BD299)</f>
        <v>2.2086377313491833E-3</v>
      </c>
    </row>
    <row r="300" spans="1:57" x14ac:dyDescent="0.15">
      <c r="A300" s="30">
        <f>VLOOKUP(B300,装备升级!W:AB,静态模拟!C300+1,FALSE)+IF(静态模拟!D300=0,0,VLOOKUP(B300,装备强化!AP:AZ,静态模拟!D300+1,FALSE))</f>
        <v>6859</v>
      </c>
      <c r="B300" s="149">
        <v>25</v>
      </c>
      <c r="C300" s="149">
        <v>2</v>
      </c>
      <c r="D300" s="149">
        <v>8</v>
      </c>
      <c r="E300" s="149">
        <f t="shared" si="13"/>
        <v>33810</v>
      </c>
      <c r="F300" s="22">
        <f t="shared" si="14"/>
        <v>11270</v>
      </c>
      <c r="G300" s="22">
        <f t="shared" si="15"/>
        <v>5635</v>
      </c>
      <c r="H300" s="152">
        <f>VLOOKUP(H$2,怪物属性!$B$4:$F$29,5,FALSE)/($F300-VLOOKUP(H$2,怪物属性!$B$4:$F$29,4,FALSE))</f>
        <v>1.0362077179609337</v>
      </c>
      <c r="I300" s="153">
        <f>$E300/(VLOOKUP(I$2,怪物属性!$B$4:$F$29,3,FALSE)-$G300)/IF(H300&lt;0,ABS(H300),H300)</f>
        <v>-7.9854608672169061</v>
      </c>
      <c r="J300" s="152">
        <f>VLOOKUP(J$2,怪物属性!$B$4:$F$29,5,FALSE)/($F300-VLOOKUP(J$2,怪物属性!$B$4:$F$29,4,FALSE))</f>
        <v>1.5559864275327193</v>
      </c>
      <c r="K300" s="153">
        <f>$E300/(VLOOKUP(K$2,怪物属性!$B$4:$F$29,3,FALSE)-$G300)/IF(J300&lt;0,ABS(J300),J300)</f>
        <v>-5.9320178292140904</v>
      </c>
      <c r="L300" s="152">
        <f>VLOOKUP(L$2,怪物属性!$B$4:$F$29,5,FALSE)/($F300-VLOOKUP(L$2,怪物属性!$B$4:$F$29,4,FALSE))</f>
        <v>2.5056246299585552</v>
      </c>
      <c r="M300" s="153">
        <f>$E300/(VLOOKUP(M$2,怪物属性!$B$4:$F$29,3,FALSE)-$G300)/IF(L300&lt;0,ABS(L300),L300)</f>
        <v>-4.1672764991809226</v>
      </c>
      <c r="N300" s="152">
        <f>VLOOKUP(N$2,怪物属性!$B$4:$F$29,5,FALSE)/($F300-VLOOKUP(N$2,怪物属性!$B$4:$F$29,4,FALSE))</f>
        <v>3.3207395498392285</v>
      </c>
      <c r="O300" s="153">
        <f>$E300/(VLOOKUP(O$2,怪物属性!$B$4:$F$29,3,FALSE)-$G300)/IF(N300&lt;0,ABS(N300),N300)</f>
        <v>-3.6207208240231972</v>
      </c>
      <c r="P300" s="152">
        <f>VLOOKUP(P$2,怪物属性!$B$4:$F$29,5,FALSE)/($F300-VLOOKUP(P$2,怪物属性!$B$4:$F$29,4,FALSE))</f>
        <v>4.6943392363599141</v>
      </c>
      <c r="Q300" s="153">
        <f>$E300/(VLOOKUP(Q$2,怪物属性!$B$4:$F$29,3,FALSE)-$G300)/IF(P300&lt;0,ABS(P300),P300)</f>
        <v>-3.0223632351813627</v>
      </c>
      <c r="R300" s="152">
        <f>VLOOKUP(R$2,怪物属性!$B$4:$F$29,5,FALSE)/($F300-VLOOKUP(R$2,怪物属性!$B$4:$F$29,4,FALSE))</f>
        <v>5.8827953619555</v>
      </c>
      <c r="S300" s="153">
        <f>$E300/(VLOOKUP(S$2,怪物属性!$B$4:$F$29,3,FALSE)-$G300)/IF(R300&lt;0,ABS(R300),R300)</f>
        <v>-2.9794026641710842</v>
      </c>
      <c r="T300" s="152">
        <f>VLOOKUP(T$2,怪物属性!$B$4:$F$29,5,FALSE)/($F300-VLOOKUP(T$2,怪物属性!$B$4:$F$29,4,FALSE))</f>
        <v>7.7366851299531314</v>
      </c>
      <c r="U300" s="153">
        <f>$E300/(VLOOKUP(U$2,怪物属性!$B$4:$F$29,3,FALSE)-$G300)/IF(T300&lt;0,ABS(T300),T300)</f>
        <v>-2.9211822634710298</v>
      </c>
      <c r="V300" s="152">
        <f>VLOOKUP(V$2,怪物属性!$B$4:$F$29,5,FALSE)/($F300-VLOOKUP(V$2,怪物属性!$B$4:$F$29,4,FALSE))</f>
        <v>9.2608695652173907</v>
      </c>
      <c r="W300" s="153">
        <f>$E300/(VLOOKUP(W$2,怪物属性!$B$4:$F$29,3,FALSE)-$G300)/IF(V300&lt;0,ABS(V300),V300)</f>
        <v>-3.450704225352113</v>
      </c>
      <c r="X300" s="152">
        <f>VLOOKUP(X$2,怪物属性!$B$4:$F$29,5,FALSE)/($F300-VLOOKUP(X$2,怪物属性!$B$4:$F$29,4,FALSE))</f>
        <v>11.642104094995005</v>
      </c>
      <c r="Y300" s="153">
        <f>$E300/(VLOOKUP(Y$2,怪物属性!$B$4:$F$29,3,FALSE)-$G300)/IF(X300&lt;0,ABS(X300),X300)</f>
        <v>-4.6992139408543174</v>
      </c>
      <c r="Z300" s="152">
        <f>VLOOKUP(Z$2,怪物属性!$B$4:$F$29,5,FALSE)/($F300-VLOOKUP(Z$2,怪物属性!$B$4:$F$29,4,FALSE))</f>
        <v>13.591336886268284</v>
      </c>
      <c r="AA300" s="153">
        <f>$E300/(VLOOKUP(AA$2,怪物属性!$B$4:$F$29,3,FALSE)-$G300)/IF(Z300&lt;0,ABS(Z300),Z300)</f>
        <v>-14.547450328111246</v>
      </c>
      <c r="AB300" s="152">
        <f>VLOOKUP(AB$2,怪物属性!$B$4:$F$29,5,FALSE)/($F300-VLOOKUP(AB$2,怪物属性!$B$4:$F$29,4,FALSE))</f>
        <v>23.837298541826556</v>
      </c>
      <c r="AC300" s="153">
        <f>$E300/(VLOOKUP(AC$2,怪物属性!$B$4:$F$29,3,FALSE)-$G300)/IF(AB300&lt;0,ABS(AB300),AB300)</f>
        <v>0.74926857990719864</v>
      </c>
      <c r="AD300" s="152">
        <f>VLOOKUP(AD$2,怪物属性!$B$4:$F$29,5,FALSE)/($F300-VLOOKUP(AD$2,怪物属性!$B$4:$F$29,4,FALSE))</f>
        <v>27.848733925493836</v>
      </c>
      <c r="AE300" s="153">
        <f>$E300/(VLOOKUP(AE$2,怪物属性!$B$4:$F$29,3,FALSE)-$G300)/IF(AD300&lt;0,ABS(AD300),AD300)</f>
        <v>0.48446080700929389</v>
      </c>
      <c r="AF300" s="152">
        <f>VLOOKUP(AF$2,怪物属性!$B$4:$F$29,5,FALSE)/($F300-VLOOKUP(AF$2,怪物属性!$B$4:$F$29,4,FALSE))</f>
        <v>33.837696335078533</v>
      </c>
      <c r="AG300" s="153">
        <f>$E300/(VLOOKUP(AG$2,怪物属性!$B$4:$F$29,3,FALSE)-$G300)/IF(AF300&lt;0,ABS(AF300),AF300)</f>
        <v>0.31841347822240973</v>
      </c>
      <c r="AH300" s="152">
        <f>VLOOKUP(AH$2,怪物属性!$B$4:$F$29,5,FALSE)/($F300-VLOOKUP(AH$2,怪物属性!$B$4:$F$29,4,FALSE))</f>
        <v>39.077452667814114</v>
      </c>
      <c r="AI300" s="153">
        <f>$E300/(VLOOKUP(AI$2,怪物属性!$B$4:$F$29,3,FALSE)-$G300)/IF(AH300&lt;0,ABS(AH300),AH300)</f>
        <v>0.22931481837401499</v>
      </c>
      <c r="AJ300" s="152">
        <f>VLOOKUP(AJ$2,怪物属性!$B$4:$F$29,5,FALSE)/($F300-VLOOKUP(AJ$2,怪物属性!$B$4:$F$29,4,FALSE))</f>
        <v>46.809352517985609</v>
      </c>
      <c r="AK300" s="153">
        <f>$E300/(VLOOKUP(AK$2,怪物属性!$B$4:$F$29,3,FALSE)-$G300)/IF(AJ300&lt;0,ABS(AJ300),AJ300)</f>
        <v>0.16286168085665095</v>
      </c>
      <c r="AL300" s="152">
        <f>VLOOKUP(AL$2,怪物属性!$B$4:$F$29,5,FALSE)/($F300-VLOOKUP(AL$2,怪物属性!$B$4:$F$29,4,FALSE))</f>
        <v>54.072363235062276</v>
      </c>
      <c r="AM300" s="153">
        <f>$E300/(VLOOKUP(AM$2,怪物属性!$B$4:$F$29,3,FALSE)-$G300)/IF(AL300&lt;0,ABS(AL300),AL300)</f>
        <v>0.12129451164961613</v>
      </c>
      <c r="AN300" s="152">
        <f>VLOOKUP(AN$2,怪物属性!$B$4:$F$29,5,FALSE)/($F300-VLOOKUP(AN$2,怪物属性!$B$4:$F$29,4,FALSE))</f>
        <v>64.209819207165367</v>
      </c>
      <c r="AO300" s="153">
        <f>$E300/(VLOOKUP(AO$2,怪物属性!$B$4:$F$29,3,FALSE)-$G300)/IF(AN300&lt;0,ABS(AN300),AN300)</f>
        <v>9.0055580457368736E-2</v>
      </c>
      <c r="AP300" s="152">
        <f>VLOOKUP(AP$2,怪物属性!$B$4:$F$29,5,FALSE)/($F300-VLOOKUP(AP$2,怪物属性!$B$4:$F$29,4,FALSE))</f>
        <v>73.701618578465869</v>
      </c>
      <c r="AQ300" s="153">
        <f>$E300/(VLOOKUP(AQ$2,怪物属性!$B$4:$F$29,3,FALSE)-$G300)/IF(AP300&lt;0,ABS(AP300),AP300)</f>
        <v>6.9516839113796788E-2</v>
      </c>
      <c r="AR300" s="152">
        <f>VLOOKUP(AR$2,怪物属性!$B$4:$F$29,5,FALSE)/($F300-VLOOKUP(AR$2,怪物属性!$B$4:$F$29,4,FALSE))</f>
        <v>87.453863465866462</v>
      </c>
      <c r="AS300" s="153">
        <f>$E300/(VLOOKUP(AS$2,怪物属性!$B$4:$F$29,3,FALSE)-$G300)/IF(AR300&lt;0,ABS(AR300),AR300)</f>
        <v>5.2492036173494579E-2</v>
      </c>
      <c r="AT300" s="152">
        <f>VLOOKUP(AT$2,怪物属性!$B$4:$F$29,5,FALSE)/($F300-VLOOKUP(AT$2,怪物属性!$B$4:$F$29,4,FALSE))</f>
        <v>101.33130328867234</v>
      </c>
      <c r="AU300" s="153">
        <f>$E300/(VLOOKUP(AU$2,怪物属性!$B$4:$F$29,3,FALSE)-$G300)/IF(AT300&lt;0,ABS(AT300),AT300)</f>
        <v>4.0492475736907944E-2</v>
      </c>
      <c r="AV300" s="152">
        <f>VLOOKUP(AV$2,怪物属性!$B$4:$F$29,5,FALSE)/($F300-VLOOKUP(AV$2,怪物属性!$B$4:$F$29,4,FALSE))</f>
        <v>123.40612336785232</v>
      </c>
      <c r="AW300" s="153">
        <f>$E300/(VLOOKUP(AW$2,怪物属性!$B$4:$F$29,3,FALSE)-$G300)/IF(AV300&lt;0,ABS(AV300),AV300)</f>
        <v>2.9554847777420994E-2</v>
      </c>
      <c r="AX300" s="152">
        <f>VLOOKUP(AX$2,怪物属性!$B$4:$F$29,5,FALSE)/($F300-VLOOKUP(AX$2,怪物属性!$B$4:$F$29,4,FALSE))</f>
        <v>147.26110124333925</v>
      </c>
      <c r="AY300" s="153">
        <f>$E300/(VLOOKUP(AY$2,怪物属性!$B$4:$F$29,3,FALSE)-$G300)/IF(AX300&lt;0,ABS(AX300),AX300)</f>
        <v>2.2217166497151178E-2</v>
      </c>
      <c r="AZ300" s="152">
        <f>VLOOKUP(AZ$2,怪物属性!$B$4:$F$29,5,FALSE)/($F300-VLOOKUP(AZ$2,怪物属性!$B$4:$F$29,4,FALSE))</f>
        <v>192.11111111111111</v>
      </c>
      <c r="BA300" s="153">
        <f>$E300/(VLOOKUP(BA$2,怪物属性!$B$4:$F$29,3,FALSE)-$G300)/IF(AZ300&lt;0,ABS(AZ300),AZ300)</f>
        <v>1.4914568036780347E-2</v>
      </c>
      <c r="BB300" s="152">
        <f>VLOOKUP(BB$2,怪物属性!$B$4:$F$29,5,FALSE)/($F300-VLOOKUP(BB$2,怪物属性!$B$4:$F$29,4,FALSE))</f>
        <v>269.08368200836821</v>
      </c>
      <c r="BC300" s="153">
        <f>$E300/(VLOOKUP(BC$2,怪物属性!$B$4:$F$29,3,FALSE)-$G300)/IF(BB300&lt;0,ABS(BB300),BB300)</f>
        <v>9.2647577692340777E-3</v>
      </c>
      <c r="BD300" s="152">
        <f>VLOOKUP(BD$2,怪物属性!$B$4:$F$29,5,FALSE)/($F300-VLOOKUP(BD$2,怪物属性!$B$4:$F$29,4,FALSE))</f>
        <v>877.66666666666663</v>
      </c>
      <c r="BE300" s="153">
        <f>$E300/(VLOOKUP(BE$2,怪物属性!$B$4:$F$29,3,FALSE)-$G300)/IF(BD300&lt;0,ABS(BD300),BD300)</f>
        <v>2.2755388857693612E-3</v>
      </c>
    </row>
    <row r="301" spans="1:57" x14ac:dyDescent="0.15">
      <c r="A301" s="30">
        <f>VLOOKUP(B301,装备升级!W:AB,静态模拟!C301+1,FALSE)+IF(静态模拟!D301=0,0,VLOOKUP(B301,装备强化!AP:AZ,静态模拟!D301+1,FALSE))</f>
        <v>9507</v>
      </c>
      <c r="B301" s="149">
        <v>25</v>
      </c>
      <c r="C301" s="149">
        <v>2</v>
      </c>
      <c r="D301" s="149">
        <v>9</v>
      </c>
      <c r="E301" s="149">
        <f t="shared" si="13"/>
        <v>33870</v>
      </c>
      <c r="F301" s="22">
        <f t="shared" si="14"/>
        <v>11290</v>
      </c>
      <c r="G301" s="22">
        <f t="shared" si="15"/>
        <v>5645</v>
      </c>
      <c r="H301" s="152">
        <f>VLOOKUP(H$2,怪物属性!$B$4:$F$29,5,FALSE)/($F301-VLOOKUP(H$2,怪物属性!$B$4:$F$29,4,FALSE))</f>
        <v>1.0342368045649073</v>
      </c>
      <c r="I301" s="153">
        <f>$E301/(VLOOKUP(I$2,怪物属性!$B$4:$F$29,3,FALSE)-$G301)/IF(H301&lt;0,ABS(H301),H301)</f>
        <v>-7.9953091325431034</v>
      </c>
      <c r="J301" s="152">
        <f>VLOOKUP(J$2,怪物属性!$B$4:$F$29,5,FALSE)/($F301-VLOOKUP(J$2,怪物属性!$B$4:$F$29,4,FALSE))</f>
        <v>1.5529753265602322</v>
      </c>
      <c r="K301" s="153">
        <f>$E301/(VLOOKUP(K$2,怪物属性!$B$4:$F$29,3,FALSE)-$G301)/IF(J301&lt;0,ABS(J301),J301)</f>
        <v>-5.937856701211925</v>
      </c>
      <c r="L301" s="152">
        <f>VLOOKUP(L$2,怪物属性!$B$4:$F$29,5,FALSE)/($F301-VLOOKUP(L$2,怪物属性!$B$4:$F$29,4,FALSE))</f>
        <v>2.5006893834941897</v>
      </c>
      <c r="M301" s="153">
        <f>$E301/(VLOOKUP(M$2,怪物属性!$B$4:$F$29,3,FALSE)-$G301)/IF(L301&lt;0,ABS(L301),L301)</f>
        <v>-4.1700323654166702</v>
      </c>
      <c r="N301" s="152">
        <f>VLOOKUP(N$2,怪物属性!$B$4:$F$29,5,FALSE)/($F301-VLOOKUP(N$2,怪物属性!$B$4:$F$29,4,FALSE))</f>
        <v>3.3140794223826715</v>
      </c>
      <c r="O301" s="153">
        <f>$E301/(VLOOKUP(O$2,怪物属性!$B$4:$F$29,3,FALSE)-$G301)/IF(N301&lt;0,ABS(N301),N301)</f>
        <v>-3.6215565838903481</v>
      </c>
      <c r="P301" s="152">
        <f>VLOOKUP(P$2,怪物属性!$B$4:$F$29,5,FALSE)/($F301-VLOOKUP(P$2,怪物属性!$B$4:$F$29,4,FALSE))</f>
        <v>4.6847481867402188</v>
      </c>
      <c r="Q301" s="153">
        <f>$E301/(VLOOKUP(Q$2,怪物属性!$B$4:$F$29,3,FALSE)-$G301)/IF(P301&lt;0,ABS(P301),P301)</f>
        <v>-3.0212470979401629</v>
      </c>
      <c r="R301" s="152">
        <f>VLOOKUP(R$2,怪物属性!$B$4:$F$29,5,FALSE)/($F301-VLOOKUP(R$2,怪物属性!$B$4:$F$29,4,FALSE))</f>
        <v>5.8705305952256852</v>
      </c>
      <c r="S301" s="153">
        <f>$E301/(VLOOKUP(S$2,怪物属性!$B$4:$F$29,3,FALSE)-$G301)/IF(R301&lt;0,ABS(R301),R301)</f>
        <v>-2.9755005287521263</v>
      </c>
      <c r="T301" s="152">
        <f>VLOOKUP(T$2,怪物属性!$B$4:$F$29,5,FALSE)/($F301-VLOOKUP(T$2,怪物属性!$B$4:$F$29,4,FALSE))</f>
        <v>7.7202380952380949</v>
      </c>
      <c r="U301" s="153">
        <f>$E301/(VLOOKUP(U$2,怪物属性!$B$4:$F$29,3,FALSE)-$G301)/IF(T301&lt;0,ABS(T301),T301)</f>
        <v>-2.9131277511388527</v>
      </c>
      <c r="V301" s="152">
        <f>VLOOKUP(V$2,怪物属性!$B$4:$F$29,5,FALSE)/($F301-VLOOKUP(V$2,怪物属性!$B$4:$F$29,4,FALSE))</f>
        <v>9.240780911062906</v>
      </c>
      <c r="W301" s="153">
        <f>$E301/(VLOOKUP(W$2,怪物属性!$B$4:$F$29,3,FALSE)-$G301)/IF(V301&lt;0,ABS(V301),V301)</f>
        <v>-3.4319051010180939</v>
      </c>
      <c r="X301" s="152">
        <f>VLOOKUP(X$2,怪物属性!$B$4:$F$29,5,FALSE)/($F301-VLOOKUP(X$2,怪物属性!$B$4:$F$29,4,FALSE))</f>
        <v>11.616321559074299</v>
      </c>
      <c r="Y301" s="153">
        <f>$E301/(VLOOKUP(Y$2,怪物属性!$B$4:$F$29,3,FALSE)-$G301)/IF(X301&lt;0,ABS(X301),X301)</f>
        <v>-4.6428743165238435</v>
      </c>
      <c r="Z301" s="152">
        <f>VLOOKUP(Z$2,怪物属性!$B$4:$F$29,5,FALSE)/($F301-VLOOKUP(Z$2,怪物属性!$B$4:$F$29,4,FALSE))</f>
        <v>13.560583776445299</v>
      </c>
      <c r="AA301" s="153">
        <f>$E301/(VLOOKUP(AA$2,怪物属性!$B$4:$F$29,3,FALSE)-$G301)/IF(Z301&lt;0,ABS(Z301),Z301)</f>
        <v>-13.799337470134855</v>
      </c>
      <c r="AB301" s="152">
        <f>VLOOKUP(AB$2,怪物属性!$B$4:$F$29,5,FALSE)/($F301-VLOOKUP(AB$2,怪物属性!$B$4:$F$29,4,FALSE))</f>
        <v>23.776473590201583</v>
      </c>
      <c r="AC301" s="153">
        <f>$E301/(VLOOKUP(AC$2,怪物属性!$B$4:$F$29,3,FALSE)-$G301)/IF(AB301&lt;0,ABS(AB301),AB301)</f>
        <v>0.75651480919016822</v>
      </c>
      <c r="AD301" s="152">
        <f>VLOOKUP(AD$2,怪物属性!$B$4:$F$29,5,FALSE)/($F301-VLOOKUP(AD$2,怪物属性!$B$4:$F$29,4,FALSE))</f>
        <v>27.775089250297501</v>
      </c>
      <c r="AE301" s="153">
        <f>$E301/(VLOOKUP(AE$2,怪物属性!$B$4:$F$29,3,FALSE)-$G301)/IF(AD301&lt;0,ABS(AD301),AD301)</f>
        <v>0.48855690133619256</v>
      </c>
      <c r="AF301" s="152">
        <f>VLOOKUP(AF$2,怪物属性!$B$4:$F$29,5,FALSE)/($F301-VLOOKUP(AF$2,怪物属性!$B$4:$F$29,4,FALSE))</f>
        <v>33.744710085188238</v>
      </c>
      <c r="AG301" s="153">
        <f>$E301/(VLOOKUP(AG$2,怪物属性!$B$4:$F$29,3,FALSE)-$G301)/IF(AF301&lt;0,ABS(AF301),AF301)</f>
        <v>0.32088007535860602</v>
      </c>
      <c r="AH301" s="152">
        <f>VLOOKUP(AH$2,怪物属性!$B$4:$F$29,5,FALSE)/($F301-VLOOKUP(AH$2,怪物属性!$B$4:$F$29,4,FALSE))</f>
        <v>38.965675057208237</v>
      </c>
      <c r="AI301" s="153">
        <f>$E301/(VLOOKUP(AI$2,怪物属性!$B$4:$F$29,3,FALSE)-$G301)/IF(AH301&lt;0,ABS(AH301),AH301)</f>
        <v>0.23099297581866535</v>
      </c>
      <c r="AJ301" s="152">
        <f>VLOOKUP(AJ$2,怪物属性!$B$4:$F$29,5,FALSE)/($F301-VLOOKUP(AJ$2,怪物属性!$B$4:$F$29,4,FALSE))</f>
        <v>46.669456066945607</v>
      </c>
      <c r="AK301" s="153">
        <f>$E301/(VLOOKUP(AK$2,怪物属性!$B$4:$F$29,3,FALSE)-$G301)/IF(AJ301&lt;0,ABS(AJ301),AJ301)</f>
        <v>0.16400956713864145</v>
      </c>
      <c r="AL301" s="152">
        <f>VLOOKUP(AL$2,怪物属性!$B$4:$F$29,5,FALSE)/($F301-VLOOKUP(AL$2,怪物属性!$B$4:$F$29,4,FALSE))</f>
        <v>53.902404526166904</v>
      </c>
      <c r="AM301" s="153">
        <f>$E301/(VLOOKUP(AM$2,怪物属性!$B$4:$F$29,3,FALSE)-$G301)/IF(AL301&lt;0,ABS(AL301),AL301)</f>
        <v>0.12212980917786306</v>
      </c>
      <c r="AN301" s="152">
        <f>VLOOKUP(AN$2,怪物属性!$B$4:$F$29,5,FALSE)/($F301-VLOOKUP(AN$2,怪物属性!$B$4:$F$29,4,FALSE))</f>
        <v>63.997520251281202</v>
      </c>
      <c r="AO301" s="153">
        <f>$E301/(VLOOKUP(AO$2,怪物属性!$B$4:$F$29,3,FALSE)-$G301)/IF(AN301&lt;0,ABS(AN301),AN301)</f>
        <v>9.0669737184038424E-2</v>
      </c>
      <c r="AP301" s="152">
        <f>VLOOKUP(AP$2,怪物属性!$B$4:$F$29,5,FALSE)/($F301-VLOOKUP(AP$2,怪物属性!$B$4:$F$29,4,FALSE))</f>
        <v>73.443197755960725</v>
      </c>
      <c r="AQ301" s="153">
        <f>$E301/(VLOOKUP(AQ$2,怪物属性!$B$4:$F$29,3,FALSE)-$G301)/IF(AP301&lt;0,ABS(AP301),AP301)</f>
        <v>6.9991308222313878E-2</v>
      </c>
      <c r="AR301" s="152">
        <f>VLOOKUP(AR$2,怪物属性!$B$4:$F$29,5,FALSE)/($F301-VLOOKUP(AR$2,怪物属性!$B$4:$F$29,4,FALSE))</f>
        <v>87.127055306427508</v>
      </c>
      <c r="AS301" s="153">
        <f>$E301/(VLOOKUP(AS$2,怪物属性!$B$4:$F$29,3,FALSE)-$G301)/IF(AR301&lt;0,ABS(AR301),AR301)</f>
        <v>5.2854197530702932E-2</v>
      </c>
      <c r="AT301" s="152">
        <f>VLOOKUP(AT$2,怪物属性!$B$4:$F$29,5,FALSE)/($F301-VLOOKUP(AT$2,怪物属性!$B$4:$F$29,4,FALSE))</f>
        <v>100.92155276991508</v>
      </c>
      <c r="AU301" s="153">
        <f>$E301/(VLOOKUP(AU$2,怪物属性!$B$4:$F$29,3,FALSE)-$G301)/IF(AT301&lt;0,ABS(AT301),AT301)</f>
        <v>4.0778517925766582E-2</v>
      </c>
      <c r="AV301" s="152">
        <f>VLOOKUP(AV$2,怪物属性!$B$4:$F$29,5,FALSE)/($F301-VLOOKUP(AV$2,怪物属性!$B$4:$F$29,4,FALSE))</f>
        <v>122.85298072613178</v>
      </c>
      <c r="AW301" s="153">
        <f>$E301/(VLOOKUP(AW$2,怪物属性!$B$4:$F$29,3,FALSE)-$G301)/IF(AV301&lt;0,ABS(AV301),AV301)</f>
        <v>2.9772719920918105E-2</v>
      </c>
      <c r="AX301" s="152">
        <f>VLOOKUP(AX$2,怪物属性!$B$4:$F$29,5,FALSE)/($F301-VLOOKUP(AX$2,怪物属性!$B$4:$F$29,4,FALSE))</f>
        <v>146.51754607422367</v>
      </c>
      <c r="AY301" s="153">
        <f>$E301/(VLOOKUP(AY$2,怪物属性!$B$4:$F$29,3,FALSE)-$G301)/IF(AX301&lt;0,ABS(AX301),AX301)</f>
        <v>2.2391210069676561E-2</v>
      </c>
      <c r="AZ301" s="152">
        <f>VLOOKUP(AZ$2,怪物属性!$B$4:$F$29,5,FALSE)/($F301-VLOOKUP(AZ$2,怪物属性!$B$4:$F$29,4,FALSE))</f>
        <v>190.93251533742333</v>
      </c>
      <c r="BA301" s="153">
        <f>$E301/(VLOOKUP(BA$2,怪物属性!$B$4:$F$29,3,FALSE)-$G301)/IF(AZ301&lt;0,ABS(AZ301),AZ301)</f>
        <v>1.5046015246899134E-2</v>
      </c>
      <c r="BB301" s="152">
        <f>VLOOKUP(BB$2,怪物属性!$B$4:$F$29,5,FALSE)/($F301-VLOOKUP(BB$2,怪物属性!$B$4:$F$29,4,FALSE))</f>
        <v>266.85062240663899</v>
      </c>
      <c r="BC301" s="153">
        <f>$E301/(VLOOKUP(BC$2,怪物属性!$B$4:$F$29,3,FALSE)-$G301)/IF(BB301&lt;0,ABS(BB301),BB301)</f>
        <v>9.3657720525243543E-3</v>
      </c>
      <c r="BD301" s="152">
        <f>VLOOKUP(BD$2,怪物属性!$B$4:$F$29,5,FALSE)/($F301-VLOOKUP(BD$2,怪物属性!$B$4:$F$29,4,FALSE))</f>
        <v>854.50923482849601</v>
      </c>
      <c r="BE301" s="153">
        <f>$E301/(VLOOKUP(BE$2,怪物属性!$B$4:$F$29,3,FALSE)-$G301)/IF(BD301&lt;0,ABS(BD301),BD301)</f>
        <v>2.3427381275050326E-3</v>
      </c>
    </row>
    <row r="302" spans="1:57" x14ac:dyDescent="0.15">
      <c r="A302" s="30">
        <f>VLOOKUP(B302,装备升级!W:AB,静态模拟!C302+1,FALSE)+IF(静态模拟!D302=0,0,VLOOKUP(B302,装备强化!AP:AZ,静态模拟!D302+1,FALSE))</f>
        <v>12707</v>
      </c>
      <c r="B302" s="149">
        <v>25</v>
      </c>
      <c r="C302" s="149">
        <v>2</v>
      </c>
      <c r="D302" s="149">
        <v>10</v>
      </c>
      <c r="E302" s="149">
        <f t="shared" si="13"/>
        <v>33930</v>
      </c>
      <c r="F302" s="22">
        <f t="shared" si="14"/>
        <v>11310</v>
      </c>
      <c r="G302" s="22">
        <f t="shared" si="15"/>
        <v>5655</v>
      </c>
      <c r="H302" s="152">
        <f>VLOOKUP(H$2,怪物属性!$B$4:$F$29,5,FALSE)/($F302-VLOOKUP(H$2,怪物属性!$B$4:$F$29,4,FALSE))</f>
        <v>1.0322733744660655</v>
      </c>
      <c r="I302" s="153">
        <f>$E302/(VLOOKUP(I$2,怪物属性!$B$4:$F$29,3,FALSE)-$G302)/IF(H302&lt;0,ABS(H302),H302)</f>
        <v>-8.0051631758402326</v>
      </c>
      <c r="J302" s="152">
        <f>VLOOKUP(J$2,怪物属性!$B$4:$F$29,5,FALSE)/($F302-VLOOKUP(J$2,怪物属性!$B$4:$F$29,4,FALSE))</f>
        <v>1.5499758570738773</v>
      </c>
      <c r="K302" s="153">
        <f>$E302/(VLOOKUP(K$2,怪物属性!$B$4:$F$29,3,FALSE)-$G302)/IF(J302&lt;0,ABS(J302),J302)</f>
        <v>-5.9437044668481862</v>
      </c>
      <c r="L302" s="152">
        <f>VLOOKUP(L$2,怪物属性!$B$4:$F$29,5,FALSE)/($F302-VLOOKUP(L$2,怪物属性!$B$4:$F$29,4,FALSE))</f>
        <v>2.4957735403970904</v>
      </c>
      <c r="M302" s="153">
        <f>$E302/(VLOOKUP(M$2,怪物属性!$B$4:$F$29,3,FALSE)-$G302)/IF(L302&lt;0,ABS(L302),L302)</f>
        <v>-4.1728003251557029</v>
      </c>
      <c r="N302" s="152">
        <f>VLOOKUP(N$2,怪物属性!$B$4:$F$29,5,FALSE)/($F302-VLOOKUP(N$2,怪物属性!$B$4:$F$29,4,FALSE))</f>
        <v>3.3074459567654122</v>
      </c>
      <c r="O302" s="153">
        <f>$E302/(VLOOKUP(O$2,怪物属性!$B$4:$F$29,3,FALSE)-$G302)/IF(N302&lt;0,ABS(N302),N302)</f>
        <v>-3.6224120847334542</v>
      </c>
      <c r="P302" s="152">
        <f>VLOOKUP(P$2,怪物属性!$B$4:$F$29,5,FALSE)/($F302-VLOOKUP(P$2,怪物属性!$B$4:$F$29,4,FALSE))</f>
        <v>4.675196248343358</v>
      </c>
      <c r="Q302" s="153">
        <f>$E302/(VLOOKUP(Q$2,怪物属性!$B$4:$F$29,3,FALSE)-$G302)/IF(P302&lt;0,ABS(P302),P302)</f>
        <v>-3.0201620289777664</v>
      </c>
      <c r="R302" s="152">
        <f>VLOOKUP(R$2,怪物属性!$B$4:$F$29,5,FALSE)/($F302-VLOOKUP(R$2,怪物属性!$B$4:$F$29,4,FALSE))</f>
        <v>5.85831686258192</v>
      </c>
      <c r="S302" s="153">
        <f>$E302/(VLOOKUP(S$2,怪物属性!$B$4:$F$29,3,FALSE)-$G302)/IF(R302&lt;0,ABS(R302),R302)</f>
        <v>-2.9716603016818057</v>
      </c>
      <c r="T302" s="152">
        <f>VLOOKUP(T$2,怪物属性!$B$4:$F$29,5,FALSE)/($F302-VLOOKUP(T$2,怪物属性!$B$4:$F$29,4,FALSE))</f>
        <v>7.7038608400509121</v>
      </c>
      <c r="U302" s="153">
        <f>$E302/(VLOOKUP(U$2,怪物属性!$B$4:$F$29,3,FALSE)-$G302)/IF(T302&lt;0,ABS(T302),T302)</f>
        <v>-2.9052012952270903</v>
      </c>
      <c r="V302" s="152">
        <f>VLOOKUP(V$2,怪物属性!$B$4:$F$29,5,FALSE)/($F302-VLOOKUP(V$2,怪物属性!$B$4:$F$29,4,FALSE))</f>
        <v>9.220779220779221</v>
      </c>
      <c r="W302" s="153">
        <f>$E302/(VLOOKUP(W$2,怪物属性!$B$4:$F$29,3,FALSE)-$G302)/IF(V302&lt;0,ABS(V302),V302)</f>
        <v>-3.4134808853118712</v>
      </c>
      <c r="X302" s="152">
        <f>VLOOKUP(X$2,怪物属性!$B$4:$F$29,5,FALSE)/($F302-VLOOKUP(X$2,怪物属性!$B$4:$F$29,4,FALSE))</f>
        <v>11.590652966523036</v>
      </c>
      <c r="Y302" s="153">
        <f>$E302/(VLOOKUP(Y$2,怪物属性!$B$4:$F$29,3,FALSE)-$G302)/IF(X302&lt;0,ABS(X302),X302)</f>
        <v>-4.5883366826201906</v>
      </c>
      <c r="Z302" s="152">
        <f>VLOOKUP(Z$2,怪物属性!$B$4:$F$29,5,FALSE)/($F302-VLOOKUP(Z$2,怪物属性!$B$4:$F$29,4,FALSE))</f>
        <v>13.529969522519472</v>
      </c>
      <c r="AA302" s="153">
        <f>$E302/(VLOOKUP(AA$2,怪物属性!$B$4:$F$29,3,FALSE)-$G302)/IF(Z302&lt;0,ABS(Z302),Z302)</f>
        <v>-13.129665869676829</v>
      </c>
      <c r="AB302" s="152">
        <f>VLOOKUP(AB$2,怪物属性!$B$4:$F$29,5,FALSE)/($F302-VLOOKUP(AB$2,怪物属性!$B$4:$F$29,4,FALSE))</f>
        <v>23.715958259099008</v>
      </c>
      <c r="AC302" s="153">
        <f>$E302/(VLOOKUP(AC$2,怪物属性!$B$4:$F$29,3,FALSE)-$G302)/IF(AB302&lt;0,ABS(AB302),AB302)</f>
        <v>0.76384528988035827</v>
      </c>
      <c r="AD302" s="152">
        <f>VLOOKUP(AD$2,怪物属性!$B$4:$F$29,5,FALSE)/($F302-VLOOKUP(AD$2,怪物属性!$B$4:$F$29,4,FALSE))</f>
        <v>27.701833047606488</v>
      </c>
      <c r="AE302" s="153">
        <f>$E302/(VLOOKUP(AE$2,怪物属性!$B$4:$F$29,3,FALSE)-$G302)/IF(AD302&lt;0,ABS(AD302),AD302)</f>
        <v>0.49269054475014812</v>
      </c>
      <c r="AF302" s="152">
        <f>VLOOKUP(AF$2,怪物属性!$B$4:$F$29,5,FALSE)/($F302-VLOOKUP(AF$2,怪物属性!$B$4:$F$29,4,FALSE))</f>
        <v>33.652233488627019</v>
      </c>
      <c r="AG302" s="153">
        <f>$E302/(VLOOKUP(AG$2,怪物属性!$B$4:$F$29,3,FALSE)-$G302)/IF(AF302&lt;0,ABS(AF302),AF302)</f>
        <v>0.32336562828968035</v>
      </c>
      <c r="AH302" s="152">
        <f>VLOOKUP(AH$2,怪物属性!$B$4:$F$29,5,FALSE)/($F302-VLOOKUP(AH$2,怪物属性!$B$4:$F$29,4,FALSE))</f>
        <v>38.854535082715344</v>
      </c>
      <c r="AI302" s="153">
        <f>$E302/(VLOOKUP(AI$2,怪物属性!$B$4:$F$29,3,FALSE)-$G302)/IF(AH302&lt;0,ABS(AH302),AH302)</f>
        <v>0.23268242347630003</v>
      </c>
      <c r="AJ302" s="152">
        <f>VLOOKUP(AJ$2,怪物属性!$B$4:$F$29,5,FALSE)/($F302-VLOOKUP(AJ$2,怪物属性!$B$4:$F$29,4,FALSE))</f>
        <v>46.530393325387365</v>
      </c>
      <c r="AK302" s="153">
        <f>$E302/(VLOOKUP(AK$2,怪物属性!$B$4:$F$29,3,FALSE)-$G302)/IF(AJ302&lt;0,ABS(AJ302),AJ302)</f>
        <v>0.16516439392996585</v>
      </c>
      <c r="AL302" s="152">
        <f>VLOOKUP(AL$2,怪物属性!$B$4:$F$29,5,FALSE)/($F302-VLOOKUP(AL$2,怪物属性!$B$4:$F$29,4,FALSE))</f>
        <v>53.73351088829704</v>
      </c>
      <c r="AM302" s="153">
        <f>$E302/(VLOOKUP(AM$2,怪物属性!$B$4:$F$29,3,FALSE)-$G302)/IF(AL302&lt;0,ABS(AL302),AL302)</f>
        <v>0.12296972275727418</v>
      </c>
      <c r="AN302" s="152">
        <f>VLOOKUP(AN$2,怪物属性!$B$4:$F$29,5,FALSE)/($F302-VLOOKUP(AN$2,怪物属性!$B$4:$F$29,4,FALSE))</f>
        <v>63.786620530565166</v>
      </c>
      <c r="AO302" s="153">
        <f>$E302/(VLOOKUP(AO$2,怪物属性!$B$4:$F$29,3,FALSE)-$G302)/IF(AN302&lt;0,ABS(AN302),AN302)</f>
        <v>9.1287065825336716E-2</v>
      </c>
      <c r="AP302" s="152">
        <f>VLOOKUP(AP$2,怪物属性!$B$4:$F$29,5,FALSE)/($F302-VLOOKUP(AP$2,怪物属性!$B$4:$F$29,4,FALSE))</f>
        <v>73.186582809224319</v>
      </c>
      <c r="AQ302" s="153">
        <f>$E302/(VLOOKUP(AQ$2,怪物属性!$B$4:$F$29,3,FALSE)-$G302)/IF(AP302&lt;0,ABS(AP302),AP302)</f>
        <v>7.0468090509071407E-2</v>
      </c>
      <c r="AR302" s="152">
        <f>VLOOKUP(AR$2,怪物属性!$B$4:$F$29,5,FALSE)/($F302-VLOOKUP(AR$2,怪物属性!$B$4:$F$29,4,FALSE))</f>
        <v>86.802680565897248</v>
      </c>
      <c r="AS302" s="153">
        <f>$E302/(VLOOKUP(AS$2,怪物属性!$B$4:$F$29,3,FALSE)-$G302)/IF(AR302&lt;0,ABS(AR302),AR302)</f>
        <v>5.3218045761176114E-2</v>
      </c>
      <c r="AT302" s="152">
        <f>VLOOKUP(AT$2,怪物属性!$B$4:$F$29,5,FALSE)/($F302-VLOOKUP(AT$2,怪物属性!$B$4:$F$29,4,FALSE))</f>
        <v>100.51510269834877</v>
      </c>
      <c r="AU302" s="153">
        <f>$E302/(VLOOKUP(AU$2,怪物属性!$B$4:$F$29,3,FALSE)-$G302)/IF(AT302&lt;0,ABS(AT302),AT302)</f>
        <v>4.1065841007643739E-2</v>
      </c>
      <c r="AV302" s="152">
        <f>VLOOKUP(AV$2,怪物属性!$B$4:$F$29,5,FALSE)/($F302-VLOOKUP(AV$2,怪物属性!$B$4:$F$29,4,FALSE))</f>
        <v>122.30477465417225</v>
      </c>
      <c r="AW302" s="153">
        <f>$E302/(VLOOKUP(AW$2,怪物属性!$B$4:$F$29,3,FALSE)-$G302)/IF(AV302&lt;0,ABS(AV302),AV302)</f>
        <v>2.9991536458654322E-2</v>
      </c>
      <c r="AX302" s="152">
        <f>VLOOKUP(AX$2,怪物属性!$B$4:$F$29,5,FALSE)/($F302-VLOOKUP(AX$2,怪物属性!$B$4:$F$29,4,FALSE))</f>
        <v>145.7814619442351</v>
      </c>
      <c r="AY302" s="153">
        <f>$E302/(VLOOKUP(AY$2,怪物属性!$B$4:$F$29,3,FALSE)-$G302)/IF(AX302&lt;0,ABS(AX302),AX302)</f>
        <v>2.2565992081625005E-2</v>
      </c>
      <c r="AZ302" s="152">
        <f>VLOOKUP(AZ$2,怪物属性!$B$4:$F$29,5,FALSE)/($F302-VLOOKUP(AZ$2,怪物属性!$B$4:$F$29,4,FALSE))</f>
        <v>189.76829268292684</v>
      </c>
      <c r="BA302" s="153">
        <f>$E302/(VLOOKUP(BA$2,怪物属性!$B$4:$F$29,3,FALSE)-$G302)/IF(AZ302&lt;0,ABS(AZ302),AZ302)</f>
        <v>1.5178012944074958E-2</v>
      </c>
      <c r="BB302" s="152">
        <f>VLOOKUP(BB$2,怪物属性!$B$4:$F$29,5,FALSE)/($F302-VLOOKUP(BB$2,怪物属性!$B$4:$F$29,4,FALSE))</f>
        <v>264.65432098765433</v>
      </c>
      <c r="BC302" s="153">
        <f>$E302/(VLOOKUP(BC$2,怪物属性!$B$4:$F$29,3,FALSE)-$G302)/IF(BB302&lt;0,ABS(BB302),BB302)</f>
        <v>9.4672110995963499E-3</v>
      </c>
      <c r="BD302" s="152">
        <f>VLOOKUP(BD$2,怪物属性!$B$4:$F$29,5,FALSE)/($F302-VLOOKUP(BD$2,怪物属性!$B$4:$F$29,4,FALSE))</f>
        <v>832.54241645244213</v>
      </c>
      <c r="BE302" s="153">
        <f>$E302/(VLOOKUP(BE$2,怪物属性!$B$4:$F$29,3,FALSE)-$G302)/IF(BD302&lt;0,ABS(BD302),BD302)</f>
        <v>2.4102359854236313E-3</v>
      </c>
    </row>
    <row r="303" spans="1:57" x14ac:dyDescent="0.15">
      <c r="A303" s="30">
        <f>VLOOKUP(B303,装备升级!W:AB,静态模拟!C303+1,FALSE)+IF(静态模拟!D303=0,0,VLOOKUP(B303,装备强化!AP:AZ,静态模拟!D303+1,FALSE))</f>
        <v>120</v>
      </c>
      <c r="B303" s="149">
        <v>25</v>
      </c>
      <c r="C303" s="149">
        <v>3</v>
      </c>
      <c r="D303" s="149">
        <v>0</v>
      </c>
      <c r="E303" s="149">
        <f t="shared" si="13"/>
        <v>43710</v>
      </c>
      <c r="F303" s="22">
        <f t="shared" si="14"/>
        <v>14570</v>
      </c>
      <c r="G303" s="22">
        <f t="shared" si="15"/>
        <v>7285</v>
      </c>
      <c r="H303" s="152">
        <f>VLOOKUP(H$2,怪物属性!$B$4:$F$29,5,FALSE)/($F303-VLOOKUP(H$2,怪物属性!$B$4:$F$29,4,FALSE))</f>
        <v>0.78832910474809714</v>
      </c>
      <c r="I303" s="153">
        <f>$E303/(VLOOKUP(I$2,怪物属性!$B$4:$F$29,3,FALSE)-$G303)/IF(H303&lt;0,ABS(H303),H303)</f>
        <v>-9.6663853219833591</v>
      </c>
      <c r="J303" s="152">
        <f>VLOOKUP(J$2,怪物属性!$B$4:$F$29,5,FALSE)/($F303-VLOOKUP(J$2,怪物属性!$B$4:$F$29,4,FALSE))</f>
        <v>1.1788468600807933</v>
      </c>
      <c r="K303" s="153">
        <f>$E303/(VLOOKUP(K$2,怪物属性!$B$4:$F$29,3,FALSE)-$G303)/IF(J303&lt;0,ABS(J303),J303)</f>
        <v>-6.9788457512959745</v>
      </c>
      <c r="L303" s="152">
        <f>VLOOKUP(L$2,怪物属性!$B$4:$F$29,5,FALSE)/($F303-VLOOKUP(L$2,怪物属性!$B$4:$F$29,4,FALSE))</f>
        <v>1.890129522108084</v>
      </c>
      <c r="M303" s="153">
        <f>$E303/(VLOOKUP(M$2,怪物属性!$B$4:$F$29,3,FALSE)-$G303)/IF(L303&lt;0,ABS(L303),L303)</f>
        <v>-4.731055511124036</v>
      </c>
      <c r="N303" s="152">
        <f>VLOOKUP(N$2,怪物属性!$B$4:$F$29,5,FALSE)/($F303-VLOOKUP(N$2,怪物属性!$B$4:$F$29,4,FALSE))</f>
        <v>2.4938122547539994</v>
      </c>
      <c r="O303" s="153">
        <f>$E303/(VLOOKUP(O$2,怪物属性!$B$4:$F$29,3,FALSE)-$G303)/IF(N303&lt;0,ABS(N303),N303)</f>
        <v>-3.9281447758478194</v>
      </c>
      <c r="P303" s="152">
        <f>VLOOKUP(P$2,怪物属性!$B$4:$F$29,5,FALSE)/($F303-VLOOKUP(P$2,怪物属性!$B$4:$F$29,4,FALSE))</f>
        <v>3.5089907414492312</v>
      </c>
      <c r="Q303" s="153">
        <f>$E303/(VLOOKUP(Q$2,怪物属性!$B$4:$F$29,3,FALSE)-$G303)/IF(P303&lt;0,ABS(P303),P303)</f>
        <v>-3.0886618377733446</v>
      </c>
      <c r="R303" s="152">
        <f>VLOOKUP(R$2,怪物属性!$B$4:$F$29,5,FALSE)/($F303-VLOOKUP(R$2,怪物属性!$B$4:$F$29,4,FALSE))</f>
        <v>4.3747378233512002</v>
      </c>
      <c r="S303" s="153">
        <f>$E303/(VLOOKUP(S$2,怪物属性!$B$4:$F$29,3,FALSE)-$G303)/IF(R303&lt;0,ABS(R303),R303)</f>
        <v>-2.7916892684419321</v>
      </c>
      <c r="T303" s="152">
        <f>VLOOKUP(T$2,怪物属性!$B$4:$F$29,5,FALSE)/($F303-VLOOKUP(T$2,怪物属性!$B$4:$F$29,4,FALSE))</f>
        <v>5.724464060529634</v>
      </c>
      <c r="U303" s="153">
        <f>$E303/(VLOOKUP(U$2,怪物属性!$B$4:$F$29,3,FALSE)-$G303)/IF(T303&lt;0,ABS(T303),T303)</f>
        <v>-2.4270976797786918</v>
      </c>
      <c r="V303" s="152">
        <f>VLOOKUP(V$2,怪物属性!$B$4:$F$29,5,FALSE)/($F303-VLOOKUP(V$2,怪物属性!$B$4:$F$29,4,FALSE))</f>
        <v>6.8159999999999998</v>
      </c>
      <c r="W303" s="153">
        <f>$E303/(VLOOKUP(W$2,怪物属性!$B$4:$F$29,3,FALSE)-$G303)/IF(V303&lt;0,ABS(V303),V303)</f>
        <v>-2.3681137786839201</v>
      </c>
      <c r="X303" s="152">
        <f>VLOOKUP(X$2,怪物属性!$B$4:$F$29,5,FALSE)/($F303-VLOOKUP(X$2,怪物属性!$B$4:$F$29,4,FALSE))</f>
        <v>8.5214036227763792</v>
      </c>
      <c r="Y303" s="153">
        <f>$E303/(VLOOKUP(Y$2,怪物属性!$B$4:$F$29,3,FALSE)-$G303)/IF(X303&lt;0,ABS(X303),X303)</f>
        <v>-2.2616563685558129</v>
      </c>
      <c r="Z303" s="152">
        <f>VLOOKUP(Z$2,怪物属性!$B$4:$F$29,5,FALSE)/($F303-VLOOKUP(Z$2,怪物属性!$B$4:$F$29,4,FALSE))</f>
        <v>9.8904200016503019</v>
      </c>
      <c r="AA303" s="153">
        <f>$E303/(VLOOKUP(AA$2,怪物属性!$B$4:$F$29,3,FALSE)-$G303)/IF(Z303&lt;0,ABS(Z303),Z303)</f>
        <v>-2.4269237190039274</v>
      </c>
      <c r="AB303" s="152">
        <f>VLOOKUP(AB$2,怪物属性!$B$4:$F$29,5,FALSE)/($F303-VLOOKUP(AB$2,怪物属性!$B$4:$F$29,4,FALSE))</f>
        <v>16.762007555315705</v>
      </c>
      <c r="AC303" s="153">
        <f>$E303/(VLOOKUP(AC$2,怪物属性!$B$4:$F$29,3,FALSE)-$G303)/IF(AB303&lt;0,ABS(AB303),AB303)</f>
        <v>10.731205233995532</v>
      </c>
      <c r="AD303" s="152">
        <f>VLOOKUP(AD$2,怪物属性!$B$4:$F$29,5,FALSE)/($F303-VLOOKUP(AD$2,怪物属性!$B$4:$F$29,4,FALSE))</f>
        <v>19.373143963847642</v>
      </c>
      <c r="AE303" s="153">
        <f>$E303/(VLOOKUP(AE$2,怪物属性!$B$4:$F$29,3,FALSE)-$G303)/IF(AD303&lt;0,ABS(AD303),AD303)</f>
        <v>2.6357665130367431</v>
      </c>
      <c r="AF303" s="152">
        <f>VLOOKUP(AF$2,怪物属性!$B$4:$F$29,5,FALSE)/($F303-VLOOKUP(AF$2,怪物属性!$B$4:$F$29,4,FALSE))</f>
        <v>23.261413146429248</v>
      </c>
      <c r="AG303" s="153">
        <f>$E303/(VLOOKUP(AG$2,怪物属性!$B$4:$F$29,3,FALSE)-$G303)/IF(AF303&lt;0,ABS(AF303),AF303)</f>
        <v>1.2628209565380262</v>
      </c>
      <c r="AH303" s="152">
        <f>VLOOKUP(AH$2,怪物属性!$B$4:$F$29,5,FALSE)/($F303-VLOOKUP(AH$2,怪物属性!$B$4:$F$29,4,FALSE))</f>
        <v>26.523364485981308</v>
      </c>
      <c r="AI303" s="153">
        <f>$E303/(VLOOKUP(AI$2,怪物属性!$B$4:$F$29,3,FALSE)-$G303)/IF(AH303&lt;0,ABS(AH303),AH303)</f>
        <v>0.77625104687510904</v>
      </c>
      <c r="AJ303" s="152">
        <f>VLOOKUP(AJ$2,怪物属性!$B$4:$F$29,5,FALSE)/($F303-VLOOKUP(AJ$2,怪物属性!$B$4:$F$29,4,FALSE))</f>
        <v>31.318892900120336</v>
      </c>
      <c r="AK303" s="153">
        <f>$E303/(VLOOKUP(AK$2,怪物属性!$B$4:$F$29,3,FALSE)-$G303)/IF(AJ303&lt;0,ABS(AJ303),AJ303)</f>
        <v>0.50112861865382241</v>
      </c>
      <c r="AL303" s="152">
        <f>VLOOKUP(AL$2,怪物属性!$B$4:$F$29,5,FALSE)/($F303-VLOOKUP(AL$2,怪物属性!$B$4:$F$29,4,FALSE))</f>
        <v>35.567873068547129</v>
      </c>
      <c r="AM303" s="153">
        <f>$E303/(VLOOKUP(AM$2,怪物属性!$B$4:$F$29,3,FALSE)-$G303)/IF(AL303&lt;0,ABS(AL303),AL303)</f>
        <v>0.35061854946270132</v>
      </c>
      <c r="AN303" s="152">
        <f>VLOOKUP(AN$2,怪物属性!$B$4:$F$29,5,FALSE)/($F303-VLOOKUP(AN$2,怪物属性!$B$4:$F$29,4,FALSE))</f>
        <v>41.496516239682713</v>
      </c>
      <c r="AO303" s="153">
        <f>$E303/(VLOOKUP(AO$2,怪物属性!$B$4:$F$29,3,FALSE)-$G303)/IF(AN303&lt;0,ABS(AN303),AN303)</f>
        <v>0.25097484772022977</v>
      </c>
      <c r="AP303" s="152">
        <f>VLOOKUP(AP$2,怪物属性!$B$4:$F$29,5,FALSE)/($F303-VLOOKUP(AP$2,怪物属性!$B$4:$F$29,4,FALSE))</f>
        <v>46.629563668744431</v>
      </c>
      <c r="AQ303" s="153">
        <f>$E303/(VLOOKUP(AQ$2,怪物属性!$B$4:$F$29,3,FALSE)-$G303)/IF(AP303&lt;0,ABS(AP303),AP303)</f>
        <v>0.1894096061696969</v>
      </c>
      <c r="AR303" s="152">
        <f>VLOOKUP(AR$2,怪物属性!$B$4:$F$29,5,FALSE)/($F303-VLOOKUP(AR$2,怪物属性!$B$4:$F$29,4,FALSE))</f>
        <v>54.020389249304912</v>
      </c>
      <c r="AS303" s="153">
        <f>$E303/(VLOOKUP(AS$2,怪物属性!$B$4:$F$29,3,FALSE)-$G303)/IF(AR303&lt;0,ABS(AR303),AR303)</f>
        <v>0.14158161519269327</v>
      </c>
      <c r="AT303" s="152">
        <f>VLOOKUP(AT$2,怪物属性!$B$4:$F$29,5,FALSE)/($F303-VLOOKUP(AT$2,怪物属性!$B$4:$F$29,4,FALSE))</f>
        <v>60.680525164113789</v>
      </c>
      <c r="AU303" s="153">
        <f>$E303/(VLOOKUP(AU$2,怪物属性!$B$4:$F$29,3,FALSE)-$G303)/IF(AT303&lt;0,ABS(AT303),AT303)</f>
        <v>0.10930651830733029</v>
      </c>
      <c r="AV303" s="152">
        <f>VLOOKUP(AV$2,怪物属性!$B$4:$F$29,5,FALSE)/($F303-VLOOKUP(AV$2,怪物属性!$B$4:$F$29,4,FALSE))</f>
        <v>70.804701627486438</v>
      </c>
      <c r="AW303" s="153">
        <f>$E303/(VLOOKUP(AW$2,怪物属性!$B$4:$F$29,3,FALSE)-$G303)/IF(AV303&lt;0,ABS(AV303),AV303)</f>
        <v>8.1014683214400265E-2</v>
      </c>
      <c r="AX303" s="152">
        <f>VLOOKUP(AX$2,怪物属性!$B$4:$F$29,5,FALSE)/($F303-VLOOKUP(AX$2,怪物属性!$B$4:$F$29,4,FALSE))</f>
        <v>80.148598259908852</v>
      </c>
      <c r="AY303" s="153">
        <f>$E303/(VLOOKUP(AY$2,怪物属性!$B$4:$F$29,3,FALSE)-$G303)/IF(AX303&lt;0,ABS(AX303),AX303)</f>
        <v>6.2800783273103941E-2</v>
      </c>
      <c r="AZ303" s="152">
        <f>VLOOKUP(AZ$2,怪物属性!$B$4:$F$29,5,FALSE)/($F303-VLOOKUP(AZ$2,怪物属性!$B$4:$F$29,4,FALSE))</f>
        <v>95.174311926605498</v>
      </c>
      <c r="BA303" s="153">
        <f>$E303/(VLOOKUP(BA$2,怪物属性!$B$4:$F$29,3,FALSE)-$G303)/IF(AZ303&lt;0,ABS(AZ303),AZ303)</f>
        <v>4.5247544780860835E-2</v>
      </c>
      <c r="BB303" s="152">
        <f>VLOOKUP(BB$2,怪物属性!$B$4:$F$29,5,FALSE)/($F303-VLOOKUP(BB$2,怪物属性!$B$4:$F$29,4,FALSE))</f>
        <v>113.02460456942003</v>
      </c>
      <c r="BC303" s="153">
        <f>$E303/(VLOOKUP(BC$2,怪物属性!$B$4:$F$29,3,FALSE)-$G303)/IF(BB303&lt;0,ABS(BB303),BB303)</f>
        <v>3.2465576971557962E-2</v>
      </c>
      <c r="BD303" s="152">
        <f>VLOOKUP(BD$2,怪物属性!$B$4:$F$29,5,FALSE)/($F303-VLOOKUP(BD$2,怪物属性!$B$4:$F$29,4,FALSE))</f>
        <v>160.40564635958395</v>
      </c>
      <c r="BE303" s="153">
        <f>$E303/(VLOOKUP(BE$2,怪物属性!$B$4:$F$29,3,FALSE)-$G303)/IF(BD303&lt;0,ABS(BD303),BD303)</f>
        <v>1.7834717066378136E-2</v>
      </c>
    </row>
    <row r="304" spans="1:57" x14ac:dyDescent="0.15">
      <c r="A304" s="30">
        <f>VLOOKUP(B304,装备升级!W:AB,静态模拟!C304+1,FALSE)+IF(静态模拟!D304=0,0,VLOOKUP(B304,装备强化!AP:AZ,静态模拟!D304+1,FALSE))</f>
        <v>540</v>
      </c>
      <c r="B304" s="149">
        <v>25</v>
      </c>
      <c r="C304" s="149">
        <v>3</v>
      </c>
      <c r="D304" s="149">
        <v>1</v>
      </c>
      <c r="E304" s="149">
        <f t="shared" si="13"/>
        <v>43800</v>
      </c>
      <c r="F304" s="22">
        <f t="shared" si="14"/>
        <v>14600</v>
      </c>
      <c r="G304" s="22">
        <f t="shared" si="15"/>
        <v>7300</v>
      </c>
      <c r="H304" s="152">
        <f>VLOOKUP(H$2,怪物属性!$B$4:$F$29,5,FALSE)/($F304-VLOOKUP(H$2,怪物属性!$B$4:$F$29,4,FALSE))</f>
        <v>0.78661844484629295</v>
      </c>
      <c r="I304" s="153">
        <f>$E304/(VLOOKUP(I$2,怪物属性!$B$4:$F$29,3,FALSE)-$G304)/IF(H304&lt;0,ABS(H304),H304)</f>
        <v>-9.6820343088758172</v>
      </c>
      <c r="J304" s="152">
        <f>VLOOKUP(J$2,怪物属性!$B$4:$F$29,5,FALSE)/($F304-VLOOKUP(J$2,怪物属性!$B$4:$F$29,4,FALSE))</f>
        <v>1.1762550384756321</v>
      </c>
      <c r="K304" s="153">
        <f>$E304/(VLOOKUP(K$2,怪物属性!$B$4:$F$29,3,FALSE)-$G304)/IF(J304&lt;0,ABS(J304),J304)</f>
        <v>-6.9888930987061828</v>
      </c>
      <c r="L304" s="152">
        <f>VLOOKUP(L$2,怪物属性!$B$4:$F$29,5,FALSE)/($F304-VLOOKUP(L$2,怪物属性!$B$4:$F$29,4,FALSE))</f>
        <v>1.8859180035650625</v>
      </c>
      <c r="M304" s="153">
        <f>$E304/(VLOOKUP(M$2,怪物属性!$B$4:$F$29,3,FALSE)-$G304)/IF(L304&lt;0,ABS(L304),L304)</f>
        <v>-4.7368475841533684</v>
      </c>
      <c r="N304" s="152">
        <f>VLOOKUP(N$2,怪物属性!$B$4:$F$29,5,FALSE)/($F304-VLOOKUP(N$2,怪物属性!$B$4:$F$29,4,FALSE))</f>
        <v>2.4881794910405057</v>
      </c>
      <c r="O304" s="153">
        <f>$E304/(VLOOKUP(O$2,怪物属性!$B$4:$F$29,3,FALSE)-$G304)/IF(N304&lt;0,ABS(N304),N304)</f>
        <v>-3.9319257679328987</v>
      </c>
      <c r="P304" s="152">
        <f>VLOOKUP(P$2,怪物属性!$B$4:$F$29,5,FALSE)/($F304-VLOOKUP(P$2,怪物属性!$B$4:$F$29,4,FALSE))</f>
        <v>3.5009542713184212</v>
      </c>
      <c r="Q304" s="153">
        <f>$E304/(VLOOKUP(Q$2,怪物属性!$B$4:$F$29,3,FALSE)-$G304)/IF(P304&lt;0,ABS(P304),P304)</f>
        <v>-3.09063108633294</v>
      </c>
      <c r="R304" s="152">
        <f>VLOOKUP(R$2,怪物属性!$B$4:$F$29,5,FALSE)/($F304-VLOOKUP(R$2,怪物属性!$B$4:$F$29,4,FALSE))</f>
        <v>4.3645663799116488</v>
      </c>
      <c r="S304" s="153">
        <f>$E304/(VLOOKUP(S$2,怪物属性!$B$4:$F$29,3,FALSE)-$G304)/IF(R304&lt;0,ABS(R304),R304)</f>
        <v>-2.7922540835336398</v>
      </c>
      <c r="T304" s="152">
        <f>VLOOKUP(T$2,怪物属性!$B$4:$F$29,5,FALSE)/($F304-VLOOKUP(T$2,怪物属性!$B$4:$F$29,4,FALSE))</f>
        <v>5.7109608428998273</v>
      </c>
      <c r="U304" s="153">
        <f>$E304/(VLOOKUP(U$2,怪物属性!$B$4:$F$29,3,FALSE)-$G304)/IF(T304&lt;0,ABS(T304),T304)</f>
        <v>-2.4262772843624134</v>
      </c>
      <c r="V304" s="152">
        <f>VLOOKUP(V$2,怪物属性!$B$4:$F$29,5,FALSE)/($F304-VLOOKUP(V$2,怪物属性!$B$4:$F$29,4,FALSE))</f>
        <v>6.7996807661612131</v>
      </c>
      <c r="W304" s="153">
        <f>$E304/(VLOOKUP(W$2,怪物属性!$B$4:$F$29,3,FALSE)-$G304)/IF(V304&lt;0,ABS(V304),V304)</f>
        <v>-2.365581664795974</v>
      </c>
      <c r="X304" s="152">
        <f>VLOOKUP(X$2,怪物属性!$B$4:$F$29,5,FALSE)/($F304-VLOOKUP(X$2,怪物属性!$B$4:$F$29,4,FALSE))</f>
        <v>8.5006887610404345</v>
      </c>
      <c r="Y304" s="153">
        <f>$E304/(VLOOKUP(Y$2,怪物属性!$B$4:$F$29,3,FALSE)-$G304)/IF(X304&lt;0,ABS(X304),X304)</f>
        <v>-2.2569091825740357</v>
      </c>
      <c r="Z304" s="152">
        <f>VLOOKUP(Z$2,怪物属性!$B$4:$F$29,5,FALSE)/($F304-VLOOKUP(Z$2,怪物属性!$B$4:$F$29,4,FALSE))</f>
        <v>9.8659972014157535</v>
      </c>
      <c r="AA304" s="153">
        <f>$E304/(VLOOKUP(AA$2,怪物属性!$B$4:$F$29,3,FALSE)-$G304)/IF(Z304&lt;0,ABS(Z304),Z304)</f>
        <v>-2.4180231012941573</v>
      </c>
      <c r="AB304" s="152">
        <f>VLOOKUP(AB$2,怪物属性!$B$4:$F$29,5,FALSE)/($F304-VLOOKUP(AB$2,怪物属性!$B$4:$F$29,4,FALSE))</f>
        <v>16.716899892357375</v>
      </c>
      <c r="AC304" s="153">
        <f>$E304/(VLOOKUP(AC$2,怪物属性!$B$4:$F$29,3,FALSE)-$G304)/IF(AB304&lt;0,ABS(AB304),AB304)</f>
        <v>11.491679940353135</v>
      </c>
      <c r="AD304" s="152">
        <f>VLOOKUP(AD$2,怪物属性!$B$4:$F$29,5,FALSE)/($F304-VLOOKUP(AD$2,怪物属性!$B$4:$F$29,4,FALSE))</f>
        <v>19.319690977651064</v>
      </c>
      <c r="AE304" s="153">
        <f>$E304/(VLOOKUP(AE$2,怪物属性!$B$4:$F$29,3,FALSE)-$G304)/IF(AD304&lt;0,ABS(AD304),AD304)</f>
        <v>2.6957396049403286</v>
      </c>
      <c r="AF304" s="152">
        <f>VLOOKUP(AF$2,怪物属性!$B$4:$F$29,5,FALSE)/($F304-VLOOKUP(AF$2,怪物属性!$B$4:$F$29,4,FALSE))</f>
        <v>23.195504344540989</v>
      </c>
      <c r="AG304" s="153">
        <f>$E304/(VLOOKUP(AG$2,怪物属性!$B$4:$F$29,3,FALSE)-$G304)/IF(AF304&lt;0,ABS(AF304),AF304)</f>
        <v>1.2819395419993991</v>
      </c>
      <c r="AH304" s="152">
        <f>VLOOKUP(AH$2,怪物属性!$B$4:$F$29,5,FALSE)/($F304-VLOOKUP(AH$2,怪物属性!$B$4:$F$29,4,FALSE))</f>
        <v>26.446126965637742</v>
      </c>
      <c r="AI304" s="153">
        <f>$E304/(VLOOKUP(AI$2,怪物属性!$B$4:$F$29,3,FALSE)-$G304)/IF(AH304&lt;0,ABS(AH304),AH304)</f>
        <v>0.78567227034031228</v>
      </c>
      <c r="AJ304" s="152">
        <f>VLOOKUP(AJ$2,怪物属性!$B$4:$F$29,5,FALSE)/($F304-VLOOKUP(AJ$2,怪物属性!$B$4:$F$29,4,FALSE))</f>
        <v>31.224955008998201</v>
      </c>
      <c r="AK304" s="153">
        <f>$E304/(VLOOKUP(AK$2,怪物属性!$B$4:$F$29,3,FALSE)-$G304)/IF(AJ304&lt;0,ABS(AJ304),AJ304)</f>
        <v>0.50639862775380684</v>
      </c>
      <c r="AL304" s="152">
        <f>VLOOKUP(AL$2,怪物属性!$B$4:$F$29,5,FALSE)/($F304-VLOOKUP(AL$2,怪物属性!$B$4:$F$29,4,FALSE))</f>
        <v>35.45756228677763</v>
      </c>
      <c r="AM304" s="153">
        <f>$E304/(VLOOKUP(AM$2,怪物属性!$B$4:$F$29,3,FALSE)-$G304)/IF(AL304&lt;0,ABS(AL304),AL304)</f>
        <v>0.35394828231481895</v>
      </c>
      <c r="AN304" s="152">
        <f>VLOOKUP(AN$2,怪物属性!$B$4:$F$29,5,FALSE)/($F304-VLOOKUP(AN$2,怪物属性!$B$4:$F$29,4,FALSE))</f>
        <v>41.363500373971576</v>
      </c>
      <c r="AO304" s="153">
        <f>$E304/(VLOOKUP(AO$2,怪物属性!$B$4:$F$29,3,FALSE)-$G304)/IF(AN304&lt;0,ABS(AN304),AN304)</f>
        <v>0.25320530373545858</v>
      </c>
      <c r="AP304" s="152">
        <f>VLOOKUP(AP$2,怪物属性!$B$4:$F$29,5,FALSE)/($F304-VLOOKUP(AP$2,怪物属性!$B$4:$F$29,4,FALSE))</f>
        <v>46.474373197248724</v>
      </c>
      <c r="AQ304" s="153">
        <f>$E304/(VLOOKUP(AQ$2,怪物属性!$B$4:$F$29,3,FALSE)-$G304)/IF(AP304&lt;0,ABS(AP304),AP304)</f>
        <v>0.19101233968127201</v>
      </c>
      <c r="AR304" s="152">
        <f>VLOOKUP(AR$2,怪物属性!$B$4:$F$29,5,FALSE)/($F304-VLOOKUP(AR$2,怪物属性!$B$4:$F$29,4,FALSE))</f>
        <v>53.833294851073653</v>
      </c>
      <c r="AS304" s="153">
        <f>$E304/(VLOOKUP(AS$2,怪物属性!$B$4:$F$29,3,FALSE)-$G304)/IF(AR304&lt;0,ABS(AR304),AR304)</f>
        <v>0.1427408548477975</v>
      </c>
      <c r="AT304" s="152">
        <f>VLOOKUP(AT$2,怪物属性!$B$4:$F$29,5,FALSE)/($F304-VLOOKUP(AT$2,怪物属性!$B$4:$F$29,4,FALSE))</f>
        <v>60.460029069767444</v>
      </c>
      <c r="AU304" s="153">
        <f>$E304/(VLOOKUP(AU$2,怪物属性!$B$4:$F$29,3,FALSE)-$G304)/IF(AT304&lt;0,ABS(AT304),AT304)</f>
        <v>0.11018183518383361</v>
      </c>
      <c r="AV304" s="152">
        <f>VLOOKUP(AV$2,怪物属性!$B$4:$F$29,5,FALSE)/($F304-VLOOKUP(AV$2,怪物属性!$B$4:$F$29,4,FALSE))</f>
        <v>70.531394750385999</v>
      </c>
      <c r="AW304" s="153">
        <f>$E304/(VLOOKUP(AW$2,怪物属性!$B$4:$F$29,3,FALSE)-$G304)/IF(AV304&lt;0,ABS(AV304),AV304)</f>
        <v>8.1656811929986597E-2</v>
      </c>
      <c r="AX304" s="152">
        <f>VLOOKUP(AX$2,怪物属性!$B$4:$F$29,5,FALSE)/($F304-VLOOKUP(AX$2,怪物属性!$B$4:$F$29,4,FALSE))</f>
        <v>79.817906752853801</v>
      </c>
      <c r="AY304" s="153">
        <f>$E304/(VLOOKUP(AY$2,怪物属性!$B$4:$F$29,3,FALSE)-$G304)/IF(AX304&lt;0,ABS(AX304),AX304)</f>
        <v>6.3300154999472197E-2</v>
      </c>
      <c r="AZ304" s="152">
        <f>VLOOKUP(AZ$2,怪物属性!$B$4:$F$29,5,FALSE)/($F304-VLOOKUP(AZ$2,怪物属性!$B$4:$F$29,4,FALSE))</f>
        <v>94.739726027397253</v>
      </c>
      <c r="BA304" s="153">
        <f>$E304/(VLOOKUP(BA$2,怪物属性!$B$4:$F$29,3,FALSE)-$G304)/IF(AZ304&lt;0,ABS(AZ304),AZ304)</f>
        <v>4.5616108503964553E-2</v>
      </c>
      <c r="BB304" s="152">
        <f>VLOOKUP(BB$2,怪物属性!$B$4:$F$29,5,FALSE)/($F304-VLOOKUP(BB$2,怪物属性!$B$4:$F$29,4,FALSE))</f>
        <v>112.43181818181819</v>
      </c>
      <c r="BC304" s="153">
        <f>$E304/(VLOOKUP(BC$2,怪物属性!$B$4:$F$29,3,FALSE)-$G304)/IF(BB304&lt;0,ABS(BB304),BB304)</f>
        <v>3.2745182484813937E-2</v>
      </c>
      <c r="BD304" s="152">
        <f>VLOOKUP(BD$2,怪物属性!$B$4:$F$29,5,FALSE)/($F304-VLOOKUP(BD$2,怪物属性!$B$4:$F$29,4,FALSE))</f>
        <v>159.2227138643068</v>
      </c>
      <c r="BE304" s="153">
        <f>$E304/(VLOOKUP(BE$2,怪物属性!$B$4:$F$29,3,FALSE)-$G304)/IF(BD304&lt;0,ABS(BD304),BD304)</f>
        <v>1.8021906458593355E-2</v>
      </c>
    </row>
    <row r="305" spans="1:57" x14ac:dyDescent="0.15">
      <c r="A305" s="30">
        <f>VLOOKUP(B305,装备升级!W:AB,静态模拟!C305+1,FALSE)+IF(静态模拟!D305=0,0,VLOOKUP(B305,装备强化!AP:AZ,静态模拟!D305+1,FALSE))</f>
        <v>984</v>
      </c>
      <c r="B305" s="149">
        <v>25</v>
      </c>
      <c r="C305" s="149">
        <v>3</v>
      </c>
      <c r="D305" s="149">
        <v>2</v>
      </c>
      <c r="E305" s="149">
        <f t="shared" si="13"/>
        <v>43890</v>
      </c>
      <c r="F305" s="22">
        <f t="shared" si="14"/>
        <v>14630</v>
      </c>
      <c r="G305" s="22">
        <f t="shared" si="15"/>
        <v>7315</v>
      </c>
      <c r="H305" s="152">
        <f>VLOOKUP(H$2,怪物属性!$B$4:$F$29,5,FALSE)/($F305-VLOOKUP(H$2,怪物属性!$B$4:$F$29,4,FALSE))</f>
        <v>0.78491519307109348</v>
      </c>
      <c r="I305" s="153">
        <f>$E305/(VLOOKUP(I$2,怪物属性!$B$4:$F$29,3,FALSE)-$G305)/IF(H305&lt;0,ABS(H305),H305)</f>
        <v>-9.6976879926321953</v>
      </c>
      <c r="J305" s="152">
        <f>VLOOKUP(J$2,怪物属性!$B$4:$F$29,5,FALSE)/($F305-VLOOKUP(J$2,怪物属性!$B$4:$F$29,4,FALSE))</f>
        <v>1.1736745886654478</v>
      </c>
      <c r="K305" s="153">
        <f>$E305/(VLOOKUP(K$2,怪物属性!$B$4:$F$29,3,FALSE)-$G305)/IF(J305&lt;0,ABS(J305),J305)</f>
        <v>-6.9989470020167879</v>
      </c>
      <c r="L305" s="152">
        <f>VLOOKUP(L$2,怪物属性!$B$4:$F$29,5,FALSE)/($F305-VLOOKUP(L$2,怪物属性!$B$4:$F$29,4,FALSE))</f>
        <v>1.88172521120498</v>
      </c>
      <c r="M305" s="153">
        <f>$E305/(VLOOKUP(M$2,怪物属性!$B$4:$F$29,3,FALSE)-$G305)/IF(L305&lt;0,ABS(L305),L305)</f>
        <v>-4.7426475675559328</v>
      </c>
      <c r="N305" s="152">
        <f>VLOOKUP(N$2,怪物属性!$B$4:$F$29,5,FALSE)/($F305-VLOOKUP(N$2,怪物属性!$B$4:$F$29,4,FALSE))</f>
        <v>2.4825721153846154</v>
      </c>
      <c r="O305" s="153">
        <f>$E305/(VLOOKUP(O$2,怪物属性!$B$4:$F$29,3,FALSE)-$G305)/IF(N305&lt;0,ABS(N305),N305)</f>
        <v>-3.9357178840006699</v>
      </c>
      <c r="P305" s="152">
        <f>VLOOKUP(P$2,怪物属性!$B$4:$F$29,5,FALSE)/($F305-VLOOKUP(P$2,怪物属性!$B$4:$F$29,4,FALSE))</f>
        <v>3.4929545281438039</v>
      </c>
      <c r="Q305" s="153">
        <f>$E305/(VLOOKUP(Q$2,怪物属性!$B$4:$F$29,3,FALSE)-$G305)/IF(P305&lt;0,ABS(P305),P305)</f>
        <v>-3.0926147761388498</v>
      </c>
      <c r="R305" s="152">
        <f>VLOOKUP(R$2,怪物属性!$B$4:$F$29,5,FALSE)/($F305-VLOOKUP(R$2,怪物属性!$B$4:$F$29,4,FALSE))</f>
        <v>4.3544421247970311</v>
      </c>
      <c r="S305" s="153">
        <f>$E305/(VLOOKUP(S$2,怪物属性!$B$4:$F$29,3,FALSE)-$G305)/IF(R305&lt;0,ABS(R305),R305)</f>
        <v>-2.7928407725625206</v>
      </c>
      <c r="T305" s="152">
        <f>VLOOKUP(T$2,怪物属性!$B$4:$F$29,5,FALSE)/($F305-VLOOKUP(T$2,怪物属性!$B$4:$F$29,4,FALSE))</f>
        <v>5.6975211797929086</v>
      </c>
      <c r="U305" s="153">
        <f>$E305/(VLOOKUP(U$2,怪物属性!$B$4:$F$29,3,FALSE)-$G305)/IF(T305&lt;0,ABS(T305),T305)</f>
        <v>-2.4254880474025509</v>
      </c>
      <c r="V305" s="152">
        <f>VLOOKUP(V$2,怪物属性!$B$4:$F$29,5,FALSE)/($F305-VLOOKUP(V$2,怪物属性!$B$4:$F$29,4,FALSE))</f>
        <v>6.7834394904458595</v>
      </c>
      <c r="W305" s="153">
        <f>$E305/(VLOOKUP(W$2,怪物属性!$B$4:$F$29,3,FALSE)-$G305)/IF(V305&lt;0,ABS(V305),V305)</f>
        <v>-2.3631004434201999</v>
      </c>
      <c r="X305" s="152">
        <f>VLOOKUP(X$2,怪物属性!$B$4:$F$29,5,FALSE)/($F305-VLOOKUP(X$2,怪物属性!$B$4:$F$29,4,FALSE))</f>
        <v>8.480074367472314</v>
      </c>
      <c r="Y305" s="153">
        <f>$E305/(VLOOKUP(Y$2,怪物属性!$B$4:$F$29,3,FALSE)-$G305)/IF(X305&lt;0,ABS(X305),X305)</f>
        <v>-2.252246369848256</v>
      </c>
      <c r="Z305" s="152">
        <f>VLOOKUP(Z$2,怪物属性!$B$4:$F$29,5,FALSE)/($F305-VLOOKUP(Z$2,怪物属性!$B$4:$F$29,4,FALSE))</f>
        <v>9.8416947204203957</v>
      </c>
      <c r="AA305" s="153">
        <f>$E305/(VLOOKUP(AA$2,怪物属性!$B$4:$F$29,3,FALSE)-$G305)/IF(Z305&lt;0,ABS(Z305),Z305)</f>
        <v>-2.4092910791224065</v>
      </c>
      <c r="AB305" s="152">
        <f>VLOOKUP(AB$2,怪物属性!$B$4:$F$29,5,FALSE)/($F305-VLOOKUP(AB$2,怪物属性!$B$4:$F$29,4,FALSE))</f>
        <v>16.672034353193773</v>
      </c>
      <c r="AC305" s="153">
        <f>$E305/(VLOOKUP(AC$2,怪物属性!$B$4:$F$29,3,FALSE)-$G305)/IF(AB305&lt;0,ABS(AB305),AB305)</f>
        <v>12.359399798663198</v>
      </c>
      <c r="AD305" s="152">
        <f>VLOOKUP(AD$2,怪物属性!$B$4:$F$29,5,FALSE)/($F305-VLOOKUP(AD$2,怪物属性!$B$4:$F$29,4,FALSE))</f>
        <v>19.266532147115473</v>
      </c>
      <c r="AE305" s="153">
        <f>$E305/(VLOOKUP(AE$2,怪物属性!$B$4:$F$29,3,FALSE)-$G305)/IF(AD305&lt;0,ABS(AD305),AD305)</f>
        <v>2.7579220180677031</v>
      </c>
      <c r="AF305" s="152">
        <f>VLOOKUP(AF$2,怪物属性!$B$4:$F$29,5,FALSE)/($F305-VLOOKUP(AF$2,怪物属性!$B$4:$F$29,4,FALSE))</f>
        <v>23.12996797890375</v>
      </c>
      <c r="AG305" s="153">
        <f>$E305/(VLOOKUP(AG$2,怪物属性!$B$4:$F$29,3,FALSE)-$G305)/IF(AF305&lt;0,ABS(AF305),AF305)</f>
        <v>1.3014665945881239</v>
      </c>
      <c r="AH305" s="152">
        <f>VLOOKUP(AH$2,怪物属性!$B$4:$F$29,5,FALSE)/($F305-VLOOKUP(AH$2,怪物属性!$B$4:$F$29,4,FALSE))</f>
        <v>26.369337979094077</v>
      </c>
      <c r="AI305" s="153">
        <f>$E305/(VLOOKUP(AI$2,怪物属性!$B$4:$F$29,3,FALSE)-$G305)/IF(AH305&lt;0,ABS(AH305),AH305)</f>
        <v>0.79523800264447386</v>
      </c>
      <c r="AJ305" s="152">
        <f>VLOOKUP(AJ$2,怪物属性!$B$4:$F$29,5,FALSE)/($F305-VLOOKUP(AJ$2,怪物属性!$B$4:$F$29,4,FALSE))</f>
        <v>31.131578947368421</v>
      </c>
      <c r="AK305" s="153">
        <f>$E305/(VLOOKUP(AK$2,怪物属性!$B$4:$F$29,3,FALSE)-$G305)/IF(AJ305&lt;0,ABS(AJ305),AJ305)</f>
        <v>0.51173229953070798</v>
      </c>
      <c r="AL305" s="152">
        <f>VLOOKUP(AL$2,怪物属性!$B$4:$F$29,5,FALSE)/($F305-VLOOKUP(AL$2,怪物属性!$B$4:$F$29,4,FALSE))</f>
        <v>35.347933628774605</v>
      </c>
      <c r="AM305" s="153">
        <f>$E305/(VLOOKUP(AM$2,怪物属性!$B$4:$F$29,3,FALSE)-$G305)/IF(AL305&lt;0,ABS(AL305),AL305)</f>
        <v>0.3573112917994346</v>
      </c>
      <c r="AN305" s="152">
        <f>VLOOKUP(AN$2,怪物属性!$B$4:$F$29,5,FALSE)/($F305-VLOOKUP(AN$2,怪物属性!$B$4:$F$29,4,FALSE))</f>
        <v>41.231334540419638</v>
      </c>
      <c r="AO305" s="153">
        <f>$E305/(VLOOKUP(AO$2,怪物属性!$B$4:$F$29,3,FALSE)-$G305)/IF(AN305&lt;0,ABS(AN305),AN305)</f>
        <v>0.25545516527203943</v>
      </c>
      <c r="AP305" s="152">
        <f>VLOOKUP(AP$2,怪物属性!$B$4:$F$29,5,FALSE)/($F305-VLOOKUP(AP$2,怪物属性!$B$4:$F$29,4,FALSE))</f>
        <v>46.320212295444492</v>
      </c>
      <c r="AQ305" s="153">
        <f>$E305/(VLOOKUP(AQ$2,怪物属性!$B$4:$F$29,3,FALSE)-$G305)/IF(AP305&lt;0,ABS(AP305),AP305)</f>
        <v>0.19262746845502701</v>
      </c>
      <c r="AR305" s="152">
        <f>VLOOKUP(AR$2,怪物属性!$B$4:$F$29,5,FALSE)/($F305-VLOOKUP(AR$2,怪物属性!$B$4:$F$29,4,FALSE))</f>
        <v>53.647491946617578</v>
      </c>
      <c r="AS305" s="153">
        <f>$E305/(VLOOKUP(AS$2,怪物属性!$B$4:$F$29,3,FALSE)-$G305)/IF(AR305&lt;0,ABS(AR305),AR305)</f>
        <v>0.14390824887719753</v>
      </c>
      <c r="AT305" s="152">
        <f>VLOOKUP(AT$2,怪物属性!$B$4:$F$29,5,FALSE)/($F305-VLOOKUP(AT$2,怪物属性!$B$4:$F$29,4,FALSE))</f>
        <v>60.241129616220128</v>
      </c>
      <c r="AU305" s="153">
        <f>$E305/(VLOOKUP(AU$2,怪物属性!$B$4:$F$29,3,FALSE)-$G305)/IF(AT305&lt;0,ABS(AT305),AT305)</f>
        <v>0.11106280415243661</v>
      </c>
      <c r="AV305" s="152">
        <f>VLOOKUP(AV$2,怪物属性!$B$4:$F$29,5,FALSE)/($F305-VLOOKUP(AV$2,怪物属性!$B$4:$F$29,4,FALSE))</f>
        <v>70.260189694950014</v>
      </c>
      <c r="AW305" s="153">
        <f>$E305/(VLOOKUP(AW$2,怪物属性!$B$4:$F$29,3,FALSE)-$G305)/IF(AV305&lt;0,ABS(AV305),AV305)</f>
        <v>8.2302776590251675E-2</v>
      </c>
      <c r="AX305" s="152">
        <f>VLOOKUP(AX$2,怪物属性!$B$4:$F$29,5,FALSE)/($F305-VLOOKUP(AX$2,怪物属性!$B$4:$F$29,4,FALSE))</f>
        <v>79.489932885906043</v>
      </c>
      <c r="AY305" s="153">
        <f>$E305/(VLOOKUP(AY$2,怪物属性!$B$4:$F$29,3,FALSE)-$G305)/IF(AX305&lt;0,ABS(AX305),AX305)</f>
        <v>6.380233303338595E-2</v>
      </c>
      <c r="AZ305" s="152">
        <f>VLOOKUP(AZ$2,怪物属性!$B$4:$F$29,5,FALSE)/($F305-VLOOKUP(AZ$2,怪物属性!$B$4:$F$29,4,FALSE))</f>
        <v>94.309090909090912</v>
      </c>
      <c r="BA305" s="153">
        <f>$E305/(VLOOKUP(BA$2,怪物属性!$B$4:$F$29,3,FALSE)-$G305)/IF(AZ305&lt;0,ABS(AZ305),AZ305)</f>
        <v>4.5986622073578599E-2</v>
      </c>
      <c r="BB305" s="152">
        <f>VLOOKUP(BB$2,怪物属性!$B$4:$F$29,5,FALSE)/($F305-VLOOKUP(BB$2,怪物属性!$B$4:$F$29,4,FALSE))</f>
        <v>111.84521739130435</v>
      </c>
      <c r="BC305" s="153">
        <f>$E305/(VLOOKUP(BC$2,怪物属性!$B$4:$F$29,3,FALSE)-$G305)/IF(BB305&lt;0,ABS(BB305),BB305)</f>
        <v>3.3026200627483876E-2</v>
      </c>
      <c r="BD305" s="152">
        <f>VLOOKUP(BD$2,怪物属性!$B$4:$F$29,5,FALSE)/($F305-VLOOKUP(BD$2,怪物属性!$B$4:$F$29,4,FALSE))</f>
        <v>158.05710102489019</v>
      </c>
      <c r="BE305" s="153">
        <f>$E305/(VLOOKUP(BE$2,怪物属性!$B$4:$F$29,3,FALSE)-$G305)/IF(BD305&lt;0,ABS(BD305),BD305)</f>
        <v>1.8210010838232132E-2</v>
      </c>
    </row>
    <row r="306" spans="1:57" x14ac:dyDescent="0.15">
      <c r="A306" s="30">
        <f>VLOOKUP(B306,装备升级!W:AB,静态模拟!C306+1,FALSE)+IF(静态模拟!D306=0,0,VLOOKUP(B306,装备强化!AP:AZ,静态模拟!D306+1,FALSE))</f>
        <v>1500</v>
      </c>
      <c r="B306" s="149">
        <v>25</v>
      </c>
      <c r="C306" s="149">
        <v>3</v>
      </c>
      <c r="D306" s="149">
        <v>3</v>
      </c>
      <c r="E306" s="149">
        <f t="shared" si="13"/>
        <v>43980</v>
      </c>
      <c r="F306" s="22">
        <f t="shared" si="14"/>
        <v>14660</v>
      </c>
      <c r="G306" s="22">
        <f t="shared" si="15"/>
        <v>7330</v>
      </c>
      <c r="H306" s="152">
        <f>VLOOKUP(H$2,怪物属性!$B$4:$F$29,5,FALSE)/($F306-VLOOKUP(H$2,怪物属性!$B$4:$F$29,4,FALSE))</f>
        <v>0.78321930140439322</v>
      </c>
      <c r="I306" s="153">
        <f>$E306/(VLOOKUP(I$2,怪物属性!$B$4:$F$29,3,FALSE)-$G306)/IF(H306&lt;0,ABS(H306),H306)</f>
        <v>-9.71334633669154</v>
      </c>
      <c r="J306" s="152">
        <f>VLOOKUP(J$2,怪物属性!$B$4:$F$29,5,FALSE)/($F306-VLOOKUP(J$2,怪物属性!$B$4:$F$29,4,FALSE))</f>
        <v>1.1711054359722728</v>
      </c>
      <c r="K306" s="153">
        <f>$E306/(VLOOKUP(K$2,怪物属性!$B$4:$F$29,3,FALSE)-$G306)/IF(J306&lt;0,ABS(J306),J306)</f>
        <v>-7.0090074061670391</v>
      </c>
      <c r="L306" s="152">
        <f>VLOOKUP(L$2,怪物属性!$B$4:$F$29,5,FALSE)/($F306-VLOOKUP(L$2,怪物属性!$B$4:$F$29,4,FALSE))</f>
        <v>1.8775510204081634</v>
      </c>
      <c r="M306" s="153">
        <f>$E306/(VLOOKUP(M$2,怪物属性!$B$4:$F$29,3,FALSE)-$G306)/IF(L306&lt;0,ABS(L306),L306)</f>
        <v>-4.7484553891714185</v>
      </c>
      <c r="N306" s="152">
        <f>VLOOKUP(N$2,怪物属性!$B$4:$F$29,5,FALSE)/($F306-VLOOKUP(N$2,怪物属性!$B$4:$F$29,4,FALSE))</f>
        <v>2.4769899565282567</v>
      </c>
      <c r="O306" s="153">
        <f>$E306/(VLOOKUP(O$2,怪物属性!$B$4:$F$29,3,FALSE)-$G306)/IF(N306&lt;0,ABS(N306),N306)</f>
        <v>-3.9395210129840788</v>
      </c>
      <c r="P306" s="152">
        <f>VLOOKUP(P$2,怪物属性!$B$4:$F$29,5,FALSE)/($F306-VLOOKUP(P$2,怪物属性!$B$4:$F$29,4,FALSE))</f>
        <v>3.4849912607340983</v>
      </c>
      <c r="Q306" s="153">
        <f>$E306/(VLOOKUP(Q$2,怪物属性!$B$4:$F$29,3,FALSE)-$G306)/IF(P306&lt;0,ABS(P306),P306)</f>
        <v>-3.0946127478345065</v>
      </c>
      <c r="R306" s="152">
        <f>VLOOKUP(R$2,怪物属性!$B$4:$F$29,5,FALSE)/($F306-VLOOKUP(R$2,怪物属性!$B$4:$F$29,4,FALSE))</f>
        <v>4.3443647303864843</v>
      </c>
      <c r="S306" s="153">
        <f>$E306/(VLOOKUP(S$2,怪物属性!$B$4:$F$29,3,FALSE)-$G306)/IF(R306&lt;0,ABS(R306),R306)</f>
        <v>-2.7934490639151166</v>
      </c>
      <c r="T306" s="152">
        <f>VLOOKUP(T$2,怪物属性!$B$4:$F$29,5,FALSE)/($F306-VLOOKUP(T$2,怪物属性!$B$4:$F$29,4,FALSE))</f>
        <v>5.6841446235717639</v>
      </c>
      <c r="U306" s="153">
        <f>$E306/(VLOOKUP(U$2,怪物属性!$B$4:$F$29,3,FALSE)-$G306)/IF(T306&lt;0,ABS(T306),T306)</f>
        <v>-2.4247295294974931</v>
      </c>
      <c r="V306" s="152">
        <f>VLOOKUP(V$2,怪物属性!$B$4:$F$29,5,FALSE)/($F306-VLOOKUP(V$2,怪物属性!$B$4:$F$29,4,FALSE))</f>
        <v>6.767275615567911</v>
      </c>
      <c r="W306" s="153">
        <f>$E306/(VLOOKUP(W$2,怪物属性!$B$4:$F$29,3,FALSE)-$G306)/IF(V306&lt;0,ABS(V306),V306)</f>
        <v>-2.3606692826775402</v>
      </c>
      <c r="X306" s="152">
        <f>VLOOKUP(X$2,怪物属性!$B$4:$F$29,5,FALSE)/($F306-VLOOKUP(X$2,怪物属性!$B$4:$F$29,4,FALSE))</f>
        <v>8.4595597129263762</v>
      </c>
      <c r="Y306" s="153">
        <f>$E306/(VLOOKUP(Y$2,怪物属性!$B$4:$F$29,3,FALSE)-$G306)/IF(X306&lt;0,ABS(X306),X306)</f>
        <v>-2.2476662888754402</v>
      </c>
      <c r="Z306" s="152">
        <f>VLOOKUP(Z$2,怪物属性!$B$4:$F$29,5,FALSE)/($F306-VLOOKUP(Z$2,怪物属性!$B$4:$F$29,4,FALSE))</f>
        <v>9.8175116717175861</v>
      </c>
      <c r="AA306" s="153">
        <f>$E306/(VLOOKUP(AA$2,怪物属性!$B$4:$F$29,3,FALSE)-$G306)/IF(Z306&lt;0,ABS(Z306),Z306)</f>
        <v>-2.40072358667988</v>
      </c>
      <c r="AB306" s="152">
        <f>VLOOKUP(AB$2,怪物属性!$B$4:$F$29,5,FALSE)/($F306-VLOOKUP(AB$2,怪物属性!$B$4:$F$29,4,FALSE))</f>
        <v>16.627408993576019</v>
      </c>
      <c r="AC306" s="153">
        <f>$E306/(VLOOKUP(AC$2,怪物属性!$B$4:$F$29,3,FALSE)-$G306)/IF(AB306&lt;0,ABS(AB306),AB306)</f>
        <v>13.358738707096723</v>
      </c>
      <c r="AD306" s="152">
        <f>VLOOKUP(AD$2,怪物属性!$B$4:$F$29,5,FALSE)/($F306-VLOOKUP(AD$2,怪物属性!$B$4:$F$29,4,FALSE))</f>
        <v>19.213665050763744</v>
      </c>
      <c r="AE306" s="153">
        <f>$E306/(VLOOKUP(AE$2,怪物属性!$B$4:$F$29,3,FALSE)-$G306)/IF(AD306&lt;0,ABS(AD306),AD306)</f>
        <v>2.8224363411427511</v>
      </c>
      <c r="AF306" s="152">
        <f>VLOOKUP(AF$2,怪物属性!$B$4:$F$29,5,FALSE)/($F306-VLOOKUP(AF$2,怪物属性!$B$4:$F$29,4,FALSE))</f>
        <v>23.064800901577762</v>
      </c>
      <c r="AG306" s="153">
        <f>$E306/(VLOOKUP(AG$2,怪物属性!$B$4:$F$29,3,FALSE)-$G306)/IF(AF306&lt;0,ABS(AF306),AF306)</f>
        <v>1.3214148523643054</v>
      </c>
      <c r="AH306" s="152">
        <f>VLOOKUP(AH$2,怪物属性!$B$4:$F$29,5,FALSE)/($F306-VLOOKUP(AH$2,怪物属性!$B$4:$F$29,4,FALSE))</f>
        <v>26.29299363057325</v>
      </c>
      <c r="AI306" s="153">
        <f>$E306/(VLOOKUP(AI$2,怪物属性!$B$4:$F$29,3,FALSE)-$G306)/IF(AH306&lt;0,ABS(AH306),AH306)</f>
        <v>0.80495137318978438</v>
      </c>
      <c r="AJ306" s="152">
        <f>VLOOKUP(AJ$2,怪物属性!$B$4:$F$29,5,FALSE)/($F306-VLOOKUP(AJ$2,怪物属性!$B$4:$F$29,4,FALSE))</f>
        <v>31.038759689922479</v>
      </c>
      <c r="AK306" s="153">
        <f>$E306/(VLOOKUP(AK$2,怪物属性!$B$4:$F$29,3,FALSE)-$G306)/IF(AJ306&lt;0,ABS(AJ306),AJ306)</f>
        <v>0.5171306795394387</v>
      </c>
      <c r="AL306" s="152">
        <f>VLOOKUP(AL$2,怪物属性!$B$4:$F$29,5,FALSE)/($F306-VLOOKUP(AL$2,怪物属性!$B$4:$F$29,4,FALSE))</f>
        <v>35.238980787013254</v>
      </c>
      <c r="AM306" s="153">
        <f>$E306/(VLOOKUP(AM$2,怪物属性!$B$4:$F$29,3,FALSE)-$G306)/IF(AL306&lt;0,ABS(AL306),AL306)</f>
        <v>0.36070801070512121</v>
      </c>
      <c r="AN306" s="152">
        <f>VLOOKUP(AN$2,怪物属性!$B$4:$F$29,5,FALSE)/($F306-VLOOKUP(AN$2,怪物属性!$B$4:$F$29,4,FALSE))</f>
        <v>41.100010616838304</v>
      </c>
      <c r="AO306" s="153">
        <f>$E306/(VLOOKUP(AO$2,怪物属性!$B$4:$F$29,3,FALSE)-$G306)/IF(AN306&lt;0,ABS(AN306),AN306)</f>
        <v>0.25772464264992923</v>
      </c>
      <c r="AP306" s="152">
        <f>VLOOKUP(AP$2,怪物属性!$B$4:$F$29,5,FALSE)/($F306-VLOOKUP(AP$2,怪物属性!$B$4:$F$29,4,FALSE))</f>
        <v>46.167070751597976</v>
      </c>
      <c r="AQ306" s="153">
        <f>$E306/(VLOOKUP(AQ$2,怪物属性!$B$4:$F$29,3,FALSE)-$G306)/IF(AP306&lt;0,ABS(AP306),AP306)</f>
        <v>0.19425510623215231</v>
      </c>
      <c r="AR306" s="152">
        <f>VLOOKUP(AR$2,怪物属性!$B$4:$F$29,5,FALSE)/($F306-VLOOKUP(AR$2,怪物属性!$B$4:$F$29,4,FALSE))</f>
        <v>53.462967209355654</v>
      </c>
      <c r="AS306" s="153">
        <f>$E306/(VLOOKUP(AS$2,怪物属性!$B$4:$F$29,3,FALSE)-$G306)/IF(AR306&lt;0,ABS(AR306),AR306)</f>
        <v>0.14508386199814965</v>
      </c>
      <c r="AT306" s="152">
        <f>VLOOKUP(AT$2,怪物属性!$B$4:$F$29,5,FALSE)/($F306-VLOOKUP(AT$2,怪物属性!$B$4:$F$29,4,FALSE))</f>
        <v>60.023809523809526</v>
      </c>
      <c r="AU306" s="153">
        <f>$E306/(VLOOKUP(AU$2,怪物属性!$B$4:$F$29,3,FALSE)-$G306)/IF(AT306&lt;0,ABS(AT306),AT306)</f>
        <v>0.11194946407397115</v>
      </c>
      <c r="AV306" s="152">
        <f>VLOOKUP(AV$2,怪物属性!$B$4:$F$29,5,FALSE)/($F306-VLOOKUP(AV$2,怪物属性!$B$4:$F$29,4,FALSE))</f>
        <v>69.991062308478035</v>
      </c>
      <c r="AW306" s="153">
        <f>$E306/(VLOOKUP(AW$2,怪物属性!$B$4:$F$29,3,FALSE)-$G306)/IF(AV306&lt;0,ABS(AV306),AV306)</f>
        <v>8.2952599982985695E-2</v>
      </c>
      <c r="AX306" s="152">
        <f>VLOOKUP(AX$2,怪物属性!$B$4:$F$29,5,FALSE)/($F306-VLOOKUP(AX$2,怪物属性!$B$4:$F$29,4,FALSE))</f>
        <v>79.164643295594047</v>
      </c>
      <c r="AY306" s="153">
        <f>$E306/(VLOOKUP(AY$2,怪物属性!$B$4:$F$29,3,FALSE)-$G306)/IF(AX306&lt;0,ABS(AX306),AX306)</f>
        <v>6.4307331992722205E-2</v>
      </c>
      <c r="AZ306" s="152">
        <f>VLOOKUP(AZ$2,怪物属性!$B$4:$F$29,5,FALSE)/($F306-VLOOKUP(AZ$2,怪物属性!$B$4:$F$29,4,FALSE))</f>
        <v>93.882352941176464</v>
      </c>
      <c r="BA306" s="153">
        <f>$E306/(VLOOKUP(BA$2,怪物属性!$B$4:$F$29,3,FALSE)-$G306)/IF(AZ306&lt;0,ABS(AZ306),AZ306)</f>
        <v>4.6359094172839323E-2</v>
      </c>
      <c r="BB306" s="152">
        <f>VLOOKUP(BB$2,怪物属性!$B$4:$F$29,5,FALSE)/($F306-VLOOKUP(BB$2,怪物属性!$B$4:$F$29,4,FALSE))</f>
        <v>111.26470588235294</v>
      </c>
      <c r="BC306" s="153">
        <f>$E306/(VLOOKUP(BC$2,怪物属性!$B$4:$F$29,3,FALSE)-$G306)/IF(BB306&lt;0,ABS(BB306),BB306)</f>
        <v>3.3308636756298513E-2</v>
      </c>
      <c r="BD306" s="152">
        <f>VLOOKUP(BD$2,怪物属性!$B$4:$F$29,5,FALSE)/($F306-VLOOKUP(BD$2,怪物属性!$B$4:$F$29,4,FALSE))</f>
        <v>156.90843023255815</v>
      </c>
      <c r="BE306" s="153">
        <f>$E306/(VLOOKUP(BE$2,怪物属性!$B$4:$F$29,3,FALSE)-$G306)/IF(BD306&lt;0,ABS(BD306),BD306)</f>
        <v>1.8399032908093086E-2</v>
      </c>
    </row>
    <row r="307" spans="1:57" x14ac:dyDescent="0.15">
      <c r="A307" s="30">
        <f>VLOOKUP(B307,装备升级!W:AB,静态模拟!C307+1,FALSE)+IF(静态模拟!D307=0,0,VLOOKUP(B307,装备强化!AP:AZ,静态模拟!D307+1,FALSE))</f>
        <v>2139</v>
      </c>
      <c r="B307" s="149">
        <v>25</v>
      </c>
      <c r="C307" s="149">
        <v>3</v>
      </c>
      <c r="D307" s="149">
        <v>4</v>
      </c>
      <c r="E307" s="149">
        <f t="shared" si="13"/>
        <v>44070</v>
      </c>
      <c r="F307" s="22">
        <f t="shared" si="14"/>
        <v>14690</v>
      </c>
      <c r="G307" s="22">
        <f t="shared" si="15"/>
        <v>7345</v>
      </c>
      <c r="H307" s="152">
        <f>VLOOKUP(H$2,怪物属性!$B$4:$F$29,5,FALSE)/($F307-VLOOKUP(H$2,怪物属性!$B$4:$F$29,4,FALSE))</f>
        <v>0.78153072224218467</v>
      </c>
      <c r="I307" s="153">
        <f>$E307/(VLOOKUP(I$2,怪物属性!$B$4:$F$29,3,FALSE)-$G307)/IF(H307&lt;0,ABS(H307),H307)</f>
        <v>-9.7290093048713739</v>
      </c>
      <c r="J307" s="152">
        <f>VLOOKUP(J$2,怪物属性!$B$4:$F$29,5,FALSE)/($F307-VLOOKUP(J$2,怪物属性!$B$4:$F$29,4,FALSE))</f>
        <v>1.1685475063705861</v>
      </c>
      <c r="K307" s="153">
        <f>$E307/(VLOOKUP(K$2,怪物属性!$B$4:$F$29,3,FALSE)-$G307)/IF(J307&lt;0,ABS(J307),J307)</f>
        <v>-7.019074256711038</v>
      </c>
      <c r="L307" s="152">
        <f>VLOOKUP(L$2,怪物属性!$B$4:$F$29,5,FALSE)/($F307-VLOOKUP(L$2,怪物属性!$B$4:$F$29,4,FALSE))</f>
        <v>1.8733953076582559</v>
      </c>
      <c r="M307" s="153">
        <f>$E307/(VLOOKUP(M$2,怪物属性!$B$4:$F$29,3,FALSE)-$G307)/IF(L307&lt;0,ABS(L307),L307)</f>
        <v>-4.7542709777145449</v>
      </c>
      <c r="N307" s="152">
        <f>VLOOKUP(N$2,怪物属性!$B$4:$F$29,5,FALSE)/($F307-VLOOKUP(N$2,怪物属性!$B$4:$F$29,4,FALSE))</f>
        <v>2.4714328447502245</v>
      </c>
      <c r="O307" s="153">
        <f>$E307/(VLOOKUP(O$2,怪物属性!$B$4:$F$29,3,FALSE)-$G307)/IF(N307&lt;0,ABS(N307),N307)</f>
        <v>-3.9433350452897584</v>
      </c>
      <c r="P307" s="152">
        <f>VLOOKUP(P$2,怪物属性!$B$4:$F$29,5,FALSE)/($F307-VLOOKUP(P$2,怪物属性!$B$4:$F$29,4,FALSE))</f>
        <v>3.477064220183486</v>
      </c>
      <c r="Q307" s="153">
        <f>$E307/(VLOOKUP(Q$2,怪物属性!$B$4:$F$29,3,FALSE)-$G307)/IF(P307&lt;0,ABS(P307),P307)</f>
        <v>-3.0966248443993769</v>
      </c>
      <c r="R307" s="152">
        <f>VLOOKUP(R$2,怪物属性!$B$4:$F$29,5,FALSE)/($F307-VLOOKUP(R$2,怪物属性!$B$4:$F$29,4,FALSE))</f>
        <v>4.3343338720849687</v>
      </c>
      <c r="S307" s="153">
        <f>$E307/(VLOOKUP(S$2,怪物属性!$B$4:$F$29,3,FALSE)-$G307)/IF(R307&lt;0,ABS(R307),R307)</f>
        <v>-2.7940786904563444</v>
      </c>
      <c r="T307" s="152">
        <f>VLOOKUP(T$2,怪物属性!$B$4:$F$29,5,FALSE)/($F307-VLOOKUP(T$2,怪物属性!$B$4:$F$29,4,FALSE))</f>
        <v>5.6708307307932539</v>
      </c>
      <c r="U307" s="153">
        <f>$E307/(VLOOKUP(U$2,怪物属性!$B$4:$F$29,3,FALSE)-$G307)/IF(T307&lt;0,ABS(T307),T307)</f>
        <v>-2.4240012994689919</v>
      </c>
      <c r="V307" s="152">
        <f>VLOOKUP(V$2,怪物属性!$B$4:$F$29,5,FALSE)/($F307-VLOOKUP(V$2,怪物属性!$B$4:$F$29,4,FALSE))</f>
        <v>6.751188589540412</v>
      </c>
      <c r="W307" s="153">
        <f>$E307/(VLOOKUP(W$2,怪物属性!$B$4:$F$29,3,FALSE)-$G307)/IF(V307&lt;0,ABS(V307),V307)</f>
        <v>-2.3582873687209966</v>
      </c>
      <c r="X307" s="152">
        <f>VLOOKUP(X$2,怪物属性!$B$4:$F$29,5,FALSE)/($F307-VLOOKUP(X$2,怪物属性!$B$4:$F$29,4,FALSE))</f>
        <v>8.4391440752956317</v>
      </c>
      <c r="Y307" s="153">
        <f>$E307/(VLOOKUP(Y$2,怪物属性!$B$4:$F$29,3,FALSE)-$G307)/IF(X307&lt;0,ABS(X307),X307)</f>
        <v>-2.2431673404593311</v>
      </c>
      <c r="Z307" s="152">
        <f>VLOOKUP(Z$2,怪物属性!$B$4:$F$29,5,FALSE)/($F307-VLOOKUP(Z$2,怪物属性!$B$4:$F$29,4,FALSE))</f>
        <v>9.7934471770569491</v>
      </c>
      <c r="AA307" s="153">
        <f>$E307/(VLOOKUP(AA$2,怪物属性!$B$4:$F$29,3,FALSE)-$G307)/IF(Z307&lt;0,ABS(Z307),Z307)</f>
        <v>-2.392316687848655</v>
      </c>
      <c r="AB307" s="152">
        <f>VLOOKUP(AB$2,怪物属性!$B$4:$F$29,5,FALSE)/($F307-VLOOKUP(AB$2,怪物属性!$B$4:$F$29,4,FALSE))</f>
        <v>16.583021890016017</v>
      </c>
      <c r="AC307" s="153">
        <f>$E307/(VLOOKUP(AC$2,怪物属性!$B$4:$F$29,3,FALSE)-$G307)/IF(AB307&lt;0,ABS(AB307),AB307)</f>
        <v>14.522062005848015</v>
      </c>
      <c r="AD307" s="152">
        <f>VLOOKUP(AD$2,怪物属性!$B$4:$F$29,5,FALSE)/($F307-VLOOKUP(AD$2,怪物属性!$B$4:$F$29,4,FALSE))</f>
        <v>19.161087293624007</v>
      </c>
      <c r="AE307" s="153">
        <f>$E307/(VLOOKUP(AE$2,怪物属性!$B$4:$F$29,3,FALSE)-$G307)/IF(AD307&lt;0,ABS(AD307),AD307)</f>
        <v>2.8894144032454299</v>
      </c>
      <c r="AF307" s="152">
        <f>VLOOKUP(AF$2,怪物属性!$B$4:$F$29,5,FALSE)/($F307-VLOOKUP(AF$2,怪物属性!$B$4:$F$29,4,FALSE))</f>
        <v>23</v>
      </c>
      <c r="AG307" s="153">
        <f>$E307/(VLOOKUP(AG$2,怪物属性!$B$4:$F$29,3,FALSE)-$G307)/IF(AF307&lt;0,ABS(AF307),AF307)</f>
        <v>1.3417975886006577</v>
      </c>
      <c r="AH307" s="152">
        <f>VLOOKUP(AH$2,怪物属性!$B$4:$F$29,5,FALSE)/($F307-VLOOKUP(AH$2,怪物属性!$B$4:$F$29,4,FALSE))</f>
        <v>26.217090069284065</v>
      </c>
      <c r="AI307" s="153">
        <f>$E307/(VLOOKUP(AI$2,怪物属性!$B$4:$F$29,3,FALSE)-$G307)/IF(AH307&lt;0,ABS(AH307),AH307)</f>
        <v>0.81481560239352568</v>
      </c>
      <c r="AJ307" s="152">
        <f>VLOOKUP(AJ$2,怪物属性!$B$4:$F$29,5,FALSE)/($F307-VLOOKUP(AJ$2,怪物属性!$B$4:$F$29,4,FALSE))</f>
        <v>30.946492271105825</v>
      </c>
      <c r="AK307" s="153">
        <f>$E307/(VLOOKUP(AK$2,怪物属性!$B$4:$F$29,3,FALSE)-$G307)/IF(AJ307&lt;0,ABS(AJ307),AJ307)</f>
        <v>0.52259483635630422</v>
      </c>
      <c r="AL307" s="152">
        <f>VLOOKUP(AL$2,怪物属性!$B$4:$F$29,5,FALSE)/($F307-VLOOKUP(AL$2,怪物属性!$B$4:$F$29,4,FALSE))</f>
        <v>35.130697531496466</v>
      </c>
      <c r="AM307" s="153">
        <f>$E307/(VLOOKUP(AM$2,怪物属性!$B$4:$F$29,3,FALSE)-$G307)/IF(AL307&lt;0,ABS(AL307),AL307)</f>
        <v>0.36413887935813377</v>
      </c>
      <c r="AN307" s="152">
        <f>VLOOKUP(AN$2,怪物属性!$B$4:$F$29,5,FALSE)/($F307-VLOOKUP(AN$2,怪物属性!$B$4:$F$29,4,FALSE))</f>
        <v>40.9695205841888</v>
      </c>
      <c r="AO307" s="153">
        <f>$E307/(VLOOKUP(AO$2,怪物属性!$B$4:$F$29,3,FALSE)-$G307)/IF(AN307&lt;0,ABS(AN307),AN307)</f>
        <v>0.2600139492394104</v>
      </c>
      <c r="AP307" s="152">
        <f>VLOOKUP(AP$2,怪物属性!$B$4:$F$29,5,FALSE)/($F307-VLOOKUP(AP$2,怪物属性!$B$4:$F$29,4,FALSE))</f>
        <v>46.014938488576448</v>
      </c>
      <c r="AQ307" s="153">
        <f>$E307/(VLOOKUP(AQ$2,怪物属性!$B$4:$F$29,3,FALSE)-$G307)/IF(AP307&lt;0,ABS(AP307),AP307)</f>
        <v>0.19589536814972131</v>
      </c>
      <c r="AR307" s="152">
        <f>VLOOKUP(AR$2,怪物属性!$B$4:$F$29,5,FALSE)/($F307-VLOOKUP(AR$2,怪物属性!$B$4:$F$29,4,FALSE))</f>
        <v>53.279707495429619</v>
      </c>
      <c r="AS307" s="153">
        <f>$E307/(VLOOKUP(AS$2,怪物属性!$B$4:$F$29,3,FALSE)-$G307)/IF(AR307&lt;0,ABS(AR307),AR307)</f>
        <v>0.14626775961456548</v>
      </c>
      <c r="AT307" s="152">
        <f>VLOOKUP(AT$2,怪物属性!$B$4:$F$29,5,FALSE)/($F307-VLOOKUP(AT$2,怪物属性!$B$4:$F$29,4,FALSE))</f>
        <v>59.808051761322787</v>
      </c>
      <c r="AU307" s="153">
        <f>$E307/(VLOOKUP(AU$2,怪物属性!$B$4:$F$29,3,FALSE)-$G307)/IF(AT307&lt;0,ABS(AT307),AT307)</f>
        <v>0.11284185416633648</v>
      </c>
      <c r="AV307" s="152">
        <f>VLOOKUP(AV$2,怪物属性!$B$4:$F$29,5,FALSE)/($F307-VLOOKUP(AV$2,怪物属性!$B$4:$F$29,4,FALSE))</f>
        <v>69.723988806919365</v>
      </c>
      <c r="AW307" s="153">
        <f>$E307/(VLOOKUP(AW$2,怪物属性!$B$4:$F$29,3,FALSE)-$G307)/IF(AV307&lt;0,ABS(AV307),AV307)</f>
        <v>8.3606305076834281E-2</v>
      </c>
      <c r="AX307" s="152">
        <f>VLOOKUP(AX$2,怪物属性!$B$4:$F$29,5,FALSE)/($F307-VLOOKUP(AX$2,怪物属性!$B$4:$F$29,4,FALSE))</f>
        <v>78.842005162342076</v>
      </c>
      <c r="AY307" s="153">
        <f>$E307/(VLOOKUP(AY$2,怪物属性!$B$4:$F$29,3,FALSE)-$G307)/IF(AX307&lt;0,ABS(AX307),AX307)</f>
        <v>6.4815166597059326E-2</v>
      </c>
      <c r="AZ307" s="152">
        <f>VLOOKUP(AZ$2,怪物属性!$B$4:$F$29,5,FALSE)/($F307-VLOOKUP(AZ$2,怪物属性!$B$4:$F$29,4,FALSE))</f>
        <v>93.459459459459453</v>
      </c>
      <c r="BA307" s="153">
        <f>$E307/(VLOOKUP(BA$2,怪物属性!$B$4:$F$29,3,FALSE)-$G307)/IF(AZ307&lt;0,ABS(AZ307),AZ307)</f>
        <v>4.6733533536517213E-2</v>
      </c>
      <c r="BB307" s="152">
        <f>VLOOKUP(BB$2,怪物属性!$B$4:$F$29,5,FALSE)/($F307-VLOOKUP(BB$2,怪物属性!$B$4:$F$29,4,FALSE))</f>
        <v>110.69018932874354</v>
      </c>
      <c r="BC307" s="153">
        <f>$E307/(VLOOKUP(BC$2,怪物属性!$B$4:$F$29,3,FALSE)-$G307)/IF(BB307&lt;0,ABS(BB307),BB307)</f>
        <v>3.3592496255106699E-2</v>
      </c>
      <c r="BD307" s="152">
        <f>VLOOKUP(BD$2,怪物属性!$B$4:$F$29,5,FALSE)/($F307-VLOOKUP(BD$2,怪物属性!$B$4:$F$29,4,FALSE))</f>
        <v>155.77633477633478</v>
      </c>
      <c r="BE307" s="153">
        <f>$E307/(VLOOKUP(BE$2,怪物属性!$B$4:$F$29,3,FALSE)-$G307)/IF(BD307&lt;0,ABS(BD307),BD307)</f>
        <v>1.858897538163045E-2</v>
      </c>
    </row>
    <row r="308" spans="1:57" x14ac:dyDescent="0.15">
      <c r="A308" s="30">
        <f>VLOOKUP(B308,装备升级!W:AB,静态模拟!C308+1,FALSE)+IF(静态模拟!D308=0,0,VLOOKUP(B308,装备强化!AP:AZ,静态模拟!D308+1,FALSE))</f>
        <v>2949</v>
      </c>
      <c r="B308" s="149">
        <v>25</v>
      </c>
      <c r="C308" s="149">
        <v>3</v>
      </c>
      <c r="D308" s="149">
        <v>5</v>
      </c>
      <c r="E308" s="149">
        <f t="shared" si="13"/>
        <v>44160</v>
      </c>
      <c r="F308" s="22">
        <f t="shared" si="14"/>
        <v>14720</v>
      </c>
      <c r="G308" s="22">
        <f t="shared" si="15"/>
        <v>7360</v>
      </c>
      <c r="H308" s="152">
        <f>VLOOKUP(H$2,怪物属性!$B$4:$F$29,5,FALSE)/($F308-VLOOKUP(H$2,怪物属性!$B$4:$F$29,4,FALSE))</f>
        <v>0.77984940839010397</v>
      </c>
      <c r="I308" s="153">
        <f>$E308/(VLOOKUP(I$2,怪物属性!$B$4:$F$29,3,FALSE)-$G308)/IF(H308&lt;0,ABS(H308),H308)</f>
        <v>-9.7446768613628141</v>
      </c>
      <c r="J308" s="152">
        <f>VLOOKUP(J$2,怪物属性!$B$4:$F$29,5,FALSE)/($F308-VLOOKUP(J$2,怪物属性!$B$4:$F$29,4,FALSE))</f>
        <v>1.1660007264802035</v>
      </c>
      <c r="K308" s="153">
        <f>$E308/(VLOOKUP(K$2,怪物属性!$B$4:$F$29,3,FALSE)-$G308)/IF(J308&lt;0,ABS(J308),J308)</f>
        <v>-7.0291474998091985</v>
      </c>
      <c r="L308" s="152">
        <f>VLOOKUP(L$2,怪物属性!$B$4:$F$29,5,FALSE)/($F308-VLOOKUP(L$2,怪物属性!$B$4:$F$29,4,FALSE))</f>
        <v>1.8692579505300353</v>
      </c>
      <c r="M308" s="153">
        <f>$E308/(VLOOKUP(M$2,怪物属性!$B$4:$F$29,3,FALSE)-$G308)/IF(L308&lt;0,ABS(L308),L308)</f>
        <v>-4.7600942627618288</v>
      </c>
      <c r="N308" s="152">
        <f>VLOOKUP(N$2,怪物属性!$B$4:$F$29,5,FALSE)/($F308-VLOOKUP(N$2,怪物属性!$B$4:$F$29,4,FALSE))</f>
        <v>2.4659006118489777</v>
      </c>
      <c r="O308" s="153">
        <f>$E308/(VLOOKUP(O$2,怪物属性!$B$4:$F$29,3,FALSE)-$G308)/IF(N308&lt;0,ABS(N308),N308)</f>
        <v>-3.9471598727736716</v>
      </c>
      <c r="P308" s="152">
        <f>VLOOKUP(P$2,怪物属性!$B$4:$F$29,5,FALSE)/($F308-VLOOKUP(P$2,怪物属性!$B$4:$F$29,4,FALSE))</f>
        <v>3.4691731598456768</v>
      </c>
      <c r="Q308" s="153">
        <f>$E308/(VLOOKUP(Q$2,怪物属性!$B$4:$F$29,3,FALSE)-$G308)/IF(P308&lt;0,ABS(P308),P308)</f>
        <v>-3.0986509111063159</v>
      </c>
      <c r="R308" s="152">
        <f>VLOOKUP(R$2,怪物属性!$B$4:$F$29,5,FALSE)/($F308-VLOOKUP(R$2,怪物属性!$B$4:$F$29,4,FALSE))</f>
        <v>4.3243492282884128</v>
      </c>
      <c r="S308" s="153">
        <f>$E308/(VLOOKUP(S$2,怪物属性!$B$4:$F$29,3,FALSE)-$G308)/IF(R308&lt;0,ABS(R308),R308)</f>
        <v>-2.7947293894375753</v>
      </c>
      <c r="T308" s="152">
        <f>VLOOKUP(T$2,怪物属性!$B$4:$F$29,5,FALSE)/($F308-VLOOKUP(T$2,怪物属性!$B$4:$F$29,4,FALSE))</f>
        <v>5.6575790621592148</v>
      </c>
      <c r="U308" s="153">
        <f>$E308/(VLOOKUP(U$2,怪物属性!$B$4:$F$29,3,FALSE)-$G308)/IF(T308&lt;0,ABS(T308),T308)</f>
        <v>-2.4233029341706809</v>
      </c>
      <c r="V308" s="152">
        <f>VLOOKUP(V$2,怪物属性!$B$4:$F$29,5,FALSE)/($F308-VLOOKUP(V$2,怪物属性!$B$4:$F$29,4,FALSE))</f>
        <v>6.7351778656126484</v>
      </c>
      <c r="W308" s="153">
        <f>$E308/(VLOOKUP(W$2,怪物属性!$B$4:$F$29,3,FALSE)-$G308)/IF(V308&lt;0,ABS(V308),V308)</f>
        <v>-2.3559539052496801</v>
      </c>
      <c r="X308" s="152">
        <f>VLOOKUP(X$2,怪物属性!$B$4:$F$29,5,FALSE)/($F308-VLOOKUP(X$2,怪物属性!$B$4:$F$29,4,FALSE))</f>
        <v>8.4188267394270131</v>
      </c>
      <c r="Y308" s="153">
        <f>$E308/(VLOOKUP(Y$2,怪物属性!$B$4:$F$29,3,FALSE)-$G308)/IF(X308&lt;0,ABS(X308),X308)</f>
        <v>-2.2387479663562022</v>
      </c>
      <c r="Z308" s="152">
        <f>VLOOKUP(Z$2,怪物属性!$B$4:$F$29,5,FALSE)/($F308-VLOOKUP(Z$2,怪物属性!$B$4:$F$29,4,FALSE))</f>
        <v>9.7695003667780593</v>
      </c>
      <c r="AA308" s="153">
        <f>$E308/(VLOOKUP(AA$2,怪物属性!$B$4:$F$29,3,FALSE)-$G308)/IF(Z308&lt;0,ABS(Z308),Z308)</f>
        <v>-2.3840665710715001</v>
      </c>
      <c r="AB308" s="152">
        <f>VLOOKUP(AB$2,怪物属性!$B$4:$F$29,5,FALSE)/($F308-VLOOKUP(AB$2,怪物属性!$B$4:$F$29,4,FALSE))</f>
        <v>16.538871139510118</v>
      </c>
      <c r="AC308" s="153">
        <f>$E308/(VLOOKUP(AC$2,怪物属性!$B$4:$F$29,3,FALSE)-$G308)/IF(AB308&lt;0,ABS(AB308),AB308)</f>
        <v>15.893294085180754</v>
      </c>
      <c r="AD308" s="152">
        <f>VLOOKUP(AD$2,怪物属性!$B$4:$F$29,5,FALSE)/($F308-VLOOKUP(AD$2,怪物属性!$B$4:$F$29,4,FALSE))</f>
        <v>19.108796506868007</v>
      </c>
      <c r="AE308" s="153">
        <f>$E308/(VLOOKUP(AE$2,怪物属性!$B$4:$F$29,3,FALSE)-$G308)/IF(AD308&lt;0,ABS(AD308),AD308)</f>
        <v>2.9589981611699039</v>
      </c>
      <c r="AF308" s="152">
        <f>VLOOKUP(AF$2,怪物属性!$B$4:$F$29,5,FALSE)/($F308-VLOOKUP(AF$2,怪物属性!$B$4:$F$29,4,FALSE))</f>
        <v>22.935562196488608</v>
      </c>
      <c r="AG308" s="153">
        <f>$E308/(VLOOKUP(AG$2,怪物属性!$B$4:$F$29,3,FALSE)-$G308)/IF(AF308&lt;0,ABS(AF308),AF308)</f>
        <v>1.3626286401908163</v>
      </c>
      <c r="AH308" s="152">
        <f>VLOOKUP(AH$2,怪物属性!$B$4:$F$29,5,FALSE)/($F308-VLOOKUP(AH$2,怪物属性!$B$4:$F$29,4,FALSE))</f>
        <v>26.14162348877375</v>
      </c>
      <c r="AI308" s="153">
        <f>$E308/(VLOOKUP(AI$2,怪物属性!$B$4:$F$29,3,FALSE)-$G308)/IF(AH308&lt;0,ABS(AH308),AH308)</f>
        <v>0.82483400502114157</v>
      </c>
      <c r="AJ308" s="152">
        <f>VLOOKUP(AJ$2,怪物属性!$B$4:$F$29,5,FALSE)/($F308-VLOOKUP(AJ$2,怪物属性!$B$4:$F$29,4,FALSE))</f>
        <v>30.854771784232366</v>
      </c>
      <c r="AK308" s="153">
        <f>$E308/(VLOOKUP(AK$2,怪物属性!$B$4:$F$29,3,FALSE)-$G308)/IF(AJ308&lt;0,ABS(AJ308),AJ308)</f>
        <v>0.52812586221612612</v>
      </c>
      <c r="AL308" s="152">
        <f>VLOOKUP(AL$2,怪物属性!$B$4:$F$29,5,FALSE)/($F308-VLOOKUP(AL$2,怪物属性!$B$4:$F$29,4,FALSE))</f>
        <v>35.023077708567342</v>
      </c>
      <c r="AM308" s="153">
        <f>$E308/(VLOOKUP(AM$2,怪物属性!$B$4:$F$29,3,FALSE)-$G308)/IF(AL308&lt;0,ABS(AL308),AL308)</f>
        <v>0.36760434578722723</v>
      </c>
      <c r="AN308" s="152">
        <f>VLOOKUP(AN$2,怪物属性!$B$4:$F$29,5,FALSE)/($F308-VLOOKUP(AN$2,怪物属性!$B$4:$F$29,4,FALSE))</f>
        <v>40.839856524949887</v>
      </c>
      <c r="AO308" s="153">
        <f>$E308/(VLOOKUP(AO$2,怪物属性!$B$4:$F$29,3,FALSE)-$G308)/IF(AN308&lt;0,ABS(AN308),AN308)</f>
        <v>0.26232330151659217</v>
      </c>
      <c r="AP308" s="152">
        <f>VLOOKUP(AP$2,怪物属性!$B$4:$F$29,5,FALSE)/($F308-VLOOKUP(AP$2,怪物属性!$B$4:$F$29,4,FALSE))</f>
        <v>45.86380556163784</v>
      </c>
      <c r="AQ308" s="153">
        <f>$E308/(VLOOKUP(AQ$2,怪物属性!$B$4:$F$29,3,FALSE)-$G308)/IF(AP308&lt;0,ABS(AP308),AP308)</f>
        <v>0.19754837076216969</v>
      </c>
      <c r="AR308" s="152">
        <f>VLOOKUP(AR$2,怪物属性!$B$4:$F$29,5,FALSE)/($F308-VLOOKUP(AR$2,怪物属性!$B$4:$F$29,4,FALSE))</f>
        <v>53.097699840583012</v>
      </c>
      <c r="AS308" s="153">
        <f>$E308/(VLOOKUP(AS$2,怪物属性!$B$4:$F$29,3,FALSE)-$G308)/IF(AR308&lt;0,ABS(AR308),AR308)</f>
        <v>0.14746000782614282</v>
      </c>
      <c r="AT308" s="152">
        <f>VLOOKUP(AT$2,怪物属性!$B$4:$F$29,5,FALSE)/($F308-VLOOKUP(AT$2,怪物属性!$B$4:$F$29,4,FALSE))</f>
        <v>59.593839541547275</v>
      </c>
      <c r="AU308" s="153">
        <f>$E308/(VLOOKUP(AU$2,怪物属性!$B$4:$F$29,3,FALSE)-$G308)/IF(AT308&lt;0,ABS(AT308),AT308)</f>
        <v>0.11374001400860968</v>
      </c>
      <c r="AV308" s="152">
        <f>VLOOKUP(AV$2,怪物属性!$B$4:$F$29,5,FALSE)/($F308-VLOOKUP(AV$2,怪物属性!$B$4:$F$29,4,FALSE))</f>
        <v>69.458945767866197</v>
      </c>
      <c r="AW308" s="153">
        <f>$E308/(VLOOKUP(AW$2,怪物属性!$B$4:$F$29,3,FALSE)-$G308)/IF(AV308&lt;0,ABS(AV308),AV308)</f>
        <v>8.4263915023096367E-2</v>
      </c>
      <c r="AX308" s="152">
        <f>VLOOKUP(AX$2,怪物属性!$B$4:$F$29,5,FALSE)/($F308-VLOOKUP(AX$2,怪物属性!$B$4:$F$29,4,FALSE))</f>
        <v>78.521986199431737</v>
      </c>
      <c r="AY308" s="153">
        <f>$E308/(VLOOKUP(AY$2,怪物属性!$B$4:$F$29,3,FALSE)-$G308)/IF(AX308&lt;0,ABS(AX308),AX308)</f>
        <v>6.532585166856314E-2</v>
      </c>
      <c r="AZ308" s="152">
        <f>VLOOKUP(AZ$2,怪物属性!$B$4:$F$29,5,FALSE)/($F308-VLOOKUP(AZ$2,怪物属性!$B$4:$F$29,4,FALSE))</f>
        <v>93.040358744394624</v>
      </c>
      <c r="BA308" s="153">
        <f>$E308/(VLOOKUP(BA$2,怪物属性!$B$4:$F$29,3,FALSE)-$G308)/IF(AZ308&lt;0,ABS(AZ308),AZ308)</f>
        <v>4.710994895140122E-2</v>
      </c>
      <c r="BB308" s="152">
        <f>VLOOKUP(BB$2,怪物属性!$B$4:$F$29,5,FALSE)/($F308-VLOOKUP(BB$2,怪物属性!$B$4:$F$29,4,FALSE))</f>
        <v>110.12157534246575</v>
      </c>
      <c r="BC308" s="153">
        <f>$E308/(VLOOKUP(BC$2,怪物属性!$B$4:$F$29,3,FALSE)-$G308)/IF(BB308&lt;0,ABS(BB308),BB308)</f>
        <v>3.3877784535047202E-2</v>
      </c>
      <c r="BD308" s="152">
        <f>VLOOKUP(BD$2,怪物属性!$B$4:$F$29,5,FALSE)/($F308-VLOOKUP(BD$2,怪物属性!$B$4:$F$29,4,FALSE))</f>
        <v>154.66045845272205</v>
      </c>
      <c r="BE308" s="153">
        <f>$E308/(VLOOKUP(BE$2,怪物属性!$B$4:$F$29,3,FALSE)-$G308)/IF(BD308&lt;0,ABS(BD308),BD308)</f>
        <v>1.8779840983006644E-2</v>
      </c>
    </row>
    <row r="309" spans="1:57" x14ac:dyDescent="0.15">
      <c r="A309" s="30">
        <f>VLOOKUP(B309,装备升级!W:AB,静态模拟!C309+1,FALSE)+IF(静态模拟!D309=0,0,VLOOKUP(B309,装备强化!AP:AZ,静态模拟!D309+1,FALSE))</f>
        <v>3978</v>
      </c>
      <c r="B309" s="149">
        <v>25</v>
      </c>
      <c r="C309" s="149">
        <v>3</v>
      </c>
      <c r="D309" s="149">
        <v>6</v>
      </c>
      <c r="E309" s="149">
        <f t="shared" si="13"/>
        <v>44250</v>
      </c>
      <c r="F309" s="22">
        <f t="shared" si="14"/>
        <v>14750</v>
      </c>
      <c r="G309" s="22">
        <f t="shared" si="15"/>
        <v>7375</v>
      </c>
      <c r="H309" s="152">
        <f>VLOOKUP(H$2,怪物属性!$B$4:$F$29,5,FALSE)/($F309-VLOOKUP(H$2,怪物属性!$B$4:$F$29,4,FALSE))</f>
        <v>0.77817531305903398</v>
      </c>
      <c r="I309" s="153">
        <f>$E309/(VLOOKUP(I$2,怪物属性!$B$4:$F$29,3,FALSE)-$G309)/IF(H309&lt;0,ABS(H309),H309)</f>
        <v>-9.7603489707257598</v>
      </c>
      <c r="J309" s="152">
        <f>VLOOKUP(J$2,怪物属性!$B$4:$F$29,5,FALSE)/($F309-VLOOKUP(J$2,怪物属性!$B$4:$F$29,4,FALSE))</f>
        <v>1.1634650235592605</v>
      </c>
      <c r="K309" s="153">
        <f>$E309/(VLOOKUP(K$2,怪物属性!$B$4:$F$29,3,FALSE)-$G309)/IF(J309&lt;0,ABS(J309),J309)</f>
        <v>-7.0392270822198126</v>
      </c>
      <c r="L309" s="152">
        <f>VLOOKUP(L$2,怪物属性!$B$4:$F$29,5,FALSE)/($F309-VLOOKUP(L$2,怪物属性!$B$4:$F$29,4,FALSE))</f>
        <v>1.865138827677391</v>
      </c>
      <c r="M309" s="153">
        <f>$E309/(VLOOKUP(M$2,怪物属性!$B$4:$F$29,3,FALSE)-$G309)/IF(L309&lt;0,ABS(L309),L309)</f>
        <v>-4.7659251747386042</v>
      </c>
      <c r="N309" s="152">
        <f>VLOOKUP(N$2,怪物属性!$B$4:$F$29,5,FALSE)/($F309-VLOOKUP(N$2,怪物属性!$B$4:$F$29,4,FALSE))</f>
        <v>2.46039309112567</v>
      </c>
      <c r="O309" s="153">
        <f>$E309/(VLOOKUP(O$2,怪物属性!$B$4:$F$29,3,FALSE)-$G309)/IF(N309&lt;0,ABS(N309),N309)</f>
        <v>-3.9509953887172262</v>
      </c>
      <c r="P309" s="152">
        <f>VLOOKUP(P$2,怪物属性!$B$4:$F$29,5,FALSE)/($F309-VLOOKUP(P$2,怪物属性!$B$4:$F$29,4,FALSE))</f>
        <v>3.4613178353083254</v>
      </c>
      <c r="Q309" s="153">
        <f>$E309/(VLOOKUP(Q$2,怪物属性!$B$4:$F$29,3,FALSE)-$G309)/IF(P309&lt;0,ABS(P309),P309)</f>
        <v>-3.1006907954798457</v>
      </c>
      <c r="R309" s="152">
        <f>VLOOKUP(R$2,怪物属性!$B$4:$F$29,5,FALSE)/($F309-VLOOKUP(R$2,怪物属性!$B$4:$F$29,4,FALSE))</f>
        <v>4.3144104803493448</v>
      </c>
      <c r="S309" s="153">
        <f>$E309/(VLOOKUP(S$2,怪物属性!$B$4:$F$29,3,FALSE)-$G309)/IF(R309&lt;0,ABS(R309),R309)</f>
        <v>-2.7954009024069704</v>
      </c>
      <c r="T309" s="152">
        <f>VLOOKUP(T$2,怪物属性!$B$4:$F$29,5,FALSE)/($F309-VLOOKUP(T$2,怪物属性!$B$4:$F$29,4,FALSE))</f>
        <v>5.6443891824681378</v>
      </c>
      <c r="U309" s="153">
        <f>$E309/(VLOOKUP(U$2,怪物属性!$B$4:$F$29,3,FALSE)-$G309)/IF(T309&lt;0,ABS(T309),T309)</f>
        <v>-2.4226340183019239</v>
      </c>
      <c r="V309" s="152">
        <f>VLOOKUP(V$2,怪物属性!$B$4:$F$29,5,FALSE)/($F309-VLOOKUP(V$2,怪物属性!$B$4:$F$29,4,FALSE))</f>
        <v>6.7192429022082019</v>
      </c>
      <c r="W309" s="153">
        <f>$E309/(VLOOKUP(W$2,怪物属性!$B$4:$F$29,3,FALSE)-$G309)/IF(V309&lt;0,ABS(V309),V309)</f>
        <v>-2.3536681130384882</v>
      </c>
      <c r="X309" s="152">
        <f>VLOOKUP(X$2,怪物属性!$B$4:$F$29,5,FALSE)/($F309-VLOOKUP(X$2,怪物属性!$B$4:$F$29,4,FALSE))</f>
        <v>8.3986069970378665</v>
      </c>
      <c r="Y309" s="153">
        <f>$E309/(VLOOKUP(Y$2,怪物属性!$B$4:$F$29,3,FALSE)-$G309)/IF(X309&lt;0,ABS(X309),X309)</f>
        <v>-2.2344066479722948</v>
      </c>
      <c r="Z309" s="152">
        <f>VLOOKUP(Z$2,怪物属性!$B$4:$F$29,5,FALSE)/($F309-VLOOKUP(Z$2,怪物属性!$B$4:$F$29,4,FALSE))</f>
        <v>9.7456703797056665</v>
      </c>
      <c r="AA309" s="153">
        <f>$E309/(VLOOKUP(AA$2,怪物属性!$B$4:$F$29,3,FALSE)-$G309)/IF(Z309&lt;0,ABS(Z309),Z309)</f>
        <v>-2.3759695444633127</v>
      </c>
      <c r="AB309" s="152">
        <f>VLOOKUP(AB$2,怪物属性!$B$4:$F$29,5,FALSE)/($F309-VLOOKUP(AB$2,怪物属性!$B$4:$F$29,4,FALSE))</f>
        <v>16.494954859267128</v>
      </c>
      <c r="AC309" s="153">
        <f>$E309/(VLOOKUP(AC$2,怪物属性!$B$4:$F$29,3,FALSE)-$G309)/IF(AB309&lt;0,ABS(AB309),AB309)</f>
        <v>17.53358458644243</v>
      </c>
      <c r="AD309" s="152">
        <f>VLOOKUP(AD$2,怪物属性!$B$4:$F$29,5,FALSE)/($F309-VLOOKUP(AD$2,怪物属性!$B$4:$F$29,4,FALSE))</f>
        <v>19.056790347455319</v>
      </c>
      <c r="AE309" s="153">
        <f>$E309/(VLOOKUP(AE$2,怪物属性!$B$4:$F$29,3,FALSE)-$G309)/IF(AD309&lt;0,ABS(AD309),AD309)</f>
        <v>3.0313406910414757</v>
      </c>
      <c r="AF309" s="152">
        <f>VLOOKUP(AF$2,怪物属性!$B$4:$F$29,5,FALSE)/($F309-VLOOKUP(AF$2,怪物属性!$B$4:$F$29,4,FALSE))</f>
        <v>22.871484447755634</v>
      </c>
      <c r="AG309" s="153">
        <f>$E309/(VLOOKUP(AG$2,怪物属性!$B$4:$F$29,3,FALSE)-$G309)/IF(AF309&lt;0,ABS(AF309),AF309)</f>
        <v>1.3839224378865136</v>
      </c>
      <c r="AH309" s="152">
        <f>VLOOKUP(AH$2,怪物属性!$B$4:$F$29,5,FALSE)/($F309-VLOOKUP(AH$2,怪物属性!$B$4:$F$29,4,FALSE))</f>
        <v>26.066590126291619</v>
      </c>
      <c r="AI309" s="153">
        <f>$E309/(VLOOKUP(AI$2,怪物属性!$B$4:$F$29,3,FALSE)-$G309)/IF(AH309&lt;0,ABS(AH309),AH309)</f>
        <v>0.83500999366686457</v>
      </c>
      <c r="AJ309" s="152">
        <f>VLOOKUP(AJ$2,怪物属性!$B$4:$F$29,5,FALSE)/($F309-VLOOKUP(AJ$2,怪物属性!$B$4:$F$29,4,FALSE))</f>
        <v>30.763593380614658</v>
      </c>
      <c r="AK309" s="153">
        <f>$E309/(VLOOKUP(AK$2,怪物属性!$B$4:$F$29,3,FALSE)-$G309)/IF(AJ309&lt;0,ABS(AJ309),AJ309)</f>
        <v>0.53372487367064214</v>
      </c>
      <c r="AL309" s="152">
        <f>VLOOKUP(AL$2,怪物属性!$B$4:$F$29,5,FALSE)/($F309-VLOOKUP(AL$2,怪物属性!$B$4:$F$29,4,FALSE))</f>
        <v>34.916115239743462</v>
      </c>
      <c r="AM309" s="153">
        <f>$E309/(VLOOKUP(AM$2,怪物属性!$B$4:$F$29,3,FALSE)-$G309)/IF(AL309&lt;0,ABS(AL309),AL309)</f>
        <v>0.37110486589281844</v>
      </c>
      <c r="AN309" s="152">
        <f>VLOOKUP(AN$2,怪物属性!$B$4:$F$29,5,FALSE)/($F309-VLOOKUP(AN$2,怪物属性!$B$4:$F$29,4,FALSE))</f>
        <v>40.711010621516458</v>
      </c>
      <c r="AO309" s="153">
        <f>$E309/(VLOOKUP(AO$2,怪物属性!$B$4:$F$29,3,FALSE)-$G309)/IF(AN309&lt;0,ABS(AN309),AN309)</f>
        <v>0.26465291912012706</v>
      </c>
      <c r="AP309" s="152">
        <f>VLOOKUP(AP$2,怪物属性!$B$4:$F$29,5,FALSE)/($F309-VLOOKUP(AP$2,怪物属性!$B$4:$F$29,4,FALSE))</f>
        <v>45.713662156263638</v>
      </c>
      <c r="AQ309" s="153">
        <f>$E309/(VLOOKUP(AQ$2,怪物属性!$B$4:$F$29,3,FALSE)-$G309)/IF(AP309&lt;0,ABS(AP309),AP309)</f>
        <v>0.19921423206317318</v>
      </c>
      <c r="AR309" s="152">
        <f>VLOOKUP(AR$2,怪物属性!$B$4:$F$29,5,FALSE)/($F309-VLOOKUP(AR$2,怪物属性!$B$4:$F$29,4,FALSE))</f>
        <v>52.916931457103949</v>
      </c>
      <c r="AS309" s="153">
        <f>$E309/(VLOOKUP(AS$2,怪物属性!$B$4:$F$29,3,FALSE)-$G309)/IF(AR309&lt;0,ABS(AR309),AR309)</f>
        <v>0.14866067343764297</v>
      </c>
      <c r="AT309" s="152">
        <f>VLOOKUP(AT$2,怪物属性!$B$4:$F$29,5,FALSE)/($F309-VLOOKUP(AT$2,怪物属性!$B$4:$F$29,4,FALSE))</f>
        <v>59.381156316916488</v>
      </c>
      <c r="AU309" s="153">
        <f>$E309/(VLOOKUP(AU$2,怪物属性!$B$4:$F$29,3,FALSE)-$G309)/IF(AT309&lt;0,ABS(AT309),AT309)</f>
        <v>0.11464398354521321</v>
      </c>
      <c r="AV309" s="152">
        <f>VLOOKUP(AV$2,怪物属性!$B$4:$F$29,5,FALSE)/($F309-VLOOKUP(AV$2,怪物属性!$B$4:$F$29,4,FALSE))</f>
        <v>69.195910123706142</v>
      </c>
      <c r="AW309" s="153">
        <f>$E309/(VLOOKUP(AW$2,怪物属性!$B$4:$F$29,3,FALSE)-$G309)/IF(AV309&lt;0,ABS(AV309),AV309)</f>
        <v>8.492545315754331E-2</v>
      </c>
      <c r="AX309" s="152">
        <f>VLOOKUP(AX$2,怪物属性!$B$4:$F$29,5,FALSE)/($F309-VLOOKUP(AX$2,怪物属性!$B$4:$F$29,4,FALSE))</f>
        <v>78.2045546422315</v>
      </c>
      <c r="AY309" s="153">
        <f>$E309/(VLOOKUP(AY$2,怪物属性!$B$4:$F$29,3,FALSE)-$G309)/IF(AX309&lt;0,ABS(AX309),AX309)</f>
        <v>6.5839402132881988E-2</v>
      </c>
      <c r="AZ309" s="152">
        <f>VLOOKUP(AZ$2,怪物属性!$B$4:$F$29,5,FALSE)/($F309-VLOOKUP(AZ$2,怪物属性!$B$4:$F$29,4,FALSE))</f>
        <v>92.625</v>
      </c>
      <c r="BA309" s="153">
        <f>$E309/(VLOOKUP(BA$2,怪物属性!$B$4:$F$29,3,FALSE)-$G309)/IF(AZ309&lt;0,ABS(AZ309),AZ309)</f>
        <v>4.7488349256686602E-2</v>
      </c>
      <c r="BB309" s="152">
        <f>VLOOKUP(BB$2,怪物属性!$B$4:$F$29,5,FALSE)/($F309-VLOOKUP(BB$2,怪物属性!$B$4:$F$29,4,FALSE))</f>
        <v>109.5587734241908</v>
      </c>
      <c r="BC309" s="153">
        <f>$E309/(VLOOKUP(BC$2,怪物属性!$B$4:$F$29,3,FALSE)-$G309)/IF(BB309&lt;0,ABS(BB309),BB309)</f>
        <v>3.4164507034721875E-2</v>
      </c>
      <c r="BD309" s="152">
        <f>VLOOKUP(BD$2,怪物属性!$B$4:$F$29,5,FALSE)/($F309-VLOOKUP(BD$2,怪物属性!$B$4:$F$29,4,FALSE))</f>
        <v>153.56045519203414</v>
      </c>
      <c r="BE309" s="153">
        <f>$E309/(VLOOKUP(BE$2,怪物属性!$B$4:$F$29,3,FALSE)-$G309)/IF(BD309&lt;0,ABS(BD309),BD309)</f>
        <v>1.8971632447145146E-2</v>
      </c>
    </row>
    <row r="310" spans="1:57" x14ac:dyDescent="0.15">
      <c r="A310" s="30">
        <f>VLOOKUP(B310,装备升级!W:AB,静态模拟!C310+1,FALSE)+IF(静态模拟!D310=0,0,VLOOKUP(B310,装备强化!AP:AZ,静态模拟!D310+1,FALSE))</f>
        <v>5277</v>
      </c>
      <c r="B310" s="149">
        <v>25</v>
      </c>
      <c r="C310" s="149">
        <v>3</v>
      </c>
      <c r="D310" s="149">
        <v>7</v>
      </c>
      <c r="E310" s="149">
        <f t="shared" si="13"/>
        <v>44340</v>
      </c>
      <c r="F310" s="22">
        <f t="shared" si="14"/>
        <v>14780</v>
      </c>
      <c r="G310" s="22">
        <f t="shared" si="15"/>
        <v>7390</v>
      </c>
      <c r="H310" s="152">
        <f>VLOOKUP(H$2,怪物属性!$B$4:$F$29,5,FALSE)/($F310-VLOOKUP(H$2,怪物属性!$B$4:$F$29,4,FALSE))</f>
        <v>0.77650838986076398</v>
      </c>
      <c r="I310" s="153">
        <f>$E310/(VLOOKUP(I$2,怪物属性!$B$4:$F$29,3,FALSE)-$G310)/IF(H310&lt;0,ABS(H310),H310)</f>
        <v>-9.7760255978841606</v>
      </c>
      <c r="J310" s="152">
        <f>VLOOKUP(J$2,怪物属性!$B$4:$F$29,5,FALSE)/($F310-VLOOKUP(J$2,怪物属性!$B$4:$F$29,4,FALSE))</f>
        <v>1.1609403254972874</v>
      </c>
      <c r="K310" s="153">
        <f>$E310/(VLOOKUP(K$2,怪物属性!$B$4:$F$29,3,FALSE)-$G310)/IF(J310&lt;0,ABS(J310),J310)</f>
        <v>-7.0493129512907835</v>
      </c>
      <c r="L310" s="152">
        <f>VLOOKUP(L$2,怪物属性!$B$4:$F$29,5,FALSE)/($F310-VLOOKUP(L$2,怪物属性!$B$4:$F$29,4,FALSE))</f>
        <v>1.86103781882146</v>
      </c>
      <c r="M310" s="153">
        <f>$E310/(VLOOKUP(M$2,怪物属性!$B$4:$F$29,3,FALSE)-$G310)/IF(L310&lt;0,ABS(L310),L310)</f>
        <v>-4.7717636449062715</v>
      </c>
      <c r="N310" s="152">
        <f>VLOOKUP(N$2,怪物属性!$B$4:$F$29,5,FALSE)/($F310-VLOOKUP(N$2,怪物属性!$B$4:$F$29,4,FALSE))</f>
        <v>2.4549101173674046</v>
      </c>
      <c r="O310" s="153">
        <f>$E310/(VLOOKUP(O$2,怪物属性!$B$4:$F$29,3,FALSE)-$G310)/IF(N310&lt;0,ABS(N310),N310)</f>
        <v>-3.9548414878038738</v>
      </c>
      <c r="P310" s="152">
        <f>VLOOKUP(P$2,怪物属性!$B$4:$F$29,5,FALSE)/($F310-VLOOKUP(P$2,怪物属性!$B$4:$F$29,4,FALSE))</f>
        <v>3.4534980043677987</v>
      </c>
      <c r="Q310" s="153">
        <f>$E310/(VLOOKUP(Q$2,怪物属性!$B$4:$F$29,3,FALSE)-$G310)/IF(P310&lt;0,ABS(P310),P310)</f>
        <v>-3.102744347255348</v>
      </c>
      <c r="R310" s="152">
        <f>VLOOKUP(R$2,怪物属性!$B$4:$F$29,5,FALSE)/($F310-VLOOKUP(R$2,怪物属性!$B$4:$F$29,4,FALSE))</f>
        <v>4.3045173125429947</v>
      </c>
      <c r="S310" s="153">
        <f>$E310/(VLOOKUP(S$2,怪物属性!$B$4:$F$29,3,FALSE)-$G310)/IF(R310&lt;0,ABS(R310),R310)</f>
        <v>-2.7960929751220021</v>
      </c>
      <c r="T310" s="152">
        <f>VLOOKUP(T$2,怪物属性!$B$4:$F$29,5,FALSE)/($F310-VLOOKUP(T$2,怪物属性!$B$4:$F$29,4,FALSE))</f>
        <v>5.6312606605675297</v>
      </c>
      <c r="U310" s="153">
        <f>$E310/(VLOOKUP(U$2,怪物属性!$B$4:$F$29,3,FALSE)-$G310)/IF(T310&lt;0,ABS(T310),T310)</f>
        <v>-2.4219941442268147</v>
      </c>
      <c r="V310" s="152">
        <f>VLOOKUP(V$2,怪物属性!$B$4:$F$29,5,FALSE)/($F310-VLOOKUP(V$2,怪物属性!$B$4:$F$29,4,FALSE))</f>
        <v>6.7033831628638865</v>
      </c>
      <c r="W310" s="153">
        <f>$E310/(VLOOKUP(W$2,怪物属性!$B$4:$F$29,3,FALSE)-$G310)/IF(V310&lt;0,ABS(V310),V310)</f>
        <v>-2.3514292294828336</v>
      </c>
      <c r="X310" s="152">
        <f>VLOOKUP(X$2,怪物属性!$B$4:$F$29,5,FALSE)/($F310-VLOOKUP(X$2,怪物属性!$B$4:$F$29,4,FALSE))</f>
        <v>8.3784841466336548</v>
      </c>
      <c r="Y310" s="153">
        <f>$E310/(VLOOKUP(Y$2,怪物属性!$B$4:$F$29,3,FALSE)-$G310)/IF(X310&lt;0,ABS(X310),X310)</f>
        <v>-2.2301419051106577</v>
      </c>
      <c r="Z310" s="152">
        <f>VLOOKUP(Z$2,怪物属性!$B$4:$F$29,5,FALSE)/($F310-VLOOKUP(Z$2,怪物属性!$B$4:$F$29,4,FALSE))</f>
        <v>9.7219563630464751</v>
      </c>
      <c r="AA310" s="153">
        <f>$E310/(VLOOKUP(AA$2,怪物属性!$B$4:$F$29,3,FALSE)-$G310)/IF(Z310&lt;0,ABS(Z310),Z310)</f>
        <v>-2.3680220311509848</v>
      </c>
      <c r="AB310" s="152">
        <f>VLOOKUP(AB$2,怪物属性!$B$4:$F$29,5,FALSE)/($F310-VLOOKUP(AB$2,怪物属性!$B$4:$F$29,4,FALSE))</f>
        <v>16.451271186440678</v>
      </c>
      <c r="AC310" s="153">
        <f>$E310/(VLOOKUP(AC$2,怪物属性!$B$4:$F$29,3,FALSE)-$G310)/IF(AB310&lt;0,ABS(AB310),AB310)</f>
        <v>19.530669951566392</v>
      </c>
      <c r="AD310" s="152">
        <f>VLOOKUP(AD$2,怪物属性!$B$4:$F$29,5,FALSE)/($F310-VLOOKUP(AD$2,怪物属性!$B$4:$F$29,4,FALSE))</f>
        <v>19.005066497783407</v>
      </c>
      <c r="AE310" s="153">
        <f>$E310/(VLOOKUP(AE$2,怪物属性!$B$4:$F$29,3,FALSE)-$G310)/IF(AD310&lt;0,ABS(AD310),AD310)</f>
        <v>3.1066072987690911</v>
      </c>
      <c r="AF310" s="152">
        <f>VLOOKUP(AF$2,怪物属性!$B$4:$F$29,5,FALSE)/($F310-VLOOKUP(AF$2,怪物属性!$B$4:$F$29,4,FALSE))</f>
        <v>22.807763744427934</v>
      </c>
      <c r="AG310" s="153">
        <f>$E310/(VLOOKUP(AG$2,怪物属性!$B$4:$F$29,3,FALSE)-$G310)/IF(AF310&lt;0,ABS(AF310),AF310)</f>
        <v>1.4056940385024632</v>
      </c>
      <c r="AH310" s="152">
        <f>VLOOKUP(AH$2,怪物属性!$B$4:$F$29,5,FALSE)/($F310-VLOOKUP(AH$2,怪物属性!$B$4:$F$29,4,FALSE))</f>
        <v>25.99198626216371</v>
      </c>
      <c r="AI310" s="153">
        <f>$E310/(VLOOKUP(AI$2,怪物属性!$B$4:$F$29,3,FALSE)-$G310)/IF(AH310&lt;0,ABS(AH310),AH310)</f>
        <v>0.84534708238957212</v>
      </c>
      <c r="AJ310" s="152">
        <f>VLOOKUP(AJ$2,怪物属性!$B$4:$F$29,5,FALSE)/($F310-VLOOKUP(AJ$2,怪物属性!$B$4:$F$29,4,FALSE))</f>
        <v>30.672952268709487</v>
      </c>
      <c r="AK310" s="153">
        <f>$E310/(VLOOKUP(AK$2,怪物属性!$B$4:$F$29,3,FALSE)-$G310)/IF(AJ310&lt;0,ABS(AJ310),AJ310)</f>
        <v>0.53939301226901692</v>
      </c>
      <c r="AL310" s="152">
        <f>VLOOKUP(AL$2,怪物属性!$B$4:$F$29,5,FALSE)/($F310-VLOOKUP(AL$2,怪物属性!$B$4:$F$29,4,FALSE))</f>
        <v>34.809804120572416</v>
      </c>
      <c r="AM310" s="153">
        <f>$E310/(VLOOKUP(AM$2,怪物属性!$B$4:$F$29,3,FALSE)-$G310)/IF(AL310&lt;0,ABS(AL310),AL310)</f>
        <v>0.37464090362062585</v>
      </c>
      <c r="AN310" s="152">
        <f>VLOOKUP(AN$2,怪物属性!$B$4:$F$29,5,FALSE)/($F310-VLOOKUP(AN$2,怪物属性!$B$4:$F$29,4,FALSE))</f>
        <v>40.582975154628365</v>
      </c>
      <c r="AO310" s="153">
        <f>$E310/(VLOOKUP(AO$2,怪物属性!$B$4:$F$29,3,FALSE)-$G310)/IF(AN310&lt;0,ABS(AN310),AN310)</f>
        <v>0.26700302490917599</v>
      </c>
      <c r="AP310" s="152">
        <f>VLOOKUP(AP$2,怪物属性!$B$4:$F$29,5,FALSE)/($F310-VLOOKUP(AP$2,怪物属性!$B$4:$F$29,4,FALSE))</f>
        <v>45.564498586034368</v>
      </c>
      <c r="AQ310" s="153">
        <f>$E310/(VLOOKUP(AQ$2,怪物属性!$B$4:$F$29,3,FALSE)-$G310)/IF(AP310&lt;0,ABS(AP310),AP310)</f>
        <v>0.20089307150793087</v>
      </c>
      <c r="AR310" s="152">
        <f>VLOOKUP(AR$2,怪物属性!$B$4:$F$29,5,FALSE)/($F310-VLOOKUP(AR$2,怪物属性!$B$4:$F$29,4,FALSE))</f>
        <v>52.737389730830131</v>
      </c>
      <c r="AS310" s="153">
        <f>$E310/(VLOOKUP(AS$2,怪物属性!$B$4:$F$29,3,FALSE)-$G310)/IF(AR310&lt;0,ABS(AR310),AR310)</f>
        <v>0.14986982396831663</v>
      </c>
      <c r="AT310" s="152">
        <f>VLOOKUP(AT$2,怪物属性!$B$4:$F$29,5,FALSE)/($F310-VLOOKUP(AT$2,怪物属性!$B$4:$F$29,4,FALSE))</f>
        <v>59.169985775248932</v>
      </c>
      <c r="AU310" s="153">
        <f>$E310/(VLOOKUP(AU$2,怪物属性!$B$4:$F$29,3,FALSE)-$G310)/IF(AT310&lt;0,ABS(AT310),AT310)</f>
        <v>0.11555380309014011</v>
      </c>
      <c r="AV310" s="152">
        <f>VLOOKUP(AV$2,怪物属性!$B$4:$F$29,5,FALSE)/($F310-VLOOKUP(AV$2,怪物属性!$B$4:$F$29,4,FALSE))</f>
        <v>68.934859154929583</v>
      </c>
      <c r="AW310" s="153">
        <f>$E310/(VLOOKUP(AW$2,怪物属性!$B$4:$F$29,3,FALSE)-$G310)/IF(AV310&lt;0,ABS(AV310),AV310)</f>
        <v>8.5590943002260056E-2</v>
      </c>
      <c r="AX310" s="152">
        <f>VLOOKUP(AX$2,怪物属性!$B$4:$F$29,5,FALSE)/($F310-VLOOKUP(AX$2,怪物属性!$B$4:$F$29,4,FALSE))</f>
        <v>77.889679237686224</v>
      </c>
      <c r="AY310" s="153">
        <f>$E310/(VLOOKUP(AY$2,怪物属性!$B$4:$F$29,3,FALSE)-$G310)/IF(AX310&lt;0,ABS(AX310),AX310)</f>
        <v>6.6355833020051658E-2</v>
      </c>
      <c r="AZ310" s="152">
        <f>VLOOKUP(AZ$2,怪物属性!$B$4:$F$29,5,FALSE)/($F310-VLOOKUP(AZ$2,怪物属性!$B$4:$F$29,4,FALSE))</f>
        <v>92.213333333333338</v>
      </c>
      <c r="BA310" s="153">
        <f>$E310/(VLOOKUP(BA$2,怪物属性!$B$4:$F$29,3,FALSE)-$G310)/IF(AZ310&lt;0,ABS(AZ310),AZ310)</f>
        <v>4.7868743344366194E-2</v>
      </c>
      <c r="BB310" s="152">
        <f>VLOOKUP(BB$2,怪物属性!$B$4:$F$29,5,FALSE)/($F310-VLOOKUP(BB$2,怪物属性!$B$4:$F$29,4,FALSE))</f>
        <v>109.00169491525423</v>
      </c>
      <c r="BC310" s="153">
        <f>$E310/(VLOOKUP(BC$2,怪物属性!$B$4:$F$29,3,FALSE)-$G310)/IF(BB310&lt;0,ABS(BB310),BB310)</f>
        <v>3.4452669220370061E-2</v>
      </c>
      <c r="BD310" s="152">
        <f>VLOOKUP(BD$2,怪物属性!$B$4:$F$29,5,FALSE)/($F310-VLOOKUP(BD$2,怪物属性!$B$4:$F$29,4,FALSE))</f>
        <v>152.47598870056498</v>
      </c>
      <c r="BE310" s="153">
        <f>$E310/(VLOOKUP(BE$2,怪物属性!$B$4:$F$29,3,FALSE)-$G310)/IF(BD310&lt;0,ABS(BD310),BD310)</f>
        <v>1.9164352519783687E-2</v>
      </c>
    </row>
    <row r="311" spans="1:57" x14ac:dyDescent="0.15">
      <c r="A311" s="30">
        <f>VLOOKUP(B311,装备升级!W:AB,静态模拟!C311+1,FALSE)+IF(静态模拟!D311=0,0,VLOOKUP(B311,装备强化!AP:AZ,静态模拟!D311+1,FALSE))</f>
        <v>6894</v>
      </c>
      <c r="B311" s="149">
        <v>25</v>
      </c>
      <c r="C311" s="149">
        <v>3</v>
      </c>
      <c r="D311" s="149">
        <v>8</v>
      </c>
      <c r="E311" s="149">
        <f t="shared" si="13"/>
        <v>44430</v>
      </c>
      <c r="F311" s="22">
        <f t="shared" si="14"/>
        <v>14810</v>
      </c>
      <c r="G311" s="22">
        <f t="shared" si="15"/>
        <v>7405</v>
      </c>
      <c r="H311" s="152">
        <f>VLOOKUP(H$2,怪物属性!$B$4:$F$29,5,FALSE)/($F311-VLOOKUP(H$2,怪物属性!$B$4:$F$29,4,FALSE))</f>
        <v>0.77484859280370499</v>
      </c>
      <c r="I311" s="153">
        <f>$E311/(VLOOKUP(I$2,怪物属性!$B$4:$F$29,3,FALSE)-$G311)/IF(H311&lt;0,ABS(H311),H311)</f>
        <v>-9.7917067081213496</v>
      </c>
      <c r="J311" s="152">
        <f>VLOOKUP(J$2,怪物属性!$B$4:$F$29,5,FALSE)/($F311-VLOOKUP(J$2,怪物属性!$B$4:$F$29,4,FALSE))</f>
        <v>1.1584265608083724</v>
      </c>
      <c r="K311" s="153">
        <f>$E311/(VLOOKUP(K$2,怪物属性!$B$4:$F$29,3,FALSE)-$G311)/IF(J311&lt;0,ABS(J311),J311)</f>
        <v>-7.0594050549514833</v>
      </c>
      <c r="L311" s="152">
        <f>VLOOKUP(L$2,怪物属性!$B$4:$F$29,5,FALSE)/($F311-VLOOKUP(L$2,怪物属性!$B$4:$F$29,4,FALSE))</f>
        <v>1.8569548047389206</v>
      </c>
      <c r="M311" s="153">
        <f>$E311/(VLOOKUP(M$2,怪物属性!$B$4:$F$29,3,FALSE)-$G311)/IF(L311&lt;0,ABS(L311),L311)</f>
        <v>-4.7776096053497765</v>
      </c>
      <c r="N311" s="152">
        <f>VLOOKUP(N$2,怪物属性!$B$4:$F$29,5,FALSE)/($F311-VLOOKUP(N$2,怪物属性!$B$4:$F$29,4,FALSE))</f>
        <v>2.4494515268307144</v>
      </c>
      <c r="O311" s="153">
        <f>$E311/(VLOOKUP(O$2,怪物属性!$B$4:$F$29,3,FALSE)-$G311)/IF(N311&lt;0,ABS(N311),N311)</f>
        <v>-3.9586980660961539</v>
      </c>
      <c r="P311" s="152">
        <f>VLOOKUP(P$2,怪物属性!$B$4:$F$29,5,FALSE)/($F311-VLOOKUP(P$2,怪物属性!$B$4:$F$29,4,FALSE))</f>
        <v>3.4457134270042826</v>
      </c>
      <c r="Q311" s="153">
        <f>$E311/(VLOOKUP(Q$2,怪物属性!$B$4:$F$29,3,FALSE)-$G311)/IF(P311&lt;0,ABS(P311),P311)</f>
        <v>-3.104811418339132</v>
      </c>
      <c r="R311" s="152">
        <f>VLOOKUP(R$2,怪物属性!$B$4:$F$29,5,FALSE)/($F311-VLOOKUP(R$2,怪物属性!$B$4:$F$29,4,FALSE))</f>
        <v>4.2946694120338593</v>
      </c>
      <c r="S311" s="153">
        <f>$E311/(VLOOKUP(S$2,怪物属性!$B$4:$F$29,3,FALSE)-$G311)/IF(R311&lt;0,ABS(R311),R311)</f>
        <v>-2.7968053574641116</v>
      </c>
      <c r="T311" s="152">
        <f>VLOOKUP(T$2,怪物属性!$B$4:$F$29,5,FALSE)/($F311-VLOOKUP(T$2,怪物属性!$B$4:$F$29,4,FALSE))</f>
        <v>5.6181930693069306</v>
      </c>
      <c r="U311" s="153">
        <f>$E311/(VLOOKUP(U$2,怪物属性!$B$4:$F$29,3,FALSE)-$G311)/IF(T311&lt;0,ABS(T311),T311)</f>
        <v>-2.4213829117981667</v>
      </c>
      <c r="V311" s="152">
        <f>VLOOKUP(V$2,怪物属性!$B$4:$F$29,5,FALSE)/($F311-VLOOKUP(V$2,怪物属性!$B$4:$F$29,4,FALSE))</f>
        <v>6.6875981161695446</v>
      </c>
      <c r="W311" s="153">
        <f>$E311/(VLOOKUP(W$2,怪物属性!$B$4:$F$29,3,FALSE)-$G311)/IF(V311&lt;0,ABS(V311),V311)</f>
        <v>-2.3492365081578579</v>
      </c>
      <c r="X311" s="152">
        <f>VLOOKUP(X$2,怪物属性!$B$4:$F$29,5,FALSE)/($F311-VLOOKUP(X$2,怪物属性!$B$4:$F$29,4,FALSE))</f>
        <v>8.358457493426819</v>
      </c>
      <c r="Y311" s="153">
        <f>$E311/(VLOOKUP(Y$2,怪物属性!$B$4:$F$29,3,FALSE)-$G311)/IF(X311&lt;0,ABS(X311),X311)</f>
        <v>-2.2259522947652175</v>
      </c>
      <c r="Z311" s="152">
        <f>VLOOKUP(Z$2,怪物属性!$B$4:$F$29,5,FALSE)/($F311-VLOOKUP(Z$2,怪物属性!$B$4:$F$29,4,FALSE))</f>
        <v>9.6983574722874017</v>
      </c>
      <c r="AA311" s="153">
        <f>$E311/(VLOOKUP(AA$2,怪物属性!$B$4:$F$29,3,FALSE)-$G311)/IF(Z311&lt;0,ABS(Z311),Z311)</f>
        <v>-2.3602205648293579</v>
      </c>
      <c r="AB311" s="152">
        <f>VLOOKUP(AB$2,怪物属性!$B$4:$F$29,5,FALSE)/($F311-VLOOKUP(AB$2,怪物属性!$B$4:$F$29,4,FALSE))</f>
        <v>16.407818277865822</v>
      </c>
      <c r="AC311" s="153">
        <f>$E311/(VLOOKUP(AC$2,怪物属性!$B$4:$F$29,3,FALSE)-$G311)/IF(AB311&lt;0,ABS(AB311),AB311)</f>
        <v>22.01508488684372</v>
      </c>
      <c r="AD311" s="152">
        <f>VLOOKUP(AD$2,怪物属性!$B$4:$F$29,5,FALSE)/($F311-VLOOKUP(AD$2,怪物属性!$B$4:$F$29,4,FALSE))</f>
        <v>18.953622665343318</v>
      </c>
      <c r="AE311" s="153">
        <f>$E311/(VLOOKUP(AE$2,怪物属性!$B$4:$F$29,3,FALSE)-$G311)/IF(AD311&lt;0,ABS(AD311),AD311)</f>
        <v>3.184976766286884</v>
      </c>
      <c r="AF311" s="152">
        <f>VLOOKUP(AF$2,怪物属性!$B$4:$F$29,5,FALSE)/($F311-VLOOKUP(AF$2,怪物属性!$B$4:$F$29,4,FALSE))</f>
        <v>22.744397110576031</v>
      </c>
      <c r="AG311" s="153">
        <f>$E311/(VLOOKUP(AG$2,怪物属性!$B$4:$F$29,3,FALSE)-$G311)/IF(AF311&lt;0,ABS(AF311),AF311)</f>
        <v>1.4279591592399894</v>
      </c>
      <c r="AH311" s="152">
        <f>VLOOKUP(AH$2,怪物属性!$B$4:$F$29,5,FALSE)/($F311-VLOOKUP(AH$2,怪物属性!$B$4:$F$29,4,FALSE))</f>
        <v>25.917808219178081</v>
      </c>
      <c r="AI311" s="153">
        <f>$E311/(VLOOKUP(AI$2,怪物属性!$B$4:$F$29,3,FALSE)-$G311)/IF(AH311&lt;0,ABS(AH311),AH311)</f>
        <v>0.85584889051201207</v>
      </c>
      <c r="AJ311" s="152">
        <f>VLOOKUP(AJ$2,怪物属性!$B$4:$F$29,5,FALSE)/($F311-VLOOKUP(AJ$2,怪物属性!$B$4:$F$29,4,FALSE))</f>
        <v>30.582843713278496</v>
      </c>
      <c r="AK311" s="153">
        <f>$E311/(VLOOKUP(AK$2,怪物属性!$B$4:$F$29,3,FALSE)-$G311)/IF(AJ311&lt;0,ABS(AJ311),AJ311)</f>
        <v>0.54513144526133417</v>
      </c>
      <c r="AL311" s="152">
        <f>VLOOKUP(AL$2,怪物属性!$B$4:$F$29,5,FALSE)/($F311-VLOOKUP(AL$2,怪物属性!$B$4:$F$29,4,FALSE))</f>
        <v>34.704138419508247</v>
      </c>
      <c r="AM311" s="153">
        <f>$E311/(VLOOKUP(AM$2,怪物属性!$B$4:$F$29,3,FALSE)-$G311)/IF(AL311&lt;0,ABS(AL311),AL311)</f>
        <v>0.37821293113992555</v>
      </c>
      <c r="AN311" s="152">
        <f>VLOOKUP(AN$2,怪物属性!$B$4:$F$29,5,FALSE)/($F311-VLOOKUP(AN$2,怪物属性!$B$4:$F$29,4,FALSE))</f>
        <v>40.455742501828823</v>
      </c>
      <c r="AO311" s="153">
        <f>$E311/(VLOOKUP(AO$2,怪物属性!$B$4:$F$29,3,FALSE)-$G311)/IF(AN311&lt;0,ABS(AN311),AN311)</f>
        <v>0.26937384502265177</v>
      </c>
      <c r="AP311" s="152">
        <f>VLOOKUP(AP$2,怪物属性!$B$4:$F$29,5,FALSE)/($F311-VLOOKUP(AP$2,怪物属性!$B$4:$F$29,4,FALSE))</f>
        <v>45.416305290546404</v>
      </c>
      <c r="AQ311" s="153">
        <f>$E311/(VLOOKUP(AQ$2,怪物属性!$B$4:$F$29,3,FALSE)-$G311)/IF(AP311&lt;0,ABS(AP311),AP311)</f>
        <v>0.20258501003586479</v>
      </c>
      <c r="AR311" s="152">
        <f>VLOOKUP(AR$2,怪物属性!$B$4:$F$29,5,FALSE)/($F311-VLOOKUP(AR$2,怪物属性!$B$4:$F$29,4,FALSE))</f>
        <v>52.559062218214606</v>
      </c>
      <c r="AS311" s="153">
        <f>$E311/(VLOOKUP(AS$2,怪物属性!$B$4:$F$29,3,FALSE)-$G311)/IF(AR311&lt;0,ABS(AR311),AR311)</f>
        <v>0.15108752766148162</v>
      </c>
      <c r="AT311" s="152">
        <f>VLOOKUP(AT$2,怪物属性!$B$4:$F$29,5,FALSE)/($F311-VLOOKUP(AT$2,怪物属性!$B$4:$F$29,4,FALSE))</f>
        <v>58.960311835577606</v>
      </c>
      <c r="AU311" s="153">
        <f>$E311/(VLOOKUP(AU$2,怪物属性!$B$4:$F$29,3,FALSE)-$G311)/IF(AT311&lt;0,ABS(AT311),AT311)</f>
        <v>0.11646951333123806</v>
      </c>
      <c r="AV311" s="152">
        <f>VLOOKUP(AV$2,怪物属性!$B$4:$F$29,5,FALSE)/($F311-VLOOKUP(AV$2,怪物属性!$B$4:$F$29,4,FALSE))</f>
        <v>68.675770483588067</v>
      </c>
      <c r="AW311" s="153">
        <f>$E311/(VLOOKUP(AW$2,怪物属性!$B$4:$F$29,3,FALSE)-$G311)/IF(AV311&lt;0,ABS(AV311),AV311)</f>
        <v>8.6260408267508262E-2</v>
      </c>
      <c r="AX311" s="152">
        <f>VLOOKUP(AX$2,怪物属性!$B$4:$F$29,5,FALSE)/($F311-VLOOKUP(AX$2,怪物属性!$B$4:$F$29,4,FALSE))</f>
        <v>77.577329234059619</v>
      </c>
      <c r="AY311" s="153">
        <f>$E311/(VLOOKUP(AY$2,怪物属性!$B$4:$F$29,3,FALSE)-$G311)/IF(AX311&lt;0,ABS(AX311),AX311)</f>
        <v>6.6875159465409409E-2</v>
      </c>
      <c r="AZ311" s="152">
        <f>VLOOKUP(AZ$2,怪物属性!$B$4:$F$29,5,FALSE)/($F311-VLOOKUP(AZ$2,怪物属性!$B$4:$F$29,4,FALSE))</f>
        <v>91.805309734513273</v>
      </c>
      <c r="BA311" s="153">
        <f>$E311/(VLOOKUP(BA$2,怪物属性!$B$4:$F$29,3,FALSE)-$G311)/IF(AZ311&lt;0,ABS(AZ311),AZ311)</f>
        <v>4.8251140159625235E-2</v>
      </c>
      <c r="BB311" s="152">
        <f>VLOOKUP(BB$2,怪物属性!$B$4:$F$29,5,FALSE)/($F311-VLOOKUP(BB$2,怪物属性!$B$4:$F$29,4,FALSE))</f>
        <v>108.45025295109612</v>
      </c>
      <c r="BC311" s="153">
        <f>$E311/(VLOOKUP(BC$2,怪物属性!$B$4:$F$29,3,FALSE)-$G311)/IF(BB311&lt;0,ABS(BB311),BB311)</f>
        <v>3.474227658604441E-2</v>
      </c>
      <c r="BD311" s="152">
        <f>VLOOKUP(BD$2,怪物属性!$B$4:$F$29,5,FALSE)/($F311-VLOOKUP(BD$2,怪物属性!$B$4:$F$29,4,FALSE))</f>
        <v>151.40673211781206</v>
      </c>
      <c r="BE311" s="153">
        <f>$E311/(VLOOKUP(BE$2,怪物属性!$B$4:$F$29,3,FALSE)-$G311)/IF(BD311&lt;0,ABS(BD311),BD311)</f>
        <v>1.9358003957527757E-2</v>
      </c>
    </row>
    <row r="312" spans="1:57" x14ac:dyDescent="0.15">
      <c r="A312" s="30">
        <f>VLOOKUP(B312,装备升级!W:AB,静态模拟!C312+1,FALSE)+IF(静态模拟!D312=0,0,VLOOKUP(B312,装备强化!AP:AZ,静态模拟!D312+1,FALSE))</f>
        <v>9542</v>
      </c>
      <c r="B312" s="149">
        <v>25</v>
      </c>
      <c r="C312" s="149">
        <v>3</v>
      </c>
      <c r="D312" s="149">
        <v>9</v>
      </c>
      <c r="E312" s="149">
        <f t="shared" si="13"/>
        <v>44520</v>
      </c>
      <c r="F312" s="22">
        <f t="shared" si="14"/>
        <v>14840</v>
      </c>
      <c r="G312" s="22">
        <f t="shared" si="15"/>
        <v>7420</v>
      </c>
      <c r="H312" s="152">
        <f>VLOOKUP(H$2,怪物属性!$B$4:$F$29,5,FALSE)/($F312-VLOOKUP(H$2,怪物属性!$B$4:$F$29,4,FALSE))</f>
        <v>0.77319587628865982</v>
      </c>
      <c r="I312" s="153">
        <f>$E312/(VLOOKUP(I$2,怪物属性!$B$4:$F$29,3,FALSE)-$G312)/IF(H312&lt;0,ABS(H312),H312)</f>
        <v>-9.8073922670754552</v>
      </c>
      <c r="J312" s="152">
        <f>VLOOKUP(J$2,怪物属性!$B$4:$F$29,5,FALSE)/($F312-VLOOKUP(J$2,怪物属性!$B$4:$F$29,4,FALSE))</f>
        <v>1.1559236586244148</v>
      </c>
      <c r="K312" s="153">
        <f>$E312/(VLOOKUP(K$2,怪物属性!$B$4:$F$29,3,FALSE)-$G312)/IF(J312&lt;0,ABS(J312),J312)</f>
        <v>-7.0695033417047499</v>
      </c>
      <c r="L312" s="152">
        <f>VLOOKUP(L$2,怪物属性!$B$4:$F$29,5,FALSE)/($F312-VLOOKUP(L$2,怪物属性!$B$4:$F$29,4,FALSE))</f>
        <v>1.8528896672504378</v>
      </c>
      <c r="M312" s="153">
        <f>$E312/(VLOOKUP(M$2,怪物属性!$B$4:$F$29,3,FALSE)-$G312)/IF(L312&lt;0,ABS(L312),L312)</f>
        <v>-4.7834629889653151</v>
      </c>
      <c r="N312" s="152">
        <f>VLOOKUP(N$2,怪物属性!$B$4:$F$29,5,FALSE)/($F312-VLOOKUP(N$2,怪物属性!$B$4:$F$29,4,FALSE))</f>
        <v>2.4440171572252627</v>
      </c>
      <c r="O312" s="153">
        <f>$E312/(VLOOKUP(O$2,怪物属性!$B$4:$F$29,3,FALSE)-$G312)/IF(N312&lt;0,ABS(N312),N312)</f>
        <v>-3.9625650210131984</v>
      </c>
      <c r="P312" s="152">
        <f>VLOOKUP(P$2,怪物属性!$B$4:$F$29,5,FALSE)/($F312-VLOOKUP(P$2,怪物属性!$B$4:$F$29,4,FALSE))</f>
        <v>3.4379638653572231</v>
      </c>
      <c r="Q312" s="153">
        <f>$E312/(VLOOKUP(Q$2,怪物属性!$B$4:$F$29,3,FALSE)-$G312)/IF(P312&lt;0,ABS(P312),P312)</f>
        <v>-3.1068918627693773</v>
      </c>
      <c r="R312" s="152">
        <f>VLOOKUP(R$2,怪物属性!$B$4:$F$29,5,FALSE)/($F312-VLOOKUP(R$2,怪物属性!$B$4:$F$29,4,FALSE))</f>
        <v>4.28486646884273</v>
      </c>
      <c r="S312" s="153">
        <f>$E312/(VLOOKUP(S$2,怪物属性!$B$4:$F$29,3,FALSE)-$G312)/IF(R312&lt;0,ABS(R312),R312)</f>
        <v>-2.797537803355425</v>
      </c>
      <c r="T312" s="152">
        <f>VLOOKUP(T$2,怪物属性!$B$4:$F$29,5,FALSE)/($F312-VLOOKUP(T$2,怪物属性!$B$4:$F$29,4,FALSE))</f>
        <v>5.6051859854915884</v>
      </c>
      <c r="U312" s="153">
        <f>$E312/(VLOOKUP(U$2,怪物属性!$B$4:$F$29,3,FALSE)-$G312)/IF(T312&lt;0,ABS(T312),T312)</f>
        <v>-2.4207999281863266</v>
      </c>
      <c r="V312" s="152">
        <f>VLOOKUP(V$2,怪物属性!$B$4:$F$29,5,FALSE)/($F312-VLOOKUP(V$2,怪物属性!$B$4:$F$29,4,FALSE))</f>
        <v>6.6718872357086925</v>
      </c>
      <c r="W312" s="153">
        <f>$E312/(VLOOKUP(W$2,怪物属性!$B$4:$F$29,3,FALSE)-$G312)/IF(V312&lt;0,ABS(V312),V312)</f>
        <v>-2.3470892183916017</v>
      </c>
      <c r="X312" s="152">
        <f>VLOOKUP(X$2,怪物属性!$B$4:$F$29,5,FALSE)/($F312-VLOOKUP(X$2,怪物属性!$B$4:$F$29,4,FALSE))</f>
        <v>8.3385263492568154</v>
      </c>
      <c r="Y312" s="153">
        <f>$E312/(VLOOKUP(Y$2,怪物属性!$B$4:$F$29,3,FALSE)-$G312)/IF(X312&lt;0,ABS(X312),X312)</f>
        <v>-2.2218364099600163</v>
      </c>
      <c r="Z312" s="152">
        <f>VLOOKUP(Z$2,怪物属性!$B$4:$F$29,5,FALSE)/($F312-VLOOKUP(Z$2,怪物属性!$B$4:$F$29,4,FALSE))</f>
        <v>9.6748728710953262</v>
      </c>
      <c r="AA312" s="153">
        <f>$E312/(VLOOKUP(AA$2,怪物属性!$B$4:$F$29,3,FALSE)-$G312)/IF(Z312&lt;0,ABS(Z312),Z312)</f>
        <v>-2.3525617855216527</v>
      </c>
      <c r="AB312" s="152">
        <f>VLOOKUP(AB$2,怪物属性!$B$4:$F$29,5,FALSE)/($F312-VLOOKUP(AB$2,怪物属性!$B$4:$F$29,4,FALSE))</f>
        <v>16.364594309799788</v>
      </c>
      <c r="AC312" s="153">
        <f>$E312/(VLOOKUP(AC$2,怪物属性!$B$4:$F$29,3,FALSE)-$G312)/IF(AB312&lt;0,ABS(AB312),AB312)</f>
        <v>25.189883379838307</v>
      </c>
      <c r="AD312" s="152">
        <f>VLOOKUP(AD$2,怪物属性!$B$4:$F$29,5,FALSE)/($F312-VLOOKUP(AD$2,怪物属性!$B$4:$F$29,4,FALSE))</f>
        <v>18.902456582380996</v>
      </c>
      <c r="AE312" s="153">
        <f>$E312/(VLOOKUP(AE$2,怪物属性!$B$4:$F$29,3,FALSE)-$G312)/IF(AD312&lt;0,ABS(AD312),AD312)</f>
        <v>3.2666427533598448</v>
      </c>
      <c r="AF312" s="152">
        <f>VLOOKUP(AF$2,怪物属性!$B$4:$F$29,5,FALSE)/($F312-VLOOKUP(AF$2,怪物属性!$B$4:$F$29,4,FALSE))</f>
        <v>22.681381603250831</v>
      </c>
      <c r="AG312" s="153">
        <f>$E312/(VLOOKUP(AG$2,怪物属性!$B$4:$F$29,3,FALSE)-$G312)/IF(AF312&lt;0,ABS(AF312),AF312)</f>
        <v>1.4507342142938231</v>
      </c>
      <c r="AH312" s="152">
        <f>VLOOKUP(AH$2,怪物属性!$B$4:$F$29,5,FALSE)/($F312-VLOOKUP(AH$2,怪物属性!$B$4:$F$29,4,FALSE))</f>
        <v>25.844052361980648</v>
      </c>
      <c r="AI312" s="153">
        <f>$E312/(VLOOKUP(AI$2,怪物属性!$B$4:$F$29,3,FALSE)-$G312)/IF(AH312&lt;0,ABS(AH312),AH312)</f>
        <v>0.86651914659202578</v>
      </c>
      <c r="AJ312" s="152">
        <f>VLOOKUP(AJ$2,怪物属性!$B$4:$F$29,5,FALSE)/($F312-VLOOKUP(AJ$2,怪物属性!$B$4:$F$29,4,FALSE))</f>
        <v>30.493263034563562</v>
      </c>
      <c r="AK312" s="153">
        <f>$E312/(VLOOKUP(AK$2,怪物属性!$B$4:$F$29,3,FALSE)-$G312)/IF(AJ312&lt;0,ABS(AJ312),AJ312)</f>
        <v>0.55094136632598179</v>
      </c>
      <c r="AL312" s="152">
        <f>VLOOKUP(AL$2,怪物属性!$B$4:$F$29,5,FALSE)/($F312-VLOOKUP(AL$2,怪物属性!$B$4:$F$29,4,FALSE))</f>
        <v>34.599112276808235</v>
      </c>
      <c r="AM312" s="153">
        <f>$E312/(VLOOKUP(AM$2,怪物属性!$B$4:$F$29,3,FALSE)-$G312)/IF(AL312&lt;0,ABS(AL312),AL312)</f>
        <v>0.38182142902656829</v>
      </c>
      <c r="AN312" s="152">
        <f>VLOOKUP(AN$2,怪物属性!$B$4:$F$29,5,FALSE)/($F312-VLOOKUP(AN$2,怪物属性!$B$4:$F$29,4,FALSE))</f>
        <v>40.329305135951664</v>
      </c>
      <c r="AO312" s="153">
        <f>$E312/(VLOOKUP(AO$2,怪物属性!$B$4:$F$29,3,FALSE)-$G312)/IF(AN312&lt;0,ABS(AN312),AN312)</f>
        <v>0.27176560893977642</v>
      </c>
      <c r="AP312" s="152">
        <f>VLOOKUP(AP$2,怪物属性!$B$4:$F$29,5,FALSE)/($F312-VLOOKUP(AP$2,怪物属性!$B$4:$F$29,4,FALSE))</f>
        <v>45.269072833369357</v>
      </c>
      <c r="AQ312" s="153">
        <f>$E312/(VLOOKUP(AQ$2,怪物属性!$B$4:$F$29,3,FALSE)-$G312)/IF(AP312&lt;0,ABS(AP312),AP312)</f>
        <v>0.20429017009374334</v>
      </c>
      <c r="AR312" s="152">
        <f>VLOOKUP(AR$2,怪物属性!$B$4:$F$29,5,FALSE)/($F312-VLOOKUP(AR$2,怪物属性!$B$4:$F$29,4,FALSE))</f>
        <v>52.381936643450906</v>
      </c>
      <c r="AS312" s="153">
        <f>$E312/(VLOOKUP(AS$2,怪物属性!$B$4:$F$29,3,FALSE)-$G312)/IF(AR312&lt;0,ABS(AR312),AR312)</f>
        <v>0.15231385349425472</v>
      </c>
      <c r="AT312" s="152">
        <f>VLOOKUP(AT$2,怪物属性!$B$4:$F$29,5,FALSE)/($F312-VLOOKUP(AT$2,怪物属性!$B$4:$F$29,4,FALSE))</f>
        <v>58.752118644067799</v>
      </c>
      <c r="AU312" s="153">
        <f>$E312/(VLOOKUP(AU$2,怪物属性!$B$4:$F$29,3,FALSE)-$G312)/IF(AT312&lt;0,ABS(AT312),AT312)</f>
        <v>0.11739115533455317</v>
      </c>
      <c r="AV312" s="152">
        <f>VLOOKUP(AV$2,怪物属性!$B$4:$F$29,5,FALSE)/($F312-VLOOKUP(AV$2,怪物属性!$B$4:$F$29,4,FALSE))</f>
        <v>68.418622066899644</v>
      </c>
      <c r="AW312" s="153">
        <f>$E312/(VLOOKUP(AW$2,怪物属性!$B$4:$F$29,3,FALSE)-$G312)/IF(AV312&lt;0,ABS(AV312),AV312)</f>
        <v>8.6933872853611704E-2</v>
      </c>
      <c r="AX312" s="152">
        <f>VLOOKUP(AX$2,怪物属性!$B$4:$F$29,5,FALSE)/($F312-VLOOKUP(AX$2,怪物属性!$B$4:$F$29,4,FALSE))</f>
        <v>77.267474370922642</v>
      </c>
      <c r="AY312" s="153">
        <f>$E312/(VLOOKUP(AY$2,怪物属性!$B$4:$F$29,3,FALSE)-$G312)/IF(AX312&lt;0,ABS(AX312),AX312)</f>
        <v>6.7397396710517823E-2</v>
      </c>
      <c r="AZ312" s="152">
        <f>VLOOKUP(AZ$2,怪物属性!$B$4:$F$29,5,FALSE)/($F312-VLOOKUP(AZ$2,怪物属性!$B$4:$F$29,4,FALSE))</f>
        <v>91.40088105726872</v>
      </c>
      <c r="BA312" s="153">
        <f>$E312/(VLOOKUP(BA$2,怪物属性!$B$4:$F$29,3,FALSE)-$G312)/IF(AZ312&lt;0,ABS(AZ312),AZ312)</f>
        <v>4.8635548701239643E-2</v>
      </c>
      <c r="BB312" s="152">
        <f>VLOOKUP(BB$2,怪物属性!$B$4:$F$29,5,FALSE)/($F312-VLOOKUP(BB$2,怪物属性!$B$4:$F$29,4,FALSE))</f>
        <v>107.90436241610739</v>
      </c>
      <c r="BC312" s="153">
        <f>$E312/(VLOOKUP(BC$2,怪物属性!$B$4:$F$29,3,FALSE)-$G312)/IF(BB312&lt;0,ABS(BB312),BB312)</f>
        <v>3.5033334653787981E-2</v>
      </c>
      <c r="BD312" s="152">
        <f>VLOOKUP(BD$2,怪物属性!$B$4:$F$29,5,FALSE)/($F312-VLOOKUP(BD$2,怪物属性!$B$4:$F$29,4,FALSE))</f>
        <v>150.3523676880223</v>
      </c>
      <c r="BE312" s="153">
        <f>$E312/(VLOOKUP(BE$2,怪物属性!$B$4:$F$29,3,FALSE)-$G312)/IF(BD312&lt;0,ABS(BD312),BD312)</f>
        <v>1.9552589527904399E-2</v>
      </c>
    </row>
    <row r="313" spans="1:57" x14ac:dyDescent="0.15">
      <c r="A313" s="30">
        <f>VLOOKUP(B313,装备升级!W:AB,静态模拟!C313+1,FALSE)+IF(静态模拟!D313=0,0,VLOOKUP(B313,装备强化!AP:AZ,静态模拟!D313+1,FALSE))</f>
        <v>12742</v>
      </c>
      <c r="B313" s="149">
        <v>25</v>
      </c>
      <c r="C313" s="149">
        <v>3</v>
      </c>
      <c r="D313" s="149">
        <v>10</v>
      </c>
      <c r="E313" s="149">
        <f t="shared" si="13"/>
        <v>44610</v>
      </c>
      <c r="F313" s="22">
        <f t="shared" si="14"/>
        <v>14870</v>
      </c>
      <c r="G313" s="22">
        <f t="shared" si="15"/>
        <v>7435</v>
      </c>
      <c r="H313" s="152">
        <f>VLOOKUP(H$2,怪物属性!$B$4:$F$29,5,FALSE)/($F313-VLOOKUP(H$2,怪物属性!$B$4:$F$29,4,FALSE))</f>
        <v>0.77155019510464706</v>
      </c>
      <c r="I313" s="153">
        <f>$E313/(VLOOKUP(I$2,怪物属性!$B$4:$F$29,3,FALSE)-$G313)/IF(H313&lt;0,ABS(H313),H313)</f>
        <v>-9.8230822407348821</v>
      </c>
      <c r="J313" s="152">
        <f>VLOOKUP(J$2,怪物属性!$B$4:$F$29,5,FALSE)/($F313-VLOOKUP(J$2,怪物属性!$B$4:$F$29,4,FALSE))</f>
        <v>1.1534315486884656</v>
      </c>
      <c r="K313" s="153">
        <f>$E313/(VLOOKUP(K$2,怪物属性!$B$4:$F$29,3,FALSE)-$G313)/IF(J313&lt;0,ABS(J313),J313)</f>
        <v>-7.0796077606190169</v>
      </c>
      <c r="L313" s="152">
        <f>VLOOKUP(L$2,怪物属性!$B$4:$F$29,5,FALSE)/($F313-VLOOKUP(L$2,怪物属性!$B$4:$F$29,4,FALSE))</f>
        <v>1.8488422892092617</v>
      </c>
      <c r="M313" s="153">
        <f>$E313/(VLOOKUP(M$2,怪物属性!$B$4:$F$29,3,FALSE)-$G313)/IF(L313&lt;0,ABS(L313),L313)</f>
        <v>-4.7893237294482542</v>
      </c>
      <c r="N313" s="152">
        <f>VLOOKUP(N$2,怪物属性!$B$4:$F$29,5,FALSE)/($F313-VLOOKUP(N$2,怪物属性!$B$4:$F$29,4,FALSE))</f>
        <v>2.4386068476977569</v>
      </c>
      <c r="O313" s="153">
        <f>$E313/(VLOOKUP(O$2,怪物属性!$B$4:$F$29,3,FALSE)-$G313)/IF(N313&lt;0,ABS(N313),N313)</f>
        <v>-3.9664422513086697</v>
      </c>
      <c r="P313" s="152">
        <f>VLOOKUP(P$2,怪物属性!$B$4:$F$29,5,FALSE)/($F313-VLOOKUP(P$2,怪物属性!$B$4:$F$29,4,FALSE))</f>
        <v>3.4302490837010997</v>
      </c>
      <c r="Q313" s="153">
        <f>$E313/(VLOOKUP(Q$2,怪物属性!$B$4:$F$29,3,FALSE)-$G313)/IF(P313&lt;0,ABS(P313),P313)</f>
        <v>-3.1089855366779053</v>
      </c>
      <c r="R313" s="152">
        <f>VLOOKUP(R$2,怪物属性!$B$4:$F$29,5,FALSE)/($F313-VLOOKUP(R$2,怪物属性!$B$4:$F$29,4,FALSE))</f>
        <v>4.2751081758141654</v>
      </c>
      <c r="S313" s="153">
        <f>$E313/(VLOOKUP(S$2,怪物属性!$B$4:$F$29,3,FALSE)-$G313)/IF(R313&lt;0,ABS(R313),R313)</f>
        <v>-2.7982900706774898</v>
      </c>
      <c r="T313" s="152">
        <f>VLOOKUP(T$2,怪物属性!$B$4:$F$29,5,FALSE)/($F313-VLOOKUP(T$2,怪物属性!$B$4:$F$29,4,FALSE))</f>
        <v>5.5922389898367726</v>
      </c>
      <c r="U313" s="153">
        <f>$E313/(VLOOKUP(U$2,怪物属性!$B$4:$F$29,3,FALSE)-$G313)/IF(T313&lt;0,ABS(T313),T313)</f>
        <v>-2.4202448077126668</v>
      </c>
      <c r="V313" s="152">
        <f>VLOOKUP(V$2,怪物属性!$B$4:$F$29,5,FALSE)/($F313-VLOOKUP(V$2,怪物属性!$B$4:$F$29,4,FALSE))</f>
        <v>6.65625</v>
      </c>
      <c r="W313" s="153">
        <f>$E313/(VLOOKUP(W$2,怪物属性!$B$4:$F$29,3,FALSE)-$G313)/IF(V313&lt;0,ABS(V313),V313)</f>
        <v>-2.3449866448516148</v>
      </c>
      <c r="X313" s="152">
        <f>VLOOKUP(X$2,怪物属性!$B$4:$F$29,5,FALSE)/($F313-VLOOKUP(X$2,怪物属性!$B$4:$F$29,4,FALSE))</f>
        <v>8.3186900325113005</v>
      </c>
      <c r="Y313" s="153">
        <f>$E313/(VLOOKUP(Y$2,怪物属性!$B$4:$F$29,3,FALSE)-$G313)/IF(X313&lt;0,ABS(X313),X313)</f>
        <v>-2.217792878631649</v>
      </c>
      <c r="Z313" s="152">
        <f>VLOOKUP(Z$2,怪物属性!$B$4:$F$29,5,FALSE)/($F313-VLOOKUP(Z$2,怪物属性!$B$4:$F$29,4,FALSE))</f>
        <v>9.6515017312182945</v>
      </c>
      <c r="AA313" s="153">
        <f>$E313/(VLOOKUP(AA$2,怪物属性!$B$4:$F$29,3,FALSE)-$G313)/IF(Z313&lt;0,ABS(Z313),Z313)</f>
        <v>-2.3450424355334869</v>
      </c>
      <c r="AB313" s="152">
        <f>VLOOKUP(AB$2,怪物属性!$B$4:$F$29,5,FALSE)/($F313-VLOOKUP(AB$2,怪物属性!$B$4:$F$29,4,FALSE))</f>
        <v>16.321597477666842</v>
      </c>
      <c r="AC313" s="153">
        <f>$E313/(VLOOKUP(AC$2,怪物属性!$B$4:$F$29,3,FALSE)-$G313)/IF(AB313&lt;0,ABS(AB313),AB313)</f>
        <v>29.389121990735934</v>
      </c>
      <c r="AD313" s="152">
        <f>VLOOKUP(AD$2,怪物属性!$B$4:$F$29,5,FALSE)/($F313-VLOOKUP(AD$2,怪物属性!$B$4:$F$29,4,FALSE))</f>
        <v>18.851566005564031</v>
      </c>
      <c r="AE313" s="153">
        <f>$E313/(VLOOKUP(AE$2,怪物属性!$B$4:$F$29,3,FALSE)-$G313)/IF(AD313&lt;0,ABS(AD313),AD313)</f>
        <v>3.351815378089932</v>
      </c>
      <c r="AF313" s="152">
        <f>VLOOKUP(AF$2,怪物属性!$B$4:$F$29,5,FALSE)/($F313-VLOOKUP(AF$2,怪物属性!$B$4:$F$29,4,FALSE))</f>
        <v>22.618714312027997</v>
      </c>
      <c r="AG313" s="153">
        <f>$E313/(VLOOKUP(AG$2,怪物属性!$B$4:$F$29,3,FALSE)-$G313)/IF(AF313&lt;0,ABS(AF313),AF313)</f>
        <v>1.4740363539212389</v>
      </c>
      <c r="AH313" s="152">
        <f>VLOOKUP(AH$2,怪物属性!$B$4:$F$29,5,FALSE)/($F313-VLOOKUP(AH$2,怪物属性!$B$4:$F$29,4,FALSE))</f>
        <v>25.770715096481272</v>
      </c>
      <c r="AI313" s="153">
        <f>$E313/(VLOOKUP(AI$2,怪物属性!$B$4:$F$29,3,FALSE)-$G313)/IF(AH313&lt;0,ABS(AH313),AH313)</f>
        <v>0.87736169257492003</v>
      </c>
      <c r="AJ313" s="152">
        <f>VLOOKUP(AJ$2,怪物属性!$B$4:$F$29,5,FALSE)/($F313-VLOOKUP(AJ$2,怪物属性!$B$4:$F$29,4,FALSE))</f>
        <v>30.404205607476637</v>
      </c>
      <c r="AK313" s="153">
        <f>$E313/(VLOOKUP(AK$2,怪物属性!$B$4:$F$29,3,FALSE)-$G313)/IF(AJ313&lt;0,ABS(AJ313),AJ313)</f>
        <v>0.55682399632187984</v>
      </c>
      <c r="AL313" s="152">
        <f>VLOOKUP(AL$2,怪物属性!$B$4:$F$29,5,FALSE)/($F313-VLOOKUP(AL$2,怪物属性!$B$4:$F$29,4,FALSE))</f>
        <v>34.494719903449663</v>
      </c>
      <c r="AM313" s="153">
        <f>$E313/(VLOOKUP(AM$2,怪物属性!$B$4:$F$29,3,FALSE)-$G313)/IF(AL313&lt;0,ABS(AL313),AL313)</f>
        <v>0.38546688645090599</v>
      </c>
      <c r="AN313" s="152">
        <f>VLOOKUP(AN$2,怪物属性!$B$4:$F$29,5,FALSE)/($F313-VLOOKUP(AN$2,怪物属性!$B$4:$F$29,4,FALSE))</f>
        <v>40.203655623636934</v>
      </c>
      <c r="AO313" s="153">
        <f>$E313/(VLOOKUP(AO$2,怪物属性!$B$4:$F$29,3,FALSE)-$G313)/IF(AN313&lt;0,ABS(AN313),AN313)</f>
        <v>0.27417854954198401</v>
      </c>
      <c r="AP313" s="152">
        <f>VLOOKUP(AP$2,怪物属性!$B$4:$F$29,5,FALSE)/($F313-VLOOKUP(AP$2,怪物属性!$B$4:$F$29,4,FALSE))</f>
        <v>45.122791900043083</v>
      </c>
      <c r="AQ313" s="153">
        <f>$E313/(VLOOKUP(AQ$2,怪物属性!$B$4:$F$29,3,FALSE)-$G313)/IF(AP313&lt;0,ABS(AP313),AP313)</f>
        <v>0.20600867565923844</v>
      </c>
      <c r="AR313" s="152">
        <f>VLOOKUP(AR$2,怪物属性!$B$4:$F$29,5,FALSE)/($F313-VLOOKUP(AR$2,怪物属性!$B$4:$F$29,4,FALSE))</f>
        <v>52.206000895656068</v>
      </c>
      <c r="AS313" s="153">
        <f>$E313/(VLOOKUP(AS$2,怪物属性!$B$4:$F$29,3,FALSE)-$G313)/IF(AR313&lt;0,ABS(AR313),AR313)</f>
        <v>0.1535488711874414</v>
      </c>
      <c r="AT313" s="152">
        <f>VLOOKUP(AT$2,怪物属性!$B$4:$F$29,5,FALSE)/($F313-VLOOKUP(AT$2,怪物属性!$B$4:$F$29,4,FALSE))</f>
        <v>58.545390570021112</v>
      </c>
      <c r="AU313" s="153">
        <f>$E313/(VLOOKUP(AU$2,怪物属性!$B$4:$F$29,3,FALSE)-$G313)/IF(AT313&lt;0,ABS(AT313),AT313)</f>
        <v>0.11831877054873451</v>
      </c>
      <c r="AV313" s="152">
        <f>VLOOKUP(AV$2,怪物属性!$B$4:$F$29,5,FALSE)/($F313-VLOOKUP(AV$2,怪物属性!$B$4:$F$29,4,FALSE))</f>
        <v>68.163392190997271</v>
      </c>
      <c r="AW313" s="153">
        <f>$E313/(VLOOKUP(AW$2,怪物属性!$B$4:$F$29,3,FALSE)-$G313)/IF(AV313&lt;0,ABS(AV313),AV313)</f>
        <v>8.7611360852864723E-2</v>
      </c>
      <c r="AX313" s="152">
        <f>VLOOKUP(AX$2,怪物属性!$B$4:$F$29,5,FALSE)/($F313-VLOOKUP(AX$2,怪物属性!$B$4:$F$29,4,FALSE))</f>
        <v>76.960084869380722</v>
      </c>
      <c r="AY313" s="153">
        <f>$E313/(VLOOKUP(AY$2,怪物属性!$B$4:$F$29,3,FALSE)-$G313)/IF(AX313&lt;0,ABS(AX313),AX313)</f>
        <v>6.7922560104098306E-2</v>
      </c>
      <c r="AZ313" s="152">
        <f>VLOOKUP(AZ$2,怪物属性!$B$4:$F$29,5,FALSE)/($F313-VLOOKUP(AZ$2,怪物属性!$B$4:$F$29,4,FALSE))</f>
        <v>91</v>
      </c>
      <c r="BA313" s="153">
        <f>$E313/(VLOOKUP(BA$2,怪物属性!$B$4:$F$29,3,FALSE)-$G313)/IF(AZ313&lt;0,ABS(AZ313),AZ313)</f>
        <v>4.9021978021978024E-2</v>
      </c>
      <c r="BB313" s="152">
        <f>VLOOKUP(BB$2,怪物属性!$B$4:$F$29,5,FALSE)/($F313-VLOOKUP(BB$2,怪物属性!$B$4:$F$29,4,FALSE))</f>
        <v>107.36393989983306</v>
      </c>
      <c r="BC313" s="153">
        <f>$E313/(VLOOKUP(BC$2,怪物属性!$B$4:$F$29,3,FALSE)-$G313)/IF(BB313&lt;0,ABS(BB313),BB313)</f>
        <v>3.5325848973812746E-2</v>
      </c>
      <c r="BD313" s="152">
        <f>VLOOKUP(BD$2,怪物属性!$B$4:$F$29,5,FALSE)/($F313-VLOOKUP(BD$2,怪物属性!$B$4:$F$29,4,FALSE))</f>
        <v>149.31258644536652</v>
      </c>
      <c r="BE313" s="153">
        <f>$E313/(VLOOKUP(BE$2,怪物属性!$B$4:$F$29,3,FALSE)-$G313)/IF(BD313&lt;0,ABS(BD313),BD313)</f>
        <v>1.9748112009416396E-2</v>
      </c>
    </row>
    <row r="314" spans="1:57" x14ac:dyDescent="0.15">
      <c r="A314" s="30">
        <f>VLOOKUP(B314,装备升级!W:AB,静态模拟!C314+1,FALSE)+IF(静态模拟!D314=0,0,VLOOKUP(B314,装备强化!AP:AZ,静态模拟!D314+1,FALSE))</f>
        <v>168</v>
      </c>
      <c r="B314" s="149">
        <v>25</v>
      </c>
      <c r="C314" s="149">
        <v>4</v>
      </c>
      <c r="D314" s="149">
        <v>0</v>
      </c>
      <c r="E314" s="149">
        <f t="shared" si="13"/>
        <v>54090</v>
      </c>
      <c r="F314" s="22">
        <f t="shared" si="14"/>
        <v>18030</v>
      </c>
      <c r="G314" s="22">
        <f t="shared" si="15"/>
        <v>9015</v>
      </c>
      <c r="H314" s="152">
        <f>VLOOKUP(H$2,怪物属性!$B$4:$F$29,5,FALSE)/($F314-VLOOKUP(H$2,怪物属性!$B$4:$F$29,4,FALSE))</f>
        <v>0.63025210084033612</v>
      </c>
      <c r="I314" s="153">
        <f>$E314/(VLOOKUP(I$2,怪物属性!$B$4:$F$29,3,FALSE)-$G314)/IF(H314&lt;0,ABS(H314),H314)</f>
        <v>-11.495151352799358</v>
      </c>
      <c r="J314" s="152">
        <f>VLOOKUP(J$2,怪物属性!$B$4:$F$29,5,FALSE)/($F314-VLOOKUP(J$2,怪物属性!$B$4:$F$29,4,FALSE))</f>
        <v>0.93997071742313321</v>
      </c>
      <c r="K314" s="153">
        <f>$E314/(VLOOKUP(K$2,怪物属性!$B$4:$F$29,3,FALSE)-$G314)/IF(J314&lt;0,ABS(J314),J314)</f>
        <v>-8.1704310371138043</v>
      </c>
      <c r="L314" s="152">
        <f>VLOOKUP(L$2,怪物属性!$B$4:$F$29,5,FALSE)/($F314-VLOOKUP(L$2,怪物属性!$B$4:$F$29,4,FALSE))</f>
        <v>1.5030188232508583</v>
      </c>
      <c r="M314" s="153">
        <f>$E314/(VLOOKUP(M$2,怪物属性!$B$4:$F$29,3,FALSE)-$G314)/IF(L314&lt;0,ABS(L314),L314)</f>
        <v>-5.4378321624989079</v>
      </c>
      <c r="N314" s="152">
        <f>VLOOKUP(N$2,怪物属性!$B$4:$F$29,5,FALSE)/($F314-VLOOKUP(N$2,怪物属性!$B$4:$F$29,4,FALSE))</f>
        <v>1.9775011967448539</v>
      </c>
      <c r="O314" s="153">
        <f>$E314/(VLOOKUP(O$2,怪物属性!$B$4:$F$29,3,FALSE)-$G314)/IF(N314&lt;0,ABS(N314),N314)</f>
        <v>-4.4174259568886409</v>
      </c>
      <c r="P314" s="152">
        <f>VLOOKUP(P$2,怪物属性!$B$4:$F$29,5,FALSE)/($F314-VLOOKUP(P$2,怪物属性!$B$4:$F$29,4,FALSE))</f>
        <v>2.7744570149434327</v>
      </c>
      <c r="Q314" s="153">
        <f>$E314/(VLOOKUP(Q$2,怪物属性!$B$4:$F$29,3,FALSE)-$G314)/IF(P314&lt;0,ABS(P314),P314)</f>
        <v>-3.3829093566672275</v>
      </c>
      <c r="R314" s="152">
        <f>VLOOKUP(R$2,怪物属性!$B$4:$F$29,5,FALSE)/($F314-VLOOKUP(R$2,怪物属性!$B$4:$F$29,4,FALSE))</f>
        <v>3.4479887344639688</v>
      </c>
      <c r="S314" s="153">
        <f>$E314/(VLOOKUP(S$2,怪物属性!$B$4:$F$29,3,FALSE)-$G314)/IF(R314&lt;0,ABS(R314),R314)</f>
        <v>-2.9548702662160755</v>
      </c>
      <c r="T314" s="152">
        <f>VLOOKUP(T$2,怪物属性!$B$4:$F$29,5,FALSE)/($F314-VLOOKUP(T$2,怪物属性!$B$4:$F$29,4,FALSE))</f>
        <v>4.4978944760961106</v>
      </c>
      <c r="U314" s="153">
        <f>$E314/(VLOOKUP(U$2,怪物属性!$B$4:$F$29,3,FALSE)-$G314)/IF(T314&lt;0,ABS(T314),T314)</f>
        <v>-2.4662893193200404</v>
      </c>
      <c r="V314" s="152">
        <f>VLOOKUP(V$2,怪物属性!$B$4:$F$29,5,FALSE)/($F314-VLOOKUP(V$2,怪物属性!$B$4:$F$29,4,FALSE))</f>
        <v>5.3383458646616537</v>
      </c>
      <c r="W314" s="153">
        <f>$E314/(VLOOKUP(W$2,怪物属性!$B$4:$F$29,3,FALSE)-$G314)/IF(V314&lt;0,ABS(V314),V314)</f>
        <v>-2.2830897054249792</v>
      </c>
      <c r="X314" s="152">
        <f>VLOOKUP(X$2,怪物属性!$B$4:$F$29,5,FALSE)/($F314-VLOOKUP(X$2,怪物属性!$B$4:$F$29,4,FALSE))</f>
        <v>6.6518927144759372</v>
      </c>
      <c r="Y314" s="153">
        <f>$E314/(VLOOKUP(Y$2,怪物属性!$B$4:$F$29,3,FALSE)-$G314)/IF(X314&lt;0,ABS(X314),X314)</f>
        <v>-2.0338969994019287</v>
      </c>
      <c r="Z314" s="152">
        <f>VLOOKUP(Z$2,怪物属性!$B$4:$F$29,5,FALSE)/($F314-VLOOKUP(Z$2,怪物属性!$B$4:$F$29,4,FALSE))</f>
        <v>7.6938186019641828</v>
      </c>
      <c r="AA314" s="153">
        <f>$E314/(VLOOKUP(AA$2,怪物属性!$B$4:$F$29,3,FALSE)-$G314)/IF(Z314&lt;0,ABS(Z314),Z314)</f>
        <v>-1.9798138881961509</v>
      </c>
      <c r="AB314" s="152">
        <f>VLOOKUP(AB$2,怪物属性!$B$4:$F$29,5,FALSE)/($F314-VLOOKUP(AB$2,怪物属性!$B$4:$F$29,4,FALSE))</f>
        <v>12.78364659075319</v>
      </c>
      <c r="AC314" s="153">
        <f>$E314/(VLOOKUP(AC$2,怪物属性!$B$4:$F$29,3,FALSE)-$G314)/IF(AB314&lt;0,ABS(AB314),AB314)</f>
        <v>-2.8454519551502591</v>
      </c>
      <c r="AD314" s="152">
        <f>VLOOKUP(AD$2,怪物属性!$B$4:$F$29,5,FALSE)/($F314-VLOOKUP(AD$2,怪物属性!$B$4:$F$29,4,FALSE))</f>
        <v>14.686639166608403</v>
      </c>
      <c r="AE314" s="153">
        <f>$E314/(VLOOKUP(AE$2,怪物属性!$B$4:$F$29,3,FALSE)-$G314)/IF(AD314&lt;0,ABS(AD314),AD314)</f>
        <v>-4.213889314735491</v>
      </c>
      <c r="AF314" s="152">
        <f>VLOOKUP(AF$2,怪物属性!$B$4:$F$29,5,FALSE)/($F314-VLOOKUP(AF$2,怪物属性!$B$4:$F$29,4,FALSE))</f>
        <v>17.519902981880438</v>
      </c>
      <c r="AG314" s="153">
        <f>$E314/(VLOOKUP(AG$2,怪物属性!$B$4:$F$29,3,FALSE)-$G314)/IF(AF314&lt;0,ABS(AF314),AF314)</f>
        <v>-12.757627535116919</v>
      </c>
      <c r="AH314" s="152">
        <f>VLOOKUP(AH$2,怪物属性!$B$4:$F$29,5,FALSE)/($F314-VLOOKUP(AH$2,怪物属性!$B$4:$F$29,4,FALSE))</f>
        <v>19.840372851733179</v>
      </c>
      <c r="AI314" s="153">
        <f>$E314/(VLOOKUP(AI$2,怪物属性!$B$4:$F$29,3,FALSE)-$G314)/IF(AH314&lt;0,ABS(AH314),AH314)</f>
        <v>6.9370464363141444</v>
      </c>
      <c r="AJ314" s="152">
        <f>VLOOKUP(AJ$2,怪物属性!$B$4:$F$29,5,FALSE)/($F314-VLOOKUP(AJ$2,怪物属性!$B$4:$F$29,4,FALSE))</f>
        <v>23.251340083382967</v>
      </c>
      <c r="AK314" s="153">
        <f>$E314/(VLOOKUP(AK$2,怪物属性!$B$4:$F$29,3,FALSE)-$G314)/IF(AJ314&lt;0,ABS(AJ314),AJ314)</f>
        <v>2.2050403114931005</v>
      </c>
      <c r="AL314" s="152">
        <f>VLOOKUP(AL$2,怪物属性!$B$4:$F$29,5,FALSE)/($F314-VLOOKUP(AL$2,怪物属性!$B$4:$F$29,4,FALSE))</f>
        <v>26.175761276043655</v>
      </c>
      <c r="AM314" s="153">
        <f>$E314/(VLOOKUP(AM$2,怪物属性!$B$4:$F$29,3,FALSE)-$G314)/IF(AL314&lt;0,ABS(AL314),AL314)</f>
        <v>1.164177771765865</v>
      </c>
      <c r="AN314" s="152">
        <f>VLOOKUP(AN$2,怪物属性!$B$4:$F$29,5,FALSE)/($F314-VLOOKUP(AN$2,怪物属性!$B$4:$F$29,4,FALSE))</f>
        <v>30.269841269841269</v>
      </c>
      <c r="AO314" s="153">
        <f>$E314/(VLOOKUP(AO$2,怪物属性!$B$4:$F$29,3,FALSE)-$G314)/IF(AN314&lt;0,ABS(AN314),AN314)</f>
        <v>0.72433202701458943</v>
      </c>
      <c r="AP314" s="152">
        <f>VLOOKUP(AP$2,怪物属性!$B$4:$F$29,5,FALSE)/($F314-VLOOKUP(AP$2,怪物属性!$B$4:$F$29,4,FALSE))</f>
        <v>33.66441658630665</v>
      </c>
      <c r="AQ314" s="153">
        <f>$E314/(VLOOKUP(AQ$2,怪物属性!$B$4:$F$29,3,FALSE)-$G314)/IF(AP314&lt;0,ABS(AP314),AP314)</f>
        <v>0.49914291656110527</v>
      </c>
      <c r="AR314" s="152">
        <f>VLOOKUP(AR$2,怪物属性!$B$4:$F$29,5,FALSE)/($F314-VLOOKUP(AR$2,怪物属性!$B$4:$F$29,4,FALSE))</f>
        <v>38.563016870658288</v>
      </c>
      <c r="AS314" s="153">
        <f>$E314/(VLOOKUP(AS$2,怪物属性!$B$4:$F$29,3,FALSE)-$G314)/IF(AR314&lt;0,ABS(AR314),AR314)</f>
        <v>0.35197972960639179</v>
      </c>
      <c r="AT314" s="152">
        <f>VLOOKUP(AT$2,怪物属性!$B$4:$F$29,5,FALSE)/($F314-VLOOKUP(AT$2,怪物属性!$B$4:$F$29,4,FALSE))</f>
        <v>42.714187917165837</v>
      </c>
      <c r="AU314" s="153">
        <f>$E314/(VLOOKUP(AU$2,怪物属性!$B$4:$F$29,3,FALSE)-$G314)/IF(AT314&lt;0,ABS(AT314),AT314)</f>
        <v>0.2605604875647628</v>
      </c>
      <c r="AV314" s="152">
        <f>VLOOKUP(AV$2,怪物属性!$B$4:$F$29,5,FALSE)/($F314-VLOOKUP(AV$2,怪物属性!$B$4:$F$29,4,FALSE))</f>
        <v>48.935011605070521</v>
      </c>
      <c r="AW314" s="153">
        <f>$E314/(VLOOKUP(AW$2,怪物属性!$B$4:$F$29,3,FALSE)-$G314)/IF(AV314&lt;0,ABS(AV314),AV314)</f>
        <v>0.18766444164753399</v>
      </c>
      <c r="AX314" s="152">
        <f>VLOOKUP(AX$2,怪物属性!$B$4:$F$29,5,FALSE)/($F314-VLOOKUP(AX$2,怪物属性!$B$4:$F$29,4,FALSE))</f>
        <v>54.233809924306136</v>
      </c>
      <c r="AY314" s="153">
        <f>$E314/(VLOOKUP(AY$2,怪物属性!$B$4:$F$29,3,FALSE)-$G314)/IF(AX314&lt;0,ABS(AX314),AX314)</f>
        <v>0.14342081312490171</v>
      </c>
      <c r="AZ314" s="152">
        <f>VLOOKUP(AZ$2,怪物属性!$B$4:$F$29,5,FALSE)/($F314-VLOOKUP(AZ$2,怪物属性!$B$4:$F$29,4,FALSE))</f>
        <v>62.244</v>
      </c>
      <c r="BA314" s="153">
        <f>$E314/(VLOOKUP(BA$2,怪物属性!$B$4:$F$29,3,FALSE)-$G314)/IF(AZ314&lt;0,ABS(AZ314),AZ314)</f>
        <v>0.103206582141449</v>
      </c>
      <c r="BB314" s="152">
        <f>VLOOKUP(BB$2,怪物属性!$B$4:$F$29,5,FALSE)/($F314-VLOOKUP(BB$2,怪物属性!$B$4:$F$29,4,FALSE))</f>
        <v>70.285245901639342</v>
      </c>
      <c r="BC314" s="153">
        <f>$E314/(VLOOKUP(BC$2,怪物属性!$B$4:$F$29,3,FALSE)-$G314)/IF(BB314&lt;0,ABS(BB314),BB314)</f>
        <v>7.5582233274633051E-2</v>
      </c>
      <c r="BD314" s="152">
        <f>VLOOKUP(BD$2,怪物属性!$B$4:$F$29,5,FALSE)/($F314-VLOOKUP(BD$2,怪物属性!$B$4:$F$29,4,FALSE))</f>
        <v>86.385436116297683</v>
      </c>
      <c r="BE314" s="153">
        <f>$E314/(VLOOKUP(BE$2,怪物属性!$B$4:$F$29,3,FALSE)-$G314)/IF(BD314&lt;0,ABS(BD314),BD314)</f>
        <v>4.6213536955695786E-2</v>
      </c>
    </row>
    <row r="315" spans="1:57" x14ac:dyDescent="0.15">
      <c r="A315" s="30">
        <f>VLOOKUP(B315,装备升级!W:AB,静态模拟!C315+1,FALSE)+IF(静态模拟!D315=0,0,VLOOKUP(B315,装备强化!AP:AZ,静态模拟!D315+1,FALSE))</f>
        <v>588</v>
      </c>
      <c r="B315" s="149">
        <v>25</v>
      </c>
      <c r="C315" s="149">
        <v>4</v>
      </c>
      <c r="D315" s="149">
        <v>1</v>
      </c>
      <c r="E315" s="149">
        <f t="shared" si="13"/>
        <v>54210</v>
      </c>
      <c r="F315" s="22">
        <f t="shared" si="14"/>
        <v>18070</v>
      </c>
      <c r="G315" s="22">
        <f t="shared" si="15"/>
        <v>9035</v>
      </c>
      <c r="H315" s="152">
        <f>VLOOKUP(H$2,怪物属性!$B$4:$F$29,5,FALSE)/($F315-VLOOKUP(H$2,怪物属性!$B$4:$F$29,4,FALSE))</f>
        <v>0.62879444926279271</v>
      </c>
      <c r="I315" s="153">
        <f>$E315/(VLOOKUP(I$2,怪物属性!$B$4:$F$29,3,FALSE)-$G315)/IF(H315&lt;0,ABS(H315),H315)</f>
        <v>-11.516509898937787</v>
      </c>
      <c r="J315" s="152">
        <f>VLOOKUP(J$2,怪物属性!$B$4:$F$29,5,FALSE)/($F315-VLOOKUP(J$2,怪物属性!$B$4:$F$29,4,FALSE))</f>
        <v>0.93777388255915861</v>
      </c>
      <c r="K315" s="153">
        <f>$E315/(VLOOKUP(K$2,怪物属性!$B$4:$F$29,3,FALSE)-$G315)/IF(J315&lt;0,ABS(J315),J315)</f>
        <v>-8.1844983929679618</v>
      </c>
      <c r="L315" s="152">
        <f>VLOOKUP(L$2,怪物属性!$B$4:$F$29,5,FALSE)/($F315-VLOOKUP(L$2,怪物属性!$B$4:$F$29,4,FALSE))</f>
        <v>1.4994685248612258</v>
      </c>
      <c r="M315" s="153">
        <f>$E315/(VLOOKUP(M$2,怪物属性!$B$4:$F$29,3,FALSE)-$G315)/IF(L315&lt;0,ABS(L315),L315)</f>
        <v>-5.4463406969439285</v>
      </c>
      <c r="N315" s="152">
        <f>VLOOKUP(N$2,怪物属性!$B$4:$F$29,5,FALSE)/($F315-VLOOKUP(N$2,怪物属性!$B$4:$F$29,4,FALSE))</f>
        <v>1.9727793696275071</v>
      </c>
      <c r="O315" s="153">
        <f>$E315/(VLOOKUP(O$2,怪物属性!$B$4:$F$29,3,FALSE)-$G315)/IF(N315&lt;0,ABS(N315),N315)</f>
        <v>-4.4235347426514435</v>
      </c>
      <c r="P315" s="152">
        <f>VLOOKUP(P$2,怪物属性!$B$4:$F$29,5,FALSE)/($F315-VLOOKUP(P$2,怪物属性!$B$4:$F$29,4,FALSE))</f>
        <v>2.7677590681392963</v>
      </c>
      <c r="Q315" s="153">
        <f>$E315/(VLOOKUP(Q$2,怪物属性!$B$4:$F$29,3,FALSE)-$G315)/IF(P315&lt;0,ABS(P315),P315)</f>
        <v>-3.3868653631623378</v>
      </c>
      <c r="R315" s="152">
        <f>VLOOKUP(R$2,怪物属性!$B$4:$F$29,5,FALSE)/($F315-VLOOKUP(R$2,怪物属性!$B$4:$F$29,4,FALSE))</f>
        <v>3.4395651377267451</v>
      </c>
      <c r="S315" s="153">
        <f>$E315/(VLOOKUP(S$2,怪物属性!$B$4:$F$29,3,FALSE)-$G315)/IF(R315&lt;0,ABS(R315),R315)</f>
        <v>-2.957536741677405</v>
      </c>
      <c r="T315" s="152">
        <f>VLOOKUP(T$2,怪物属性!$B$4:$F$29,5,FALSE)/($F315-VLOOKUP(T$2,怪物属性!$B$4:$F$29,4,FALSE))</f>
        <v>4.4867803311094638</v>
      </c>
      <c r="U315" s="153">
        <f>$E315/(VLOOKUP(U$2,怪物属性!$B$4:$F$29,3,FALSE)-$G315)/IF(T315&lt;0,ABS(T315),T315)</f>
        <v>-2.4677615359945055</v>
      </c>
      <c r="V315" s="152">
        <f>VLOOKUP(V$2,怪物属性!$B$4:$F$29,5,FALSE)/($F315-VLOOKUP(V$2,怪物属性!$B$4:$F$29,4,FALSE))</f>
        <v>5.3250000000000002</v>
      </c>
      <c r="W315" s="153">
        <f>$E315/(VLOOKUP(W$2,怪物属性!$B$4:$F$29,3,FALSE)-$G315)/IF(V315&lt;0,ABS(V315),V315)</f>
        <v>-2.283598405145995</v>
      </c>
      <c r="X315" s="152">
        <f>VLOOKUP(X$2,怪物属性!$B$4:$F$29,5,FALSE)/($F315-VLOOKUP(X$2,怪物属性!$B$4:$F$29,4,FALSE))</f>
        <v>6.6350641958130412</v>
      </c>
      <c r="Y315" s="153">
        <f>$E315/(VLOOKUP(Y$2,怪物属性!$B$4:$F$29,3,FALSE)-$G315)/IF(X315&lt;0,ABS(X315),X315)</f>
        <v>-2.0334071473188922</v>
      </c>
      <c r="Z315" s="152">
        <f>VLOOKUP(Z$2,怪物属性!$B$4:$F$29,5,FALSE)/($F315-VLOOKUP(Z$2,怪物属性!$B$4:$F$29,4,FALSE))</f>
        <v>7.6741148601062807</v>
      </c>
      <c r="AA315" s="153">
        <f>$E315/(VLOOKUP(AA$2,怪物属性!$B$4:$F$29,3,FALSE)-$G315)/IF(Z315&lt;0,ABS(Z315),Z315)</f>
        <v>-1.9781592993241583</v>
      </c>
      <c r="AB315" s="152">
        <f>VLOOKUP(AB$2,怪物属性!$B$4:$F$29,5,FALSE)/($F315-VLOOKUP(AB$2,怪物属性!$B$4:$F$29,4,FALSE))</f>
        <v>12.748666028184431</v>
      </c>
      <c r="AC315" s="153">
        <f>$E315/(VLOOKUP(AC$2,怪物属性!$B$4:$F$29,3,FALSE)-$G315)/IF(AB315&lt;0,ABS(AB315),AB315)</f>
        <v>-2.8216387487282999</v>
      </c>
      <c r="AD315" s="152">
        <f>VLOOKUP(AD$2,怪物属性!$B$4:$F$29,5,FALSE)/($F315-VLOOKUP(AD$2,怪物属性!$B$4:$F$29,4,FALSE))</f>
        <v>14.645680819912153</v>
      </c>
      <c r="AE315" s="153">
        <f>$E315/(VLOOKUP(AE$2,怪物属性!$B$4:$F$29,3,FALSE)-$G315)/IF(AD315&lt;0,ABS(AD315),AD315)</f>
        <v>-4.1403048883992515</v>
      </c>
      <c r="AF315" s="152">
        <f>VLOOKUP(AF$2,怪物属性!$B$4:$F$29,5,FALSE)/($F315-VLOOKUP(AF$2,怪物属性!$B$4:$F$29,4,FALSE))</f>
        <v>17.470052639066722</v>
      </c>
      <c r="AG315" s="153">
        <f>$E315/(VLOOKUP(AG$2,怪物属性!$B$4:$F$29,3,FALSE)-$G315)/IF(AF315&lt;0,ABS(AF315),AF315)</f>
        <v>-11.843604665728028</v>
      </c>
      <c r="AH315" s="152">
        <f>VLOOKUP(AH$2,怪物属性!$B$4:$F$29,5,FALSE)/($F315-VLOOKUP(AH$2,怪物属性!$B$4:$F$29,4,FALSE))</f>
        <v>19.782747603833865</v>
      </c>
      <c r="AI315" s="153">
        <f>$E315/(VLOOKUP(AI$2,怪物属性!$B$4:$F$29,3,FALSE)-$G315)/IF(AH315&lt;0,ABS(AH315),AH315)</f>
        <v>7.3465589084938792</v>
      </c>
      <c r="AJ315" s="152">
        <f>VLOOKUP(AJ$2,怪物属性!$B$4:$F$29,5,FALSE)/($F315-VLOOKUP(AJ$2,怪物属性!$B$4:$F$29,4,FALSE))</f>
        <v>23.182304038004752</v>
      </c>
      <c r="AK315" s="153">
        <f>$E315/(VLOOKUP(AK$2,怪物属性!$B$4:$F$29,3,FALSE)-$G315)/IF(AJ315&lt;0,ABS(AJ315),AJ315)</f>
        <v>2.2593445202140852</v>
      </c>
      <c r="AL315" s="152">
        <f>VLOOKUP(AL$2,怪物属性!$B$4:$F$29,5,FALSE)/($F315-VLOOKUP(AL$2,怪物属性!$B$4:$F$29,4,FALSE))</f>
        <v>26.096096781556721</v>
      </c>
      <c r="AM315" s="153">
        <f>$E315/(VLOOKUP(AM$2,怪物属性!$B$4:$F$29,3,FALSE)-$G315)/IF(AL315&lt;0,ABS(AL315),AL315)</f>
        <v>1.1836593475051582</v>
      </c>
      <c r="AN315" s="152">
        <f>VLOOKUP(AN$2,怪物属性!$B$4:$F$29,5,FALSE)/($F315-VLOOKUP(AN$2,怪物属性!$B$4:$F$29,4,FALSE))</f>
        <v>30.1754618442591</v>
      </c>
      <c r="AO315" s="153">
        <f>$E315/(VLOOKUP(AO$2,怪物属性!$B$4:$F$29,3,FALSE)-$G315)/IF(AN315&lt;0,ABS(AN315),AN315)</f>
        <v>0.734161341230953</v>
      </c>
      <c r="AP315" s="152">
        <f>VLOOKUP(AP$2,怪物属性!$B$4:$F$29,5,FALSE)/($F315-VLOOKUP(AP$2,怪物属性!$B$4:$F$29,4,FALSE))</f>
        <v>33.556552387055433</v>
      </c>
      <c r="AQ315" s="153">
        <f>$E315/(VLOOKUP(AQ$2,怪物属性!$B$4:$F$29,3,FALSE)-$G315)/IF(AP315&lt;0,ABS(AP315),AP315)</f>
        <v>0.50499587695202297</v>
      </c>
      <c r="AR315" s="152">
        <f>VLOOKUP(AR$2,怪物属性!$B$4:$F$29,5,FALSE)/($F315-VLOOKUP(AR$2,怪物属性!$B$4:$F$29,4,FALSE))</f>
        <v>38.43587207385427</v>
      </c>
      <c r="AS315" s="153">
        <f>$E315/(VLOOKUP(AS$2,怪物属性!$B$4:$F$29,3,FALSE)-$G315)/IF(AR315&lt;0,ABS(AR315),AR315)</f>
        <v>0.3557127862552481</v>
      </c>
      <c r="AT315" s="152">
        <f>VLOOKUP(AT$2,怪物属性!$B$4:$F$29,5,FALSE)/($F315-VLOOKUP(AT$2,怪物属性!$B$4:$F$29,4,FALSE))</f>
        <v>42.568480300187616</v>
      </c>
      <c r="AU315" s="153">
        <f>$E315/(VLOOKUP(AU$2,怪物属性!$B$4:$F$29,3,FALSE)-$G315)/IF(AT315&lt;0,ABS(AT315),AT315)</f>
        <v>0.26311517686693481</v>
      </c>
      <c r="AV315" s="152">
        <f>VLOOKUP(AV$2,怪物属性!$B$4:$F$29,5,FALSE)/($F315-VLOOKUP(AV$2,怪物属性!$B$4:$F$29,4,FALSE))</f>
        <v>48.760896637608965</v>
      </c>
      <c r="AW315" s="153">
        <f>$E315/(VLOOKUP(AW$2,怪物属性!$B$4:$F$29,3,FALSE)-$G315)/IF(AV315&lt;0,ABS(AV315),AV315)</f>
        <v>0.18939548559573111</v>
      </c>
      <c r="AX315" s="152">
        <f>VLOOKUP(AX$2,怪物属性!$B$4:$F$29,5,FALSE)/($F315-VLOOKUP(AX$2,怪物属性!$B$4:$F$29,4,FALSE))</f>
        <v>54.031840610743878</v>
      </c>
      <c r="AY315" s="153">
        <f>$E315/(VLOOKUP(AY$2,怪物属性!$B$4:$F$29,3,FALSE)-$G315)/IF(AX315&lt;0,ABS(AX315),AX315)</f>
        <v>0.14469242914968578</v>
      </c>
      <c r="AZ315" s="152">
        <f>VLOOKUP(AZ$2,怪物属性!$B$4:$F$29,5,FALSE)/($F315-VLOOKUP(AZ$2,怪物属性!$B$4:$F$29,4,FALSE))</f>
        <v>61.996015936254977</v>
      </c>
      <c r="BA315" s="153">
        <f>$E315/(VLOOKUP(BA$2,怪物属性!$B$4:$F$29,3,FALSE)-$G315)/IF(AZ315&lt;0,ABS(AZ315),AZ315)</f>
        <v>0.10409655090106218</v>
      </c>
      <c r="BB315" s="152">
        <f>VLOOKUP(BB$2,怪物属性!$B$4:$F$29,5,FALSE)/($F315-VLOOKUP(BB$2,怪物属性!$B$4:$F$29,4,FALSE))</f>
        <v>69.979325353645265</v>
      </c>
      <c r="BC315" s="153">
        <f>$E315/(VLOOKUP(BC$2,怪物属性!$B$4:$F$29,3,FALSE)-$G315)/IF(BB315&lt;0,ABS(BB315),BB315)</f>
        <v>7.6230797884459744E-2</v>
      </c>
      <c r="BD315" s="152">
        <f>VLOOKUP(BD$2,怪物属性!$B$4:$F$29,5,FALSE)/($F315-VLOOKUP(BD$2,怪物属性!$B$4:$F$29,4,FALSE))</f>
        <v>85.92703634916424</v>
      </c>
      <c r="BE315" s="153">
        <f>$E315/(VLOOKUP(BE$2,怪物属性!$B$4:$F$29,3,FALSE)-$G315)/IF(BD315&lt;0,ABS(BD315),BD315)</f>
        <v>4.663198229328832E-2</v>
      </c>
    </row>
    <row r="316" spans="1:57" x14ac:dyDescent="0.15">
      <c r="A316" s="30">
        <f>VLOOKUP(B316,装备升级!W:AB,静态模拟!C316+1,FALSE)+IF(静态模拟!D316=0,0,VLOOKUP(B316,装备强化!AP:AZ,静态模拟!D316+1,FALSE))</f>
        <v>1032</v>
      </c>
      <c r="B316" s="149">
        <v>25</v>
      </c>
      <c r="C316" s="149">
        <v>4</v>
      </c>
      <c r="D316" s="149">
        <v>2</v>
      </c>
      <c r="E316" s="149">
        <f t="shared" si="13"/>
        <v>54330</v>
      </c>
      <c r="F316" s="22">
        <f t="shared" si="14"/>
        <v>18110</v>
      </c>
      <c r="G316" s="22">
        <f t="shared" si="15"/>
        <v>9055</v>
      </c>
      <c r="H316" s="152">
        <f>VLOOKUP(H$2,怪物属性!$B$4:$F$29,5,FALSE)/($F316-VLOOKUP(H$2,怪物属性!$B$4:$F$29,4,FALSE))</f>
        <v>0.62734352466109033</v>
      </c>
      <c r="I316" s="153">
        <f>$E316/(VLOOKUP(I$2,怪物属性!$B$4:$F$29,3,FALSE)-$G316)/IF(H316&lt;0,ABS(H316),H316)</f>
        <v>-11.537872230950869</v>
      </c>
      <c r="J316" s="152">
        <f>VLOOKUP(J$2,怪物属性!$B$4:$F$29,5,FALSE)/($F316-VLOOKUP(J$2,怪物属性!$B$4:$F$29,4,FALSE))</f>
        <v>0.93558729233459637</v>
      </c>
      <c r="K316" s="153">
        <f>$E316/(VLOOKUP(K$2,怪物属性!$B$4:$F$29,3,FALSE)-$G316)/IF(J316&lt;0,ABS(J316),J316)</f>
        <v>-8.1985707518726549</v>
      </c>
      <c r="L316" s="152">
        <f>VLOOKUP(L$2,怪物属性!$B$4:$F$29,5,FALSE)/($F316-VLOOKUP(L$2,怪物属性!$B$4:$F$29,4,FALSE))</f>
        <v>1.4959349593495934</v>
      </c>
      <c r="M316" s="153">
        <f>$E316/(VLOOKUP(M$2,怪物属性!$B$4:$F$29,3,FALSE)-$G316)/IF(L316&lt;0,ABS(L316),L316)</f>
        <v>-5.454854898324343</v>
      </c>
      <c r="N316" s="152">
        <f>VLOOKUP(N$2,怪物属性!$B$4:$F$29,5,FALSE)/($F316-VLOOKUP(N$2,怪物属性!$B$4:$F$29,4,FALSE))</f>
        <v>1.9680800381133874</v>
      </c>
      <c r="O316" s="153">
        <f>$E316/(VLOOKUP(O$2,怪物属性!$B$4:$F$29,3,FALSE)-$G316)/IF(N316&lt;0,ABS(N316),N316)</f>
        <v>-4.4296509313562344</v>
      </c>
      <c r="P316" s="152">
        <f>VLOOKUP(P$2,怪物属性!$B$4:$F$29,5,FALSE)/($F316-VLOOKUP(P$2,怪物属性!$B$4:$F$29,4,FALSE))</f>
        <v>2.7610933831055453</v>
      </c>
      <c r="Q316" s="153">
        <f>$E316/(VLOOKUP(Q$2,怪物属性!$B$4:$F$29,3,FALSE)-$G316)/IF(P316&lt;0,ABS(P316),P316)</f>
        <v>-3.3908301749403615</v>
      </c>
      <c r="R316" s="152">
        <f>VLOOKUP(R$2,怪物属性!$B$4:$F$29,5,FALSE)/($F316-VLOOKUP(R$2,怪物属性!$B$4:$F$29,4,FALSE))</f>
        <v>3.4311825991592029</v>
      </c>
      <c r="S316" s="153">
        <f>$E316/(VLOOKUP(S$2,怪物属性!$B$4:$F$29,3,FALSE)-$G316)/IF(R316&lt;0,ABS(R316),R316)</f>
        <v>-2.9602151460289958</v>
      </c>
      <c r="T316" s="152">
        <f>VLOOKUP(T$2,怪物属性!$B$4:$F$29,5,FALSE)/($F316-VLOOKUP(T$2,怪物属性!$B$4:$F$29,4,FALSE))</f>
        <v>4.4757209760907077</v>
      </c>
      <c r="U316" s="153">
        <f>$E316/(VLOOKUP(U$2,怪物属性!$B$4:$F$29,3,FALSE)-$G316)/IF(T316&lt;0,ABS(T316),T316)</f>
        <v>-2.4692486600082399</v>
      </c>
      <c r="V316" s="152">
        <f>VLOOKUP(V$2,怪物属性!$B$4:$F$29,5,FALSE)/($F316-VLOOKUP(V$2,怪物属性!$B$4:$F$29,4,FALSE))</f>
        <v>5.3117206982543639</v>
      </c>
      <c r="W316" s="153">
        <f>$E316/(VLOOKUP(W$2,怪物属性!$B$4:$F$29,3,FALSE)-$G316)/IF(V316&lt;0,ABS(V316),V316)</f>
        <v>-2.2841277230151791</v>
      </c>
      <c r="X316" s="152">
        <f>VLOOKUP(X$2,怪物属性!$B$4:$F$29,5,FALSE)/($F316-VLOOKUP(X$2,怪物属性!$B$4:$F$29,4,FALSE))</f>
        <v>6.6183206106870225</v>
      </c>
      <c r="Y316" s="153">
        <f>$E316/(VLOOKUP(Y$2,怪物属性!$B$4:$F$29,3,FALSE)-$G316)/IF(X316&lt;0,ABS(X316),X316)</f>
        <v>-2.0329448097742726</v>
      </c>
      <c r="Z316" s="152">
        <f>VLOOKUP(Z$2,怪物属性!$B$4:$F$29,5,FALSE)/($F316-VLOOKUP(Z$2,怪物属性!$B$4:$F$29,4,FALSE))</f>
        <v>7.6545117823615811</v>
      </c>
      <c r="AA316" s="153">
        <f>$E316/(VLOOKUP(AA$2,怪物属性!$B$4:$F$29,3,FALSE)-$G316)/IF(Z316&lt;0,ABS(Z316),Z316)</f>
        <v>-1.9765454444150734</v>
      </c>
      <c r="AB316" s="152">
        <f>VLOOKUP(AB$2,怪物属性!$B$4:$F$29,5,FALSE)/($F316-VLOOKUP(AB$2,怪物属性!$B$4:$F$29,4,FALSE))</f>
        <v>12.713876381498158</v>
      </c>
      <c r="AC316" s="153">
        <f>$E316/(VLOOKUP(AC$2,怪物属性!$B$4:$F$29,3,FALSE)-$G316)/IF(AB316&lt;0,ABS(AB316),AB316)</f>
        <v>-2.7984830678185446</v>
      </c>
      <c r="AD316" s="152">
        <f>VLOOKUP(AD$2,怪物属性!$B$4:$F$29,5,FALSE)/($F316-VLOOKUP(AD$2,怪物属性!$B$4:$F$29,4,FALSE))</f>
        <v>14.604950288535075</v>
      </c>
      <c r="AE316" s="153">
        <f>$E316/(VLOOKUP(AE$2,怪物属性!$B$4:$F$29,3,FALSE)-$G316)/IF(AD316&lt;0,ABS(AD316),AD316)</f>
        <v>-4.0699907876964829</v>
      </c>
      <c r="AF316" s="152">
        <f>VLOOKUP(AF$2,怪物属性!$B$4:$F$29,5,FALSE)/($F316-VLOOKUP(AF$2,怪物属性!$B$4:$F$29,4,FALSE))</f>
        <v>17.420485175202156</v>
      </c>
      <c r="AG316" s="153">
        <f>$E316/(VLOOKUP(AG$2,怪物属性!$B$4:$F$29,3,FALSE)-$G316)/IF(AF316&lt;0,ABS(AF316),AF316)</f>
        <v>-11.059369043425589</v>
      </c>
      <c r="AH316" s="152">
        <f>VLOOKUP(AH$2,怪物属性!$B$4:$F$29,5,FALSE)/($F316-VLOOKUP(AH$2,怪物属性!$B$4:$F$29,4,FALSE))</f>
        <v>19.7254561251086</v>
      </c>
      <c r="AI316" s="153">
        <f>$E316/(VLOOKUP(AI$2,怪物属性!$B$4:$F$29,3,FALSE)-$G316)/IF(AH316&lt;0,ABS(AH316),AH316)</f>
        <v>7.8025748791691871</v>
      </c>
      <c r="AJ316" s="152">
        <f>VLOOKUP(AJ$2,怪物属性!$B$4:$F$29,5,FALSE)/($F316-VLOOKUP(AJ$2,怪物属性!$B$4:$F$29,4,FALSE))</f>
        <v>23.113676731793962</v>
      </c>
      <c r="AK316" s="153">
        <f>$E316/(VLOOKUP(AK$2,怪物属性!$B$4:$F$29,3,FALSE)-$G316)/IF(AJ316&lt;0,ABS(AJ316),AJ316)</f>
        <v>2.3158190805026724</v>
      </c>
      <c r="AL316" s="152">
        <f>VLOOKUP(AL$2,怪物属性!$B$4:$F$29,5,FALSE)/($F316-VLOOKUP(AL$2,怪物属性!$B$4:$F$29,4,FALSE))</f>
        <v>26.016915724797087</v>
      </c>
      <c r="AM316" s="153">
        <f>$E316/(VLOOKUP(AM$2,怪物属性!$B$4:$F$29,3,FALSE)-$G316)/IF(AL316&lt;0,ABS(AL316),AL316)</f>
        <v>1.2036061987016413</v>
      </c>
      <c r="AN316" s="152">
        <f>VLOOKUP(AN$2,怪物属性!$B$4:$F$29,5,FALSE)/($F316-VLOOKUP(AN$2,怪物属性!$B$4:$F$29,4,FALSE))</f>
        <v>30.081669127360325</v>
      </c>
      <c r="AO316" s="153">
        <f>$E316/(VLOOKUP(AO$2,怪物属性!$B$4:$F$29,3,FALSE)-$G316)/IF(AN316&lt;0,ABS(AN316),AN316)</f>
        <v>0.74416287259469394</v>
      </c>
      <c r="AP316" s="152">
        <f>VLOOKUP(AP$2,怪物属性!$B$4:$F$29,5,FALSE)/($F316-VLOOKUP(AP$2,怪物属性!$B$4:$F$29,4,FALSE))</f>
        <v>33.449377195784095</v>
      </c>
      <c r="AQ316" s="153">
        <f>$E316/(VLOOKUP(AQ$2,怪物属性!$B$4:$F$29,3,FALSE)-$G316)/IF(AP316&lt;0,ABS(AP316),AP316)</f>
        <v>0.51092969122325882</v>
      </c>
      <c r="AR316" s="152">
        <f>VLOOKUP(AR$2,怪物属性!$B$4:$F$29,5,FALSE)/($F316-VLOOKUP(AR$2,怪物属性!$B$4:$F$29,4,FALSE))</f>
        <v>38.309562931317778</v>
      </c>
      <c r="AS316" s="153">
        <f>$E316/(VLOOKUP(AS$2,怪物属性!$B$4:$F$29,3,FALSE)-$G316)/IF(AR316&lt;0,ABS(AR316),AR316)</f>
        <v>0.35948891253500387</v>
      </c>
      <c r="AT316" s="152">
        <f>VLOOKUP(AT$2,怪物属性!$B$4:$F$29,5,FALSE)/($F316-VLOOKUP(AT$2,怪物属性!$B$4:$F$29,4,FALSE))</f>
        <v>42.423763386027538</v>
      </c>
      <c r="AU316" s="153">
        <f>$E316/(VLOOKUP(AU$2,怪物属性!$B$4:$F$29,3,FALSE)-$G316)/IF(AT316&lt;0,ABS(AT316),AT316)</f>
        <v>0.26569505703205859</v>
      </c>
      <c r="AV316" s="152">
        <f>VLOOKUP(AV$2,怪物属性!$B$4:$F$29,5,FALSE)/($F316-VLOOKUP(AV$2,怪物属性!$B$4:$F$29,4,FALSE))</f>
        <v>48.588016309165042</v>
      </c>
      <c r="AW316" s="153">
        <f>$E316/(VLOOKUP(AW$2,怪物属性!$B$4:$F$29,3,FALSE)-$G316)/IF(AV316&lt;0,ABS(AV316),AV316)</f>
        <v>0.19114135938551724</v>
      </c>
      <c r="AX316" s="152">
        <f>VLOOKUP(AX$2,怪物属性!$B$4:$F$29,5,FALSE)/($F316-VLOOKUP(AX$2,怪物属性!$B$4:$F$29,4,FALSE))</f>
        <v>53.83137000278267</v>
      </c>
      <c r="AY316" s="153">
        <f>$E316/(VLOOKUP(AY$2,怪物属性!$B$4:$F$29,3,FALSE)-$G316)/IF(AX316&lt;0,ABS(AX316),AX316)</f>
        <v>0.1459737944096488</v>
      </c>
      <c r="AZ316" s="152">
        <f>VLOOKUP(AZ$2,怪物属性!$B$4:$F$29,5,FALSE)/($F316-VLOOKUP(AZ$2,怪物属性!$B$4:$F$29,4,FALSE))</f>
        <v>61.75</v>
      </c>
      <c r="BA316" s="153">
        <f>$E316/(VLOOKUP(BA$2,怪物属性!$B$4:$F$29,3,FALSE)-$G316)/IF(AZ316&lt;0,ABS(AZ316),AZ316)</f>
        <v>0.10499260819572338</v>
      </c>
      <c r="BB316" s="152">
        <f>VLOOKUP(BB$2,怪物属性!$B$4:$F$29,5,FALSE)/($F316-VLOOKUP(BB$2,怪物属性!$B$4:$F$29,4,FALSE))</f>
        <v>69.676056338028175</v>
      </c>
      <c r="BC316" s="153">
        <f>$E316/(VLOOKUP(BC$2,怪物属性!$B$4:$F$29,3,FALSE)-$G316)/IF(BB316&lt;0,ABS(BB316),BB316)</f>
        <v>7.6883392276011736E-2</v>
      </c>
      <c r="BD316" s="152">
        <f>VLOOKUP(BD$2,怪物属性!$B$4:$F$29,5,FALSE)/($F316-VLOOKUP(BD$2,怪物属性!$B$4:$F$29,4,FALSE))</f>
        <v>85.473475851148066</v>
      </c>
      <c r="BE316" s="153">
        <f>$E316/(VLOOKUP(BE$2,怪物属性!$B$4:$F$29,3,FALSE)-$G316)/IF(BD316&lt;0,ABS(BD316),BD316)</f>
        <v>4.7052763782950847E-2</v>
      </c>
    </row>
    <row r="317" spans="1:57" x14ac:dyDescent="0.15">
      <c r="A317" s="30">
        <f>VLOOKUP(B317,装备升级!W:AB,静态模拟!C317+1,FALSE)+IF(静态模拟!D317=0,0,VLOOKUP(B317,装备强化!AP:AZ,静态模拟!D317+1,FALSE))</f>
        <v>1548</v>
      </c>
      <c r="B317" s="149">
        <v>25</v>
      </c>
      <c r="C317" s="149">
        <v>4</v>
      </c>
      <c r="D317" s="149">
        <v>3</v>
      </c>
      <c r="E317" s="149">
        <f t="shared" si="13"/>
        <v>54450</v>
      </c>
      <c r="F317" s="22">
        <f t="shared" si="14"/>
        <v>18150</v>
      </c>
      <c r="G317" s="22">
        <f t="shared" si="15"/>
        <v>9075</v>
      </c>
      <c r="H317" s="152">
        <f>VLOOKUP(H$2,怪物属性!$B$4:$F$29,5,FALSE)/($F317-VLOOKUP(H$2,怪物属性!$B$4:$F$29,4,FALSE))</f>
        <v>0.62589928057553956</v>
      </c>
      <c r="I317" s="153">
        <f>$E317/(VLOOKUP(I$2,怪物属性!$B$4:$F$29,3,FALSE)-$G317)/IF(H317&lt;0,ABS(H317),H317)</f>
        <v>-11.559238318656245</v>
      </c>
      <c r="J317" s="152">
        <f>VLOOKUP(J$2,怪物属性!$B$4:$F$29,5,FALSE)/($F317-VLOOKUP(J$2,怪物属性!$B$4:$F$29,4,FALSE))</f>
        <v>0.93341087525443445</v>
      </c>
      <c r="K317" s="153">
        <f>$E317/(VLOOKUP(K$2,怪物属性!$B$4:$F$29,3,FALSE)-$G317)/IF(J317&lt;0,ABS(J317),J317)</f>
        <v>-8.2126480715664432</v>
      </c>
      <c r="L317" s="152">
        <f>VLOOKUP(L$2,怪物属性!$B$4:$F$29,5,FALSE)/($F317-VLOOKUP(L$2,怪物属性!$B$4:$F$29,4,FALSE))</f>
        <v>1.4924180086987187</v>
      </c>
      <c r="M317" s="153">
        <f>$E317/(VLOOKUP(M$2,怪物属性!$B$4:$F$29,3,FALSE)-$G317)/IF(L317&lt;0,ABS(L317),L317)</f>
        <v>-5.4633747157242896</v>
      </c>
      <c r="N317" s="152">
        <f>VLOOKUP(N$2,怪物属性!$B$4:$F$29,5,FALSE)/($F317-VLOOKUP(N$2,怪物属性!$B$4:$F$29,4,FALSE))</f>
        <v>1.963403041825095</v>
      </c>
      <c r="O317" s="153">
        <f>$E317/(VLOOKUP(O$2,怪物属性!$B$4:$F$29,3,FALSE)-$G317)/IF(N317&lt;0,ABS(N317),N317)</f>
        <v>-4.4357744519575091</v>
      </c>
      <c r="P317" s="152">
        <f>VLOOKUP(P$2,怪物属性!$B$4:$F$29,5,FALSE)/($F317-VLOOKUP(P$2,怪物属性!$B$4:$F$29,4,FALSE))</f>
        <v>2.7544597273109495</v>
      </c>
      <c r="Q317" s="153">
        <f>$E317/(VLOOKUP(Q$2,怪物属性!$B$4:$F$29,3,FALSE)-$G317)/IF(P317&lt;0,ABS(P317),P317)</f>
        <v>-3.3948037012719561</v>
      </c>
      <c r="R317" s="152">
        <f>VLOOKUP(R$2,怪物属性!$B$4:$F$29,5,FALSE)/($F317-VLOOKUP(R$2,怪物属性!$B$4:$F$29,4,FALSE))</f>
        <v>3.4228408193034703</v>
      </c>
      <c r="S317" s="153">
        <f>$E317/(VLOOKUP(S$2,怪物属性!$B$4:$F$29,3,FALSE)-$G317)/IF(R317&lt;0,ABS(R317),R317)</f>
        <v>-2.9629053459623336</v>
      </c>
      <c r="T317" s="152">
        <f>VLOOKUP(T$2,怪物属性!$B$4:$F$29,5,FALSE)/($F317-VLOOKUP(T$2,怪物属性!$B$4:$F$29,4,FALSE))</f>
        <v>4.4647160068846814</v>
      </c>
      <c r="U317" s="153">
        <f>$E317/(VLOOKUP(U$2,怪物属性!$B$4:$F$29,3,FALSE)-$G317)/IF(T317&lt;0,ABS(T317),T317)</f>
        <v>-2.4707505101537151</v>
      </c>
      <c r="V317" s="152">
        <f>VLOOKUP(V$2,怪物属性!$B$4:$F$29,5,FALSE)/($F317-VLOOKUP(V$2,怪物属性!$B$4:$F$29,4,FALSE))</f>
        <v>5.2985074626865671</v>
      </c>
      <c r="W317" s="153">
        <f>$E317/(VLOOKUP(W$2,怪物属性!$B$4:$F$29,3,FALSE)-$G317)/IF(V317&lt;0,ABS(V317),V317)</f>
        <v>-2.2846773840016534</v>
      </c>
      <c r="X317" s="152">
        <f>VLOOKUP(X$2,怪物属性!$B$4:$F$29,5,FALSE)/($F317-VLOOKUP(X$2,怪物属性!$B$4:$F$29,4,FALSE))</f>
        <v>6.6016613177270154</v>
      </c>
      <c r="Y317" s="153">
        <f>$E317/(VLOOKUP(Y$2,怪物属性!$B$4:$F$29,3,FALSE)-$G317)/IF(X317&lt;0,ABS(X317),X317)</f>
        <v>-2.0325095799488726</v>
      </c>
      <c r="Z317" s="152">
        <f>VLOOKUP(Z$2,怪物属性!$B$4:$F$29,5,FALSE)/($F317-VLOOKUP(Z$2,怪物属性!$B$4:$F$29,4,FALSE))</f>
        <v>7.6350085992738395</v>
      </c>
      <c r="AA317" s="153">
        <f>$E317/(VLOOKUP(AA$2,怪物属性!$B$4:$F$29,3,FALSE)-$G317)/IF(Z317&lt;0,ABS(Z317),Z317)</f>
        <v>-1.9749716466376099</v>
      </c>
      <c r="AB317" s="152">
        <f>VLOOKUP(AB$2,怪物属性!$B$4:$F$29,5,FALSE)/($F317-VLOOKUP(AB$2,怪物属性!$B$4:$F$29,4,FALSE))</f>
        <v>12.679276091985304</v>
      </c>
      <c r="AC317" s="153">
        <f>$E317/(VLOOKUP(AC$2,怪物属性!$B$4:$F$29,3,FALSE)-$G317)/IF(AB317&lt;0,ABS(AB317),AB317)</f>
        <v>-2.7759594104618914</v>
      </c>
      <c r="AD317" s="152">
        <f>VLOOKUP(AD$2,怪物属性!$B$4:$F$29,5,FALSE)/($F317-VLOOKUP(AD$2,怪物属性!$B$4:$F$29,4,FALSE))</f>
        <v>14.564445677043611</v>
      </c>
      <c r="AE317" s="153">
        <f>$E317/(VLOOKUP(AE$2,怪物属性!$B$4:$F$29,3,FALSE)-$G317)/IF(AD317&lt;0,ABS(AD317),AD317)</f>
        <v>-4.0027369274687157</v>
      </c>
      <c r="AF317" s="152">
        <f>VLOOKUP(AF$2,怪物属性!$B$4:$F$29,5,FALSE)/($F317-VLOOKUP(AF$2,怪物属性!$B$4:$F$29,4,FALSE))</f>
        <v>17.371198189277127</v>
      </c>
      <c r="AG317" s="153">
        <f>$E317/(VLOOKUP(AG$2,怪物属性!$B$4:$F$29,3,FALSE)-$G317)/IF(AF317&lt;0,ABS(AF317),AF317)</f>
        <v>-10.379135122430831</v>
      </c>
      <c r="AH317" s="152">
        <f>VLOOKUP(AH$2,怪物属性!$B$4:$F$29,5,FALSE)/($F317-VLOOKUP(AH$2,怪物属性!$B$4:$F$29,4,FALSE))</f>
        <v>19.668495524112043</v>
      </c>
      <c r="AI317" s="153">
        <f>$E317/(VLOOKUP(AI$2,怪物属性!$B$4:$F$29,3,FALSE)-$G317)/IF(AH317&lt;0,ABS(AH317),AH317)</f>
        <v>8.3134733570780082</v>
      </c>
      <c r="AJ317" s="152">
        <f>VLOOKUP(AJ$2,怪物属性!$B$4:$F$29,5,FALSE)/($F317-VLOOKUP(AJ$2,怪物属性!$B$4:$F$29,4,FALSE))</f>
        <v>23.045454545454547</v>
      </c>
      <c r="AK317" s="153">
        <f>$E317/(VLOOKUP(AK$2,怪物属性!$B$4:$F$29,3,FALSE)-$G317)/IF(AJ317&lt;0,ABS(AJ317),AJ317)</f>
        <v>2.3745948678302757</v>
      </c>
      <c r="AL317" s="152">
        <f>VLOOKUP(AL$2,怪物属性!$B$4:$F$29,5,FALSE)/($F317-VLOOKUP(AL$2,怪物属性!$B$4:$F$29,4,FALSE))</f>
        <v>25.93821371852076</v>
      </c>
      <c r="AM317" s="153">
        <f>$E317/(VLOOKUP(AM$2,怪物属性!$B$4:$F$29,3,FALSE)-$G317)/IF(AL317&lt;0,ABS(AL317),AL317)</f>
        <v>1.2240346032138747</v>
      </c>
      <c r="AN317" s="152">
        <f>VLOOKUP(AN$2,怪物属性!$B$4:$F$29,5,FALSE)/($F317-VLOOKUP(AN$2,怪物属性!$B$4:$F$29,4,FALSE))</f>
        <v>29.988457665194826</v>
      </c>
      <c r="AO317" s="153">
        <f>$E317/(VLOOKUP(AO$2,怪物属性!$B$4:$F$29,3,FALSE)-$G317)/IF(AN317&lt;0,ABS(AN317),AN317)</f>
        <v>0.754340914013516</v>
      </c>
      <c r="AP317" s="152">
        <f>VLOOKUP(AP$2,怪物属性!$B$4:$F$29,5,FALSE)/($F317-VLOOKUP(AP$2,怪物属性!$B$4:$F$29,4,FALSE))</f>
        <v>33.342884431709649</v>
      </c>
      <c r="AQ317" s="153">
        <f>$E317/(VLOOKUP(AQ$2,怪物属性!$B$4:$F$29,3,FALSE)-$G317)/IF(AP317&lt;0,ABS(AP317),AP317)</f>
        <v>0.51694589506104827</v>
      </c>
      <c r="AR317" s="152">
        <f>VLOOKUP(AR$2,怪物属性!$B$4:$F$29,5,FALSE)/($F317-VLOOKUP(AR$2,怪物属性!$B$4:$F$29,4,FALSE))</f>
        <v>38.184081231575497</v>
      </c>
      <c r="AS317" s="153">
        <f>$E317/(VLOOKUP(AS$2,怪物属性!$B$4:$F$29,3,FALSE)-$G317)/IF(AR317&lt;0,ABS(AR317),AR317)</f>
        <v>0.36330876683492119</v>
      </c>
      <c r="AT317" s="152">
        <f>VLOOKUP(AT$2,怪物属性!$B$4:$F$29,5,FALSE)/($F317-VLOOKUP(AT$2,怪物属性!$B$4:$F$29,4,FALSE))</f>
        <v>42.280027104861936</v>
      </c>
      <c r="AU317" s="153">
        <f>$E317/(VLOOKUP(AU$2,怪物属性!$B$4:$F$29,3,FALSE)-$G317)/IF(AT317&lt;0,ABS(AT317),AT317)</f>
        <v>0.26830044294592093</v>
      </c>
      <c r="AV317" s="152">
        <f>VLOOKUP(AV$2,怪物属性!$B$4:$F$29,5,FALSE)/($F317-VLOOKUP(AV$2,怪物属性!$B$4:$F$29,4,FALSE))</f>
        <v>48.41635753400459</v>
      </c>
      <c r="AW317" s="153">
        <f>$E317/(VLOOKUP(AW$2,怪物属性!$B$4:$F$29,3,FALSE)-$G317)/IF(AV317&lt;0,ABS(AV317),AV317)</f>
        <v>0.19290221563961876</v>
      </c>
      <c r="AX317" s="152">
        <f>VLOOKUP(AX$2,怪物属性!$B$4:$F$29,5,FALSE)/($F317-VLOOKUP(AX$2,怪物属性!$B$4:$F$29,4,FALSE))</f>
        <v>53.632381480454669</v>
      </c>
      <c r="AY317" s="153">
        <f>$E317/(VLOOKUP(AY$2,怪物属性!$B$4:$F$29,3,FALSE)-$G317)/IF(AX317&lt;0,ABS(AX317),AX317)</f>
        <v>0.1472649937545312</v>
      </c>
      <c r="AZ317" s="152">
        <f>VLOOKUP(AZ$2,怪物属性!$B$4:$F$29,5,FALSE)/($F317-VLOOKUP(AZ$2,怪物属性!$B$4:$F$29,4,FALSE))</f>
        <v>61.505928853754938</v>
      </c>
      <c r="BA317" s="153">
        <f>$E317/(VLOOKUP(BA$2,怪物属性!$B$4:$F$29,3,FALSE)-$G317)/IF(AZ317&lt;0,ABS(AZ317),AZ317)</f>
        <v>0.10589479772305257</v>
      </c>
      <c r="BB317" s="152">
        <f>VLOOKUP(BB$2,怪物属性!$B$4:$F$29,5,FALSE)/($F317-VLOOKUP(BB$2,怪物属性!$B$4:$F$29,4,FALSE))</f>
        <v>69.375404530744333</v>
      </c>
      <c r="BC317" s="153">
        <f>$E317/(VLOOKUP(BC$2,怪物属性!$B$4:$F$29,3,FALSE)-$G317)/IF(BB317&lt;0,ABS(BB317),BB317)</f>
        <v>7.7540040336554775E-2</v>
      </c>
      <c r="BD317" s="152">
        <f>VLOOKUP(BD$2,怪物属性!$B$4:$F$29,5,FALSE)/($F317-VLOOKUP(BD$2,怪物属性!$B$4:$F$29,4,FALSE))</f>
        <v>85.024678393279075</v>
      </c>
      <c r="BE317" s="153">
        <f>$E317/(VLOOKUP(BE$2,怪物属性!$B$4:$F$29,3,FALSE)-$G317)/IF(BD317&lt;0,ABS(BD317),BD317)</f>
        <v>4.7475891816048471E-2</v>
      </c>
    </row>
    <row r="318" spans="1:57" x14ac:dyDescent="0.15">
      <c r="A318" s="30">
        <f>VLOOKUP(B318,装备升级!W:AB,静态模拟!C318+1,FALSE)+IF(静态模拟!D318=0,0,VLOOKUP(B318,装备强化!AP:AZ,静态模拟!D318+1,FALSE))</f>
        <v>2187</v>
      </c>
      <c r="B318" s="149">
        <v>25</v>
      </c>
      <c r="C318" s="149">
        <v>4</v>
      </c>
      <c r="D318" s="149">
        <v>4</v>
      </c>
      <c r="E318" s="149">
        <f t="shared" si="13"/>
        <v>54570</v>
      </c>
      <c r="F318" s="22">
        <f t="shared" si="14"/>
        <v>18190</v>
      </c>
      <c r="G318" s="22">
        <f t="shared" si="15"/>
        <v>9095</v>
      </c>
      <c r="H318" s="152">
        <f>VLOOKUP(H$2,怪物属性!$B$4:$F$29,5,FALSE)/($F318-VLOOKUP(H$2,怪物属性!$B$4:$F$29,4,FALSE))</f>
        <v>0.62446167097329885</v>
      </c>
      <c r="I318" s="153">
        <f>$E318/(VLOOKUP(I$2,怪物属性!$B$4:$F$29,3,FALSE)-$G318)/IF(H318&lt;0,ABS(H318),H318)</f>
        <v>-11.580608132191525</v>
      </c>
      <c r="J318" s="152">
        <f>VLOOKUP(J$2,怪物属性!$B$4:$F$29,5,FALSE)/($F318-VLOOKUP(J$2,怪物属性!$B$4:$F$29,4,FALSE))</f>
        <v>0.93124456048738036</v>
      </c>
      <c r="K318" s="153">
        <f>$E318/(VLOOKUP(K$2,怪物属性!$B$4:$F$29,3,FALSE)-$G318)/IF(J318&lt;0,ABS(J318),J318)</f>
        <v>-8.2267303102625302</v>
      </c>
      <c r="L318" s="152">
        <f>VLOOKUP(L$2,怪物属性!$B$4:$F$29,5,FALSE)/($F318-VLOOKUP(L$2,怪物属性!$B$4:$F$29,4,FALSE))</f>
        <v>1.4889175559985928</v>
      </c>
      <c r="M318" s="153">
        <f>$E318/(VLOOKUP(M$2,怪物属性!$B$4:$F$29,3,FALSE)-$G318)/IF(L318&lt;0,ABS(L318),L318)</f>
        <v>-5.4719000988360378</v>
      </c>
      <c r="N318" s="152">
        <f>VLOOKUP(N$2,怪物属性!$B$4:$F$29,5,FALSE)/($F318-VLOOKUP(N$2,怪物属性!$B$4:$F$29,4,FALSE))</f>
        <v>1.9587482219061167</v>
      </c>
      <c r="O318" s="153">
        <f>$E318/(VLOOKUP(O$2,怪物属性!$B$4:$F$29,3,FALSE)-$G318)/IF(N318&lt;0,ABS(N318),N318)</f>
        <v>-4.4419052343159491</v>
      </c>
      <c r="P318" s="152">
        <f>VLOOKUP(P$2,怪物属性!$B$4:$F$29,5,FALSE)/($F318-VLOOKUP(P$2,怪物属性!$B$4:$F$29,4,FALSE))</f>
        <v>2.7478578704535921</v>
      </c>
      <c r="Q318" s="153">
        <f>$E318/(VLOOKUP(Q$2,怪物属性!$B$4:$F$29,3,FALSE)-$G318)/IF(P318&lt;0,ABS(P318),P318)</f>
        <v>-3.3987858526700037</v>
      </c>
      <c r="R318" s="152">
        <f>VLOOKUP(R$2,怪物属性!$B$4:$F$29,5,FALSE)/($F318-VLOOKUP(R$2,怪物属性!$B$4:$F$29,4,FALSE))</f>
        <v>3.4145395016067424</v>
      </c>
      <c r="S318" s="153">
        <f>$E318/(VLOOKUP(S$2,怪物属性!$B$4:$F$29,3,FALSE)-$G318)/IF(R318&lt;0,ABS(R318),R318)</f>
        <v>-2.9656072101478741</v>
      </c>
      <c r="T318" s="152">
        <f>VLOOKUP(T$2,怪物属性!$B$4:$F$29,5,FALSE)/($F318-VLOOKUP(T$2,怪物属性!$B$4:$F$29,4,FALSE))</f>
        <v>4.4537650233014467</v>
      </c>
      <c r="U318" s="153">
        <f>$E318/(VLOOKUP(U$2,怪物属性!$B$4:$F$29,3,FALSE)-$G318)/IF(T318&lt;0,ABS(T318),T318)</f>
        <v>-2.4722669081484638</v>
      </c>
      <c r="V318" s="152">
        <f>VLOOKUP(V$2,怪物属性!$B$4:$F$29,5,FALSE)/($F318-VLOOKUP(V$2,怪物属性!$B$4:$F$29,4,FALSE))</f>
        <v>5.2853598014888341</v>
      </c>
      <c r="W318" s="153">
        <f>$E318/(VLOOKUP(W$2,怪物属性!$B$4:$F$29,3,FALSE)-$G318)/IF(V318&lt;0,ABS(V318),V318)</f>
        <v>-2.2852471179444973</v>
      </c>
      <c r="X318" s="152">
        <f>VLOOKUP(X$2,怪物属性!$B$4:$F$29,5,FALSE)/($F318-VLOOKUP(X$2,怪物属性!$B$4:$F$29,4,FALSE))</f>
        <v>6.5850856820036405</v>
      </c>
      <c r="Y318" s="153">
        <f>$E318/(VLOOKUP(Y$2,怪物属性!$B$4:$F$29,3,FALSE)-$G318)/IF(X318&lt;0,ABS(X318),X318)</f>
        <v>-2.0321010590042543</v>
      </c>
      <c r="Z318" s="152">
        <f>VLOOKUP(Z$2,怪物属性!$B$4:$F$29,5,FALSE)/($F318-VLOOKUP(Z$2,怪物属性!$B$4:$F$29,4,FALSE))</f>
        <v>7.615604549208971</v>
      </c>
      <c r="AA318" s="153">
        <f>$E318/(VLOOKUP(AA$2,怪物属性!$B$4:$F$29,3,FALSE)-$G318)/IF(Z318&lt;0,ABS(Z318),Z318)</f>
        <v>-1.9734372440727659</v>
      </c>
      <c r="AB318" s="152">
        <f>VLOOKUP(AB$2,怪物属性!$B$4:$F$29,5,FALSE)/($F318-VLOOKUP(AB$2,怪物属性!$B$4:$F$29,4,FALSE))</f>
        <v>12.644863617858597</v>
      </c>
      <c r="AC318" s="153">
        <f>$E318/(VLOOKUP(AC$2,怪物属性!$B$4:$F$29,3,FALSE)-$G318)/IF(AB318&lt;0,ABS(AB318),AB318)</f>
        <v>-2.7540435766499241</v>
      </c>
      <c r="AD318" s="152">
        <f>VLOOKUP(AD$2,怪物属性!$B$4:$F$29,5,FALSE)/($F318-VLOOKUP(AD$2,怪物属性!$B$4:$F$29,4,FALSE))</f>
        <v>14.524165110972827</v>
      </c>
      <c r="AE318" s="153">
        <f>$E318/(VLOOKUP(AE$2,怪物属性!$B$4:$F$29,3,FALSE)-$G318)/IF(AD318&lt;0,ABS(AD318),AD318)</f>
        <v>-3.9383508397615485</v>
      </c>
      <c r="AF318" s="152">
        <f>VLOOKUP(AF$2,怪物属性!$B$4:$F$29,5,FALSE)/($F318-VLOOKUP(AF$2,怪物属性!$B$4:$F$29,4,FALSE))</f>
        <v>17.322189307377627</v>
      </c>
      <c r="AG318" s="153">
        <f>$E318/(VLOOKUP(AG$2,怪物属性!$B$4:$F$29,3,FALSE)-$G318)/IF(AF318&lt;0,ABS(AF318),AF318)</f>
        <v>-9.7835237037423326</v>
      </c>
      <c r="AH318" s="152">
        <f>VLOOKUP(AH$2,怪物属性!$B$4:$F$29,5,FALSE)/($F318-VLOOKUP(AH$2,怪物属性!$B$4:$F$29,4,FALSE))</f>
        <v>19.611862942700835</v>
      </c>
      <c r="AI318" s="153">
        <f>$E318/(VLOOKUP(AI$2,怪物属性!$B$4:$F$29,3,FALSE)-$G318)/IF(AH318&lt;0,ABS(AH318),AH318)</f>
        <v>8.8897749506357133</v>
      </c>
      <c r="AJ318" s="152">
        <f>VLOOKUP(AJ$2,怪物属性!$B$4:$F$29,5,FALSE)/($F318-VLOOKUP(AJ$2,怪物属性!$B$4:$F$29,4,FALSE))</f>
        <v>22.977633902295469</v>
      </c>
      <c r="AK318" s="153">
        <f>$E318/(VLOOKUP(AK$2,怪物属性!$B$4:$F$29,3,FALSE)-$G318)/IF(AJ318&lt;0,ABS(AJ318),AJ318)</f>
        <v>2.4358134961685254</v>
      </c>
      <c r="AL318" s="152">
        <f>VLOOKUP(AL$2,怪物属性!$B$4:$F$29,5,FALSE)/($F318-VLOOKUP(AL$2,怪物属性!$B$4:$F$29,4,FALSE))</f>
        <v>25.859986428409862</v>
      </c>
      <c r="AM318" s="153">
        <f>$E318/(VLOOKUP(AM$2,怪物属性!$B$4:$F$29,3,FALSE)-$G318)/IF(AL318&lt;0,ABS(AL318),AL318)</f>
        <v>1.2449616071769296</v>
      </c>
      <c r="AN318" s="152">
        <f>VLOOKUP(AN$2,怪物属性!$B$4:$F$29,5,FALSE)/($F318-VLOOKUP(AN$2,怪物属性!$B$4:$F$29,4,FALSE))</f>
        <v>29.89582207120241</v>
      </c>
      <c r="AO318" s="153">
        <f>$E318/(VLOOKUP(AO$2,怪物属性!$B$4:$F$29,3,FALSE)-$G318)/IF(AN318&lt;0,ABS(AN318),AN318)</f>
        <v>0.76469990227137585</v>
      </c>
      <c r="AP318" s="152">
        <f>VLOOKUP(AP$2,怪物属性!$B$4:$F$29,5,FALSE)/($F318-VLOOKUP(AP$2,怪物属性!$B$4:$F$29,4,FALSE))</f>
        <v>33.237067597588066</v>
      </c>
      <c r="AQ318" s="153">
        <f>$E318/(VLOOKUP(AQ$2,怪物属性!$B$4:$F$29,3,FALSE)-$G318)/IF(AP318&lt;0,ABS(AP318),AP318)</f>
        <v>0.52304606328985592</v>
      </c>
      <c r="AR318" s="152">
        <f>VLOOKUP(AR$2,怪物属性!$B$4:$F$29,5,FALSE)/($F318-VLOOKUP(AR$2,怪物属性!$B$4:$F$29,4,FALSE))</f>
        <v>38.059418870388505</v>
      </c>
      <c r="AS318" s="153">
        <f>$E318/(VLOOKUP(AS$2,怪物属性!$B$4:$F$29,3,FALSE)-$G318)/IF(AR318&lt;0,ABS(AR318),AR318)</f>
        <v>0.36717302103239058</v>
      </c>
      <c r="AT318" s="152">
        <f>VLOOKUP(AT$2,怪物属性!$B$4:$F$29,5,FALSE)/($F318-VLOOKUP(AT$2,怪物属性!$B$4:$F$29,4,FALSE))</f>
        <v>42.137261522876919</v>
      </c>
      <c r="AU318" s="153">
        <f>$E318/(VLOOKUP(AU$2,怪物属性!$B$4:$F$29,3,FALSE)-$G318)/IF(AT318&lt;0,ABS(AT318),AT318)</f>
        <v>0.27093165476436376</v>
      </c>
      <c r="AV318" s="152">
        <f>VLOOKUP(AV$2,怪物属性!$B$4:$F$29,5,FALSE)/($F318-VLOOKUP(AV$2,怪物属性!$B$4:$F$29,4,FALSE))</f>
        <v>48.245907410667137</v>
      </c>
      <c r="AW318" s="153">
        <f>$E318/(VLOOKUP(AW$2,怪物属性!$B$4:$F$29,3,FALSE)-$G318)/IF(AV318&lt;0,ABS(AV318),AV318)</f>
        <v>0.19467820908227992</v>
      </c>
      <c r="AX318" s="152">
        <f>VLOOKUP(AX$2,怪物属性!$B$4:$F$29,5,FALSE)/($F318-VLOOKUP(AX$2,怪物属性!$B$4:$F$29,4,FALSE))</f>
        <v>53.434858668630881</v>
      </c>
      <c r="AY318" s="153">
        <f>$E318/(VLOOKUP(AY$2,怪物属性!$B$4:$F$29,3,FALSE)-$G318)/IF(AX318&lt;0,ABS(AX318),AX318)</f>
        <v>0.1485661130215595</v>
      </c>
      <c r="AZ318" s="152">
        <f>VLOOKUP(AZ$2,怪物属性!$B$4:$F$29,5,FALSE)/($F318-VLOOKUP(AZ$2,怪物属性!$B$4:$F$29,4,FALSE))</f>
        <v>61.263779527559052</v>
      </c>
      <c r="BA318" s="153">
        <f>$E318/(VLOOKUP(BA$2,怪物属性!$B$4:$F$29,3,FALSE)-$G318)/IF(AZ318&lt;0,ABS(AZ318),AZ318)</f>
        <v>0.10680316359983152</v>
      </c>
      <c r="BB318" s="152">
        <f>VLOOKUP(BB$2,怪物属性!$B$4:$F$29,5,FALSE)/($F318-VLOOKUP(BB$2,怪物属性!$B$4:$F$29,4,FALSE))</f>
        <v>69.077336197636953</v>
      </c>
      <c r="BC318" s="153">
        <f>$E318/(VLOOKUP(BC$2,怪物属性!$B$4:$F$29,3,FALSE)-$G318)/IF(BB318&lt;0,ABS(BB318),BB318)</f>
        <v>7.8200766142523095E-2</v>
      </c>
      <c r="BD318" s="152">
        <f>VLOOKUP(BD$2,怪物属性!$B$4:$F$29,5,FALSE)/($F318-VLOOKUP(BD$2,怪物属性!$B$4:$F$29,4,FALSE))</f>
        <v>84.580569339253074</v>
      </c>
      <c r="BE318" s="153">
        <f>$E318/(VLOOKUP(BE$2,怪物属性!$B$4:$F$29,3,FALSE)-$G318)/IF(BD318&lt;0,ABS(BD318),BD318)</f>
        <v>4.7901376845666525E-2</v>
      </c>
    </row>
    <row r="319" spans="1:57" x14ac:dyDescent="0.15">
      <c r="A319" s="30">
        <f>VLOOKUP(B319,装备升级!W:AB,静态模拟!C319+1,FALSE)+IF(静态模拟!D319=0,0,VLOOKUP(B319,装备强化!AP:AZ,静态模拟!D319+1,FALSE))</f>
        <v>2997</v>
      </c>
      <c r="B319" s="149">
        <v>25</v>
      </c>
      <c r="C319" s="149">
        <v>4</v>
      </c>
      <c r="D319" s="149">
        <v>5</v>
      </c>
      <c r="E319" s="149">
        <f t="shared" si="13"/>
        <v>54690</v>
      </c>
      <c r="F319" s="22">
        <f t="shared" si="14"/>
        <v>18230</v>
      </c>
      <c r="G319" s="22">
        <f t="shared" si="15"/>
        <v>9115</v>
      </c>
      <c r="H319" s="152">
        <f>VLOOKUP(H$2,怪物属性!$B$4:$F$29,5,FALSE)/($F319-VLOOKUP(H$2,怪物属性!$B$4:$F$29,4,FALSE))</f>
        <v>0.62303065024348325</v>
      </c>
      <c r="I319" s="153">
        <f>$E319/(VLOOKUP(I$2,怪物属性!$B$4:$F$29,3,FALSE)-$G319)/IF(H319&lt;0,ABS(H319),H319)</f>
        <v>-11.601981642010081</v>
      </c>
      <c r="J319" s="152">
        <f>VLOOKUP(J$2,怪物属性!$B$4:$F$29,5,FALSE)/($F319-VLOOKUP(J$2,怪物属性!$B$4:$F$29,4,FALSE))</f>
        <v>0.9290882778581766</v>
      </c>
      <c r="K319" s="153">
        <f>$E319/(VLOOKUP(K$2,怪物属性!$B$4:$F$29,3,FALSE)-$G319)/IF(J319&lt;0,ABS(J319),J319)</f>
        <v>-8.2408174266421206</v>
      </c>
      <c r="L319" s="152">
        <f>VLOOKUP(L$2,怪物属性!$B$4:$F$29,5,FALSE)/($F319-VLOOKUP(L$2,怪物属性!$B$4:$F$29,4,FALSE))</f>
        <v>1.4854334854334854</v>
      </c>
      <c r="M319" s="153">
        <f>$E319/(VLOOKUP(M$2,怪物属性!$B$4:$F$29,3,FALSE)-$G319)/IF(L319&lt;0,ABS(L319),L319)</f>
        <v>-5.4804309979509389</v>
      </c>
      <c r="N319" s="152">
        <f>VLOOKUP(N$2,怪物属性!$B$4:$F$29,5,FALSE)/($F319-VLOOKUP(N$2,怪物属性!$B$4:$F$29,4,FALSE))</f>
        <v>1.9541154210028382</v>
      </c>
      <c r="O319" s="153">
        <f>$E319/(VLOOKUP(O$2,怪物属性!$B$4:$F$29,3,FALSE)-$G319)/IF(N319&lt;0,ABS(N319),N319)</f>
        <v>-4.4480432091840294</v>
      </c>
      <c r="P319" s="152">
        <f>VLOOKUP(P$2,怪物属性!$B$4:$F$29,5,FALSE)/($F319-VLOOKUP(P$2,怪物属性!$B$4:$F$29,4,FALSE))</f>
        <v>2.7412875844342159</v>
      </c>
      <c r="Q319" s="153">
        <f>$E319/(VLOOKUP(Q$2,怪物属性!$B$4:$F$29,3,FALSE)-$G319)/IF(P319&lt;0,ABS(P319),P319)</f>
        <v>-3.4027765408684338</v>
      </c>
      <c r="R319" s="152">
        <f>VLOOKUP(R$2,怪物属性!$B$4:$F$29,5,FALSE)/($F319-VLOOKUP(R$2,怪物属性!$B$4:$F$29,4,FALSE))</f>
        <v>3.4062783523861366</v>
      </c>
      <c r="S319" s="153">
        <f>$E319/(VLOOKUP(S$2,怪物属性!$B$4:$F$29,3,FALSE)-$G319)/IF(R319&lt;0,ABS(R319),R319)</f>
        <v>-2.9683206091984631</v>
      </c>
      <c r="T319" s="152">
        <f>VLOOKUP(T$2,怪物属性!$B$4:$F$29,5,FALSE)/($F319-VLOOKUP(T$2,怪物属性!$B$4:$F$29,4,FALSE))</f>
        <v>4.4428676290677762</v>
      </c>
      <c r="U319" s="153">
        <f>$E319/(VLOOKUP(U$2,怪物属性!$B$4:$F$29,3,FALSE)-$G319)/IF(T319&lt;0,ABS(T319),T319)</f>
        <v>-2.4737976785762981</v>
      </c>
      <c r="V319" s="152">
        <f>VLOOKUP(V$2,怪物属性!$B$4:$F$29,5,FALSE)/($F319-VLOOKUP(V$2,怪物属性!$B$4:$F$29,4,FALSE))</f>
        <v>5.2722772277227721</v>
      </c>
      <c r="W319" s="153">
        <f>$E319/(VLOOKUP(W$2,怪物属性!$B$4:$F$29,3,FALSE)-$G319)/IF(V319&lt;0,ABS(V319),V319)</f>
        <v>-2.2858366594454345</v>
      </c>
      <c r="X319" s="152">
        <f>VLOOKUP(X$2,怪物属性!$B$4:$F$29,5,FALSE)/($F319-VLOOKUP(X$2,怪物属性!$B$4:$F$29,4,FALSE))</f>
        <v>6.5685930749483434</v>
      </c>
      <c r="Y319" s="153">
        <f>$E319/(VLOOKUP(Y$2,怪物属性!$B$4:$F$29,3,FALSE)-$G319)/IF(X319&lt;0,ABS(X319),X319)</f>
        <v>-2.0317188558879895</v>
      </c>
      <c r="Z319" s="152">
        <f>VLOOKUP(Z$2,怪物属性!$B$4:$F$29,5,FALSE)/($F319-VLOOKUP(Z$2,怪物属性!$B$4:$F$29,4,FALSE))</f>
        <v>7.5962988782559098</v>
      </c>
      <c r="AA319" s="153">
        <f>$E319/(VLOOKUP(AA$2,怪物属性!$B$4:$F$29,3,FALSE)-$G319)/IF(Z319&lt;0,ABS(Z319),Z319)</f>
        <v>-1.9719415893053787</v>
      </c>
      <c r="AB319" s="152">
        <f>VLOOKUP(AB$2,怪物属性!$B$4:$F$29,5,FALSE)/($F319-VLOOKUP(AB$2,怪物属性!$B$4:$F$29,4,FALSE))</f>
        <v>12.610637434023548</v>
      </c>
      <c r="AC319" s="153">
        <f>$E319/(VLOOKUP(AC$2,怪物属性!$B$4:$F$29,3,FALSE)-$G319)/IF(AB319&lt;0,ABS(AB319),AB319)</f>
        <v>-2.7327125862864361</v>
      </c>
      <c r="AD319" s="152">
        <f>VLOOKUP(AD$2,怪物属性!$B$4:$F$29,5,FALSE)/($F319-VLOOKUP(AD$2,怪物属性!$B$4:$F$29,4,FALSE))</f>
        <v>14.484106736537267</v>
      </c>
      <c r="AE319" s="153">
        <f>$E319/(VLOOKUP(AE$2,怪物属性!$B$4:$F$29,3,FALSE)-$G319)/IF(AD319&lt;0,ABS(AD319),AD319)</f>
        <v>-3.8766558650767924</v>
      </c>
      <c r="AF319" s="152">
        <f>VLOOKUP(AF$2,怪物属性!$B$4:$F$29,5,FALSE)/($F319-VLOOKUP(AF$2,怪物属性!$B$4:$F$29,4,FALSE))</f>
        <v>17.273456182304123</v>
      </c>
      <c r="AG319" s="153">
        <f>$E319/(VLOOKUP(AG$2,怪物属性!$B$4:$F$29,3,FALSE)-$G319)/IF(AF319&lt;0,ABS(AF319),AF319)</f>
        <v>-9.2576887343238994</v>
      </c>
      <c r="AH319" s="152">
        <f>VLOOKUP(AH$2,怪物属性!$B$4:$F$29,5,FALSE)/($F319-VLOOKUP(AH$2,怪物属性!$B$4:$F$29,4,FALSE))</f>
        <v>19.555555555555557</v>
      </c>
      <c r="AI319" s="153">
        <f>$E319/(VLOOKUP(AI$2,怪物属性!$B$4:$F$29,3,FALSE)-$G319)/IF(AH319&lt;0,ABS(AH319),AH319)</f>
        <v>9.544872789326714</v>
      </c>
      <c r="AJ319" s="152">
        <f>VLOOKUP(AJ$2,怪物属性!$B$4:$F$29,5,FALSE)/($F319-VLOOKUP(AJ$2,怪物属性!$B$4:$F$29,4,FALSE))</f>
        <v>22.910211267605632</v>
      </c>
      <c r="AK319" s="153">
        <f>$E319/(VLOOKUP(AK$2,怪物属性!$B$4:$F$29,3,FALSE)-$G319)/IF(AJ319&lt;0,ABS(AJ319),AJ319)</f>
        <v>2.4996284424395583</v>
      </c>
      <c r="AL319" s="152">
        <f>VLOOKUP(AL$2,怪物属性!$B$4:$F$29,5,FALSE)/($F319-VLOOKUP(AL$2,怪物属性!$B$4:$F$29,4,FALSE))</f>
        <v>25.782229572276929</v>
      </c>
      <c r="AM319" s="153">
        <f>$E319/(VLOOKUP(AM$2,怪物属性!$B$4:$F$29,3,FALSE)-$G319)/IF(AL319&lt;0,ABS(AL319),AL319)</f>
        <v>1.266405070869641</v>
      </c>
      <c r="AN319" s="152">
        <f>VLOOKUP(AN$2,怪物属性!$B$4:$F$29,5,FALSE)/($F319-VLOOKUP(AN$2,怪物属性!$B$4:$F$29,4,FALSE))</f>
        <v>29.803757025175148</v>
      </c>
      <c r="AO319" s="153">
        <f>$E319/(VLOOKUP(AO$2,怪物属性!$B$4:$F$29,3,FALSE)-$G319)/IF(AN319&lt;0,ABS(AN319),AN319)</f>
        <v>0.77524442410690575</v>
      </c>
      <c r="AP319" s="152">
        <f>VLOOKUP(AP$2,怪物属性!$B$4:$F$29,5,FALSE)/($F319-VLOOKUP(AP$2,怪物属性!$B$4:$F$29,4,FALSE))</f>
        <v>33.131920278392911</v>
      </c>
      <c r="AQ319" s="153">
        <f>$E319/(VLOOKUP(AQ$2,怪物属性!$B$4:$F$29,3,FALSE)-$G319)/IF(AP319&lt;0,ABS(AP319),AP319)</f>
        <v>0.52923181112720674</v>
      </c>
      <c r="AR319" s="152">
        <f>VLOOKUP(AR$2,怪物属性!$B$4:$F$29,5,FALSE)/($F319-VLOOKUP(AR$2,怪物属性!$B$4:$F$29,4,FALSE))</f>
        <v>37.935567849007484</v>
      </c>
      <c r="AS319" s="153">
        <f>$E319/(VLOOKUP(AS$2,怪物属性!$B$4:$F$29,3,FALSE)-$G319)/IF(AR319&lt;0,ABS(AR319),AR319)</f>
        <v>0.37108236084011548</v>
      </c>
      <c r="AT319" s="152">
        <f>VLOOKUP(AT$2,怪物属性!$B$4:$F$29,5,FALSE)/($F319-VLOOKUP(AT$2,怪物属性!$B$4:$F$29,4,FALSE))</f>
        <v>41.995456839979809</v>
      </c>
      <c r="AU319" s="153">
        <f>$E319/(VLOOKUP(AU$2,怪物属性!$B$4:$F$29,3,FALSE)-$G319)/IF(AT319&lt;0,ABS(AT319),AT319)</f>
        <v>0.27358901802399943</v>
      </c>
      <c r="AV319" s="152">
        <f>VLOOKUP(AV$2,怪物属性!$B$4:$F$29,5,FALSE)/($F319-VLOOKUP(AV$2,怪物属性!$B$4:$F$29,4,FALSE))</f>
        <v>48.076653218733554</v>
      </c>
      <c r="AW319" s="153">
        <f>$E319/(VLOOKUP(AW$2,怪物属性!$B$4:$F$29,3,FALSE)-$G319)/IF(AV319&lt;0,ABS(AV319),AV319)</f>
        <v>0.19646949657555837</v>
      </c>
      <c r="AX319" s="152">
        <f>VLOOKUP(AX$2,怪物属性!$B$4:$F$29,5,FALSE)/($F319-VLOOKUP(AX$2,怪物属性!$B$4:$F$29,4,FALSE))</f>
        <v>53.238785432529127</v>
      </c>
      <c r="AY319" s="153">
        <f>$E319/(VLOOKUP(AY$2,怪物属性!$B$4:$F$29,3,FALSE)-$G319)/IF(AX319&lt;0,ABS(AX319),AX319)</f>
        <v>0.14987723904985373</v>
      </c>
      <c r="AZ319" s="152">
        <f>VLOOKUP(AZ$2,怪物属性!$B$4:$F$29,5,FALSE)/($F319-VLOOKUP(AZ$2,怪物属性!$B$4:$F$29,4,FALSE))</f>
        <v>61.023529411764706</v>
      </c>
      <c r="BA319" s="153">
        <f>$E319/(VLOOKUP(BA$2,怪物属性!$B$4:$F$29,3,FALSE)-$G319)/IF(AZ319&lt;0,ABS(AZ319),AZ319)</f>
        <v>0.10771775036704186</v>
      </c>
      <c r="BB319" s="152">
        <f>VLOOKUP(BB$2,怪物属性!$B$4:$F$29,5,FALSE)/($F319-VLOOKUP(BB$2,怪物属性!$B$4:$F$29,4,FALSE))</f>
        <v>68.781818181818181</v>
      </c>
      <c r="BC319" s="153">
        <f>$E319/(VLOOKUP(BC$2,怪物属性!$B$4:$F$29,3,FALSE)-$G319)/IF(BB319&lt;0,ABS(BB319),BB319)</f>
        <v>7.8865593961396016E-2</v>
      </c>
      <c r="BD319" s="152">
        <f>VLOOKUP(BD$2,怪物属性!$B$4:$F$29,5,FALSE)/($F319-VLOOKUP(BD$2,怪物属性!$B$4:$F$29,4,FALSE))</f>
        <v>84.141075604053</v>
      </c>
      <c r="BE319" s="153">
        <f>$E319/(VLOOKUP(BE$2,怪物属性!$B$4:$F$29,3,FALSE)-$G319)/IF(BD319&lt;0,ABS(BD319),BD319)</f>
        <v>4.8329229387069426E-2</v>
      </c>
    </row>
    <row r="320" spans="1:57" x14ac:dyDescent="0.15">
      <c r="A320" s="30">
        <f>VLOOKUP(B320,装备升级!W:AB,静态模拟!C320+1,FALSE)+IF(静态模拟!D320=0,0,VLOOKUP(B320,装备强化!AP:AZ,静态模拟!D320+1,FALSE))</f>
        <v>4026</v>
      </c>
      <c r="B320" s="149">
        <v>25</v>
      </c>
      <c r="C320" s="149">
        <v>4</v>
      </c>
      <c r="D320" s="149">
        <v>6</v>
      </c>
      <c r="E320" s="149">
        <f t="shared" si="13"/>
        <v>54810</v>
      </c>
      <c r="F320" s="22">
        <f t="shared" si="14"/>
        <v>18270</v>
      </c>
      <c r="G320" s="22">
        <f t="shared" si="15"/>
        <v>9135</v>
      </c>
      <c r="H320" s="152">
        <f>VLOOKUP(H$2,怪物属性!$B$4:$F$29,5,FALSE)/($F320-VLOOKUP(H$2,怪物属性!$B$4:$F$29,4,FALSE))</f>
        <v>0.62160617319234068</v>
      </c>
      <c r="I320" s="153">
        <f>$E320/(VLOOKUP(I$2,怪物属性!$B$4:$F$29,3,FALSE)-$G320)/IF(H320&lt;0,ABS(H320),H320)</f>
        <v>-11.623358818876877</v>
      </c>
      <c r="J320" s="152">
        <f>VLOOKUP(J$2,怪物属性!$B$4:$F$29,5,FALSE)/($F320-VLOOKUP(J$2,怪物属性!$B$4:$F$29,4,FALSE))</f>
        <v>0.92694195784002309</v>
      </c>
      <c r="K320" s="153">
        <f>$E320/(VLOOKUP(K$2,怪物属性!$B$4:$F$29,3,FALSE)-$G320)/IF(J320&lt;0,ABS(J320),J320)</f>
        <v>-8.2549093798478932</v>
      </c>
      <c r="L320" s="152">
        <f>VLOOKUP(L$2,怪物属性!$B$4:$F$29,5,FALSE)/($F320-VLOOKUP(L$2,怪物属性!$B$4:$F$29,4,FALSE))</f>
        <v>1.4819656822691725</v>
      </c>
      <c r="M320" s="153">
        <f>$E320/(VLOOKUP(M$2,怪物属性!$B$4:$F$29,3,FALSE)-$G320)/IF(L320&lt;0,ABS(L320),L320)</f>
        <v>-5.4889673639505299</v>
      </c>
      <c r="N320" s="152">
        <f>VLOOKUP(N$2,怪物属性!$B$4:$F$29,5,FALSE)/($F320-VLOOKUP(N$2,怪物属性!$B$4:$F$29,4,FALSE))</f>
        <v>1.9495044832468145</v>
      </c>
      <c r="O320" s="153">
        <f>$E320/(VLOOKUP(O$2,怪物属性!$B$4:$F$29,3,FALSE)-$G320)/IF(N320&lt;0,ABS(N320),N320)</f>
        <v>-4.4541883081918865</v>
      </c>
      <c r="P320" s="152">
        <f>VLOOKUP(P$2,怪物属性!$B$4:$F$29,5,FALSE)/($F320-VLOOKUP(P$2,怪物属性!$B$4:$F$29,4,FALSE))</f>
        <v>2.7347486433299539</v>
      </c>
      <c r="Q320" s="153">
        <f>$E320/(VLOOKUP(Q$2,怪物属性!$B$4:$F$29,3,FALSE)-$G320)/IF(P320&lt;0,ABS(P320),P320)</f>
        <v>-3.4067756788014578</v>
      </c>
      <c r="R320" s="152">
        <f>VLOOKUP(R$2,怪物属性!$B$4:$F$29,5,FALSE)/($F320-VLOOKUP(R$2,怪物属性!$B$4:$F$29,4,FALSE))</f>
        <v>3.3980570807940627</v>
      </c>
      <c r="S320" s="153">
        <f>$E320/(VLOOKUP(S$2,怪物属性!$B$4:$F$29,3,FALSE)-$G320)/IF(R320&lt;0,ABS(R320),R320)</f>
        <v>-2.9710454156335486</v>
      </c>
      <c r="T320" s="152">
        <f>VLOOKUP(T$2,怪物属性!$B$4:$F$29,5,FALSE)/($F320-VLOOKUP(T$2,怪物属性!$B$4:$F$29,4,FALSE))</f>
        <v>4.432023431779351</v>
      </c>
      <c r="U320" s="153">
        <f>$E320/(VLOOKUP(U$2,怪物属性!$B$4:$F$29,3,FALSE)-$G320)/IF(T320&lt;0,ABS(T320),T320)</f>
        <v>-2.475342648829935</v>
      </c>
      <c r="V320" s="152">
        <f>VLOOKUP(V$2,怪物属性!$B$4:$F$29,5,FALSE)/($F320-VLOOKUP(V$2,怪物属性!$B$4:$F$29,4,FALSE))</f>
        <v>5.2592592592592595</v>
      </c>
      <c r="W320" s="153">
        <f>$E320/(VLOOKUP(W$2,怪物属性!$B$4:$F$29,3,FALSE)-$G320)/IF(V320&lt;0,ABS(V320),V320)</f>
        <v>-2.2864457477643394</v>
      </c>
      <c r="X320" s="152">
        <f>VLOOKUP(X$2,怪物属性!$B$4:$F$29,5,FALSE)/($F320-VLOOKUP(X$2,怪物属性!$B$4:$F$29,4,FALSE))</f>
        <v>6.552182874273937</v>
      </c>
      <c r="Y320" s="153">
        <f>$E320/(VLOOKUP(Y$2,怪物属性!$B$4:$F$29,3,FALSE)-$G320)/IF(X320&lt;0,ABS(X320),X320)</f>
        <v>-2.0313625871445895</v>
      </c>
      <c r="Z320" s="152">
        <f>VLOOKUP(Z$2,怪物属性!$B$4:$F$29,5,FALSE)/($F320-VLOOKUP(Z$2,怪物属性!$B$4:$F$29,4,FALSE))</f>
        <v>7.5770908401289585</v>
      </c>
      <c r="AA320" s="153">
        <f>$E320/(VLOOKUP(AA$2,怪物属性!$B$4:$F$29,3,FALSE)-$G320)/IF(Z320&lt;0,ABS(Z320),Z320)</f>
        <v>-1.9704840490290341</v>
      </c>
      <c r="AB320" s="152">
        <f>VLOOKUP(AB$2,怪物属性!$B$4:$F$29,5,FALSE)/($F320-VLOOKUP(AB$2,怪物属性!$B$4:$F$29,4,FALSE))</f>
        <v>12.576596031853152</v>
      </c>
      <c r="AC320" s="153">
        <f>$E320/(VLOOKUP(AC$2,怪物属性!$B$4:$F$29,3,FALSE)-$G320)/IF(AB320&lt;0,ABS(AB320),AB320)</f>
        <v>-2.7119446032750312</v>
      </c>
      <c r="AD320" s="152">
        <f>VLOOKUP(AD$2,怪物属性!$B$4:$F$29,5,FALSE)/($F320-VLOOKUP(AD$2,怪物属性!$B$4:$F$29,4,FALSE))</f>
        <v>14.444268720346559</v>
      </c>
      <c r="AE320" s="153">
        <f>$E320/(VLOOKUP(AE$2,怪物属性!$B$4:$F$29,3,FALSE)-$G320)/IF(AD320&lt;0,ABS(AD320),AD320)</f>
        <v>-3.8174895619845235</v>
      </c>
      <c r="AF320" s="152">
        <f>VLOOKUP(AF$2,怪物属性!$B$4:$F$29,5,FALSE)/($F320-VLOOKUP(AF$2,怪物属性!$B$4:$F$29,4,FALSE))</f>
        <v>17.224996493196802</v>
      </c>
      <c r="AG320" s="153">
        <f>$E320/(VLOOKUP(AG$2,怪物属性!$B$4:$F$29,3,FALSE)-$G320)/IF(AF320&lt;0,ABS(AF320),AF320)</f>
        <v>-8.790065056837955</v>
      </c>
      <c r="AH320" s="152">
        <f>VLOOKUP(AH$2,怪物属性!$B$4:$F$29,5,FALSE)/($F320-VLOOKUP(AH$2,怪物属性!$B$4:$F$29,4,FALSE))</f>
        <v>19.499570569710851</v>
      </c>
      <c r="AI320" s="153">
        <f>$E320/(VLOOKUP(AI$2,怪物属性!$B$4:$F$29,3,FALSE)-$G320)/IF(AH320&lt;0,ABS(AH320),AH320)</f>
        <v>10.296084729224264</v>
      </c>
      <c r="AJ320" s="152">
        <f>VLOOKUP(AJ$2,怪物属性!$B$4:$F$29,5,FALSE)/($F320-VLOOKUP(AJ$2,怪物属性!$B$4:$F$29,4,FALSE))</f>
        <v>22.843183148039788</v>
      </c>
      <c r="AK320" s="153">
        <f>$E320/(VLOOKUP(AK$2,怪物属性!$B$4:$F$29,3,FALSE)-$G320)/IF(AJ320&lt;0,ABS(AJ320),AJ320)</f>
        <v>2.5662063152807701</v>
      </c>
      <c r="AL320" s="152">
        <f>VLOOKUP(AL$2,怪物属性!$B$4:$F$29,5,FALSE)/($F320-VLOOKUP(AL$2,怪物属性!$B$4:$F$29,4,FALSE))</f>
        <v>25.704938919283521</v>
      </c>
      <c r="AM320" s="153">
        <f>$E320/(VLOOKUP(AM$2,怪物属性!$B$4:$F$29,3,FALSE)-$G320)/IF(AL320&lt;0,ABS(AL320),AL320)</f>
        <v>1.2883837179075857</v>
      </c>
      <c r="AN320" s="152">
        <f>VLOOKUP(AN$2,怪物属性!$B$4:$F$29,5,FALSE)/($F320-VLOOKUP(AN$2,怪物属性!$B$4:$F$29,4,FALSE))</f>
        <v>29.712257272238851</v>
      </c>
      <c r="AO320" s="153">
        <f>$E320/(VLOOKUP(AO$2,怪物属性!$B$4:$F$29,3,FALSE)-$G320)/IF(AN320&lt;0,ABS(AN320),AN320)</f>
        <v>0.78597922260261954</v>
      </c>
      <c r="AP320" s="152">
        <f>VLOOKUP(AP$2,怪物属性!$B$4:$F$29,5,FALSE)/($F320-VLOOKUP(AP$2,怪物属性!$B$4:$F$29,4,FALSE))</f>
        <v>33.027436140018921</v>
      </c>
      <c r="AQ320" s="153">
        <f>$E320/(VLOOKUP(AQ$2,怪物属性!$B$4:$F$29,3,FALSE)-$G320)/IF(AP320&lt;0,ABS(AP320),AP320)</f>
        <v>0.53550479548710928</v>
      </c>
      <c r="AR320" s="152">
        <f>VLOOKUP(AR$2,怪物属性!$B$4:$F$29,5,FALSE)/($F320-VLOOKUP(AR$2,怪物属性!$B$4:$F$29,4,FALSE))</f>
        <v>37.812520272461889</v>
      </c>
      <c r="AS320" s="153">
        <f>$E320/(VLOOKUP(AS$2,怪物属性!$B$4:$F$29,3,FALSE)-$G320)/IF(AR320&lt;0,ABS(AR320),AR320)</f>
        <v>0.37503748616407656</v>
      </c>
      <c r="AT320" s="152">
        <f>VLOOKUP(AT$2,怪物属性!$B$4:$F$29,5,FALSE)/($F320-VLOOKUP(AT$2,怪物属性!$B$4:$F$29,4,FALSE))</f>
        <v>41.854603387556601</v>
      </c>
      <c r="AU320" s="153">
        <f>$E320/(VLOOKUP(AU$2,怪物属性!$B$4:$F$29,3,FALSE)-$G320)/IF(AT320&lt;0,ABS(AT320),AT320)</f>
        <v>0.27627286375572918</v>
      </c>
      <c r="AV320" s="152">
        <f>VLOOKUP(AV$2,怪物属性!$B$4:$F$29,5,FALSE)/($F320-VLOOKUP(AV$2,怪物属性!$B$4:$F$29,4,FALSE))</f>
        <v>47.908582415661598</v>
      </c>
      <c r="AW320" s="153">
        <f>$E320/(VLOOKUP(AW$2,怪物属性!$B$4:$F$29,3,FALSE)-$G320)/IF(AV320&lt;0,ABS(AV320),AV320)</f>
        <v>0.19827623715637555</v>
      </c>
      <c r="AX320" s="152">
        <f>VLOOKUP(AX$2,怪物属性!$B$4:$F$29,5,FALSE)/($F320-VLOOKUP(AX$2,怪物属性!$B$4:$F$29,4,FALSE))</f>
        <v>53.044145873320538</v>
      </c>
      <c r="AY320" s="153">
        <f>$E320/(VLOOKUP(AY$2,怪物属性!$B$4:$F$29,3,FALSE)-$G320)/IF(AX320&lt;0,ABS(AX320),AX320)</f>
        <v>0.15119845969508797</v>
      </c>
      <c r="AZ320" s="152">
        <f>VLOOKUP(AZ$2,怪物属性!$B$4:$F$29,5,FALSE)/($F320-VLOOKUP(AZ$2,怪物属性!$B$4:$F$29,4,FALSE))</f>
        <v>60.78515625</v>
      </c>
      <c r="BA320" s="153">
        <f>$E320/(VLOOKUP(BA$2,怪物属性!$B$4:$F$29,3,FALSE)-$G320)/IF(AZ320&lt;0,ABS(AZ320),AZ320)</f>
        <v>0.10863860299497585</v>
      </c>
      <c r="BB320" s="152">
        <f>VLOOKUP(BB$2,怪物属性!$B$4:$F$29,5,FALSE)/($F320-VLOOKUP(BB$2,怪物属性!$B$4:$F$29,4,FALSE))</f>
        <v>68.488817891373799</v>
      </c>
      <c r="BC320" s="153">
        <f>$E320/(VLOOKUP(BC$2,怪物属性!$B$4:$F$29,3,FALSE)-$G320)/IF(BB320&lt;0,ABS(BB320),BB320)</f>
        <v>7.9534548253596279E-2</v>
      </c>
      <c r="BD320" s="152">
        <f>VLOOKUP(BD$2,怪物属性!$B$4:$F$29,5,FALSE)/($F320-VLOOKUP(BD$2,怪物属性!$B$4:$F$29,4,FALSE))</f>
        <v>83.706125613853715</v>
      </c>
      <c r="BE320" s="153">
        <f>$E320/(VLOOKUP(BE$2,怪物属性!$B$4:$F$29,3,FALSE)-$G320)/IF(BD320&lt;0,ABS(BD320),BD320)</f>
        <v>4.8759460018163725E-2</v>
      </c>
    </row>
    <row r="321" spans="1:57" x14ac:dyDescent="0.15">
      <c r="A321" s="30">
        <f>VLOOKUP(B321,装备升级!W:AB,静态模拟!C321+1,FALSE)+IF(静态模拟!D321=0,0,VLOOKUP(B321,装备强化!AP:AZ,静态模拟!D321+1,FALSE))</f>
        <v>5325</v>
      </c>
      <c r="B321" s="149">
        <v>25</v>
      </c>
      <c r="C321" s="149">
        <v>4</v>
      </c>
      <c r="D321" s="149">
        <v>7</v>
      </c>
      <c r="E321" s="149">
        <f t="shared" si="13"/>
        <v>54930</v>
      </c>
      <c r="F321" s="22">
        <f t="shared" si="14"/>
        <v>18310</v>
      </c>
      <c r="G321" s="22">
        <f t="shared" si="15"/>
        <v>9155</v>
      </c>
      <c r="H321" s="152">
        <f>VLOOKUP(H$2,怪物属性!$B$4:$F$29,5,FALSE)/($F321-VLOOKUP(H$2,怪物属性!$B$4:$F$29,4,FALSE))</f>
        <v>0.62018819503849443</v>
      </c>
      <c r="I321" s="153">
        <f>$E321/(VLOOKUP(I$2,怪物属性!$B$4:$F$29,3,FALSE)-$G321)/IF(H321&lt;0,ABS(H321),H321)</f>
        <v>-11.644739633864372</v>
      </c>
      <c r="J321" s="152">
        <f>VLOOKUP(J$2,怪物属性!$B$4:$F$29,5,FALSE)/($F321-VLOOKUP(J$2,怪物属性!$B$4:$F$29,4,FALSE))</f>
        <v>0.92480553154710454</v>
      </c>
      <c r="K321" s="153">
        <f>$E321/(VLOOKUP(K$2,怪物属性!$B$4:$F$29,3,FALSE)-$G321)/IF(J321&lt;0,ABS(J321),J321)</f>
        <v>-8.2690061294775692</v>
      </c>
      <c r="L321" s="152">
        <f>VLOOKUP(L$2,怪物属性!$B$4:$F$29,5,FALSE)/($F321-VLOOKUP(L$2,怪物属性!$B$4:$F$29,4,FALSE))</f>
        <v>1.4785140328403401</v>
      </c>
      <c r="M321" s="153">
        <f>$E321/(VLOOKUP(M$2,怪物属性!$B$4:$F$29,3,FALSE)-$G321)/IF(L321&lt;0,ABS(L321),L321)</f>
        <v>-5.4975091482978087</v>
      </c>
      <c r="N321" s="152">
        <f>VLOOKUP(N$2,怪物属性!$B$4:$F$29,5,FALSE)/($F321-VLOOKUP(N$2,怪物属性!$B$4:$F$29,4,FALSE))</f>
        <v>1.9449152542372881</v>
      </c>
      <c r="O321" s="153">
        <f>$E321/(VLOOKUP(O$2,怪物属性!$B$4:$F$29,3,FALSE)-$G321)/IF(N321&lt;0,ABS(N321),N321)</f>
        <v>-4.4603404638334601</v>
      </c>
      <c r="P321" s="152">
        <f>VLOOKUP(P$2,怪物属性!$B$4:$F$29,5,FALSE)/($F321-VLOOKUP(P$2,怪物属性!$B$4:$F$29,4,FALSE))</f>
        <v>2.7282408233684334</v>
      </c>
      <c r="Q321" s="153">
        <f>$E321/(VLOOKUP(Q$2,怪物属性!$B$4:$F$29,3,FALSE)-$G321)/IF(P321&lt;0,ABS(P321),P321)</f>
        <v>-3.4107831805832434</v>
      </c>
      <c r="R321" s="152">
        <f>VLOOKUP(R$2,怪物属性!$B$4:$F$29,5,FALSE)/($F321-VLOOKUP(R$2,怪物属性!$B$4:$F$29,4,FALSE))</f>
        <v>3.3898753987840848</v>
      </c>
      <c r="S321" s="153">
        <f>$E321/(VLOOKUP(S$2,怪物属性!$B$4:$F$29,3,FALSE)-$G321)/IF(R321&lt;0,ABS(R321),R321)</f>
        <v>-2.9737815038442004</v>
      </c>
      <c r="T321" s="152">
        <f>VLOOKUP(T$2,怪物属性!$B$4:$F$29,5,FALSE)/($F321-VLOOKUP(T$2,怪物属性!$B$4:$F$29,4,FALSE))</f>
        <v>4.4212320428536644</v>
      </c>
      <c r="U321" s="153">
        <f>$E321/(VLOOKUP(U$2,怪物属性!$B$4:$F$29,3,FALSE)-$G321)/IF(T321&lt;0,ABS(T321),T321)</f>
        <v>-2.4769016490549989</v>
      </c>
      <c r="V321" s="152">
        <f>VLOOKUP(V$2,怪物属性!$B$4:$F$29,5,FALSE)/($F321-VLOOKUP(V$2,怪物属性!$B$4:$F$29,4,FALSE))</f>
        <v>5.2463054187192117</v>
      </c>
      <c r="W321" s="153">
        <f>$E321/(VLOOKUP(W$2,怪物属性!$B$4:$F$29,3,FALSE)-$G321)/IF(V321&lt;0,ABS(V321),V321)</f>
        <v>-2.2870741267174912</v>
      </c>
      <c r="X321" s="152">
        <f>VLOOKUP(X$2,怪物属性!$B$4:$F$29,5,FALSE)/($F321-VLOOKUP(X$2,怪物属性!$B$4:$F$29,4,FALSE))</f>
        <v>6.5358544638963307</v>
      </c>
      <c r="Y321" s="153">
        <f>$E321/(VLOOKUP(Y$2,怪物属性!$B$4:$F$29,3,FALSE)-$G321)/IF(X321&lt;0,ABS(X321),X321)</f>
        <v>-2.031031876731916</v>
      </c>
      <c r="Z321" s="152">
        <f>VLOOKUP(Z$2,怪物属性!$B$4:$F$29,5,FALSE)/($F321-VLOOKUP(Z$2,怪物属性!$B$4:$F$29,4,FALSE))</f>
        <v>7.557979696071631</v>
      </c>
      <c r="AA321" s="153">
        <f>$E321/(VLOOKUP(AA$2,怪物属性!$B$4:$F$29,3,FALSE)-$G321)/IF(Z321&lt;0,ABS(Z321),Z321)</f>
        <v>-1.9690640036638181</v>
      </c>
      <c r="AB321" s="152">
        <f>VLOOKUP(AB$2,怪物属性!$B$4:$F$29,5,FALSE)/($F321-VLOOKUP(AB$2,怪物属性!$B$4:$F$29,4,FALSE))</f>
        <v>12.542737918966214</v>
      </c>
      <c r="AC321" s="153">
        <f>$E321/(VLOOKUP(AC$2,怪物属性!$B$4:$F$29,3,FALSE)-$G321)/IF(AB321&lt;0,ABS(AB321),AB321)</f>
        <v>-2.6917188652056745</v>
      </c>
      <c r="AD321" s="152">
        <f>VLOOKUP(AD$2,怪物属性!$B$4:$F$29,5,FALSE)/($F321-VLOOKUP(AD$2,怪物属性!$B$4:$F$29,4,FALSE))</f>
        <v>14.404649249125693</v>
      </c>
      <c r="AE321" s="153">
        <f>$E321/(VLOOKUP(AE$2,怪物属性!$B$4:$F$29,3,FALSE)-$G321)/IF(AD321&lt;0,ABS(AD321),AD321)</f>
        <v>-3.7607023049467241</v>
      </c>
      <c r="AF321" s="152">
        <f>VLOOKUP(AF$2,怪物属性!$B$4:$F$29,5,FALSE)/($F321-VLOOKUP(AF$2,怪物属性!$B$4:$F$29,4,FALSE))</f>
        <v>17.176807945167155</v>
      </c>
      <c r="AG321" s="153">
        <f>$E321/(VLOOKUP(AG$2,怪物属性!$B$4:$F$29,3,FALSE)-$G321)/IF(AF321&lt;0,ABS(AF321),AF321)</f>
        <v>-8.371509536425993</v>
      </c>
      <c r="AH321" s="152">
        <f>VLOOKUP(AH$2,怪物属性!$B$4:$F$29,5,FALSE)/($F321-VLOOKUP(AH$2,怪物属性!$B$4:$F$29,4,FALSE))</f>
        <v>19.443905224093633</v>
      </c>
      <c r="AI321" s="153">
        <f>$E321/(VLOOKUP(AI$2,怪物属性!$B$4:$F$29,3,FALSE)-$G321)/IF(AH321&lt;0,ABS(AH321),AH321)</f>
        <v>11.16620462832201</v>
      </c>
      <c r="AJ321" s="152">
        <f>VLOOKUP(AJ$2,怪物属性!$B$4:$F$29,5,FALSE)/($F321-VLOOKUP(AJ$2,怪物属性!$B$4:$F$29,4,FALSE))</f>
        <v>22.77654609101517</v>
      </c>
      <c r="AK321" s="153">
        <f>$E321/(VLOOKUP(AK$2,怪物属性!$B$4:$F$29,3,FALSE)-$G321)/IF(AJ321&lt;0,ABS(AJ321),AJ321)</f>
        <v>2.6357282902049612</v>
      </c>
      <c r="AL321" s="152">
        <f>VLOOKUP(AL$2,怪物属性!$B$4:$F$29,5,FALSE)/($F321-VLOOKUP(AL$2,怪物属性!$B$4:$F$29,4,FALSE))</f>
        <v>25.628110289172831</v>
      </c>
      <c r="AM321" s="153">
        <f>$E321/(VLOOKUP(AM$2,怪物属性!$B$4:$F$29,3,FALSE)-$G321)/IF(AL321&lt;0,ABS(AL321),AL321)</f>
        <v>1.310917188046552</v>
      </c>
      <c r="AN321" s="152">
        <f>VLOOKUP(AN$2,怪物属性!$B$4:$F$29,5,FALSE)/($F321-VLOOKUP(AN$2,怪物属性!$B$4:$F$29,4,FALSE))</f>
        <v>29.62131762185324</v>
      </c>
      <c r="AO321" s="153">
        <f>$E321/(VLOOKUP(AO$2,怪物属性!$B$4:$F$29,3,FALSE)-$G321)/IF(AN321&lt;0,ABS(AN321),AN321)</f>
        <v>0.79690920390360154</v>
      </c>
      <c r="AP321" s="152">
        <f>VLOOKUP(AP$2,怪物属性!$B$4:$F$29,5,FALSE)/($F321-VLOOKUP(AP$2,怪物属性!$B$4:$F$29,4,FALSE))</f>
        <v>32.923608928010061</v>
      </c>
      <c r="AQ321" s="153">
        <f>$E321/(VLOOKUP(AQ$2,怪物属性!$B$4:$F$29,3,FALSE)-$G321)/IF(AP321&lt;0,ABS(AP321),AP321)</f>
        <v>0.5418667163342773</v>
      </c>
      <c r="AR321" s="152">
        <f>VLOOKUP(AR$2,怪物属性!$B$4:$F$29,5,FALSE)/($F321-VLOOKUP(AR$2,怪物属性!$B$4:$F$29,4,FALSE))</f>
        <v>37.690268347882316</v>
      </c>
      <c r="AS321" s="153">
        <f>$E321/(VLOOKUP(AS$2,怪物属性!$B$4:$F$29,3,FALSE)-$G321)/IF(AR321&lt;0,ABS(AR321),AR321)</f>
        <v>0.37903911147266772</v>
      </c>
      <c r="AT321" s="152">
        <f>VLOOKUP(AT$2,怪物属性!$B$4:$F$29,5,FALSE)/($F321-VLOOKUP(AT$2,怪物属性!$B$4:$F$29,4,FALSE))</f>
        <v>41.714691626274444</v>
      </c>
      <c r="AU321" s="153">
        <f>$E321/(VLOOKUP(AU$2,怪物属性!$B$4:$F$29,3,FALSE)-$G321)/IF(AT321&lt;0,ABS(AT321),AT321)</f>
        <v>0.27898352860114739</v>
      </c>
      <c r="AV321" s="152">
        <f>VLOOKUP(AV$2,怪物属性!$B$4:$F$29,5,FALSE)/($F321-VLOOKUP(AV$2,怪物属性!$B$4:$F$29,4,FALSE))</f>
        <v>47.74168263368751</v>
      </c>
      <c r="AW321" s="153">
        <f>$E321/(VLOOKUP(AW$2,怪物属性!$B$4:$F$29,3,FALSE)-$G321)/IF(AV321&lt;0,ABS(AV321),AV321)</f>
        <v>0.20009859207434064</v>
      </c>
      <c r="AX321" s="152">
        <f>VLOOKUP(AX$2,怪物属性!$B$4:$F$29,5,FALSE)/($F321-VLOOKUP(AX$2,怪物属性!$B$4:$F$29,4,FALSE))</f>
        <v>52.850924323832075</v>
      </c>
      <c r="AY321" s="153">
        <f>$E321/(VLOOKUP(AY$2,怪物属性!$B$4:$F$29,3,FALSE)-$G321)/IF(AX321&lt;0,ABS(AX321),AX321)</f>
        <v>0.15252986384440859</v>
      </c>
      <c r="AZ321" s="152">
        <f>VLOOKUP(AZ$2,怪物属性!$B$4:$F$29,5,FALSE)/($F321-VLOOKUP(AZ$2,怪物属性!$B$4:$F$29,4,FALSE))</f>
        <v>60.548638132295721</v>
      </c>
      <c r="BA321" s="153">
        <f>$E321/(VLOOKUP(BA$2,怪物属性!$B$4:$F$29,3,FALSE)-$G321)/IF(AZ321&lt;0,ABS(AZ321),AZ321)</f>
        <v>0.10956576688842136</v>
      </c>
      <c r="BB321" s="152">
        <f>VLOOKUP(BB$2,怪物属性!$B$4:$F$29,5,FALSE)/($F321-VLOOKUP(BB$2,怪物属性!$B$4:$F$29,4,FALSE))</f>
        <v>68.198303287380696</v>
      </c>
      <c r="BC321" s="153">
        <f>$E321/(VLOOKUP(BC$2,怪物属性!$B$4:$F$29,3,FALSE)-$G321)/IF(BB321&lt;0,ABS(BB321),BB321)</f>
        <v>8.0207653674411669E-2</v>
      </c>
      <c r="BD321" s="152">
        <f>VLOOKUP(BD$2,怪物属性!$B$4:$F$29,5,FALSE)/($F321-VLOOKUP(BD$2,怪物属性!$B$4:$F$29,4,FALSE))</f>
        <v>83.2756492671638</v>
      </c>
      <c r="BE321" s="153">
        <f>$E321/(VLOOKUP(BE$2,怪物属性!$B$4:$F$29,3,FALSE)-$G321)/IF(BD321&lt;0,ABS(BD321),BD321)</f>
        <v>4.9192079379965281E-2</v>
      </c>
    </row>
    <row r="322" spans="1:57" x14ac:dyDescent="0.15">
      <c r="A322" s="30">
        <f>VLOOKUP(B322,装备升级!W:AB,静态模拟!C322+1,FALSE)+IF(静态模拟!D322=0,0,VLOOKUP(B322,装备强化!AP:AZ,静态模拟!D322+1,FALSE))</f>
        <v>6942</v>
      </c>
      <c r="B322" s="149">
        <v>25</v>
      </c>
      <c r="C322" s="149">
        <v>4</v>
      </c>
      <c r="D322" s="149">
        <v>8</v>
      </c>
      <c r="E322" s="149">
        <f t="shared" si="13"/>
        <v>55050</v>
      </c>
      <c r="F322" s="22">
        <f t="shared" si="14"/>
        <v>18350</v>
      </c>
      <c r="G322" s="22">
        <f t="shared" si="15"/>
        <v>9175</v>
      </c>
      <c r="H322" s="152">
        <f>VLOOKUP(H$2,怪物属性!$B$4:$F$29,5,FALSE)/($F322-VLOOKUP(H$2,怪物属性!$B$4:$F$29,4,FALSE))</f>
        <v>0.61877667140825032</v>
      </c>
      <c r="I322" s="153">
        <f>$E322/(VLOOKUP(I$2,怪物属性!$B$4:$F$29,3,FALSE)-$G322)/IF(H322&lt;0,ABS(H322),H322)</f>
        <v>-11.666124058348482</v>
      </c>
      <c r="J322" s="152">
        <f>VLOOKUP(J$2,怪物属性!$B$4:$F$29,5,FALSE)/($F322-VLOOKUP(J$2,怪物属性!$B$4:$F$29,4,FALSE))</f>
        <v>0.92267893072722051</v>
      </c>
      <c r="K322" s="153">
        <f>$E322/(VLOOKUP(K$2,怪物属性!$B$4:$F$29,3,FALSE)-$G322)/IF(J322&lt;0,ABS(J322),J322)</f>
        <v>-8.2831076355775952</v>
      </c>
      <c r="L322" s="152">
        <f>VLOOKUP(L$2,怪物属性!$B$4:$F$29,5,FALSE)/($F322-VLOOKUP(L$2,怪物属性!$B$4:$F$29,4,FALSE))</f>
        <v>1.4750784245381665</v>
      </c>
      <c r="M322" s="153">
        <f>$E322/(VLOOKUP(M$2,怪物属性!$B$4:$F$29,3,FALSE)-$G322)/IF(L322&lt;0,ABS(L322),L322)</f>
        <v>-5.5060563030286467</v>
      </c>
      <c r="N322" s="152">
        <f>VLOOKUP(N$2,怪物属性!$B$4:$F$29,5,FALSE)/($F322-VLOOKUP(N$2,怪物属性!$B$4:$F$29,4,FALSE))</f>
        <v>1.940347581023955</v>
      </c>
      <c r="O322" s="153">
        <f>$E322/(VLOOKUP(O$2,怪物属性!$B$4:$F$29,3,FALSE)-$G322)/IF(N322&lt;0,ABS(N322),N322)</f>
        <v>-4.4664996094528862</v>
      </c>
      <c r="P322" s="152">
        <f>VLOOKUP(P$2,怪物属性!$B$4:$F$29,5,FALSE)/($F322-VLOOKUP(P$2,怪物属性!$B$4:$F$29,4,FALSE))</f>
        <v>2.7217639029022496</v>
      </c>
      <c r="Q322" s="153">
        <f>$E322/(VLOOKUP(Q$2,怪物属性!$B$4:$F$29,3,FALSE)-$G322)/IF(P322&lt;0,ABS(P322),P322)</f>
        <v>-3.4147989614879872</v>
      </c>
      <c r="R322" s="152">
        <f>VLOOKUP(R$2,怪物属性!$B$4:$F$29,5,FALSE)/($F322-VLOOKUP(R$2,怪物属性!$B$4:$F$29,4,FALSE))</f>
        <v>3.3817330210772836</v>
      </c>
      <c r="S322" s="153">
        <f>$E322/(VLOOKUP(S$2,怪物属性!$B$4:$F$29,3,FALSE)-$G322)/IF(R322&lt;0,ABS(R322),R322)</f>
        <v>-2.9765287500588813</v>
      </c>
      <c r="T322" s="152">
        <f>VLOOKUP(T$2,怪物属性!$B$4:$F$29,5,FALSE)/($F322-VLOOKUP(T$2,怪物属性!$B$4:$F$29,4,FALSE))</f>
        <v>4.4104930774836042</v>
      </c>
      <c r="U322" s="153">
        <f>$E322/(VLOOKUP(U$2,怪物属性!$B$4:$F$29,3,FALSE)-$G322)/IF(T322&lt;0,ABS(T322),T322)</f>
        <v>-2.4784745120953566</v>
      </c>
      <c r="V322" s="152">
        <f>VLOOKUP(V$2,怪物属性!$B$4:$F$29,5,FALSE)/($F322-VLOOKUP(V$2,怪物属性!$B$4:$F$29,4,FALSE))</f>
        <v>5.2334152334152337</v>
      </c>
      <c r="W322" s="153">
        <f>$E322/(VLOOKUP(W$2,怪物属性!$B$4:$F$29,3,FALSE)-$G322)/IF(V322&lt;0,ABS(V322),V322)</f>
        <v>-2.2877215445784755</v>
      </c>
      <c r="X322" s="152">
        <f>VLOOKUP(X$2,怪物属性!$B$4:$F$29,5,FALSE)/($F322-VLOOKUP(X$2,怪物属性!$B$4:$F$29,4,FALSE))</f>
        <v>6.5196072338574362</v>
      </c>
      <c r="Y322" s="153">
        <f>$E322/(VLOOKUP(Y$2,怪物属性!$B$4:$F$29,3,FALSE)-$G322)/IF(X322&lt;0,ABS(X322),X322)</f>
        <v>-2.0307263558428876</v>
      </c>
      <c r="Z322" s="152">
        <f>VLOOKUP(Z$2,怪物属性!$B$4:$F$29,5,FALSE)/($F322-VLOOKUP(Z$2,怪物属性!$B$4:$F$29,4,FALSE))</f>
        <v>7.538964714761935</v>
      </c>
      <c r="AA322" s="153">
        <f>$E322/(VLOOKUP(AA$2,怪物属性!$B$4:$F$29,3,FALSE)-$G322)/IF(Z322&lt;0,ABS(Z322),Z322)</f>
        <v>-1.96768084698643</v>
      </c>
      <c r="AB322" s="152">
        <f>VLOOKUP(AB$2,怪物属性!$B$4:$F$29,5,FALSE)/($F322-VLOOKUP(AB$2,怪物属性!$B$4:$F$29,4,FALSE))</f>
        <v>12.509061619009263</v>
      </c>
      <c r="AC322" s="153">
        <f>$E322/(VLOOKUP(AC$2,怪物属性!$B$4:$F$29,3,FALSE)-$G322)/IF(AB322&lt;0,ABS(AB322),AB322)</f>
        <v>-2.6720156181642678</v>
      </c>
      <c r="AD322" s="152">
        <f>VLOOKUP(AD$2,怪物属性!$B$4:$F$29,5,FALSE)/($F322-VLOOKUP(AD$2,怪物属性!$B$4:$F$29,4,FALSE))</f>
        <v>14.365246529439924</v>
      </c>
      <c r="AE322" s="153">
        <f>$E322/(VLOOKUP(AE$2,怪物属性!$B$4:$F$29,3,FALSE)-$G322)/IF(AD322&lt;0,ABS(AD322),AD322)</f>
        <v>-3.7061560448693243</v>
      </c>
      <c r="AF322" s="152">
        <f>VLOOKUP(AF$2,怪物属性!$B$4:$F$29,5,FALSE)/($F322-VLOOKUP(AF$2,怪物属性!$B$4:$F$29,4,FALSE))</f>
        <v>17.128888268935697</v>
      </c>
      <c r="AG322" s="153">
        <f>$E322/(VLOOKUP(AG$2,怪物属性!$B$4:$F$29,3,FALSE)-$G322)/IF(AF322&lt;0,ABS(AF322),AF322)</f>
        <v>-7.9946985675545825</v>
      </c>
      <c r="AH322" s="152">
        <f>VLOOKUP(AH$2,怪物属性!$B$4:$F$29,5,FALSE)/($F322-VLOOKUP(AH$2,怪物属性!$B$4:$F$29,4,FALSE))</f>
        <v>19.38855678906917</v>
      </c>
      <c r="AI322" s="153">
        <f>$E322/(VLOOKUP(AI$2,怪物属性!$B$4:$F$29,3,FALSE)-$G322)/IF(AH322&lt;0,ABS(AH322),AH322)</f>
        <v>12.185852561950478</v>
      </c>
      <c r="AJ322" s="152">
        <f>VLOOKUP(AJ$2,怪物属性!$B$4:$F$29,5,FALSE)/($F322-VLOOKUP(AJ$2,怪物属性!$B$4:$F$29,4,FALSE))</f>
        <v>22.710296684118674</v>
      </c>
      <c r="AK322" s="153">
        <f>$E322/(VLOOKUP(AK$2,怪物属性!$B$4:$F$29,3,FALSE)-$G322)/IF(AJ322&lt;0,ABS(AJ322),AJ322)</f>
        <v>2.7083917371841739</v>
      </c>
      <c r="AL322" s="152">
        <f>VLOOKUP(AL$2,怪物属性!$B$4:$F$29,5,FALSE)/($F322-VLOOKUP(AL$2,怪物属性!$B$4:$F$29,4,FALSE))</f>
        <v>25.551739551516054</v>
      </c>
      <c r="AM322" s="153">
        <f>$E322/(VLOOKUP(AM$2,怪物属性!$B$4:$F$29,3,FALSE)-$G322)/IF(AL322&lt;0,ABS(AL322),AL322)</f>
        <v>1.3340260939094886</v>
      </c>
      <c r="AN322" s="152">
        <f>VLOOKUP(AN$2,怪物属性!$B$4:$F$29,5,FALSE)/($F322-VLOOKUP(AN$2,怪物属性!$B$4:$F$29,4,FALSE))</f>
        <v>29.530932946830422</v>
      </c>
      <c r="AO322" s="153">
        <f>$E322/(VLOOKUP(AO$2,怪物属性!$B$4:$F$29,3,FALSE)-$G322)/IF(AN322&lt;0,ABS(AN322),AN322)</f>
        <v>0.80803944428567132</v>
      </c>
      <c r="AP322" s="152">
        <f>VLOOKUP(AP$2,怪物属性!$B$4:$F$29,5,FALSE)/($F322-VLOOKUP(AP$2,怪物属性!$B$4:$F$29,4,FALSE))</f>
        <v>32.820432466311502</v>
      </c>
      <c r="AQ322" s="153">
        <f>$E322/(VLOOKUP(AQ$2,怪物属性!$B$4:$F$29,3,FALSE)-$G322)/IF(AP322&lt;0,ABS(AP322),AP322)</f>
        <v>0.54831931809147494</v>
      </c>
      <c r="AR322" s="152">
        <f>VLOOKUP(AR$2,怪物属性!$B$4:$F$29,5,FALSE)/($F322-VLOOKUP(AR$2,怪物属性!$B$4:$F$29,4,FALSE))</f>
        <v>37.568804382855298</v>
      </c>
      <c r="AS322" s="153">
        <f>$E322/(VLOOKUP(AS$2,怪物属性!$B$4:$F$29,3,FALSE)-$G322)/IF(AR322&lt;0,ABS(AR322),AR322)</f>
        <v>0.38308796617741253</v>
      </c>
      <c r="AT322" s="152">
        <f>VLOOKUP(AT$2,怪物属性!$B$4:$F$29,5,FALSE)/($F322-VLOOKUP(AT$2,怪物属性!$B$4:$F$29,4,FALSE))</f>
        <v>41.575712143928037</v>
      </c>
      <c r="AU322" s="153">
        <f>$E322/(VLOOKUP(AU$2,怪物属性!$B$4:$F$29,3,FALSE)-$G322)/IF(AT322&lt;0,ABS(AT322),AT322)</f>
        <v>0.28172135493191813</v>
      </c>
      <c r="AV322" s="152">
        <f>VLOOKUP(AV$2,怪物属性!$B$4:$F$29,5,FALSE)/($F322-VLOOKUP(AV$2,怪物属性!$B$4:$F$29,4,FALSE))</f>
        <v>47.575941676792226</v>
      </c>
      <c r="AW322" s="153">
        <f>$E322/(VLOOKUP(AW$2,怪物属性!$B$4:$F$29,3,FALSE)-$G322)/IF(AV322&lt;0,ABS(AV322),AV322)</f>
        <v>0.20193672483036609</v>
      </c>
      <c r="AX322" s="152">
        <f>VLOOKUP(AX$2,怪物属性!$B$4:$F$29,5,FALSE)/($F322-VLOOKUP(AX$2,怪物属性!$B$4:$F$29,4,FALSE))</f>
        <v>52.65910534434262</v>
      </c>
      <c r="AY322" s="153">
        <f>$E322/(VLOOKUP(AY$2,怪物属性!$B$4:$F$29,3,FALSE)-$G322)/IF(AX322&lt;0,ABS(AX322),AX322)</f>
        <v>0.15387154143161685</v>
      </c>
      <c r="AZ322" s="152">
        <f>VLOOKUP(AZ$2,怪物属性!$B$4:$F$29,5,FALSE)/($F322-VLOOKUP(AZ$2,怪物属性!$B$4:$F$29,4,FALSE))</f>
        <v>60.313953488372093</v>
      </c>
      <c r="BA322" s="153">
        <f>$E322/(VLOOKUP(BA$2,怪物属性!$B$4:$F$29,3,FALSE)-$G322)/IF(AZ322&lt;0,ABS(AZ322),AZ322)</f>
        <v>0.11049928789192202</v>
      </c>
      <c r="BB322" s="152">
        <f>VLOOKUP(BB$2,怪物属性!$B$4:$F$29,5,FALSE)/($F322-VLOOKUP(BB$2,怪物属性!$B$4:$F$29,4,FALSE))</f>
        <v>67.910242872228082</v>
      </c>
      <c r="BC322" s="153">
        <f>$E322/(VLOOKUP(BC$2,怪物属性!$B$4:$F$29,3,FALSE)-$G322)/IF(BB322&lt;0,ABS(BB322),BB322)</f>
        <v>8.088493507593926E-2</v>
      </c>
      <c r="BD322" s="152">
        <f>VLOOKUP(BD$2,怪物属性!$B$4:$F$29,5,FALSE)/($F322-VLOOKUP(BD$2,怪物属性!$B$4:$F$29,4,FALSE))</f>
        <v>82.849577897160401</v>
      </c>
      <c r="BE322" s="153">
        <f>$E322/(VLOOKUP(BE$2,怪物属性!$B$4:$F$29,3,FALSE)-$G322)/IF(BD322&lt;0,ABS(BD322),BD322)</f>
        <v>4.9627098177070568E-2</v>
      </c>
    </row>
    <row r="323" spans="1:57" x14ac:dyDescent="0.15">
      <c r="A323" s="30">
        <f>VLOOKUP(B323,装备升级!W:AB,静态模拟!C323+1,FALSE)+IF(静态模拟!D323=0,0,VLOOKUP(B323,装备强化!AP:AZ,静态模拟!D323+1,FALSE))</f>
        <v>9590</v>
      </c>
      <c r="B323" s="149">
        <v>25</v>
      </c>
      <c r="C323" s="149">
        <v>4</v>
      </c>
      <c r="D323" s="149">
        <v>9</v>
      </c>
      <c r="E323" s="149">
        <f t="shared" si="13"/>
        <v>55170</v>
      </c>
      <c r="F323" s="22">
        <f t="shared" si="14"/>
        <v>18390</v>
      </c>
      <c r="G323" s="22">
        <f t="shared" si="15"/>
        <v>9195</v>
      </c>
      <c r="H323" s="152">
        <f>VLOOKUP(H$2,怪物属性!$B$4:$F$29,5,FALSE)/($F323-VLOOKUP(H$2,怪物属性!$B$4:$F$29,4,FALSE))</f>
        <v>0.61737155833096791</v>
      </c>
      <c r="I323" s="153">
        <f>$E323/(VLOOKUP(I$2,怪物属性!$B$4:$F$29,3,FALSE)-$G323)/IF(H323&lt;0,ABS(H323),H323)</f>
        <v>-11.687512064004618</v>
      </c>
      <c r="J323" s="152">
        <f>VLOOKUP(J$2,怪物属性!$B$4:$F$29,5,FALSE)/($F323-VLOOKUP(J$2,怪物属性!$B$4:$F$29,4,FALSE))</f>
        <v>0.92056208775451676</v>
      </c>
      <c r="K323" s="153">
        <f>$E323/(VLOOKUP(K$2,怪物属性!$B$4:$F$29,3,FALSE)-$G323)/IF(J323&lt;0,ABS(J323),J323)</f>
        <v>-8.2972138586369351</v>
      </c>
      <c r="L323" s="152">
        <f>VLOOKUP(L$2,怪物属性!$B$4:$F$29,5,FALSE)/($F323-VLOOKUP(L$2,怪物属性!$B$4:$F$29,4,FALSE))</f>
        <v>1.4716587457980759</v>
      </c>
      <c r="M323" s="153">
        <f>$E323/(VLOOKUP(M$2,怪物属性!$B$4:$F$29,3,FALSE)-$G323)/IF(L323&lt;0,ABS(L323),L323)</f>
        <v>-5.5146087807433624</v>
      </c>
      <c r="N323" s="152">
        <f>VLOOKUP(N$2,怪物属性!$B$4:$F$29,5,FALSE)/($F323-VLOOKUP(N$2,怪物属性!$B$4:$F$29,4,FALSE))</f>
        <v>1.935801312089972</v>
      </c>
      <c r="O323" s="153">
        <f>$E323/(VLOOKUP(O$2,怪物属性!$B$4:$F$29,3,FALSE)-$G323)/IF(N323&lt;0,ABS(N323),N323)</f>
        <v>-4.4726656792311683</v>
      </c>
      <c r="P323" s="152">
        <f>VLOOKUP(P$2,怪物属性!$B$4:$F$29,5,FALSE)/($F323-VLOOKUP(P$2,怪物属性!$B$4:$F$29,4,FALSE))</f>
        <v>2.7153176623838</v>
      </c>
      <c r="Q323" s="153">
        <f>$E323/(VLOOKUP(Q$2,怪物属性!$B$4:$F$29,3,FALSE)-$G323)/IF(P323&lt;0,ABS(P323),P323)</f>
        <v>-3.4188229379304005</v>
      </c>
      <c r="R323" s="152">
        <f>VLOOKUP(R$2,怪物属性!$B$4:$F$29,5,FALSE)/($F323-VLOOKUP(R$2,怪物属性!$B$4:$F$29,4,FALSE))</f>
        <v>3.373629665129096</v>
      </c>
      <c r="S323" s="153">
        <f>$E323/(VLOOKUP(S$2,怪物属性!$B$4:$F$29,3,FALSE)-$G323)/IF(R323&lt;0,ABS(R323),R323)</f>
        <v>-2.9792870323099758</v>
      </c>
      <c r="T323" s="152">
        <f>VLOOKUP(T$2,怪物属性!$B$4:$F$29,5,FALSE)/($F323-VLOOKUP(T$2,怪物属性!$B$4:$F$29,4,FALSE))</f>
        <v>4.3998061545917135</v>
      </c>
      <c r="U323" s="153">
        <f>$E323/(VLOOKUP(U$2,怪物属性!$B$4:$F$29,3,FALSE)-$G323)/IF(T323&lt;0,ABS(T323),T323)</f>
        <v>-2.4800610734397504</v>
      </c>
      <c r="V323" s="152">
        <f>VLOOKUP(V$2,怪物属性!$B$4:$F$29,5,FALSE)/($F323-VLOOKUP(V$2,怪物属性!$B$4:$F$29,4,FALSE))</f>
        <v>5.2205882352941178</v>
      </c>
      <c r="W323" s="153">
        <f>$E323/(VLOOKUP(W$2,怪物属性!$B$4:$F$29,3,FALSE)-$G323)/IF(V323&lt;0,ABS(V323),V323)</f>
        <v>-2.2883877539816635</v>
      </c>
      <c r="X323" s="152">
        <f>VLOOKUP(X$2,怪物属性!$B$4:$F$29,5,FALSE)/($F323-VLOOKUP(X$2,怪物属性!$B$4:$F$29,4,FALSE))</f>
        <v>6.5034405802492099</v>
      </c>
      <c r="Y323" s="153">
        <f>$E323/(VLOOKUP(Y$2,怪物属性!$B$4:$F$29,3,FALSE)-$G323)/IF(X323&lt;0,ABS(X323),X323)</f>
        <v>-2.0304456627323102</v>
      </c>
      <c r="Z323" s="152">
        <f>VLOOKUP(Z$2,怪物属性!$B$4:$F$29,5,FALSE)/($F323-VLOOKUP(Z$2,怪物属性!$B$4:$F$29,4,FALSE))</f>
        <v>7.5200451722190849</v>
      </c>
      <c r="AA323" s="153">
        <f>$E323/(VLOOKUP(AA$2,怪物属性!$B$4:$F$29,3,FALSE)-$G323)/IF(Z323&lt;0,ABS(Z323),Z323)</f>
        <v>-1.9663339857721935</v>
      </c>
      <c r="AB323" s="152">
        <f>VLOOKUP(AB$2,怪物属性!$B$4:$F$29,5,FALSE)/($F323-VLOOKUP(AB$2,怪物属性!$B$4:$F$29,4,FALSE))</f>
        <v>12.475565671441959</v>
      </c>
      <c r="AC323" s="153">
        <f>$E323/(VLOOKUP(AC$2,怪物属性!$B$4:$F$29,3,FALSE)-$G323)/IF(AB323&lt;0,ABS(AB323),AB323)</f>
        <v>-2.6528160562349861</v>
      </c>
      <c r="AD323" s="152">
        <f>VLOOKUP(AD$2,怪物属性!$B$4:$F$29,5,FALSE)/($F323-VLOOKUP(AD$2,怪物属性!$B$4:$F$29,4,FALSE))</f>
        <v>14.326058787424129</v>
      </c>
      <c r="AE323" s="153">
        <f>$E323/(VLOOKUP(AE$2,怪物属性!$B$4:$F$29,3,FALSE)-$G323)/IF(AD323&lt;0,ABS(AD323),AD323)</f>
        <v>-3.6537232107678621</v>
      </c>
      <c r="AF323" s="152">
        <f>VLOOKUP(AF$2,怪物属性!$B$4:$F$29,5,FALSE)/($F323-VLOOKUP(AF$2,怪物属性!$B$4:$F$29,4,FALSE))</f>
        <v>17.081235220475726</v>
      </c>
      <c r="AG323" s="153">
        <f>$E323/(VLOOKUP(AG$2,怪物属性!$B$4:$F$29,3,FALSE)-$G323)/IF(AF323&lt;0,ABS(AF323),AF323)</f>
        <v>-7.6536969059288582</v>
      </c>
      <c r="AH323" s="152">
        <f>VLOOKUP(AH$2,怪物属性!$B$4:$F$29,5,FALSE)/($F323-VLOOKUP(AH$2,怪物属性!$B$4:$F$29,4,FALSE))</f>
        <v>19.33352256599489</v>
      </c>
      <c r="AI323" s="153">
        <f>$E323/(VLOOKUP(AI$2,怪物属性!$B$4:$F$29,3,FALSE)-$G323)/IF(AH323&lt;0,ABS(AH323),AH323)</f>
        <v>13.397149103216904</v>
      </c>
      <c r="AJ323" s="152">
        <f>VLOOKUP(AJ$2,怪物属性!$B$4:$F$29,5,FALSE)/($F323-VLOOKUP(AJ$2,怪物属性!$B$4:$F$29,4,FALSE))</f>
        <v>22.644431554524363</v>
      </c>
      <c r="AK323" s="153">
        <f>$E323/(VLOOKUP(AK$2,怪物属性!$B$4:$F$29,3,FALSE)-$G323)/IF(AJ323&lt;0,ABS(AJ323),AJ323)</f>
        <v>2.7844120714450384</v>
      </c>
      <c r="AL323" s="152">
        <f>VLOOKUP(AL$2,怪物属性!$B$4:$F$29,5,FALSE)/($F323-VLOOKUP(AL$2,怪物属性!$B$4:$F$29,4,FALSE))</f>
        <v>25.475822624972146</v>
      </c>
      <c r="AM323" s="153">
        <f>$E323/(VLOOKUP(AM$2,怪物属性!$B$4:$F$29,3,FALSE)-$G323)/IF(AL323&lt;0,ABS(AL323),AL323)</f>
        <v>1.3577320819813092</v>
      </c>
      <c r="AN323" s="152">
        <f>VLOOKUP(AN$2,怪物属性!$B$4:$F$29,5,FALSE)/($F323-VLOOKUP(AN$2,怪物属性!$B$4:$F$29,4,FALSE))</f>
        <v>29.441098182371285</v>
      </c>
      <c r="AO323" s="153">
        <f>$E323/(VLOOKUP(AO$2,怪物属性!$B$4:$F$29,3,FALSE)-$G323)/IF(AN323&lt;0,ABS(AN323),AN323)</f>
        <v>0.81937519759441946</v>
      </c>
      <c r="AP323" s="152">
        <f>VLOOKUP(AP$2,怪物属性!$B$4:$F$29,5,FALSE)/($F323-VLOOKUP(AP$2,怪物属性!$B$4:$F$29,4,FALSE))</f>
        <v>32.717900656044989</v>
      </c>
      <c r="AQ323" s="153">
        <f>$E323/(VLOOKUP(AQ$2,怪物属性!$B$4:$F$29,3,FALSE)-$G323)/IF(AP323&lt;0,ABS(AP323),AP323)</f>
        <v>0.55486439110243424</v>
      </c>
      <c r="AR323" s="152">
        <f>VLOOKUP(AR$2,怪物属性!$B$4:$F$29,5,FALSE)/($F323-VLOOKUP(AR$2,怪物属性!$B$4:$F$29,4,FALSE))</f>
        <v>37.448120783809827</v>
      </c>
      <c r="AS323" s="153">
        <f>$E323/(VLOOKUP(AS$2,怪物属性!$B$4:$F$29,3,FALSE)-$G323)/IF(AR323&lt;0,ABS(AR323),AR323)</f>
        <v>0.38718479502568787</v>
      </c>
      <c r="AT323" s="152">
        <f>VLOOKUP(AT$2,怪物属性!$B$4:$F$29,5,FALSE)/($F323-VLOOKUP(AT$2,怪物属性!$B$4:$F$29,4,FALSE))</f>
        <v>41.437655653328903</v>
      </c>
      <c r="AU323" s="153">
        <f>$E323/(VLOOKUP(AU$2,怪物属性!$B$4:$F$29,3,FALSE)-$G323)/IF(AT323&lt;0,ABS(AT323),AT323)</f>
        <v>0.28448669097221263</v>
      </c>
      <c r="AV323" s="152">
        <f>VLOOKUP(AV$2,怪物属性!$B$4:$F$29,5,FALSE)/($F323-VLOOKUP(AV$2,怪物属性!$B$4:$F$29,4,FALSE))</f>
        <v>47.411347517730498</v>
      </c>
      <c r="AW323" s="153">
        <f>$E323/(VLOOKUP(AW$2,怪物属性!$B$4:$F$29,3,FALSE)-$G323)/IF(AV323&lt;0,ABS(AV323),AV323)</f>
        <v>0.20379080121609533</v>
      </c>
      <c r="AX323" s="152">
        <f>VLOOKUP(AX$2,怪物属性!$B$4:$F$29,5,FALSE)/($F323-VLOOKUP(AX$2,怪物属性!$B$4:$F$29,4,FALSE))</f>
        <v>52.468673718470299</v>
      </c>
      <c r="AY323" s="153">
        <f>$E323/(VLOOKUP(AY$2,怪物属性!$B$4:$F$29,3,FALSE)-$G323)/IF(AX323&lt;0,ABS(AX323),AX323)</f>
        <v>0.15522358345261963</v>
      </c>
      <c r="AZ323" s="152">
        <f>VLOOKUP(AZ$2,怪物属性!$B$4:$F$29,5,FALSE)/($F323-VLOOKUP(AZ$2,怪物属性!$B$4:$F$29,4,FALSE))</f>
        <v>60.081081081081081</v>
      </c>
      <c r="BA323" s="153">
        <f>$E323/(VLOOKUP(BA$2,怪物属性!$B$4:$F$29,3,FALSE)-$G323)/IF(AZ323&lt;0,ABS(AZ323),AZ323)</f>
        <v>0.11143921229511419</v>
      </c>
      <c r="BB323" s="152">
        <f>VLOOKUP(BB$2,怪物属性!$B$4:$F$29,5,FALSE)/($F323-VLOOKUP(BB$2,怪物属性!$B$4:$F$29,4,FALSE))</f>
        <v>67.624605678233436</v>
      </c>
      <c r="BC323" s="153">
        <f>$E323/(VLOOKUP(BC$2,怪物属性!$B$4:$F$29,3,FALSE)-$G323)/IF(BB323&lt;0,ABS(BB323),BB323)</f>
        <v>8.1566417509053121E-2</v>
      </c>
      <c r="BD323" s="152">
        <f>VLOOKUP(BD$2,怪物属性!$B$4:$F$29,5,FALSE)/($F323-VLOOKUP(BD$2,怪物属性!$B$4:$F$29,4,FALSE))</f>
        <v>82.427844235174348</v>
      </c>
      <c r="BE323" s="153">
        <f>$E323/(VLOOKUP(BE$2,怪物属性!$B$4:$F$29,3,FALSE)-$G323)/IF(BD323&lt;0,ABS(BD323),BD323)</f>
        <v>5.0064527178132312E-2</v>
      </c>
    </row>
    <row r="324" spans="1:57" x14ac:dyDescent="0.15">
      <c r="A324" s="30">
        <f>VLOOKUP(B324,装备升级!W:AB,静态模拟!C324+1,FALSE)+IF(静态模拟!D324=0,0,VLOOKUP(B324,装备强化!AP:AZ,静态模拟!D324+1,FALSE))</f>
        <v>12790</v>
      </c>
      <c r="B324" s="149">
        <v>25</v>
      </c>
      <c r="C324" s="149">
        <v>4</v>
      </c>
      <c r="D324" s="149">
        <v>10</v>
      </c>
      <c r="E324" s="149">
        <f t="shared" si="13"/>
        <v>55290</v>
      </c>
      <c r="F324" s="22">
        <f t="shared" si="14"/>
        <v>18430</v>
      </c>
      <c r="G324" s="22">
        <f t="shared" si="15"/>
        <v>9215</v>
      </c>
      <c r="H324" s="152">
        <f>VLOOKUP(H$2,怪物属性!$B$4:$F$29,5,FALSE)/($F324-VLOOKUP(H$2,怪物属性!$B$4:$F$29,4,FALSE))</f>
        <v>0.61597281223449452</v>
      </c>
      <c r="I324" s="153">
        <f>$E324/(VLOOKUP(I$2,怪物属性!$B$4:$F$29,3,FALSE)-$G324)/IF(H324&lt;0,ABS(H324),H324)</f>
        <v>-11.708903622803781</v>
      </c>
      <c r="J324" s="152">
        <f>VLOOKUP(J$2,怪物属性!$B$4:$F$29,5,FALSE)/($F324-VLOOKUP(J$2,怪物属性!$B$4:$F$29,4,FALSE))</f>
        <v>0.91845493562231761</v>
      </c>
      <c r="K324" s="153">
        <f>$E324/(VLOOKUP(K$2,怪物属性!$B$4:$F$29,3,FALSE)-$G324)/IF(J324&lt;0,ABS(J324),J324)</f>
        <v>-8.3113247595809554</v>
      </c>
      <c r="L324" s="152">
        <f>VLOOKUP(L$2,怪物属性!$B$4:$F$29,5,FALSE)/($F324-VLOOKUP(L$2,怪物属性!$B$4:$F$29,4,FALSE))</f>
        <v>1.4682548860876605</v>
      </c>
      <c r="M324" s="153">
        <f>$E324/(VLOOKUP(M$2,怪物属性!$B$4:$F$29,3,FALSE)-$G324)/IF(L324&lt;0,ABS(L324),L324)</f>
        <v>-5.5231665345984524</v>
      </c>
      <c r="N324" s="152">
        <f>VLOOKUP(N$2,怪物属性!$B$4:$F$29,5,FALSE)/($F324-VLOOKUP(N$2,怪物属性!$B$4:$F$29,4,FALSE))</f>
        <v>1.9312762973352033</v>
      </c>
      <c r="O324" s="153">
        <f>$E324/(VLOOKUP(O$2,怪物属性!$B$4:$F$29,3,FALSE)-$G324)/IF(N324&lt;0,ABS(N324),N324)</f>
        <v>-4.4788386081730707</v>
      </c>
      <c r="P324" s="152">
        <f>VLOOKUP(P$2,怪物属性!$B$4:$F$29,5,FALSE)/($F324-VLOOKUP(P$2,怪物属性!$B$4:$F$29,4,FALSE))</f>
        <v>2.7089018843404808</v>
      </c>
      <c r="Q324" s="153">
        <f>$E324/(VLOOKUP(Q$2,怪物属性!$B$4:$F$29,3,FALSE)-$G324)/IF(P324&lt;0,ABS(P324),P324)</f>
        <v>-3.4228550274465785</v>
      </c>
      <c r="R324" s="152">
        <f>VLOOKUP(R$2,怪物属性!$B$4:$F$29,5,FALSE)/($F324-VLOOKUP(R$2,怪物属性!$B$4:$F$29,4,FALSE))</f>
        <v>3.3655650510966355</v>
      </c>
      <c r="S324" s="153">
        <f>$E324/(VLOOKUP(S$2,怪物属性!$B$4:$F$29,3,FALSE)-$G324)/IF(R324&lt;0,ABS(R324),R324)</f>
        <v>-2.9820562304010445</v>
      </c>
      <c r="T324" s="152">
        <f>VLOOKUP(T$2,怪物属性!$B$4:$F$29,5,FALSE)/($F324-VLOOKUP(T$2,怪物属性!$B$4:$F$29,4,FALSE))</f>
        <v>4.3891708967851102</v>
      </c>
      <c r="U324" s="153">
        <f>$E324/(VLOOKUP(U$2,怪物属性!$B$4:$F$29,3,FALSE)-$G324)/IF(T324&lt;0,ABS(T324),T324)</f>
        <v>-2.4816611711696934</v>
      </c>
      <c r="V324" s="152">
        <f>VLOOKUP(V$2,怪物属性!$B$4:$F$29,5,FALSE)/($F324-VLOOKUP(V$2,怪物属性!$B$4:$F$29,4,FALSE))</f>
        <v>5.2078239608801953</v>
      </c>
      <c r="W324" s="153">
        <f>$E324/(VLOOKUP(W$2,怪物属性!$B$4:$F$29,3,FALSE)-$G324)/IF(V324&lt;0,ABS(V324),V324)</f>
        <v>-2.2890725118281923</v>
      </c>
      <c r="X324" s="152">
        <f>VLOOKUP(X$2,怪物属性!$B$4:$F$29,5,FALSE)/($F324-VLOOKUP(X$2,怪物属性!$B$4:$F$29,4,FALSE))</f>
        <v>6.4873539051388285</v>
      </c>
      <c r="Y324" s="153">
        <f>$E324/(VLOOKUP(Y$2,怪物属性!$B$4:$F$29,3,FALSE)-$G324)/IF(X324&lt;0,ABS(X324),X324)</f>
        <v>-2.0301894425486586</v>
      </c>
      <c r="Z324" s="152">
        <f>VLOOKUP(Z$2,怪物属性!$B$4:$F$29,5,FALSE)/($F324-VLOOKUP(Z$2,怪物属性!$B$4:$F$29,4,FALSE))</f>
        <v>7.5012203517116216</v>
      </c>
      <c r="AA324" s="153">
        <f>$E324/(VLOOKUP(AA$2,怪物属性!$B$4:$F$29,3,FALSE)-$G324)/IF(Z324&lt;0,ABS(Z324),Z324)</f>
        <v>-1.965022839448517</v>
      </c>
      <c r="AB324" s="152">
        <f>VLOOKUP(AB$2,怪物属性!$B$4:$F$29,5,FALSE)/($F324-VLOOKUP(AB$2,怪物属性!$B$4:$F$29,4,FALSE))</f>
        <v>12.442248631325945</v>
      </c>
      <c r="AC324" s="153">
        <f>$E324/(VLOOKUP(AC$2,怪物属性!$B$4:$F$29,3,FALSE)-$G324)/IF(AB324&lt;0,ABS(AB324),AB324)</f>
        <v>-2.6341022653059585</v>
      </c>
      <c r="AD324" s="152">
        <f>VLOOKUP(AD$2,怪物属性!$B$4:$F$29,5,FALSE)/($F324-VLOOKUP(AD$2,怪物属性!$B$4:$F$29,4,FALSE))</f>
        <v>14.287084268516629</v>
      </c>
      <c r="AE324" s="153">
        <f>$E324/(VLOOKUP(AE$2,怪物属性!$B$4:$F$29,3,FALSE)-$G324)/IF(AD324&lt;0,ABS(AD324),AD324)</f>
        <v>-3.603285734152061</v>
      </c>
      <c r="AF324" s="152">
        <f>VLOOKUP(AF$2,怪物属性!$B$4:$F$29,5,FALSE)/($F324-VLOOKUP(AF$2,怪物属性!$B$4:$F$29,4,FALSE))</f>
        <v>17.033846580663059</v>
      </c>
      <c r="AG324" s="153">
        <f>$E324/(VLOOKUP(AG$2,怪物属性!$B$4:$F$29,3,FALSE)-$G324)/IF(AF324&lt;0,ABS(AF324),AF324)</f>
        <v>-7.3436435596150176</v>
      </c>
      <c r="AH324" s="152">
        <f>VLOOKUP(AH$2,怪物属性!$B$4:$F$29,5,FALSE)/($F324-VLOOKUP(AH$2,怪物属性!$B$4:$F$29,4,FALSE))</f>
        <v>19.278799886781773</v>
      </c>
      <c r="AI324" s="153">
        <f>$E324/(VLOOKUP(AI$2,怪物属性!$B$4:$F$29,3,FALSE)-$G324)/IF(AH324&lt;0,ABS(AH324),AH324)</f>
        <v>14.859674130143464</v>
      </c>
      <c r="AJ324" s="152">
        <f>VLOOKUP(AJ$2,怪物属性!$B$4:$F$29,5,FALSE)/($F324-VLOOKUP(AJ$2,怪物属性!$B$4:$F$29,4,FALSE))</f>
        <v>22.578947368421051</v>
      </c>
      <c r="AK324" s="153">
        <f>$E324/(VLOOKUP(AK$2,怪物属性!$B$4:$F$29,3,FALSE)-$G324)/IF(AJ324&lt;0,ABS(AJ324),AJ324)</f>
        <v>2.8640248640248642</v>
      </c>
      <c r="AL324" s="152">
        <f>VLOOKUP(AL$2,怪物属性!$B$4:$F$29,5,FALSE)/($F324-VLOOKUP(AL$2,怪物属性!$B$4:$F$29,4,FALSE))</f>
        <v>25.400355476560765</v>
      </c>
      <c r="AM324" s="153">
        <f>$E324/(VLOOKUP(AM$2,怪物属性!$B$4:$F$29,3,FALSE)-$G324)/IF(AL324&lt;0,ABS(AL324),AL324)</f>
        <v>1.3820578982509235</v>
      </c>
      <c r="AN324" s="152">
        <f>VLOOKUP(AN$2,怪物属性!$B$4:$F$29,5,FALSE)/($F324-VLOOKUP(AN$2,怪物属性!$B$4:$F$29,4,FALSE))</f>
        <v>29.351808325119418</v>
      </c>
      <c r="AO324" s="153">
        <f>$E324/(VLOOKUP(AO$2,怪物属性!$B$4:$F$29,3,FALSE)-$G324)/IF(AN324&lt;0,ABS(AN324),AN324)</f>
        <v>0.83092190307801561</v>
      </c>
      <c r="AP324" s="152">
        <f>VLOOKUP(AP$2,怪物属性!$B$4:$F$29,5,FALSE)/($F324-VLOOKUP(AP$2,怪物属性!$B$4:$F$29,4,FALSE))</f>
        <v>32.616007474307068</v>
      </c>
      <c r="AQ324" s="153">
        <f>$E324/(VLOOKUP(AQ$2,怪物属性!$B$4:$F$29,3,FALSE)-$G324)/IF(AP324&lt;0,ABS(AP324),AP324)</f>
        <v>0.56150377315292088</v>
      </c>
      <c r="AR324" s="152">
        <f>VLOOKUP(AR$2,怪物属性!$B$4:$F$29,5,FALSE)/($F324-VLOOKUP(AR$2,怪物属性!$B$4:$F$29,4,FALSE))</f>
        <v>37.328210054434841</v>
      </c>
      <c r="AS324" s="153">
        <f>$E324/(VLOOKUP(AS$2,怪物属性!$B$4:$F$29,3,FALSE)-$G324)/IF(AR324&lt;0,ABS(AR324),AR324)</f>
        <v>0.39133035850589842</v>
      </c>
      <c r="AT324" s="152">
        <f>VLOOKUP(AT$2,怪物属性!$B$4:$F$29,5,FALSE)/($F324-VLOOKUP(AT$2,怪物属性!$B$4:$F$29,4,FALSE))</f>
        <v>41.300512990236641</v>
      </c>
      <c r="AU324" s="153">
        <f>$E324/(VLOOKUP(AU$2,怪物属性!$B$4:$F$29,3,FALSE)-$G324)/IF(AT324&lt;0,ABS(AT324),AT324)</f>
        <v>0.28727989092429934</v>
      </c>
      <c r="AV324" s="152">
        <f>VLOOKUP(AV$2,怪物属性!$B$4:$F$29,5,FALSE)/($F324-VLOOKUP(AV$2,怪物属性!$B$4:$F$29,4,FALSE))</f>
        <v>47.247888295121534</v>
      </c>
      <c r="AW324" s="153">
        <f>$E324/(VLOOKUP(AW$2,怪物属性!$B$4:$F$29,3,FALSE)-$G324)/IF(AV324&lt;0,ABS(AV324),AV324)</f>
        <v>0.20566098935416136</v>
      </c>
      <c r="AX324" s="152">
        <f>VLOOKUP(AX$2,怪物属性!$B$4:$F$29,5,FALSE)/($F324-VLOOKUP(AX$2,怪物属性!$B$4:$F$29,4,FALSE))</f>
        <v>52.279614449148724</v>
      </c>
      <c r="AY324" s="153">
        <f>$E324/(VLOOKUP(AY$2,怪物属性!$B$4:$F$29,3,FALSE)-$G324)/IF(AX324&lt;0,ABS(AX324),AX324)</f>
        <v>0.15658608198115512</v>
      </c>
      <c r="AZ324" s="152">
        <f>VLOOKUP(AZ$2,怪物属性!$B$4:$F$29,5,FALSE)/($F324-VLOOKUP(AZ$2,怪物属性!$B$4:$F$29,4,FALSE))</f>
        <v>59.85</v>
      </c>
      <c r="BA324" s="153">
        <f>$E324/(VLOOKUP(BA$2,怪物属性!$B$4:$F$29,3,FALSE)-$G324)/IF(AZ324&lt;0,ABS(AZ324),AZ324)</f>
        <v>0.11238558683814158</v>
      </c>
      <c r="BB324" s="152">
        <f>VLOOKUP(BB$2,怪物属性!$B$4:$F$29,5,FALSE)/($F324-VLOOKUP(BB$2,怪物属性!$B$4:$F$29,4,FALSE))</f>
        <v>67.341361256544502</v>
      </c>
      <c r="BC324" s="153">
        <f>$E324/(VLOOKUP(BC$2,怪物属性!$B$4:$F$29,3,FALSE)-$G324)/IF(BB324&lt;0,ABS(BB324),BB324)</f>
        <v>8.2252126225395766E-2</v>
      </c>
      <c r="BD324" s="152">
        <f>VLOOKUP(BD$2,怪物属性!$B$4:$F$29,5,FALSE)/($F324-VLOOKUP(BD$2,怪物属性!$B$4:$F$29,4,FALSE))</f>
        <v>82.010382375284877</v>
      </c>
      <c r="BE324" s="153">
        <f>$E324/(VLOOKUP(BE$2,怪物属性!$B$4:$F$29,3,FALSE)-$G324)/IF(BD324&lt;0,ABS(BD324),BD324)</f>
        <v>5.0504377216339318E-2</v>
      </c>
    </row>
    <row r="325" spans="1:57" x14ac:dyDescent="0.15">
      <c r="A325" s="30">
        <f>VLOOKUP(B325,装备升级!W:AB,静态模拟!C325+1,FALSE)+IF(静态模拟!D325=0,0,VLOOKUP(B325,装备强化!AP:AZ,静态模拟!D325+1,FALSE))</f>
        <v>433</v>
      </c>
      <c r="B325" s="149">
        <v>25</v>
      </c>
      <c r="C325" s="149">
        <v>5</v>
      </c>
      <c r="D325" s="149">
        <v>0</v>
      </c>
      <c r="E325" s="149">
        <f t="shared" si="13"/>
        <v>64470</v>
      </c>
      <c r="F325" s="22">
        <f t="shared" si="14"/>
        <v>21490</v>
      </c>
      <c r="G325" s="22">
        <f t="shared" si="15"/>
        <v>10745</v>
      </c>
      <c r="H325" s="152">
        <f>VLOOKUP(H$2,怪物属性!$B$4:$F$29,5,FALSE)/($F325-VLOOKUP(H$2,怪物属性!$B$4:$F$29,4,FALSE))</f>
        <v>0.52498189717595944</v>
      </c>
      <c r="I325" s="153">
        <f>$E325/(VLOOKUP(I$2,怪物属性!$B$4:$F$29,3,FALSE)-$G325)/IF(H325&lt;0,ABS(H325),H325)</f>
        <v>-13.354092483988541</v>
      </c>
      <c r="J325" s="152">
        <f>VLOOKUP(J$2,怪物属性!$B$4:$F$29,5,FALSE)/($F325-VLOOKUP(J$2,怪物属性!$B$4:$F$29,4,FALSE))</f>
        <v>0.78159240321402479</v>
      </c>
      <c r="K325" s="153">
        <f>$E325/(VLOOKUP(K$2,怪物属性!$B$4:$F$29,3,FALSE)-$G325)/IF(J325&lt;0,ABS(J325),J325)</f>
        <v>-9.4021940725100706</v>
      </c>
      <c r="L325" s="152">
        <f>VLOOKUP(L$2,怪物属性!$B$4:$F$29,5,FALSE)/($F325-VLOOKUP(L$2,怪物属性!$B$4:$F$29,4,FALSE))</f>
        <v>1.2475189152009434</v>
      </c>
      <c r="M325" s="153">
        <f>$E325/(VLOOKUP(M$2,怪物属性!$B$4:$F$29,3,FALSE)-$G325)/IF(L325&lt;0,ABS(L325),L325)</f>
        <v>-6.190533677740409</v>
      </c>
      <c r="N325" s="152">
        <f>VLOOKUP(N$2,怪物属性!$B$4:$F$29,5,FALSE)/($F325-VLOOKUP(N$2,怪物属性!$B$4:$F$29,4,FALSE))</f>
        <v>1.6383105294467579</v>
      </c>
      <c r="O325" s="153">
        <f>$E325/(VLOOKUP(O$2,怪物属性!$B$4:$F$29,3,FALSE)-$G325)/IF(N325&lt;0,ABS(N325),N325)</f>
        <v>-4.9673711387553698</v>
      </c>
      <c r="P325" s="152">
        <f>VLOOKUP(P$2,怪物属性!$B$4:$F$29,5,FALSE)/($F325-VLOOKUP(P$2,怪物属性!$B$4:$F$29,4,FALSE))</f>
        <v>2.2942118164990744</v>
      </c>
      <c r="Q325" s="153">
        <f>$E325/(VLOOKUP(Q$2,怪物属性!$B$4:$F$29,3,FALSE)-$G325)/IF(P325&lt;0,ABS(P325),P325)</f>
        <v>-3.7503208581365581</v>
      </c>
      <c r="R325" s="152">
        <f>VLOOKUP(R$2,怪物属性!$B$4:$F$29,5,FALSE)/($F325-VLOOKUP(R$2,怪物属性!$B$4:$F$29,4,FALSE))</f>
        <v>2.8452483201131713</v>
      </c>
      <c r="S325" s="153">
        <f>$E325/(VLOOKUP(S$2,怪物属性!$B$4:$F$29,3,FALSE)-$G325)/IF(R325&lt;0,ABS(R325),R325)</f>
        <v>-3.2190411571680313</v>
      </c>
      <c r="T325" s="152">
        <f>VLOOKUP(T$2,怪物属性!$B$4:$F$29,5,FALSE)/($F325-VLOOKUP(T$2,怪物属性!$B$4:$F$29,4,FALSE))</f>
        <v>3.704202366381069</v>
      </c>
      <c r="U325" s="153">
        <f>$E325/(VLOOKUP(U$2,怪物属性!$B$4:$F$29,3,FALSE)-$G325)/IF(T325&lt;0,ABS(T325),T325)</f>
        <v>-2.6346588963422191</v>
      </c>
      <c r="V325" s="152">
        <f>VLOOKUP(V$2,怪物属性!$B$4:$F$29,5,FALSE)/($F325-VLOOKUP(V$2,怪物属性!$B$4:$F$29,4,FALSE))</f>
        <v>4.3872296601441816</v>
      </c>
      <c r="W325" s="153">
        <f>$E325/(VLOOKUP(W$2,怪物属性!$B$4:$F$29,3,FALSE)-$G325)/IF(V325&lt;0,ABS(V325),V325)</f>
        <v>-2.3824452878098681</v>
      </c>
      <c r="X325" s="152">
        <f>VLOOKUP(X$2,怪物属性!$B$4:$F$29,5,FALSE)/($F325-VLOOKUP(X$2,怪物属性!$B$4:$F$29,4,FALSE))</f>
        <v>5.4550985388175341</v>
      </c>
      <c r="Y325" s="153">
        <f>$E325/(VLOOKUP(Y$2,怪物属性!$B$4:$F$29,3,FALSE)-$G325)/IF(X325&lt;0,ABS(X325),X325)</f>
        <v>-2.0632509843914426</v>
      </c>
      <c r="Z325" s="152">
        <f>VLOOKUP(Z$2,怪物属性!$B$4:$F$29,5,FALSE)/($F325-VLOOKUP(Z$2,怪物属性!$B$4:$F$29,4,FALSE))</f>
        <v>6.2956037607017175</v>
      </c>
      <c r="AA325" s="153">
        <f>$E325/(VLOOKUP(AA$2,怪物属性!$B$4:$F$29,3,FALSE)-$G325)/IF(Z325&lt;0,ABS(Z325),Z325)</f>
        <v>-1.9391174590411617</v>
      </c>
      <c r="AB325" s="152">
        <f>VLOOKUP(AB$2,怪物属性!$B$4:$F$29,5,FALSE)/($F325-VLOOKUP(AB$2,怪物属性!$B$4:$F$29,4,FALSE))</f>
        <v>10.33152234172303</v>
      </c>
      <c r="AC325" s="153">
        <f>$E325/(VLOOKUP(AC$2,怪物属性!$B$4:$F$29,3,FALSE)-$G325)/IF(AB325&lt;0,ABS(AB325),AB325)</f>
        <v>-1.9397344996528221</v>
      </c>
      <c r="AD325" s="152">
        <f>VLOOKUP(AD$2,怪物属性!$B$4:$F$29,5,FALSE)/($F325-VLOOKUP(AD$2,怪物属性!$B$4:$F$29,4,FALSE))</f>
        <v>11.825874007768958</v>
      </c>
      <c r="AE325" s="153">
        <f>$E325/(VLOOKUP(AE$2,怪物属性!$B$4:$F$29,3,FALSE)-$G325)/IF(AD325&lt;0,ABS(AD325),AD325)</f>
        <v>-2.0935505062766886</v>
      </c>
      <c r="AF325" s="152">
        <f>VLOOKUP(AF$2,怪物属性!$B$4:$F$29,5,FALSE)/($F325-VLOOKUP(AF$2,怪物属性!$B$4:$F$29,4,FALSE))</f>
        <v>14.051607735438838</v>
      </c>
      <c r="AG325" s="153">
        <f>$E325/(VLOOKUP(AG$2,怪物属性!$B$4:$F$29,3,FALSE)-$G325)/IF(AF325&lt;0,ABS(AF325),AF325)</f>
        <v>-2.3266161697860457</v>
      </c>
      <c r="AH325" s="152">
        <f>VLOOKUP(AH$2,怪物属性!$B$4:$F$29,5,FALSE)/($F325-VLOOKUP(AH$2,怪物属性!$B$4:$F$29,4,FALSE))</f>
        <v>15.847370870172172</v>
      </c>
      <c r="AI325" s="153">
        <f>$E325/(VLOOKUP(AI$2,怪物属性!$B$4:$F$29,3,FALSE)-$G325)/IF(AH325&lt;0,ABS(AH325),AH325)</f>
        <v>-3.0427694084396877</v>
      </c>
      <c r="AJ325" s="152">
        <f>VLOOKUP(AJ$2,怪物属性!$B$4:$F$29,5,FALSE)/($F325-VLOOKUP(AJ$2,怪物属性!$B$4:$F$29,4,FALSE))</f>
        <v>18.488752071986738</v>
      </c>
      <c r="AK325" s="153">
        <f>$E325/(VLOOKUP(AK$2,怪物属性!$B$4:$F$29,3,FALSE)-$G325)/IF(AJ325&lt;0,ABS(AJ325),AJ325)</f>
        <v>-5.1659036120574582</v>
      </c>
      <c r="AL325" s="152">
        <f>VLOOKUP(AL$2,怪物属性!$B$4:$F$29,5,FALSE)/($F325-VLOOKUP(AL$2,怪物属性!$B$4:$F$29,4,FALSE))</f>
        <v>20.707661655497194</v>
      </c>
      <c r="AM325" s="153">
        <f>$E325/(VLOOKUP(AM$2,怪物属性!$B$4:$F$29,3,FALSE)-$G325)/IF(AL325&lt;0,ABS(AL325),AL325)</f>
        <v>69.18534262830886</v>
      </c>
      <c r="AN325" s="152">
        <f>VLOOKUP(AN$2,怪物属性!$B$4:$F$29,5,FALSE)/($F325-VLOOKUP(AN$2,怪物属性!$B$4:$F$29,4,FALSE))</f>
        <v>23.824296879807989</v>
      </c>
      <c r="AO325" s="153">
        <f>$E325/(VLOOKUP(AO$2,怪物属性!$B$4:$F$29,3,FALSE)-$G325)/IF(AN325&lt;0,ABS(AN325),AN325)</f>
        <v>3.6717245226378492</v>
      </c>
      <c r="AP325" s="152">
        <f>VLOOKUP(AP$2,怪物属性!$B$4:$F$29,5,FALSE)/($F325-VLOOKUP(AP$2,怪物属性!$B$4:$F$29,4,FALSE))</f>
        <v>26.340543259557343</v>
      </c>
      <c r="AQ325" s="153">
        <f>$E325/(VLOOKUP(AQ$2,怪物属性!$B$4:$F$29,3,FALSE)-$G325)/IF(AP325&lt;0,ABS(AP325),AP325)</f>
        <v>1.6437593820356251</v>
      </c>
      <c r="AR325" s="152">
        <f>VLOOKUP(AR$2,怪物属性!$B$4:$F$29,5,FALSE)/($F325-VLOOKUP(AR$2,怪物属性!$B$4:$F$29,4,FALSE))</f>
        <v>29.983539094650205</v>
      </c>
      <c r="AS325" s="153">
        <f>$E325/(VLOOKUP(AS$2,怪物属性!$B$4:$F$29,3,FALSE)-$G325)/IF(AR325&lt;0,ABS(AR325),AR325)</f>
        <v>0.95351653963224436</v>
      </c>
      <c r="AT325" s="152">
        <f>VLOOKUP(AT$2,怪物属性!$B$4:$F$29,5,FALSE)/($F325-VLOOKUP(AT$2,怪物属性!$B$4:$F$29,4,FALSE))</f>
        <v>32.956424138386375</v>
      </c>
      <c r="AU325" s="153">
        <f>$E325/(VLOOKUP(AU$2,怪物属性!$B$4:$F$29,3,FALSE)-$G325)/IF(AT325&lt;0,ABS(AT325),AT325)</f>
        <v>0.62499025995559265</v>
      </c>
      <c r="AV325" s="152">
        <f>VLOOKUP(AV$2,怪物属性!$B$4:$F$29,5,FALSE)/($F325-VLOOKUP(AV$2,怪物属性!$B$4:$F$29,4,FALSE))</f>
        <v>37.387123175555857</v>
      </c>
      <c r="AW325" s="153">
        <f>$E325/(VLOOKUP(AW$2,怪物属性!$B$4:$F$29,3,FALSE)-$G325)/IF(AV325&lt;0,ABS(AV325),AV325)</f>
        <v>0.41451694694655367</v>
      </c>
      <c r="AX325" s="152">
        <f>VLOOKUP(AX$2,怪物属性!$B$4:$F$29,5,FALSE)/($F325-VLOOKUP(AX$2,怪物属性!$B$4:$F$29,4,FALSE))</f>
        <v>40.982698961937714</v>
      </c>
      <c r="AY325" s="153">
        <f>$E325/(VLOOKUP(AY$2,怪物属性!$B$4:$F$29,3,FALSE)-$G325)/IF(AX325&lt;0,ABS(AX325),AX325)</f>
        <v>0.30112994580387303</v>
      </c>
      <c r="AZ325" s="152">
        <f>VLOOKUP(AZ$2,怪物属性!$B$4:$F$29,5,FALSE)/($F325-VLOOKUP(AZ$2,怪物属性!$B$4:$F$29,4,FALSE))</f>
        <v>46.243684992570579</v>
      </c>
      <c r="BA325" s="153">
        <f>$E325/(VLOOKUP(BA$2,怪物属性!$B$4:$F$29,3,FALSE)-$G325)/IF(AZ325&lt;0,ABS(AZ325),AZ325)</f>
        <v>0.20839107657611317</v>
      </c>
      <c r="BB325" s="152">
        <f>VLOOKUP(BB$2,怪物属性!$B$4:$F$29,5,FALSE)/($F325-VLOOKUP(BB$2,怪物属性!$B$4:$F$29,4,FALSE))</f>
        <v>51</v>
      </c>
      <c r="BC325" s="153">
        <f>$E325/(VLOOKUP(BC$2,怪物属性!$B$4:$F$29,3,FALSE)-$G325)/IF(BB325&lt;0,ABS(BB325),BB325)</f>
        <v>0.14956432170596587</v>
      </c>
      <c r="BD325" s="152">
        <f>VLOOKUP(BD$2,怪物属性!$B$4:$F$29,5,FALSE)/($F325-VLOOKUP(BD$2,怪物属性!$B$4:$F$29,4,FALSE))</f>
        <v>59.109144004380362</v>
      </c>
      <c r="BE325" s="153">
        <f>$E325/(VLOOKUP(BE$2,怪物属性!$B$4:$F$29,3,FALSE)-$G325)/IF(BD325&lt;0,ABS(BD325),BD325)</f>
        <v>9.2283119637069436E-2</v>
      </c>
    </row>
    <row r="326" spans="1:57" x14ac:dyDescent="0.15">
      <c r="A326" s="30">
        <f>VLOOKUP(B326,装备升级!W:AB,静态模拟!C326+1,FALSE)+IF(静态模拟!D326=0,0,VLOOKUP(B326,装备强化!AP:AZ,静态模拟!D326+1,FALSE))</f>
        <v>853</v>
      </c>
      <c r="B326" s="149">
        <v>25</v>
      </c>
      <c r="C326" s="149">
        <v>5</v>
      </c>
      <c r="D326" s="149">
        <v>1</v>
      </c>
      <c r="E326" s="149">
        <f t="shared" si="13"/>
        <v>64620</v>
      </c>
      <c r="F326" s="22">
        <f t="shared" si="14"/>
        <v>21540</v>
      </c>
      <c r="G326" s="22">
        <f t="shared" si="15"/>
        <v>10770</v>
      </c>
      <c r="H326" s="152">
        <f>VLOOKUP(H$2,怪物属性!$B$4:$F$29,5,FALSE)/($F326-VLOOKUP(H$2,怪物属性!$B$4:$F$29,4,FALSE))</f>
        <v>0.52371779436551891</v>
      </c>
      <c r="I326" s="153">
        <f>$E326/(VLOOKUP(I$2,怪物属性!$B$4:$F$29,3,FALSE)-$G326)/IF(H326&lt;0,ABS(H326),H326)</f>
        <v>-13.381093381299806</v>
      </c>
      <c r="J326" s="152">
        <f>VLOOKUP(J$2,怪物属性!$B$4:$F$29,5,FALSE)/($F326-VLOOKUP(J$2,怪物属性!$B$4:$F$29,4,FALSE))</f>
        <v>0.77969395190672819</v>
      </c>
      <c r="K326" s="153">
        <f>$E326/(VLOOKUP(K$2,怪物属性!$B$4:$F$29,3,FALSE)-$G326)/IF(J326&lt;0,ABS(J326),J326)</f>
        <v>-9.4201719592175781</v>
      </c>
      <c r="L326" s="152">
        <f>VLOOKUP(L$2,怪物属性!$B$4:$F$29,5,FALSE)/($F326-VLOOKUP(L$2,怪物属性!$B$4:$F$29,4,FALSE))</f>
        <v>1.2444618702215251</v>
      </c>
      <c r="M326" s="153">
        <f>$E326/(VLOOKUP(M$2,怪物属性!$B$4:$F$29,3,FALSE)-$G326)/IF(L326&lt;0,ABS(L326),L326)</f>
        <v>-6.2016073810025345</v>
      </c>
      <c r="N326" s="152">
        <f>VLOOKUP(N$2,怪物属性!$B$4:$F$29,5,FALSE)/($F326-VLOOKUP(N$2,怪物属性!$B$4:$F$29,4,FALSE))</f>
        <v>1.6342597171397488</v>
      </c>
      <c r="O326" s="153">
        <f>$E326/(VLOOKUP(O$2,怪物属性!$B$4:$F$29,3,FALSE)-$G326)/IF(N326&lt;0,ABS(N326),N326)</f>
        <v>-4.975567985397813</v>
      </c>
      <c r="P326" s="152">
        <f>VLOOKUP(P$2,怪物属性!$B$4:$F$29,5,FALSE)/($F326-VLOOKUP(P$2,怪物属性!$B$4:$F$29,4,FALSE))</f>
        <v>2.2884874494735268</v>
      </c>
      <c r="Q326" s="153">
        <f>$E326/(VLOOKUP(Q$2,怪物属性!$B$4:$F$29,3,FALSE)-$G326)/IF(P326&lt;0,ABS(P326),P326)</f>
        <v>-3.7559179585253921</v>
      </c>
      <c r="R326" s="152">
        <f>VLOOKUP(R$2,怪物属性!$B$4:$F$29,5,FALSE)/($F326-VLOOKUP(R$2,怪物属性!$B$4:$F$29,4,FALSE))</f>
        <v>2.8380789195182179</v>
      </c>
      <c r="S326" s="153">
        <f>$E326/(VLOOKUP(S$2,怪物属性!$B$4:$F$29,3,FALSE)-$G326)/IF(R326&lt;0,ABS(R326),R326)</f>
        <v>-3.2232337009965688</v>
      </c>
      <c r="T326" s="152">
        <f>VLOOKUP(T$2,怪物属性!$B$4:$F$29,5,FALSE)/($F326-VLOOKUP(T$2,怪物属性!$B$4:$F$29,4,FALSE))</f>
        <v>3.6947807508393531</v>
      </c>
      <c r="U326" s="153">
        <f>$E326/(VLOOKUP(U$2,怪物属性!$B$4:$F$29,3,FALSE)-$G326)/IF(T326&lt;0,ABS(T326),T326)</f>
        <v>-2.6375412067292698</v>
      </c>
      <c r="V326" s="152">
        <f>VLOOKUP(V$2,怪物属性!$B$4:$F$29,5,FALSE)/($F326-VLOOKUP(V$2,怪物属性!$B$4:$F$29,4,FALSE))</f>
        <v>4.3759630200308166</v>
      </c>
      <c r="W326" s="153">
        <f>$E326/(VLOOKUP(W$2,怪物属性!$B$4:$F$29,3,FALSE)-$G326)/IF(V326&lt;0,ABS(V326),V326)</f>
        <v>-2.3844720186125632</v>
      </c>
      <c r="X326" s="152">
        <f>VLOOKUP(X$2,怪物属性!$B$4:$F$29,5,FALSE)/($F326-VLOOKUP(X$2,怪物属性!$B$4:$F$29,4,FALSE))</f>
        <v>5.4409522327680095</v>
      </c>
      <c r="Y326" s="153">
        <f>$E326/(VLOOKUP(Y$2,怪物属性!$B$4:$F$29,3,FALSE)-$G326)/IF(X326&lt;0,ABS(X326),X326)</f>
        <v>-2.0644181397248289</v>
      </c>
      <c r="Z326" s="152">
        <f>VLOOKUP(Z$2,怪物属性!$B$4:$F$29,5,FALSE)/($F326-VLOOKUP(Z$2,怪物属性!$B$4:$F$29,4,FALSE))</f>
        <v>6.2791136256482787</v>
      </c>
      <c r="AA326" s="153">
        <f>$E326/(VLOOKUP(AA$2,怪物属性!$B$4:$F$29,3,FALSE)-$G326)/IF(Z326&lt;0,ABS(Z326),Z326)</f>
        <v>-1.9395517245888183</v>
      </c>
      <c r="AB326" s="152">
        <f>VLOOKUP(AB$2,怪物属性!$B$4:$F$29,5,FALSE)/($F326-VLOOKUP(AB$2,怪物属性!$B$4:$F$29,4,FALSE))</f>
        <v>10.30296329057939</v>
      </c>
      <c r="AC326" s="153">
        <f>$E326/(VLOOKUP(AC$2,怪物属性!$B$4:$F$29,3,FALSE)-$G326)/IF(AB326&lt;0,ABS(AB326),AB326)</f>
        <v>-1.9346027052374799</v>
      </c>
      <c r="AD326" s="152">
        <f>VLOOKUP(AD$2,怪物属性!$B$4:$F$29,5,FALSE)/($F326-VLOOKUP(AD$2,怪物属性!$B$4:$F$29,4,FALSE))</f>
        <v>11.792679503733229</v>
      </c>
      <c r="AE326" s="153">
        <f>$E326/(VLOOKUP(AE$2,怪物属性!$B$4:$F$29,3,FALSE)-$G326)/IF(AD326&lt;0,ABS(AD326),AD326)</f>
        <v>-2.0843174858225573</v>
      </c>
      <c r="AF326" s="152">
        <f>VLOOKUP(AF$2,怪物属性!$B$4:$F$29,5,FALSE)/($F326-VLOOKUP(AF$2,怪物属性!$B$4:$F$29,4,FALSE))</f>
        <v>14.01152441807394</v>
      </c>
      <c r="AG326" s="153">
        <f>$E326/(VLOOKUP(AG$2,怪物属性!$B$4:$F$29,3,FALSE)-$G326)/IF(AF326&lt;0,ABS(AF326),AF326)</f>
        <v>-2.3094230749774587</v>
      </c>
      <c r="AH326" s="152">
        <f>VLOOKUP(AH$2,怪物属性!$B$4:$F$29,5,FALSE)/($F326-VLOOKUP(AH$2,怪物属性!$B$4:$F$29,4,FALSE))</f>
        <v>15.801415149054634</v>
      </c>
      <c r="AI326" s="153">
        <f>$E326/(VLOOKUP(AI$2,怪物属性!$B$4:$F$29,3,FALSE)-$G326)/IF(AH326&lt;0,ABS(AH326),AH326)</f>
        <v>-3.0025749892118605</v>
      </c>
      <c r="AJ326" s="152">
        <f>VLOOKUP(AJ$2,怪物属性!$B$4:$F$29,5,FALSE)/($F326-VLOOKUP(AJ$2,怪物属性!$B$4:$F$29,4,FALSE))</f>
        <v>18.434187227009797</v>
      </c>
      <c r="AK326" s="153">
        <f>$E326/(VLOOKUP(AK$2,怪物属性!$B$4:$F$29,3,FALSE)-$G326)/IF(AJ326&lt;0,ABS(AJ326),AJ326)</f>
        <v>-5.007776289644422</v>
      </c>
      <c r="AL326" s="152">
        <f>VLOOKUP(AL$2,怪物属性!$B$4:$F$29,5,FALSE)/($F326-VLOOKUP(AL$2,怪物属性!$B$4:$F$29,4,FALSE))</f>
        <v>20.6453379883224</v>
      </c>
      <c r="AM326" s="153">
        <f>$E326/(VLOOKUP(AM$2,怪物属性!$B$4:$F$29,3,FALSE)-$G326)/IF(AL326&lt;0,ABS(AL326),AL326)</f>
        <v>156.50022304442518</v>
      </c>
      <c r="AN326" s="152">
        <f>VLOOKUP(AN$2,怪物属性!$B$4:$F$29,5,FALSE)/($F326-VLOOKUP(AN$2,怪物属性!$B$4:$F$29,4,FALSE))</f>
        <v>23.75121173078103</v>
      </c>
      <c r="AO326" s="153">
        <f>$E326/(VLOOKUP(AO$2,怪物属性!$B$4:$F$29,3,FALSE)-$G326)/IF(AN326&lt;0,ABS(AN326),AN326)</f>
        <v>3.8212124920208295</v>
      </c>
      <c r="AP326" s="152">
        <f>VLOOKUP(AP$2,怪物属性!$B$4:$F$29,5,FALSE)/($F326-VLOOKUP(AP$2,怪物属性!$B$4:$F$29,4,FALSE))</f>
        <v>26.257991726212861</v>
      </c>
      <c r="AQ326" s="153">
        <f>$E326/(VLOOKUP(AQ$2,怪物属性!$B$4:$F$29,3,FALSE)-$G326)/IF(AP326&lt;0,ABS(AP326),AP326)</f>
        <v>1.6809870580556092</v>
      </c>
      <c r="AR326" s="152">
        <f>VLOOKUP(AR$2,怪物属性!$B$4:$F$29,5,FALSE)/($F326-VLOOKUP(AR$2,怪物属性!$B$4:$F$29,4,FALSE))</f>
        <v>29.887450326881169</v>
      </c>
      <c r="AS326" s="153">
        <f>$E326/(VLOOKUP(AS$2,怪物属性!$B$4:$F$29,3,FALSE)-$G326)/IF(AR326&lt;0,ABS(AR326),AR326)</f>
        <v>0.96955672559574291</v>
      </c>
      <c r="AT326" s="152">
        <f>VLOOKUP(AT$2,怪物属性!$B$4:$F$29,5,FALSE)/($F326-VLOOKUP(AT$2,怪物属性!$B$4:$F$29,4,FALSE))</f>
        <v>32.847986312187416</v>
      </c>
      <c r="AU326" s="153">
        <f>$E326/(VLOOKUP(AU$2,怪物属性!$B$4:$F$29,3,FALSE)-$G326)/IF(AT326&lt;0,ABS(AT326),AT326)</f>
        <v>0.63357290779121322</v>
      </c>
      <c r="AV326" s="152">
        <f>VLOOKUP(AV$2,怪物属性!$B$4:$F$29,5,FALSE)/($F326-VLOOKUP(AV$2,怪物属性!$B$4:$F$29,4,FALSE))</f>
        <v>37.260059815116911</v>
      </c>
      <c r="AW326" s="153">
        <f>$E326/(VLOOKUP(AW$2,怪物属性!$B$4:$F$29,3,FALSE)-$G326)/IF(AV326&lt;0,ABS(AV326),AV326)</f>
        <v>0.41941879873407084</v>
      </c>
      <c r="AX326" s="152">
        <f>VLOOKUP(AX$2,怪物属性!$B$4:$F$29,5,FALSE)/($F326-VLOOKUP(AX$2,怪物属性!$B$4:$F$29,4,FALSE))</f>
        <v>40.838505383153894</v>
      </c>
      <c r="AY326" s="153">
        <f>$E326/(VLOOKUP(AY$2,怪物属性!$B$4:$F$29,3,FALSE)-$G326)/IF(AX326&lt;0,ABS(AX326),AX326)</f>
        <v>0.30435279677531002</v>
      </c>
      <c r="AZ326" s="152">
        <f>VLOOKUP(AZ$2,怪物属性!$B$4:$F$29,5,FALSE)/($F326-VLOOKUP(AZ$2,怪物属性!$B$4:$F$29,4,FALSE))</f>
        <v>46.072538860103627</v>
      </c>
      <c r="BA326" s="153">
        <f>$E326/(VLOOKUP(BA$2,怪物属性!$B$4:$F$29,3,FALSE)-$G326)/IF(AZ326&lt;0,ABS(AZ326),AZ326)</f>
        <v>0.21043823708963677</v>
      </c>
      <c r="BB326" s="152">
        <f>VLOOKUP(BB$2,怪物属性!$B$4:$F$29,5,FALSE)/($F326-VLOOKUP(BB$2,怪物属性!$B$4:$F$29,4,FALSE))</f>
        <v>50.79857819905213</v>
      </c>
      <c r="BC326" s="153">
        <f>$E326/(VLOOKUP(BC$2,怪物属性!$B$4:$F$29,3,FALSE)-$G326)/IF(BB326&lt;0,ABS(BB326),BB326)</f>
        <v>0.15095322741347464</v>
      </c>
      <c r="BD326" s="152">
        <f>VLOOKUP(BD$2,怪物属性!$B$4:$F$29,5,FALSE)/($F326-VLOOKUP(BD$2,怪物属性!$B$4:$F$29,4,FALSE))</f>
        <v>58.840661337209305</v>
      </c>
      <c r="BE326" s="153">
        <f>$E326/(VLOOKUP(BE$2,怪物属性!$B$4:$F$29,3,FALSE)-$G326)/IF(BD326&lt;0,ABS(BD326),BD326)</f>
        <v>9.3116851904541872E-2</v>
      </c>
    </row>
    <row r="327" spans="1:57" ht="11.25" customHeight="1" x14ac:dyDescent="0.15">
      <c r="A327" s="30">
        <f>VLOOKUP(B327,装备升级!W:AB,静态模拟!C327+1,FALSE)+IF(静态模拟!D327=0,0,VLOOKUP(B327,装备强化!AP:AZ,静态模拟!D327+1,FALSE))</f>
        <v>1297</v>
      </c>
      <c r="B327" s="149">
        <v>25</v>
      </c>
      <c r="C327" s="149">
        <v>5</v>
      </c>
      <c r="D327" s="149">
        <v>2</v>
      </c>
      <c r="E327" s="149">
        <f t="shared" ref="E327:E390" si="16">1020+180*B327+7050+C327*(B327*420-120)+C327*D327*30</f>
        <v>64770</v>
      </c>
      <c r="F327" s="22">
        <f t="shared" ref="F327:F390" si="17">340+60*B327+2350+C327*(B327*140-40)+C327*D327*10</f>
        <v>21590</v>
      </c>
      <c r="G327" s="22">
        <f t="shared" ref="G327:G390" si="18">170+30*B327+1175+C327*(B327*70-20)+C327*D327*5</f>
        <v>10795</v>
      </c>
      <c r="H327" s="152">
        <f>VLOOKUP(H$2,怪物属性!$B$4:$F$29,5,FALSE)/($F327-VLOOKUP(H$2,怪物属性!$B$4:$F$29,4,FALSE))</f>
        <v>0.52245976459284171</v>
      </c>
      <c r="I327" s="153">
        <f>$E327/(VLOOKUP(I$2,怪物属性!$B$4:$F$29,3,FALSE)-$G327)/IF(H327&lt;0,ABS(H327),H327)</f>
        <v>-13.408097443815405</v>
      </c>
      <c r="J327" s="152">
        <f>VLOOKUP(J$2,怪物属性!$B$4:$F$29,5,FALSE)/($F327-VLOOKUP(J$2,怪物属性!$B$4:$F$29,4,FALSE))</f>
        <v>0.77780470075115093</v>
      </c>
      <c r="K327" s="153">
        <f>$E327/(VLOOKUP(K$2,怪物属性!$B$4:$F$29,3,FALSE)-$G327)/IF(J327&lt;0,ABS(J327),J327)</f>
        <v>-9.4381538904795352</v>
      </c>
      <c r="L327" s="152">
        <f>VLOOKUP(L$2,怪物属性!$B$4:$F$29,5,FALSE)/($F327-VLOOKUP(L$2,怪物属性!$B$4:$F$29,4,FALSE))</f>
        <v>1.2414197711938986</v>
      </c>
      <c r="M327" s="153">
        <f>$E327/(VLOOKUP(M$2,怪物属性!$B$4:$F$29,3,FALSE)-$G327)/IF(L327&lt;0,ABS(L327),L327)</f>
        <v>-6.2126854962766807</v>
      </c>
      <c r="N327" s="152">
        <f>VLOOKUP(N$2,怪物属性!$B$4:$F$29,5,FALSE)/($F327-VLOOKUP(N$2,怪物属性!$B$4:$F$29,4,FALSE))</f>
        <v>1.6302288871349644</v>
      </c>
      <c r="O327" s="153">
        <f>$E327/(VLOOKUP(O$2,怪物属性!$B$4:$F$29,3,FALSE)-$G327)/IF(N327&lt;0,ABS(N327),N327)</f>
        <v>-4.9837703567424256</v>
      </c>
      <c r="P327" s="152">
        <f>VLOOKUP(P$2,怪物属性!$B$4:$F$29,5,FALSE)/($F327-VLOOKUP(P$2,怪物属性!$B$4:$F$29,4,FALSE))</f>
        <v>2.282791577480213</v>
      </c>
      <c r="Q327" s="153">
        <f>$E327/(VLOOKUP(Q$2,怪物属性!$B$4:$F$29,3,FALSE)-$G327)/IF(P327&lt;0,ABS(P327),P327)</f>
        <v>-3.7615213209502447</v>
      </c>
      <c r="R327" s="152">
        <f>VLOOKUP(R$2,怪物属性!$B$4:$F$29,5,FALSE)/($F327-VLOOKUP(R$2,怪物属性!$B$4:$F$29,4,FALSE))</f>
        <v>2.8309455587392551</v>
      </c>
      <c r="S327" s="153">
        <f>$E327/(VLOOKUP(S$2,怪物属性!$B$4:$F$29,3,FALSE)-$G327)/IF(R327&lt;0,ABS(R327),R327)</f>
        <v>-3.2274342469344361</v>
      </c>
      <c r="T327" s="152">
        <f>VLOOKUP(T$2,怪物属性!$B$4:$F$29,5,FALSE)/($F327-VLOOKUP(T$2,怪物属性!$B$4:$F$29,4,FALSE))</f>
        <v>3.6854069413436168</v>
      </c>
      <c r="U327" s="153">
        <f>$E327/(VLOOKUP(U$2,怪物属性!$B$4:$F$29,3,FALSE)-$G327)/IF(T327&lt;0,ABS(T327),T327)</f>
        <v>-2.6404328928709111</v>
      </c>
      <c r="V327" s="152">
        <f>VLOOKUP(V$2,怪物属性!$B$4:$F$29,5,FALSE)/($F327-VLOOKUP(V$2,怪物属性!$B$4:$F$29,4,FALSE))</f>
        <v>4.3647540983606561</v>
      </c>
      <c r="W327" s="153">
        <f>$E327/(VLOOKUP(W$2,怪物属性!$B$4:$F$29,3,FALSE)-$G327)/IF(V327&lt;0,ABS(V327),V327)</f>
        <v>-2.3865107661083904</v>
      </c>
      <c r="X327" s="152">
        <f>VLOOKUP(X$2,怪物属性!$B$4:$F$29,5,FALSE)/($F327-VLOOKUP(X$2,怪物属性!$B$4:$F$29,4,FALSE))</f>
        <v>5.4268791060990118</v>
      </c>
      <c r="Y327" s="153">
        <f>$E327/(VLOOKUP(Y$2,怪物属性!$B$4:$F$29,3,FALSE)-$G327)/IF(X327&lt;0,ABS(X327),X327)</f>
        <v>-2.0655999413058734</v>
      </c>
      <c r="Z327" s="152">
        <f>VLOOKUP(Z$2,怪物属性!$B$4:$F$29,5,FALSE)/($F327-VLOOKUP(Z$2,怪物属性!$B$4:$F$29,4,FALSE))</f>
        <v>6.2627096504519564</v>
      </c>
      <c r="AA327" s="153">
        <f>$E327/(VLOOKUP(AA$2,怪物属性!$B$4:$F$29,3,FALSE)-$G327)/IF(Z327&lt;0,ABS(Z327),Z327)</f>
        <v>-1.94000539186938</v>
      </c>
      <c r="AB327" s="152">
        <f>VLOOKUP(AB$2,怪物属性!$B$4:$F$29,5,FALSE)/($F327-VLOOKUP(AB$2,怪物属性!$B$4:$F$29,4,FALSE))</f>
        <v>10.274561693681774</v>
      </c>
      <c r="AC327" s="153">
        <f>$E327/(VLOOKUP(AC$2,怪物属性!$B$4:$F$29,3,FALSE)-$G327)/IF(AB327&lt;0,ABS(AB327),AB327)</f>
        <v>-1.9295740877722964</v>
      </c>
      <c r="AD327" s="152">
        <f>VLOOKUP(AD$2,怪物属性!$B$4:$F$29,5,FALSE)/($F327-VLOOKUP(AD$2,怪物属性!$B$4:$F$29,4,FALSE))</f>
        <v>11.759670827968426</v>
      </c>
      <c r="AE327" s="153">
        <f>$E327/(VLOOKUP(AE$2,怪物属性!$B$4:$F$29,3,FALSE)-$G327)/IF(AD327&lt;0,ABS(AD327),AD327)</f>
        <v>-2.0752853162244889</v>
      </c>
      <c r="AF327" s="152">
        <f>VLOOKUP(AF$2,怪物属性!$B$4:$F$29,5,FALSE)/($F327-VLOOKUP(AF$2,怪物属性!$B$4:$F$29,4,FALSE))</f>
        <v>13.971669131869382</v>
      </c>
      <c r="AG327" s="153">
        <f>$E327/(VLOOKUP(AG$2,怪物属性!$B$4:$F$29,3,FALSE)-$G327)/IF(AF327&lt;0,ABS(AF327),AF327)</f>
        <v>-2.2926853368212416</v>
      </c>
      <c r="AH327" s="152">
        <f>VLOOKUP(AH$2,怪物属性!$B$4:$F$29,5,FALSE)/($F327-VLOOKUP(AH$2,怪物属性!$B$4:$F$29,4,FALSE))</f>
        <v>15.755725190839694</v>
      </c>
      <c r="AI327" s="153">
        <f>$E327/(VLOOKUP(AI$2,怪物属性!$B$4:$F$29,3,FALSE)-$G327)/IF(AH327&lt;0,ABS(AH327),AH327)</f>
        <v>-2.9638692342516055</v>
      </c>
      <c r="AJ327" s="152">
        <f>VLOOKUP(AJ$2,怪物属性!$B$4:$F$29,5,FALSE)/($F327-VLOOKUP(AJ$2,怪物属性!$B$4:$F$29,4,FALSE))</f>
        <v>18.379943502824858</v>
      </c>
      <c r="AK327" s="153">
        <f>$E327/(VLOOKUP(AK$2,怪物属性!$B$4:$F$29,3,FALSE)-$G327)/IF(AJ327&lt;0,ABS(AJ327),AJ327)</f>
        <v>-4.8606205465621919</v>
      </c>
      <c r="AL327" s="152">
        <f>VLOOKUP(AL$2,怪物属性!$B$4:$F$29,5,FALSE)/($F327-VLOOKUP(AL$2,怪物属性!$B$4:$F$29,4,FALSE))</f>
        <v>20.583388345435996</v>
      </c>
      <c r="AM327" s="153">
        <f>$E327/(VLOOKUP(AM$2,怪物属性!$B$4:$F$29,3,FALSE)-$G327)/IF(AL327&lt;0,ABS(AL327),AL327)</f>
        <v>-629.3424475408259</v>
      </c>
      <c r="AN327" s="152">
        <f>VLOOKUP(AN$2,怪物属性!$B$4:$F$29,5,FALSE)/($F327-VLOOKUP(AN$2,怪物属性!$B$4:$F$29,4,FALSE))</f>
        <v>23.678573613065019</v>
      </c>
      <c r="AO327" s="153">
        <f>$E327/(VLOOKUP(AO$2,怪物属性!$B$4:$F$29,3,FALSE)-$G327)/IF(AN327&lt;0,ABS(AN327),AN327)</f>
        <v>3.9816366274070067</v>
      </c>
      <c r="AP327" s="152">
        <f>VLOOKUP(AP$2,怪物属性!$B$4:$F$29,5,FALSE)/($F327-VLOOKUP(AP$2,怪物属性!$B$4:$F$29,4,FALSE))</f>
        <v>26.17595601099725</v>
      </c>
      <c r="AQ327" s="153">
        <f>$E327/(VLOOKUP(AQ$2,怪物属性!$B$4:$F$29,3,FALSE)-$G327)/IF(AP327&lt;0,ABS(AP327),AP327)</f>
        <v>1.7195331428040217</v>
      </c>
      <c r="AR327" s="152">
        <f>VLOOKUP(AR$2,怪物属性!$B$4:$F$29,5,FALSE)/($F327-VLOOKUP(AR$2,怪物属性!$B$4:$F$29,4,FALSE))</f>
        <v>29.791975466394071</v>
      </c>
      <c r="AS327" s="153">
        <f>$E327/(VLOOKUP(AS$2,怪物属性!$B$4:$F$29,3,FALSE)-$G327)/IF(AR327&lt;0,ABS(AR327),AR327)</f>
        <v>0.98597522319386166</v>
      </c>
      <c r="AT327" s="152">
        <f>VLOOKUP(AT$2,怪物属性!$B$4:$F$29,5,FALSE)/($F327-VLOOKUP(AT$2,怪物属性!$B$4:$F$29,4,FALSE))</f>
        <v>32.740259740259738</v>
      </c>
      <c r="AU327" s="153">
        <f>$E327/(VLOOKUP(AU$2,怪物属性!$B$4:$F$29,3,FALSE)-$G327)/IF(AT327&lt;0,ABS(AT327),AT327)</f>
        <v>0.64230464101547013</v>
      </c>
      <c r="AV327" s="152">
        <f>VLOOKUP(AV$2,怪物属性!$B$4:$F$29,5,FALSE)/($F327-VLOOKUP(AV$2,怪物属性!$B$4:$F$29,4,FALSE))</f>
        <v>37.133857200921284</v>
      </c>
      <c r="AW327" s="153">
        <f>$E327/(VLOOKUP(AW$2,怪物属性!$B$4:$F$29,3,FALSE)-$G327)/IF(AV327&lt;0,ABS(AV327),AV327)</f>
        <v>0.42438694160757046</v>
      </c>
      <c r="AX327" s="152">
        <f>VLOOKUP(AX$2,怪物属性!$B$4:$F$29,5,FALSE)/($F327-VLOOKUP(AX$2,怪物属性!$B$4:$F$29,4,FALSE))</f>
        <v>40.695322908631937</v>
      </c>
      <c r="AY327" s="153">
        <f>$E327/(VLOOKUP(AY$2,怪物属性!$B$4:$F$29,3,FALSE)-$G327)/IF(AX327&lt;0,ABS(AX327),AX327)</f>
        <v>0.30761178782276455</v>
      </c>
      <c r="AZ327" s="152">
        <f>VLOOKUP(AZ$2,怪物属性!$B$4:$F$29,5,FALSE)/($F327-VLOOKUP(AZ$2,怪物属性!$B$4:$F$29,4,FALSE))</f>
        <v>45.902654867256636</v>
      </c>
      <c r="BA327" s="153">
        <f>$E327/(VLOOKUP(BA$2,怪物属性!$B$4:$F$29,3,FALSE)-$G327)/IF(AZ327&lt;0,ABS(AZ327),AZ327)</f>
        <v>0.21250444229201365</v>
      </c>
      <c r="BB327" s="152">
        <f>VLOOKUP(BB$2,怪物属性!$B$4:$F$29,5,FALSE)/($F327-VLOOKUP(BB$2,怪物属性!$B$4:$F$29,4,FALSE))</f>
        <v>50.598741148701812</v>
      </c>
      <c r="BC327" s="153">
        <f>$E327/(VLOOKUP(BC$2,怪物属性!$B$4:$F$29,3,FALSE)-$G327)/IF(BB327&lt;0,ABS(BB327),BB327)</f>
        <v>0.15235317447358271</v>
      </c>
      <c r="BD327" s="152">
        <f>VLOOKUP(BD$2,怪物属性!$B$4:$F$29,5,FALSE)/($F327-VLOOKUP(BD$2,怪物属性!$B$4:$F$29,4,FALSE))</f>
        <v>58.574606619641891</v>
      </c>
      <c r="BE327" s="153">
        <f>$E327/(VLOOKUP(BE$2,怪物属性!$B$4:$F$29,3,FALSE)-$G327)/IF(BD327&lt;0,ABS(BD327),BD327)</f>
        <v>9.3956093972306504E-2</v>
      </c>
    </row>
    <row r="328" spans="1:57" x14ac:dyDescent="0.15">
      <c r="A328" s="30">
        <f>VLOOKUP(B328,装备升级!W:AB,静态模拟!C328+1,FALSE)+IF(静态模拟!D328=0,0,VLOOKUP(B328,装备强化!AP:AZ,静态模拟!D328+1,FALSE))</f>
        <v>1813</v>
      </c>
      <c r="B328" s="149">
        <v>25</v>
      </c>
      <c r="C328" s="149">
        <v>5</v>
      </c>
      <c r="D328" s="149">
        <v>3</v>
      </c>
      <c r="E328" s="149">
        <f t="shared" si="16"/>
        <v>64920</v>
      </c>
      <c r="F328" s="22">
        <f t="shared" si="17"/>
        <v>21640</v>
      </c>
      <c r="G328" s="22">
        <f t="shared" si="18"/>
        <v>10820</v>
      </c>
      <c r="H328" s="152">
        <f>VLOOKUP(H$2,怪物属性!$B$4:$F$29,5,FALSE)/($F328-VLOOKUP(H$2,怪物属性!$B$4:$F$29,4,FALSE))</f>
        <v>0.52120776419841841</v>
      </c>
      <c r="I328" s="153">
        <f>$E328/(VLOOKUP(I$2,怪物属性!$B$4:$F$29,3,FALSE)-$G328)/IF(H328&lt;0,ABS(H328),H328)</f>
        <v>-13.43510464592965</v>
      </c>
      <c r="J328" s="152">
        <f>VLOOKUP(J$2,怪物属性!$B$4:$F$29,5,FALSE)/($F328-VLOOKUP(J$2,怪物属性!$B$4:$F$29,4,FALSE))</f>
        <v>0.77592458303118206</v>
      </c>
      <c r="K328" s="153">
        <f>$E328/(VLOOKUP(K$2,怪物属性!$B$4:$F$29,3,FALSE)-$G328)/IF(J328&lt;0,ABS(J328),J328)</f>
        <v>-9.4561398320123029</v>
      </c>
      <c r="L328" s="152">
        <f>VLOOKUP(L$2,怪物属性!$B$4:$F$29,5,FALSE)/($F328-VLOOKUP(L$2,怪物属性!$B$4:$F$29,4,FALSE))</f>
        <v>1.2383925087787748</v>
      </c>
      <c r="M328" s="153">
        <f>$E328/(VLOOKUP(M$2,怪物属性!$B$4:$F$29,3,FALSE)-$G328)/IF(L328&lt;0,ABS(L328),L328)</f>
        <v>-6.2237679842774547</v>
      </c>
      <c r="N328" s="152">
        <f>VLOOKUP(N$2,怪物属性!$B$4:$F$29,5,FALSE)/($F328-VLOOKUP(N$2,怪物属性!$B$4:$F$29,4,FALSE))</f>
        <v>1.6262178919397696</v>
      </c>
      <c r="O328" s="153">
        <f>$E328/(VLOOKUP(O$2,怪物属性!$B$4:$F$29,3,FALSE)-$G328)/IF(N328&lt;0,ABS(N328),N328)</f>
        <v>-4.9919782009756934</v>
      </c>
      <c r="P328" s="152">
        <f>VLOOKUP(P$2,怪物属性!$B$4:$F$29,5,FALSE)/($F328-VLOOKUP(P$2,怪物属性!$B$4:$F$29,4,FALSE))</f>
        <v>2.2771239882814438</v>
      </c>
      <c r="Q328" s="153">
        <f>$E328/(VLOOKUP(Q$2,怪物属性!$B$4:$F$29,3,FALSE)-$G328)/IF(P328&lt;0,ABS(P328),P328)</f>
        <v>-3.7671308833534098</v>
      </c>
      <c r="R328" s="152">
        <f>VLOOKUP(R$2,怪物属性!$B$4:$F$29,5,FALSE)/($F328-VLOOKUP(R$2,怪物属性!$B$4:$F$29,4,FALSE))</f>
        <v>2.8238479667051095</v>
      </c>
      <c r="S328" s="153">
        <f>$E328/(VLOOKUP(S$2,怪物属性!$B$4:$F$29,3,FALSE)-$G328)/IF(R328&lt;0,ABS(R328),R328)</f>
        <v>-3.2316427106186603</v>
      </c>
      <c r="T328" s="152">
        <f>VLOOKUP(T$2,怪物属性!$B$4:$F$29,5,FALSE)/($F328-VLOOKUP(T$2,怪物属性!$B$4:$F$29,4,FALSE))</f>
        <v>3.6760805749569796</v>
      </c>
      <c r="U328" s="153">
        <f>$E328/(VLOOKUP(U$2,怪物属性!$B$4:$F$29,3,FALSE)-$G328)/IF(T328&lt;0,ABS(T328),T328)</f>
        <v>-2.6433338495161935</v>
      </c>
      <c r="V328" s="152">
        <f>VLOOKUP(V$2,怪物属性!$B$4:$F$29,5,FALSE)/($F328-VLOOKUP(V$2,怪物属性!$B$4:$F$29,4,FALSE))</f>
        <v>4.3536024527337762</v>
      </c>
      <c r="W328" s="153">
        <f>$E328/(VLOOKUP(W$2,怪物属性!$B$4:$F$29,3,FALSE)-$G328)/IF(V328&lt;0,ABS(V328),V328)</f>
        <v>-2.3885613859353461</v>
      </c>
      <c r="X328" s="152">
        <f>VLOOKUP(X$2,怪物属性!$B$4:$F$29,5,FALSE)/($F328-VLOOKUP(X$2,怪物属性!$B$4:$F$29,4,FALSE))</f>
        <v>5.4128785924358906</v>
      </c>
      <c r="Y328" s="153">
        <f>$E328/(VLOOKUP(Y$2,怪物属性!$B$4:$F$29,3,FALSE)-$G328)/IF(X328&lt;0,ABS(X328),X328)</f>
        <v>-2.0667961998413533</v>
      </c>
      <c r="Z328" s="152">
        <f>VLOOKUP(Z$2,怪物属性!$B$4:$F$29,5,FALSE)/($F328-VLOOKUP(Z$2,怪物属性!$B$4:$F$29,4,FALSE))</f>
        <v>6.2463911616030021</v>
      </c>
      <c r="AA328" s="153">
        <f>$E328/(VLOOKUP(AA$2,怪物属性!$B$4:$F$29,3,FALSE)-$G328)/IF(Z328&lt;0,ABS(Z328),Z328)</f>
        <v>-1.9404781892006275</v>
      </c>
      <c r="AB328" s="152">
        <f>VLOOKUP(AB$2,怪物属性!$B$4:$F$29,5,FALSE)/($F328-VLOOKUP(AB$2,怪物属性!$B$4:$F$29,4,FALSE))</f>
        <v>10.246316252474159</v>
      </c>
      <c r="AC328" s="153">
        <f>$E328/(VLOOKUP(AC$2,怪物属性!$B$4:$F$29,3,FALSE)-$G328)/IF(AB328&lt;0,ABS(AB328),AB328)</f>
        <v>-1.9246462966280917</v>
      </c>
      <c r="AD328" s="152">
        <f>VLOOKUP(AD$2,怪物属性!$B$4:$F$29,5,FALSE)/($F328-VLOOKUP(AD$2,怪物属性!$B$4:$F$29,4,FALSE))</f>
        <v>11.726846424384526</v>
      </c>
      <c r="AE328" s="153">
        <f>$E328/(VLOOKUP(AE$2,怪物属性!$B$4:$F$29,3,FALSE)-$G328)/IF(AD328&lt;0,ABS(AD328),AD328)</f>
        <v>-2.0664483745581812</v>
      </c>
      <c r="AF328" s="152">
        <f>VLOOKUP(AF$2,怪物属性!$B$4:$F$29,5,FALSE)/($F328-VLOOKUP(AF$2,怪物属性!$B$4:$F$29,4,FALSE))</f>
        <v>13.932039936464715</v>
      </c>
      <c r="AG328" s="153">
        <f>$E328/(VLOOKUP(AG$2,怪物属性!$B$4:$F$29,3,FALSE)-$G328)/IF(AF328&lt;0,ABS(AF328),AF328)</f>
        <v>-2.2763862715123482</v>
      </c>
      <c r="AH328" s="152">
        <f>VLOOKUP(AH$2,怪物属性!$B$4:$F$29,5,FALSE)/($F328-VLOOKUP(AH$2,怪物属性!$B$4:$F$29,4,FALSE))</f>
        <v>15.710298696805443</v>
      </c>
      <c r="AI328" s="153">
        <f>$E328/(VLOOKUP(AI$2,怪物属性!$B$4:$F$29,3,FALSE)-$G328)/IF(AH328&lt;0,ABS(AH328),AH328)</f>
        <v>-2.9265730714483924</v>
      </c>
      <c r="AJ328" s="152">
        <f>VLOOKUP(AJ$2,怪物属性!$B$4:$F$29,5,FALSE)/($F328-VLOOKUP(AJ$2,怪物属性!$B$4:$F$29,4,FALSE))</f>
        <v>18.326018072996128</v>
      </c>
      <c r="AK328" s="153">
        <f>$E328/(VLOOKUP(AK$2,怪物属性!$B$4:$F$29,3,FALSE)-$G328)/IF(AJ328&lt;0,ABS(AJ328),AJ328)</f>
        <v>-4.7233392248776864</v>
      </c>
      <c r="AL328" s="152">
        <f>VLOOKUP(AL$2,怪物属性!$B$4:$F$29,5,FALSE)/($F328-VLOOKUP(AL$2,怪物属性!$B$4:$F$29,4,FALSE))</f>
        <v>20.521809369951534</v>
      </c>
      <c r="AM328" s="153">
        <f>$E328/(VLOOKUP(AM$2,怪物属性!$B$4:$F$29,3,FALSE)-$G328)/IF(AL328&lt;0,ABS(AL328),AL328)</f>
        <v>-105.44879162402583</v>
      </c>
      <c r="AN328" s="152">
        <f>VLOOKUP(AN$2,怪物属性!$B$4:$F$29,5,FALSE)/($F328-VLOOKUP(AN$2,怪物属性!$B$4:$F$29,4,FALSE))</f>
        <v>23.606378437709616</v>
      </c>
      <c r="AO328" s="153">
        <f>$E328/(VLOOKUP(AO$2,怪物属性!$B$4:$F$29,3,FALSE)-$G328)/IF(AN328&lt;0,ABS(AN328),AN328)</f>
        <v>4.1542359204130586</v>
      </c>
      <c r="AP328" s="152">
        <f>VLOOKUP(AP$2,怪物属性!$B$4:$F$29,5,FALSE)/($F328-VLOOKUP(AP$2,怪物属性!$B$4:$F$29,4,FALSE))</f>
        <v>26.094431294381462</v>
      </c>
      <c r="AQ328" s="153">
        <f>$E328/(VLOOKUP(AQ$2,怪物属性!$B$4:$F$29,3,FALSE)-$G328)/IF(AP328&lt;0,ABS(AP328),AP328)</f>
        <v>1.7594675660224695</v>
      </c>
      <c r="AR328" s="152">
        <f>VLOOKUP(AR$2,怪物属性!$B$4:$F$29,5,FALSE)/($F328-VLOOKUP(AR$2,怪物属性!$B$4:$F$29,4,FALSE))</f>
        <v>29.6971086485798</v>
      </c>
      <c r="AS328" s="153">
        <f>$E328/(VLOOKUP(AS$2,怪物属性!$B$4:$F$29,3,FALSE)-$G328)/IF(AR328&lt;0,ABS(AR328),AR328)</f>
        <v>1.002785047735131</v>
      </c>
      <c r="AT328" s="152">
        <f>VLOOKUP(AT$2,怪物属性!$B$4:$F$29,5,FALSE)/($F328-VLOOKUP(AT$2,怪物属性!$B$4:$F$29,4,FALSE))</f>
        <v>32.633237447698747</v>
      </c>
      <c r="AU328" s="153">
        <f>$E328/(VLOOKUP(AU$2,怪物属性!$B$4:$F$29,3,FALSE)-$G328)/IF(AT328&lt;0,ABS(AT328),AT328)</f>
        <v>0.65118911966245419</v>
      </c>
      <c r="AV328" s="152">
        <f>VLOOKUP(AV$2,怪物属性!$B$4:$F$29,5,FALSE)/($F328-VLOOKUP(AV$2,怪物属性!$B$4:$F$29,4,FALSE))</f>
        <v>37.008506616257087</v>
      </c>
      <c r="AW328" s="153">
        <f>$E328/(VLOOKUP(AW$2,怪物属性!$B$4:$F$29,3,FALSE)-$G328)/IF(AV328&lt;0,ABS(AV328),AV328)</f>
        <v>0.42942259266165433</v>
      </c>
      <c r="AX328" s="152">
        <f>VLOOKUP(AX$2,怪物属性!$B$4:$F$29,5,FALSE)/($F328-VLOOKUP(AX$2,怪物属性!$B$4:$F$29,4,FALSE))</f>
        <v>40.553140940535251</v>
      </c>
      <c r="AY328" s="153">
        <f>$E328/(VLOOKUP(AY$2,怪物属性!$B$4:$F$29,3,FALSE)-$G328)/IF(AX328&lt;0,ABS(AX328),AX328)</f>
        <v>0.31090744536023973</v>
      </c>
      <c r="AZ328" s="152">
        <f>VLOOKUP(AZ$2,怪物属性!$B$4:$F$29,5,FALSE)/($F328-VLOOKUP(AZ$2,怪物属性!$B$4:$F$29,4,FALSE))</f>
        <v>45.734019103600296</v>
      </c>
      <c r="BA328" s="153">
        <f>$E328/(VLOOKUP(BA$2,怪物属性!$B$4:$F$29,3,FALSE)-$G328)/IF(AZ328&lt;0,ABS(AZ328),AZ328)</f>
        <v>0.21458990810942116</v>
      </c>
      <c r="BB328" s="152">
        <f>VLOOKUP(BB$2,怪物属性!$B$4:$F$29,5,FALSE)/($F328-VLOOKUP(BB$2,怪物属性!$B$4:$F$29,4,FALSE))</f>
        <v>50.400470219435739</v>
      </c>
      <c r="BC328" s="153">
        <f>$E328/(VLOOKUP(BC$2,怪物属性!$B$4:$F$29,3,FALSE)-$G328)/IF(BB328&lt;0,ABS(BB328),BB328)</f>
        <v>0.15376426174046764</v>
      </c>
      <c r="BD328" s="152">
        <f>VLOOKUP(BD$2,怪物属性!$B$4:$F$29,5,FALSE)/($F328-VLOOKUP(BD$2,怪物属性!$B$4:$F$29,4,FALSE))</f>
        <v>58.310947065178247</v>
      </c>
      <c r="BE328" s="153">
        <f>$E328/(VLOOKUP(BE$2,怪物属性!$B$4:$F$29,3,FALSE)-$G328)/IF(BD328&lt;0,ABS(BD328),BD328)</f>
        <v>9.4800881027269149E-2</v>
      </c>
    </row>
    <row r="329" spans="1:57" x14ac:dyDescent="0.15">
      <c r="A329" s="30">
        <f>VLOOKUP(B329,装备升级!W:AB,静态模拟!C329+1,FALSE)+IF(静态模拟!D329=0,0,VLOOKUP(B329,装备强化!AP:AZ,静态模拟!D329+1,FALSE))</f>
        <v>2452</v>
      </c>
      <c r="B329" s="149">
        <v>25</v>
      </c>
      <c r="C329" s="149">
        <v>5</v>
      </c>
      <c r="D329" s="149">
        <v>4</v>
      </c>
      <c r="E329" s="149">
        <f t="shared" si="16"/>
        <v>65070</v>
      </c>
      <c r="F329" s="22">
        <f t="shared" si="17"/>
        <v>21690</v>
      </c>
      <c r="G329" s="22">
        <f t="shared" si="18"/>
        <v>10845</v>
      </c>
      <c r="H329" s="152">
        <f>VLOOKUP(H$2,怪物属性!$B$4:$F$29,5,FALSE)/($F329-VLOOKUP(H$2,怪物属性!$B$4:$F$29,4,FALSE))</f>
        <v>0.51996174994023425</v>
      </c>
      <c r="I329" s="153">
        <f>$E329/(VLOOKUP(I$2,怪物属性!$B$4:$F$29,3,FALSE)-$G329)/IF(H329&lt;0,ABS(H329),H329)</f>
        <v>-13.462114962312304</v>
      </c>
      <c r="J329" s="152">
        <f>VLOOKUP(J$2,怪物属性!$B$4:$F$29,5,FALSE)/($F329-VLOOKUP(J$2,怪物属性!$B$4:$F$29,4,FALSE))</f>
        <v>0.77405353267422228</v>
      </c>
      <c r="K329" s="153">
        <f>$E329/(VLOOKUP(K$2,怪物属性!$B$4:$F$29,3,FALSE)-$G329)/IF(J329&lt;0,ABS(J329),J329)</f>
        <v>-9.4741297499186334</v>
      </c>
      <c r="L329" s="152">
        <f>VLOOKUP(L$2,怪物属性!$B$4:$F$29,5,FALSE)/($F329-VLOOKUP(L$2,怪物属性!$B$4:$F$29,4,FALSE))</f>
        <v>1.2353799747007881</v>
      </c>
      <c r="M329" s="153">
        <f>$E329/(VLOOKUP(M$2,怪物属性!$B$4:$F$29,3,FALSE)-$G329)/IF(L329&lt;0,ABS(L329),L329)</f>
        <v>-6.2348548061844822</v>
      </c>
      <c r="N329" s="152">
        <f>VLOOKUP(N$2,怪物属性!$B$4:$F$29,5,FALSE)/($F329-VLOOKUP(N$2,怪物属性!$B$4:$F$29,4,FALSE))</f>
        <v>1.6222265855095228</v>
      </c>
      <c r="O329" s="153">
        <f>$E329/(VLOOKUP(O$2,怪物属性!$B$4:$F$29,3,FALSE)-$G329)/IF(N329&lt;0,ABS(N329),N329)</f>
        <v>-5.0001914669299952</v>
      </c>
      <c r="P329" s="152">
        <f>VLOOKUP(P$2,怪物属性!$B$4:$F$29,5,FALSE)/($F329-VLOOKUP(P$2,怪物属性!$B$4:$F$29,4,FALSE))</f>
        <v>2.2714844717420379</v>
      </c>
      <c r="Q329" s="153">
        <f>$E329/(VLOOKUP(Q$2,怪物属性!$B$4:$F$29,3,FALSE)-$G329)/IF(P329&lt;0,ABS(P329),P329)</f>
        <v>-3.7727465844944867</v>
      </c>
      <c r="R329" s="152">
        <f>VLOOKUP(R$2,怪物属性!$B$4:$F$29,5,FALSE)/($F329-VLOOKUP(R$2,怪物属性!$B$4:$F$29,4,FALSE))</f>
        <v>2.8167858750562695</v>
      </c>
      <c r="S329" s="153">
        <f>$E329/(VLOOKUP(S$2,怪物属性!$B$4:$F$29,3,FALSE)-$G329)/IF(R329&lt;0,ABS(R329),R329)</f>
        <v>-3.2358590088679855</v>
      </c>
      <c r="T329" s="152">
        <f>VLOOKUP(T$2,怪物属性!$B$4:$F$29,5,FALSE)/($F329-VLOOKUP(T$2,怪物属性!$B$4:$F$29,4,FALSE))</f>
        <v>3.6668012924071083</v>
      </c>
      <c r="U329" s="153">
        <f>$E329/(VLOOKUP(U$2,怪物属性!$B$4:$F$29,3,FALSE)-$G329)/IF(T329&lt;0,ABS(T329),T329)</f>
        <v>-2.646243972983672</v>
      </c>
      <c r="V329" s="152">
        <f>VLOOKUP(V$2,怪物属性!$B$4:$F$29,5,FALSE)/($F329-VLOOKUP(V$2,怪物属性!$B$4:$F$29,4,FALSE))</f>
        <v>4.3425076452599392</v>
      </c>
      <c r="W329" s="153">
        <f>$E329/(VLOOKUP(W$2,怪物属性!$B$4:$F$29,3,FALSE)-$G329)/IF(V329&lt;0,ABS(V329),V329)</f>
        <v>-2.3906237360345863</v>
      </c>
      <c r="X329" s="152">
        <f>VLOOKUP(X$2,怪物属性!$B$4:$F$29,5,FALSE)/($F329-VLOOKUP(X$2,怪物属性!$B$4:$F$29,4,FALSE))</f>
        <v>5.3989501312335957</v>
      </c>
      <c r="Y329" s="153">
        <f>$E329/(VLOOKUP(Y$2,怪物属性!$B$4:$F$29,3,FALSE)-$G329)/IF(X329&lt;0,ABS(X329),X329)</f>
        <v>-2.0680067292860409</v>
      </c>
      <c r="Z329" s="152">
        <f>VLOOKUP(Z$2,怪物属性!$B$4:$F$29,5,FALSE)/($F329-VLOOKUP(Z$2,怪物属性!$B$4:$F$29,4,FALSE))</f>
        <v>6.23015749259317</v>
      </c>
      <c r="AA329" s="153">
        <f>$E329/(VLOOKUP(AA$2,怪物属性!$B$4:$F$29,3,FALSE)-$G329)/IF(Z329&lt;0,ABS(Z329),Z329)</f>
        <v>-1.9409698499492591</v>
      </c>
      <c r="AB329" s="152">
        <f>VLOOKUP(AB$2,怪物属性!$B$4:$F$29,5,FALSE)/($F329-VLOOKUP(AB$2,怪物属性!$B$4:$F$29,4,FALSE))</f>
        <v>10.218225682640641</v>
      </c>
      <c r="AC329" s="153">
        <f>$E329/(VLOOKUP(AC$2,怪物属性!$B$4:$F$29,3,FALSE)-$G329)/IF(AB329&lt;0,ABS(AB329),AB329)</f>
        <v>-1.9198170520418045</v>
      </c>
      <c r="AD329" s="152">
        <f>VLOOKUP(AD$2,怪物属性!$B$4:$F$29,5,FALSE)/($F329-VLOOKUP(AD$2,怪物属性!$B$4:$F$29,4,FALSE))</f>
        <v>11.694204754217001</v>
      </c>
      <c r="AE329" s="153">
        <f>$E329/(VLOOKUP(AE$2,怪物属性!$B$4:$F$29,3,FALSE)-$G329)/IF(AD329&lt;0,ABS(AD329),AD329)</f>
        <v>-2.0578012458477168</v>
      </c>
      <c r="AF329" s="152">
        <f>VLOOKUP(AF$2,怪物属性!$B$4:$F$29,5,FALSE)/($F329-VLOOKUP(AF$2,怪物属性!$B$4:$F$29,4,FALSE))</f>
        <v>13.892634913451747</v>
      </c>
      <c r="AG329" s="153">
        <f>$E329/(VLOOKUP(AG$2,怪物属性!$B$4:$F$29,3,FALSE)-$G329)/IF(AF329&lt;0,ABS(AF329),AF329)</f>
        <v>-2.2605100004486798</v>
      </c>
      <c r="AH329" s="152">
        <f>VLOOKUP(AH$2,怪物属性!$B$4:$F$29,5,FALSE)/($F329-VLOOKUP(AH$2,怪物属性!$B$4:$F$29,4,FALSE))</f>
        <v>15.665133394664213</v>
      </c>
      <c r="AI329" s="153">
        <f>$E329/(VLOOKUP(AI$2,怪物属性!$B$4:$F$29,3,FALSE)-$G329)/IF(AH329&lt;0,ABS(AH329),AH329)</f>
        <v>-2.8906129312741924</v>
      </c>
      <c r="AJ329" s="152">
        <f>VLOOKUP(AJ$2,怪物属性!$B$4:$F$29,5,FALSE)/($F329-VLOOKUP(AJ$2,怪物属性!$B$4:$F$29,4,FALSE))</f>
        <v>18.272408144161012</v>
      </c>
      <c r="AK329" s="153">
        <f>$E329/(VLOOKUP(AK$2,怪物属性!$B$4:$F$29,3,FALSE)-$G329)/IF(AJ329&lt;0,ABS(AJ329),AJ329)</f>
        <v>-4.5949767354233853</v>
      </c>
      <c r="AL329" s="152">
        <f>VLOOKUP(AL$2,怪物属性!$B$4:$F$29,5,FALSE)/($F329-VLOOKUP(AL$2,怪物属性!$B$4:$F$29,4,FALSE))</f>
        <v>20.460597745033706</v>
      </c>
      <c r="AM329" s="153">
        <f>$E329/(VLOOKUP(AM$2,怪物属性!$B$4:$F$29,3,FALSE)-$G329)/IF(AL329&lt;0,ABS(AL329),AL329)</f>
        <v>-57.822890798880714</v>
      </c>
      <c r="AN329" s="152">
        <f>VLOOKUP(AN$2,怪物属性!$B$4:$F$29,5,FALSE)/($F329-VLOOKUP(AN$2,怪物属性!$B$4:$F$29,4,FALSE))</f>
        <v>23.534622165481185</v>
      </c>
      <c r="AO329" s="153">
        <f>$E329/(VLOOKUP(AO$2,怪物属性!$B$4:$F$29,3,FALSE)-$G329)/IF(AN329&lt;0,ABS(AN329),AN329)</f>
        <v>4.3404438668341019</v>
      </c>
      <c r="AP329" s="152">
        <f>VLOOKUP(AP$2,怪物属性!$B$4:$F$29,5,FALSE)/($F329-VLOOKUP(AP$2,怪物属性!$B$4:$F$29,4,FALSE))</f>
        <v>26.013412816691506</v>
      </c>
      <c r="AQ329" s="153">
        <f>$E329/(VLOOKUP(AQ$2,怪物属性!$B$4:$F$29,3,FALSE)-$G329)/IF(AP329&lt;0,ABS(AP329),AP329)</f>
        <v>1.8008652919911925</v>
      </c>
      <c r="AR329" s="152">
        <f>VLOOKUP(AR$2,怪物属性!$B$4:$F$29,5,FALSE)/($F329-VLOOKUP(AR$2,怪物属性!$B$4:$F$29,4,FALSE))</f>
        <v>29.602844083291011</v>
      </c>
      <c r="AS329" s="153">
        <f>$E329/(VLOOKUP(AS$2,怪物属性!$B$4:$F$29,3,FALSE)-$G329)/IF(AR329&lt;0,ABS(AR329),AR329)</f>
        <v>1.0199998184867141</v>
      </c>
      <c r="AT329" s="152">
        <f>VLOOKUP(AT$2,怪物属性!$B$4:$F$29,5,FALSE)/($F329-VLOOKUP(AT$2,怪物属性!$B$4:$F$29,4,FALSE))</f>
        <v>32.526912550501763</v>
      </c>
      <c r="AU329" s="153">
        <f>$E329/(VLOOKUP(AU$2,怪物属性!$B$4:$F$29,3,FALSE)-$G329)/IF(AT329&lt;0,ABS(AT329),AT329)</f>
        <v>0.66023012455946106</v>
      </c>
      <c r="AV329" s="152">
        <f>VLOOKUP(AV$2,怪物属性!$B$4:$F$29,5,FALSE)/($F329-VLOOKUP(AV$2,怪物属性!$B$4:$F$29,4,FALSE))</f>
        <v>36.883999461714438</v>
      </c>
      <c r="AW329" s="153">
        <f>$E329/(VLOOKUP(AW$2,怪物属性!$B$4:$F$29,3,FALSE)-$G329)/IF(AV329&lt;0,ABS(AV329),AV329)</f>
        <v>0.4345269989686239</v>
      </c>
      <c r="AX329" s="152">
        <f>VLOOKUP(AX$2,怪物属性!$B$4:$F$29,5,FALSE)/($F329-VLOOKUP(AX$2,怪物属性!$B$4:$F$29,4,FALSE))</f>
        <v>40.411949028619176</v>
      </c>
      <c r="AY329" s="153">
        <f>$E329/(VLOOKUP(AY$2,怪物属性!$B$4:$F$29,3,FALSE)-$G329)/IF(AX329&lt;0,ABS(AX329),AX329)</f>
        <v>0.31424030607523579</v>
      </c>
      <c r="AZ329" s="152">
        <f>VLOOKUP(AZ$2,怪物属性!$B$4:$F$29,5,FALSE)/($F329-VLOOKUP(AZ$2,怪物属性!$B$4:$F$29,4,FALSE))</f>
        <v>45.566617862371892</v>
      </c>
      <c r="BA329" s="153">
        <f>$E329/(VLOOKUP(BA$2,怪物属性!$B$4:$F$29,3,FALSE)-$G329)/IF(AZ329&lt;0,ABS(AZ329),AZ329)</f>
        <v>0.21669485374461014</v>
      </c>
      <c r="BB329" s="152">
        <f>VLOOKUP(BB$2,怪物属性!$B$4:$F$29,5,FALSE)/($F329-VLOOKUP(BB$2,怪物属性!$B$4:$F$29,4,FALSE))</f>
        <v>50.203747072599533</v>
      </c>
      <c r="BC329" s="153">
        <f>$E329/(VLOOKUP(BC$2,怪物属性!$B$4:$F$29,3,FALSE)-$G329)/IF(BB329&lt;0,ABS(BB329),BB329)</f>
        <v>0.15518658925190576</v>
      </c>
      <c r="BD329" s="152">
        <f>VLOOKUP(BD$2,怪物属性!$B$4:$F$29,5,FALSE)/($F329-VLOOKUP(BD$2,怪物属性!$B$4:$F$29,4,FALSE))</f>
        <v>58.049650474995516</v>
      </c>
      <c r="BE329" s="153">
        <f>$E329/(VLOOKUP(BE$2,怪物属性!$B$4:$F$29,3,FALSE)-$G329)/IF(BD329&lt;0,ABS(BD329),BD329)</f>
        <v>9.5651248556590782E-2</v>
      </c>
    </row>
    <row r="330" spans="1:57" x14ac:dyDescent="0.15">
      <c r="A330" s="30">
        <f>VLOOKUP(B330,装备升级!W:AB,静态模拟!C330+1,FALSE)+IF(静态模拟!D330=0,0,VLOOKUP(B330,装备强化!AP:AZ,静态模拟!D330+1,FALSE))</f>
        <v>3262</v>
      </c>
      <c r="B330" s="149">
        <v>25</v>
      </c>
      <c r="C330" s="149">
        <v>5</v>
      </c>
      <c r="D330" s="149">
        <v>5</v>
      </c>
      <c r="E330" s="149">
        <f t="shared" si="16"/>
        <v>65220</v>
      </c>
      <c r="F330" s="22">
        <f t="shared" si="17"/>
        <v>21740</v>
      </c>
      <c r="G330" s="22">
        <f t="shared" si="18"/>
        <v>10870</v>
      </c>
      <c r="H330" s="152">
        <f>VLOOKUP(H$2,怪物属性!$B$4:$F$29,5,FALSE)/($F330-VLOOKUP(H$2,怪物属性!$B$4:$F$29,4,FALSE))</f>
        <v>0.51872167898879085</v>
      </c>
      <c r="I330" s="153">
        <f>$E330/(VLOOKUP(I$2,怪物属性!$B$4:$F$29,3,FALSE)-$G330)/IF(H330&lt;0,ABS(H330),H330)</f>
        <v>-13.489128367904879</v>
      </c>
      <c r="J330" s="152">
        <f>VLOOKUP(J$2,怪物属性!$B$4:$F$29,5,FALSE)/($F330-VLOOKUP(J$2,怪物属性!$B$4:$F$29,4,FALSE))</f>
        <v>0.77219148424344475</v>
      </c>
      <c r="K330" s="153">
        <f>$E330/(VLOOKUP(K$2,怪物属性!$B$4:$F$29,3,FALSE)-$G330)/IF(J330&lt;0,ABS(J330),J330)</f>
        <v>-9.4921236106822295</v>
      </c>
      <c r="L330" s="152">
        <f>VLOOKUP(L$2,怪物属性!$B$4:$F$29,5,FALSE)/($F330-VLOOKUP(L$2,怪物属性!$B$4:$F$29,4,FALSE))</f>
        <v>1.2323820617355854</v>
      </c>
      <c r="M330" s="153">
        <f>$E330/(VLOOKUP(M$2,怪物属性!$B$4:$F$29,3,FALSE)-$G330)/IF(L330&lt;0,ABS(L330),L330)</f>
        <v>-6.2459459236355572</v>
      </c>
      <c r="N330" s="152">
        <f>VLOOKUP(N$2,怪物属性!$B$4:$F$29,5,FALSE)/($F330-VLOOKUP(N$2,怪物属性!$B$4:$F$29,4,FALSE))</f>
        <v>1.6182548232298501</v>
      </c>
      <c r="O330" s="153">
        <f>$E330/(VLOOKUP(O$2,怪物属性!$B$4:$F$29,3,FALSE)-$G330)/IF(N330&lt;0,ABS(N330),N330)</f>
        <v>-5.0084101040735716</v>
      </c>
      <c r="P330" s="152">
        <f>VLOOKUP(P$2,怪物属性!$B$4:$F$29,5,FALSE)/($F330-VLOOKUP(P$2,怪物属性!$B$4:$F$29,4,FALSE))</f>
        <v>2.26587281980335</v>
      </c>
      <c r="Q330" s="153">
        <f>$E330/(VLOOKUP(Q$2,怪物属性!$B$4:$F$29,3,FALSE)-$G330)/IF(P330&lt;0,ABS(P330),P330)</f>
        <v>-3.7783683639369641</v>
      </c>
      <c r="R330" s="152">
        <f>VLOOKUP(R$2,怪物属性!$B$4:$F$29,5,FALSE)/($F330-VLOOKUP(R$2,怪物属性!$B$4:$F$29,4,FALSE))</f>
        <v>2.8097590181110612</v>
      </c>
      <c r="S330" s="153">
        <f>$E330/(VLOOKUP(S$2,怪物属性!$B$4:$F$29,3,FALSE)-$G330)/IF(R330&lt;0,ABS(R330),R330)</f>
        <v>-3.2400830596622576</v>
      </c>
      <c r="T330" s="152">
        <f>VLOOKUP(T$2,怪物属性!$B$4:$F$29,5,FALSE)/($F330-VLOOKUP(T$2,怪物属性!$B$4:$F$29,4,FALSE))</f>
        <v>3.6575687380400845</v>
      </c>
      <c r="U330" s="153">
        <f>$E330/(VLOOKUP(U$2,怪物属性!$B$4:$F$29,3,FALSE)-$G330)/IF(T330&lt;0,ABS(T330),T330)</f>
        <v>-2.6491631611322584</v>
      </c>
      <c r="V330" s="152">
        <f>VLOOKUP(V$2,怪物属性!$B$4:$F$29,5,FALSE)/($F330-VLOOKUP(V$2,怪物属性!$B$4:$F$29,4,FALSE))</f>
        <v>4.3314692425012709</v>
      </c>
      <c r="W330" s="153">
        <f>$E330/(VLOOKUP(W$2,怪物属性!$B$4:$F$29,3,FALSE)-$G330)/IF(V330&lt;0,ABS(V330),V330)</f>
        <v>-2.3926976766046781</v>
      </c>
      <c r="X330" s="152">
        <f>VLOOKUP(X$2,怪物属性!$B$4:$F$29,5,FALSE)/($F330-VLOOKUP(X$2,怪物属性!$B$4:$F$29,4,FALSE))</f>
        <v>5.3850931677018634</v>
      </c>
      <c r="Y330" s="153">
        <f>$E330/(VLOOKUP(Y$2,怪物属性!$B$4:$F$29,3,FALSE)-$G330)/IF(X330&lt;0,ABS(X330),X330)</f>
        <v>-2.0692313467733401</v>
      </c>
      <c r="Z330" s="152">
        <f>VLOOKUP(Z$2,怪物属性!$B$4:$F$29,5,FALSE)/($F330-VLOOKUP(Z$2,怪物属性!$B$4:$F$29,4,FALSE))</f>
        <v>6.2140079838249775</v>
      </c>
      <c r="AA330" s="153">
        <f>$E330/(VLOOKUP(AA$2,怪物属性!$B$4:$F$29,3,FALSE)-$G330)/IF(Z330&lt;0,ABS(Z330),Z330)</f>
        <v>-1.9414801124141452</v>
      </c>
      <c r="AB330" s="152">
        <f>VLOOKUP(AB$2,怪物属性!$B$4:$F$29,5,FALSE)/($F330-VLOOKUP(AB$2,怪物属性!$B$4:$F$29,4,FALSE))</f>
        <v>10.190288713910761</v>
      </c>
      <c r="AC330" s="153">
        <f>$E330/(VLOOKUP(AC$2,怪物属性!$B$4:$F$29,3,FALSE)-$G330)/IF(AB330&lt;0,ABS(AB330),AB330)</f>
        <v>-1.9150841424659055</v>
      </c>
      <c r="AD330" s="152">
        <f>VLOOKUP(AD$2,怪物属性!$B$4:$F$29,5,FALSE)/($F330-VLOOKUP(AD$2,怪物属性!$B$4:$F$29,4,FALSE))</f>
        <v>11.661744295786377</v>
      </c>
      <c r="AE330" s="153">
        <f>$E330/(VLOOKUP(AE$2,怪物属性!$B$4:$F$29,3,FALSE)-$G330)/IF(AD330&lt;0,ABS(AD330),AD330)</f>
        <v>-2.0493387135406254</v>
      </c>
      <c r="AF330" s="152">
        <f>VLOOKUP(AF$2,怪物属性!$B$4:$F$29,5,FALSE)/($F330-VLOOKUP(AF$2,怪物属性!$B$4:$F$29,4,FALSE))</f>
        <v>13.853452166064981</v>
      </c>
      <c r="AG330" s="153">
        <f>$E330/(VLOOKUP(AG$2,怪物属性!$B$4:$F$29,3,FALSE)-$G330)/IF(AF330&lt;0,ABS(AF330),AF330)</f>
        <v>-2.2450414022337695</v>
      </c>
      <c r="AH330" s="152">
        <f>VLOOKUP(AH$2,怪物属性!$B$4:$F$29,5,FALSE)/($F330-VLOOKUP(AH$2,怪物属性!$B$4:$F$29,4,FALSE))</f>
        <v>15.620227038183694</v>
      </c>
      <c r="AI330" s="153">
        <f>$E330/(VLOOKUP(AI$2,怪物属性!$B$4:$F$29,3,FALSE)-$G330)/IF(AH330&lt;0,ABS(AH330),AH330)</f>
        <v>-2.8559202763164366</v>
      </c>
      <c r="AJ330" s="152">
        <f>VLOOKUP(AJ$2,怪物属性!$B$4:$F$29,5,FALSE)/($F330-VLOOKUP(AJ$2,怪物属性!$B$4:$F$29,4,FALSE))</f>
        <v>18.219110955547777</v>
      </c>
      <c r="AK330" s="153">
        <f>$E330/(VLOOKUP(AK$2,怪物属性!$B$4:$F$29,3,FALSE)-$G330)/IF(AJ330&lt;0,ABS(AJ330),AJ330)</f>
        <v>-4.4746969376777077</v>
      </c>
      <c r="AL330" s="152">
        <f>VLOOKUP(AL$2,怪物属性!$B$4:$F$29,5,FALSE)/($F330-VLOOKUP(AL$2,怪物属性!$B$4:$F$29,4,FALSE))</f>
        <v>20.3997501933028</v>
      </c>
      <c r="AM330" s="153">
        <f>$E330/(VLOOKUP(AM$2,怪物属性!$B$4:$F$29,3,FALSE)-$G330)/IF(AL330&lt;0,ABS(AL330),AL330)</f>
        <v>-39.963724666964062</v>
      </c>
      <c r="AN330" s="152">
        <f>VLOOKUP(AN$2,怪物属性!$B$4:$F$29,5,FALSE)/($F330-VLOOKUP(AN$2,怪物属性!$B$4:$F$29,4,FALSE))</f>
        <v>23.463300806109462</v>
      </c>
      <c r="AO330" s="153">
        <f>$E330/(VLOOKUP(AO$2,怪物属性!$B$4:$F$29,3,FALSE)-$G330)/IF(AN330&lt;0,ABS(AN330),AN330)</f>
        <v>4.5419281938043286</v>
      </c>
      <c r="AP330" s="152">
        <f>VLOOKUP(AP$2,怪物属性!$B$4:$F$29,5,FALSE)/($F330-VLOOKUP(AP$2,怪物属性!$B$4:$F$29,4,FALSE))</f>
        <v>25.932895877182123</v>
      </c>
      <c r="AQ330" s="153">
        <f>$E330/(VLOOKUP(AQ$2,怪物属性!$B$4:$F$29,3,FALSE)-$G330)/IF(AP330&lt;0,ABS(AP330),AP330)</f>
        <v>1.8438067809054031</v>
      </c>
      <c r="AR330" s="152">
        <f>VLOOKUP(AR$2,怪物属性!$B$4:$F$29,5,FALSE)/($F330-VLOOKUP(AR$2,怪物属性!$B$4:$F$29,4,FALSE))</f>
        <v>29.509176053664092</v>
      </c>
      <c r="AS330" s="153">
        <f>$E330/(VLOOKUP(AS$2,怪物属性!$B$4:$F$29,3,FALSE)-$G330)/IF(AR330&lt;0,ABS(AR330),AR330)</f>
        <v>1.0376337941179883</v>
      </c>
      <c r="AT330" s="152">
        <f>VLOOKUP(AT$2,怪物属性!$B$4:$F$29,5,FALSE)/($F330-VLOOKUP(AT$2,怪物属性!$B$4:$F$29,4,FALSE))</f>
        <v>32.421278254091973</v>
      </c>
      <c r="AU330" s="153">
        <f>$E330/(VLOOKUP(AU$2,怪物属性!$B$4:$F$29,3,FALSE)-$G330)/IF(AT330&lt;0,ABS(AT330),AT330)</f>
        <v>0.66943156235166568</v>
      </c>
      <c r="AV330" s="152">
        <f>VLOOKUP(AV$2,怪物属性!$B$4:$F$29,5,FALSE)/($F330-VLOOKUP(AV$2,怪物属性!$B$4:$F$29,4,FALSE))</f>
        <v>36.760327253218883</v>
      </c>
      <c r="AW330" s="153">
        <f>$E330/(VLOOKUP(AW$2,怪物属性!$B$4:$F$29,3,FALSE)-$G330)/IF(AV330&lt;0,ABS(AV330),AV330)</f>
        <v>0.43970143850715726</v>
      </c>
      <c r="AX330" s="152">
        <f>VLOOKUP(AX$2,怪物属性!$B$4:$F$29,5,FALSE)/($F330-VLOOKUP(AX$2,怪物属性!$B$4:$F$29,4,FALSE))</f>
        <v>40.271736867670526</v>
      </c>
      <c r="AY330" s="153">
        <f>$E330/(VLOOKUP(AY$2,怪物属性!$B$4:$F$29,3,FALSE)-$G330)/IF(AX330&lt;0,ABS(AX330),AX330)</f>
        <v>0.31761091718060114</v>
      </c>
      <c r="AZ330" s="152">
        <f>VLOOKUP(AZ$2,怪物属性!$B$4:$F$29,5,FALSE)/($F330-VLOOKUP(AZ$2,怪物属性!$B$4:$F$29,4,FALSE))</f>
        <v>45.400437636761488</v>
      </c>
      <c r="BA330" s="153">
        <f>$E330/(VLOOKUP(BA$2,怪物属性!$B$4:$F$29,3,FALSE)-$G330)/IF(AZ330&lt;0,ABS(AZ330),AZ330)</f>
        <v>0.21881950173929171</v>
      </c>
      <c r="BB330" s="152">
        <f>VLOOKUP(BB$2,怪物属性!$B$4:$F$29,5,FALSE)/($F330-VLOOKUP(BB$2,怪物属性!$B$4:$F$29,4,FALSE))</f>
        <v>50.008553654743388</v>
      </c>
      <c r="BC330" s="153">
        <f>$E330/(VLOOKUP(BC$2,怪物属性!$B$4:$F$29,3,FALSE)-$G330)/IF(BB330&lt;0,ABS(BB330),BB330)</f>
        <v>0.15662025824703979</v>
      </c>
      <c r="BD330" s="152">
        <f>VLOOKUP(BD$2,怪物属性!$B$4:$F$29,5,FALSE)/($F330-VLOOKUP(BD$2,怪物属性!$B$4:$F$29,4,FALSE))</f>
        <v>57.7906852248394</v>
      </c>
      <c r="BE330" s="153">
        <f>$E330/(VLOOKUP(BE$2,怪物属性!$B$4:$F$29,3,FALSE)-$G330)/IF(BD330&lt;0,ABS(BD330),BD330)</f>
        <v>9.6507232350897129E-2</v>
      </c>
    </row>
    <row r="331" spans="1:57" x14ac:dyDescent="0.15">
      <c r="A331" s="30">
        <f>VLOOKUP(B331,装备升级!W:AB,静态模拟!C331+1,FALSE)+IF(静态模拟!D331=0,0,VLOOKUP(B331,装备强化!AP:AZ,静态模拟!D331+1,FALSE))</f>
        <v>4291</v>
      </c>
      <c r="B331" s="149">
        <v>25</v>
      </c>
      <c r="C331" s="149">
        <v>5</v>
      </c>
      <c r="D331" s="149">
        <v>6</v>
      </c>
      <c r="E331" s="149">
        <f t="shared" si="16"/>
        <v>65370</v>
      </c>
      <c r="F331" s="22">
        <f t="shared" si="17"/>
        <v>21790</v>
      </c>
      <c r="G331" s="22">
        <f t="shared" si="18"/>
        <v>10895</v>
      </c>
      <c r="H331" s="152">
        <f>VLOOKUP(H$2,怪物属性!$B$4:$F$29,5,FALSE)/($F331-VLOOKUP(H$2,怪物属性!$B$4:$F$29,4,FALSE))</f>
        <v>0.51748750892219841</v>
      </c>
      <c r="I331" s="153">
        <f>$E331/(VLOOKUP(I$2,怪物属性!$B$4:$F$29,3,FALSE)-$G331)/IF(H331&lt;0,ABS(H331),H331)</f>
        <v>-13.516144837917013</v>
      </c>
      <c r="J331" s="152">
        <f>VLOOKUP(J$2,怪物属性!$B$4:$F$29,5,FALSE)/($F331-VLOOKUP(J$2,怪物属性!$B$4:$F$29,4,FALSE))</f>
        <v>0.7703383729301656</v>
      </c>
      <c r="K331" s="153">
        <f>$E331/(VLOOKUP(K$2,怪物属性!$B$4:$F$29,3,FALSE)-$G331)/IF(J331&lt;0,ABS(J331),J331)</f>
        <v>-9.5101213811624064</v>
      </c>
      <c r="L331" s="152">
        <f>VLOOKUP(L$2,怪物属性!$B$4:$F$29,5,FALSE)/($F331-VLOOKUP(L$2,怪物属性!$B$4:$F$29,4,FALSE))</f>
        <v>1.2293986636971046</v>
      </c>
      <c r="M331" s="153">
        <f>$E331/(VLOOKUP(M$2,怪物属性!$B$4:$F$29,3,FALSE)-$G331)/IF(L331&lt;0,ABS(L331),L331)</f>
        <v>-6.257041298719904</v>
      </c>
      <c r="N331" s="152">
        <f>VLOOKUP(N$2,怪物属性!$B$4:$F$29,5,FALSE)/($F331-VLOOKUP(N$2,怪物属性!$B$4:$F$29,4,FALSE))</f>
        <v>1.6143024618991795</v>
      </c>
      <c r="O331" s="153">
        <f>$E331/(VLOOKUP(O$2,怪物属性!$B$4:$F$29,3,FALSE)-$G331)/IF(N331&lt;0,ABS(N331),N331)</f>
        <v>-5.0166340625006738</v>
      </c>
      <c r="P331" s="152">
        <f>VLOOKUP(P$2,怪物属性!$B$4:$F$29,5,FALSE)/($F331-VLOOKUP(P$2,怪物属性!$B$4:$F$29,4,FALSE))</f>
        <v>2.2602888264576864</v>
      </c>
      <c r="Q331" s="153">
        <f>$E331/(VLOOKUP(Q$2,怪物属性!$B$4:$F$29,3,FALSE)-$G331)/IF(P331&lt;0,ABS(P331),P331)</f>
        <v>-3.7839961620350739</v>
      </c>
      <c r="R331" s="152">
        <f>VLOOKUP(R$2,怪物属性!$B$4:$F$29,5,FALSE)/($F331-VLOOKUP(R$2,怪物属性!$B$4:$F$29,4,FALSE))</f>
        <v>2.8027671328323298</v>
      </c>
      <c r="S331" s="153">
        <f>$E331/(VLOOKUP(S$2,怪物属性!$B$4:$F$29,3,FALSE)-$G331)/IF(R331&lt;0,ABS(R331),R331)</f>
        <v>-3.2443147821222356</v>
      </c>
      <c r="T331" s="152">
        <f>VLOOKUP(T$2,怪物属性!$B$4:$F$29,5,FALSE)/($F331-VLOOKUP(T$2,怪物属性!$B$4:$F$29,4,FALSE))</f>
        <v>3.6483825597749648</v>
      </c>
      <c r="U331" s="153">
        <f>$E331/(VLOOKUP(U$2,怪物属性!$B$4:$F$29,3,FALSE)-$G331)/IF(T331&lt;0,ABS(T331),T331)</f>
        <v>-2.652091313332722</v>
      </c>
      <c r="V331" s="152">
        <f>VLOOKUP(V$2,怪物属性!$B$4:$F$29,5,FALSE)/($F331-VLOOKUP(V$2,怪物属性!$B$4:$F$29,4,FALSE))</f>
        <v>4.3204868154158218</v>
      </c>
      <c r="W331" s="153">
        <f>$E331/(VLOOKUP(W$2,怪物属性!$B$4:$F$29,3,FALSE)-$G331)/IF(V331&lt;0,ABS(V331),V331)</f>
        <v>-2.3947830700569352</v>
      </c>
      <c r="X331" s="152">
        <f>VLOOKUP(X$2,怪物属性!$B$4:$F$29,5,FALSE)/($F331-VLOOKUP(X$2,怪物属性!$B$4:$F$29,4,FALSE))</f>
        <v>5.3713071527315552</v>
      </c>
      <c r="Y331" s="153">
        <f>$E331/(VLOOKUP(Y$2,怪物属性!$B$4:$F$29,3,FALSE)-$G331)/IF(X331&lt;0,ABS(X331),X331)</f>
        <v>-2.070469872547688</v>
      </c>
      <c r="Z331" s="152">
        <f>VLOOKUP(Z$2,怪物属性!$B$4:$F$29,5,FALSE)/($F331-VLOOKUP(Z$2,怪物属性!$B$4:$F$29,4,FALSE))</f>
        <v>6.1979419825223641</v>
      </c>
      <c r="AA331" s="153">
        <f>$E331/(VLOOKUP(AA$2,怪物属性!$B$4:$F$29,3,FALSE)-$G331)/IF(Z331&lt;0,ABS(Z331),Z331)</f>
        <v>-1.9420087197128106</v>
      </c>
      <c r="AB331" s="152">
        <f>VLOOKUP(AB$2,怪物属性!$B$4:$F$29,5,FALSE)/($F331-VLOOKUP(AB$2,怪物属性!$B$4:$F$29,4,FALSE))</f>
        <v>10.162504089868033</v>
      </c>
      <c r="AC331" s="153">
        <f>$E331/(VLOOKUP(AC$2,怪物属性!$B$4:$F$29,3,FALSE)-$G331)/IF(AB331&lt;0,ABS(AB331),AB331)</f>
        <v>-1.910445422035892</v>
      </c>
      <c r="AD331" s="152">
        <f>VLOOKUP(AD$2,怪物属性!$B$4:$F$29,5,FALSE)/($F331-VLOOKUP(AD$2,怪物属性!$B$4:$F$29,4,FALSE))</f>
        <v>11.62946354426175</v>
      </c>
      <c r="AE331" s="153">
        <f>$E331/(VLOOKUP(AE$2,怪物属性!$B$4:$F$29,3,FALSE)-$G331)/IF(AD331&lt;0,ABS(AD331),AD331)</f>
        <v>-2.0410557505017404</v>
      </c>
      <c r="AF331" s="152">
        <f>VLOOKUP(AF$2,怪物属性!$B$4:$F$29,5,FALSE)/($F331-VLOOKUP(AF$2,怪物属性!$B$4:$F$29,4,FALSE))</f>
        <v>13.814489818877265</v>
      </c>
      <c r="AG331" s="153">
        <f>$E331/(VLOOKUP(AG$2,怪物属性!$B$4:$F$29,3,FALSE)-$G331)/IF(AF331&lt;0,ABS(AF331),AF331)</f>
        <v>-2.2299660680723017</v>
      </c>
      <c r="AH331" s="152">
        <f>VLOOKUP(AH$2,怪物属性!$B$4:$F$29,5,FALSE)/($F331-VLOOKUP(AH$2,怪物属性!$B$4:$F$29,4,FALSE))</f>
        <v>15.575577406814544</v>
      </c>
      <c r="AI331" s="153">
        <f>$E331/(VLOOKUP(AI$2,怪物属性!$B$4:$F$29,3,FALSE)-$G331)/IF(AH331&lt;0,ABS(AH331),AH331)</f>
        <v>-2.8224311782689822</v>
      </c>
      <c r="AJ331" s="152">
        <f>VLOOKUP(AJ$2,怪物属性!$B$4:$F$29,5,FALSE)/($F331-VLOOKUP(AJ$2,怪物属性!$B$4:$F$29,4,FALSE))</f>
        <v>18.166123778501628</v>
      </c>
      <c r="AK331" s="153">
        <f>$E331/(VLOOKUP(AK$2,怪物属性!$B$4:$F$29,3,FALSE)-$G331)/IF(AJ331&lt;0,ABS(AJ331),AJ331)</f>
        <v>-4.3617650414853211</v>
      </c>
      <c r="AL331" s="152">
        <f>VLOOKUP(AL$2,怪物属性!$B$4:$F$29,5,FALSE)/($F331-VLOOKUP(AL$2,怪物属性!$B$4:$F$29,4,FALSE))</f>
        <v>20.339263476249776</v>
      </c>
      <c r="AM331" s="153">
        <f>$E331/(VLOOKUP(AM$2,怪物属性!$B$4:$F$29,3,FALSE)-$G331)/IF(AL331&lt;0,ABS(AL331),AL331)</f>
        <v>-30.609339875969805</v>
      </c>
      <c r="AN331" s="152">
        <f>VLOOKUP(AN$2,怪物属性!$B$4:$F$29,5,FALSE)/($F331-VLOOKUP(AN$2,怪物属性!$B$4:$F$29,4,FALSE))</f>
        <v>23.39241041754789</v>
      </c>
      <c r="AO331" s="153">
        <f>$E331/(VLOOKUP(AO$2,怪物属性!$B$4:$F$29,3,FALSE)-$G331)/IF(AN331&lt;0,ABS(AN331),AN331)</f>
        <v>4.7606407387022527</v>
      </c>
      <c r="AP331" s="152">
        <f>VLOOKUP(AP$2,怪物属性!$B$4:$F$29,5,FALSE)/($F331-VLOOKUP(AP$2,怪物属性!$B$4:$F$29,4,FALSE))</f>
        <v>25.852875833127623</v>
      </c>
      <c r="AQ331" s="153">
        <f>$E331/(VLOOKUP(AQ$2,怪物属性!$B$4:$F$29,3,FALSE)-$G331)/IF(AP331&lt;0,ABS(AP331),AP331)</f>
        <v>1.8883785019368058</v>
      </c>
      <c r="AR331" s="152">
        <f>VLOOKUP(AR$2,怪物属性!$B$4:$F$29,5,FALSE)/($F331-VLOOKUP(AR$2,怪物属性!$B$4:$F$29,4,FALSE))</f>
        <v>29.41609891496341</v>
      </c>
      <c r="AS331" s="153">
        <f>$E331/(VLOOKUP(AS$2,怪物属性!$B$4:$F$29,3,FALSE)-$G331)/IF(AR331&lt;0,ABS(AR331),AR331)</f>
        <v>1.0557019106697973</v>
      </c>
      <c r="AT331" s="152">
        <f>VLOOKUP(AT$2,怪物属性!$B$4:$F$29,5,FALSE)/($F331-VLOOKUP(AT$2,怪物属性!$B$4:$F$29,4,FALSE))</f>
        <v>32.316327851871037</v>
      </c>
      <c r="AU331" s="153">
        <f>$E331/(VLOOKUP(AU$2,怪物属性!$B$4:$F$29,3,FALSE)-$G331)/IF(AT331&lt;0,ABS(AT331),AT331)</f>
        <v>0.67879747077971908</v>
      </c>
      <c r="AV331" s="152">
        <f>VLOOKUP(AV$2,怪物属性!$B$4:$F$29,5,FALSE)/($F331-VLOOKUP(AV$2,怪物属性!$B$4:$F$29,4,FALSE))</f>
        <v>36.637481620104268</v>
      </c>
      <c r="AW331" s="153">
        <f>$E331/(VLOOKUP(AW$2,怪物属性!$B$4:$F$29,3,FALSE)-$G331)/IF(AV331&lt;0,ABS(AV331),AV331)</f>
        <v>0.44494722112572521</v>
      </c>
      <c r="AX331" s="152">
        <f>VLOOKUP(AX$2,怪物属性!$B$4:$F$29,5,FALSE)/($F331-VLOOKUP(AX$2,怪物属性!$B$4:$F$29,4,FALSE))</f>
        <v>40.132494295000349</v>
      </c>
      <c r="AY331" s="153">
        <f>$E331/(VLOOKUP(AY$2,怪物属性!$B$4:$F$29,3,FALSE)-$G331)/IF(AX331&lt;0,ABS(AX331),AX331)</f>
        <v>0.32101983667382844</v>
      </c>
      <c r="AZ331" s="152">
        <f>VLOOKUP(AZ$2,怪物属性!$B$4:$F$29,5,FALSE)/($F331-VLOOKUP(AZ$2,怪物属性!$B$4:$F$29,4,FALSE))</f>
        <v>45.235465116279073</v>
      </c>
      <c r="BA331" s="153">
        <f>$E331/(VLOOKUP(BA$2,怪物属性!$B$4:$F$29,3,FALSE)-$G331)/IF(AZ331&lt;0,ABS(AZ331),AZ331)</f>
        <v>0.22096407803795537</v>
      </c>
      <c r="BB331" s="152">
        <f>VLOOKUP(BB$2,怪物属性!$B$4:$F$29,5,FALSE)/($F331-VLOOKUP(BB$2,怪物属性!$B$4:$F$29,4,FALSE))</f>
        <v>49.814872192099145</v>
      </c>
      <c r="BC331" s="153">
        <f>$E331/(VLOOKUP(BC$2,怪物属性!$B$4:$F$29,3,FALSE)-$G331)/IF(BB331&lt;0,ABS(BB331),BB331)</f>
        <v>0.15806537118446734</v>
      </c>
      <c r="BD331" s="152">
        <f>VLOOKUP(BD$2,怪物属性!$B$4:$F$29,5,FALSE)/($F331-VLOOKUP(BD$2,怪物属性!$B$4:$F$29,4,FALSE))</f>
        <v>57.534020252265059</v>
      </c>
      <c r="BE331" s="153">
        <f>$E331/(VLOOKUP(BE$2,怪物属性!$B$4:$F$29,3,FALSE)-$G331)/IF(BD331&lt;0,ABS(BD331),BD331)</f>
        <v>9.7368868507529349E-2</v>
      </c>
    </row>
    <row r="332" spans="1:57" x14ac:dyDescent="0.15">
      <c r="A332" s="30">
        <f>VLOOKUP(B332,装备升级!W:AB,静态模拟!C332+1,FALSE)+IF(静态模拟!D332=0,0,VLOOKUP(B332,装备强化!AP:AZ,静态模拟!D332+1,FALSE))</f>
        <v>5590</v>
      </c>
      <c r="B332" s="149">
        <v>25</v>
      </c>
      <c r="C332" s="149">
        <v>5</v>
      </c>
      <c r="D332" s="149">
        <v>7</v>
      </c>
      <c r="E332" s="149">
        <f t="shared" si="16"/>
        <v>65520</v>
      </c>
      <c r="F332" s="22">
        <f t="shared" si="17"/>
        <v>21840</v>
      </c>
      <c r="G332" s="22">
        <f t="shared" si="18"/>
        <v>10920</v>
      </c>
      <c r="H332" s="152">
        <f>VLOOKUP(H$2,怪物属性!$B$4:$F$29,5,FALSE)/($F332-VLOOKUP(H$2,怪物属性!$B$4:$F$29,4,FALSE))</f>
        <v>0.51625919772133866</v>
      </c>
      <c r="I332" s="153">
        <f>$E332/(VLOOKUP(I$2,怪物属性!$B$4:$F$29,3,FALSE)-$G332)/IF(H332&lt;0,ABS(H332),H332)</f>
        <v>-13.543164347822888</v>
      </c>
      <c r="J332" s="152">
        <f>VLOOKUP(J$2,怪物属性!$B$4:$F$29,5,FALSE)/($F332-VLOOKUP(J$2,怪物属性!$B$4:$F$29,4,FALSE))</f>
        <v>0.76849413454632509</v>
      </c>
      <c r="K332" s="153">
        <f>$E332/(VLOOKUP(K$2,怪物属性!$B$4:$F$29,3,FALSE)-$G332)/IF(J332&lt;0,ABS(J332),J332)</f>
        <v>-9.5281230285888565</v>
      </c>
      <c r="L332" s="152">
        <f>VLOOKUP(L$2,怪物属性!$B$4:$F$29,5,FALSE)/($F332-VLOOKUP(L$2,怪物属性!$B$4:$F$29,4,FALSE))</f>
        <v>1.2264296754250386</v>
      </c>
      <c r="M332" s="153">
        <f>$E332/(VLOOKUP(M$2,怪物属性!$B$4:$F$29,3,FALSE)-$G332)/IF(L332&lt;0,ABS(L332),L332)</f>
        <v>-6.2681408939715446</v>
      </c>
      <c r="N332" s="152">
        <f>VLOOKUP(N$2,怪物属性!$B$4:$F$29,5,FALSE)/($F332-VLOOKUP(N$2,怪物属性!$B$4:$F$29,4,FALSE))</f>
        <v>1.6103693597115292</v>
      </c>
      <c r="O332" s="153">
        <f>$E332/(VLOOKUP(O$2,怪物属性!$B$4:$F$29,3,FALSE)-$G332)/IF(N332&lt;0,ABS(N332),N332)</f>
        <v>-5.0248632929219053</v>
      </c>
      <c r="P332" s="152">
        <f>VLOOKUP(P$2,怪物属性!$B$4:$F$29,5,FALSE)/($F332-VLOOKUP(P$2,怪物属性!$B$4:$F$29,4,FALSE))</f>
        <v>2.2547322877230935</v>
      </c>
      <c r="Q332" s="153">
        <f>$E332/(VLOOKUP(Q$2,怪物属性!$B$4:$F$29,3,FALSE)-$G332)/IF(P332&lt;0,ABS(P332),P332)</f>
        <v>-3.7896299199209005</v>
      </c>
      <c r="R332" s="152">
        <f>VLOOKUP(R$2,怪物属性!$B$4:$F$29,5,FALSE)/($F332-VLOOKUP(R$2,怪物属性!$B$4:$F$29,4,FALSE))</f>
        <v>2.7958099587946186</v>
      </c>
      <c r="S332" s="153">
        <f>$E332/(VLOOKUP(S$2,怪物属性!$B$4:$F$29,3,FALSE)-$G332)/IF(R332&lt;0,ABS(R332),R332)</f>
        <v>-3.2485540964898196</v>
      </c>
      <c r="T332" s="152">
        <f>VLOOKUP(T$2,怪物属性!$B$4:$F$29,5,FALSE)/($F332-VLOOKUP(T$2,怪物属性!$B$4:$F$29,4,FALSE))</f>
        <v>3.6392424090590239</v>
      </c>
      <c r="U332" s="153">
        <f>$E332/(VLOOKUP(U$2,怪物属性!$B$4:$F$29,3,FALSE)-$G332)/IF(T332&lt;0,ABS(T332),T332)</f>
        <v>-2.6550283304398192</v>
      </c>
      <c r="V332" s="152">
        <f>VLOOKUP(V$2,怪物属性!$B$4:$F$29,5,FALSE)/($F332-VLOOKUP(V$2,怪物属性!$B$4:$F$29,4,FALSE))</f>
        <v>4.3095599393019723</v>
      </c>
      <c r="W332" s="153">
        <f>$E332/(VLOOKUP(W$2,怪物属性!$B$4:$F$29,3,FALSE)-$G332)/IF(V332&lt;0,ABS(V332),V332)</f>
        <v>-2.3968797809718159</v>
      </c>
      <c r="X332" s="152">
        <f>VLOOKUP(X$2,怪物属性!$B$4:$F$29,5,FALSE)/($F332-VLOOKUP(X$2,怪物属性!$B$4:$F$29,4,FALSE))</f>
        <v>5.3575915428221235</v>
      </c>
      <c r="Y332" s="153">
        <f>$E332/(VLOOKUP(Y$2,怪物属性!$B$4:$F$29,3,FALSE)-$G332)/IF(X332&lt;0,ABS(X332),X332)</f>
        <v>-2.0717221298986788</v>
      </c>
      <c r="Z332" s="152">
        <f>VLOOKUP(Z$2,怪物属性!$B$4:$F$29,5,FALSE)/($F332-VLOOKUP(Z$2,怪物属性!$B$4:$F$29,4,FALSE))</f>
        <v>6.1819588426427359</v>
      </c>
      <c r="AA332" s="153">
        <f>$E332/(VLOOKUP(AA$2,怪物属性!$B$4:$F$29,3,FALSE)-$G332)/IF(Z332&lt;0,ABS(Z332),Z332)</f>
        <v>-1.9425554196710382</v>
      </c>
      <c r="AB332" s="152">
        <f>VLOOKUP(AB$2,怪物属性!$B$4:$F$29,5,FALSE)/($F332-VLOOKUP(AB$2,怪物属性!$B$4:$F$29,4,FALSE))</f>
        <v>10.134870567761583</v>
      </c>
      <c r="AC332" s="153">
        <f>$E332/(VLOOKUP(AC$2,怪物属性!$B$4:$F$29,3,FALSE)-$G332)/IF(AB332&lt;0,ABS(AB332),AB332)</f>
        <v>-1.9058988081497774</v>
      </c>
      <c r="AD332" s="152">
        <f>VLOOKUP(AD$2,怪物属性!$B$4:$F$29,5,FALSE)/($F332-VLOOKUP(AD$2,怪物属性!$B$4:$F$29,4,FALSE))</f>
        <v>11.597361011428257</v>
      </c>
      <c r="AE332" s="153">
        <f>$E332/(VLOOKUP(AE$2,怪物属性!$B$4:$F$29,3,FALSE)-$G332)/IF(AD332&lt;0,ABS(AD332),AD332)</f>
        <v>-2.0329475104931634</v>
      </c>
      <c r="AF332" s="152">
        <f>VLOOKUP(AF$2,怪物属性!$B$4:$F$29,5,FALSE)/($F332-VLOOKUP(AF$2,怪物属性!$B$4:$F$29,4,FALSE))</f>
        <v>13.775746017500561</v>
      </c>
      <c r="AG332" s="153">
        <f>$E332/(VLOOKUP(AG$2,怪物属性!$B$4:$F$29,3,FALSE)-$G332)/IF(AF332&lt;0,ABS(AF332),AF332)</f>
        <v>-2.215270260281927</v>
      </c>
      <c r="AH332" s="152">
        <f>VLOOKUP(AH$2,怪物属性!$B$4:$F$29,5,FALSE)/($F332-VLOOKUP(AH$2,怪物属性!$B$4:$F$29,4,FALSE))</f>
        <v>15.531182305324364</v>
      </c>
      <c r="AI332" s="153">
        <f>$E332/(VLOOKUP(AI$2,怪物属性!$B$4:$F$29,3,FALSE)-$G332)/IF(AH332&lt;0,ABS(AH332),AH332)</f>
        <v>-2.7900859368882625</v>
      </c>
      <c r="AJ332" s="152">
        <f>VLOOKUP(AJ$2,怪物属性!$B$4:$F$29,5,FALSE)/($F332-VLOOKUP(AJ$2,怪物属性!$B$4:$F$29,4,FALSE))</f>
        <v>18.113443916019023</v>
      </c>
      <c r="AK332" s="153">
        <f>$E332/(VLOOKUP(AK$2,怪物属性!$B$4:$F$29,3,FALSE)-$G332)/IF(AJ332&lt;0,ABS(AJ332),AJ332)</f>
        <v>-4.2555327025915259</v>
      </c>
      <c r="AL332" s="152">
        <f>VLOOKUP(AL$2,怪物属性!$B$4:$F$29,5,FALSE)/($F332-VLOOKUP(AL$2,怪物属性!$B$4:$F$29,4,FALSE))</f>
        <v>20.279134393661682</v>
      </c>
      <c r="AM332" s="153">
        <f>$E332/(VLOOKUP(AM$2,怪物属性!$B$4:$F$29,3,FALSE)-$G332)/IF(AL332&lt;0,ABS(AL332),AL332)</f>
        <v>-24.853131806135032</v>
      </c>
      <c r="AN332" s="152">
        <f>VLOOKUP(AN$2,怪物属性!$B$4:$F$29,5,FALSE)/($F332-VLOOKUP(AN$2,怪物属性!$B$4:$F$29,4,FALSE))</f>
        <v>23.321947105247304</v>
      </c>
      <c r="AO332" s="153">
        <f>$E332/(VLOOKUP(AO$2,怪物属性!$B$4:$F$29,3,FALSE)-$G332)/IF(AN332&lt;0,ABS(AN332),AN332)</f>
        <v>4.9988806409310396</v>
      </c>
      <c r="AP332" s="152">
        <f>VLOOKUP(AP$2,怪物属性!$B$4:$F$29,5,FALSE)/($F332-VLOOKUP(AP$2,怪物属性!$B$4:$F$29,4,FALSE))</f>
        <v>25.773348098929493</v>
      </c>
      <c r="AQ332" s="153">
        <f>$E332/(VLOOKUP(AQ$2,怪物属性!$B$4:$F$29,3,FALSE)-$G332)/IF(AP332&lt;0,ABS(AP332),AP332)</f>
        <v>1.9346735048637789</v>
      </c>
      <c r="AR332" s="152">
        <f>VLOOKUP(AR$2,怪物属性!$B$4:$F$29,5,FALSE)/($F332-VLOOKUP(AR$2,怪物属性!$B$4:$F$29,4,FALSE))</f>
        <v>29.323607093447364</v>
      </c>
      <c r="AS332" s="153">
        <f>$E332/(VLOOKUP(AS$2,怪物属性!$B$4:$F$29,3,FALSE)-$G332)/IF(AR332&lt;0,ABS(AR332),AR332)</f>
        <v>1.0742198222618722</v>
      </c>
      <c r="AT332" s="152">
        <f>VLOOKUP(AT$2,怪物属性!$B$4:$F$29,5,FALSE)/($F332-VLOOKUP(AT$2,怪物属性!$B$4:$F$29,4,FALSE))</f>
        <v>32.212054723799689</v>
      </c>
      <c r="AU332" s="153">
        <f>$E332/(VLOOKUP(AU$2,怪物属性!$B$4:$F$29,3,FALSE)-$G332)/IF(AT332&lt;0,ABS(AT332),AT332)</f>
        <v>0.68833202422524209</v>
      </c>
      <c r="AV332" s="152">
        <f>VLOOKUP(AV$2,怪物属性!$B$4:$F$29,5,FALSE)/($F332-VLOOKUP(AV$2,怪物属性!$B$4:$F$29,4,FALSE))</f>
        <v>36.515454303224089</v>
      </c>
      <c r="AW332" s="153">
        <f>$E332/(VLOOKUP(AW$2,怪物属性!$B$4:$F$29,3,FALSE)-$G332)/IF(AV332&lt;0,ABS(AV332),AV332)</f>
        <v>0.45026568954227048</v>
      </c>
      <c r="AX332" s="152">
        <f>VLOOKUP(AX$2,怪物属性!$B$4:$F$29,5,FALSE)/($F332-VLOOKUP(AX$2,怪物属性!$B$4:$F$29,4,FALSE))</f>
        <v>39.994211287988421</v>
      </c>
      <c r="AY332" s="153">
        <f>$E332/(VLOOKUP(AY$2,怪物属性!$B$4:$F$29,3,FALSE)-$G332)/IF(AX332&lt;0,ABS(AX332),AX332)</f>
        <v>0.32446763360405412</v>
      </c>
      <c r="AZ332" s="152">
        <f>VLOOKUP(AZ$2,怪物属性!$B$4:$F$29,5,FALSE)/($F332-VLOOKUP(AZ$2,怪物属性!$B$4:$F$29,4,FALSE))</f>
        <v>45.071687183200581</v>
      </c>
      <c r="BA332" s="153">
        <f>$E332/(VLOOKUP(BA$2,怪物属性!$B$4:$F$29,3,FALSE)-$G332)/IF(AZ332&lt;0,ABS(AZ332),AZ332)</f>
        <v>0.22312881205315668</v>
      </c>
      <c r="BB332" s="152">
        <f>VLOOKUP(BB$2,怪物属性!$B$4:$F$29,5,FALSE)/($F332-VLOOKUP(BB$2,怪物属性!$B$4:$F$29,4,FALSE))</f>
        <v>49.622685185185183</v>
      </c>
      <c r="BC332" s="153">
        <f>$E332/(VLOOKUP(BC$2,怪物属性!$B$4:$F$29,3,FALSE)-$G332)/IF(BB332&lt;0,ABS(BB332),BB332)</f>
        <v>0.15952203176065718</v>
      </c>
      <c r="BD332" s="152">
        <f>VLOOKUP(BD$2,怪物属性!$B$4:$F$29,5,FALSE)/($F332-VLOOKUP(BD$2,怪物属性!$B$4:$F$29,4,FALSE))</f>
        <v>57.27962504421648</v>
      </c>
      <c r="BE332" s="153">
        <f>$E332/(VLOOKUP(BE$2,怪物属性!$B$4:$F$29,3,FALSE)-$G332)/IF(BD332&lt;0,ABS(BD332),BD332)</f>
        <v>9.823619343383666E-2</v>
      </c>
    </row>
    <row r="333" spans="1:57" x14ac:dyDescent="0.15">
      <c r="A333" s="30">
        <f>VLOOKUP(B333,装备升级!W:AB,静态模拟!C333+1,FALSE)+IF(静态模拟!D333=0,0,VLOOKUP(B333,装备强化!AP:AZ,静态模拟!D333+1,FALSE))</f>
        <v>7207</v>
      </c>
      <c r="B333" s="149">
        <v>25</v>
      </c>
      <c r="C333" s="149">
        <v>5</v>
      </c>
      <c r="D333" s="149">
        <v>8</v>
      </c>
      <c r="E333" s="149">
        <f t="shared" si="16"/>
        <v>65670</v>
      </c>
      <c r="F333" s="22">
        <f t="shared" si="17"/>
        <v>21890</v>
      </c>
      <c r="G333" s="22">
        <f t="shared" si="18"/>
        <v>10945</v>
      </c>
      <c r="H333" s="152">
        <f>VLOOKUP(H$2,怪物属性!$B$4:$F$29,5,FALSE)/($F333-VLOOKUP(H$2,怪物属性!$B$4:$F$29,4,FALSE))</f>
        <v>0.51503670376509592</v>
      </c>
      <c r="I333" s="153">
        <f>$E333/(VLOOKUP(I$2,怪物属性!$B$4:$F$29,3,FALSE)-$G333)/IF(H333&lt;0,ABS(H333),H333)</f>
        <v>-13.570186873357702</v>
      </c>
      <c r="J333" s="152">
        <f>VLOOKUP(J$2,怪物属性!$B$4:$F$29,5,FALSE)/($F333-VLOOKUP(J$2,怪物属性!$B$4:$F$29,4,FALSE))</f>
        <v>0.76665870551707671</v>
      </c>
      <c r="K333" s="153">
        <f>$E333/(VLOOKUP(K$2,怪物属性!$B$4:$F$29,3,FALSE)-$G333)/IF(J333&lt;0,ABS(J333),J333)</f>
        <v>-9.5461285205564774</v>
      </c>
      <c r="L333" s="152">
        <f>VLOOKUP(L$2,怪物属性!$B$4:$F$29,5,FALSE)/($F333-VLOOKUP(L$2,怪物属性!$B$4:$F$29,4,FALSE))</f>
        <v>1.2234749927724775</v>
      </c>
      <c r="M333" s="153">
        <f>$E333/(VLOOKUP(M$2,怪物属性!$B$4:$F$29,3,FALSE)-$G333)/IF(L333&lt;0,ABS(L333),L333)</f>
        <v>-6.2792446723628075</v>
      </c>
      <c r="N333" s="152">
        <f>VLOOKUP(N$2,怪物属性!$B$4:$F$29,5,FALSE)/($F333-VLOOKUP(N$2,怪物属性!$B$4:$F$29,4,FALSE))</f>
        <v>1.6064553762395488</v>
      </c>
      <c r="O333" s="153">
        <f>$E333/(VLOOKUP(O$2,怪物属性!$B$4:$F$29,3,FALSE)-$G333)/IF(N333&lt;0,ABS(N333),N333)</f>
        <v>-5.0330977466547289</v>
      </c>
      <c r="P333" s="152">
        <f>VLOOKUP(P$2,怪物属性!$B$4:$F$29,5,FALSE)/($F333-VLOOKUP(P$2,怪物属性!$B$4:$F$29,4,FALSE))</f>
        <v>2.2492030016185196</v>
      </c>
      <c r="Q333" s="153">
        <f>$E333/(VLOOKUP(Q$2,怪物属性!$B$4:$F$29,3,FALSE)-$G333)/IF(P333&lt;0,ABS(P333),P333)</f>
        <v>-3.7952695794917437</v>
      </c>
      <c r="R333" s="152">
        <f>VLOOKUP(R$2,怪物属性!$B$4:$F$29,5,FALSE)/($F333-VLOOKUP(R$2,怪物属性!$B$4:$F$29,4,FALSE))</f>
        <v>2.7888872381518346</v>
      </c>
      <c r="S333" s="153">
        <f>$E333/(VLOOKUP(S$2,怪物属性!$B$4:$F$29,3,FALSE)-$G333)/IF(R333&lt;0,ABS(R333),R333)</f>
        <v>-3.2528009241086955</v>
      </c>
      <c r="T333" s="152">
        <f>VLOOKUP(T$2,怪物属性!$B$4:$F$29,5,FALSE)/($F333-VLOOKUP(T$2,怪物属性!$B$4:$F$29,4,FALSE))</f>
        <v>3.6301479408236705</v>
      </c>
      <c r="U333" s="153">
        <f>$E333/(VLOOKUP(U$2,怪物属性!$B$4:$F$29,3,FALSE)-$G333)/IF(T333&lt;0,ABS(T333),T333)</f>
        <v>-2.6579741147650413</v>
      </c>
      <c r="V333" s="152">
        <f>VLOOKUP(V$2,怪物属性!$B$4:$F$29,5,FALSE)/($F333-VLOOKUP(V$2,怪物属性!$B$4:$F$29,4,FALSE))</f>
        <v>4.2986881937436934</v>
      </c>
      <c r="W333" s="153">
        <f>$E333/(VLOOKUP(W$2,怪物属性!$B$4:$F$29,3,FALSE)-$G333)/IF(V333&lt;0,ABS(V333),V333)</f>
        <v>-2.398987676056338</v>
      </c>
      <c r="X333" s="152">
        <f>VLOOKUP(X$2,怪物属性!$B$4:$F$29,5,FALSE)/($F333-VLOOKUP(X$2,怪物属性!$B$4:$F$29,4,FALSE))</f>
        <v>5.3439458000101876</v>
      </c>
      <c r="Y333" s="153">
        <f>$E333/(VLOOKUP(Y$2,怪物属性!$B$4:$F$29,3,FALSE)-$G333)/IF(X333&lt;0,ABS(X333),X333)</f>
        <v>-2.0729879450968505</v>
      </c>
      <c r="Z333" s="152">
        <f>VLOOKUP(Z$2,怪物属性!$B$4:$F$29,5,FALSE)/($F333-VLOOKUP(Z$2,怪物属性!$B$4:$F$29,4,FALSE))</f>
        <v>6.16605792479037</v>
      </c>
      <c r="AA333" s="153">
        <f>$E333/(VLOOKUP(AA$2,怪物属性!$B$4:$F$29,3,FALSE)-$G333)/IF(Z333&lt;0,ABS(Z333),Z333)</f>
        <v>-1.9431199647154891</v>
      </c>
      <c r="AB333" s="152">
        <f>VLOOKUP(AB$2,怪物属性!$B$4:$F$29,5,FALSE)/($F333-VLOOKUP(AB$2,怪物属性!$B$4:$F$29,4,FALSE))</f>
        <v>10.107386918320859</v>
      </c>
      <c r="AC333" s="153">
        <f>$E333/(VLOOKUP(AC$2,怪物属性!$B$4:$F$29,3,FALSE)-$G333)/IF(AB333&lt;0,ABS(AB333),AB333)</f>
        <v>-1.9014422791538312</v>
      </c>
      <c r="AD333" s="152">
        <f>VLOOKUP(AD$2,怪物属性!$B$4:$F$29,5,FALSE)/($F333-VLOOKUP(AD$2,怪物属性!$B$4:$F$29,4,FALSE))</f>
        <v>11.56543522545835</v>
      </c>
      <c r="AE333" s="153">
        <f>$E333/(VLOOKUP(AE$2,怪物属性!$B$4:$F$29,3,FALSE)-$G333)/IF(AD333&lt;0,ABS(AD333),AD333)</f>
        <v>-2.0250093201100197</v>
      </c>
      <c r="AF333" s="152">
        <f>VLOOKUP(AF$2,怪物属性!$B$4:$F$29,5,FALSE)/($F333-VLOOKUP(AF$2,怪物属性!$B$4:$F$29,4,FALSE))</f>
        <v>13.737218928291755</v>
      </c>
      <c r="AG333" s="153">
        <f>$E333/(VLOOKUP(AG$2,怪物属性!$B$4:$F$29,3,FALSE)-$G333)/IF(AF333&lt;0,ABS(AF333),AF333)</f>
        <v>-2.2009408736702718</v>
      </c>
      <c r="AH333" s="152">
        <f>VLOOKUP(AH$2,怪物属性!$B$4:$F$29,5,FALSE)/($F333-VLOOKUP(AH$2,怪物属性!$B$4:$F$29,4,FALSE))</f>
        <v>15.487039563437927</v>
      </c>
      <c r="AI333" s="153">
        <f>$E333/(VLOOKUP(AI$2,怪物属性!$B$4:$F$29,3,FALSE)-$G333)/IF(AH333&lt;0,ABS(AH333),AH333)</f>
        <v>-2.7588287361365391</v>
      </c>
      <c r="AJ333" s="152">
        <f>VLOOKUP(AJ$2,怪物属性!$B$4:$F$29,5,FALSE)/($F333-VLOOKUP(AJ$2,怪物属性!$B$4:$F$29,4,FALSE))</f>
        <v>18.061068702290076</v>
      </c>
      <c r="AK333" s="153">
        <f>$E333/(VLOOKUP(AK$2,怪物属性!$B$4:$F$29,3,FALSE)-$G333)/IF(AJ333&lt;0,ABS(AJ333),AJ333)</f>
        <v>-4.1554256732278709</v>
      </c>
      <c r="AL333" s="152">
        <f>VLOOKUP(AL$2,怪物属性!$B$4:$F$29,5,FALSE)/($F333-VLOOKUP(AL$2,怪物属性!$B$4:$F$29,4,FALSE))</f>
        <v>20.219359783057243</v>
      </c>
      <c r="AM333" s="153">
        <f>$E333/(VLOOKUP(AM$2,怪物属性!$B$4:$F$29,3,FALSE)-$G333)/IF(AL333&lt;0,ABS(AL333),AL333)</f>
        <v>-20.9540472052858</v>
      </c>
      <c r="AN333" s="152">
        <f>VLOOKUP(AN$2,怪物属性!$B$4:$F$29,5,FALSE)/($F333-VLOOKUP(AN$2,怪物属性!$B$4:$F$29,4,FALSE))</f>
        <v>23.251907021442729</v>
      </c>
      <c r="AO333" s="153">
        <f>$E333/(VLOOKUP(AO$2,怪物属性!$B$4:$F$29,3,FALSE)-$G333)/IF(AN333&lt;0,ABS(AN333),AN333)</f>
        <v>5.2593751850341022</v>
      </c>
      <c r="AP333" s="152">
        <f>VLOOKUP(AP$2,怪物属性!$B$4:$F$29,5,FALSE)/($F333-VLOOKUP(AP$2,怪物属性!$B$4:$F$29,4,FALSE))</f>
        <v>25.694308145240431</v>
      </c>
      <c r="AQ333" s="153">
        <f>$E333/(VLOOKUP(AQ$2,怪物属性!$B$4:$F$29,3,FALSE)-$G333)/IF(AP333&lt;0,ABS(AP333),AP333)</f>
        <v>1.9827920582217513</v>
      </c>
      <c r="AR333" s="152">
        <f>VLOOKUP(AR$2,怪物属性!$B$4:$F$29,5,FALSE)/($F333-VLOOKUP(AR$2,怪物属性!$B$4:$F$29,4,FALSE))</f>
        <v>29.231695085255769</v>
      </c>
      <c r="AS333" s="153">
        <f>$E333/(VLOOKUP(AS$2,怪物属性!$B$4:$F$29,3,FALSE)-$G333)/IF(AR333&lt;0,ABS(AR333),AR333)</f>
        <v>1.0932039447715947</v>
      </c>
      <c r="AT333" s="152">
        <f>VLOOKUP(AT$2,怪物属性!$B$4:$F$29,5,FALSE)/($F333-VLOOKUP(AT$2,怪物属性!$B$4:$F$29,4,FALSE))</f>
        <v>32.108452335005786</v>
      </c>
      <c r="AU333" s="153">
        <f>$E333/(VLOOKUP(AU$2,怪物属性!$B$4:$F$29,3,FALSE)-$G333)/IF(AT333&lt;0,ABS(AT333),AT333)</f>
        <v>0.69803953954021714</v>
      </c>
      <c r="AV333" s="152">
        <f>VLOOKUP(AV$2,怪物属性!$B$4:$F$29,5,FALSE)/($F333-VLOOKUP(AV$2,怪物属性!$B$4:$F$29,4,FALSE))</f>
        <v>36.394237153100519</v>
      </c>
      <c r="AW333" s="153">
        <f>$E333/(VLOOKUP(AW$2,怪物属性!$B$4:$F$29,3,FALSE)-$G333)/IF(AV333&lt;0,ABS(AV333),AV333)</f>
        <v>0.45565822038175502</v>
      </c>
      <c r="AX333" s="152">
        <f>VLOOKUP(AX$2,怪物属性!$B$4:$F$29,5,FALSE)/($F333-VLOOKUP(AX$2,怪物属性!$B$4:$F$29,4,FALSE))</f>
        <v>39.856877961678457</v>
      </c>
      <c r="AY333" s="153">
        <f>$E333/(VLOOKUP(AY$2,怪物属性!$B$4:$F$29,3,FALSE)-$G333)/IF(AX333&lt;0,ABS(AX333),AX333)</f>
        <v>0.32795488834702952</v>
      </c>
      <c r="AZ333" s="152">
        <f>VLOOKUP(AZ$2,怪物属性!$B$4:$F$29,5,FALSE)/($F333-VLOOKUP(AZ$2,怪物属性!$B$4:$F$29,4,FALSE))</f>
        <v>44.909090909090907</v>
      </c>
      <c r="BA333" s="153">
        <f>$E333/(VLOOKUP(BA$2,怪物属性!$B$4:$F$29,3,FALSE)-$G333)/IF(AZ333&lt;0,ABS(AZ333),AZ333)</f>
        <v>0.2253139367323132</v>
      </c>
      <c r="BB333" s="152">
        <f>VLOOKUP(BB$2,怪物属性!$B$4:$F$29,5,FALSE)/($F333-VLOOKUP(BB$2,怪物属性!$B$4:$F$29,4,FALSE))</f>
        <v>49.431975403535745</v>
      </c>
      <c r="BC333" s="153">
        <f>$E333/(VLOOKUP(BC$2,怪物属性!$B$4:$F$29,3,FALSE)-$G333)/IF(BB333&lt;0,ABS(BB333),BB333)</f>
        <v>0.16099034492870029</v>
      </c>
      <c r="BD333" s="152">
        <f>VLOOKUP(BD$2,怪物属性!$B$4:$F$29,5,FALSE)/($F333-VLOOKUP(BD$2,怪物属性!$B$4:$F$29,4,FALSE))</f>
        <v>57.027469624933964</v>
      </c>
      <c r="BE333" s="153">
        <f>$E333/(VLOOKUP(BE$2,怪物属性!$B$4:$F$29,3,FALSE)-$G333)/IF(BD333&lt;0,ABS(BD333),BD333)</f>
        <v>9.9109243850511494E-2</v>
      </c>
    </row>
    <row r="334" spans="1:57" x14ac:dyDescent="0.15">
      <c r="A334" s="30">
        <f>VLOOKUP(B334,装备升级!W:AB,静态模拟!C334+1,FALSE)+IF(静态模拟!D334=0,0,VLOOKUP(B334,装备强化!AP:AZ,静态模拟!D334+1,FALSE))</f>
        <v>9855</v>
      </c>
      <c r="B334" s="149">
        <v>25</v>
      </c>
      <c r="C334" s="149">
        <v>5</v>
      </c>
      <c r="D334" s="149">
        <v>9</v>
      </c>
      <c r="E334" s="149">
        <f t="shared" si="16"/>
        <v>65820</v>
      </c>
      <c r="F334" s="22">
        <f t="shared" si="17"/>
        <v>21940</v>
      </c>
      <c r="G334" s="22">
        <f t="shared" si="18"/>
        <v>10970</v>
      </c>
      <c r="H334" s="152">
        <f>VLOOKUP(H$2,怪物属性!$B$4:$F$29,5,FALSE)/($F334-VLOOKUP(H$2,怪物属性!$B$4:$F$29,4,FALSE))</f>
        <v>0.51381998582565558</v>
      </c>
      <c r="I334" s="153">
        <f>$E334/(VLOOKUP(I$2,怪物属性!$B$4:$F$29,3,FALSE)-$G334)/IF(H334&lt;0,ABS(H334),H334)</f>
        <v>-13.597212390514223</v>
      </c>
      <c r="J334" s="152">
        <f>VLOOKUP(J$2,怪物属性!$B$4:$F$29,5,FALSE)/($F334-VLOOKUP(J$2,怪物属性!$B$4:$F$29,4,FALSE))</f>
        <v>0.76483202287348107</v>
      </c>
      <c r="K334" s="153">
        <f>$E334/(VLOOKUP(K$2,怪物属性!$B$4:$F$29,3,FALSE)-$G334)/IF(J334&lt;0,ABS(J334),J334)</f>
        <v>-9.5641378250203051</v>
      </c>
      <c r="L334" s="152">
        <f>VLOOKUP(L$2,怪物属性!$B$4:$F$29,5,FALSE)/($F334-VLOOKUP(L$2,怪物属性!$B$4:$F$29,4,FALSE))</f>
        <v>1.2205345125937319</v>
      </c>
      <c r="M334" s="153">
        <f>$E334/(VLOOKUP(M$2,怪物属性!$B$4:$F$29,3,FALSE)-$G334)/IF(L334&lt;0,ABS(L334),L334)</f>
        <v>-6.2903525972979315</v>
      </c>
      <c r="N334" s="152">
        <f>VLOOKUP(N$2,怪物属性!$B$4:$F$29,5,FALSE)/($F334-VLOOKUP(N$2,怪物属性!$B$4:$F$29,4,FALSE))</f>
        <v>1.6025603724178061</v>
      </c>
      <c r="O334" s="153">
        <f>$E334/(VLOOKUP(O$2,怪物属性!$B$4:$F$29,3,FALSE)-$G334)/IF(N334&lt;0,ABS(N334),N334)</f>
        <v>-5.041337375614158</v>
      </c>
      <c r="P334" s="152">
        <f>VLOOKUP(P$2,怪物属性!$B$4:$F$29,5,FALSE)/($F334-VLOOKUP(P$2,怪物属性!$B$4:$F$29,4,FALSE))</f>
        <v>2.2437007681393415</v>
      </c>
      <c r="Q334" s="153">
        <f>$E334/(VLOOKUP(Q$2,怪物属性!$B$4:$F$29,3,FALSE)-$G334)/IF(P334&lt;0,ABS(P334),P334)</f>
        <v>-3.8009150833977219</v>
      </c>
      <c r="R334" s="152">
        <f>VLOOKUP(R$2,怪物属性!$B$4:$F$29,5,FALSE)/($F334-VLOOKUP(R$2,怪物属性!$B$4:$F$29,4,FALSE))</f>
        <v>2.7819987156053942</v>
      </c>
      <c r="S334" s="153">
        <f>$E334/(VLOOKUP(S$2,怪物属性!$B$4:$F$29,3,FALSE)-$G334)/IF(R334&lt;0,ABS(R334),R334)</f>
        <v>-3.2570551874053679</v>
      </c>
      <c r="T334" s="152">
        <f>VLOOKUP(T$2,怪物属性!$B$4:$F$29,5,FALSE)/($F334-VLOOKUP(T$2,怪物属性!$B$4:$F$29,4,FALSE))</f>
        <v>3.6210988134410211</v>
      </c>
      <c r="U334" s="153">
        <f>$E334/(VLOOKUP(U$2,怪物属性!$B$4:$F$29,3,FALSE)-$G334)/IF(T334&lt;0,ABS(T334),T334)</f>
        <v>-2.6609285700499536</v>
      </c>
      <c r="V334" s="152">
        <f>VLOOKUP(V$2,怪物属性!$B$4:$F$29,5,FALSE)/($F334-VLOOKUP(V$2,怪物属性!$B$4:$F$29,4,FALSE))</f>
        <v>4.2878711625566179</v>
      </c>
      <c r="W334" s="153">
        <f>$E334/(VLOOKUP(W$2,怪物属性!$B$4:$F$29,3,FALSE)-$G334)/IF(V334&lt;0,ABS(V334),V334)</f>
        <v>-2.4011066241025065</v>
      </c>
      <c r="X334" s="152">
        <f>VLOOKUP(X$2,怪物属性!$B$4:$F$29,5,FALSE)/($F334-VLOOKUP(X$2,怪物属性!$B$4:$F$29,4,FALSE))</f>
        <v>5.3303693917991968</v>
      </c>
      <c r="Y334" s="153">
        <f>$E334/(VLOOKUP(Y$2,怪物属性!$B$4:$F$29,3,FALSE)-$G334)/IF(X334&lt;0,ABS(X334),X334)</f>
        <v>-2.0742671473310934</v>
      </c>
      <c r="Z334" s="152">
        <f>VLOOKUP(Z$2,怪物属性!$B$4:$F$29,5,FALSE)/($F334-VLOOKUP(Z$2,怪物属性!$B$4:$F$29,4,FALSE))</f>
        <v>6.1502385961311505</v>
      </c>
      <c r="AA334" s="153">
        <f>$E334/(VLOOKUP(AA$2,怪物属性!$B$4:$F$29,3,FALSE)-$G334)/IF(Z334&lt;0,ABS(Z334),Z334)</f>
        <v>-1.9437021117692541</v>
      </c>
      <c r="AB334" s="152">
        <f>VLOOKUP(AB$2,怪物属性!$B$4:$F$29,5,FALSE)/($F334-VLOOKUP(AB$2,怪物属性!$B$4:$F$29,4,FALSE))</f>
        <v>10.080051925573345</v>
      </c>
      <c r="AC334" s="153">
        <f>$E334/(VLOOKUP(AC$2,怪物属性!$B$4:$F$29,3,FALSE)-$G334)/IF(AB334&lt;0,ABS(AB334),AB334)</f>
        <v>-1.8970738721291811</v>
      </c>
      <c r="AD334" s="152">
        <f>VLOOKUP(AD$2,怪物属性!$B$4:$F$29,5,FALSE)/($F334-VLOOKUP(AD$2,怪物属性!$B$4:$F$29,4,FALSE))</f>
        <v>11.533684730686872</v>
      </c>
      <c r="AE334" s="153">
        <f>$E334/(VLOOKUP(AE$2,怪物属性!$B$4:$F$29,3,FALSE)-$G334)/IF(AD334&lt;0,ABS(AD334),AD334)</f>
        <v>-2.0172366711437864</v>
      </c>
      <c r="AF334" s="152">
        <f>VLOOKUP(AF$2,怪物属性!$B$4:$F$29,5,FALSE)/($F334-VLOOKUP(AF$2,怪物属性!$B$4:$F$29,4,FALSE))</f>
        <v>13.698906738063364</v>
      </c>
      <c r="AG334" s="153">
        <f>$E334/(VLOOKUP(AG$2,怪物属性!$B$4:$F$29,3,FALSE)-$G334)/IF(AF334&lt;0,ABS(AF334),AF334)</f>
        <v>-2.1869653995489422</v>
      </c>
      <c r="AH334" s="152">
        <f>VLOOKUP(AH$2,怪物属性!$B$4:$F$29,5,FALSE)/($F334-VLOOKUP(AH$2,怪物属性!$B$4:$F$29,4,FALSE))</f>
        <v>15.443147035483506</v>
      </c>
      <c r="AI334" s="153">
        <f>$E334/(VLOOKUP(AI$2,怪物属性!$B$4:$F$29,3,FALSE)-$G334)/IF(AH334&lt;0,ABS(AH334),AH334)</f>
        <v>-2.7286073333459662</v>
      </c>
      <c r="AJ334" s="152">
        <f>VLOOKUP(AJ$2,怪物属性!$B$4:$F$29,5,FALSE)/($F334-VLOOKUP(AJ$2,怪物属性!$B$4:$F$29,4,FALSE))</f>
        <v>18.008995502248876</v>
      </c>
      <c r="AK334" s="153">
        <f>$E334/(VLOOKUP(AK$2,怪物属性!$B$4:$F$29,3,FALSE)-$G334)/IF(AJ334&lt;0,ABS(AJ334),AJ334)</f>
        <v>-4.060933510933511</v>
      </c>
      <c r="AL334" s="152">
        <f>VLOOKUP(AL$2,怪物属性!$B$4:$F$29,5,FALSE)/($F334-VLOOKUP(AL$2,怪物属性!$B$4:$F$29,4,FALSE))</f>
        <v>20.15993651913243</v>
      </c>
      <c r="AM334" s="153">
        <f>$E334/(VLOOKUP(AM$2,怪物属性!$B$4:$F$29,3,FALSE)-$G334)/IF(AL334&lt;0,ABS(AL334),AL334)</f>
        <v>-18.138284628011466</v>
      </c>
      <c r="AN334" s="152">
        <f>VLOOKUP(AN$2,怪物属性!$B$4:$F$29,5,FALSE)/($F334-VLOOKUP(AN$2,怪物属性!$B$4:$F$29,4,FALSE))</f>
        <v>23.18228636445296</v>
      </c>
      <c r="AO334" s="153">
        <f>$E334/(VLOOKUP(AO$2,怪物属性!$B$4:$F$29,3,FALSE)-$G334)/IF(AN334&lt;0,ABS(AN334),AN334)</f>
        <v>5.5453843283172448</v>
      </c>
      <c r="AP334" s="152">
        <f>VLOOKUP(AP$2,怪物属性!$B$4:$F$29,5,FALSE)/($F334-VLOOKUP(AP$2,怪物属性!$B$4:$F$29,4,FALSE))</f>
        <v>25.615751498104441</v>
      </c>
      <c r="AQ334" s="153">
        <f>$E334/(VLOOKUP(AQ$2,怪物属性!$B$4:$F$29,3,FALSE)-$G334)/IF(AP334&lt;0,ABS(AP334),AP334)</f>
        <v>2.0328423631834482</v>
      </c>
      <c r="AR334" s="152">
        <f>VLOOKUP(AR$2,怪物属性!$B$4:$F$29,5,FALSE)/($F334-VLOOKUP(AR$2,怪物属性!$B$4:$F$29,4,FALSE))</f>
        <v>29.140357455318085</v>
      </c>
      <c r="AS334" s="153">
        <f>$E334/(VLOOKUP(AS$2,怪物属性!$B$4:$F$29,3,FALSE)-$G334)/IF(AR334&lt;0,ABS(AR334),AR334)</f>
        <v>1.1126715027402576</v>
      </c>
      <c r="AT334" s="152">
        <f>VLOOKUP(AT$2,怪物属性!$B$4:$F$29,5,FALSE)/($F334-VLOOKUP(AT$2,怪物属性!$B$4:$F$29,4,FALSE))</f>
        <v>32.005514234419081</v>
      </c>
      <c r="AU334" s="153">
        <f>$E334/(VLOOKUP(AU$2,怪物属性!$B$4:$F$29,3,FALSE)-$G334)/IF(AT334&lt;0,ABS(AT334),AT334)</f>
        <v>0.70792448217738435</v>
      </c>
      <c r="AV334" s="152">
        <f>VLOOKUP(AV$2,怪物属性!$B$4:$F$29,5,FALSE)/($F334-VLOOKUP(AV$2,怪物属性!$B$4:$F$29,4,FALSE))</f>
        <v>36.273822128110112</v>
      </c>
      <c r="AW334" s="153">
        <f>$E334/(VLOOKUP(AW$2,怪物属性!$B$4:$F$29,3,FALSE)-$G334)/IF(AV334&lt;0,ABS(AV334),AV334)</f>
        <v>0.46112622525325631</v>
      </c>
      <c r="AX334" s="152">
        <f>VLOOKUP(AX$2,怪物属性!$B$4:$F$29,5,FALSE)/($F334-VLOOKUP(AX$2,怪物属性!$B$4:$F$29,4,FALSE))</f>
        <v>39.720484566422556</v>
      </c>
      <c r="AY334" s="153">
        <f>$E334/(VLOOKUP(AY$2,怪物属性!$B$4:$F$29,3,FALSE)-$G334)/IF(AX334&lt;0,ABS(AX334),AX334)</f>
        <v>0.33148219288834302</v>
      </c>
      <c r="AZ334" s="152">
        <f>VLOOKUP(AZ$2,怪物属性!$B$4:$F$29,5,FALSE)/($F334-VLOOKUP(AZ$2,怪物属性!$B$4:$F$29,4,FALSE))</f>
        <v>44.747663551401871</v>
      </c>
      <c r="BA334" s="153">
        <f>$E334/(VLOOKUP(BA$2,怪物属性!$B$4:$F$29,3,FALSE)-$G334)/IF(AZ334&lt;0,ABS(AZ334),AZ334)</f>
        <v>0.22751968862605082</v>
      </c>
      <c r="BB334" s="152">
        <f>VLOOKUP(BB$2,怪物属性!$B$4:$F$29,5,FALSE)/($F334-VLOOKUP(BB$2,怪物属性!$B$4:$F$29,4,FALSE))</f>
        <v>49.242725880551305</v>
      </c>
      <c r="BC334" s="153">
        <f>$E334/(VLOOKUP(BC$2,怪物属性!$B$4:$F$29,3,FALSE)-$G334)/IF(BB334&lt;0,ABS(BB334),BB334)</f>
        <v>0.16247041691740302</v>
      </c>
      <c r="BD334" s="152">
        <f>VLOOKUP(BD$2,怪物属性!$B$4:$F$29,5,FALSE)/($F334-VLOOKUP(BD$2,怪物属性!$B$4:$F$29,4,FALSE))</f>
        <v>56.777524544179521</v>
      </c>
      <c r="BE334" s="153">
        <f>$E334/(VLOOKUP(BE$2,怪物属性!$B$4:$F$29,3,FALSE)-$G334)/IF(BD334&lt;0,ABS(BD334),BD334)</f>
        <v>9.9988056794967861E-2</v>
      </c>
    </row>
    <row r="335" spans="1:57" x14ac:dyDescent="0.15">
      <c r="A335" s="30">
        <f>VLOOKUP(B335,装备升级!W:AB,静态模拟!C335+1,FALSE)+IF(静态模拟!D335=0,0,VLOOKUP(B335,装备强化!AP:AZ,静态模拟!D335+1,FALSE))</f>
        <v>13055</v>
      </c>
      <c r="B335" s="149">
        <v>25</v>
      </c>
      <c r="C335" s="149">
        <v>5</v>
      </c>
      <c r="D335" s="149">
        <v>10</v>
      </c>
      <c r="E335" s="149">
        <f t="shared" si="16"/>
        <v>65970</v>
      </c>
      <c r="F335" s="22">
        <f t="shared" si="17"/>
        <v>21990</v>
      </c>
      <c r="G335" s="22">
        <f t="shared" si="18"/>
        <v>10995</v>
      </c>
      <c r="H335" s="152">
        <f>VLOOKUP(H$2,怪物属性!$B$4:$F$29,5,FALSE)/($F335-VLOOKUP(H$2,怪物属性!$B$4:$F$29,4,FALSE))</f>
        <v>0.51260900306386992</v>
      </c>
      <c r="I335" s="153">
        <f>$E335/(VLOOKUP(I$2,怪物属性!$B$4:$F$29,3,FALSE)-$G335)/IF(H335&lt;0,ABS(H335),H335)</f>
        <v>-13.624240875539362</v>
      </c>
      <c r="J335" s="152">
        <f>VLOOKUP(J$2,怪物属性!$B$4:$F$29,5,FALSE)/($F335-VLOOKUP(J$2,怪物属性!$B$4:$F$29,4,FALSE))</f>
        <v>0.7630140242453054</v>
      </c>
      <c r="K335" s="153">
        <f>$E335/(VLOOKUP(K$2,怪物属性!$B$4:$F$29,3,FALSE)-$G335)/IF(J335&lt;0,ABS(J335),J335)</f>
        <v>-9.5821509102905242</v>
      </c>
      <c r="L335" s="152">
        <f>VLOOKUP(L$2,怪物属性!$B$4:$F$29,5,FALSE)/($F335-VLOOKUP(L$2,怪物属性!$B$4:$F$29,4,FALSE))</f>
        <v>1.2176081327323296</v>
      </c>
      <c r="M335" s="153">
        <f>$E335/(VLOOKUP(M$2,怪物属性!$B$4:$F$29,3,FALSE)-$G335)/IF(L335&lt;0,ABS(L335),L335)</f>
        <v>-6.3014646326067831</v>
      </c>
      <c r="N335" s="152">
        <f>VLOOKUP(N$2,怪物属性!$B$4:$F$29,5,FALSE)/($F335-VLOOKUP(N$2,怪物属性!$B$4:$F$29,4,FALSE))</f>
        <v>1.5986842105263157</v>
      </c>
      <c r="O335" s="153">
        <f>$E335/(VLOOKUP(O$2,怪物属性!$B$4:$F$29,3,FALSE)-$G335)/IF(N335&lt;0,ABS(N335),N335)</f>
        <v>-5.0495821323036205</v>
      </c>
      <c r="P335" s="152">
        <f>VLOOKUP(P$2,怪物属性!$B$4:$F$29,5,FALSE)/($F335-VLOOKUP(P$2,怪物属性!$B$4:$F$29,4,FALSE))</f>
        <v>2.2382253892332473</v>
      </c>
      <c r="Q335" s="153">
        <f>$E335/(VLOOKUP(Q$2,怪物属性!$B$4:$F$29,3,FALSE)-$G335)/IF(P335&lt;0,ABS(P335),P335)</f>
        <v>-3.8065663750296239</v>
      </c>
      <c r="R335" s="152">
        <f>VLOOKUP(R$2,怪物属性!$B$4:$F$29,5,FALSE)/($F335-VLOOKUP(R$2,怪物属性!$B$4:$F$29,4,FALSE))</f>
        <v>2.7751441383728381</v>
      </c>
      <c r="S335" s="153">
        <f>$E335/(VLOOKUP(S$2,怪物属性!$B$4:$F$29,3,FALSE)-$G335)/IF(R335&lt;0,ABS(R335),R335)</f>
        <v>-3.2613168098706016</v>
      </c>
      <c r="T335" s="152">
        <f>VLOOKUP(T$2,怪物属性!$B$4:$F$29,5,FALSE)/($F335-VLOOKUP(T$2,怪物属性!$B$4:$F$29,4,FALSE))</f>
        <v>3.6120946886811218</v>
      </c>
      <c r="U335" s="153">
        <f>$E335/(VLOOKUP(U$2,怪物属性!$B$4:$F$29,3,FALSE)-$G335)/IF(T335&lt;0,ABS(T335),T335)</f>
        <v>-2.663891601440127</v>
      </c>
      <c r="V335" s="152">
        <f>VLOOKUP(V$2,怪物属性!$B$4:$F$29,5,FALSE)/($F335-VLOOKUP(V$2,怪物属性!$B$4:$F$29,4,FALSE))</f>
        <v>4.2771084337349397</v>
      </c>
      <c r="W335" s="153">
        <f>$E335/(VLOOKUP(W$2,怪物属性!$B$4:$F$29,3,FALSE)-$G335)/IF(V335&lt;0,ABS(V335),V335)</f>
        <v>-2.4032364959466994</v>
      </c>
      <c r="X335" s="152">
        <f>VLOOKUP(X$2,怪物属性!$B$4:$F$29,5,FALSE)/($F335-VLOOKUP(X$2,怪物属性!$B$4:$F$29,4,FALSE))</f>
        <v>5.3168617910901625</v>
      </c>
      <c r="Y335" s="153">
        <f>$E335/(VLOOKUP(Y$2,怪物属性!$B$4:$F$29,3,FALSE)-$G335)/IF(X335&lt;0,ABS(X335),X335)</f>
        <v>-2.0755595686476251</v>
      </c>
      <c r="Z335" s="152">
        <f>VLOOKUP(Z$2,怪物属性!$B$4:$F$29,5,FALSE)/($F335-VLOOKUP(Z$2,怪物属性!$B$4:$F$29,4,FALSE))</f>
        <v>6.1345002303086131</v>
      </c>
      <c r="AA335" s="153">
        <f>$E335/(VLOOKUP(AA$2,怪物属性!$B$4:$F$29,3,FALSE)-$G335)/IF(Z335&lt;0,ABS(Z335),Z335)</f>
        <v>-1.9443016221502316</v>
      </c>
      <c r="AB335" s="152">
        <f>VLOOKUP(AB$2,怪物属性!$B$4:$F$29,5,FALSE)/($F335-VLOOKUP(AB$2,怪物属性!$B$4:$F$29,4,FALSE))</f>
        <v>10.052864386665227</v>
      </c>
      <c r="AC335" s="153">
        <f>$E335/(VLOOKUP(AC$2,怪物属性!$B$4:$F$29,3,FALSE)-$G335)/IF(AB335&lt;0,ABS(AB335),AB335)</f>
        <v>-1.8927916807741691</v>
      </c>
      <c r="AD335" s="152">
        <f>VLOOKUP(AD$2,怪物属性!$B$4:$F$29,5,FALSE)/($F335-VLOOKUP(AD$2,怪物属性!$B$4:$F$29,4,FALSE))</f>
        <v>11.502108087389805</v>
      </c>
      <c r="AE335" s="153">
        <f>$E335/(VLOOKUP(AE$2,怪物属性!$B$4:$F$29,3,FALSE)-$G335)/IF(AD335&lt;0,ABS(AD335),AD335)</f>
        <v>-2.0096252133469981</v>
      </c>
      <c r="AF335" s="152">
        <f>VLOOKUP(AF$2,怪物属性!$B$4:$F$29,5,FALSE)/($F335-VLOOKUP(AF$2,怪物属性!$B$4:$F$29,4,FALSE))</f>
        <v>13.660807653799088</v>
      </c>
      <c r="AG335" s="153">
        <f>$E335/(VLOOKUP(AG$2,怪物属性!$B$4:$F$29,3,FALSE)-$G335)/IF(AF335&lt;0,ABS(AF335),AF335)</f>
        <v>-2.1733318921768152</v>
      </c>
      <c r="AH335" s="152">
        <f>VLOOKUP(AH$2,怪物属性!$B$4:$F$29,5,FALSE)/($F335-VLOOKUP(AH$2,怪物属性!$B$4:$F$29,4,FALSE))</f>
        <v>15.399502600045219</v>
      </c>
      <c r="AI335" s="153">
        <f>$E335/(VLOOKUP(AI$2,怪物属性!$B$4:$F$29,3,FALSE)-$G335)/IF(AH335&lt;0,ABS(AH335),AH335)</f>
        <v>-2.6993727777622354</v>
      </c>
      <c r="AJ335" s="152">
        <f>VLOOKUP(AJ$2,怪物属性!$B$4:$F$29,5,FALSE)/($F335-VLOOKUP(AJ$2,怪物属性!$B$4:$F$29,4,FALSE))</f>
        <v>17.957221711131556</v>
      </c>
      <c r="AK335" s="153">
        <f>$E335/(VLOOKUP(AK$2,怪物属性!$B$4:$F$29,3,FALSE)-$G335)/IF(AJ335&lt;0,ABS(AJ335),AJ335)</f>
        <v>-3.9716009562163408</v>
      </c>
      <c r="AL335" s="152">
        <f>VLOOKUP(AL$2,怪物属性!$B$4:$F$29,5,FALSE)/($F335-VLOOKUP(AL$2,怪物属性!$B$4:$F$29,4,FALSE))</f>
        <v>20.10086151321573</v>
      </c>
      <c r="AM335" s="153">
        <f>$E335/(VLOOKUP(AM$2,怪物属性!$B$4:$F$29,3,FALSE)-$G335)/IF(AL335&lt;0,ABS(AL335),AL335)</f>
        <v>-16.009506748613894</v>
      </c>
      <c r="AN335" s="152">
        <f>VLOOKUP(AN$2,怪物属性!$B$4:$F$29,5,FALSE)/($F335-VLOOKUP(AN$2,怪物属性!$B$4:$F$29,4,FALSE))</f>
        <v>23.113081377992717</v>
      </c>
      <c r="AO335" s="153">
        <f>$E335/(VLOOKUP(AO$2,怪物属性!$B$4:$F$29,3,FALSE)-$G335)/IF(AN335&lt;0,ABS(AN335),AN335)</f>
        <v>5.8608374238369469</v>
      </c>
      <c r="AP335" s="152">
        <f>VLOOKUP(AP$2,怪物属性!$B$4:$F$29,5,FALSE)/($F335-VLOOKUP(AP$2,怪物属性!$B$4:$F$29,4,FALSE))</f>
        <v>25.537673738112655</v>
      </c>
      <c r="AQ335" s="153">
        <f>$E335/(VLOOKUP(AQ$2,怪物属性!$B$4:$F$29,3,FALSE)-$G335)/IF(AP335&lt;0,ABS(AP335),AP335)</f>
        <v>2.0849413538653181</v>
      </c>
      <c r="AR335" s="152">
        <f>VLOOKUP(AR$2,怪物属性!$B$4:$F$29,5,FALSE)/($F335-VLOOKUP(AR$2,怪物属性!$B$4:$F$29,4,FALSE))</f>
        <v>29.049588836282084</v>
      </c>
      <c r="AS335" s="153">
        <f>$E335/(VLOOKUP(AS$2,怪物属性!$B$4:$F$29,3,FALSE)-$G335)/IF(AR335&lt;0,ABS(AR335),AR335)</f>
        <v>1.1326405797885193</v>
      </c>
      <c r="AT335" s="152">
        <f>VLOOKUP(AT$2,怪物属性!$B$4:$F$29,5,FALSE)/($F335-VLOOKUP(AT$2,怪物属性!$B$4:$F$29,4,FALSE))</f>
        <v>31.903234053432186</v>
      </c>
      <c r="AU335" s="153">
        <f>$E335/(VLOOKUP(AU$2,怪物属性!$B$4:$F$29,3,FALSE)-$G335)/IF(AT335&lt;0,ABS(AT335),AT335)</f>
        <v>0.71799147263992569</v>
      </c>
      <c r="AV335" s="152">
        <f>VLOOKUP(AV$2,怪物属性!$B$4:$F$29,5,FALSE)/($F335-VLOOKUP(AV$2,怪物属性!$B$4:$F$29,4,FALSE))</f>
        <v>36.154201292705444</v>
      </c>
      <c r="AW335" s="153">
        <f>$E335/(VLOOKUP(AW$2,怪物属性!$B$4:$F$29,3,FALSE)-$G335)/IF(AV335&lt;0,ABS(AV335),AV335)</f>
        <v>0.46667115186838592</v>
      </c>
      <c r="AX335" s="152">
        <f>VLOOKUP(AX$2,怪物属性!$B$4:$F$29,5,FALSE)/($F335-VLOOKUP(AX$2,怪物属性!$B$4:$F$29,4,FALSE))</f>
        <v>39.585021485573975</v>
      </c>
      <c r="AY335" s="153">
        <f>$E335/(VLOOKUP(AY$2,怪物属性!$B$4:$F$29,3,FALSE)-$G335)/IF(AX335&lt;0,ABS(AX335),AX335)</f>
        <v>0.33505015111518299</v>
      </c>
      <c r="AZ335" s="152">
        <f>VLOOKUP(AZ$2,怪物属性!$B$4:$F$29,5,FALSE)/($F335-VLOOKUP(AZ$2,怪物属性!$B$4:$F$29,4,FALSE))</f>
        <v>44.587392550143264</v>
      </c>
      <c r="BA335" s="153">
        <f>$E335/(VLOOKUP(BA$2,怪物属性!$B$4:$F$29,3,FALSE)-$G335)/IF(AZ335&lt;0,ABS(AZ335),AZ335)</f>
        <v>0.22974630795814191</v>
      </c>
      <c r="BB335" s="152">
        <f>VLOOKUP(BB$2,怪物属性!$B$4:$F$29,5,FALSE)/($F335-VLOOKUP(BB$2,怪物属性!$B$4:$F$29,4,FALSE))</f>
        <v>49.054919908466822</v>
      </c>
      <c r="BC335" s="153">
        <f>$E335/(VLOOKUP(BC$2,怪物属性!$B$4:$F$29,3,FALSE)-$G335)/IF(BB335&lt;0,ABS(BB335),BB335)</f>
        <v>0.16396235525072891</v>
      </c>
      <c r="BD335" s="152">
        <f>VLOOKUP(BD$2,怪物属性!$B$4:$F$29,5,FALSE)/($F335-VLOOKUP(BD$2,怪物属性!$B$4:$F$29,4,FALSE))</f>
        <v>56.529760865770641</v>
      </c>
      <c r="BE335" s="153">
        <f>$E335/(VLOOKUP(BE$2,怪物属性!$B$4:$F$29,3,FALSE)-$G335)/IF(BD335&lt;0,ABS(BD335),BD335)</f>
        <v>0.10087266962476331</v>
      </c>
    </row>
    <row r="336" spans="1:57" x14ac:dyDescent="0.15">
      <c r="A336" s="30">
        <f>VLOOKUP(B336,装备升级!W:AB,静态模拟!C336+1,FALSE)+IF(静态模拟!D336=0,0,VLOOKUP(B336,装备强化!AP:AZ,静态模拟!D336+1,FALSE))</f>
        <v>64</v>
      </c>
      <c r="B336" s="149">
        <v>30</v>
      </c>
      <c r="C336" s="149">
        <v>1</v>
      </c>
      <c r="D336" s="149">
        <v>0</v>
      </c>
      <c r="E336" s="149">
        <f t="shared" si="16"/>
        <v>25950</v>
      </c>
      <c r="F336" s="22">
        <f t="shared" si="17"/>
        <v>8650</v>
      </c>
      <c r="G336" s="22">
        <f t="shared" si="18"/>
        <v>4325</v>
      </c>
      <c r="H336" s="152">
        <f>VLOOKUP(H$2,怪物属性!$B$4:$F$29,5,FALSE)/($F336-VLOOKUP(H$2,怪物属性!$B$4:$F$29,4,FALSE))</f>
        <v>1.3809523809523809</v>
      </c>
      <c r="I336" s="153">
        <f>$E336/(VLOOKUP(I$2,怪物属性!$B$4:$F$29,3,FALSE)-$G336)/IF(H336&lt;0,ABS(H336),H336)</f>
        <v>-6.7692288581933813</v>
      </c>
      <c r="J336" s="152">
        <f>VLOOKUP(J$2,怪物属性!$B$4:$F$29,5,FALSE)/($F336-VLOOKUP(J$2,怪物属性!$B$4:$F$29,4,FALSE))</f>
        <v>2.0857699805068228</v>
      </c>
      <c r="K336" s="153">
        <f>$E336/(VLOOKUP(K$2,怪物属性!$B$4:$F$29,3,FALSE)-$G336)/IF(J336&lt;0,ABS(J336),J336)</f>
        <v>-5.2874834671189284</v>
      </c>
      <c r="L336" s="152">
        <f>VLOOKUP(L$2,怪物属性!$B$4:$F$29,5,FALSE)/($F336-VLOOKUP(L$2,怪物属性!$B$4:$F$29,4,FALSE))</f>
        <v>3.3792919882885282</v>
      </c>
      <c r="M336" s="153">
        <f>$E336/(VLOOKUP(M$2,怪物属性!$B$4:$F$29,3,FALSE)-$G336)/IF(L336&lt;0,ABS(L336),L336)</f>
        <v>-3.9829477935351281</v>
      </c>
      <c r="N336" s="152">
        <f>VLOOKUP(N$2,怪物属性!$B$4:$F$29,5,FALSE)/($F336-VLOOKUP(N$2,怪物属性!$B$4:$F$29,4,FALSE))</f>
        <v>4.5073649754500815</v>
      </c>
      <c r="O336" s="153">
        <f>$E336/(VLOOKUP(O$2,怪物属性!$B$4:$F$29,3,FALSE)-$G336)/IF(N336&lt;0,ABS(N336),N336)</f>
        <v>-3.8330519365609841</v>
      </c>
      <c r="P336" s="152">
        <f>VLOOKUP(P$2,怪物属性!$B$4:$F$29,5,FALSE)/($F336-VLOOKUP(P$2,怪物属性!$B$4:$F$29,4,FALSE))</f>
        <v>6.4147433207441598</v>
      </c>
      <c r="Q336" s="153">
        <f>$E336/(VLOOKUP(Q$2,怪物属性!$B$4:$F$29,3,FALSE)-$G336)/IF(P336&lt;0,ABS(P336),P336)</f>
        <v>-3.7701476345490867</v>
      </c>
      <c r="R336" s="152">
        <f>VLOOKUP(R$2,怪物属性!$B$4:$F$29,5,FALSE)/($F336-VLOOKUP(R$2,怪物属性!$B$4:$F$29,4,FALSE))</f>
        <v>8.099525384726018</v>
      </c>
      <c r="S336" s="153">
        <f>$E336/(VLOOKUP(S$2,怪物属性!$B$4:$F$29,3,FALSE)-$G336)/IF(R336&lt;0,ABS(R336),R336)</f>
        <v>-5.1759150792418636</v>
      </c>
      <c r="T336" s="152">
        <f>VLOOKUP(T$2,怪物属性!$B$4:$F$29,5,FALSE)/($F336-VLOOKUP(T$2,怪物属性!$B$4:$F$29,4,FALSE))</f>
        <v>10.731678486997636</v>
      </c>
      <c r="U336" s="153">
        <f>$E336/(VLOOKUP(U$2,怪物属性!$B$4:$F$29,3,FALSE)-$G336)/IF(T336&lt;0,ABS(T336),T336)</f>
        <v>-13.000401493698682</v>
      </c>
      <c r="V336" s="152">
        <f>VLOOKUP(V$2,怪物属性!$B$4:$F$29,5,FALSE)/($F336-VLOOKUP(V$2,怪物属性!$B$4:$F$29,4,FALSE))</f>
        <v>12.948328267477203</v>
      </c>
      <c r="W336" s="153">
        <f>$E336/(VLOOKUP(W$2,怪物属性!$B$4:$F$29,3,FALSE)-$G336)/IF(V336&lt;0,ABS(V336),V336)</f>
        <v>7.9528560250391243</v>
      </c>
      <c r="X336" s="152">
        <f>VLOOKUP(X$2,怪物属性!$B$4:$F$29,5,FALSE)/($F336-VLOOKUP(X$2,怪物属性!$B$4:$F$29,4,FALSE))</f>
        <v>16.414802065404476</v>
      </c>
      <c r="Y336" s="153">
        <f>$E336/(VLOOKUP(Y$2,怪物属性!$B$4:$F$29,3,FALSE)-$G336)/IF(X336&lt;0,ABS(X336),X336)</f>
        <v>2.2845234350424661</v>
      </c>
      <c r="Z336" s="152">
        <f>VLOOKUP(Z$2,怪物属性!$B$4:$F$29,5,FALSE)/($F336-VLOOKUP(Z$2,怪物属性!$B$4:$F$29,4,FALSE))</f>
        <v>19.33569930633973</v>
      </c>
      <c r="AA336" s="153">
        <f>$E336/(VLOOKUP(AA$2,怪物属性!$B$4:$F$29,3,FALSE)-$G336)/IF(Z336&lt;0,ABS(Z336),Z336)</f>
        <v>1.1782942394288991</v>
      </c>
      <c r="AB336" s="152">
        <f>VLOOKUP(AB$2,怪物属性!$B$4:$F$29,5,FALSE)/($F336-VLOOKUP(AB$2,怪物属性!$B$4:$F$29,4,FALSE))</f>
        <v>35.852250865717586</v>
      </c>
      <c r="AC336" s="153">
        <f>$E336/(VLOOKUP(AC$2,怪物属性!$B$4:$F$29,3,FALSE)-$G336)/IF(AB336&lt;0,ABS(AB336),AB336)</f>
        <v>0.22597687414346537</v>
      </c>
      <c r="AD336" s="152">
        <f>VLOOKUP(AD$2,怪物属性!$B$4:$F$29,5,FALSE)/($F336-VLOOKUP(AD$2,怪物属性!$B$4:$F$29,4,FALSE))</f>
        <v>42.669713589274835</v>
      </c>
      <c r="AE336" s="153">
        <f>$E336/(VLOOKUP(AE$2,怪物属性!$B$4:$F$29,3,FALSE)-$G336)/IF(AD336&lt;0,ABS(AD336),AD336)</f>
        <v>0.15937098924231086</v>
      </c>
      <c r="AF336" s="152">
        <f>VLOOKUP(AF$2,怪物属性!$B$4:$F$29,5,FALSE)/($F336-VLOOKUP(AF$2,怪物属性!$B$4:$F$29,4,FALSE))</f>
        <v>52.952565761103926</v>
      </c>
      <c r="AG336" s="153">
        <f>$E336/(VLOOKUP(AG$2,怪物属性!$B$4:$F$29,3,FALSE)-$G336)/IF(AF336&lt;0,ABS(AF336),AF336)</f>
        <v>0.11017563832758316</v>
      </c>
      <c r="AH336" s="152">
        <f>VLOOKUP(AH$2,怪物属性!$B$4:$F$29,5,FALSE)/($F336-VLOOKUP(AH$2,怪物属性!$B$4:$F$29,4,FALSE))</f>
        <v>62.602941176470587</v>
      </c>
      <c r="AI336" s="153">
        <f>$E336/(VLOOKUP(AI$2,怪物属性!$B$4:$F$29,3,FALSE)-$G336)/IF(AH336&lt;0,ABS(AH336),AH336)</f>
        <v>8.1549727656906629E-2</v>
      </c>
      <c r="AJ336" s="152">
        <f>VLOOKUP(AJ$2,怪物属性!$B$4:$F$29,5,FALSE)/($F336-VLOOKUP(AJ$2,怪物属性!$B$4:$F$29,4,FALSE))</f>
        <v>77.076011846001975</v>
      </c>
      <c r="AK336" s="153">
        <f>$E336/(VLOOKUP(AK$2,怪物属性!$B$4:$F$29,3,FALSE)-$G336)/IF(AJ336&lt;0,ABS(AJ336),AJ336)</f>
        <v>5.8604112631025662E-2</v>
      </c>
      <c r="AL336" s="152">
        <f>VLOOKUP(AL$2,怪物属性!$B$4:$F$29,5,FALSE)/($F336-VLOOKUP(AL$2,怪物属性!$B$4:$F$29,4,FALSE))</f>
        <v>92.1248992747784</v>
      </c>
      <c r="AM336" s="153">
        <f>$E336/(VLOOKUP(AM$2,怪物属性!$B$4:$F$29,3,FALSE)-$G336)/IF(AL336&lt;0,ABS(AL336),AL336)</f>
        <v>4.3570426076851201E-2</v>
      </c>
      <c r="AN336" s="152">
        <f>VLOOKUP(AN$2,怪物属性!$B$4:$F$29,5,FALSE)/($F336-VLOOKUP(AN$2,怪物属性!$B$4:$F$29,4,FALSE))</f>
        <v>113.55852156057495</v>
      </c>
      <c r="AO336" s="153">
        <f>$E336/(VLOOKUP(AO$2,怪物属性!$B$4:$F$29,3,FALSE)-$G336)/IF(AN336&lt;0,ABS(AN336),AN336)</f>
        <v>3.1929095455280769E-2</v>
      </c>
      <c r="AP336" s="152">
        <f>VLOOKUP(AP$2,怪物属性!$B$4:$F$29,5,FALSE)/($F336-VLOOKUP(AP$2,怪物属性!$B$4:$F$29,4,FALSE))</f>
        <v>136.72323759791124</v>
      </c>
      <c r="AQ336" s="153">
        <f>$E336/(VLOOKUP(AQ$2,怪物属性!$B$4:$F$29,3,FALSE)-$G336)/IF(AP336&lt;0,ABS(AP336),AP336)</f>
        <v>2.3997911795224095E-2</v>
      </c>
      <c r="AR336" s="152">
        <f>VLOOKUP(AR$2,怪物属性!$B$4:$F$29,5,FALSE)/($F336-VLOOKUP(AR$2,怪物属性!$B$4:$F$29,4,FALSE))</f>
        <v>171.9410029498525</v>
      </c>
      <c r="AS336" s="153">
        <f>$E336/(VLOOKUP(AS$2,怪物属性!$B$4:$F$29,3,FALSE)-$G336)/IF(AR336&lt;0,ABS(AR336),AR336)</f>
        <v>1.7397563207952403E-2</v>
      </c>
      <c r="AT336" s="152">
        <f>VLOOKUP(AT$2,怪物属性!$B$4:$F$29,5,FALSE)/($F336-VLOOKUP(AT$2,怪物属性!$B$4:$F$29,4,FALSE))</f>
        <v>216.46053772766695</v>
      </c>
      <c r="AU336" s="153">
        <f>$E336/(VLOOKUP(AU$2,怪物属性!$B$4:$F$29,3,FALSE)-$G336)/IF(AT336&lt;0,ABS(AT336),AT336)</f>
        <v>1.2553223397835463E-2</v>
      </c>
      <c r="AV336" s="152">
        <f>VLOOKUP(AV$2,怪物属性!$B$4:$F$29,5,FALSE)/($F336-VLOOKUP(AV$2,怪物属性!$B$4:$F$29,4,FALSE))</f>
        <v>300.86169045005488</v>
      </c>
      <c r="AW336" s="153">
        <f>$E336/(VLOOKUP(AW$2,怪物属性!$B$4:$F$29,3,FALSE)-$G336)/IF(AV336&lt;0,ABS(AV336),AV336)</f>
        <v>8.1523872884079369E-3</v>
      </c>
      <c r="AX336" s="152">
        <f>VLOOKUP(AX$2,怪物属性!$B$4:$F$29,5,FALSE)/($F336-VLOOKUP(AX$2,怪物属性!$B$4:$F$29,4,FALSE))</f>
        <v>439.33080999242998</v>
      </c>
      <c r="AY336" s="153">
        <f>$E336/(VLOOKUP(AY$2,怪物属性!$B$4:$F$29,3,FALSE)-$G336)/IF(AX336&lt;0,ABS(AX336),AX336)</f>
        <v>5.0727505226722336E-3</v>
      </c>
      <c r="AZ336" s="152">
        <f>VLOOKUP(AZ$2,怪物属性!$B$4:$F$29,5,FALSE)/($F336-VLOOKUP(AZ$2,怪物属性!$B$4:$F$29,4,FALSE))</f>
        <v>1003.9354838709677</v>
      </c>
      <c r="BA336" s="153">
        <f>$E336/(VLOOKUP(BA$2,怪物属性!$B$4:$F$29,3,FALSE)-$G336)/IF(AZ336&lt;0,ABS(AZ336),AZ336)</f>
        <v>1.9716456546517969E-3</v>
      </c>
      <c r="BB336" s="152">
        <f>VLOOKUP(BB$2,怪物属性!$B$4:$F$29,5,FALSE)/($F336-VLOOKUP(BB$2,怪物属性!$B$4:$F$29,4,FALSE))</f>
        <v>-2796.1304347826085</v>
      </c>
      <c r="BC336" s="153">
        <f>$E336/(VLOOKUP(BC$2,怪物属性!$B$4:$F$29,3,FALSE)-$G336)/IF(BB336&lt;0,ABS(BB336),BB336)</f>
        <v>6.2403731383676195E-4</v>
      </c>
      <c r="BD336" s="152">
        <f>VLOOKUP(BD$2,怪物属性!$B$4:$F$29,5,FALSE)/($F336-VLOOKUP(BD$2,怪物属性!$B$4:$F$29,4,FALSE))</f>
        <v>-344.16471838469715</v>
      </c>
      <c r="BE336" s="153">
        <f>$E336/(VLOOKUP(BE$2,怪物属性!$B$4:$F$29,3,FALSE)-$G336)/IF(BD336&lt;0,ABS(BD336),BD336)</f>
        <v>4.1339954256044108E-3</v>
      </c>
    </row>
    <row r="337" spans="1:57" x14ac:dyDescent="0.15">
      <c r="A337" s="30">
        <f>VLOOKUP(B337,装备升级!W:AB,静态模拟!C337+1,FALSE)+IF(静态模拟!D337=0,0,VLOOKUP(B337,装备强化!AP:AZ,静态模拟!D337+1,FALSE))</f>
        <v>640</v>
      </c>
      <c r="B337" s="149">
        <v>30</v>
      </c>
      <c r="C337" s="149">
        <v>1</v>
      </c>
      <c r="D337" s="149">
        <v>1</v>
      </c>
      <c r="E337" s="149">
        <f t="shared" si="16"/>
        <v>25980</v>
      </c>
      <c r="F337" s="22">
        <f t="shared" si="17"/>
        <v>8660</v>
      </c>
      <c r="G337" s="22">
        <f t="shared" si="18"/>
        <v>4330</v>
      </c>
      <c r="H337" s="152">
        <f>VLOOKUP(H$2,怪物属性!$B$4:$F$29,5,FALSE)/($F337-VLOOKUP(H$2,怪物属性!$B$4:$F$29,4,FALSE))</f>
        <v>1.3792010145846545</v>
      </c>
      <c r="I337" s="153">
        <f>$E337/(VLOOKUP(I$2,怪物属性!$B$4:$F$29,3,FALSE)-$G337)/IF(H337&lt;0,ABS(H337),H337)</f>
        <v>-6.7734603032895633</v>
      </c>
      <c r="J337" s="152">
        <f>VLOOKUP(J$2,怪物属性!$B$4:$F$29,5,FALSE)/($F337-VLOOKUP(J$2,怪物属性!$B$4:$F$29,4,FALSE))</f>
        <v>2.0830629461388708</v>
      </c>
      <c r="K337" s="153">
        <f>$E337/(VLOOKUP(K$2,怪物属性!$B$4:$F$29,3,FALSE)-$G337)/IF(J337&lt;0,ABS(J337),J337)</f>
        <v>-5.2892360863396037</v>
      </c>
      <c r="L337" s="152">
        <f>VLOOKUP(L$2,怪物属性!$B$4:$F$29,5,FALSE)/($F337-VLOOKUP(L$2,怪物属性!$B$4:$F$29,4,FALSE))</f>
        <v>3.3748006379585327</v>
      </c>
      <c r="M337" s="153">
        <f>$E337/(VLOOKUP(M$2,怪物属性!$B$4:$F$29,3,FALSE)-$G337)/IF(L337&lt;0,ABS(L337),L337)</f>
        <v>-3.9825310471690085</v>
      </c>
      <c r="N337" s="152">
        <f>VLOOKUP(N$2,怪物属性!$B$4:$F$29,5,FALSE)/($F337-VLOOKUP(N$2,怪物属性!$B$4:$F$29,4,FALSE))</f>
        <v>4.5012258240261511</v>
      </c>
      <c r="O337" s="153">
        <f>$E337/(VLOOKUP(O$2,怪物属性!$B$4:$F$29,3,FALSE)-$G337)/IF(N337&lt;0,ABS(N337),N337)</f>
        <v>-3.8299675347049038</v>
      </c>
      <c r="P337" s="152">
        <f>VLOOKUP(P$2,怪物属性!$B$4:$F$29,5,FALSE)/($F337-VLOOKUP(P$2,怪物属性!$B$4:$F$29,4,FALSE))</f>
        <v>6.4057829305768959</v>
      </c>
      <c r="Q337" s="153">
        <f>$E337/(VLOOKUP(Q$2,怪物属性!$B$4:$F$29,3,FALSE)-$G337)/IF(P337&lt;0,ABS(P337),P337)</f>
        <v>-3.7622544800447253</v>
      </c>
      <c r="R337" s="152">
        <f>VLOOKUP(R$2,怪物属性!$B$4:$F$29,5,FALSE)/($F337-VLOOKUP(R$2,怪物属性!$B$4:$F$29,4,FALSE))</f>
        <v>8.0878931495045236</v>
      </c>
      <c r="S337" s="153">
        <f>$E337/(VLOOKUP(S$2,怪物属性!$B$4:$F$29,3,FALSE)-$G337)/IF(R337&lt;0,ABS(R337),R337)</f>
        <v>-5.147770206035176</v>
      </c>
      <c r="T337" s="152">
        <f>VLOOKUP(T$2,怪物属性!$B$4:$F$29,5,FALSE)/($F337-VLOOKUP(T$2,怪物属性!$B$4:$F$29,4,FALSE))</f>
        <v>10.715845382118619</v>
      </c>
      <c r="U337" s="153">
        <f>$E337/(VLOOKUP(U$2,怪物属性!$B$4:$F$29,3,FALSE)-$G337)/IF(T337&lt;0,ABS(T337),T337)</f>
        <v>-12.693440186749353</v>
      </c>
      <c r="V337" s="152">
        <f>VLOOKUP(V$2,怪物属性!$B$4:$F$29,5,FALSE)/($F337-VLOOKUP(V$2,怪物属性!$B$4:$F$29,4,FALSE))</f>
        <v>12.928679817905918</v>
      </c>
      <c r="W337" s="153">
        <f>$E337/(VLOOKUP(W$2,怪物属性!$B$4:$F$29,3,FALSE)-$G337)/IF(V337&lt;0,ABS(V337),V337)</f>
        <v>8.1355705080686551</v>
      </c>
      <c r="X337" s="152">
        <f>VLOOKUP(X$2,怪物属性!$B$4:$F$29,5,FALSE)/($F337-VLOOKUP(X$2,怪物属性!$B$4:$F$29,4,FALSE))</f>
        <v>16.38915794407124</v>
      </c>
      <c r="Y337" s="153">
        <f>$E337/(VLOOKUP(Y$2,怪物属性!$B$4:$F$29,3,FALSE)-$G337)/IF(X337&lt;0,ABS(X337),X337)</f>
        <v>2.3074153056254483</v>
      </c>
      <c r="Z337" s="152">
        <f>VLOOKUP(Z$2,怪物属性!$B$4:$F$29,5,FALSE)/($F337-VLOOKUP(Z$2,怪物属性!$B$4:$F$29,4,FALSE))</f>
        <v>19.304557899822839</v>
      </c>
      <c r="AA337" s="153">
        <f>$E337/(VLOOKUP(AA$2,怪物属性!$B$4:$F$29,3,FALSE)-$G337)/IF(Z337&lt;0,ABS(Z337),Z337)</f>
        <v>1.186769105458932</v>
      </c>
      <c r="AB337" s="152">
        <f>VLOOKUP(AB$2,怪物属性!$B$4:$F$29,5,FALSE)/($F337-VLOOKUP(AB$2,怪物属性!$B$4:$F$29,4,FALSE))</f>
        <v>35.783410138248847</v>
      </c>
      <c r="AC337" s="153">
        <f>$E337/(VLOOKUP(AC$2,怪物属性!$B$4:$F$29,3,FALSE)-$G337)/IF(AB337&lt;0,ABS(AB337),AB337)</f>
        <v>0.22702775841468853</v>
      </c>
      <c r="AD337" s="152">
        <f>VLOOKUP(AD$2,怪物属性!$B$4:$F$29,5,FALSE)/($F337-VLOOKUP(AD$2,怪物属性!$B$4:$F$29,4,FALSE))</f>
        <v>42.583215082100139</v>
      </c>
      <c r="AE337" s="153">
        <f>$E337/(VLOOKUP(AE$2,怪物属性!$B$4:$F$29,3,FALSE)-$G337)/IF(AD337&lt;0,ABS(AD337),AD337)</f>
        <v>0.16008909513673619</v>
      </c>
      <c r="AF337" s="152">
        <f>VLOOKUP(AF$2,怪物属性!$B$4:$F$29,5,FALSE)/($F337-VLOOKUP(AF$2,怪物属性!$B$4:$F$29,4,FALSE))</f>
        <v>52.838640275387263</v>
      </c>
      <c r="AG337" s="153">
        <f>$E337/(VLOOKUP(AG$2,怪物属性!$B$4:$F$29,3,FALSE)-$G337)/IF(AF337&lt;0,ABS(AF337),AF337)</f>
        <v>0.11066523238781076</v>
      </c>
      <c r="AH337" s="152">
        <f>VLOOKUP(AH$2,怪物属性!$B$4:$F$29,5,FALSE)/($F337-VLOOKUP(AH$2,怪物属性!$B$4:$F$29,4,FALSE))</f>
        <v>62.459422283356261</v>
      </c>
      <c r="AI337" s="153">
        <f>$E337/(VLOOKUP(AI$2,怪物属性!$B$4:$F$29,3,FALSE)-$G337)/IF(AH337&lt;0,ABS(AH337),AH337)</f>
        <v>8.1912180554179329E-2</v>
      </c>
      <c r="AJ337" s="152">
        <f>VLOOKUP(AJ$2,怪物属性!$B$4:$F$29,5,FALSE)/($F337-VLOOKUP(AJ$2,怪物属性!$B$4:$F$29,4,FALSE))</f>
        <v>76.886262924667648</v>
      </c>
      <c r="AK337" s="153">
        <f>$E337/(VLOOKUP(AK$2,怪物属性!$B$4:$F$29,3,FALSE)-$G337)/IF(AJ337&lt;0,ABS(AJ337),AJ337)</f>
        <v>5.8867894367760361E-2</v>
      </c>
      <c r="AL337" s="152">
        <f>VLOOKUP(AL$2,怪物属性!$B$4:$F$29,5,FALSE)/($F337-VLOOKUP(AL$2,怪物属性!$B$4:$F$29,4,FALSE))</f>
        <v>91.878114117331904</v>
      </c>
      <c r="AM337" s="153">
        <f>$E337/(VLOOKUP(AM$2,怪物属性!$B$4:$F$29,3,FALSE)-$G337)/IF(AL337&lt;0,ABS(AL337),AL337)</f>
        <v>4.377181514075873E-2</v>
      </c>
      <c r="AN337" s="152">
        <f>VLOOKUP(AN$2,怪物属性!$B$4:$F$29,5,FALSE)/($F337-VLOOKUP(AN$2,怪物属性!$B$4:$F$29,4,FALSE))</f>
        <v>113.22638198303598</v>
      </c>
      <c r="AO337" s="153">
        <f>$E337/(VLOOKUP(AO$2,怪物属性!$B$4:$F$29,3,FALSE)-$G337)/IF(AN337&lt;0,ABS(AN337),AN337)</f>
        <v>3.2082190315987601E-2</v>
      </c>
      <c r="AP337" s="152">
        <f>VLOOKUP(AP$2,怪物属性!$B$4:$F$29,5,FALSE)/($F337-VLOOKUP(AP$2,怪物属性!$B$4:$F$29,4,FALSE))</f>
        <v>136.27846454131424</v>
      </c>
      <c r="AQ337" s="153">
        <f>$E337/(VLOOKUP(AQ$2,怪物属性!$B$4:$F$29,3,FALSE)-$G337)/IF(AP337&lt;0,ABS(AP337),AP337)</f>
        <v>2.4119315776716766E-2</v>
      </c>
      <c r="AR337" s="152">
        <f>VLOOKUP(AR$2,怪物属性!$B$4:$F$29,5,FALSE)/($F337-VLOOKUP(AR$2,怪物属性!$B$4:$F$29,4,FALSE))</f>
        <v>171.30933137398972</v>
      </c>
      <c r="AS337" s="153">
        <f>$E337/(VLOOKUP(AS$2,怪物属性!$B$4:$F$29,3,FALSE)-$G337)/IF(AR337&lt;0,ABS(AR337),AR337)</f>
        <v>1.7491982300985823E-2</v>
      </c>
      <c r="AT337" s="152">
        <f>VLOOKUP(AT$2,怪物属性!$B$4:$F$29,5,FALSE)/($F337-VLOOKUP(AT$2,怪物属性!$B$4:$F$29,4,FALSE))</f>
        <v>215.52590673575131</v>
      </c>
      <c r="AU337" s="153">
        <f>$E337/(VLOOKUP(AU$2,怪物属性!$B$4:$F$29,3,FALSE)-$G337)/IF(AT337&lt;0,ABS(AT337),AT337)</f>
        <v>1.2628847912309683E-2</v>
      </c>
      <c r="AV337" s="152">
        <f>VLOOKUP(AV$2,怪物属性!$B$4:$F$29,5,FALSE)/($F337-VLOOKUP(AV$2,怪物属性!$B$4:$F$29,4,FALSE))</f>
        <v>299.21943231441048</v>
      </c>
      <c r="AW337" s="153">
        <f>$E337/(VLOOKUP(AW$2,怪物属性!$B$4:$F$29,3,FALSE)-$G337)/IF(AV337&lt;0,ABS(AV337),AV337)</f>
        <v>8.2104881011572095E-3</v>
      </c>
      <c r="AX337" s="152">
        <f>VLOOKUP(AX$2,怪物属性!$B$4:$F$29,5,FALSE)/($F337-VLOOKUP(AX$2,怪物属性!$B$4:$F$29,4,FALSE))</f>
        <v>436.03005259203604</v>
      </c>
      <c r="AY337" s="153">
        <f>$E337/(VLOOKUP(AY$2,怪物属性!$B$4:$F$29,3,FALSE)-$G337)/IF(AX337&lt;0,ABS(AX337),AX337)</f>
        <v>5.1192584436017836E-3</v>
      </c>
      <c r="AZ337" s="152">
        <f>VLOOKUP(AZ$2,怪物属性!$B$4:$F$29,5,FALSE)/($F337-VLOOKUP(AZ$2,怪物属性!$B$4:$F$29,4,FALSE))</f>
        <v>988</v>
      </c>
      <c r="BA337" s="153">
        <f>$E337/(VLOOKUP(BA$2,怪物属性!$B$4:$F$29,3,FALSE)-$G337)/IF(AZ337&lt;0,ABS(AZ337),AZ337)</f>
        <v>2.006527780137692E-3</v>
      </c>
      <c r="BB337" s="152">
        <f>VLOOKUP(BB$2,怪物属性!$B$4:$F$29,5,FALSE)/($F337-VLOOKUP(BB$2,怪物属性!$B$4:$F$29,4,FALSE))</f>
        <v>-2923.2272727272725</v>
      </c>
      <c r="BC337" s="153">
        <f>$E337/(VLOOKUP(BC$2,怪物属性!$B$4:$F$29,3,FALSE)-$G337)/IF(BB337&lt;0,ABS(BB337),BB337)</f>
        <v>5.9779630106102349E-4</v>
      </c>
      <c r="BD337" s="152">
        <f>VLOOKUP(BD$2,怪物属性!$B$4:$F$29,5,FALSE)/($F337-VLOOKUP(BD$2,怪物属性!$B$4:$F$29,4,FALSE))</f>
        <v>-346.00320512820514</v>
      </c>
      <c r="BE337" s="153">
        <f>$E337/(VLOOKUP(BE$2,怪物属性!$B$4:$F$29,3,FALSE)-$G337)/IF(BD337&lt;0,ABS(BD337),BD337)</f>
        <v>4.1179121230859221E-3</v>
      </c>
    </row>
    <row r="338" spans="1:57" x14ac:dyDescent="0.15">
      <c r="A338" s="30">
        <f>VLOOKUP(B338,装备升级!W:AB,静态模拟!C338+1,FALSE)+IF(静态模拟!D338=0,0,VLOOKUP(B338,装备强化!AP:AZ,静态模拟!D338+1,FALSE))</f>
        <v>1246</v>
      </c>
      <c r="B338" s="149">
        <v>30</v>
      </c>
      <c r="C338" s="149">
        <v>1</v>
      </c>
      <c r="D338" s="149">
        <v>2</v>
      </c>
      <c r="E338" s="149">
        <f t="shared" si="16"/>
        <v>26010</v>
      </c>
      <c r="F338" s="22">
        <f t="shared" si="17"/>
        <v>8670</v>
      </c>
      <c r="G338" s="22">
        <f t="shared" si="18"/>
        <v>4335</v>
      </c>
      <c r="H338" s="152">
        <f>VLOOKUP(H$2,怪物属性!$B$4:$F$29,5,FALSE)/($F338-VLOOKUP(H$2,怪物属性!$B$4:$F$29,4,FALSE))</f>
        <v>1.3774540848638379</v>
      </c>
      <c r="I338" s="153">
        <f>$E338/(VLOOKUP(I$2,怪物属性!$B$4:$F$29,3,FALSE)-$G338)/IF(H338&lt;0,ABS(H338),H338)</f>
        <v>-6.7776963635913559</v>
      </c>
      <c r="J338" s="152">
        <f>VLOOKUP(J$2,怪物属性!$B$4:$F$29,5,FALSE)/($F338-VLOOKUP(J$2,怪物属性!$B$4:$F$29,4,FALSE))</f>
        <v>2.080362929358393</v>
      </c>
      <c r="K338" s="153">
        <f>$E338/(VLOOKUP(K$2,怪物属性!$B$4:$F$29,3,FALSE)-$G338)/IF(J338&lt;0,ABS(J338),J338)</f>
        <v>-5.2909971088549721</v>
      </c>
      <c r="L338" s="152">
        <f>VLOOKUP(L$2,怪物属性!$B$4:$F$29,5,FALSE)/($F338-VLOOKUP(L$2,怪物属性!$B$4:$F$29,4,FALSE))</f>
        <v>3.3703212105123441</v>
      </c>
      <c r="M338" s="153">
        <f>$E338/(VLOOKUP(M$2,怪物属性!$B$4:$F$29,3,FALSE)-$G338)/IF(L338&lt;0,ABS(L338),L338)</f>
        <v>-3.9821286439160279</v>
      </c>
      <c r="N338" s="152">
        <f>VLOOKUP(N$2,怪物属性!$B$4:$F$29,5,FALSE)/($F338-VLOOKUP(N$2,怪物属性!$B$4:$F$29,4,FALSE))</f>
        <v>4.4951033732317738</v>
      </c>
      <c r="O338" s="153">
        <f>$E338/(VLOOKUP(O$2,怪物属性!$B$4:$F$29,3,FALSE)-$G338)/IF(N338&lt;0,ABS(N338),N338)</f>
        <v>-3.8269155398785029</v>
      </c>
      <c r="P338" s="152">
        <f>VLOOKUP(P$2,怪物属性!$B$4:$F$29,5,FALSE)/($F338-VLOOKUP(P$2,怪物属性!$B$4:$F$29,4,FALSE))</f>
        <v>6.3968475380108805</v>
      </c>
      <c r="Q338" s="153">
        <f>$E338/(VLOOKUP(Q$2,怪物属性!$B$4:$F$29,3,FALSE)-$G338)/IF(P338&lt;0,ABS(P338),P338)</f>
        <v>-3.7544462887234924</v>
      </c>
      <c r="R338" s="152">
        <f>VLOOKUP(R$2,怪物属性!$B$4:$F$29,5,FALSE)/($F338-VLOOKUP(R$2,怪物属性!$B$4:$F$29,4,FALSE))</f>
        <v>8.076294277929156</v>
      </c>
      <c r="S338" s="153">
        <f>$E338/(VLOOKUP(S$2,怪物属性!$B$4:$F$29,3,FALSE)-$G338)/IF(R338&lt;0,ABS(R338),R338)</f>
        <v>-5.1200897253528828</v>
      </c>
      <c r="T338" s="152">
        <f>VLOOKUP(T$2,怪物属性!$B$4:$F$29,5,FALSE)/($F338-VLOOKUP(T$2,怪物属性!$B$4:$F$29,4,FALSE))</f>
        <v>10.700058927519152</v>
      </c>
      <c r="U338" s="153">
        <f>$E338/(VLOOKUP(U$2,怪物属性!$B$4:$F$29,3,FALSE)-$G338)/IF(T338&lt;0,ABS(T338),T338)</f>
        <v>-12.40218231802028</v>
      </c>
      <c r="V338" s="152">
        <f>VLOOKUP(V$2,怪物属性!$B$4:$F$29,5,FALSE)/($F338-VLOOKUP(V$2,怪物属性!$B$4:$F$29,4,FALSE))</f>
        <v>12.909090909090908</v>
      </c>
      <c r="W338" s="153">
        <f>$E338/(VLOOKUP(W$2,怪物属性!$B$4:$F$29,3,FALSE)-$G338)/IF(V338&lt;0,ABS(V338),V338)</f>
        <v>8.3258642765685025</v>
      </c>
      <c r="X338" s="152">
        <f>VLOOKUP(X$2,怪物属性!$B$4:$F$29,5,FALSE)/($F338-VLOOKUP(X$2,怪物属性!$B$4:$F$29,4,FALSE))</f>
        <v>16.363593823116517</v>
      </c>
      <c r="Y338" s="153">
        <f>$E338/(VLOOKUP(Y$2,怪物属性!$B$4:$F$29,3,FALSE)-$G338)/IF(X338&lt;0,ABS(X338),X338)</f>
        <v>2.3306512202806529</v>
      </c>
      <c r="Z338" s="152">
        <f>VLOOKUP(Z$2,怪物属性!$B$4:$F$29,5,FALSE)/($F338-VLOOKUP(Z$2,怪物属性!$B$4:$F$29,4,FALSE))</f>
        <v>19.273516642547033</v>
      </c>
      <c r="AA338" s="153">
        <f>$E338/(VLOOKUP(AA$2,怪物属性!$B$4:$F$29,3,FALSE)-$G338)/IF(Z338&lt;0,ABS(Z338),Z338)</f>
        <v>1.1953234705296387</v>
      </c>
      <c r="AB338" s="152">
        <f>VLOOKUP(AB$2,怪物属性!$B$4:$F$29,5,FALSE)/($F338-VLOOKUP(AB$2,怪物属性!$B$4:$F$29,4,FALSE))</f>
        <v>35.714833269451894</v>
      </c>
      <c r="AC338" s="153">
        <f>$E338/(VLOOKUP(AC$2,怪物属性!$B$4:$F$29,3,FALSE)-$G338)/IF(AB338&lt;0,ABS(AB338),AB338)</f>
        <v>0.22808294222168626</v>
      </c>
      <c r="AD338" s="152">
        <f>VLOOKUP(AD$2,怪物属性!$B$4:$F$29,5,FALSE)/($F338-VLOOKUP(AD$2,怪物属性!$B$4:$F$29,4,FALSE))</f>
        <v>42.49706655876998</v>
      </c>
      <c r="AE338" s="153">
        <f>$E338/(VLOOKUP(AE$2,怪物属性!$B$4:$F$29,3,FALSE)-$G338)/IF(AD338&lt;0,ABS(AD338),AD338)</f>
        <v>0.16080983827365114</v>
      </c>
      <c r="AF338" s="152">
        <f>VLOOKUP(AF$2,怪物属性!$B$4:$F$29,5,FALSE)/($F338-VLOOKUP(AF$2,怪物属性!$B$4:$F$29,4,FALSE))</f>
        <v>52.725203950193219</v>
      </c>
      <c r="AG338" s="153">
        <f>$E338/(VLOOKUP(AG$2,怪物属性!$B$4:$F$29,3,FALSE)-$G338)/IF(AF338&lt;0,ABS(AF338),AF338)</f>
        <v>0.11115648012019441</v>
      </c>
      <c r="AH338" s="152">
        <f>VLOOKUP(AH$2,怪物属性!$B$4:$F$29,5,FALSE)/($F338-VLOOKUP(AH$2,怪物属性!$B$4:$F$29,4,FALSE))</f>
        <v>62.316559926806953</v>
      </c>
      <c r="AI338" s="153">
        <f>$E338/(VLOOKUP(AI$2,怪物属性!$B$4:$F$29,3,FALSE)-$G338)/IF(AH338&lt;0,ABS(AH338),AH338)</f>
        <v>8.2275782038891798E-2</v>
      </c>
      <c r="AJ338" s="152">
        <f>VLOOKUP(AJ$2,怪物属性!$B$4:$F$29,5,FALSE)/($F338-VLOOKUP(AJ$2,怪物属性!$B$4:$F$29,4,FALSE))</f>
        <v>76.697445972495089</v>
      </c>
      <c r="AK338" s="153">
        <f>$E338/(VLOOKUP(AK$2,怪物属性!$B$4:$F$29,3,FALSE)-$G338)/IF(AJ338&lt;0,ABS(AJ338),AJ338)</f>
        <v>5.9132471043141017E-2</v>
      </c>
      <c r="AL338" s="152">
        <f>VLOOKUP(AL$2,怪物属性!$B$4:$F$29,5,FALSE)/($F338-VLOOKUP(AL$2,怪物属性!$B$4:$F$29,4,FALSE))</f>
        <v>91.632647608869888</v>
      </c>
      <c r="AM338" s="153">
        <f>$E338/(VLOOKUP(AM$2,怪物属性!$B$4:$F$29,3,FALSE)-$G338)/IF(AL338&lt;0,ABS(AL338),AL338)</f>
        <v>4.3973787203687158E-2</v>
      </c>
      <c r="AN338" s="152">
        <f>VLOOKUP(AN$2,怪物属性!$B$4:$F$29,5,FALSE)/($F338-VLOOKUP(AN$2,怪物属性!$B$4:$F$29,4,FALSE))</f>
        <v>112.89617964421114</v>
      </c>
      <c r="AO338" s="153">
        <f>$E338/(VLOOKUP(AO$2,怪物属性!$B$4:$F$29,3,FALSE)-$G338)/IF(AN338&lt;0,ABS(AN338),AN338)</f>
        <v>3.2235716245899548E-2</v>
      </c>
      <c r="AP338" s="152">
        <f>VLOOKUP(AP$2,怪物属性!$B$4:$F$29,5,FALSE)/($F338-VLOOKUP(AP$2,怪物属性!$B$4:$F$29,4,FALSE))</f>
        <v>135.83657587548637</v>
      </c>
      <c r="AQ338" s="153">
        <f>$E338/(VLOOKUP(AQ$2,怪物属性!$B$4:$F$29,3,FALSE)-$G338)/IF(AP338&lt;0,ABS(AP338),AP338)</f>
        <v>2.4241054774563817E-2</v>
      </c>
      <c r="AR338" s="152">
        <f>VLOOKUP(AR$2,怪物属性!$B$4:$F$29,5,FALSE)/($F338-VLOOKUP(AR$2,怪物属性!$B$4:$F$29,4,FALSE))</f>
        <v>170.6822840409956</v>
      </c>
      <c r="AS338" s="153">
        <f>$E338/(VLOOKUP(AS$2,怪物属性!$B$4:$F$29,3,FALSE)-$G338)/IF(AR338&lt;0,ABS(AR338),AR338)</f>
        <v>1.7586658855666886E-2</v>
      </c>
      <c r="AT338" s="152">
        <f>VLOOKUP(AT$2,怪物属性!$B$4:$F$29,5,FALSE)/($F338-VLOOKUP(AT$2,怪物属性!$B$4:$F$29,4,FALSE))</f>
        <v>214.59931212381773</v>
      </c>
      <c r="AU338" s="153">
        <f>$E338/(VLOOKUP(AU$2,怪物属性!$B$4:$F$29,3,FALSE)-$G338)/IF(AT338&lt;0,ABS(AT338),AT338)</f>
        <v>1.270467769610817E-2</v>
      </c>
      <c r="AV338" s="152">
        <f>VLOOKUP(AV$2,怪物属性!$B$4:$F$29,5,FALSE)/($F338-VLOOKUP(AV$2,怪物属性!$B$4:$F$29,4,FALSE))</f>
        <v>297.59500542888168</v>
      </c>
      <c r="AW338" s="153">
        <f>$E338/(VLOOKUP(AW$2,怪物属性!$B$4:$F$29,3,FALSE)-$G338)/IF(AV338&lt;0,ABS(AV338),AV338)</f>
        <v>8.2687474341607819E-3</v>
      </c>
      <c r="AX338" s="152">
        <f>VLOOKUP(AX$2,怪物属性!$B$4:$F$29,5,FALSE)/($F338-VLOOKUP(AX$2,怪物属性!$B$4:$F$29,4,FALSE))</f>
        <v>432.77852348993287</v>
      </c>
      <c r="AY338" s="153">
        <f>$E338/(VLOOKUP(AY$2,怪物属性!$B$4:$F$29,3,FALSE)-$G338)/IF(AX338&lt;0,ABS(AX338),AX338)</f>
        <v>5.1658952047753609E-3</v>
      </c>
      <c r="AZ338" s="152">
        <f>VLOOKUP(AZ$2,怪物属性!$B$4:$F$29,5,FALSE)/($F338-VLOOKUP(AZ$2,怪物属性!$B$4:$F$29,4,FALSE))</f>
        <v>972.5625</v>
      </c>
      <c r="BA338" s="153">
        <f>$E338/(VLOOKUP(BA$2,怪物属性!$B$4:$F$29,3,FALSE)-$G338)/IF(AZ338&lt;0,ABS(AZ338),AZ338)</f>
        <v>2.0415101170424593E-3</v>
      </c>
      <c r="BB338" s="152">
        <f>VLOOKUP(BB$2,怪物属性!$B$4:$F$29,5,FALSE)/($F338-VLOOKUP(BB$2,怪物属性!$B$4:$F$29,4,FALSE))</f>
        <v>-3062.4285714285716</v>
      </c>
      <c r="BC338" s="153">
        <f>$E338/(VLOOKUP(BC$2,怪物属性!$B$4:$F$29,3,FALSE)-$G338)/IF(BB338&lt;0,ABS(BB338),BB338)</f>
        <v>5.7147485654700486E-4</v>
      </c>
      <c r="BD338" s="152">
        <f>VLOOKUP(BD$2,怪物属性!$B$4:$F$29,5,FALSE)/($F338-VLOOKUP(BD$2,怪物属性!$B$4:$F$29,4,FALSE))</f>
        <v>-347.86143931256714</v>
      </c>
      <c r="BE338" s="153">
        <f>$E338/(VLOOKUP(BE$2,怪物属性!$B$4:$F$29,3,FALSE)-$G338)/IF(BD338&lt;0,ABS(BD338),BD338)</f>
        <v>4.1017691814168606E-3</v>
      </c>
    </row>
    <row r="339" spans="1:57" x14ac:dyDescent="0.15">
      <c r="A339" s="30">
        <f>VLOOKUP(B339,装备升级!W:AB,静态模拟!C339+1,FALSE)+IF(静态模拟!D339=0,0,VLOOKUP(B339,装备强化!AP:AZ,静态模拟!D339+1,FALSE))</f>
        <v>1939</v>
      </c>
      <c r="B339" s="149">
        <v>30</v>
      </c>
      <c r="C339" s="149">
        <v>1</v>
      </c>
      <c r="D339" s="149">
        <v>3</v>
      </c>
      <c r="E339" s="149">
        <f t="shared" si="16"/>
        <v>26040</v>
      </c>
      <c r="F339" s="22">
        <f t="shared" si="17"/>
        <v>8680</v>
      </c>
      <c r="G339" s="22">
        <f t="shared" si="18"/>
        <v>4340</v>
      </c>
      <c r="H339" s="152">
        <f>VLOOKUP(H$2,怪物属性!$B$4:$F$29,5,FALSE)/($F339-VLOOKUP(H$2,怪物属性!$B$4:$F$29,4,FALSE))</f>
        <v>1.3757115749525617</v>
      </c>
      <c r="I339" s="153">
        <f>$E339/(VLOOKUP(I$2,怪物属性!$B$4:$F$29,3,FALSE)-$G339)/IF(H339&lt;0,ABS(H339),H339)</f>
        <v>-6.7819370142947157</v>
      </c>
      <c r="J339" s="152">
        <f>VLOOKUP(J$2,怪物属性!$B$4:$F$29,5,FALSE)/($F339-VLOOKUP(J$2,怪物属性!$B$4:$F$29,4,FALSE))</f>
        <v>2.0776699029126213</v>
      </c>
      <c r="K339" s="153">
        <f>$E339/(VLOOKUP(K$2,怪物属性!$B$4:$F$29,3,FALSE)-$G339)/IF(J339&lt;0,ABS(J339),J339)</f>
        <v>-5.2927664814347057</v>
      </c>
      <c r="L339" s="152">
        <f>VLOOKUP(L$2,怪物属性!$B$4:$F$29,5,FALSE)/($F339-VLOOKUP(L$2,怪物属性!$B$4:$F$29,4,FALSE))</f>
        <v>3.3658536585365852</v>
      </c>
      <c r="M339" s="153">
        <f>$E339/(VLOOKUP(M$2,怪物属性!$B$4:$F$29,3,FALSE)-$G339)/IF(L339&lt;0,ABS(L339),L339)</f>
        <v>-3.9817404730470587</v>
      </c>
      <c r="N339" s="152">
        <f>VLOOKUP(N$2,怪物属性!$B$4:$F$29,5,FALSE)/($F339-VLOOKUP(N$2,怪物属性!$B$4:$F$29,4,FALSE))</f>
        <v>4.488997555012225</v>
      </c>
      <c r="O339" s="153">
        <f>$E339/(VLOOKUP(O$2,怪物属性!$B$4:$F$29,3,FALSE)-$G339)/IF(N339&lt;0,ABS(N339),N339)</f>
        <v>-3.8238956316431212</v>
      </c>
      <c r="P339" s="152">
        <f>VLOOKUP(P$2,怪物属性!$B$4:$F$29,5,FALSE)/($F339-VLOOKUP(P$2,怪物属性!$B$4:$F$29,4,FALSE))</f>
        <v>6.3879370385847611</v>
      </c>
      <c r="Q339" s="153">
        <f>$E339/(VLOOKUP(Q$2,怪物属性!$B$4:$F$29,3,FALSE)-$G339)/IF(P339&lt;0,ABS(P339),P339)</f>
        <v>-3.7467218892179739</v>
      </c>
      <c r="R339" s="152">
        <f>VLOOKUP(R$2,怪物属性!$B$4:$F$29,5,FALSE)/($F339-VLOOKUP(R$2,怪物属性!$B$4:$F$29,4,FALSE))</f>
        <v>8.064728626664758</v>
      </c>
      <c r="S339" s="153">
        <f>$E339/(VLOOKUP(S$2,怪物属性!$B$4:$F$29,3,FALSE)-$G339)/IF(R339&lt;0,ABS(R339),R339)</f>
        <v>-5.0928626499901517</v>
      </c>
      <c r="T339" s="152">
        <f>VLOOKUP(T$2,怪物属性!$B$4:$F$29,5,FALSE)/($F339-VLOOKUP(T$2,怪物属性!$B$4:$F$29,4,FALSE))</f>
        <v>10.684318917328627</v>
      </c>
      <c r="U339" s="153">
        <f>$E339/(VLOOKUP(U$2,怪物属性!$B$4:$F$29,3,FALSE)-$G339)/IF(T339&lt;0,ABS(T339),T339)</f>
        <v>-12.125455989136814</v>
      </c>
      <c r="V339" s="152">
        <f>VLOOKUP(V$2,怪物属性!$B$4:$F$29,5,FALSE)/($F339-VLOOKUP(V$2,怪物属性!$B$4:$F$29,4,FALSE))</f>
        <v>12.889561270801815</v>
      </c>
      <c r="W339" s="153">
        <f>$E339/(VLOOKUP(W$2,怪物属性!$B$4:$F$29,3,FALSE)-$G339)/IF(V339&lt;0,ABS(V339),V339)</f>
        <v>8.5242170321507107</v>
      </c>
      <c r="X339" s="152">
        <f>VLOOKUP(X$2,怪物属性!$B$4:$F$29,5,FALSE)/($F339-VLOOKUP(X$2,怪物属性!$B$4:$F$29,4,FALSE))</f>
        <v>16.33810932876499</v>
      </c>
      <c r="Y339" s="153">
        <f>$E339/(VLOOKUP(Y$2,怪物属性!$B$4:$F$29,3,FALSE)-$G339)/IF(X339&lt;0,ABS(X339),X339)</f>
        <v>2.3542388018457201</v>
      </c>
      <c r="Z339" s="152">
        <f>VLOOKUP(Z$2,怪物属性!$B$4:$F$29,5,FALSE)/($F339-VLOOKUP(Z$2,怪物属性!$B$4:$F$29,4,FALSE))</f>
        <v>19.242575052175308</v>
      </c>
      <c r="AA339" s="153">
        <f>$E339/(VLOOKUP(AA$2,怪物属性!$B$4:$F$29,3,FALSE)-$G339)/IF(Z339&lt;0,ABS(Z339),Z339)</f>
        <v>1.2039583955712772</v>
      </c>
      <c r="AB339" s="152">
        <f>VLOOKUP(AB$2,怪物属性!$B$4:$F$29,5,FALSE)/($F339-VLOOKUP(AB$2,怪物属性!$B$4:$F$29,4,FALSE))</f>
        <v>35.64651874521806</v>
      </c>
      <c r="AC339" s="153">
        <f>$E339/(VLOOKUP(AC$2,怪物属性!$B$4:$F$29,3,FALSE)-$G339)/IF(AB339&lt;0,ABS(AB339),AB339)</f>
        <v>0.22914244579439474</v>
      </c>
      <c r="AD339" s="152">
        <f>VLOOKUP(AD$2,怪物属性!$B$4:$F$29,5,FALSE)/($F339-VLOOKUP(AD$2,怪物属性!$B$4:$F$29,4,FALSE))</f>
        <v>42.411265899454875</v>
      </c>
      <c r="AE339" s="153">
        <f>$E339/(VLOOKUP(AE$2,怪物属性!$B$4:$F$29,3,FALSE)-$G339)/IF(AD339&lt;0,ABS(AD339),AD339)</f>
        <v>0.1615332290604847</v>
      </c>
      <c r="AF339" s="152">
        <f>VLOOKUP(AF$2,怪物属性!$B$4:$F$29,5,FALSE)/($F339-VLOOKUP(AF$2,怪物属性!$B$4:$F$29,4,FALSE))</f>
        <v>52.612253641816622</v>
      </c>
      <c r="AG339" s="153">
        <f>$E339/(VLOOKUP(AG$2,怪物属性!$B$4:$F$29,3,FALSE)-$G339)/IF(AF339&lt;0,ABS(AF339),AF339)</f>
        <v>0.11164938712028626</v>
      </c>
      <c r="AH339" s="152">
        <f>VLOOKUP(AH$2,怪物属性!$B$4:$F$29,5,FALSE)/($F339-VLOOKUP(AH$2,怪物属性!$B$4:$F$29,4,FALSE))</f>
        <v>62.174349612049291</v>
      </c>
      <c r="AI339" s="153">
        <f>$E339/(VLOOKUP(AI$2,怪物属性!$B$4:$F$29,3,FALSE)-$G339)/IF(AH339&lt;0,ABS(AH339),AH339)</f>
        <v>8.264053551057278E-2</v>
      </c>
      <c r="AJ339" s="152">
        <f>VLOOKUP(AJ$2,怪物属性!$B$4:$F$29,5,FALSE)/($F339-VLOOKUP(AJ$2,怪物属性!$B$4:$F$29,4,FALSE))</f>
        <v>76.509554140127392</v>
      </c>
      <c r="AK339" s="153">
        <f>$E339/(VLOOKUP(AK$2,怪物属性!$B$4:$F$29,3,FALSE)-$G339)/IF(AJ339&lt;0,ABS(AJ339),AJ339)</f>
        <v>5.9397844738158873E-2</v>
      </c>
      <c r="AL339" s="152">
        <f>VLOOKUP(AL$2,怪物属性!$B$4:$F$29,5,FALSE)/($F339-VLOOKUP(AL$2,怪物属性!$B$4:$F$29,4,FALSE))</f>
        <v>91.388489208633089</v>
      </c>
      <c r="AM339" s="153">
        <f>$E339/(VLOOKUP(AM$2,怪物属性!$B$4:$F$29,3,FALSE)-$G339)/IF(AL339&lt;0,ABS(AL339),AL339)</f>
        <v>4.417634362144815E-2</v>
      </c>
      <c r="AN339" s="152">
        <f>VLOOKUP(AN$2,怪物属性!$B$4:$F$29,5,FALSE)/($F339-VLOOKUP(AN$2,怪物属性!$B$4:$F$29,4,FALSE))</f>
        <v>112.56789764466414</v>
      </c>
      <c r="AO339" s="153">
        <f>$E339/(VLOOKUP(AO$2,怪物属性!$B$4:$F$29,3,FALSE)-$G339)/IF(AN339&lt;0,ABS(AN339),AN339)</f>
        <v>3.2389674150370591E-2</v>
      </c>
      <c r="AP339" s="152">
        <f>VLOOKUP(AP$2,怪物属性!$B$4:$F$29,5,FALSE)/($F339-VLOOKUP(AP$2,怪物属性!$B$4:$F$29,4,FALSE))</f>
        <v>135.39754363283774</v>
      </c>
      <c r="AQ339" s="153">
        <f>$E339/(VLOOKUP(AQ$2,怪物属性!$B$4:$F$29,3,FALSE)-$G339)/IF(AP339&lt;0,ABS(AP339),AP339)</f>
        <v>2.4363129425355748E-2</v>
      </c>
      <c r="AR339" s="152">
        <f>VLOOKUP(AR$2,怪物属性!$B$4:$F$29,5,FALSE)/($F339-VLOOKUP(AR$2,怪物属性!$B$4:$F$29,4,FALSE))</f>
        <v>170.05981035740336</v>
      </c>
      <c r="AS339" s="153">
        <f>$E339/(VLOOKUP(AS$2,怪物属性!$B$4:$F$29,3,FALSE)-$G339)/IF(AR339&lt;0,ABS(AR339),AR339)</f>
        <v>1.7681593317945325E-2</v>
      </c>
      <c r="AT339" s="152">
        <f>VLOOKUP(AT$2,怪物属性!$B$4:$F$29,5,FALSE)/($F339-VLOOKUP(AT$2,怪物属性!$B$4:$F$29,4,FALSE))</f>
        <v>213.68065068493149</v>
      </c>
      <c r="AU339" s="153">
        <f>$E339/(VLOOKUP(AU$2,怪物属性!$B$4:$F$29,3,FALSE)-$G339)/IF(AT339&lt;0,ABS(AT339),AT339)</f>
        <v>1.2780713072150682E-2</v>
      </c>
      <c r="AV339" s="152">
        <f>VLOOKUP(AV$2,怪物属性!$B$4:$F$29,5,FALSE)/($F339-VLOOKUP(AV$2,怪物属性!$B$4:$F$29,4,FALSE))</f>
        <v>295.98812095032395</v>
      </c>
      <c r="AW339" s="153">
        <f>$E339/(VLOOKUP(AW$2,怪物属性!$B$4:$F$29,3,FALSE)-$G339)/IF(AV339&lt;0,ABS(AV339),AV339)</f>
        <v>8.3271655124829095E-3</v>
      </c>
      <c r="AX339" s="152">
        <f>VLOOKUP(AX$2,怪物属性!$B$4:$F$29,5,FALSE)/($F339-VLOOKUP(AX$2,怪物属性!$B$4:$F$29,4,FALSE))</f>
        <v>429.57512953367876</v>
      </c>
      <c r="AY339" s="153">
        <f>$E339/(VLOOKUP(AY$2,怪物属性!$B$4:$F$29,3,FALSE)-$G339)/IF(AX339&lt;0,ABS(AX339),AX339)</f>
        <v>5.2126609723812606E-3</v>
      </c>
      <c r="AZ339" s="152">
        <f>VLOOKUP(AZ$2,怪物属性!$B$4:$F$29,5,FALSE)/($F339-VLOOKUP(AZ$2,怪物属性!$B$4:$F$29,4,FALSE))</f>
        <v>957.6</v>
      </c>
      <c r="BA339" s="153">
        <f>$E339/(VLOOKUP(BA$2,怪物属性!$B$4:$F$29,3,FALSE)-$G339)/IF(AZ339&lt;0,ABS(AZ339),AZ339)</f>
        <v>2.0765927801558114E-3</v>
      </c>
      <c r="BB339" s="152">
        <f>VLOOKUP(BB$2,怪物属性!$B$4:$F$29,5,FALSE)/($F339-VLOOKUP(BB$2,怪物属性!$B$4:$F$29,4,FALSE))</f>
        <v>-3215.55</v>
      </c>
      <c r="BC339" s="153">
        <f>$E339/(VLOOKUP(BC$2,怪物属性!$B$4:$F$29,3,FALSE)-$G339)/IF(BB339&lt;0,ABS(BB339),BB339)</f>
        <v>5.4507289908880489E-4</v>
      </c>
      <c r="BD339" s="152">
        <f>VLOOKUP(BD$2,怪物属性!$B$4:$F$29,5,FALSE)/($F339-VLOOKUP(BD$2,怪物属性!$B$4:$F$29,4,FALSE))</f>
        <v>-349.73974082073437</v>
      </c>
      <c r="BE339" s="153">
        <f>$E339/(VLOOKUP(BE$2,怪物属性!$B$4:$F$29,3,FALSE)-$G339)/IF(BD339&lt;0,ABS(BD339),BD339)</f>
        <v>4.0855665515088114E-3</v>
      </c>
    </row>
    <row r="340" spans="1:57" x14ac:dyDescent="0.15">
      <c r="A340" s="30">
        <f>VLOOKUP(B340,装备升级!W:AB,静态模拟!C340+1,FALSE)+IF(静态模拟!D340=0,0,VLOOKUP(B340,装备强化!AP:AZ,静态模拟!D340+1,FALSE))</f>
        <v>2779</v>
      </c>
      <c r="B340" s="149">
        <v>30</v>
      </c>
      <c r="C340" s="149">
        <v>1</v>
      </c>
      <c r="D340" s="149">
        <v>4</v>
      </c>
      <c r="E340" s="149">
        <f t="shared" si="16"/>
        <v>26070</v>
      </c>
      <c r="F340" s="22">
        <f t="shared" si="17"/>
        <v>8690</v>
      </c>
      <c r="G340" s="22">
        <f t="shared" si="18"/>
        <v>4345</v>
      </c>
      <c r="H340" s="152">
        <f>VLOOKUP(H$2,怪物属性!$B$4:$F$29,5,FALSE)/($F340-VLOOKUP(H$2,怪物属性!$B$4:$F$29,4,FALSE))</f>
        <v>1.3739734680985471</v>
      </c>
      <c r="I340" s="153">
        <f>$E340/(VLOOKUP(I$2,怪物属性!$B$4:$F$29,3,FALSE)-$G340)/IF(H340&lt;0,ABS(H340),H340)</f>
        <v>-6.7861822307730257</v>
      </c>
      <c r="J340" s="152">
        <f>VLOOKUP(J$2,怪物属性!$B$4:$F$29,5,FALSE)/($F340-VLOOKUP(J$2,怪物属性!$B$4:$F$29,4,FALSE))</f>
        <v>2.0749838396897222</v>
      </c>
      <c r="K340" s="153">
        <f>$E340/(VLOOKUP(K$2,怪物属性!$B$4:$F$29,3,FALSE)-$G340)/IF(J340&lt;0,ABS(J340),J340)</f>
        <v>-5.2945441512971074</v>
      </c>
      <c r="L340" s="152">
        <f>VLOOKUP(L$2,怪物属性!$B$4:$F$29,5,FALSE)/($F340-VLOOKUP(L$2,怪物属性!$B$4:$F$29,4,FALSE))</f>
        <v>3.3613979348689438</v>
      </c>
      <c r="M340" s="153">
        <f>$E340/(VLOOKUP(M$2,怪物属性!$B$4:$F$29,3,FALSE)-$G340)/IF(L340&lt;0,ABS(L340),L340)</f>
        <v>-3.9813664249698197</v>
      </c>
      <c r="N340" s="152">
        <f>VLOOKUP(N$2,怪物属性!$B$4:$F$29,5,FALSE)/($F340-VLOOKUP(N$2,怪物属性!$B$4:$F$29,4,FALSE))</f>
        <v>4.4829083016820404</v>
      </c>
      <c r="O340" s="153">
        <f>$E340/(VLOOKUP(O$2,怪物属性!$B$4:$F$29,3,FALSE)-$G340)/IF(N340&lt;0,ABS(N340),N340)</f>
        <v>-3.8209074937708571</v>
      </c>
      <c r="P340" s="152">
        <f>VLOOKUP(P$2,怪物属性!$B$4:$F$29,5,FALSE)/($F340-VLOOKUP(P$2,怪物属性!$B$4:$F$29,4,FALSE))</f>
        <v>6.3790513284184174</v>
      </c>
      <c r="Q340" s="153">
        <f>$E340/(VLOOKUP(Q$2,怪物属性!$B$4:$F$29,3,FALSE)-$G340)/IF(P340&lt;0,ABS(P340),P340)</f>
        <v>-3.7390801315947426</v>
      </c>
      <c r="R340" s="152">
        <f>VLOOKUP(R$2,怪物属性!$B$4:$F$29,5,FALSE)/($F340-VLOOKUP(R$2,怪物属性!$B$4:$F$29,4,FALSE))</f>
        <v>8.0531960531960536</v>
      </c>
      <c r="S340" s="153">
        <f>$E340/(VLOOKUP(S$2,怪物属性!$B$4:$F$29,3,FALSE)-$G340)/IF(R340&lt;0,ABS(R340),R340)</f>
        <v>-5.0660783366296211</v>
      </c>
      <c r="T340" s="152">
        <f>VLOOKUP(T$2,怪物属性!$B$4:$F$29,5,FALSE)/($F340-VLOOKUP(T$2,怪物属性!$B$4:$F$29,4,FALSE))</f>
        <v>10.668625146886017</v>
      </c>
      <c r="U340" s="153">
        <f>$E340/(VLOOKUP(U$2,怪物属性!$B$4:$F$29,3,FALSE)-$G340)/IF(T340&lt;0,ABS(T340),T340)</f>
        <v>-11.862203078265537</v>
      </c>
      <c r="V340" s="152">
        <f>VLOOKUP(V$2,怪物属性!$B$4:$F$29,5,FALSE)/($F340-VLOOKUP(V$2,怪物属性!$B$4:$F$29,4,FALSE))</f>
        <v>12.870090634441087</v>
      </c>
      <c r="W340" s="153">
        <f>$E340/(VLOOKUP(W$2,怪物属性!$B$4:$F$29,3,FALSE)-$G340)/IF(V340&lt;0,ABS(V340),V340)</f>
        <v>8.7311498300145693</v>
      </c>
      <c r="X340" s="152">
        <f>VLOOKUP(X$2,怪物属性!$B$4:$F$29,5,FALSE)/($F340-VLOOKUP(X$2,怪物属性!$B$4:$F$29,4,FALSE))</f>
        <v>16.312704089566164</v>
      </c>
      <c r="Y340" s="153">
        <f>$E340/(VLOOKUP(Y$2,怪物属性!$B$4:$F$29,3,FALSE)-$G340)/IF(X340&lt;0,ABS(X340),X340)</f>
        <v>2.3781859000284604</v>
      </c>
      <c r="Z340" s="152">
        <f>VLOOKUP(Z$2,怪物属性!$B$4:$F$29,5,FALSE)/($F340-VLOOKUP(Z$2,怪物属性!$B$4:$F$29,4,FALSE))</f>
        <v>19.211732649463055</v>
      </c>
      <c r="AA340" s="153">
        <f>$E340/(VLOOKUP(AA$2,怪物属性!$B$4:$F$29,3,FALSE)-$G340)/IF(Z340&lt;0,ABS(Z340),Z340)</f>
        <v>1.2126749604762188</v>
      </c>
      <c r="AB340" s="152">
        <f>VLOOKUP(AB$2,怪物属性!$B$4:$F$29,5,FALSE)/($F340-VLOOKUP(AB$2,怪物属性!$B$4:$F$29,4,FALSE))</f>
        <v>35.578465063001147</v>
      </c>
      <c r="AC340" s="153">
        <f>$E340/(VLOOKUP(AC$2,怪物属性!$B$4:$F$29,3,FALSE)-$G340)/IF(AB340&lt;0,ABS(AB340),AB340)</f>
        <v>0.23020628948986274</v>
      </c>
      <c r="AD340" s="152">
        <f>VLOOKUP(AD$2,怪物属性!$B$4:$F$29,5,FALSE)/($F340-VLOOKUP(AD$2,怪物属性!$B$4:$F$29,4,FALSE))</f>
        <v>42.325811001410436</v>
      </c>
      <c r="AE340" s="153">
        <f>$E340/(VLOOKUP(AE$2,怪物属性!$B$4:$F$29,3,FALSE)-$G340)/IF(AD340&lt;0,ABS(AD340),AD340)</f>
        <v>0.1622592779594994</v>
      </c>
      <c r="AF340" s="152">
        <f>VLOOKUP(AF$2,怪物属性!$B$4:$F$29,5,FALSE)/($F340-VLOOKUP(AF$2,怪物属性!$B$4:$F$29,4,FALSE))</f>
        <v>52.499786233433092</v>
      </c>
      <c r="AG340" s="153">
        <f>$E340/(VLOOKUP(AG$2,怪物属性!$B$4:$F$29,3,FALSE)-$G340)/IF(AF340&lt;0,ABS(AF340),AF340)</f>
        <v>0.11214395900891182</v>
      </c>
      <c r="AH340" s="152">
        <f>VLOOKUP(AH$2,怪物属性!$B$4:$F$29,5,FALSE)/($F340-VLOOKUP(AH$2,怪物属性!$B$4:$F$29,4,FALSE))</f>
        <v>62.032786885245905</v>
      </c>
      <c r="AI340" s="153">
        <f>$E340/(VLOOKUP(AI$2,怪物属性!$B$4:$F$29,3,FALSE)-$G340)/IF(AH340&lt;0,ABS(AH340),AH340)</f>
        <v>8.3006444382179884E-2</v>
      </c>
      <c r="AJ340" s="152">
        <f>VLOOKUP(AJ$2,怪物属性!$B$4:$F$29,5,FALSE)/($F340-VLOOKUP(AJ$2,怪物属性!$B$4:$F$29,4,FALSE))</f>
        <v>76.322580645161295</v>
      </c>
      <c r="AK340" s="153">
        <f>$E340/(VLOOKUP(AK$2,怪物属性!$B$4:$F$29,3,FALSE)-$G340)/IF(AJ340&lt;0,ABS(AJ340),AJ340)</f>
        <v>5.9664017541074976E-2</v>
      </c>
      <c r="AL340" s="152">
        <f>VLOOKUP(AL$2,怪物属性!$B$4:$F$29,5,FALSE)/($F340-VLOOKUP(AL$2,怪物属性!$B$4:$F$29,4,FALSE))</f>
        <v>91.145628487908581</v>
      </c>
      <c r="AM340" s="153">
        <f>$E340/(VLOOKUP(AM$2,怪物属性!$B$4:$F$29,3,FALSE)-$G340)/IF(AL340&lt;0,ABS(AL340),AL340)</f>
        <v>4.437948575406072E-2</v>
      </c>
      <c r="AN340" s="152">
        <f>VLOOKUP(AN$2,怪物属性!$B$4:$F$29,5,FALSE)/($F340-VLOOKUP(AN$2,怪物属性!$B$4:$F$29,4,FALSE))</f>
        <v>112.241519280951</v>
      </c>
      <c r="AO340" s="153">
        <f>$E340/(VLOOKUP(AO$2,怪物属性!$B$4:$F$29,3,FALSE)-$G340)/IF(AN340&lt;0,ABS(AN340),AN340)</f>
        <v>3.2544064937291763E-2</v>
      </c>
      <c r="AP340" s="152">
        <f>VLOOKUP(AP$2,怪物属性!$B$4:$F$29,5,FALSE)/($F340-VLOOKUP(AP$2,怪物属性!$B$4:$F$29,4,FALSE))</f>
        <v>134.96134020618555</v>
      </c>
      <c r="AQ340" s="153">
        <f>$E340/(VLOOKUP(AQ$2,怪物属性!$B$4:$F$29,3,FALSE)-$G340)/IF(AP340&lt;0,ABS(AP340),AP340)</f>
        <v>2.4485540367296905E-2</v>
      </c>
      <c r="AR340" s="152">
        <f>VLOOKUP(AR$2,怪物属性!$B$4:$F$29,5,FALSE)/($F340-VLOOKUP(AR$2,怪物属性!$B$4:$F$29,4,FALSE))</f>
        <v>169.44186046511629</v>
      </c>
      <c r="AS340" s="153">
        <f>$E340/(VLOOKUP(AS$2,怪物属性!$B$4:$F$29,3,FALSE)-$G340)/IF(AR340&lt;0,ABS(AR340),AR340)</f>
        <v>1.7776786134801385E-2</v>
      </c>
      <c r="AT340" s="152">
        <f>VLOOKUP(AT$2,怪物属性!$B$4:$F$29,5,FALSE)/($F340-VLOOKUP(AT$2,怪物属性!$B$4:$F$29,4,FALSE))</f>
        <v>212.76982097186701</v>
      </c>
      <c r="AU340" s="153">
        <f>$E340/(VLOOKUP(AU$2,怪物属性!$B$4:$F$29,3,FALSE)-$G340)/IF(AT340&lt;0,ABS(AT340),AT340)</f>
        <v>1.2856954364034659E-2</v>
      </c>
      <c r="AV340" s="152">
        <f>VLOOKUP(AV$2,怪物属性!$B$4:$F$29,5,FALSE)/($F340-VLOOKUP(AV$2,怪物属性!$B$4:$F$29,4,FALSE))</f>
        <v>294.3984962406015</v>
      </c>
      <c r="AW340" s="153">
        <f>$E340/(VLOOKUP(AW$2,怪物属性!$B$4:$F$29,3,FALSE)-$G340)/IF(AV340&lt;0,ABS(AV340),AV340)</f>
        <v>8.3857425616140971E-3</v>
      </c>
      <c r="AX340" s="152">
        <f>VLOOKUP(AX$2,怪物属性!$B$4:$F$29,5,FALSE)/($F340-VLOOKUP(AX$2,怪物属性!$B$4:$F$29,4,FALSE))</f>
        <v>426.41880969875092</v>
      </c>
      <c r="AY340" s="153">
        <f>$E340/(VLOOKUP(AY$2,怪物属性!$B$4:$F$29,3,FALSE)-$G340)/IF(AX340&lt;0,ABS(AX340),AX340)</f>
        <v>5.2595559128937146E-3</v>
      </c>
      <c r="AZ340" s="152">
        <f>VLOOKUP(AZ$2,怪物属性!$B$4:$F$29,5,FALSE)/($F340-VLOOKUP(AZ$2,怪物属性!$B$4:$F$29,4,FALSE))</f>
        <v>943.09090909090912</v>
      </c>
      <c r="BA340" s="153">
        <f>$E340/(VLOOKUP(BA$2,怪物属性!$B$4:$F$29,3,FALSE)-$G340)/IF(AZ340&lt;0,ABS(AZ340),AZ340)</f>
        <v>2.111775884442846E-3</v>
      </c>
      <c r="BB340" s="152">
        <f>VLOOKUP(BB$2,怪物属性!$B$4:$F$29,5,FALSE)/($F340-VLOOKUP(BB$2,怪物属性!$B$4:$F$29,4,FALSE))</f>
        <v>-3384.7894736842104</v>
      </c>
      <c r="BC340" s="153">
        <f>$E340/(VLOOKUP(BC$2,怪物属性!$B$4:$F$29,3,FALSE)-$G340)/IF(BB340&lt;0,ABS(BB340),BB340)</f>
        <v>5.185903473711687E-4</v>
      </c>
      <c r="BD340" s="152">
        <f>VLOOKUP(BD$2,怪物属性!$B$4:$F$29,5,FALSE)/($F340-VLOOKUP(BD$2,怪物属性!$B$4:$F$29,4,FALSE))</f>
        <v>-351.63843648208467</v>
      </c>
      <c r="BE340" s="153">
        <f>$E340/(VLOOKUP(BE$2,怪物属性!$B$4:$F$29,3,FALSE)-$G340)/IF(BD340&lt;0,ABS(BD340),BD340)</f>
        <v>4.0693041842194749E-3</v>
      </c>
    </row>
    <row r="341" spans="1:57" x14ac:dyDescent="0.15">
      <c r="A341" s="30">
        <f>VLOOKUP(B341,装备升级!W:AB,静态模拟!C341+1,FALSE)+IF(静态模拟!D341=0,0,VLOOKUP(B341,装备强化!AP:AZ,静态模拟!D341+1,FALSE))</f>
        <v>4175</v>
      </c>
      <c r="B341" s="149">
        <v>30</v>
      </c>
      <c r="C341" s="149">
        <v>1</v>
      </c>
      <c r="D341" s="149">
        <v>5</v>
      </c>
      <c r="E341" s="149">
        <f t="shared" si="16"/>
        <v>26100</v>
      </c>
      <c r="F341" s="22">
        <f t="shared" si="17"/>
        <v>8700</v>
      </c>
      <c r="G341" s="22">
        <f t="shared" si="18"/>
        <v>4350</v>
      </c>
      <c r="H341" s="152">
        <f>VLOOKUP(H$2,怪物属性!$B$4:$F$29,5,FALSE)/($F341-VLOOKUP(H$2,怪物属性!$B$4:$F$29,4,FALSE))</f>
        <v>1.3722397476340693</v>
      </c>
      <c r="I341" s="153">
        <f>$E341/(VLOOKUP(I$2,怪物属性!$B$4:$F$29,3,FALSE)-$G341)/IF(H341&lt;0,ABS(H341),H341)</f>
        <v>-6.7904319885755093</v>
      </c>
      <c r="J341" s="152">
        <f>VLOOKUP(J$2,怪物属性!$B$4:$F$29,5,FALSE)/($F341-VLOOKUP(J$2,怪物属性!$B$4:$F$29,4,FALSE))</f>
        <v>2.0723047127178824</v>
      </c>
      <c r="K341" s="153">
        <f>$E341/(VLOOKUP(K$2,怪物属性!$B$4:$F$29,3,FALSE)-$G341)/IF(J341&lt;0,ABS(J341),J341)</f>
        <v>-5.2963300661044004</v>
      </c>
      <c r="L341" s="152">
        <f>VLOOKUP(L$2,怪物属性!$B$4:$F$29,5,FALSE)/($F341-VLOOKUP(L$2,怪物属性!$B$4:$F$29,4,FALSE))</f>
        <v>3.3569539925965097</v>
      </c>
      <c r="M341" s="153">
        <f>$E341/(VLOOKUP(M$2,怪物属性!$B$4:$F$29,3,FALSE)-$G341)/IF(L341&lt;0,ABS(L341),L341)</f>
        <v>-3.981006391214331</v>
      </c>
      <c r="N341" s="152">
        <f>VLOOKUP(N$2,怪物属性!$B$4:$F$29,5,FALSE)/($F341-VLOOKUP(N$2,怪物属性!$B$4:$F$29,4,FALSE))</f>
        <v>4.4768355459225146</v>
      </c>
      <c r="O341" s="153">
        <f>$E341/(VLOOKUP(O$2,怪物属性!$B$4:$F$29,3,FALSE)-$G341)/IF(N341&lt;0,ABS(N341),N341)</f>
        <v>-3.8179508141756302</v>
      </c>
      <c r="P341" s="152">
        <f>VLOOKUP(P$2,怪物属性!$B$4:$F$29,5,FALSE)/($F341-VLOOKUP(P$2,怪物属性!$B$4:$F$29,4,FALSE))</f>
        <v>6.3701903042089176</v>
      </c>
      <c r="Q341" s="153">
        <f>$E341/(VLOOKUP(Q$2,怪物属性!$B$4:$F$29,3,FALSE)-$G341)/IF(P341&lt;0,ABS(P341),P341)</f>
        <v>-3.7315198868663355</v>
      </c>
      <c r="R341" s="152">
        <f>VLOOKUP(R$2,怪物属性!$B$4:$F$29,5,FALSE)/($F341-VLOOKUP(R$2,怪物属性!$B$4:$F$29,4,FALSE))</f>
        <v>8.0416964158217912</v>
      </c>
      <c r="S341" s="153">
        <f>$E341/(VLOOKUP(S$2,怪物属性!$B$4:$F$29,3,FALSE)-$G341)/IF(R341&lt;0,ABS(R341),R341)</f>
        <v>-5.0397264724917381</v>
      </c>
      <c r="T341" s="152">
        <f>VLOOKUP(T$2,怪物属性!$B$4:$F$29,5,FALSE)/($F341-VLOOKUP(T$2,怪物属性!$B$4:$F$29,4,FALSE))</f>
        <v>10.652977412731007</v>
      </c>
      <c r="U341" s="153">
        <f>$E341/(VLOOKUP(U$2,怪物属性!$B$4:$F$29,3,FALSE)-$G341)/IF(T341&lt;0,ABS(T341),T341)</f>
        <v>-11.611465759481414</v>
      </c>
      <c r="V341" s="152">
        <f>VLOOKUP(V$2,怪物属性!$B$4:$F$29,5,FALSE)/($F341-VLOOKUP(V$2,怪物属性!$B$4:$F$29,4,FALSE))</f>
        <v>12.850678733031675</v>
      </c>
      <c r="W341" s="153">
        <f>$E341/(VLOOKUP(W$2,怪物属性!$B$4:$F$29,3,FALSE)-$G341)/IF(V341&lt;0,ABS(V341),V341)</f>
        <v>8.9472296333064456</v>
      </c>
      <c r="X341" s="152">
        <f>VLOOKUP(X$2,怪物属性!$B$4:$F$29,5,FALSE)/($F341-VLOOKUP(X$2,怪物属性!$B$4:$F$29,4,FALSE))</f>
        <v>16.287377736376339</v>
      </c>
      <c r="Y341" s="153">
        <f>$E341/(VLOOKUP(Y$2,怪物属性!$B$4:$F$29,3,FALSE)-$G341)/IF(X341&lt;0,ABS(X341),X341)</f>
        <v>2.4025005999102311</v>
      </c>
      <c r="Z341" s="152">
        <f>VLOOKUP(Z$2,怪物属性!$B$4:$F$29,5,FALSE)/($F341-VLOOKUP(Z$2,怪物属性!$B$4:$F$29,4,FALSE))</f>
        <v>19.180988958233318</v>
      </c>
      <c r="AA341" s="153">
        <f>$E341/(VLOOKUP(AA$2,怪物属性!$B$4:$F$29,3,FALSE)-$G341)/IF(Z341&lt;0,ABS(Z341),Z341)</f>
        <v>1.2214742645244903</v>
      </c>
      <c r="AB341" s="152">
        <f>VLOOKUP(AB$2,怪物属性!$B$4:$F$29,5,FALSE)/($F341-VLOOKUP(AB$2,怪物属性!$B$4:$F$29,4,FALSE))</f>
        <v>35.510670731707314</v>
      </c>
      <c r="AC341" s="153">
        <f>$E341/(VLOOKUP(AC$2,怪物属性!$B$4:$F$29,3,FALSE)-$G341)/IF(AB341&lt;0,ABS(AB341),AB341)</f>
        <v>0.23127449379325105</v>
      </c>
      <c r="AD341" s="152">
        <f>VLOOKUP(AD$2,怪物属性!$B$4:$F$29,5,FALSE)/($F341-VLOOKUP(AD$2,怪物属性!$B$4:$F$29,4,FALSE))</f>
        <v>42.240699778805549</v>
      </c>
      <c r="AE341" s="153">
        <f>$E341/(VLOOKUP(AE$2,怪物属性!$B$4:$F$29,3,FALSE)-$G341)/IF(AD341&lt;0,ABS(AD341),AD341)</f>
        <v>0.16298799548815313</v>
      </c>
      <c r="AF341" s="152">
        <f>VLOOKUP(AF$2,怪物属性!$B$4:$F$29,5,FALSE)/($F341-VLOOKUP(AF$2,怪物属性!$B$4:$F$29,4,FALSE))</f>
        <v>52.387798634812285</v>
      </c>
      <c r="AG341" s="153">
        <f>$E341/(VLOOKUP(AG$2,怪物属性!$B$4:$F$29,3,FALSE)-$G341)/IF(AF341&lt;0,ABS(AF341),AF341)</f>
        <v>0.11264020143231304</v>
      </c>
      <c r="AH341" s="152">
        <f>VLOOKUP(AH$2,怪物属性!$B$4:$F$29,5,FALSE)/($F341-VLOOKUP(AH$2,怪物属性!$B$4:$F$29,4,FALSE))</f>
        <v>61.89186733303044</v>
      </c>
      <c r="AI341" s="153">
        <f>$E341/(VLOOKUP(AI$2,怪物属性!$B$4:$F$29,3,FALSE)-$G341)/IF(AH341&lt;0,ABS(AH341),AH341)</f>
        <v>8.3373512080166051E-2</v>
      </c>
      <c r="AJ341" s="152">
        <f>VLOOKUP(AJ$2,怪物属性!$B$4:$F$29,5,FALSE)/($F341-VLOOKUP(AJ$2,怪物属性!$B$4:$F$29,4,FALSE))</f>
        <v>76.136518771331055</v>
      </c>
      <c r="AK341" s="153">
        <f>$E341/(VLOOKUP(AK$2,怪物属性!$B$4:$F$29,3,FALSE)-$G341)/IF(AJ341&lt;0,ABS(AJ341),AJ341)</f>
        <v>5.9930991547452017E-2</v>
      </c>
      <c r="AL341" s="152">
        <f>VLOOKUP(AL$2,怪物属性!$B$4:$F$29,5,FALSE)/($F341-VLOOKUP(AL$2,怪物属性!$B$4:$F$29,4,FALSE))</f>
        <v>90.904055128544925</v>
      </c>
      <c r="AM341" s="153">
        <f>$E341/(VLOOKUP(AM$2,怪物属性!$B$4:$F$29,3,FALSE)-$G341)/IF(AL341&lt;0,ABS(AL341),AL341)</f>
        <v>4.4583214965767531E-2</v>
      </c>
      <c r="AN341" s="152">
        <f>VLOOKUP(AN$2,怪物属性!$B$4:$F$29,5,FALSE)/($F341-VLOOKUP(AN$2,怪物属性!$B$4:$F$29,4,FALSE))</f>
        <v>111.91702804278694</v>
      </c>
      <c r="AO341" s="153">
        <f>$E341/(VLOOKUP(AO$2,怪物属性!$B$4:$F$29,3,FALSE)-$G341)/IF(AN341&lt;0,ABS(AN341),AN341)</f>
        <v>3.2698889517100073E-2</v>
      </c>
      <c r="AP341" s="152">
        <f>VLOOKUP(AP$2,怪物属性!$B$4:$F$29,5,FALSE)/($F341-VLOOKUP(AP$2,怪物属性!$B$4:$F$29,4,FALSE))</f>
        <v>134.52793834296725</v>
      </c>
      <c r="AQ341" s="153">
        <f>$E341/(VLOOKUP(AQ$2,怪物属性!$B$4:$F$29,3,FALSE)-$G341)/IF(AP341&lt;0,ABS(AP341),AP341)</f>
        <v>2.4608288240210642E-2</v>
      </c>
      <c r="AR341" s="152">
        <f>VLOOKUP(AR$2,怪物属性!$B$4:$F$29,5,FALSE)/($F341-VLOOKUP(AR$2,怪物属性!$B$4:$F$29,4,FALSE))</f>
        <v>168.82838522809558</v>
      </c>
      <c r="AS341" s="153">
        <f>$E341/(VLOOKUP(AS$2,怪物属性!$B$4:$F$29,3,FALSE)-$G341)/IF(AR341&lt;0,ABS(AR341),AR341)</f>
        <v>1.7872237754248784E-2</v>
      </c>
      <c r="AT341" s="152">
        <f>VLOOKUP(AT$2,怪物属性!$B$4:$F$29,5,FALSE)/($F341-VLOOKUP(AT$2,怪物属性!$B$4:$F$29,4,FALSE))</f>
        <v>211.8667232597623</v>
      </c>
      <c r="AU341" s="153">
        <f>$E341/(VLOOKUP(AU$2,怪物属性!$B$4:$F$29,3,FALSE)-$G341)/IF(AT341&lt;0,ABS(AT341),AT341)</f>
        <v>1.2933401896037021E-2</v>
      </c>
      <c r="AV341" s="152">
        <f>VLOOKUP(AV$2,怪物属性!$B$4:$F$29,5,FALSE)/($F341-VLOOKUP(AV$2,怪物属性!$B$4:$F$29,4,FALSE))</f>
        <v>292.82585470085468</v>
      </c>
      <c r="AW341" s="153">
        <f>$E341/(VLOOKUP(AW$2,怪物属性!$B$4:$F$29,3,FALSE)-$G341)/IF(AV341&lt;0,ABS(AV341),AV341)</f>
        <v>8.4444788074721257E-3</v>
      </c>
      <c r="AX341" s="152">
        <f>VLOOKUP(AX$2,怪物属性!$B$4:$F$29,5,FALSE)/($F341-VLOOKUP(AX$2,怪物属性!$B$4:$F$29,4,FALSE))</f>
        <v>423.308533916849</v>
      </c>
      <c r="AY341" s="153">
        <f>$E341/(VLOOKUP(AY$2,怪物属性!$B$4:$F$29,3,FALSE)-$G341)/IF(AX341&lt;0,ABS(AX341),AX341)</f>
        <v>5.306580193073512E-3</v>
      </c>
      <c r="AZ341" s="152">
        <f>VLOOKUP(AZ$2,怪物属性!$B$4:$F$29,5,FALSE)/($F341-VLOOKUP(AZ$2,怪物属性!$B$4:$F$29,4,FALSE))</f>
        <v>929.01492537313436</v>
      </c>
      <c r="BA341" s="153">
        <f>$E341/(VLOOKUP(BA$2,怪物属性!$B$4:$F$29,3,FALSE)-$G341)/IF(AZ341&lt;0,ABS(AZ341),AZ341)</f>
        <v>2.1470595450443809E-3</v>
      </c>
      <c r="BB341" s="152">
        <f>VLOOKUP(BB$2,怪物属性!$B$4:$F$29,5,FALSE)/($F341-VLOOKUP(BB$2,怪物属性!$B$4:$F$29,4,FALSE))</f>
        <v>-3572.8333333333335</v>
      </c>
      <c r="BC341" s="153">
        <f>$E341/(VLOOKUP(BC$2,怪物属性!$B$4:$F$29,3,FALSE)-$G341)/IF(BB341&lt;0,ABS(BB341),BB341)</f>
        <v>4.9202711996930426E-4</v>
      </c>
      <c r="BD341" s="152">
        <f>VLOOKUP(BD$2,怪物属性!$B$4:$F$29,5,FALSE)/($F341-VLOOKUP(BD$2,怪物属性!$B$4:$F$29,4,FALSE))</f>
        <v>-353.55786026200872</v>
      </c>
      <c r="BE341" s="153">
        <f>$E341/(VLOOKUP(BE$2,怪物属性!$B$4:$F$29,3,FALSE)-$G341)/IF(BD341&lt;0,ABS(BD341),BD341)</f>
        <v>4.0529820303525877E-3</v>
      </c>
    </row>
    <row r="342" spans="1:57" x14ac:dyDescent="0.15">
      <c r="A342" s="30">
        <f>VLOOKUP(B342,装备升级!W:AB,静态模拟!C342+1,FALSE)+IF(静态模拟!D342=0,0,VLOOKUP(B342,装备强化!AP:AZ,静态模拟!D342+1,FALSE))</f>
        <v>5923</v>
      </c>
      <c r="B342" s="149">
        <v>30</v>
      </c>
      <c r="C342" s="149">
        <v>1</v>
      </c>
      <c r="D342" s="149">
        <v>6</v>
      </c>
      <c r="E342" s="149">
        <f t="shared" si="16"/>
        <v>26130</v>
      </c>
      <c r="F342" s="22">
        <f t="shared" si="17"/>
        <v>8710</v>
      </c>
      <c r="G342" s="22">
        <f t="shared" si="18"/>
        <v>4355</v>
      </c>
      <c r="H342" s="152">
        <f>VLOOKUP(H$2,怪物属性!$B$4:$F$29,5,FALSE)/($F342-VLOOKUP(H$2,怪物属性!$B$4:$F$29,4,FALSE))</f>
        <v>1.3705103969754253</v>
      </c>
      <c r="I342" s="153">
        <f>$E342/(VLOOKUP(I$2,怪物属性!$B$4:$F$29,3,FALSE)-$G342)/IF(H342&lt;0,ABS(H342),H342)</f>
        <v>-6.794686263425664</v>
      </c>
      <c r="J342" s="152">
        <f>VLOOKUP(J$2,怪物属性!$B$4:$F$29,5,FALSE)/($F342-VLOOKUP(J$2,怪物属性!$B$4:$F$29,4,FALSE))</f>
        <v>2.0696324951644103</v>
      </c>
      <c r="K342" s="153">
        <f>$E342/(VLOOKUP(K$2,怪物属性!$B$4:$F$29,3,FALSE)-$G342)/IF(J342&lt;0,ABS(J342),J342)</f>
        <v>-5.2981241739580591</v>
      </c>
      <c r="L342" s="152">
        <f>VLOOKUP(L$2,怪物属性!$B$4:$F$29,5,FALSE)/($F342-VLOOKUP(L$2,怪物属性!$B$4:$F$29,4,FALSE))</f>
        <v>3.3525217850541327</v>
      </c>
      <c r="M342" s="153">
        <f>$E342/(VLOOKUP(M$2,怪物属性!$B$4:$F$29,3,FALSE)-$G342)/IF(L342&lt;0,ABS(L342),L342)</f>
        <v>-3.9806602644185745</v>
      </c>
      <c r="N342" s="152">
        <f>VLOOKUP(N$2,怪物属性!$B$4:$F$29,5,FALSE)/($F342-VLOOKUP(N$2,怪物属性!$B$4:$F$29,4,FALSE))</f>
        <v>4.470779220779221</v>
      </c>
      <c r="O342" s="153">
        <f>$E342/(VLOOKUP(O$2,怪物属性!$B$4:$F$29,3,FALSE)-$G342)/IF(N342&lt;0,ABS(N342),N342)</f>
        <v>-3.8150252848455892</v>
      </c>
      <c r="P342" s="152">
        <f>VLOOKUP(P$2,怪物属性!$B$4:$F$29,5,FALSE)/($F342-VLOOKUP(P$2,怪物属性!$B$4:$F$29,4,FALSE))</f>
        <v>6.3613538632265225</v>
      </c>
      <c r="Q342" s="153">
        <f>$E342/(VLOOKUP(Q$2,怪物属性!$B$4:$F$29,3,FALSE)-$G342)/IF(P342&lt;0,ABS(P342),P342)</f>
        <v>-3.724040046516504</v>
      </c>
      <c r="R342" s="152">
        <f>VLOOKUP(R$2,怪物属性!$B$4:$F$29,5,FALSE)/($F342-VLOOKUP(R$2,怪物属性!$B$4:$F$29,4,FALSE))</f>
        <v>8.0302295736489384</v>
      </c>
      <c r="S342" s="153">
        <f>$E342/(VLOOKUP(S$2,怪物属性!$B$4:$F$29,3,FALSE)-$G342)/IF(R342&lt;0,ABS(R342),R342)</f>
        <v>-5.01379706260217</v>
      </c>
      <c r="T342" s="152">
        <f>VLOOKUP(T$2,怪物属性!$B$4:$F$29,5,FALSE)/($F342-VLOOKUP(T$2,怪物属性!$B$4:$F$29,4,FALSE))</f>
        <v>10.637375512595197</v>
      </c>
      <c r="U342" s="153">
        <f>$E342/(VLOOKUP(U$2,怪物属性!$B$4:$F$29,3,FALSE)-$G342)/IF(T342&lt;0,ABS(T342),T342)</f>
        <v>-11.372374894445056</v>
      </c>
      <c r="V342" s="152">
        <f>VLOOKUP(V$2,怪物属性!$B$4:$F$29,5,FALSE)/($F342-VLOOKUP(V$2,怪物属性!$B$4:$F$29,4,FALSE))</f>
        <v>12.831325301204819</v>
      </c>
      <c r="W342" s="153">
        <f>$E342/(VLOOKUP(W$2,怪物属性!$B$4:$F$29,3,FALSE)-$G342)/IF(V342&lt;0,ABS(V342),V342)</f>
        <v>9.1730744829336377</v>
      </c>
      <c r="X342" s="152">
        <f>VLOOKUP(X$2,怪物属性!$B$4:$F$29,5,FALSE)/($F342-VLOOKUP(X$2,怪物属性!$B$4:$F$29,4,FALSE))</f>
        <v>16.262129902340721</v>
      </c>
      <c r="Y342" s="153">
        <f>$E342/(VLOOKUP(Y$2,怪物属性!$B$4:$F$29,3,FALSE)-$G342)/IF(X342&lt;0,ABS(X342),X342)</f>
        <v>2.4271912308346653</v>
      </c>
      <c r="Z342" s="152">
        <f>VLOOKUP(Z$2,怪物属性!$B$4:$F$29,5,FALSE)/($F342-VLOOKUP(Z$2,怪物属性!$B$4:$F$29,4,FALSE))</f>
        <v>19.150343505352293</v>
      </c>
      <c r="AA342" s="153">
        <f>$E342/(VLOOKUP(AA$2,怪物属性!$B$4:$F$29,3,FALSE)-$G342)/IF(Z342&lt;0,ABS(Z342),Z342)</f>
        <v>1.2303574268208259</v>
      </c>
      <c r="AB342" s="152">
        <f>VLOOKUP(AB$2,怪物属性!$B$4:$F$29,5,FALSE)/($F342-VLOOKUP(AB$2,怪物属性!$B$4:$F$29,4,FALSE))</f>
        <v>35.443134271586153</v>
      </c>
      <c r="AC342" s="153">
        <f>$E342/(VLOOKUP(AC$2,怪物属性!$B$4:$F$29,3,FALSE)-$G342)/IF(AB342&lt;0,ABS(AB342),AB342)</f>
        <v>0.23234707931884221</v>
      </c>
      <c r="AD342" s="152">
        <f>VLOOKUP(AD$2,怪物属性!$B$4:$F$29,5,FALSE)/($F342-VLOOKUP(AD$2,怪物属性!$B$4:$F$29,4,FALSE))</f>
        <v>42.155930162552679</v>
      </c>
      <c r="AE342" s="153">
        <f>$E342/(VLOOKUP(AE$2,怪物属性!$B$4:$F$29,3,FALSE)-$G342)/IF(AD342&lt;0,ABS(AD342),AD342)</f>
        <v>0.16371939221946344</v>
      </c>
      <c r="AF342" s="152">
        <f>VLOOKUP(AF$2,怪物属性!$B$4:$F$29,5,FALSE)/($F342-VLOOKUP(AF$2,怪物属性!$B$4:$F$29,4,FALSE))</f>
        <v>52.276287782034906</v>
      </c>
      <c r="AG342" s="153">
        <f>$E342/(VLOOKUP(AG$2,怪物属性!$B$4:$F$29,3,FALSE)-$G342)/IF(AF342&lt;0,ABS(AF342),AF342)</f>
        <v>0.11313812006229201</v>
      </c>
      <c r="AH342" s="152">
        <f>VLOOKUP(AH$2,怪物属性!$B$4:$F$29,5,FALSE)/($F342-VLOOKUP(AH$2,怪物属性!$B$4:$F$29,4,FALSE))</f>
        <v>61.751586582048958</v>
      </c>
      <c r="AI342" s="153">
        <f>$E342/(VLOOKUP(AI$2,怪物属性!$B$4:$F$29,3,FALSE)-$G342)/IF(AH342&lt;0,ABS(AH342),AH342)</f>
        <v>8.3741742044546277E-2</v>
      </c>
      <c r="AJ342" s="152">
        <f>VLOOKUP(AJ$2,怪物属性!$B$4:$F$29,5,FALSE)/($F342-VLOOKUP(AJ$2,怪物属性!$B$4:$F$29,4,FALSE))</f>
        <v>75.951361867704279</v>
      </c>
      <c r="AK342" s="153">
        <f>$E342/(VLOOKUP(AK$2,怪物属性!$B$4:$F$29,3,FALSE)-$G342)/IF(AJ342&lt;0,ABS(AJ342),AJ342)</f>
        <v>6.0198768860186179E-2</v>
      </c>
      <c r="AL342" s="152">
        <f>VLOOKUP(AL$2,怪物属性!$B$4:$F$29,5,FALSE)/($F342-VLOOKUP(AL$2,怪物属性!$B$4:$F$29,4,FALSE))</f>
        <v>90.663758921490881</v>
      </c>
      <c r="AM342" s="153">
        <f>$E342/(VLOOKUP(AM$2,怪物属性!$B$4:$F$29,3,FALSE)-$G342)/IF(AL342&lt;0,ABS(AL342),AL342)</f>
        <v>4.4787532625051321E-2</v>
      </c>
      <c r="AN342" s="152">
        <f>VLOOKUP(AN$2,怪物属性!$B$4:$F$29,5,FALSE)/($F342-VLOOKUP(AN$2,怪物属性!$B$4:$F$29,4,FALSE))</f>
        <v>111.59440761026232</v>
      </c>
      <c r="AO342" s="153">
        <f>$E342/(VLOOKUP(AO$2,怪物属性!$B$4:$F$29,3,FALSE)-$G342)/IF(AN342&lt;0,ABS(AN342),AN342)</f>
        <v>3.2854148802787447E-2</v>
      </c>
      <c r="AP342" s="152">
        <f>VLOOKUP(AP$2,怪物属性!$B$4:$F$29,5,FALSE)/($F342-VLOOKUP(AP$2,怪物属性!$B$4:$F$29,4,FALSE))</f>
        <v>134.09731113956465</v>
      </c>
      <c r="AQ342" s="153">
        <f>$E342/(VLOOKUP(AQ$2,怪物属性!$B$4:$F$29,3,FALSE)-$G342)/IF(AP342&lt;0,ABS(AP342),AP342)</f>
        <v>2.4731373685544421E-2</v>
      </c>
      <c r="AR342" s="152">
        <f>VLOOKUP(AR$2,怪物属性!$B$4:$F$29,5,FALSE)/($F342-VLOOKUP(AR$2,怪物属性!$B$4:$F$29,4,FALSE))</f>
        <v>168.21933621933621</v>
      </c>
      <c r="AS342" s="153">
        <f>$E342/(VLOOKUP(AS$2,怪物属性!$B$4:$F$29,3,FALSE)-$G342)/IF(AR342&lt;0,ABS(AR342),AR342)</f>
        <v>1.7967948625337706E-2</v>
      </c>
      <c r="AT342" s="152">
        <f>VLOOKUP(AT$2,怪物属性!$B$4:$F$29,5,FALSE)/($F342-VLOOKUP(AT$2,怪物属性!$B$4:$F$29,4,FALSE))</f>
        <v>210.97125950972105</v>
      </c>
      <c r="AU342" s="153">
        <f>$E342/(VLOOKUP(AU$2,怪物属性!$B$4:$F$29,3,FALSE)-$G342)/IF(AT342&lt;0,ABS(AT342),AT342)</f>
        <v>1.3010055993115936E-2</v>
      </c>
      <c r="AV342" s="152">
        <f>VLOOKUP(AV$2,怪物属性!$B$4:$F$29,5,FALSE)/($F342-VLOOKUP(AV$2,怪物属性!$B$4:$F$29,4,FALSE))</f>
        <v>291.26992561105209</v>
      </c>
      <c r="AW342" s="153">
        <f>$E342/(VLOOKUP(AW$2,怪物属性!$B$4:$F$29,3,FALSE)-$G342)/IF(AV342&lt;0,ABS(AV342),AV342)</f>
        <v>8.5033744764030448E-3</v>
      </c>
      <c r="AX342" s="152">
        <f>VLOOKUP(AX$2,怪物属性!$B$4:$F$29,5,FALSE)/($F342-VLOOKUP(AX$2,怪物属性!$B$4:$F$29,4,FALSE))</f>
        <v>420.24330195510498</v>
      </c>
      <c r="AY342" s="153">
        <f>$E342/(VLOOKUP(AY$2,怪物属性!$B$4:$F$29,3,FALSE)-$G342)/IF(AX342&lt;0,ABS(AX342),AX342)</f>
        <v>5.3537339799686117E-3</v>
      </c>
      <c r="AZ342" s="152">
        <f>VLOOKUP(AZ$2,怪物属性!$B$4:$F$29,5,FALSE)/($F342-VLOOKUP(AZ$2,怪物属性!$B$4:$F$29,4,FALSE))</f>
        <v>915.35294117647061</v>
      </c>
      <c r="BA342" s="153">
        <f>$E342/(VLOOKUP(BA$2,怪物属性!$B$4:$F$29,3,FALSE)-$G342)/IF(AZ342&lt;0,ABS(AZ342),AZ342)</f>
        <v>2.1824438772772912E-3</v>
      </c>
      <c r="BB342" s="152">
        <f>VLOOKUP(BB$2,怪物属性!$B$4:$F$29,5,FALSE)/($F342-VLOOKUP(BB$2,怪物属性!$B$4:$F$29,4,FALSE))</f>
        <v>-3783</v>
      </c>
      <c r="BC342" s="153">
        <f>$E342/(VLOOKUP(BC$2,怪物属性!$B$4:$F$29,3,FALSE)-$G342)/IF(BB342&lt;0,ABS(BB342),BB342)</f>
        <v>4.6538313534869697E-4</v>
      </c>
      <c r="BD342" s="152">
        <f>VLOOKUP(BD$2,怪物属性!$B$4:$F$29,5,FALSE)/($F342-VLOOKUP(BD$2,怪物属性!$B$4:$F$29,4,FALSE))</f>
        <v>-355.49835345773874</v>
      </c>
      <c r="BE342" s="153">
        <f>$E342/(VLOOKUP(BE$2,怪物属性!$B$4:$F$29,3,FALSE)-$G342)/IF(BD342&lt;0,ABS(BD342),BD342)</f>
        <v>4.0366000406578534E-3</v>
      </c>
    </row>
    <row r="343" spans="1:57" x14ac:dyDescent="0.15">
      <c r="A343" s="30">
        <f>VLOOKUP(B343,装备升级!W:AB,静态模拟!C343+1,FALSE)+IF(静态模拟!D343=0,0,VLOOKUP(B343,装备强化!AP:AZ,静态模拟!D343+1,FALSE))</f>
        <v>8103</v>
      </c>
      <c r="B343" s="149">
        <v>30</v>
      </c>
      <c r="C343" s="149">
        <v>1</v>
      </c>
      <c r="D343" s="149">
        <v>7</v>
      </c>
      <c r="E343" s="149">
        <f t="shared" si="16"/>
        <v>26160</v>
      </c>
      <c r="F343" s="22">
        <f t="shared" si="17"/>
        <v>8720</v>
      </c>
      <c r="G343" s="22">
        <f t="shared" si="18"/>
        <v>4360</v>
      </c>
      <c r="H343" s="152">
        <f>VLOOKUP(H$2,怪物属性!$B$4:$F$29,5,FALSE)/($F343-VLOOKUP(H$2,怪物属性!$B$4:$F$29,4,FALSE))</f>
        <v>1.368785399622404</v>
      </c>
      <c r="I343" s="153">
        <f>$E343/(VLOOKUP(I$2,怪物属性!$B$4:$F$29,3,FALSE)-$G343)/IF(H343&lt;0,ABS(H343),H343)</f>
        <v>-6.7989450312197164</v>
      </c>
      <c r="J343" s="152">
        <f>VLOOKUP(J$2,怪物属性!$B$4:$F$29,5,FALSE)/($F343-VLOOKUP(J$2,怪物属性!$B$4:$F$29,4,FALSE))</f>
        <v>2.0669671603348356</v>
      </c>
      <c r="K343" s="153">
        <f>$E343/(VLOOKUP(K$2,怪物属性!$B$4:$F$29,3,FALSE)-$G343)/IF(J343&lt;0,ABS(J343),J343)</f>
        <v>-5.2999264233942309</v>
      </c>
      <c r="L343" s="152">
        <f>VLOOKUP(L$2,怪物属性!$B$4:$F$29,5,FALSE)/($F343-VLOOKUP(L$2,怪物属性!$B$4:$F$29,4,FALSE))</f>
        <v>3.3481012658227849</v>
      </c>
      <c r="M343" s="153">
        <f>$E343/(VLOOKUP(M$2,怪物属性!$B$4:$F$29,3,FALSE)-$G343)/IF(L343&lt;0,ABS(L343),L343)</f>
        <v>-3.9803279383143928</v>
      </c>
      <c r="N343" s="152">
        <f>VLOOKUP(N$2,怪物属性!$B$4:$F$29,5,FALSE)/($F343-VLOOKUP(N$2,怪物属性!$B$4:$F$29,4,FALSE))</f>
        <v>4.4647392596595514</v>
      </c>
      <c r="O343" s="153">
        <f>$E343/(VLOOKUP(O$2,怪物属性!$B$4:$F$29,3,FALSE)-$G343)/IF(N343&lt;0,ABS(N343),N343)</f>
        <v>-3.8121306017768442</v>
      </c>
      <c r="P343" s="152">
        <f>VLOOKUP(P$2,怪物属性!$B$4:$F$29,5,FALSE)/($F343-VLOOKUP(P$2,怪物属性!$B$4:$F$29,4,FALSE))</f>
        <v>6.3525419033107076</v>
      </c>
      <c r="Q343" s="153">
        <f>$E343/(VLOOKUP(Q$2,怪物属性!$B$4:$F$29,3,FALSE)-$G343)/IF(P343&lt;0,ABS(P343),P343)</f>
        <v>-3.7166395220383186</v>
      </c>
      <c r="R343" s="152">
        <f>VLOOKUP(R$2,怪物属性!$B$4:$F$29,5,FALSE)/($F343-VLOOKUP(R$2,怪物属性!$B$4:$F$29,4,FALSE))</f>
        <v>8.0187953865869286</v>
      </c>
      <c r="S343" s="153">
        <f>$E343/(VLOOKUP(S$2,怪物属性!$B$4:$F$29,3,FALSE)-$G343)/IF(R343&lt;0,ABS(R343),R343)</f>
        <v>-4.9882804176432982</v>
      </c>
      <c r="T343" s="152">
        <f>VLOOKUP(T$2,怪物属性!$B$4:$F$29,5,FALSE)/($F343-VLOOKUP(T$2,怪物属性!$B$4:$F$29,4,FALSE))</f>
        <v>10.62181924539339</v>
      </c>
      <c r="U343" s="153">
        <f>$E343/(VLOOKUP(U$2,怪物属性!$B$4:$F$29,3,FALSE)-$G343)/IF(T343&lt;0,ABS(T343),T343)</f>
        <v>-11.14413999987042</v>
      </c>
      <c r="V343" s="152">
        <f>VLOOKUP(V$2,怪物属性!$B$4:$F$29,5,FALSE)/($F343-VLOOKUP(V$2,怪物属性!$B$4:$F$29,4,FALSE))</f>
        <v>12.81203007518797</v>
      </c>
      <c r="W343" s="153">
        <f>$E343/(VLOOKUP(W$2,怪物属性!$B$4:$F$29,3,FALSE)-$G343)/IF(V343&lt;0,ABS(V343),V343)</f>
        <v>9.409359382099046</v>
      </c>
      <c r="X343" s="152">
        <f>VLOOKUP(X$2,怪物属性!$B$4:$F$29,5,FALSE)/($F343-VLOOKUP(X$2,怪物属性!$B$4:$F$29,4,FALSE))</f>
        <v>16.236960222875716</v>
      </c>
      <c r="Y343" s="153">
        <f>$E343/(VLOOKUP(Y$2,怪物属性!$B$4:$F$29,3,FALSE)-$G343)/IF(X343&lt;0,ABS(X343),X343)</f>
        <v>2.4522663757022798</v>
      </c>
      <c r="Z343" s="152">
        <f>VLOOKUP(Z$2,怪物属性!$B$4:$F$29,5,FALSE)/($F343-VLOOKUP(Z$2,怪物属性!$B$4:$F$29,4,FALSE))</f>
        <v>19.119795820705058</v>
      </c>
      <c r="AA343" s="153">
        <f>$E343/(VLOOKUP(AA$2,怪物属性!$B$4:$F$29,3,FALSE)-$G343)/IF(Z343&lt;0,ABS(Z343),Z343)</f>
        <v>1.2393255867435957</v>
      </c>
      <c r="AB343" s="152">
        <f>VLOOKUP(AB$2,怪物属性!$B$4:$F$29,5,FALSE)/($F343-VLOOKUP(AB$2,怪物属性!$B$4:$F$29,4,FALSE))</f>
        <v>35.375854214123009</v>
      </c>
      <c r="AC343" s="153">
        <f>$E343/(VLOOKUP(AC$2,怪物属性!$B$4:$F$29,3,FALSE)-$G343)/IF(AB343&lt;0,ABS(AB343),AB343)</f>
        <v>0.23342406681105971</v>
      </c>
      <c r="AD343" s="152">
        <f>VLOOKUP(AD$2,怪物属性!$B$4:$F$29,5,FALSE)/($F343-VLOOKUP(AD$2,怪物属性!$B$4:$F$29,4,FALSE))</f>
        <v>42.071500100140199</v>
      </c>
      <c r="AE343" s="153">
        <f>$E343/(VLOOKUP(AE$2,怪物属性!$B$4:$F$29,3,FALSE)-$G343)/IF(AD343&lt;0,ABS(AD343),AD343)</f>
        <v>0.16445347878237504</v>
      </c>
      <c r="AF343" s="152">
        <f>VLOOKUP(AF$2,怪物属性!$B$4:$F$29,5,FALSE)/($F343-VLOOKUP(AF$2,怪物属性!$B$4:$F$29,4,FALSE))</f>
        <v>52.165250637213255</v>
      </c>
      <c r="AG343" s="153">
        <f>$E343/(VLOOKUP(AG$2,怪物属性!$B$4:$F$29,3,FALSE)-$G343)/IF(AF343&lt;0,ABS(AF343),AF343)</f>
        <v>0.11363772059635577</v>
      </c>
      <c r="AH343" s="152">
        <f>VLOOKUP(AH$2,怪物属性!$B$4:$F$29,5,FALSE)/($F343-VLOOKUP(AH$2,怪物属性!$B$4:$F$29,4,FALSE))</f>
        <v>61.611940298507463</v>
      </c>
      <c r="AI343" s="153">
        <f>$E343/(VLOOKUP(AI$2,怪物属性!$B$4:$F$29,3,FALSE)-$G343)/IF(AH343&lt;0,ABS(AH343),AH343)</f>
        <v>8.4111137728964738E-2</v>
      </c>
      <c r="AJ343" s="152">
        <f>VLOOKUP(AJ$2,怪物属性!$B$4:$F$29,5,FALSE)/($F343-VLOOKUP(AJ$2,怪物属性!$B$4:$F$29,4,FALSE))</f>
        <v>75.767103347889375</v>
      </c>
      <c r="AK343" s="153">
        <f>$E343/(VLOOKUP(AK$2,怪物属性!$B$4:$F$29,3,FALSE)-$G343)/IF(AJ343&lt;0,ABS(AJ343),AJ343)</f>
        <v>6.0467351589539378E-2</v>
      </c>
      <c r="AL343" s="152">
        <f>VLOOKUP(AL$2,怪物属性!$B$4:$F$29,5,FALSE)/($F343-VLOOKUP(AL$2,怪物属性!$B$4:$F$29,4,FALSE))</f>
        <v>90.424729765357242</v>
      </c>
      <c r="AM343" s="153">
        <f>$E343/(VLOOKUP(AM$2,怪物属性!$B$4:$F$29,3,FALSE)-$G343)/IF(AL343&lt;0,ABS(AL343),AL343)</f>
        <v>4.4992440104651379E-2</v>
      </c>
      <c r="AN343" s="152">
        <f>VLOOKUP(AN$2,怪物属性!$B$4:$F$29,5,FALSE)/($F343-VLOOKUP(AN$2,怪物属性!$B$4:$F$29,4,FALSE))</f>
        <v>111.27364185110665</v>
      </c>
      <c r="AO343" s="153">
        <f>$E343/(VLOOKUP(AO$2,怪物属性!$B$4:$F$29,3,FALSE)-$G343)/IF(AN343&lt;0,ABS(AN343),AN343)</f>
        <v>3.3009843709909628E-2</v>
      </c>
      <c r="AP343" s="152">
        <f>VLOOKUP(AP$2,怪物属性!$B$4:$F$29,5,FALSE)/($F343-VLOOKUP(AP$2,怪物属性!$B$4:$F$29,4,FALSE))</f>
        <v>133.66943203573709</v>
      </c>
      <c r="AQ343" s="153">
        <f>$E343/(VLOOKUP(AQ$2,怪物属性!$B$4:$F$29,3,FALSE)-$G343)/IF(AP343&lt;0,ABS(AP343),AP343)</f>
        <v>2.4854797346374982E-2</v>
      </c>
      <c r="AR343" s="152">
        <f>VLOOKUP(AR$2,怪物属性!$B$4:$F$29,5,FALSE)/($F343-VLOOKUP(AR$2,怪物属性!$B$4:$F$29,4,FALSE))</f>
        <v>167.61466570812365</v>
      </c>
      <c r="AS343" s="153">
        <f>$E343/(VLOOKUP(AS$2,怪物属性!$B$4:$F$29,3,FALSE)-$G343)/IF(AR343&lt;0,ABS(AR343),AR343)</f>
        <v>1.8063919198157807E-2</v>
      </c>
      <c r="AT343" s="152">
        <f>VLOOKUP(AT$2,怪物属性!$B$4:$F$29,5,FALSE)/($F343-VLOOKUP(AT$2,怪物属性!$B$4:$F$29,4,FALSE))</f>
        <v>210.08333333333334</v>
      </c>
      <c r="AU343" s="153">
        <f>$E343/(VLOOKUP(AU$2,怪物属性!$B$4:$F$29,3,FALSE)-$G343)/IF(AT343&lt;0,ABS(AT343),AT343)</f>
        <v>1.3086916980912619E-2</v>
      </c>
      <c r="AV343" s="152">
        <f>VLOOKUP(AV$2,怪物属性!$B$4:$F$29,5,FALSE)/($F343-VLOOKUP(AV$2,怪物属性!$B$4:$F$29,4,FALSE))</f>
        <v>289.73044397463002</v>
      </c>
      <c r="AW343" s="153">
        <f>$E343/(VLOOKUP(AW$2,怪物属性!$B$4:$F$29,3,FALSE)-$G343)/IF(AV343&lt;0,ABS(AV343),AV343)</f>
        <v>8.5624297951822168E-3</v>
      </c>
      <c r="AX343" s="152">
        <f>VLOOKUP(AX$2,怪物属性!$B$4:$F$29,5,FALSE)/($F343-VLOOKUP(AX$2,怪物属性!$B$4:$F$29,4,FALSE))</f>
        <v>417.22214234363764</v>
      </c>
      <c r="AY343" s="153">
        <f>$E343/(VLOOKUP(AY$2,怪物属性!$B$4:$F$29,3,FALSE)-$G343)/IF(AX343&lt;0,ABS(AX343),AX343)</f>
        <v>5.4010174409147658E-3</v>
      </c>
      <c r="AZ343" s="152">
        <f>VLOOKUP(AZ$2,怪物属性!$B$4:$F$29,5,FALSE)/($F343-VLOOKUP(AZ$2,怪物属性!$B$4:$F$29,4,FALSE))</f>
        <v>902.08695652173913</v>
      </c>
      <c r="BA343" s="153">
        <f>$E343/(VLOOKUP(BA$2,怪物属性!$B$4:$F$29,3,FALSE)-$G343)/IF(AZ343&lt;0,ABS(AZ343),AZ343)</f>
        <v>2.2179289966348433E-3</v>
      </c>
      <c r="BB343" s="152">
        <f>VLOOKUP(BB$2,怪物属性!$B$4:$F$29,5,FALSE)/($F343-VLOOKUP(BB$2,怪物属性!$B$4:$F$29,4,FALSE))</f>
        <v>-4019.4375</v>
      </c>
      <c r="BC343" s="153">
        <f>$E343/(VLOOKUP(BC$2,怪物属性!$B$4:$F$29,3,FALSE)-$G343)/IF(BB343&lt;0,ABS(BB343),BB343)</f>
        <v>4.3865831186492546E-4</v>
      </c>
      <c r="BD343" s="152">
        <f>VLOOKUP(BD$2,怪物属性!$B$4:$F$29,5,FALSE)/($F343-VLOOKUP(BD$2,怪物属性!$B$4:$F$29,4,FALSE))</f>
        <v>-357.46026490066225</v>
      </c>
      <c r="BE343" s="153">
        <f>$E343/(VLOOKUP(BE$2,怪物属性!$B$4:$F$29,3,FALSE)-$G343)/IF(BD343&lt;0,ABS(BD343),BD343)</f>
        <v>4.0201581658308649E-3</v>
      </c>
    </row>
    <row r="344" spans="1:57" x14ac:dyDescent="0.15">
      <c r="A344" s="30">
        <f>VLOOKUP(B344,装备升级!W:AB,静态模拟!C344+1,FALSE)+IF(静态模拟!D344=0,0,VLOOKUP(B344,装备强化!AP:AZ,静态模拟!D344+1,FALSE))</f>
        <v>10791</v>
      </c>
      <c r="B344" s="149">
        <v>30</v>
      </c>
      <c r="C344" s="149">
        <v>1</v>
      </c>
      <c r="D344" s="149">
        <v>8</v>
      </c>
      <c r="E344" s="149">
        <f t="shared" si="16"/>
        <v>26190</v>
      </c>
      <c r="F344" s="22">
        <f t="shared" si="17"/>
        <v>8730</v>
      </c>
      <c r="G344" s="22">
        <f t="shared" si="18"/>
        <v>4365</v>
      </c>
      <c r="H344" s="152">
        <f>VLOOKUP(H$2,怪物属性!$B$4:$F$29,5,FALSE)/($F344-VLOOKUP(H$2,怪物属性!$B$4:$F$29,4,FALSE))</f>
        <v>1.3670647391577624</v>
      </c>
      <c r="I344" s="153">
        <f>$E344/(VLOOKUP(I$2,怪物属性!$B$4:$F$29,3,FALSE)-$G344)/IF(H344&lt;0,ABS(H344),H344)</f>
        <v>-6.8032082680250792</v>
      </c>
      <c r="J344" s="152">
        <f>VLOOKUP(J$2,怪物属性!$B$4:$F$29,5,FALSE)/($F344-VLOOKUP(J$2,怪物属性!$B$4:$F$29,4,FALSE))</f>
        <v>2.0643086816720255</v>
      </c>
      <c r="K344" s="153">
        <f>$E344/(VLOOKUP(K$2,怪物属性!$B$4:$F$29,3,FALSE)-$G344)/IF(J344&lt;0,ABS(J344),J344)</f>
        <v>-5.3017367633791705</v>
      </c>
      <c r="L344" s="152">
        <f>VLOOKUP(L$2,怪物属性!$B$4:$F$29,5,FALSE)/($F344-VLOOKUP(L$2,怪物属性!$B$4:$F$29,4,FALSE))</f>
        <v>3.3436923887279431</v>
      </c>
      <c r="M344" s="153">
        <f>$E344/(VLOOKUP(M$2,怪物属性!$B$4:$F$29,3,FALSE)-$G344)/IF(L344&lt;0,ABS(L344),L344)</f>
        <v>-3.9800093077135879</v>
      </c>
      <c r="N344" s="152">
        <f>VLOOKUP(N$2,怪物属性!$B$4:$F$29,5,FALSE)/($F344-VLOOKUP(N$2,怪物属性!$B$4:$F$29,4,FALSE))</f>
        <v>4.4587155963302756</v>
      </c>
      <c r="O344" s="153">
        <f>$E344/(VLOOKUP(O$2,怪物属性!$B$4:$F$29,3,FALSE)-$G344)/IF(N344&lt;0,ABS(N344),N344)</f>
        <v>-3.8092664649084877</v>
      </c>
      <c r="P344" s="152">
        <f>VLOOKUP(P$2,怪物属性!$B$4:$F$29,5,FALSE)/($F344-VLOOKUP(P$2,怪物属性!$B$4:$F$29,4,FALSE))</f>
        <v>6.343754322866233</v>
      </c>
      <c r="Q344" s="153">
        <f>$E344/(VLOOKUP(Q$2,怪物属性!$B$4:$F$29,3,FALSE)-$G344)/IF(P344&lt;0,ABS(P344),P344)</f>
        <v>-3.7093172444847209</v>
      </c>
      <c r="R344" s="152">
        <f>VLOOKUP(R$2,怪物属性!$B$4:$F$29,5,FALSE)/($F344-VLOOKUP(R$2,怪物属性!$B$4:$F$29,4,FALSE))</f>
        <v>8.0073937153419585</v>
      </c>
      <c r="S344" s="153">
        <f>$E344/(VLOOKUP(S$2,怪物属性!$B$4:$F$29,3,FALSE)-$G344)/IF(R344&lt;0,ABS(R344),R344)</f>
        <v>-4.9631671423587322</v>
      </c>
      <c r="T344" s="152">
        <f>VLOOKUP(T$2,怪物属性!$B$4:$F$29,5,FALSE)/($F344-VLOOKUP(T$2,怪物属性!$B$4:$F$29,4,FALSE))</f>
        <v>10.606308411214954</v>
      </c>
      <c r="U344" s="153">
        <f>$E344/(VLOOKUP(U$2,怪物属性!$B$4:$F$29,3,FALSE)-$G344)/IF(T344&lt;0,ABS(T344),T344)</f>
        <v>-10.926040546744554</v>
      </c>
      <c r="V344" s="152">
        <f>VLOOKUP(V$2,怪物属性!$B$4:$F$29,5,FALSE)/($F344-VLOOKUP(V$2,怪物属性!$B$4:$F$29,4,FALSE))</f>
        <v>12.792792792792794</v>
      </c>
      <c r="W344" s="153">
        <f>$E344/(VLOOKUP(W$2,怪物属性!$B$4:$F$29,3,FALSE)-$G344)/IF(V344&lt;0,ABS(V344),V344)</f>
        <v>9.6568230135530158</v>
      </c>
      <c r="X344" s="152">
        <f>VLOOKUP(X$2,怪物属性!$B$4:$F$29,5,FALSE)/($F344-VLOOKUP(X$2,怪物属性!$B$4:$F$29,4,FALSE))</f>
        <v>16.211868335651367</v>
      </c>
      <c r="Y344" s="153">
        <f>$E344/(VLOOKUP(Y$2,怪物属性!$B$4:$F$29,3,FALSE)-$G344)/IF(X344&lt;0,ABS(X344),X344)</f>
        <v>2.4777348806927502</v>
      </c>
      <c r="Z344" s="152">
        <f>VLOOKUP(Z$2,怪物属性!$B$4:$F$29,5,FALSE)/($F344-VLOOKUP(Z$2,怪物属性!$B$4:$F$29,4,FALSE))</f>
        <v>19.089345437171524</v>
      </c>
      <c r="AA344" s="153">
        <f>$E344/(VLOOKUP(AA$2,怪物属性!$B$4:$F$29,3,FALSE)-$G344)/IF(Z344&lt;0,ABS(Z344),Z344)</f>
        <v>1.2483799044059904</v>
      </c>
      <c r="AB344" s="152">
        <f>VLOOKUP(AB$2,怪物属性!$B$4:$F$29,5,FALSE)/($F344-VLOOKUP(AB$2,怪物属性!$B$4:$F$29,4,FALSE))</f>
        <v>35.308829101932552</v>
      </c>
      <c r="AC344" s="153">
        <f>$E344/(VLOOKUP(AC$2,怪物属性!$B$4:$F$29,3,FALSE)-$G344)/IF(AB344&lt;0,ABS(AB344),AB344)</f>
        <v>0.23450547714549608</v>
      </c>
      <c r="AD344" s="152">
        <f>VLOOKUP(AD$2,怪物属性!$B$4:$F$29,5,FALSE)/($F344-VLOOKUP(AD$2,怪物属性!$B$4:$F$29,4,FALSE))</f>
        <v>41.987407555466717</v>
      </c>
      <c r="AE344" s="153">
        <f>$E344/(VLOOKUP(AE$2,怪物属性!$B$4:$F$29,3,FALSE)-$G344)/IF(AD344&lt;0,ABS(AD344),AD344)</f>
        <v>0.16519026586212998</v>
      </c>
      <c r="AF344" s="152">
        <f>VLOOKUP(AF$2,怪物属性!$B$4:$F$29,5,FALSE)/($F344-VLOOKUP(AF$2,怪物属性!$B$4:$F$29,4,FALSE))</f>
        <v>52.054684188215347</v>
      </c>
      <c r="AG344" s="153">
        <f>$E344/(VLOOKUP(AG$2,怪物属性!$B$4:$F$29,3,FALSE)-$G344)/IF(AF344&lt;0,ABS(AF344),AF344)</f>
        <v>0.11413900875786218</v>
      </c>
      <c r="AH344" s="152">
        <f>VLOOKUP(AH$2,怪物属性!$B$4:$F$29,5,FALSE)/($F344-VLOOKUP(AH$2,怪物属性!$B$4:$F$29,4,FALSE))</f>
        <v>61.472924187725631</v>
      </c>
      <c r="AI344" s="153">
        <f>$E344/(VLOOKUP(AI$2,怪物属性!$B$4:$F$29,3,FALSE)-$G344)/IF(AH344&lt;0,ABS(AH344),AH344)</f>
        <v>8.4481702600762418E-2</v>
      </c>
      <c r="AJ344" s="152">
        <f>VLOOKUP(AJ$2,怪物属性!$B$4:$F$29,5,FALSE)/($F344-VLOOKUP(AJ$2,怪物属性!$B$4:$F$29,4,FALSE))</f>
        <v>75.583736689254593</v>
      </c>
      <c r="AK344" s="153">
        <f>$E344/(VLOOKUP(AK$2,怪物属性!$B$4:$F$29,3,FALSE)-$G344)/IF(AJ344&lt;0,ABS(AJ344),AJ344)</f>
        <v>6.073674185317144E-2</v>
      </c>
      <c r="AL344" s="152">
        <f>VLOOKUP(AL$2,怪物属性!$B$4:$F$29,5,FALSE)/($F344-VLOOKUP(AL$2,怪物属性!$B$4:$F$29,4,FALSE))</f>
        <v>90.186957665001316</v>
      </c>
      <c r="AM344" s="153">
        <f>$E344/(VLOOKUP(AM$2,怪物属性!$B$4:$F$29,3,FALSE)-$G344)/IF(AL344&lt;0,ABS(AL344),AL344)</f>
        <v>4.5197938781580134E-2</v>
      </c>
      <c r="AN344" s="152">
        <f>VLOOKUP(AN$2,怪物属性!$B$4:$F$29,5,FALSE)/($F344-VLOOKUP(AN$2,怪物属性!$B$4:$F$29,4,FALSE))</f>
        <v>110.95471481799943</v>
      </c>
      <c r="AO344" s="153">
        <f>$E344/(VLOOKUP(AO$2,怪物属性!$B$4:$F$29,3,FALSE)-$G344)/IF(AN344&lt;0,ABS(AN344),AN344)</f>
        <v>3.3165975156595272E-2</v>
      </c>
      <c r="AP344" s="152">
        <f>VLOOKUP(AP$2,怪物属性!$B$4:$F$29,5,FALSE)/($F344-VLOOKUP(AP$2,怪物属性!$B$4:$F$29,4,FALSE))</f>
        <v>133.24427480916032</v>
      </c>
      <c r="AQ344" s="153">
        <f>$E344/(VLOOKUP(AQ$2,怪物属性!$B$4:$F$29,3,FALSE)-$G344)/IF(AP344&lt;0,ABS(AP344),AP344)</f>
        <v>2.4978559867413541E-2</v>
      </c>
      <c r="AR344" s="152">
        <f>VLOOKUP(AR$2,怪物属性!$B$4:$F$29,5,FALSE)/($F344-VLOOKUP(AR$2,怪物属性!$B$4:$F$29,4,FALSE))</f>
        <v>167.01432664756447</v>
      </c>
      <c r="AS344" s="153">
        <f>$E344/(VLOOKUP(AS$2,怪物属性!$B$4:$F$29,3,FALSE)-$G344)/IF(AR344&lt;0,ABS(AR344),AR344)</f>
        <v>1.8160149923841219E-2</v>
      </c>
      <c r="AT344" s="152">
        <f>VLOOKUP(AT$2,怪物属性!$B$4:$F$29,5,FALSE)/($F344-VLOOKUP(AT$2,怪物属性!$B$4:$F$29,4,FALSE))</f>
        <v>209.20284995808885</v>
      </c>
      <c r="AU344" s="153">
        <f>$E344/(VLOOKUP(AU$2,怪物属性!$B$4:$F$29,3,FALSE)-$G344)/IF(AT344&lt;0,ABS(AT344),AT344)</f>
        <v>1.3163985185753124E-2</v>
      </c>
      <c r="AV344" s="152">
        <f>VLOOKUP(AV$2,怪物属性!$B$4:$F$29,5,FALSE)/($F344-VLOOKUP(AV$2,怪物属性!$B$4:$F$29,4,FALSE))</f>
        <v>288.20715036803364</v>
      </c>
      <c r="AW344" s="153">
        <f>$E344/(VLOOKUP(AW$2,怪物属性!$B$4:$F$29,3,FALSE)-$G344)/IF(AV344&lt;0,ABS(AV344),AV344)</f>
        <v>8.6216449910153023E-3</v>
      </c>
      <c r="AX344" s="152">
        <f>VLOOKUP(AX$2,怪物属性!$B$4:$F$29,5,FALSE)/($F344-VLOOKUP(AX$2,怪物属性!$B$4:$F$29,4,FALSE))</f>
        <v>414.24411134903642</v>
      </c>
      <c r="AY344" s="153">
        <f>$E344/(VLOOKUP(AY$2,怪物属性!$B$4:$F$29,3,FALSE)-$G344)/IF(AX344&lt;0,ABS(AX344),AX344)</f>
        <v>5.4484307435361343E-3</v>
      </c>
      <c r="AZ344" s="152">
        <f>VLOOKUP(AZ$2,怪物属性!$B$4:$F$29,5,FALSE)/($F344-VLOOKUP(AZ$2,怪物属性!$B$4:$F$29,4,FALSE))</f>
        <v>889.2</v>
      </c>
      <c r="BA344" s="153">
        <f>$E344/(VLOOKUP(BA$2,怪物属性!$B$4:$F$29,3,FALSE)-$G344)/IF(AZ344&lt;0,ABS(AZ344),AZ344)</f>
        <v>2.2535150187870355E-3</v>
      </c>
      <c r="BB344" s="152">
        <f>VLOOKUP(BB$2,怪物属性!$B$4:$F$29,5,FALSE)/($F344-VLOOKUP(BB$2,怪物属性!$B$4:$F$29,4,FALSE))</f>
        <v>-4287.3999999999996</v>
      </c>
      <c r="BC344" s="153">
        <f>$E344/(VLOOKUP(BC$2,怪物属性!$B$4:$F$29,3,FALSE)-$G344)/IF(BB344&lt;0,ABS(BB344),BB344)</f>
        <v>4.1185256776347581E-4</v>
      </c>
      <c r="BD344" s="152">
        <f>VLOOKUP(BD$2,怪物属性!$B$4:$F$29,5,FALSE)/($F344-VLOOKUP(BD$2,怪物属性!$B$4:$F$29,4,FALSE))</f>
        <v>-359.4439511653718</v>
      </c>
      <c r="BE344" s="153">
        <f>$E344/(VLOOKUP(BE$2,怪物属性!$B$4:$F$29,3,FALSE)-$G344)/IF(BD344&lt;0,ABS(BD344),BD344)</f>
        <v>4.0036563565130322E-3</v>
      </c>
    </row>
    <row r="345" spans="1:57" x14ac:dyDescent="0.15">
      <c r="A345" s="30">
        <f>VLOOKUP(B345,装备升级!W:AB,静态模拟!C345+1,FALSE)+IF(静态模拟!D345=0,0,VLOOKUP(B345,装备强化!AP:AZ,静态模拟!D345+1,FALSE))</f>
        <v>14886</v>
      </c>
      <c r="B345" s="149">
        <v>30</v>
      </c>
      <c r="C345" s="149">
        <v>1</v>
      </c>
      <c r="D345" s="149">
        <v>9</v>
      </c>
      <c r="E345" s="149">
        <f t="shared" si="16"/>
        <v>26220</v>
      </c>
      <c r="F345" s="22">
        <f t="shared" si="17"/>
        <v>8740</v>
      </c>
      <c r="G345" s="22">
        <f t="shared" si="18"/>
        <v>4370</v>
      </c>
      <c r="H345" s="152">
        <f>VLOOKUP(H$2,怪物属性!$B$4:$F$29,5,FALSE)/($F345-VLOOKUP(H$2,怪物属性!$B$4:$F$29,4,FALSE))</f>
        <v>1.3653483992467044</v>
      </c>
      <c r="I345" s="153">
        <f>$E345/(VLOOKUP(I$2,怪物属性!$B$4:$F$29,3,FALSE)-$G345)/IF(H345&lt;0,ABS(H345),H345)</f>
        <v>-6.8074759500788424</v>
      </c>
      <c r="J345" s="152">
        <f>VLOOKUP(J$2,怪物属性!$B$4:$F$29,5,FALSE)/($F345-VLOOKUP(J$2,怪物属性!$B$4:$F$29,4,FALSE))</f>
        <v>2.0616570327552988</v>
      </c>
      <c r="K345" s="153">
        <f>$E345/(VLOOKUP(K$2,怪物属性!$B$4:$F$29,3,FALSE)-$G345)/IF(J345&lt;0,ABS(J345),J345)</f>
        <v>-5.303555143304779</v>
      </c>
      <c r="L345" s="152">
        <f>VLOOKUP(L$2,怪物属性!$B$4:$F$29,5,FALSE)/($F345-VLOOKUP(L$2,怪物属性!$B$4:$F$29,4,FALSE))</f>
        <v>3.3392951078379802</v>
      </c>
      <c r="M345" s="153">
        <f>$E345/(VLOOKUP(M$2,怪物属性!$B$4:$F$29,3,FALSE)-$G345)/IF(L345&lt;0,ABS(L345),L345)</f>
        <v>-3.9797042684942374</v>
      </c>
      <c r="N345" s="152">
        <f>VLOOKUP(N$2,怪物属性!$B$4:$F$29,5,FALSE)/($F345-VLOOKUP(N$2,怪物属性!$B$4:$F$29,4,FALSE))</f>
        <v>4.4527081649151175</v>
      </c>
      <c r="O345" s="153">
        <f>$E345/(VLOOKUP(O$2,怪物属性!$B$4:$F$29,3,FALSE)-$G345)/IF(N345&lt;0,ABS(N345),N345)</f>
        <v>-3.8064325780588755</v>
      </c>
      <c r="P345" s="152">
        <f>VLOOKUP(P$2,怪物属性!$B$4:$F$29,5,FALSE)/($F345-VLOOKUP(P$2,怪物属性!$B$4:$F$29,4,FALSE))</f>
        <v>6.3349910208592348</v>
      </c>
      <c r="Q345" s="153">
        <f>$E345/(VLOOKUP(Q$2,怪物属性!$B$4:$F$29,3,FALSE)-$G345)/IF(P345&lt;0,ABS(P345),P345)</f>
        <v>-3.7020721640311414</v>
      </c>
      <c r="R345" s="152">
        <f>VLOOKUP(R$2,怪物属性!$B$4:$F$29,5,FALSE)/($F345-VLOOKUP(R$2,怪物属性!$B$4:$F$29,4,FALSE))</f>
        <v>7.9960244214113301</v>
      </c>
      <c r="S345" s="153">
        <f>$E345/(VLOOKUP(S$2,怪物属性!$B$4:$F$29,3,FALSE)-$G345)/IF(R345&lt;0,ABS(R345),R345)</f>
        <v>-4.9384481244817326</v>
      </c>
      <c r="T345" s="152">
        <f>VLOOKUP(T$2,怪物属性!$B$4:$F$29,5,FALSE)/($F345-VLOOKUP(T$2,怪物属性!$B$4:$F$29,4,FALSE))</f>
        <v>10.590842811315252</v>
      </c>
      <c r="U345" s="153">
        <f>$E345/(VLOOKUP(U$2,怪物属性!$B$4:$F$29,3,FALSE)-$G345)/IF(T345&lt;0,ABS(T345),T345)</f>
        <v>-10.717418389518842</v>
      </c>
      <c r="V345" s="152">
        <f>VLOOKUP(V$2,怪物属性!$B$4:$F$29,5,FALSE)/($F345-VLOOKUP(V$2,怪物属性!$B$4:$F$29,4,FALSE))</f>
        <v>12.773613193403298</v>
      </c>
      <c r="W345" s="153">
        <f>$E345/(VLOOKUP(W$2,怪物属性!$B$4:$F$29,3,FALSE)-$G345)/IF(V345&lt;0,ABS(V345),V345)</f>
        <v>9.9162754303599385</v>
      </c>
      <c r="X345" s="152">
        <f>VLOOKUP(X$2,怪物属性!$B$4:$F$29,5,FALSE)/($F345-VLOOKUP(X$2,怪物属性!$B$4:$F$29,4,FALSE))</f>
        <v>16.186853880573985</v>
      </c>
      <c r="Y345" s="153">
        <f>$E345/(VLOOKUP(Y$2,怪物属性!$B$4:$F$29,3,FALSE)-$G345)/IF(X345&lt;0,ABS(X345),X345)</f>
        <v>2.5036058654379816</v>
      </c>
      <c r="Z345" s="152">
        <f>VLOOKUP(Z$2,怪物属性!$B$4:$F$29,5,FALSE)/($F345-VLOOKUP(Z$2,怪物属性!$B$4:$F$29,4,FALSE))</f>
        <v>19.058991890602641</v>
      </c>
      <c r="AA345" s="153">
        <f>$E345/(VLOOKUP(AA$2,怪物属性!$B$4:$F$29,3,FALSE)-$G345)/IF(Z345&lt;0,ABS(Z345),Z345)</f>
        <v>1.2575215611298514</v>
      </c>
      <c r="AB345" s="152">
        <f>VLOOKUP(AB$2,怪物属性!$B$4:$F$29,5,FALSE)/($F345-VLOOKUP(AB$2,怪物属性!$B$4:$F$29,4,FALSE))</f>
        <v>35.242057488653558</v>
      </c>
      <c r="AC345" s="153">
        <f>$E345/(VLOOKUP(AC$2,怪物属性!$B$4:$F$29,3,FALSE)-$G345)/IF(AB345&lt;0,ABS(AB345),AB345)</f>
        <v>0.23559133132995158</v>
      </c>
      <c r="AD345" s="152">
        <f>VLOOKUP(AD$2,怪物属性!$B$4:$F$29,5,FALSE)/($F345-VLOOKUP(AD$2,怪物属性!$B$4:$F$29,4,FALSE))</f>
        <v>41.903650508677437</v>
      </c>
      <c r="AE345" s="153">
        <f>$E345/(VLOOKUP(AE$2,怪物属性!$B$4:$F$29,3,FALSE)-$G345)/IF(AD345&lt;0,ABS(AD345),AD345)</f>
        <v>0.16592976420064093</v>
      </c>
      <c r="AF345" s="152">
        <f>VLOOKUP(AF$2,怪物属性!$B$4:$F$29,5,FALSE)/($F345-VLOOKUP(AF$2,怪物属性!$B$4:$F$29,4,FALSE))</f>
        <v>51.944585448392552</v>
      </c>
      <c r="AG345" s="153">
        <f>$E345/(VLOOKUP(AG$2,怪物属性!$B$4:$F$29,3,FALSE)-$G345)/IF(AF345&lt;0,ABS(AF345),AF345)</f>
        <v>0.11464199029616656</v>
      </c>
      <c r="AH345" s="152">
        <f>VLOOKUP(AH$2,怪物属性!$B$4:$F$29,5,FALSE)/($F345-VLOOKUP(AH$2,怪物属性!$B$4:$F$29,4,FALSE))</f>
        <v>61.334533993696532</v>
      </c>
      <c r="AI345" s="153">
        <f>$E345/(VLOOKUP(AI$2,怪物属性!$B$4:$F$29,3,FALSE)-$G345)/IF(AH345&lt;0,ABS(AH345),AH345)</f>
        <v>8.4853440141045039E-2</v>
      </c>
      <c r="AJ345" s="152">
        <f>VLOOKUP(AJ$2,怪物属性!$B$4:$F$29,5,FALSE)/($F345-VLOOKUP(AJ$2,怪物属性!$B$4:$F$29,4,FALSE))</f>
        <v>75.401255432158379</v>
      </c>
      <c r="AK345" s="153">
        <f>$E345/(VLOOKUP(AK$2,怪物属性!$B$4:$F$29,3,FALSE)-$G345)/IF(AJ345&lt;0,ABS(AJ345),AJ345)</f>
        <v>6.1006941776172538E-2</v>
      </c>
      <c r="AL345" s="152">
        <f>VLOOKUP(AL$2,怪物属性!$B$4:$F$29,5,FALSE)/($F345-VLOOKUP(AL$2,怪物属性!$B$4:$F$29,4,FALSE))</f>
        <v>89.950432730133755</v>
      </c>
      <c r="AM345" s="153">
        <f>$E345/(VLOOKUP(AM$2,怪物属性!$B$4:$F$29,3,FALSE)-$G345)/IF(AL345&lt;0,ABS(AL345),AL345)</f>
        <v>4.5404030037139734E-2</v>
      </c>
      <c r="AN345" s="152">
        <f>VLOOKUP(AN$2,怪物属性!$B$4:$F$29,5,FALSE)/($F345-VLOOKUP(AN$2,怪物属性!$B$4:$F$29,4,FALSE))</f>
        <v>110.6376107459274</v>
      </c>
      <c r="AO345" s="153">
        <f>$E345/(VLOOKUP(AO$2,怪物属性!$B$4:$F$29,3,FALSE)-$G345)/IF(AN345&lt;0,ABS(AN345),AN345)</f>
        <v>3.3322544063554928E-2</v>
      </c>
      <c r="AP345" s="152">
        <f>VLOOKUP(AP$2,怪物属性!$B$4:$F$29,5,FALSE)/($F345-VLOOKUP(AP$2,怪物属性!$B$4:$F$29,4,FALSE))</f>
        <v>132.82181357006976</v>
      </c>
      <c r="AQ345" s="153">
        <f>$E345/(VLOOKUP(AQ$2,怪物属性!$B$4:$F$29,3,FALSE)-$G345)/IF(AP345&lt;0,ABS(AP345),AP345)</f>
        <v>2.5102661895010942E-2</v>
      </c>
      <c r="AR345" s="152">
        <f>VLOOKUP(AR$2,怪物属性!$B$4:$F$29,5,FALSE)/($F345-VLOOKUP(AR$2,怪物属性!$B$4:$F$29,4,FALSE))</f>
        <v>166.418272662384</v>
      </c>
      <c r="AS345" s="153">
        <f>$E345/(VLOOKUP(AS$2,怪物属性!$B$4:$F$29,3,FALSE)-$G345)/IF(AR345&lt;0,ABS(AR345),AR345)</f>
        <v>1.8256641254565577E-2</v>
      </c>
      <c r="AT345" s="152">
        <f>VLOOKUP(AT$2,怪物属性!$B$4:$F$29,5,FALSE)/($F345-VLOOKUP(AT$2,怪物属性!$B$4:$F$29,4,FALSE))</f>
        <v>208.32971619365608</v>
      </c>
      <c r="AU345" s="153">
        <f>$E345/(VLOOKUP(AU$2,怪物属性!$B$4:$F$29,3,FALSE)-$G345)/IF(AT345&lt;0,ABS(AT345),AT345)</f>
        <v>1.3241260934650143E-2</v>
      </c>
      <c r="AV345" s="152">
        <f>VLOOKUP(AV$2,怪物属性!$B$4:$F$29,5,FALSE)/($F345-VLOOKUP(AV$2,怪物属性!$B$4:$F$29,4,FALSE))</f>
        <v>286.69979079497909</v>
      </c>
      <c r="AW345" s="153">
        <f>$E345/(VLOOKUP(AW$2,怪物属性!$B$4:$F$29,3,FALSE)-$G345)/IF(AV345&lt;0,ABS(AV345),AV345)</f>
        <v>8.6810202915393007E-3</v>
      </c>
      <c r="AX345" s="152">
        <f>VLOOKUP(AX$2,怪物属性!$B$4:$F$29,5,FALSE)/($F345-VLOOKUP(AX$2,怪物属性!$B$4:$F$29,4,FALSE))</f>
        <v>411.30829199149537</v>
      </c>
      <c r="AY345" s="153">
        <f>$E345/(VLOOKUP(AY$2,怪物属性!$B$4:$F$29,3,FALSE)-$G345)/IF(AX345&lt;0,ABS(AX345),AX345)</f>
        <v>5.4959740557459112E-3</v>
      </c>
      <c r="AZ345" s="152">
        <f>VLOOKUP(AZ$2,怪物属性!$B$4:$F$29,5,FALSE)/($F345-VLOOKUP(AZ$2,怪物属性!$B$4:$F$29,4,FALSE))</f>
        <v>876.67605633802816</v>
      </c>
      <c r="BA345" s="153">
        <f>$E345/(VLOOKUP(BA$2,怪物属性!$B$4:$F$29,3,FALSE)-$G345)/IF(AZ345&lt;0,ABS(AZ345),AZ345)</f>
        <v>2.2892020595809345E-3</v>
      </c>
      <c r="BB345" s="152">
        <f>VLOOKUP(BB$2,怪物属性!$B$4:$F$29,5,FALSE)/($F345-VLOOKUP(BB$2,怪物属性!$B$4:$F$29,4,FALSE))</f>
        <v>-4593.6428571428569</v>
      </c>
      <c r="BC345" s="153">
        <f>$E345/(VLOOKUP(BC$2,怪物属性!$B$4:$F$29,3,FALSE)-$G345)/IF(BB345&lt;0,ABS(BB345),BB345)</f>
        <v>3.8496582117955662E-4</v>
      </c>
      <c r="BD345" s="152">
        <f>VLOOKUP(BD$2,怪物属性!$B$4:$F$29,5,FALSE)/($F345-VLOOKUP(BD$2,怪物属性!$B$4:$F$29,4,FALSE))</f>
        <v>-361.44977678571428</v>
      </c>
      <c r="BE345" s="153">
        <f>$E345/(VLOOKUP(BE$2,怪物属性!$B$4:$F$29,3,FALSE)-$G345)/IF(BD345&lt;0,ABS(BD345),BD345)</f>
        <v>3.9870945632915072E-3</v>
      </c>
    </row>
    <row r="346" spans="1:57" x14ac:dyDescent="0.15">
      <c r="A346" s="30">
        <f>VLOOKUP(B346,装备升级!W:AB,静态模拟!C346+1,FALSE)+IF(静态模拟!D346=0,0,VLOOKUP(B346,装备强化!AP:AZ,静态模拟!D346+1,FALSE))</f>
        <v>19811</v>
      </c>
      <c r="B346" s="149">
        <v>30</v>
      </c>
      <c r="C346" s="149">
        <v>1</v>
      </c>
      <c r="D346" s="149">
        <v>10</v>
      </c>
      <c r="E346" s="149">
        <f t="shared" si="16"/>
        <v>26250</v>
      </c>
      <c r="F346" s="22">
        <f t="shared" si="17"/>
        <v>8750</v>
      </c>
      <c r="G346" s="22">
        <f t="shared" si="18"/>
        <v>4375</v>
      </c>
      <c r="H346" s="152">
        <f>VLOOKUP(H$2,怪物属性!$B$4:$F$29,5,FALSE)/($F346-VLOOKUP(H$2,怪物属性!$B$4:$F$29,4,FALSE))</f>
        <v>1.3636363636363635</v>
      </c>
      <c r="I346" s="153">
        <f>$E346/(VLOOKUP(I$2,怪物属性!$B$4:$F$29,3,FALSE)-$G346)/IF(H346&lt;0,ABS(H346),H346)</f>
        <v>-6.8117480537862711</v>
      </c>
      <c r="J346" s="152">
        <f>VLOOKUP(J$2,怪物属性!$B$4:$F$29,5,FALSE)/($F346-VLOOKUP(J$2,怪物属性!$B$4:$F$29,4,FALSE))</f>
        <v>2.059012187299551</v>
      </c>
      <c r="K346" s="153">
        <f>$E346/(VLOOKUP(K$2,怪物属性!$B$4:$F$29,3,FALSE)-$G346)/IF(J346&lt;0,ABS(J346),J346)</f>
        <v>-5.3053815129841588</v>
      </c>
      <c r="L346" s="152">
        <f>VLOOKUP(L$2,怪物属性!$B$4:$F$29,5,FALSE)/($F346-VLOOKUP(L$2,怪物属性!$B$4:$F$29,4,FALSE))</f>
        <v>3.3349093774625689</v>
      </c>
      <c r="M346" s="153">
        <f>$E346/(VLOOKUP(M$2,怪物属性!$B$4:$F$29,3,FALSE)-$G346)/IF(L346&lt;0,ABS(L346),L346)</f>
        <v>-3.9794127175872216</v>
      </c>
      <c r="N346" s="152">
        <f>VLOOKUP(N$2,怪物属性!$B$4:$F$29,5,FALSE)/($F346-VLOOKUP(N$2,怪物属性!$B$4:$F$29,4,FALSE))</f>
        <v>4.4467168998923574</v>
      </c>
      <c r="O346" s="153">
        <f>$E346/(VLOOKUP(O$2,怪物属性!$B$4:$F$29,3,FALSE)-$G346)/IF(N346&lt;0,ABS(N346),N346)</f>
        <v>-3.8036286488631341</v>
      </c>
      <c r="P346" s="152">
        <f>VLOOKUP(P$2,怪物属性!$B$4:$F$29,5,FALSE)/($F346-VLOOKUP(P$2,怪物属性!$B$4:$F$29,4,FALSE))</f>
        <v>6.3262518968133534</v>
      </c>
      <c r="Q346" s="153">
        <f>$E346/(VLOOKUP(Q$2,怪物属性!$B$4:$F$29,3,FALSE)-$G346)/IF(P346&lt;0,ABS(P346),P346)</f>
        <v>-3.6949032495497982</v>
      </c>
      <c r="R346" s="152">
        <f>VLOOKUP(R$2,怪物属性!$B$4:$F$29,5,FALSE)/($F346-VLOOKUP(R$2,怪物属性!$B$4:$F$29,4,FALSE))</f>
        <v>7.9846873670778393</v>
      </c>
      <c r="S346" s="153">
        <f>$E346/(VLOOKUP(S$2,怪物属性!$B$4:$F$29,3,FALSE)-$G346)/IF(R346&lt;0,ABS(R346),R346)</f>
        <v>-4.9141145241601123</v>
      </c>
      <c r="T346" s="152">
        <f>VLOOKUP(T$2,怪物属性!$B$4:$F$29,5,FALSE)/($F346-VLOOKUP(T$2,怪物属性!$B$4:$F$29,4,FALSE))</f>
        <v>10.575422248107163</v>
      </c>
      <c r="U346" s="153">
        <f>$E346/(VLOOKUP(U$2,怪物属性!$B$4:$F$29,3,FALSE)-$G346)/IF(T346&lt;0,ABS(T346),T346)</f>
        <v>-10.517671157691153</v>
      </c>
      <c r="V346" s="152">
        <f>VLOOKUP(V$2,怪物属性!$B$4:$F$29,5,FALSE)/($F346-VLOOKUP(V$2,怪物属性!$B$4:$F$29,4,FALSE))</f>
        <v>12.754491017964073</v>
      </c>
      <c r="W346" s="153">
        <f>$E346/(VLOOKUP(W$2,怪物属性!$B$4:$F$29,3,FALSE)-$G346)/IF(V346&lt;0,ABS(V346),V346)</f>
        <v>10.188606888857899</v>
      </c>
      <c r="X346" s="152">
        <f>VLOOKUP(X$2,怪物属性!$B$4:$F$29,5,FALSE)/($F346-VLOOKUP(X$2,怪物属性!$B$4:$F$29,4,FALSE))</f>
        <v>16.16191649976891</v>
      </c>
      <c r="Y346" s="153">
        <f>$E346/(VLOOKUP(Y$2,怪物属性!$B$4:$F$29,3,FALSE)-$G346)/IF(X346&lt;0,ABS(X346),X346)</f>
        <v>2.5298887336705613</v>
      </c>
      <c r="Z346" s="152">
        <f>VLOOKUP(Z$2,怪物属性!$B$4:$F$29,5,FALSE)/($F346-VLOOKUP(Z$2,怪物属性!$B$4:$F$29,4,FALSE))</f>
        <v>19.028734719796795</v>
      </c>
      <c r="AA346" s="153">
        <f>$E346/(VLOOKUP(AA$2,怪物属性!$B$4:$F$29,3,FALSE)-$G346)/IF(Z346&lt;0,ABS(Z346),Z346)</f>
        <v>1.2667517599325542</v>
      </c>
      <c r="AB346" s="152">
        <f>VLOOKUP(AB$2,怪物属性!$B$4:$F$29,5,FALSE)/($F346-VLOOKUP(AB$2,怪物属性!$B$4:$F$29,4,FALSE))</f>
        <v>35.175537938844847</v>
      </c>
      <c r="AC346" s="153">
        <f>$E346/(VLOOKUP(AC$2,怪物属性!$B$4:$F$29,3,FALSE)-$G346)/IF(AB346&lt;0,ABS(AB346),AB346)</f>
        <v>0.23668165050548245</v>
      </c>
      <c r="AD346" s="152">
        <f>VLOOKUP(AD$2,怪物属性!$B$4:$F$29,5,FALSE)/($F346-VLOOKUP(AD$2,怪物属性!$B$4:$F$29,4,FALSE))</f>
        <v>41.820226956002386</v>
      </c>
      <c r="AE346" s="153">
        <f>$E346/(VLOOKUP(AE$2,怪物属性!$B$4:$F$29,3,FALSE)-$G346)/IF(AD346&lt;0,ABS(AD346),AD346)</f>
        <v>0.16667198459686736</v>
      </c>
      <c r="AF346" s="152">
        <f>VLOOKUP(AF$2,怪物属性!$B$4:$F$29,5,FALSE)/($F346-VLOOKUP(AF$2,怪物属性!$B$4:$F$29,4,FALSE))</f>
        <v>51.834951456310677</v>
      </c>
      <c r="AG346" s="153">
        <f>$E346/(VLOOKUP(AG$2,怪物属性!$B$4:$F$29,3,FALSE)-$G346)/IF(AF346&lt;0,ABS(AF346),AF346)</f>
        <v>0.1151466709867696</v>
      </c>
      <c r="AH346" s="152">
        <f>VLOOKUP(AH$2,怪物属性!$B$4:$F$29,5,FALSE)/($F346-VLOOKUP(AH$2,怪物属性!$B$4:$F$29,4,FALSE))</f>
        <v>61.19676549865229</v>
      </c>
      <c r="AI346" s="153">
        <f>$E346/(VLOOKUP(AI$2,怪物属性!$B$4:$F$29,3,FALSE)-$G346)/IF(AH346&lt;0,ABS(AH346),AH346)</f>
        <v>8.5226353844751482E-2</v>
      </c>
      <c r="AJ346" s="152">
        <f>VLOOKUP(AJ$2,怪物属性!$B$4:$F$29,5,FALSE)/($F346-VLOOKUP(AJ$2,怪物属性!$B$4:$F$29,4,FALSE))</f>
        <v>75.219653179190757</v>
      </c>
      <c r="AK346" s="153">
        <f>$E346/(VLOOKUP(AK$2,怪物属性!$B$4:$F$29,3,FALSE)-$G346)/IF(AJ346&lt;0,ABS(AJ346),AJ346)</f>
        <v>6.1277953491095917E-2</v>
      </c>
      <c r="AL346" s="152">
        <f>VLOOKUP(AL$2,怪物属性!$B$4:$F$29,5,FALSE)/($F346-VLOOKUP(AL$2,怪物属性!$B$4:$F$29,4,FALSE))</f>
        <v>89.715145173947164</v>
      </c>
      <c r="AM346" s="153">
        <f>$E346/(VLOOKUP(AM$2,怪物属性!$B$4:$F$29,3,FALSE)-$G346)/IF(AL346&lt;0,ABS(AL346),AL346)</f>
        <v>4.5610715256938841E-2</v>
      </c>
      <c r="AN346" s="152">
        <f>VLOOKUP(AN$2,怪物属性!$B$4:$F$29,5,FALSE)/($F346-VLOOKUP(AN$2,怪物属性!$B$4:$F$29,4,FALSE))</f>
        <v>110.32231404958678</v>
      </c>
      <c r="AO346" s="153">
        <f>$E346/(VLOOKUP(AO$2,怪物属性!$B$4:$F$29,3,FALSE)-$G346)/IF(AN346&lt;0,ABS(AN346),AN346)</f>
        <v>3.3479551354090135E-2</v>
      </c>
      <c r="AP346" s="152">
        <f>VLOOKUP(AP$2,怪物属性!$B$4:$F$29,5,FALSE)/($F346-VLOOKUP(AP$2,怪物属性!$B$4:$F$29,4,FALSE))</f>
        <v>132.40202275600507</v>
      </c>
      <c r="AQ346" s="153">
        <f>$E346/(VLOOKUP(AQ$2,怪物属性!$B$4:$F$29,3,FALSE)-$G346)/IF(AP346&lt;0,ABS(AP346),AP346)</f>
        <v>2.5227104077162919E-2</v>
      </c>
      <c r="AR346" s="152">
        <f>VLOOKUP(AR$2,怪物属性!$B$4:$F$29,5,FALSE)/($F346-VLOOKUP(AR$2,怪物属性!$B$4:$F$29,4,FALSE))</f>
        <v>165.82645803698435</v>
      </c>
      <c r="AS346" s="153">
        <f>$E346/(VLOOKUP(AS$2,怪物属性!$B$4:$F$29,3,FALSE)-$G346)/IF(AR346&lt;0,ABS(AR346),AR346)</f>
        <v>1.8353393643557033E-2</v>
      </c>
      <c r="AT346" s="152">
        <f>VLOOKUP(AT$2,怪物属性!$B$4:$F$29,5,FALSE)/($F346-VLOOKUP(AT$2,怪物属性!$B$4:$F$29,4,FALSE))</f>
        <v>207.46384039900249</v>
      </c>
      <c r="AU346" s="153">
        <f>$E346/(VLOOKUP(AU$2,怪物属性!$B$4:$F$29,3,FALSE)-$G346)/IF(AT346&lt;0,ABS(AT346),AT346)</f>
        <v>1.3318744555304816E-2</v>
      </c>
      <c r="AV346" s="152">
        <f>VLOOKUP(AV$2,怪物属性!$B$4:$F$29,5,FALSE)/($F346-VLOOKUP(AV$2,怪物属性!$B$4:$F$29,4,FALSE))</f>
        <v>285.20811654526534</v>
      </c>
      <c r="AW346" s="153">
        <f>$E346/(VLOOKUP(AW$2,怪物属性!$B$4:$F$29,3,FALSE)-$G346)/IF(AV346&lt;0,ABS(AV346),AV346)</f>
        <v>8.7405559248235794E-3</v>
      </c>
      <c r="AX346" s="152">
        <f>VLOOKUP(AX$2,怪物属性!$B$4:$F$29,5,FALSE)/($F346-VLOOKUP(AX$2,怪物属性!$B$4:$F$29,4,FALSE))</f>
        <v>408.41379310344826</v>
      </c>
      <c r="AY346" s="153">
        <f>$E346/(VLOOKUP(AY$2,怪物属性!$B$4:$F$29,3,FALSE)-$G346)/IF(AX346&lt;0,ABS(AX346),AX346)</f>
        <v>5.5436475457469447E-3</v>
      </c>
      <c r="AZ346" s="152">
        <f>VLOOKUP(AZ$2,怪物属性!$B$4:$F$29,5,FALSE)/($F346-VLOOKUP(AZ$2,怪物属性!$B$4:$F$29,4,FALSE))</f>
        <v>864.5</v>
      </c>
      <c r="BA346" s="153">
        <f>$E346/(VLOOKUP(BA$2,怪物属性!$B$4:$F$29,3,FALSE)-$G346)/IF(AZ346&lt;0,ABS(AZ346),AZ346)</f>
        <v>2.324990235041013E-3</v>
      </c>
      <c r="BB346" s="152">
        <f>VLOOKUP(BB$2,怪物属性!$B$4:$F$29,5,FALSE)/($F346-VLOOKUP(BB$2,怪物属性!$B$4:$F$29,4,FALSE))</f>
        <v>-4947</v>
      </c>
      <c r="BC346" s="153">
        <f>$E346/(VLOOKUP(BC$2,怪物属性!$B$4:$F$29,3,FALSE)-$G346)/IF(BB346&lt;0,ABS(BB346),BB346)</f>
        <v>3.5799799013791229E-4</v>
      </c>
      <c r="BD346" s="152">
        <f>VLOOKUP(BD$2,怪物属性!$B$4:$F$29,5,FALSE)/($F346-VLOOKUP(BD$2,怪物属性!$B$4:$F$29,4,FALSE))</f>
        <v>-363.47811447811449</v>
      </c>
      <c r="BE346" s="153">
        <f>$E346/(VLOOKUP(BE$2,怪物属性!$B$4:$F$29,3,FALSE)-$G346)/IF(BD346&lt;0,ABS(BD346),BD346)</f>
        <v>3.9704727366991072E-3</v>
      </c>
    </row>
    <row r="347" spans="1:57" x14ac:dyDescent="0.15">
      <c r="A347" s="30">
        <f>VLOOKUP(B347,装备升级!W:AB,静态模拟!C347+1,FALSE)+IF(静态模拟!D347=0,0,VLOOKUP(B347,装备强化!AP:AZ,静态模拟!D347+1,FALSE))</f>
        <v>94</v>
      </c>
      <c r="B347" s="149">
        <v>30</v>
      </c>
      <c r="C347" s="149">
        <v>2</v>
      </c>
      <c r="D347" s="149">
        <v>0</v>
      </c>
      <c r="E347" s="149">
        <f t="shared" si="16"/>
        <v>38430</v>
      </c>
      <c r="F347" s="22">
        <f t="shared" si="17"/>
        <v>12810</v>
      </c>
      <c r="G347" s="22">
        <f t="shared" si="18"/>
        <v>6405</v>
      </c>
      <c r="H347" s="152">
        <f>VLOOKUP(H$2,怪物属性!$B$4:$F$29,5,FALSE)/($F347-VLOOKUP(H$2,怪物属性!$B$4:$F$29,4,FALSE))</f>
        <v>0.90361445783132532</v>
      </c>
      <c r="I347" s="153">
        <f>$E347/(VLOOKUP(I$2,怪物属性!$B$4:$F$29,3,FALSE)-$G347)/IF(H347&lt;0,ABS(H347),H347)</f>
        <v>-8.7580724876441511</v>
      </c>
      <c r="J347" s="152">
        <f>VLOOKUP(J$2,怪物属性!$B$4:$F$29,5,FALSE)/($F347-VLOOKUP(J$2,怪物属性!$B$4:$F$29,4,FALSE))</f>
        <v>1.3538591311682835</v>
      </c>
      <c r="K347" s="153">
        <f>$E347/(VLOOKUP(K$2,怪物属性!$B$4:$F$29,3,FALSE)-$G347)/IF(J347&lt;0,ABS(J347),J347)</f>
        <v>-6.4032310770327046</v>
      </c>
      <c r="L347" s="152">
        <f>VLOOKUP(L$2,怪物属性!$B$4:$F$29,5,FALSE)/($F347-VLOOKUP(L$2,怪物属性!$B$4:$F$29,4,FALSE))</f>
        <v>2.1750899434641084</v>
      </c>
      <c r="M347" s="153">
        <f>$E347/(VLOOKUP(M$2,怪物属性!$B$4:$F$29,3,FALSE)-$G347)/IF(L347&lt;0,ABS(L347),L347)</f>
        <v>-4.4082422348120387</v>
      </c>
      <c r="N347" s="152">
        <f>VLOOKUP(N$2,怪物属性!$B$4:$F$29,5,FALSE)/($F347-VLOOKUP(N$2,怪物属性!$B$4:$F$29,4,FALSE))</f>
        <v>2.8757396449704142</v>
      </c>
      <c r="O347" s="153">
        <f>$E347/(VLOOKUP(O$2,怪物属性!$B$4:$F$29,3,FALSE)-$G347)/IF(N347&lt;0,ABS(N347),N347)</f>
        <v>-3.730742188307794</v>
      </c>
      <c r="P347" s="152">
        <f>VLOOKUP(P$2,怪物属性!$B$4:$F$29,5,FALSE)/($F347-VLOOKUP(P$2,怪物属性!$B$4:$F$29,4,FALSE))</f>
        <v>4.0550888672738523</v>
      </c>
      <c r="Q347" s="153">
        <f>$E347/(VLOOKUP(Q$2,怪物属性!$B$4:$F$29,3,FALSE)-$G347)/IF(P347&lt;0,ABS(P347),P347)</f>
        <v>-3.0057028110966622</v>
      </c>
      <c r="R347" s="152">
        <f>VLOOKUP(R$2,怪物属性!$B$4:$F$29,5,FALSE)/($F347-VLOOKUP(R$2,怪物属性!$B$4:$F$29,4,FALSE))</f>
        <v>5.0675785116530188</v>
      </c>
      <c r="S347" s="153">
        <f>$E347/(VLOOKUP(S$2,怪物属性!$B$4:$F$29,3,FALSE)-$G347)/IF(R347&lt;0,ABS(R347),R347)</f>
        <v>-2.8097456918919472</v>
      </c>
      <c r="T347" s="152">
        <f>VLOOKUP(T$2,怪物属性!$B$4:$F$29,5,FALSE)/($F347-VLOOKUP(T$2,怪物属性!$B$4:$F$29,4,FALSE))</f>
        <v>6.646412884333821</v>
      </c>
      <c r="U347" s="153">
        <f>$E347/(VLOOKUP(U$2,怪物属性!$B$4:$F$29,3,FALSE)-$G347)/IF(T347&lt;0,ABS(T347),T347)</f>
        <v>-2.5516620948199424</v>
      </c>
      <c r="V347" s="152">
        <f>VLOOKUP(V$2,怪物属性!$B$4:$F$29,5,FALSE)/($F347-VLOOKUP(V$2,怪物属性!$B$4:$F$29,4,FALSE))</f>
        <v>7.9329608938547489</v>
      </c>
      <c r="W347" s="153">
        <f>$E347/(VLOOKUP(W$2,怪物属性!$B$4:$F$29,3,FALSE)-$G347)/IF(V347&lt;0,ABS(V347),V347)</f>
        <v>-2.650079360187382</v>
      </c>
      <c r="X347" s="152">
        <f>VLOOKUP(X$2,怪物属性!$B$4:$F$29,5,FALSE)/($F347-VLOOKUP(X$2,怪物属性!$B$4:$F$29,4,FALSE))</f>
        <v>9.9428490190503265</v>
      </c>
      <c r="Y347" s="153">
        <f>$E347/(VLOOKUP(Y$2,怪物属性!$B$4:$F$29,3,FALSE)-$G347)/IF(X347&lt;0,ABS(X347),X347)</f>
        <v>-2.7846465164740812</v>
      </c>
      <c r="Z347" s="152">
        <f>VLOOKUP(Z$2,怪物属性!$B$4:$F$29,5,FALSE)/($F347-VLOOKUP(Z$2,怪物属性!$B$4:$F$29,4,FALSE))</f>
        <v>11.570807993049522</v>
      </c>
      <c r="AA347" s="153">
        <f>$E347/(VLOOKUP(AA$2,怪物属性!$B$4:$F$29,3,FALSE)-$G347)/IF(Z347&lt;0,ABS(Z347),Z347)</f>
        <v>-3.5295315968305099</v>
      </c>
      <c r="AB347" s="152">
        <f>VLOOKUP(AB$2,怪物属性!$B$4:$F$29,5,FALSE)/($F347-VLOOKUP(AB$2,怪物属性!$B$4:$F$29,4,FALSE))</f>
        <v>19.91451164778799</v>
      </c>
      <c r="AC347" s="153">
        <f>$E347/(VLOOKUP(AC$2,怪物属性!$B$4:$F$29,3,FALSE)-$G347)/IF(AB347&lt;0,ABS(AB347),AB347)</f>
        <v>1.7183869556466986</v>
      </c>
      <c r="AD347" s="152">
        <f>VLOOKUP(AD$2,怪物属性!$B$4:$F$29,5,FALSE)/($F347-VLOOKUP(AD$2,怪物属性!$B$4:$F$29,4,FALSE))</f>
        <v>23.12705053396455</v>
      </c>
      <c r="AE347" s="153">
        <f>$E347/(VLOOKUP(AE$2,怪物属性!$B$4:$F$29,3,FALSE)-$G347)/IF(AD347&lt;0,ABS(AD347),AD347)</f>
        <v>0.95719498436183426</v>
      </c>
      <c r="AF347" s="152">
        <f>VLOOKUP(AF$2,怪物属性!$B$4:$F$29,5,FALSE)/($F347-VLOOKUP(AF$2,怪物属性!$B$4:$F$29,4,FALSE))</f>
        <v>27.914753353034779</v>
      </c>
      <c r="AG347" s="153">
        <f>$E347/(VLOOKUP(AG$2,怪物属性!$B$4:$F$29,3,FALSE)-$G347)/IF(AF347&lt;0,ABS(AF347),AF347)</f>
        <v>0.58137304420677594</v>
      </c>
      <c r="AH347" s="152">
        <f>VLOOKUP(AH$2,怪物属性!$B$4:$F$29,5,FALSE)/($F347-VLOOKUP(AH$2,怪物属性!$B$4:$F$29,4,FALSE))</f>
        <v>32.007518796992478</v>
      </c>
      <c r="AI347" s="153">
        <f>$E347/(VLOOKUP(AI$2,怪物属性!$B$4:$F$29,3,FALSE)-$G347)/IF(AH347&lt;0,ABS(AH347),AH347)</f>
        <v>0.39981864506177406</v>
      </c>
      <c r="AJ347" s="152">
        <f>VLOOKUP(AJ$2,怪物属性!$B$4:$F$29,5,FALSE)/($F347-VLOOKUP(AJ$2,怪物属性!$B$4:$F$29,4,FALSE))</f>
        <v>38.031173891865564</v>
      </c>
      <c r="AK347" s="153">
        <f>$E347/(VLOOKUP(AK$2,怪物属性!$B$4:$F$29,3,FALSE)-$G347)/IF(AJ347&lt;0,ABS(AJ347),AJ347)</f>
        <v>0.27571263870980522</v>
      </c>
      <c r="AL347" s="152">
        <f>VLOOKUP(AL$2,怪物属性!$B$4:$F$29,5,FALSE)/($F347-VLOOKUP(AL$2,怪物属性!$B$4:$F$29,4,FALSE))</f>
        <v>43.508943295699609</v>
      </c>
      <c r="AM347" s="153">
        <f>$E347/(VLOOKUP(AM$2,怪物属性!$B$4:$F$29,3,FALSE)-$G347)/IF(AL347&lt;0,ABS(AL347),AL347)</f>
        <v>0.20142911799566224</v>
      </c>
      <c r="AN347" s="152">
        <f>VLOOKUP(AN$2,怪物属性!$B$4:$F$29,5,FALSE)/($F347-VLOOKUP(AN$2,怪物属性!$B$4:$F$29,4,FALSE))</f>
        <v>51.145593869731798</v>
      </c>
      <c r="AO347" s="153">
        <f>$E347/(VLOOKUP(AO$2,怪物属性!$B$4:$F$29,3,FALSE)-$G347)/IF(AN347&lt;0,ABS(AN347),AN347)</f>
        <v>0.14799770993919648</v>
      </c>
      <c r="AP347" s="152">
        <f>VLOOKUP(AP$2,怪物属性!$B$4:$F$29,5,FALSE)/($F347-VLOOKUP(AP$2,怪物属性!$B$4:$F$29,4,FALSE))</f>
        <v>57.990033222591364</v>
      </c>
      <c r="AQ347" s="153">
        <f>$E347/(VLOOKUP(AQ$2,怪物属性!$B$4:$F$29,3,FALSE)-$G347)/IF(AP347&lt;0,ABS(AP347),AP347)</f>
        <v>0.11369018458316384</v>
      </c>
      <c r="AR347" s="152">
        <f>VLOOKUP(AR$2,怪物属性!$B$4:$F$29,5,FALSE)/($F347-VLOOKUP(AR$2,怪物属性!$B$4:$F$29,4,FALSE))</f>
        <v>67.855646100116417</v>
      </c>
      <c r="AS347" s="153">
        <f>$E347/(VLOOKUP(AS$2,怪物属性!$B$4:$F$29,3,FALSE)-$G347)/IF(AR347&lt;0,ABS(AR347),AR347)</f>
        <v>8.5875562447282755E-2</v>
      </c>
      <c r="AT347" s="152">
        <f>VLOOKUP(AT$2,怪物属性!$B$4:$F$29,5,FALSE)/($F347-VLOOKUP(AT$2,怪物属性!$B$4:$F$29,4,FALSE))</f>
        <v>77.197339931951745</v>
      </c>
      <c r="AU347" s="153">
        <f>$E347/(VLOOKUP(AU$2,怪物属性!$B$4:$F$29,3,FALSE)-$G347)/IF(AT347&lt;0,ABS(AT347),AT347)</f>
        <v>6.6641911726335101E-2</v>
      </c>
      <c r="AV347" s="152">
        <f>VLOOKUP(AV$2,怪物属性!$B$4:$F$29,5,FALSE)/($F347-VLOOKUP(AV$2,怪物属性!$B$4:$F$29,4,FALSE))</f>
        <v>91.636576395854235</v>
      </c>
      <c r="AW347" s="153">
        <f>$E347/(VLOOKUP(AW$2,怪物属性!$B$4:$F$29,3,FALSE)-$G347)/IF(AV347&lt;0,ABS(AV347),AV347)</f>
        <v>4.9338120741848013E-2</v>
      </c>
      <c r="AX347" s="152">
        <f>VLOOKUP(AX$2,怪物属性!$B$4:$F$29,5,FALSE)/($F347-VLOOKUP(AX$2,怪物属性!$B$4:$F$29,4,FALSE))</f>
        <v>105.88505747126437</v>
      </c>
      <c r="AY347" s="153">
        <f>$E347/(VLOOKUP(AY$2,怪物属性!$B$4:$F$29,3,FALSE)-$G347)/IF(AX347&lt;0,ABS(AX347),AX347)</f>
        <v>3.794863336295301E-2</v>
      </c>
      <c r="AZ347" s="152">
        <f>VLOOKUP(AZ$2,怪物属性!$B$4:$F$29,5,FALSE)/($F347-VLOOKUP(AZ$2,怪物属性!$B$4:$F$29,4,FALSE))</f>
        <v>130.21757322175733</v>
      </c>
      <c r="BA347" s="153">
        <f>$E347/(VLOOKUP(BA$2,怪物属性!$B$4:$F$29,3,FALSE)-$G347)/IF(AZ347&lt;0,ABS(AZ347),AZ347)</f>
        <v>2.6756251812318995E-2</v>
      </c>
      <c r="BB347" s="152">
        <f>VLOOKUP(BB$2,怪物属性!$B$4:$F$29,5,FALSE)/($F347-VLOOKUP(BB$2,怪物属性!$B$4:$F$29,4,FALSE))</f>
        <v>163.64122137404581</v>
      </c>
      <c r="BC347" s="153">
        <f>$E347/(VLOOKUP(BC$2,怪物属性!$B$4:$F$29,3,FALSE)-$G347)/IF(BB347&lt;0,ABS(BB347),BB347)</f>
        <v>1.8358585710508586E-2</v>
      </c>
      <c r="BD347" s="152">
        <f>VLOOKUP(BD$2,怪物属性!$B$4:$F$29,5,FALSE)/($F347-VLOOKUP(BD$2,怪物属性!$B$4:$F$29,4,FALSE))</f>
        <v>284.33625987708518</v>
      </c>
      <c r="BE347" s="153">
        <f>$E347/(VLOOKUP(BE$2,怪物属性!$B$4:$F$29,3,FALSE)-$G347)/IF(BD347&lt;0,ABS(BD347),BD347)</f>
        <v>8.3641855204356717E-3</v>
      </c>
    </row>
    <row r="348" spans="1:57" x14ac:dyDescent="0.15">
      <c r="A348" s="30">
        <f>VLOOKUP(B348,装备升级!W:AB,静态模拟!C348+1,FALSE)+IF(静态模拟!D348=0,0,VLOOKUP(B348,装备强化!AP:AZ,静态模拟!D348+1,FALSE))</f>
        <v>670</v>
      </c>
      <c r="B348" s="149">
        <v>30</v>
      </c>
      <c r="C348" s="149">
        <v>2</v>
      </c>
      <c r="D348" s="149">
        <v>1</v>
      </c>
      <c r="E348" s="149">
        <f t="shared" si="16"/>
        <v>38490</v>
      </c>
      <c r="F348" s="22">
        <f t="shared" si="17"/>
        <v>12830</v>
      </c>
      <c r="G348" s="22">
        <f t="shared" si="18"/>
        <v>6415</v>
      </c>
      <c r="H348" s="152">
        <f>VLOOKUP(H$2,怪物属性!$B$4:$F$29,5,FALSE)/($F348-VLOOKUP(H$2,怪物属性!$B$4:$F$29,4,FALSE))</f>
        <v>0.90211530485275815</v>
      </c>
      <c r="I348" s="153">
        <f>$E348/(VLOOKUP(I$2,怪物属性!$B$4:$F$29,3,FALSE)-$G348)/IF(H348&lt;0,ABS(H348),H348)</f>
        <v>-8.7682667913885233</v>
      </c>
      <c r="J348" s="152">
        <f>VLOOKUP(J$2,怪物属性!$B$4:$F$29,5,FALSE)/($F348-VLOOKUP(J$2,怪物属性!$B$4:$F$29,4,FALSE))</f>
        <v>1.351578947368421</v>
      </c>
      <c r="K348" s="153">
        <f>$E348/(VLOOKUP(K$2,怪物属性!$B$4:$F$29,3,FALSE)-$G348)/IF(J348&lt;0,ABS(J348),J348)</f>
        <v>-6.4095889575326943</v>
      </c>
      <c r="L348" s="152">
        <f>VLOOKUP(L$2,怪物属性!$B$4:$F$29,5,FALSE)/($F348-VLOOKUP(L$2,怪物属性!$B$4:$F$29,4,FALSE))</f>
        <v>2.1713699332991276</v>
      </c>
      <c r="M348" s="153">
        <f>$E348/(VLOOKUP(M$2,怪物属性!$B$4:$F$29,3,FALSE)-$G348)/IF(L348&lt;0,ABS(L348),L348)</f>
        <v>-4.4116815775136651</v>
      </c>
      <c r="N348" s="152">
        <f>VLOOKUP(N$2,怪物属性!$B$4:$F$29,5,FALSE)/($F348-VLOOKUP(N$2,怪物属性!$B$4:$F$29,4,FALSE))</f>
        <v>2.8707435719249479</v>
      </c>
      <c r="O348" s="153">
        <f>$E348/(VLOOKUP(O$2,怪物属性!$B$4:$F$29,3,FALSE)-$G348)/IF(N348&lt;0,ABS(N348),N348)</f>
        <v>-3.732649250412035</v>
      </c>
      <c r="P348" s="152">
        <f>VLOOKUP(P$2,怪物属性!$B$4:$F$29,5,FALSE)/($F348-VLOOKUP(P$2,怪物属性!$B$4:$F$29,4,FALSE))</f>
        <v>4.0479300909171156</v>
      </c>
      <c r="Q348" s="153">
        <f>$E348/(VLOOKUP(Q$2,怪物属性!$B$4:$F$29,3,FALSE)-$G348)/IF(P348&lt;0,ABS(P348),P348)</f>
        <v>-3.0061850846238141</v>
      </c>
      <c r="R348" s="152">
        <f>VLOOKUP(R$2,怪物属性!$B$4:$F$29,5,FALSE)/($F348-VLOOKUP(R$2,怪物属性!$B$4:$F$29,4,FALSE))</f>
        <v>5.0584748046348693</v>
      </c>
      <c r="S348" s="153">
        <f>$E348/(VLOOKUP(S$2,怪物属性!$B$4:$F$29,3,FALSE)-$G348)/IF(R348&lt;0,ABS(R348),R348)</f>
        <v>-2.8087902884978195</v>
      </c>
      <c r="T348" s="152">
        <f>VLOOKUP(T$2,怪物属性!$B$4:$F$29,5,FALSE)/($F348-VLOOKUP(T$2,怪物属性!$B$4:$F$29,4,FALSE))</f>
        <v>6.6342710997442458</v>
      </c>
      <c r="U348" s="153">
        <f>$E348/(VLOOKUP(U$2,怪物属性!$B$4:$F$29,3,FALSE)-$G348)/IF(T348&lt;0,ABS(T348),T348)</f>
        <v>-2.5490739749564018</v>
      </c>
      <c r="V348" s="152">
        <f>VLOOKUP(V$2,怪物属性!$B$4:$F$29,5,FALSE)/($F348-VLOOKUP(V$2,怪物属性!$B$4:$F$29,4,FALSE))</f>
        <v>7.9182156133829</v>
      </c>
      <c r="W348" s="153">
        <f>$E348/(VLOOKUP(W$2,怪物属性!$B$4:$F$29,3,FALSE)-$G348)/IF(V348&lt;0,ABS(V348),V348)</f>
        <v>-2.6446918726723783</v>
      </c>
      <c r="X348" s="152">
        <f>VLOOKUP(X$2,怪物属性!$B$4:$F$29,5,FALSE)/($F348-VLOOKUP(X$2,怪物属性!$B$4:$F$29,4,FALSE))</f>
        <v>9.9240374609781483</v>
      </c>
      <c r="Y348" s="153">
        <f>$E348/(VLOOKUP(Y$2,怪物属性!$B$4:$F$29,3,FALSE)-$G348)/IF(X348&lt;0,ABS(X348),X348)</f>
        <v>-2.7742931190515727</v>
      </c>
      <c r="Z348" s="152">
        <f>VLOOKUP(Z$2,怪物属性!$B$4:$F$29,5,FALSE)/($F348-VLOOKUP(Z$2,怪物属性!$B$4:$F$29,4,FALSE))</f>
        <v>11.548511417284903</v>
      </c>
      <c r="AA348" s="153">
        <f>$E348/(VLOOKUP(AA$2,怪物属性!$B$4:$F$29,3,FALSE)-$G348)/IF(Z348&lt;0,ABS(Z348),Z348)</f>
        <v>-3.5046236400040907</v>
      </c>
      <c r="AB348" s="152">
        <f>VLOOKUP(AB$2,怪物属性!$B$4:$F$29,5,FALSE)/($F348-VLOOKUP(AB$2,怪物属性!$B$4:$F$29,4,FALSE))</f>
        <v>19.872040946896991</v>
      </c>
      <c r="AC348" s="153">
        <f>$E348/(VLOOKUP(AC$2,怪物属性!$B$4:$F$29,3,FALSE)-$G348)/IF(AB348&lt;0,ABS(AB348),AB348)</f>
        <v>1.740244514139228</v>
      </c>
      <c r="AD348" s="152">
        <f>VLOOKUP(AD$2,怪物属性!$B$4:$F$29,5,FALSE)/($F348-VLOOKUP(AD$2,怪物属性!$B$4:$F$29,4,FALSE))</f>
        <v>23.076238602658464</v>
      </c>
      <c r="AE348" s="153">
        <f>$E348/(VLOOKUP(AE$2,怪物属性!$B$4:$F$29,3,FALSE)-$G348)/IF(AD348&lt;0,ABS(AD348),AD348)</f>
        <v>0.96636701755571652</v>
      </c>
      <c r="AF348" s="152">
        <f>VLOOKUP(AF$2,怪物属性!$B$4:$F$29,5,FALSE)/($F348-VLOOKUP(AF$2,怪物属性!$B$4:$F$29,4,FALSE))</f>
        <v>27.851440235881153</v>
      </c>
      <c r="AG348" s="153">
        <f>$E348/(VLOOKUP(AG$2,怪物属性!$B$4:$F$29,3,FALSE)-$G348)/IF(AF348&lt;0,ABS(AF348),AF348)</f>
        <v>0.58607939402917419</v>
      </c>
      <c r="AH348" s="152">
        <f>VLOOKUP(AH$2,怪物属性!$B$4:$F$29,5,FALSE)/($F348-VLOOKUP(AH$2,怪物属性!$B$4:$F$29,4,FALSE))</f>
        <v>31.932489451476794</v>
      </c>
      <c r="AI348" s="153">
        <f>$E348/(VLOOKUP(AI$2,怪物属性!$B$4:$F$29,3,FALSE)-$G348)/IF(AH348&lt;0,ABS(AH348),AH348)</f>
        <v>0.40272483928320413</v>
      </c>
      <c r="AJ348" s="152">
        <f>VLOOKUP(AJ$2,怪物属性!$B$4:$F$29,5,FALSE)/($F348-VLOOKUP(AJ$2,怪物属性!$B$4:$F$29,4,FALSE))</f>
        <v>37.938775510204081</v>
      </c>
      <c r="AK348" s="153">
        <f>$E348/(VLOOKUP(AK$2,怪物属性!$B$4:$F$29,3,FALSE)-$G348)/IF(AJ348&lt;0,ABS(AJ348),AJ348)</f>
        <v>0.27757300050260164</v>
      </c>
      <c r="AL348" s="152">
        <f>VLOOKUP(AL$2,怪物属性!$B$4:$F$29,5,FALSE)/($F348-VLOOKUP(AL$2,怪物属性!$B$4:$F$29,4,FALSE))</f>
        <v>43.398835885106919</v>
      </c>
      <c r="AM348" s="153">
        <f>$E348/(VLOOKUP(AM$2,怪物属性!$B$4:$F$29,3,FALSE)-$G348)/IF(AL348&lt;0,ABS(AL348),AL348)</f>
        <v>0.20271774821345789</v>
      </c>
      <c r="AN348" s="152">
        <f>VLOOKUP(AN$2,怪物属性!$B$4:$F$29,5,FALSE)/($F348-VLOOKUP(AN$2,怪物属性!$B$4:$F$29,4,FALSE))</f>
        <v>51.010805112663064</v>
      </c>
      <c r="AO348" s="153">
        <f>$E348/(VLOOKUP(AO$2,怪物属性!$B$4:$F$29,3,FALSE)-$G348)/IF(AN348&lt;0,ABS(AN348),AN348)</f>
        <v>0.14891375971874563</v>
      </c>
      <c r="AP348" s="152">
        <f>VLOOKUP(AP$2,怪物属性!$B$4:$F$29,5,FALSE)/($F348-VLOOKUP(AP$2,怪物属性!$B$4:$F$29,4,FALSE))</f>
        <v>57.829928216454995</v>
      </c>
      <c r="AQ348" s="153">
        <f>$E348/(VLOOKUP(AQ$2,怪物属性!$B$4:$F$29,3,FALSE)-$G348)/IF(AP348&lt;0,ABS(AP348),AP348)</f>
        <v>0.11437915945104021</v>
      </c>
      <c r="AR348" s="152">
        <f>VLOOKUP(AR$2,怪物属性!$B$4:$F$29,5,FALSE)/($F348-VLOOKUP(AR$2,怪物属性!$B$4:$F$29,4,FALSE))</f>
        <v>67.658734764944867</v>
      </c>
      <c r="AS348" s="153">
        <f>$E348/(VLOOKUP(AS$2,怪物属性!$B$4:$F$29,3,FALSE)-$G348)/IF(AR348&lt;0,ABS(AR348),AR348)</f>
        <v>8.6390951973923213E-2</v>
      </c>
      <c r="AT348" s="152">
        <f>VLOOKUP(AT$2,怪物属性!$B$4:$F$29,5,FALSE)/($F348-VLOOKUP(AT$2,怪物属性!$B$4:$F$29,4,FALSE))</f>
        <v>76.959296947271042</v>
      </c>
      <c r="AU348" s="153">
        <f>$E348/(VLOOKUP(AU$2,怪物属性!$B$4:$F$29,3,FALSE)-$G348)/IF(AT348&lt;0,ABS(AT348),AT348)</f>
        <v>6.7042159049458594E-2</v>
      </c>
      <c r="AV348" s="152">
        <f>VLOOKUP(AV$2,怪物属性!$B$4:$F$29,5,FALSE)/($F348-VLOOKUP(AV$2,怪物属性!$B$4:$F$29,4,FALSE))</f>
        <v>91.331222925691435</v>
      </c>
      <c r="AW348" s="153">
        <f>$E348/(VLOOKUP(AW$2,怪物属性!$B$4:$F$29,3,FALSE)-$G348)/IF(AV348&lt;0,ABS(AV348),AV348)</f>
        <v>4.963876272939239E-2</v>
      </c>
      <c r="AX348" s="152">
        <f>VLOOKUP(AX$2,怪物属性!$B$4:$F$29,5,FALSE)/($F348-VLOOKUP(AX$2,怪物属性!$B$4:$F$29,4,FALSE))</f>
        <v>105.50009089256498</v>
      </c>
      <c r="AY348" s="153">
        <f>$E348/(VLOOKUP(AY$2,怪物属性!$B$4:$F$29,3,FALSE)-$G348)/IF(AX348&lt;0,ABS(AX348),AX348)</f>
        <v>3.8186498733881163E-2</v>
      </c>
      <c r="AZ348" s="152">
        <f>VLOOKUP(AZ$2,怪物属性!$B$4:$F$29,5,FALSE)/($F348-VLOOKUP(AZ$2,怪物属性!$B$4:$F$29,4,FALSE))</f>
        <v>129.67500000000001</v>
      </c>
      <c r="BA348" s="153">
        <f>$E348/(VLOOKUP(BA$2,怪物属性!$B$4:$F$29,3,FALSE)-$G348)/IF(AZ348&lt;0,ABS(AZ348),AZ348)</f>
        <v>2.6934570826059982E-2</v>
      </c>
      <c r="BB348" s="152">
        <f>VLOOKUP(BB$2,怪物属性!$B$4:$F$29,5,FALSE)/($F348-VLOOKUP(BB$2,怪物属性!$B$4:$F$29,4,FALSE))</f>
        <v>162.81265822784809</v>
      </c>
      <c r="BC348" s="153">
        <f>$E348/(VLOOKUP(BC$2,怪物属性!$B$4:$F$29,3,FALSE)-$G348)/IF(BB348&lt;0,ABS(BB348),BB348)</f>
        <v>1.8495280866780206E-2</v>
      </c>
      <c r="BD348" s="152">
        <f>VLOOKUP(BD$2,怪物属性!$B$4:$F$29,5,FALSE)/($F348-VLOOKUP(BD$2,怪物属性!$B$4:$F$29,4,FALSE))</f>
        <v>281.86161879895559</v>
      </c>
      <c r="BE348" s="153">
        <f>$E348/(VLOOKUP(BE$2,怪物属性!$B$4:$F$29,3,FALSE)-$G348)/IF(BD348&lt;0,ABS(BD348),BD348)</f>
        <v>8.4560264879791069E-3</v>
      </c>
    </row>
    <row r="349" spans="1:57" x14ac:dyDescent="0.15">
      <c r="A349" s="30">
        <f>VLOOKUP(B349,装备升级!W:AB,静态模拟!C349+1,FALSE)+IF(静态模拟!D349=0,0,VLOOKUP(B349,装备强化!AP:AZ,静态模拟!D349+1,FALSE))</f>
        <v>1276</v>
      </c>
      <c r="B349" s="149">
        <v>30</v>
      </c>
      <c r="C349" s="149">
        <v>2</v>
      </c>
      <c r="D349" s="149">
        <v>2</v>
      </c>
      <c r="E349" s="149">
        <f t="shared" si="16"/>
        <v>38550</v>
      </c>
      <c r="F349" s="22">
        <f t="shared" si="17"/>
        <v>12850</v>
      </c>
      <c r="G349" s="22">
        <f t="shared" si="18"/>
        <v>6425</v>
      </c>
      <c r="H349" s="152">
        <f>VLOOKUP(H$2,怪物属性!$B$4:$F$29,5,FALSE)/($F349-VLOOKUP(H$2,怪物属性!$B$4:$F$29,4,FALSE))</f>
        <v>0.90062111801242239</v>
      </c>
      <c r="I349" s="153">
        <f>$E349/(VLOOKUP(I$2,怪物属性!$B$4:$F$29,3,FALSE)-$G349)/IF(H349&lt;0,ABS(H349),H349)</f>
        <v>-8.7784645413142481</v>
      </c>
      <c r="J349" s="152">
        <f>VLOOKUP(J$2,怪物属性!$B$4:$F$29,5,FALSE)/($F349-VLOOKUP(J$2,怪物属性!$B$4:$F$29,4,FALSE))</f>
        <v>1.3493064312736445</v>
      </c>
      <c r="K349" s="153">
        <f>$E349/(VLOOKUP(K$2,怪物属性!$B$4:$F$29,3,FALSE)-$G349)/IF(J349&lt;0,ABS(J349),J349)</f>
        <v>-6.4159518627576491</v>
      </c>
      <c r="L349" s="152">
        <f>VLOOKUP(L$2,怪物属性!$B$4:$F$29,5,FALSE)/($F349-VLOOKUP(L$2,怪物属性!$B$4:$F$29,4,FALSE))</f>
        <v>2.1676626259177052</v>
      </c>
      <c r="M349" s="153">
        <f>$E349/(VLOOKUP(M$2,怪物属性!$B$4:$F$29,3,FALSE)-$G349)/IF(L349&lt;0,ABS(L349),L349)</f>
        <v>-4.4151273082749674</v>
      </c>
      <c r="N349" s="152">
        <f>VLOOKUP(N$2,怪物属性!$B$4:$F$29,5,FALSE)/($F349-VLOOKUP(N$2,怪物属性!$B$4:$F$29,4,FALSE))</f>
        <v>2.8657648283038504</v>
      </c>
      <c r="O349" s="153">
        <f>$E349/(VLOOKUP(O$2,怪物属性!$B$4:$F$29,3,FALSE)-$G349)/IF(N349&lt;0,ABS(N349),N349)</f>
        <v>-3.7345658850868375</v>
      </c>
      <c r="P349" s="152">
        <f>VLOOKUP(P$2,怪物属性!$B$4:$F$29,5,FALSE)/($F349-VLOOKUP(P$2,怪物属性!$B$4:$F$29,4,FALSE))</f>
        <v>4.040796545951185</v>
      </c>
      <c r="Q349" s="153">
        <f>$E349/(VLOOKUP(Q$2,怪物属性!$B$4:$F$29,3,FALSE)-$G349)/IF(P349&lt;0,ABS(P349),P349)</f>
        <v>-3.0066808119355861</v>
      </c>
      <c r="R349" s="152">
        <f>VLOOKUP(R$2,怪物属性!$B$4:$F$29,5,FALSE)/($F349-VLOOKUP(R$2,怪物属性!$B$4:$F$29,4,FALSE))</f>
        <v>5.049403747870528</v>
      </c>
      <c r="S349" s="153">
        <f>$E349/(VLOOKUP(S$2,怪物属性!$B$4:$F$29,3,FALSE)-$G349)/IF(R349&lt;0,ABS(R349),R349)</f>
        <v>-2.8078575863655519</v>
      </c>
      <c r="T349" s="152">
        <f>VLOOKUP(T$2,怪物属性!$B$4:$F$29,5,FALSE)/($F349-VLOOKUP(T$2,怪物属性!$B$4:$F$29,4,FALSE))</f>
        <v>6.62217359591539</v>
      </c>
      <c r="U349" s="153">
        <f>$E349/(VLOOKUP(U$2,怪物属性!$B$4:$F$29,3,FALSE)-$G349)/IF(T349&lt;0,ABS(T349),T349)</f>
        <v>-2.5465229529423703</v>
      </c>
      <c r="V349" s="152">
        <f>VLOOKUP(V$2,怪物属性!$B$4:$F$29,5,FALSE)/($F349-VLOOKUP(V$2,怪物属性!$B$4:$F$29,4,FALSE))</f>
        <v>7.9035250463821889</v>
      </c>
      <c r="W349" s="153">
        <f>$E349/(VLOOKUP(W$2,怪物属性!$B$4:$F$29,3,FALSE)-$G349)/IF(V349&lt;0,ABS(V349),V349)</f>
        <v>-2.6393779342723005</v>
      </c>
      <c r="X349" s="152">
        <f>VLOOKUP(X$2,怪物属性!$B$4:$F$29,5,FALSE)/($F349-VLOOKUP(X$2,怪物属性!$B$4:$F$29,4,FALSE))</f>
        <v>9.9052969502407713</v>
      </c>
      <c r="Y349" s="153">
        <f>$E349/(VLOOKUP(Y$2,怪物属性!$B$4:$F$29,3,FALSE)-$G349)/IF(X349&lt;0,ABS(X349),X349)</f>
        <v>-2.7641030350908204</v>
      </c>
      <c r="Z349" s="152">
        <f>VLOOKUP(Z$2,怪物属性!$B$4:$F$29,5,FALSE)/($F349-VLOOKUP(Z$2,怪物属性!$B$4:$F$29,4,FALSE))</f>
        <v>11.526300605827483</v>
      </c>
      <c r="AA349" s="153">
        <f>$E349/(VLOOKUP(AA$2,怪物属性!$B$4:$F$29,3,FALSE)-$G349)/IF(Z349&lt;0,ABS(Z349),Z349)</f>
        <v>-3.4802548945855891</v>
      </c>
      <c r="AB349" s="152">
        <f>VLOOKUP(AB$2,怪物属性!$B$4:$F$29,5,FALSE)/($F349-VLOOKUP(AB$2,怪物属性!$B$4:$F$29,4,FALSE))</f>
        <v>19.829751010853371</v>
      </c>
      <c r="AC349" s="153">
        <f>$E349/(VLOOKUP(AC$2,怪物属性!$B$4:$F$29,3,FALSE)-$G349)/IF(AB349&lt;0,ABS(AB349),AB349)</f>
        <v>1.7625100775908822</v>
      </c>
      <c r="AD349" s="152">
        <f>VLOOKUP(AD$2,怪物属性!$B$4:$F$29,5,FALSE)/($F349-VLOOKUP(AD$2,怪物属性!$B$4:$F$29,4,FALSE))</f>
        <v>23.025649457415323</v>
      </c>
      <c r="AE349" s="153">
        <f>$E349/(VLOOKUP(AE$2,怪物属性!$B$4:$F$29,3,FALSE)-$G349)/IF(AD349&lt;0,ABS(AD349),AD349)</f>
        <v>0.97565260891263106</v>
      </c>
      <c r="AF349" s="152">
        <f>VLOOKUP(AF$2,怪物属性!$B$4:$F$29,5,FALSE)/($F349-VLOOKUP(AF$2,怪物属性!$B$4:$F$29,4,FALSE))</f>
        <v>27.788413668250737</v>
      </c>
      <c r="AG349" s="153">
        <f>$E349/(VLOOKUP(AG$2,怪物属性!$B$4:$F$29,3,FALSE)-$G349)/IF(AF349&lt;0,ABS(AF349),AF349)</f>
        <v>0.59082999394618663</v>
      </c>
      <c r="AH349" s="152">
        <f>VLOOKUP(AH$2,怪物属性!$B$4:$F$29,5,FALSE)/($F349-VLOOKUP(AH$2,怪物属性!$B$4:$F$29,4,FALSE))</f>
        <v>31.857811038353603</v>
      </c>
      <c r="AI349" s="153">
        <f>$E349/(VLOOKUP(AI$2,怪物属性!$B$4:$F$29,3,FALSE)-$G349)/IF(AH349&lt;0,ABS(AH349),AH349)</f>
        <v>0.40565347162225596</v>
      </c>
      <c r="AJ349" s="152">
        <f>VLOOKUP(AJ$2,怪物属性!$B$4:$F$29,5,FALSE)/($F349-VLOOKUP(AJ$2,怪物属性!$B$4:$F$29,4,FALSE))</f>
        <v>37.846825012118273</v>
      </c>
      <c r="AK349" s="153">
        <f>$E349/(VLOOKUP(AK$2,怪物属性!$B$4:$F$29,3,FALSE)-$G349)/IF(AJ349&lt;0,ABS(AJ349),AJ349)</f>
        <v>0.27944567830607714</v>
      </c>
      <c r="AL349" s="152">
        <f>VLOOKUP(AL$2,怪物属性!$B$4:$F$29,5,FALSE)/($F349-VLOOKUP(AL$2,怪物属性!$B$4:$F$29,4,FALSE))</f>
        <v>43.289284361984095</v>
      </c>
      <c r="AM349" s="153">
        <f>$E349/(VLOOKUP(AM$2,怪物属性!$B$4:$F$29,3,FALSE)-$G349)/IF(AL349&lt;0,ABS(AL349),AL349)</f>
        <v>0.20401388589437361</v>
      </c>
      <c r="AN349" s="152">
        <f>VLOOKUP(AN$2,怪物属性!$B$4:$F$29,5,FALSE)/($F349-VLOOKUP(AN$2,怪物属性!$B$4:$F$29,4,FALSE))</f>
        <v>50.876724931002762</v>
      </c>
      <c r="AO349" s="153">
        <f>$E349/(VLOOKUP(AO$2,怪物属性!$B$4:$F$29,3,FALSE)-$G349)/IF(AN349&lt;0,ABS(AN349),AN349)</f>
        <v>0.14983465834298501</v>
      </c>
      <c r="AP349" s="152">
        <f>VLOOKUP(AP$2,怪物属性!$B$4:$F$29,5,FALSE)/($F349-VLOOKUP(AP$2,怪物属性!$B$4:$F$29,4,FALSE))</f>
        <v>57.670704845814981</v>
      </c>
      <c r="AQ349" s="153">
        <f>$E349/(VLOOKUP(AQ$2,怪物属性!$B$4:$F$29,3,FALSE)-$G349)/IF(AP349&lt;0,ABS(AP349),AP349)</f>
        <v>0.11507149264476112</v>
      </c>
      <c r="AR349" s="152">
        <f>VLOOKUP(AR$2,怪物属性!$B$4:$F$29,5,FALSE)/($F349-VLOOKUP(AR$2,怪物属性!$B$4:$F$29,4,FALSE))</f>
        <v>67.462962962962962</v>
      </c>
      <c r="AS349" s="153">
        <f>$E349/(VLOOKUP(AS$2,怪物属性!$B$4:$F$29,3,FALSE)-$G349)/IF(AR349&lt;0,ABS(AR349),AR349)</f>
        <v>8.6908692017296577E-2</v>
      </c>
      <c r="AT349" s="152">
        <f>VLOOKUP(AT$2,怪物属性!$B$4:$F$29,5,FALSE)/($F349-VLOOKUP(AT$2,怪物属性!$B$4:$F$29,4,FALSE))</f>
        <v>76.722717491546263</v>
      </c>
      <c r="AU349" s="153">
        <f>$E349/(VLOOKUP(AU$2,怪物属性!$B$4:$F$29,3,FALSE)-$G349)/IF(AT349&lt;0,ABS(AT349),AT349)</f>
        <v>6.7444126244165653E-2</v>
      </c>
      <c r="AV349" s="152">
        <f>VLOOKUP(AV$2,怪物属性!$B$4:$F$29,5,FALSE)/($F349-VLOOKUP(AV$2,怪物属性!$B$4:$F$29,4,FALSE))</f>
        <v>91.02789770840252</v>
      </c>
      <c r="AW349" s="153">
        <f>$E349/(VLOOKUP(AW$2,怪物属性!$B$4:$F$29,3,FALSE)-$G349)/IF(AV349&lt;0,ABS(AV349),AV349)</f>
        <v>4.9940630075851006E-2</v>
      </c>
      <c r="AX349" s="152">
        <f>VLOOKUP(AX$2,怪物属性!$B$4:$F$29,5,FALSE)/($F349-VLOOKUP(AX$2,怪物属性!$B$4:$F$29,4,FALSE))</f>
        <v>105.11791342148162</v>
      </c>
      <c r="AY349" s="153">
        <f>$E349/(VLOOKUP(AY$2,怪物属性!$B$4:$F$29,3,FALSE)-$G349)/IF(AX349&lt;0,ABS(AX349),AX349)</f>
        <v>3.8425295863000572E-2</v>
      </c>
      <c r="AZ349" s="152">
        <f>VLOOKUP(AZ$2,怪物属性!$B$4:$F$29,5,FALSE)/($F349-VLOOKUP(AZ$2,怪物属性!$B$4:$F$29,4,FALSE))</f>
        <v>129.13692946058092</v>
      </c>
      <c r="BA349" s="153">
        <f>$E349/(VLOOKUP(BA$2,怪物属性!$B$4:$F$29,3,FALSE)-$G349)/IF(AZ349&lt;0,ABS(AZ349),AZ349)</f>
        <v>2.711356397001026E-2</v>
      </c>
      <c r="BB349" s="152">
        <f>VLOOKUP(BB$2,怪物属性!$B$4:$F$29,5,FALSE)/($F349-VLOOKUP(BB$2,怪物属性!$B$4:$F$29,4,FALSE))</f>
        <v>161.99244332493703</v>
      </c>
      <c r="BC349" s="153">
        <f>$E349/(VLOOKUP(BC$2,怪物属性!$B$4:$F$29,3,FALSE)-$G349)/IF(BB349&lt;0,ABS(BB349),BB349)</f>
        <v>1.8632482268635262E-2</v>
      </c>
      <c r="BD349" s="152">
        <f>VLOOKUP(BD$2,怪物属性!$B$4:$F$29,5,FALSE)/($F349-VLOOKUP(BD$2,怪物属性!$B$4:$F$29,4,FALSE))</f>
        <v>279.42968075927524</v>
      </c>
      <c r="BE349" s="153">
        <f>$E349/(VLOOKUP(BE$2,怪物属性!$B$4:$F$29,3,FALSE)-$G349)/IF(BD349&lt;0,ABS(BD349),BD349)</f>
        <v>8.5482108557055313E-3</v>
      </c>
    </row>
    <row r="350" spans="1:57" x14ac:dyDescent="0.15">
      <c r="A350" s="30">
        <f>VLOOKUP(B350,装备升级!W:AB,静态模拟!C350+1,FALSE)+IF(静态模拟!D350=0,0,VLOOKUP(B350,装备强化!AP:AZ,静态模拟!D350+1,FALSE))</f>
        <v>1969</v>
      </c>
      <c r="B350" s="149">
        <v>30</v>
      </c>
      <c r="C350" s="149">
        <v>2</v>
      </c>
      <c r="D350" s="149">
        <v>3</v>
      </c>
      <c r="E350" s="149">
        <f t="shared" si="16"/>
        <v>38610</v>
      </c>
      <c r="F350" s="22">
        <f t="shared" si="17"/>
        <v>12870</v>
      </c>
      <c r="G350" s="22">
        <f t="shared" si="18"/>
        <v>6435</v>
      </c>
      <c r="H350" s="152">
        <f>VLOOKUP(H$2,怪物属性!$B$4:$F$29,5,FALSE)/($F350-VLOOKUP(H$2,怪物属性!$B$4:$F$29,4,FALSE))</f>
        <v>0.89913187267465899</v>
      </c>
      <c r="I350" s="153">
        <f>$E350/(VLOOKUP(I$2,怪物属性!$B$4:$F$29,3,FALSE)-$G350)/IF(H350&lt;0,ABS(H350),H350)</f>
        <v>-8.7886657162618036</v>
      </c>
      <c r="J350" s="152">
        <f>VLOOKUP(J$2,怪物属性!$B$4:$F$29,5,FALSE)/($F350-VLOOKUP(J$2,怪物属性!$B$4:$F$29,4,FALSE))</f>
        <v>1.3470415442719261</v>
      </c>
      <c r="K350" s="153">
        <f>$E350/(VLOOKUP(K$2,怪物属性!$B$4:$F$29,3,FALSE)-$G350)/IF(J350&lt;0,ABS(J350),J350)</f>
        <v>-6.4223197589316943</v>
      </c>
      <c r="L350" s="152">
        <f>VLOOKUP(L$2,怪物属性!$B$4:$F$29,5,FALSE)/($F350-VLOOKUP(L$2,怪物属性!$B$4:$F$29,4,FALSE))</f>
        <v>2.1639679563661156</v>
      </c>
      <c r="M350" s="153">
        <f>$E350/(VLOOKUP(M$2,怪物属性!$B$4:$F$29,3,FALSE)-$G350)/IF(L350&lt;0,ABS(L350),L350)</f>
        <v>-4.4185793796363653</v>
      </c>
      <c r="N350" s="152">
        <f>VLOOKUP(N$2,怪物属性!$B$4:$F$29,5,FALSE)/($F350-VLOOKUP(N$2,怪物属性!$B$4:$F$29,4,FALSE))</f>
        <v>2.8608033240997228</v>
      </c>
      <c r="O350" s="153">
        <f>$E350/(VLOOKUP(O$2,怪物属性!$B$4:$F$29,3,FALSE)-$G350)/IF(N350&lt;0,ABS(N350),N350)</f>
        <v>-3.7364920128258023</v>
      </c>
      <c r="P350" s="152">
        <f>VLOOKUP(P$2,怪物属性!$B$4:$F$29,5,FALSE)/($F350-VLOOKUP(P$2,怪物属性!$B$4:$F$29,4,FALSE))</f>
        <v>4.0336880992171693</v>
      </c>
      <c r="Q350" s="153">
        <f>$E350/(VLOOKUP(Q$2,怪物属性!$B$4:$F$29,3,FALSE)-$G350)/IF(P350&lt;0,ABS(P350),P350)</f>
        <v>-3.0071898662291057</v>
      </c>
      <c r="R350" s="152">
        <f>VLOOKUP(R$2,怪物属性!$B$4:$F$29,5,FALSE)/($F350-VLOOKUP(R$2,怪物属性!$B$4:$F$29,4,FALSE))</f>
        <v>5.0403651660252393</v>
      </c>
      <c r="S350" s="153">
        <f>$E350/(VLOOKUP(S$2,怪物属性!$B$4:$F$29,3,FALSE)-$G350)/IF(R350&lt;0,ABS(R350),R350)</f>
        <v>-2.806947335939316</v>
      </c>
      <c r="T350" s="152">
        <f>VLOOKUP(T$2,怪物属性!$B$4:$F$29,5,FALSE)/($F350-VLOOKUP(T$2,怪物属性!$B$4:$F$29,4,FALSE))</f>
        <v>6.6101201310520565</v>
      </c>
      <c r="U350" s="153">
        <f>$E350/(VLOOKUP(U$2,怪物属性!$B$4:$F$29,3,FALSE)-$G350)/IF(T350&lt;0,ABS(T350),T350)</f>
        <v>-2.5440085440498481</v>
      </c>
      <c r="V350" s="152">
        <f>VLOOKUP(V$2,怪物属性!$B$4:$F$29,5,FALSE)/($F350-VLOOKUP(V$2,怪物属性!$B$4:$F$29,4,FALSE))</f>
        <v>7.8888888888888893</v>
      </c>
      <c r="W350" s="153">
        <f>$E350/(VLOOKUP(W$2,怪物属性!$B$4:$F$29,3,FALSE)-$G350)/IF(V350&lt;0,ABS(V350),V350)</f>
        <v>-2.6341363574341639</v>
      </c>
      <c r="X350" s="152">
        <f>VLOOKUP(X$2,怪物属性!$B$4:$F$29,5,FALSE)/($F350-VLOOKUP(X$2,怪物属性!$B$4:$F$29,4,FALSE))</f>
        <v>9.8866270851003684</v>
      </c>
      <c r="Y350" s="153">
        <f>$E350/(VLOOKUP(Y$2,怪物属性!$B$4:$F$29,3,FALSE)-$G350)/IF(X350&lt;0,ABS(X350),X350)</f>
        <v>-2.7540728094410114</v>
      </c>
      <c r="Z350" s="152">
        <f>VLOOKUP(Z$2,怪物属性!$B$4:$F$29,5,FALSE)/($F350-VLOOKUP(Z$2,怪物属性!$B$4:$F$29,4,FALSE))</f>
        <v>11.504175064785487</v>
      </c>
      <c r="AA350" s="153">
        <f>$E350/(VLOOKUP(AA$2,怪物属性!$B$4:$F$29,3,FALSE)-$G350)/IF(Z350&lt;0,ABS(Z350),Z350)</f>
        <v>-3.4564087011082316</v>
      </c>
      <c r="AB350" s="152">
        <f>VLOOKUP(AB$2,怪物属性!$B$4:$F$29,5,FALSE)/($F350-VLOOKUP(AB$2,怪物属性!$B$4:$F$29,4,FALSE))</f>
        <v>19.787640688044171</v>
      </c>
      <c r="AC350" s="153">
        <f>$E350/(VLOOKUP(AC$2,怪物属性!$B$4:$F$29,3,FALSE)-$G350)/IF(AB350&lt;0,ABS(AB350),AB350)</f>
        <v>1.7851948446739156</v>
      </c>
      <c r="AD350" s="152">
        <f>VLOOKUP(AD$2,怪物属性!$B$4:$F$29,5,FALSE)/($F350-VLOOKUP(AD$2,怪物属性!$B$4:$F$29,4,FALSE))</f>
        <v>22.975281636224434</v>
      </c>
      <c r="AE350" s="153">
        <f>$E350/(VLOOKUP(AE$2,怪物属性!$B$4:$F$29,3,FALSE)-$G350)/IF(AD350&lt;0,ABS(AD350),AD350)</f>
        <v>0.98505375535220863</v>
      </c>
      <c r="AF350" s="152">
        <f>VLOOKUP(AF$2,怪物属性!$B$4:$F$29,5,FALSE)/($F350-VLOOKUP(AF$2,怪物属性!$B$4:$F$29,4,FALSE))</f>
        <v>27.725671709189434</v>
      </c>
      <c r="AG350" s="153">
        <f>$E350/(VLOOKUP(AG$2,怪物属性!$B$4:$F$29,3,FALSE)-$G350)/IF(AF350&lt;0,ABS(AF350),AF350)</f>
        <v>0.59562541175201256</v>
      </c>
      <c r="AH350" s="152">
        <f>VLOOKUP(AH$2,怪物属性!$B$4:$F$29,5,FALSE)/($F350-VLOOKUP(AH$2,怪物属性!$B$4:$F$29,4,FALSE))</f>
        <v>31.783481101259916</v>
      </c>
      <c r="AI350" s="153">
        <f>$E350/(VLOOKUP(AI$2,怪物属性!$B$4:$F$29,3,FALSE)-$G350)/IF(AH350&lt;0,ABS(AH350),AH350)</f>
        <v>0.40860476849787625</v>
      </c>
      <c r="AJ350" s="152">
        <f>VLOOKUP(AJ$2,怪物属性!$B$4:$F$29,5,FALSE)/($F350-VLOOKUP(AJ$2,怪物属性!$B$4:$F$29,4,FALSE))</f>
        <v>37.755319148936174</v>
      </c>
      <c r="AK350" s="153">
        <f>$E350/(VLOOKUP(AK$2,怪物属性!$B$4:$F$29,3,FALSE)-$G350)/IF(AJ350&lt;0,ABS(AJ350),AJ350)</f>
        <v>0.28133077376543675</v>
      </c>
      <c r="AL350" s="152">
        <f>VLOOKUP(AL$2,怪物属性!$B$4:$F$29,5,FALSE)/($F350-VLOOKUP(AL$2,怪物属性!$B$4:$F$29,4,FALSE))</f>
        <v>43.180284527256703</v>
      </c>
      <c r="AM350" s="153">
        <f>$E350/(VLOOKUP(AM$2,怪物属性!$B$4:$F$29,3,FALSE)-$G350)/IF(AL350&lt;0,ABS(AL350),AL350)</f>
        <v>0.20531758275457318</v>
      </c>
      <c r="AN350" s="152">
        <f>VLOOKUP(AN$2,怪物属性!$B$4:$F$29,5,FALSE)/($F350-VLOOKUP(AN$2,怪物属性!$B$4:$F$29,4,FALSE))</f>
        <v>50.743347751998954</v>
      </c>
      <c r="AO350" s="153">
        <f>$E350/(VLOOKUP(AO$2,怪物属性!$B$4:$F$29,3,FALSE)-$G350)/IF(AN350&lt;0,ABS(AN350),AN350)</f>
        <v>0.1507604346340547</v>
      </c>
      <c r="AP350" s="152">
        <f>VLOOKUP(AP$2,怪物属性!$B$4:$F$29,5,FALSE)/($F350-VLOOKUP(AP$2,怪物属性!$B$4:$F$29,4,FALSE))</f>
        <v>57.512355848434929</v>
      </c>
      <c r="AQ350" s="153">
        <f>$E350/(VLOOKUP(AQ$2,怪物属性!$B$4:$F$29,3,FALSE)-$G350)/IF(AP350&lt;0,ABS(AP350),AP350)</f>
        <v>0.11576720153797296</v>
      </c>
      <c r="AR350" s="152">
        <f>VLOOKUP(AR$2,怪物属性!$B$4:$F$29,5,FALSE)/($F350-VLOOKUP(AR$2,怪物属性!$B$4:$F$29,4,FALSE))</f>
        <v>67.268320830929028</v>
      </c>
      <c r="AS350" s="153">
        <f>$E350/(VLOOKUP(AS$2,怪物属性!$B$4:$F$29,3,FALSE)-$G350)/IF(AR350&lt;0,ABS(AR350),AR350)</f>
        <v>8.7428793318530304E-2</v>
      </c>
      <c r="AT350" s="152">
        <f>VLOOKUP(AT$2,怪物属性!$B$4:$F$29,5,FALSE)/($F350-VLOOKUP(AT$2,怪物属性!$B$4:$F$29,4,FALSE))</f>
        <v>76.487588109102049</v>
      </c>
      <c r="AU350" s="153">
        <f>$E350/(VLOOKUP(AU$2,怪物属性!$B$4:$F$29,3,FALSE)-$G350)/IF(AT350&lt;0,ABS(AT350),AT350)</f>
        <v>6.7847820245422324E-2</v>
      </c>
      <c r="AV350" s="152">
        <f>VLOOKUP(AV$2,怪物属性!$B$4:$F$29,5,FALSE)/($F350-VLOOKUP(AV$2,怪物属性!$B$4:$F$29,4,FALSE))</f>
        <v>90.726580602449516</v>
      </c>
      <c r="AW350" s="153">
        <f>$E350/(VLOOKUP(AW$2,怪物属性!$B$4:$F$29,3,FALSE)-$G350)/IF(AV350&lt;0,ABS(AV350),AV350)</f>
        <v>5.024372712133808E-2</v>
      </c>
      <c r="AX350" s="152">
        <f>VLOOKUP(AX$2,怪物属性!$B$4:$F$29,5,FALSE)/($F350-VLOOKUP(AX$2,怪物属性!$B$4:$F$29,4,FALSE))</f>
        <v>104.7384948565241</v>
      </c>
      <c r="AY350" s="153">
        <f>$E350/(VLOOKUP(AY$2,怪物属性!$B$4:$F$29,3,FALSE)-$G350)/IF(AX350&lt;0,ABS(AX350),AX350)</f>
        <v>3.866502768221243E-2</v>
      </c>
      <c r="AZ350" s="152">
        <f>VLOOKUP(AZ$2,怪物属性!$B$4:$F$29,5,FALSE)/($F350-VLOOKUP(AZ$2,怪物属性!$B$4:$F$29,4,FALSE))</f>
        <v>128.60330578512398</v>
      </c>
      <c r="BA350" s="153">
        <f>$E350/(VLOOKUP(BA$2,怪物属性!$B$4:$F$29,3,FALSE)-$G350)/IF(AZ350&lt;0,ABS(AZ350),AZ350)</f>
        <v>2.7293233082706762E-2</v>
      </c>
      <c r="BB350" s="152">
        <f>VLOOKUP(BB$2,怪物属性!$B$4:$F$29,5,FALSE)/($F350-VLOOKUP(BB$2,怪物属性!$B$4:$F$29,4,FALSE))</f>
        <v>161.18045112781954</v>
      </c>
      <c r="BC350" s="153">
        <f>$E350/(VLOOKUP(BC$2,怪物属性!$B$4:$F$29,3,FALSE)-$G350)/IF(BB350&lt;0,ABS(BB350),BB350)</f>
        <v>1.8770191106119792E-2</v>
      </c>
      <c r="BD350" s="152">
        <f>VLOOKUP(BD$2,怪物属性!$B$4:$F$29,5,FALSE)/($F350-VLOOKUP(BD$2,怪物属性!$B$4:$F$29,4,FALSE))</f>
        <v>277.0393498716852</v>
      </c>
      <c r="BE350" s="153">
        <f>$E350/(VLOOKUP(BE$2,怪物属性!$B$4:$F$29,3,FALSE)-$G350)/IF(BD350&lt;0,ABS(BD350),BD350)</f>
        <v>8.6407392623405656E-3</v>
      </c>
    </row>
    <row r="351" spans="1:57" x14ac:dyDescent="0.15">
      <c r="A351" s="30">
        <f>VLOOKUP(B351,装备升级!W:AB,静态模拟!C351+1,FALSE)+IF(静态模拟!D351=0,0,VLOOKUP(B351,装备强化!AP:AZ,静态模拟!D351+1,FALSE))</f>
        <v>2809</v>
      </c>
      <c r="B351" s="149">
        <v>30</v>
      </c>
      <c r="C351" s="149">
        <v>2</v>
      </c>
      <c r="D351" s="149">
        <v>4</v>
      </c>
      <c r="E351" s="149">
        <f t="shared" si="16"/>
        <v>38670</v>
      </c>
      <c r="F351" s="22">
        <f t="shared" si="17"/>
        <v>12890</v>
      </c>
      <c r="G351" s="22">
        <f t="shared" si="18"/>
        <v>6445</v>
      </c>
      <c r="H351" s="152">
        <f>VLOOKUP(H$2,怪物属性!$B$4:$F$29,5,FALSE)/($F351-VLOOKUP(H$2,怪物属性!$B$4:$F$29,4,FALSE))</f>
        <v>0.89764754436648786</v>
      </c>
      <c r="I351" s="153">
        <f>$E351/(VLOOKUP(I$2,怪物属性!$B$4:$F$29,3,FALSE)-$G351)/IF(H351&lt;0,ABS(H351),H351)</f>
        <v>-8.7988702952445337</v>
      </c>
      <c r="J351" s="152">
        <f>VLOOKUP(J$2,怪物属性!$B$4:$F$29,5,FALSE)/($F351-VLOOKUP(J$2,怪物属性!$B$4:$F$29,4,FALSE))</f>
        <v>1.3447842480100545</v>
      </c>
      <c r="K351" s="153">
        <f>$E351/(VLOOKUP(K$2,怪物属性!$B$4:$F$29,3,FALSE)-$G351)/IF(J351&lt;0,ABS(J351),J351)</f>
        <v>-6.4286926125809893</v>
      </c>
      <c r="L351" s="152">
        <f>VLOOKUP(L$2,怪物属性!$B$4:$F$29,5,FALSE)/($F351-VLOOKUP(L$2,怪物属性!$B$4:$F$29,4,FALSE))</f>
        <v>2.1602858601327206</v>
      </c>
      <c r="M351" s="153">
        <f>$E351/(VLOOKUP(M$2,怪物属性!$B$4:$F$29,3,FALSE)-$G351)/IF(L351&lt;0,ABS(L351),L351)</f>
        <v>-4.4220377446072465</v>
      </c>
      <c r="N351" s="152">
        <f>VLOOKUP(N$2,怪物属性!$B$4:$F$29,5,FALSE)/($F351-VLOOKUP(N$2,怪物属性!$B$4:$F$29,4,FALSE))</f>
        <v>2.8558589699274108</v>
      </c>
      <c r="O351" s="153">
        <f>$E351/(VLOOKUP(O$2,怪物属性!$B$4:$F$29,3,FALSE)-$G351)/IF(N351&lt;0,ABS(N351),N351)</f>
        <v>-3.7384275550005674</v>
      </c>
      <c r="P351" s="152">
        <f>VLOOKUP(P$2,怪物属性!$B$4:$F$29,5,FALSE)/($F351-VLOOKUP(P$2,怪物属性!$B$4:$F$29,4,FALSE))</f>
        <v>4.0266046184915272</v>
      </c>
      <c r="Q351" s="153">
        <f>$E351/(VLOOKUP(Q$2,怪物属性!$B$4:$F$29,3,FALSE)-$G351)/IF(P351&lt;0,ABS(P351),P351)</f>
        <v>-3.0077121222900129</v>
      </c>
      <c r="R351" s="152">
        <f>VLOOKUP(R$2,怪物属性!$B$4:$F$29,5,FALSE)/($F351-VLOOKUP(R$2,怪物属性!$B$4:$F$29,4,FALSE))</f>
        <v>5.031358885017422</v>
      </c>
      <c r="S351" s="153">
        <f>$E351/(VLOOKUP(S$2,怪物属性!$B$4:$F$29,3,FALSE)-$G351)/IF(R351&lt;0,ABS(R351),R351)</f>
        <v>-2.806059291307764</v>
      </c>
      <c r="T351" s="152">
        <f>VLOOKUP(T$2,怪物属性!$B$4:$F$29,5,FALSE)/($F351-VLOOKUP(T$2,怪物属性!$B$4:$F$29,4,FALSE))</f>
        <v>6.598110465116279</v>
      </c>
      <c r="U351" s="153">
        <f>$E351/(VLOOKUP(U$2,怪物属性!$B$4:$F$29,3,FALSE)-$G351)/IF(T351&lt;0,ABS(T351),T351)</f>
        <v>-2.5415302719589552</v>
      </c>
      <c r="V351" s="152">
        <f>VLOOKUP(V$2,怪物属性!$B$4:$F$29,5,FALSE)/($F351-VLOOKUP(V$2,怪物属性!$B$4:$F$29,4,FALSE))</f>
        <v>7.8743068391866915</v>
      </c>
      <c r="W351" s="153">
        <f>$E351/(VLOOKUP(W$2,怪物属性!$B$4:$F$29,3,FALSE)-$G351)/IF(V351&lt;0,ABS(V351),V351)</f>
        <v>-2.6289659800343821</v>
      </c>
      <c r="X351" s="152">
        <f>VLOOKUP(X$2,怪物属性!$B$4:$F$29,5,FALSE)/($F351-VLOOKUP(X$2,怪物属性!$B$4:$F$29,4,FALSE))</f>
        <v>9.8680274668422534</v>
      </c>
      <c r="Y351" s="153">
        <f>$E351/(VLOOKUP(Y$2,怪物属性!$B$4:$F$29,3,FALSE)-$G351)/IF(X351&lt;0,ABS(X351),X351)</f>
        <v>-2.7441990837342689</v>
      </c>
      <c r="Z351" s="152">
        <f>VLOOKUP(Z$2,怪物属性!$B$4:$F$29,5,FALSE)/($F351-VLOOKUP(Z$2,怪物属性!$B$4:$F$29,4,FALSE))</f>
        <v>11.482134304052112</v>
      </c>
      <c r="AA351" s="153">
        <f>$E351/(VLOOKUP(AA$2,怪物属性!$B$4:$F$29,3,FALSE)-$G351)/IF(Z351&lt;0,ABS(Z351),Z351)</f>
        <v>-3.4330690793903305</v>
      </c>
      <c r="AB351" s="152">
        <f>VLOOKUP(AB$2,怪物属性!$B$4:$F$29,5,FALSE)/($F351-VLOOKUP(AB$2,怪物属性!$B$4:$F$29,4,FALSE))</f>
        <v>19.745708836617929</v>
      </c>
      <c r="AC351" s="153">
        <f>$E351/(VLOOKUP(AC$2,怪物属性!$B$4:$F$29,3,FALSE)-$G351)/IF(AB351&lt;0,ABS(AB351),AB351)</f>
        <v>1.8083104276772861</v>
      </c>
      <c r="AD351" s="152">
        <f>VLOOKUP(AD$2,怪物属性!$B$4:$F$29,5,FALSE)/($F351-VLOOKUP(AD$2,怪物属性!$B$4:$F$29,4,FALSE))</f>
        <v>22.925133689839573</v>
      </c>
      <c r="AE351" s="153">
        <f>$E351/(VLOOKUP(AE$2,怪物属性!$B$4:$F$29,3,FALSE)-$G351)/IF(AD351&lt;0,ABS(AD351),AD351)</f>
        <v>0.99457250089124205</v>
      </c>
      <c r="AF351" s="152">
        <f>VLOOKUP(AF$2,怪物属性!$B$4:$F$29,5,FALSE)/($F351-VLOOKUP(AF$2,怪物属性!$B$4:$F$29,4,FALSE))</f>
        <v>27.663212435233159</v>
      </c>
      <c r="AG351" s="153">
        <f>$E351/(VLOOKUP(AG$2,怪物属性!$B$4:$F$29,3,FALSE)-$G351)/IF(AF351&lt;0,ABS(AF351),AF351)</f>
        <v>0.60046622499676561</v>
      </c>
      <c r="AH351" s="152">
        <f>VLOOKUP(AH$2,怪物属性!$B$4:$F$29,5,FALSE)/($F351-VLOOKUP(AH$2,怪物属性!$B$4:$F$29,4,FALSE))</f>
        <v>31.709497206703912</v>
      </c>
      <c r="AI351" s="153">
        <f>$E351/(VLOOKUP(AI$2,怪物属性!$B$4:$F$29,3,FALSE)-$G351)/IF(AH351&lt;0,ABS(AH351),AH351)</f>
        <v>0.41157895938562927</v>
      </c>
      <c r="AJ351" s="152">
        <f>VLOOKUP(AJ$2,怪物属性!$B$4:$F$29,5,FALSE)/($F351-VLOOKUP(AJ$2,怪物属性!$B$4:$F$29,4,FALSE))</f>
        <v>37.66425470332851</v>
      </c>
      <c r="AK351" s="153">
        <f>$E351/(VLOOKUP(AK$2,怪物属性!$B$4:$F$29,3,FALSE)-$G351)/IF(AJ351&lt;0,ABS(AJ351),AJ351)</f>
        <v>0.28322838964748775</v>
      </c>
      <c r="AL351" s="152">
        <f>VLOOKUP(AL$2,怪物属性!$B$4:$F$29,5,FALSE)/($F351-VLOOKUP(AL$2,怪物属性!$B$4:$F$29,4,FALSE))</f>
        <v>43.071832224036164</v>
      </c>
      <c r="AM351" s="153">
        <f>$E351/(VLOOKUP(AM$2,怪物属性!$B$4:$F$29,3,FALSE)-$G351)/IF(AL351&lt;0,ABS(AL351),AL351)</f>
        <v>0.20662889098631876</v>
      </c>
      <c r="AN351" s="152">
        <f>VLOOKUP(AN$2,怪物属性!$B$4:$F$29,5,FALSE)/($F351-VLOOKUP(AN$2,怪物属性!$B$4:$F$29,4,FALSE))</f>
        <v>50.610668061184469</v>
      </c>
      <c r="AO351" s="153">
        <f>$E351/(VLOOKUP(AO$2,怪物属性!$B$4:$F$29,3,FALSE)-$G351)/IF(AN351&lt;0,ABS(AN351),AN351)</f>
        <v>0.15169111764297805</v>
      </c>
      <c r="AP351" s="152">
        <f>VLOOKUP(AP$2,怪物属性!$B$4:$F$29,5,FALSE)/($F351-VLOOKUP(AP$2,怪物属性!$B$4:$F$29,4,FALSE))</f>
        <v>57.354874041621031</v>
      </c>
      <c r="AQ351" s="153">
        <f>$E351/(VLOOKUP(AQ$2,怪物属性!$B$4:$F$29,3,FALSE)-$G351)/IF(AP351&lt;0,ABS(AP351),AP351)</f>
        <v>0.11646630362436805</v>
      </c>
      <c r="AR351" s="152">
        <f>VLOOKUP(AR$2,怪物属性!$B$4:$F$29,5,FALSE)/($F351-VLOOKUP(AR$2,怪物属性!$B$4:$F$29,4,FALSE))</f>
        <v>67.07479861910241</v>
      </c>
      <c r="AS351" s="153">
        <f>$E351/(VLOOKUP(AS$2,怪物属性!$B$4:$F$29,3,FALSE)-$G351)/IF(AR351&lt;0,ABS(AR351),AR351)</f>
        <v>8.7951266684296592E-2</v>
      </c>
      <c r="AT351" s="152">
        <f>VLOOKUP(AT$2,怪物属性!$B$4:$F$29,5,FALSE)/($F351-VLOOKUP(AT$2,怪物属性!$B$4:$F$29,4,FALSE))</f>
        <v>76.253895508707615</v>
      </c>
      <c r="AU351" s="153">
        <f>$E351/(VLOOKUP(AU$2,怪物属性!$B$4:$F$29,3,FALSE)-$G351)/IF(AT351&lt;0,ABS(AT351),AT351)</f>
        <v>6.8253248025529623E-2</v>
      </c>
      <c r="AV351" s="152">
        <f>VLOOKUP(AV$2,怪物属性!$B$4:$F$29,5,FALSE)/($F351-VLOOKUP(AV$2,怪物属性!$B$4:$F$29,4,FALSE))</f>
        <v>90.42725173210161</v>
      </c>
      <c r="AW351" s="153">
        <f>$E351/(VLOOKUP(AW$2,怪物属性!$B$4:$F$29,3,FALSE)-$G351)/IF(AV351&lt;0,ABS(AV351),AV351)</f>
        <v>5.0548058226488474E-2</v>
      </c>
      <c r="AX351" s="152">
        <f>VLOOKUP(AX$2,怪物属性!$B$4:$F$29,5,FALSE)/($F351-VLOOKUP(AX$2,怪物属性!$B$4:$F$29,4,FALSE))</f>
        <v>104.36180543067793</v>
      </c>
      <c r="AY351" s="153">
        <f>$E351/(VLOOKUP(AY$2,怪物属性!$B$4:$F$29,3,FALSE)-$G351)/IF(AX351&lt;0,ABS(AX351),AX351)</f>
        <v>3.8905697135731623E-2</v>
      </c>
      <c r="AZ351" s="152">
        <f>VLOOKUP(AZ$2,怪物属性!$B$4:$F$29,5,FALSE)/($F351-VLOOKUP(AZ$2,怪物属性!$B$4:$F$29,4,FALSE))</f>
        <v>128.07407407407408</v>
      </c>
      <c r="BA351" s="153">
        <f>$E351/(VLOOKUP(BA$2,怪物属性!$B$4:$F$29,3,FALSE)-$G351)/IF(AZ351&lt;0,ABS(AZ351),AZ351)</f>
        <v>2.7473580009378103E-2</v>
      </c>
      <c r="BB351" s="152">
        <f>VLOOKUP(BB$2,怪物属性!$B$4:$F$29,5,FALSE)/($F351-VLOOKUP(BB$2,怪物属性!$B$4:$F$29,4,FALSE))</f>
        <v>160.37655860349128</v>
      </c>
      <c r="BC351" s="153">
        <f>$E351/(VLOOKUP(BC$2,怪物属性!$B$4:$F$29,3,FALSE)-$G351)/IF(BB351&lt;0,ABS(BB351),BB351)</f>
        <v>1.8908408573012726E-2</v>
      </c>
      <c r="BD351" s="152">
        <f>VLOOKUP(BD$2,怪物属性!$B$4:$F$29,5,FALSE)/($F351-VLOOKUP(BD$2,怪物属性!$B$4:$F$29,4,FALSE))</f>
        <v>274.68956743002542</v>
      </c>
      <c r="BE351" s="153">
        <f>$E351/(VLOOKUP(BE$2,怪物属性!$B$4:$F$29,3,FALSE)-$G351)/IF(BD351&lt;0,ABS(BD351),BD351)</f>
        <v>8.7336123481948531E-3</v>
      </c>
    </row>
    <row r="352" spans="1:57" x14ac:dyDescent="0.15">
      <c r="A352" s="30">
        <f>VLOOKUP(B352,装备升级!W:AB,静态模拟!C352+1,FALSE)+IF(静态模拟!D352=0,0,VLOOKUP(B352,装备强化!AP:AZ,静态模拟!D352+1,FALSE))</f>
        <v>4205</v>
      </c>
      <c r="B352" s="149">
        <v>30</v>
      </c>
      <c r="C352" s="149">
        <v>2</v>
      </c>
      <c r="D352" s="149">
        <v>5</v>
      </c>
      <c r="E352" s="149">
        <f t="shared" si="16"/>
        <v>38730</v>
      </c>
      <c r="F352" s="22">
        <f t="shared" si="17"/>
        <v>12910</v>
      </c>
      <c r="G352" s="22">
        <f t="shared" si="18"/>
        <v>6455</v>
      </c>
      <c r="H352" s="152">
        <f>VLOOKUP(H$2,怪物属性!$B$4:$F$29,5,FALSE)/($F352-VLOOKUP(H$2,怪物属性!$B$4:$F$29,4,FALSE))</f>
        <v>0.89616810877626696</v>
      </c>
      <c r="I352" s="153">
        <f>$E352/(VLOOKUP(I$2,怪物属性!$B$4:$F$29,3,FALSE)-$G352)/IF(H352&lt;0,ABS(H352),H352)</f>
        <v>-8.8090782574468989</v>
      </c>
      <c r="J352" s="152">
        <f>VLOOKUP(J$2,怪物属性!$B$4:$F$29,5,FALSE)/($F352-VLOOKUP(J$2,怪物属性!$B$4:$F$29,4,FALSE))</f>
        <v>1.342534504391468</v>
      </c>
      <c r="K352" s="153">
        <f>$E352/(VLOOKUP(K$2,怪物属性!$B$4:$F$29,3,FALSE)-$G352)/IF(J352&lt;0,ABS(J352),J352)</f>
        <v>-6.4350703905303739</v>
      </c>
      <c r="L352" s="152">
        <f>VLOOKUP(L$2,怪物属性!$B$4:$F$29,5,FALSE)/($F352-VLOOKUP(L$2,怪物属性!$B$4:$F$29,4,FALSE))</f>
        <v>2.1566162731442162</v>
      </c>
      <c r="M352" s="153">
        <f>$E352/(VLOOKUP(M$2,怪物属性!$B$4:$F$29,3,FALSE)-$G352)/IF(L352&lt;0,ABS(L352),L352)</f>
        <v>-4.4255023566601848</v>
      </c>
      <c r="N352" s="152">
        <f>VLOOKUP(N$2,怪物属性!$B$4:$F$29,5,FALSE)/($F352-VLOOKUP(N$2,怪物属性!$B$4:$F$29,4,FALSE))</f>
        <v>2.8509316770186337</v>
      </c>
      <c r="O352" s="153">
        <f>$E352/(VLOOKUP(O$2,怪物属性!$B$4:$F$29,3,FALSE)-$G352)/IF(N352&lt;0,ABS(N352),N352)</f>
        <v>-3.740372433848723</v>
      </c>
      <c r="P352" s="152">
        <f>VLOOKUP(P$2,怪物属性!$B$4:$F$29,5,FALSE)/($F352-VLOOKUP(P$2,怪物属性!$B$4:$F$29,4,FALSE))</f>
        <v>4.0195459724778679</v>
      </c>
      <c r="Q352" s="153">
        <f>$E352/(VLOOKUP(Q$2,怪物属性!$B$4:$F$29,3,FALSE)-$G352)/IF(P352&lt;0,ABS(P352),P352)</f>
        <v>-3.0082474564676618</v>
      </c>
      <c r="R352" s="152">
        <f>VLOOKUP(R$2,怪物属性!$B$4:$F$29,5,FALSE)/($F352-VLOOKUP(R$2,怪物属性!$B$4:$F$29,4,FALSE))</f>
        <v>5.0223847320074917</v>
      </c>
      <c r="S352" s="153">
        <f>$E352/(VLOOKUP(S$2,怪物属性!$B$4:$F$29,3,FALSE)-$G352)/IF(R352&lt;0,ABS(R352),R352)</f>
        <v>-2.8051932101377428</v>
      </c>
      <c r="T352" s="152">
        <f>VLOOKUP(T$2,怪物属性!$B$4:$F$29,5,FALSE)/($F352-VLOOKUP(T$2,怪物属性!$B$4:$F$29,4,FALSE))</f>
        <v>6.5861443598113896</v>
      </c>
      <c r="U352" s="153">
        <f>$E352/(VLOOKUP(U$2,怪物属性!$B$4:$F$29,3,FALSE)-$G352)/IF(T352&lt;0,ABS(T352),T352)</f>
        <v>-2.5390876685764052</v>
      </c>
      <c r="V352" s="152">
        <f>VLOOKUP(V$2,怪物属性!$B$4:$F$29,5,FALSE)/($F352-VLOOKUP(V$2,怪物属性!$B$4:$F$29,4,FALSE))</f>
        <v>7.8597785977859775</v>
      </c>
      <c r="W352" s="153">
        <f>$E352/(VLOOKUP(W$2,怪物属性!$B$4:$F$29,3,FALSE)-$G352)/IF(V352&lt;0,ABS(V352),V352)</f>
        <v>-2.6238656647017353</v>
      </c>
      <c r="X352" s="152">
        <f>VLOOKUP(X$2,怪物属性!$B$4:$F$29,5,FALSE)/($F352-VLOOKUP(X$2,怪物属性!$B$4:$F$29,4,FALSE))</f>
        <v>9.849497699746502</v>
      </c>
      <c r="Y352" s="153">
        <f>$E352/(VLOOKUP(Y$2,怪物属性!$B$4:$F$29,3,FALSE)-$G352)/IF(X352&lt;0,ABS(X352),X352)</f>
        <v>-2.7344785930204587</v>
      </c>
      <c r="Z352" s="152">
        <f>VLOOKUP(Z$2,怪物属性!$B$4:$F$29,5,FALSE)/($F352-VLOOKUP(Z$2,怪物属性!$B$4:$F$29,4,FALSE))</f>
        <v>11.460177837269338</v>
      </c>
      <c r="AA352" s="153">
        <f>$E352/(VLOOKUP(AA$2,怪物属性!$B$4:$F$29,3,FALSE)-$G352)/IF(Z352&lt;0,ABS(Z352),Z352)</f>
        <v>-3.4102206942625797</v>
      </c>
      <c r="AB352" s="152">
        <f>VLOOKUP(AB$2,怪物属性!$B$4:$F$29,5,FALSE)/($F352-VLOOKUP(AB$2,怪物属性!$B$4:$F$29,4,FALSE))</f>
        <v>19.703954324381478</v>
      </c>
      <c r="AC352" s="153">
        <f>$E352/(VLOOKUP(AC$2,怪物属性!$B$4:$F$29,3,FALSE)-$G352)/IF(AB352&lt;0,ABS(AB352),AB352)</f>
        <v>1.8318688717804998</v>
      </c>
      <c r="AD352" s="152">
        <f>VLOOKUP(AD$2,怪物属性!$B$4:$F$29,5,FALSE)/($F352-VLOOKUP(AD$2,怪物属性!$B$4:$F$29,4,FALSE))</f>
        <v>22.875204181639987</v>
      </c>
      <c r="AE352" s="153">
        <f>$E352/(VLOOKUP(AE$2,怪物属性!$B$4:$F$29,3,FALSE)-$G352)/IF(AD352&lt;0,ABS(AD352),AD352)</f>
        <v>1.0042109380403976</v>
      </c>
      <c r="AF352" s="152">
        <f>VLOOKUP(AF$2,怪物属性!$B$4:$F$29,5,FALSE)/($F352-VLOOKUP(AF$2,怪物属性!$B$4:$F$29,4,FALSE))</f>
        <v>27.601033940211284</v>
      </c>
      <c r="AG352" s="153">
        <f>$E352/(VLOOKUP(AG$2,怪物属性!$B$4:$F$29,3,FALSE)-$G352)/IF(AF352&lt;0,ABS(AF352),AF352)</f>
        <v>0.6053530211969117</v>
      </c>
      <c r="AH352" s="152">
        <f>VLOOKUP(AH$2,怪物属性!$B$4:$F$29,5,FALSE)/($F352-VLOOKUP(AH$2,怪物属性!$B$4:$F$29,4,FALSE))</f>
        <v>31.63585694379935</v>
      </c>
      <c r="AI352" s="153">
        <f>$E352/(VLOOKUP(AI$2,怪物属性!$B$4:$F$29,3,FALSE)-$G352)/IF(AH352&lt;0,ABS(AH352),AH352)</f>
        <v>0.41457627686945131</v>
      </c>
      <c r="AJ352" s="152">
        <f>VLOOKUP(AJ$2,怪物属性!$B$4:$F$29,5,FALSE)/($F352-VLOOKUP(AJ$2,怪物属性!$B$4:$F$29,4,FALSE))</f>
        <v>37.573628488931668</v>
      </c>
      <c r="AK352" s="153">
        <f>$E352/(VLOOKUP(AK$2,怪物属性!$B$4:$F$29,3,FALSE)-$G352)/IF(AJ352&lt;0,ABS(AJ352),AJ352)</f>
        <v>0.28513862985615296</v>
      </c>
      <c r="AL352" s="152">
        <f>VLOOKUP(AL$2,怪物属性!$B$4:$F$29,5,FALSE)/($F352-VLOOKUP(AL$2,怪物属性!$B$4:$F$29,4,FALSE))</f>
        <v>42.963923337091316</v>
      </c>
      <c r="AM352" s="153">
        <f>$E352/(VLOOKUP(AM$2,怪物属性!$B$4:$F$29,3,FALSE)-$G352)/IF(AL352&lt;0,ABS(AL352),AL352)</f>
        <v>0.20794786326346185</v>
      </c>
      <c r="AN352" s="152">
        <f>VLOOKUP(AN$2,怪物属性!$B$4:$F$29,5,FALSE)/($F352-VLOOKUP(AN$2,怪物属性!$B$4:$F$29,4,FALSE))</f>
        <v>50.478680401616899</v>
      </c>
      <c r="AO352" s="153">
        <f>$E352/(VLOOKUP(AO$2,怪物属性!$B$4:$F$29,3,FALSE)-$G352)/IF(AN352&lt;0,ABS(AN352),AN352)</f>
        <v>0.1526267366519384</v>
      </c>
      <c r="AP352" s="152">
        <f>VLOOKUP(AP$2,怪物属性!$B$4:$F$29,5,FALSE)/($F352-VLOOKUP(AP$2,怪物属性!$B$4:$F$29,4,FALSE))</f>
        <v>57.198252321135989</v>
      </c>
      <c r="AQ352" s="153">
        <f>$E352/(VLOOKUP(AQ$2,怪物属性!$B$4:$F$29,3,FALSE)-$G352)/IF(AP352&lt;0,ABS(AP352),AP352)</f>
        <v>0.11716881651872323</v>
      </c>
      <c r="AR352" s="152">
        <f>VLOOKUP(AR$2,怪物属性!$B$4:$F$29,5,FALSE)/($F352-VLOOKUP(AR$2,怪物属性!$B$4:$F$29,4,FALSE))</f>
        <v>66.882386689615601</v>
      </c>
      <c r="AS352" s="153">
        <f>$E352/(VLOOKUP(AS$2,怪物属性!$B$4:$F$29,3,FALSE)-$G352)/IF(AR352&lt;0,ABS(AR352),AR352)</f>
        <v>8.8476122987312861E-2</v>
      </c>
      <c r="AT352" s="152">
        <f>VLOOKUP(AT$2,怪物属性!$B$4:$F$29,5,FALSE)/($F352-VLOOKUP(AT$2,怪物属性!$B$4:$F$29,4,FALSE))</f>
        <v>76.021626561072196</v>
      </c>
      <c r="AU352" s="153">
        <f>$E352/(VLOOKUP(AU$2,怪物属性!$B$4:$F$29,3,FALSE)-$G352)/IF(AT352&lt;0,ABS(AT352),AT352)</f>
        <v>6.866041659437512E-2</v>
      </c>
      <c r="AV352" s="152">
        <f>VLOOKUP(AV$2,怪物属性!$B$4:$F$29,5,FALSE)/($F352-VLOOKUP(AV$2,怪物属性!$B$4:$F$29,4,FALSE))</f>
        <v>90.129891483064782</v>
      </c>
      <c r="AW352" s="153">
        <f>$E352/(VLOOKUP(AW$2,怪物属性!$B$4:$F$29,3,FALSE)-$G352)/IF(AV352&lt;0,ABS(AV352),AV352)</f>
        <v>5.0853627772579083E-2</v>
      </c>
      <c r="AX352" s="152">
        <f>VLOOKUP(AX$2,怪物属性!$B$4:$F$29,5,FALSE)/($F352-VLOOKUP(AX$2,怪物属性!$B$4:$F$29,4,FALSE))</f>
        <v>103.98781580361943</v>
      </c>
      <c r="AY352" s="153">
        <f>$E352/(VLOOKUP(AY$2,怪物属性!$B$4:$F$29,3,FALSE)-$G352)/IF(AX352&lt;0,ABS(AX352),AX352)</f>
        <v>3.9147307180151525E-2</v>
      </c>
      <c r="AZ352" s="152">
        <f>VLOOKUP(AZ$2,怪物属性!$B$4:$F$29,5,FALSE)/($F352-VLOOKUP(AZ$2,怪物属性!$B$4:$F$29,4,FALSE))</f>
        <v>127.54918032786885</v>
      </c>
      <c r="BA352" s="153">
        <f>$E352/(VLOOKUP(BA$2,怪物属性!$B$4:$F$29,3,FALSE)-$G352)/IF(AZ352&lt;0,ABS(AZ352),AZ352)</f>
        <v>2.765460660197502E-2</v>
      </c>
      <c r="BB352" s="152">
        <f>VLOOKUP(BB$2,怪物属性!$B$4:$F$29,5,FALSE)/($F352-VLOOKUP(BB$2,怪物属性!$B$4:$F$29,4,FALSE))</f>
        <v>159.58064516129033</v>
      </c>
      <c r="BC352" s="153">
        <f>$E352/(VLOOKUP(BC$2,怪物属性!$B$4:$F$29,3,FALSE)-$G352)/IF(BB352&lt;0,ABS(BB352),BB352)</f>
        <v>1.9047135866840526E-2</v>
      </c>
      <c r="BD352" s="152">
        <f>VLOOKUP(BD$2,怪物属性!$B$4:$F$29,5,FALSE)/($F352-VLOOKUP(BD$2,怪物属性!$B$4:$F$29,4,FALSE))</f>
        <v>272.37931034482756</v>
      </c>
      <c r="BE352" s="153">
        <f>$E352/(VLOOKUP(BE$2,怪物属性!$B$4:$F$29,3,FALSE)-$G352)/IF(BD352&lt;0,ABS(BD352),BD352)</f>
        <v>8.8268307551689802E-3</v>
      </c>
    </row>
    <row r="353" spans="1:57" x14ac:dyDescent="0.15">
      <c r="A353" s="30">
        <f>VLOOKUP(B353,装备升级!W:AB,静态模拟!C353+1,FALSE)+IF(静态模拟!D353=0,0,VLOOKUP(B353,装备强化!AP:AZ,静态模拟!D353+1,FALSE))</f>
        <v>5953</v>
      </c>
      <c r="B353" s="149">
        <v>30</v>
      </c>
      <c r="C353" s="149">
        <v>2</v>
      </c>
      <c r="D353" s="149">
        <v>6</v>
      </c>
      <c r="E353" s="149">
        <f t="shared" si="16"/>
        <v>38790</v>
      </c>
      <c r="F353" s="22">
        <f t="shared" si="17"/>
        <v>12930</v>
      </c>
      <c r="G353" s="22">
        <f t="shared" si="18"/>
        <v>6465</v>
      </c>
      <c r="H353" s="152">
        <f>VLOOKUP(H$2,怪物属性!$B$4:$F$29,5,FALSE)/($F353-VLOOKUP(H$2,怪物属性!$B$4:$F$29,4,FALSE))</f>
        <v>0.89469354175236526</v>
      </c>
      <c r="I353" s="153">
        <f>$E353/(VLOOKUP(I$2,怪物属性!$B$4:$F$29,3,FALSE)-$G353)/IF(H353&lt;0,ABS(H353),H353)</f>
        <v>-8.8192895822227211</v>
      </c>
      <c r="J353" s="152">
        <f>VLOOKUP(J$2,怪物属性!$B$4:$F$29,5,FALSE)/($F353-VLOOKUP(J$2,怪物属性!$B$4:$F$29,4,FALSE))</f>
        <v>1.3402922755741127</v>
      </c>
      <c r="K353" s="153">
        <f>$E353/(VLOOKUP(K$2,怪物属性!$B$4:$F$29,3,FALSE)-$G353)/IF(J353&lt;0,ABS(J353),J353)</f>
        <v>-6.4414530599000317</v>
      </c>
      <c r="L353" s="152">
        <f>VLOOKUP(L$2,怪物属性!$B$4:$F$29,5,FALSE)/($F353-VLOOKUP(L$2,怪物属性!$B$4:$F$29,4,FALSE))</f>
        <v>2.152959131761913</v>
      </c>
      <c r="M353" s="153">
        <f>$E353/(VLOOKUP(M$2,怪物属性!$B$4:$F$29,3,FALSE)-$G353)/IF(L353&lt;0,ABS(L353),L353)</f>
        <v>-4.4289731697252561</v>
      </c>
      <c r="N353" s="152">
        <f>VLOOKUP(N$2,怪物属性!$B$4:$F$29,5,FALSE)/($F353-VLOOKUP(N$2,怪物属性!$B$4:$F$29,4,FALSE))</f>
        <v>2.8460213572166726</v>
      </c>
      <c r="O353" s="153">
        <f>$E353/(VLOOKUP(O$2,怪物属性!$B$4:$F$29,3,FALSE)-$G353)/IF(N353&lt;0,ABS(N353),N353)</f>
        <v>-3.7423265724619212</v>
      </c>
      <c r="P353" s="152">
        <f>VLOOKUP(P$2,怪物属性!$B$4:$F$29,5,FALSE)/($F353-VLOOKUP(P$2,怪物属性!$B$4:$F$29,4,FALSE))</f>
        <v>4.0125120307988453</v>
      </c>
      <c r="Q353" s="153">
        <f>$E353/(VLOOKUP(Q$2,怪物属性!$B$4:$F$29,3,FALSE)-$G353)/IF(P353&lt;0,ABS(P353),P353)</f>
        <v>-3.0087957466507826</v>
      </c>
      <c r="R353" s="152">
        <f>VLOOKUP(R$2,怪物属性!$B$4:$F$29,5,FALSE)/($F353-VLOOKUP(R$2,怪物属性!$B$4:$F$29,4,FALSE))</f>
        <v>5.0134425353868064</v>
      </c>
      <c r="S353" s="153">
        <f>$E353/(VLOOKUP(S$2,怪物属性!$B$4:$F$29,3,FALSE)-$G353)/IF(R353&lt;0,ABS(R353),R353)</f>
        <v>-2.8043488536094454</v>
      </c>
      <c r="T353" s="152">
        <f>VLOOKUP(T$2,怪物属性!$B$4:$F$29,5,FALSE)/($F353-VLOOKUP(T$2,怪物属性!$B$4:$F$29,4,FALSE))</f>
        <v>6.5742215785662568</v>
      </c>
      <c r="U353" s="153">
        <f>$E353/(VLOOKUP(U$2,怪物属性!$B$4:$F$29,3,FALSE)-$G353)/IF(T353&lt;0,ABS(T353),T353)</f>
        <v>-2.5366802738586687</v>
      </c>
      <c r="V353" s="152">
        <f>VLOOKUP(V$2,怪物属性!$B$4:$F$29,5,FALSE)/($F353-VLOOKUP(V$2,怪物属性!$B$4:$F$29,4,FALSE))</f>
        <v>7.8453038674033149</v>
      </c>
      <c r="W353" s="153">
        <f>$E353/(VLOOKUP(W$2,怪物属性!$B$4:$F$29,3,FALSE)-$G353)/IF(V353&lt;0,ABS(V353),V353)</f>
        <v>-2.6188342981618522</v>
      </c>
      <c r="X353" s="152">
        <f>VLOOKUP(X$2,怪物属性!$B$4:$F$29,5,FALSE)/($F353-VLOOKUP(X$2,怪物属性!$B$4:$F$29,4,FALSE))</f>
        <v>9.8310373910598816</v>
      </c>
      <c r="Y353" s="153">
        <f>$E353/(VLOOKUP(Y$2,怪物属性!$B$4:$F$29,3,FALSE)-$G353)/IF(X353&lt;0,ABS(X353),X353)</f>
        <v>-2.7249081625414395</v>
      </c>
      <c r="Z353" s="152">
        <f>VLOOKUP(Z$2,怪物属性!$B$4:$F$29,5,FALSE)/($F353-VLOOKUP(Z$2,怪物属性!$B$4:$F$29,4,FALSE))</f>
        <v>11.438305181792156</v>
      </c>
      <c r="AA353" s="153">
        <f>$E353/(VLOOKUP(AA$2,怪物属性!$B$4:$F$29,3,FALSE)-$G353)/IF(Z353&lt;0,ABS(Z353),Z353)</f>
        <v>-3.3878488233496493</v>
      </c>
      <c r="AB353" s="152">
        <f>VLOOKUP(AB$2,怪物属性!$B$4:$F$29,5,FALSE)/($F353-VLOOKUP(AB$2,怪物属性!$B$4:$F$29,4,FALSE))</f>
        <v>19.662376028698038</v>
      </c>
      <c r="AC353" s="153">
        <f>$E353/(VLOOKUP(AC$2,怪物属性!$B$4:$F$29,3,FALSE)-$G353)/IF(AB353&lt;0,ABS(AB353),AB353)</f>
        <v>1.8558826754153492</v>
      </c>
      <c r="AD353" s="152">
        <f>VLOOKUP(AD$2,怪物属性!$B$4:$F$29,5,FALSE)/($F353-VLOOKUP(AD$2,怪物属性!$B$4:$F$29,4,FALSE))</f>
        <v>22.825491687493209</v>
      </c>
      <c r="AE353" s="153">
        <f>$E353/(VLOOKUP(AE$2,怪物属性!$B$4:$F$29,3,FALSE)-$G353)/IF(AD353&lt;0,ABS(AD353),AD353)</f>
        <v>1.0139712092509308</v>
      </c>
      <c r="AF353" s="152">
        <f>VLOOKUP(AF$2,怪物属性!$B$4:$F$29,5,FALSE)/($F353-VLOOKUP(AF$2,怪物属性!$B$4:$F$29,4,FALSE))</f>
        <v>27.539134335052701</v>
      </c>
      <c r="AG353" s="153">
        <f>$E353/(VLOOKUP(AG$2,怪物属性!$B$4:$F$29,3,FALSE)-$G353)/IF(AF353&lt;0,ABS(AF353),AF353)</f>
        <v>0.61028639805117768</v>
      </c>
      <c r="AH353" s="152">
        <f>VLOOKUP(AH$2,怪物属性!$B$4:$F$29,5,FALSE)/($F353-VLOOKUP(AH$2,怪物属性!$B$4:$F$29,4,FALSE))</f>
        <v>31.562557924003706</v>
      </c>
      <c r="AI353" s="153">
        <f>$E353/(VLOOKUP(AI$2,怪物属性!$B$4:$F$29,3,FALSE)-$G353)/IF(AH353&lt;0,ABS(AH353),AH353)</f>
        <v>0.41759695669446045</v>
      </c>
      <c r="AJ353" s="152">
        <f>VLOOKUP(AJ$2,怪物属性!$B$4:$F$29,5,FALSE)/($F353-VLOOKUP(AJ$2,怪物属性!$B$4:$F$29,4,FALSE))</f>
        <v>37.483437349975993</v>
      </c>
      <c r="AK353" s="153">
        <f>$E353/(VLOOKUP(AK$2,怪物属性!$B$4:$F$29,3,FALSE)-$G353)/IF(AJ353&lt;0,ABS(AJ353),AJ353)</f>
        <v>0.28706159944824194</v>
      </c>
      <c r="AL353" s="152">
        <f>VLOOKUP(AL$2,怪物属性!$B$4:$F$29,5,FALSE)/($F353-VLOOKUP(AL$2,怪物属性!$B$4:$F$29,4,FALSE))</f>
        <v>42.85655379232788</v>
      </c>
      <c r="AM353" s="153">
        <f>$E353/(VLOOKUP(AM$2,怪物属性!$B$4:$F$29,3,FALSE)-$G353)/IF(AL353&lt;0,ABS(AL353),AL353)</f>
        <v>0.2092745527470109</v>
      </c>
      <c r="AN353" s="152">
        <f>VLOOKUP(AN$2,怪物属性!$B$4:$F$29,5,FALSE)/($F353-VLOOKUP(AN$2,怪物属性!$B$4:$F$29,4,FALSE))</f>
        <v>50.347379373130444</v>
      </c>
      <c r="AO353" s="153">
        <f>$E353/(VLOOKUP(AO$2,怪物属性!$B$4:$F$29,3,FALSE)-$G353)/IF(AN353&lt;0,ABS(AN353),AN353)</f>
        <v>0.15356732117658284</v>
      </c>
      <c r="AP353" s="152">
        <f>VLOOKUP(AP$2,怪物属性!$B$4:$F$29,5,FALSE)/($F353-VLOOKUP(AP$2,怪物属性!$B$4:$F$29,4,FALSE))</f>
        <v>57.042483660130721</v>
      </c>
      <c r="AQ353" s="153">
        <f>$E353/(VLOOKUP(AQ$2,怪物属性!$B$4:$F$29,3,FALSE)-$G353)/IF(AP353&lt;0,ABS(AP353),AP353)</f>
        <v>0.11787475795794937</v>
      </c>
      <c r="AR353" s="152">
        <f>VLOOKUP(AR$2,怪物属性!$B$4:$F$29,5,FALSE)/($F353-VLOOKUP(AR$2,怪物属性!$B$4:$F$29,4,FALSE))</f>
        <v>66.691075514874143</v>
      </c>
      <c r="AS353" s="153">
        <f>$E353/(VLOOKUP(AS$2,怪物属性!$B$4:$F$29,3,FALSE)-$G353)/IF(AR353&lt;0,ABS(AR353),AR353)</f>
        <v>8.9003373166847324E-2</v>
      </c>
      <c r="AT353" s="152">
        <f>VLOOKUP(AT$2,怪物属性!$B$4:$F$29,5,FALSE)/($F353-VLOOKUP(AT$2,怪物属性!$B$4:$F$29,4,FALSE))</f>
        <v>75.790768296386275</v>
      </c>
      <c r="AU353" s="153">
        <f>$E353/(VLOOKUP(AU$2,怪物属性!$B$4:$F$29,3,FALSE)-$G353)/IF(AT353&lt;0,ABS(AT353),AT353)</f>
        <v>6.9069332999686442E-2</v>
      </c>
      <c r="AV353" s="152">
        <f>VLOOKUP(AV$2,怪物属性!$B$4:$F$29,5,FALSE)/($F353-VLOOKUP(AV$2,怪物属性!$B$4:$F$29,4,FALSE))</f>
        <v>89.834480498197308</v>
      </c>
      <c r="AW353" s="153">
        <f>$E353/(VLOOKUP(AW$2,怪物属性!$B$4:$F$29,3,FALSE)-$G353)/IF(AV353&lt;0,ABS(AV353),AV353)</f>
        <v>5.1160440161651173E-2</v>
      </c>
      <c r="AX353" s="152">
        <f>VLOOKUP(AX$2,怪物属性!$B$4:$F$29,5,FALSE)/($F353-VLOOKUP(AX$2,怪物属性!$B$4:$F$29,4,FALSE))</f>
        <v>103.61649705409748</v>
      </c>
      <c r="AY353" s="153">
        <f>$E353/(VLOOKUP(AY$2,怪物属性!$B$4:$F$29,3,FALSE)-$G353)/IF(AX353&lt;0,ABS(AX353),AX353)</f>
        <v>3.9389860784509068E-2</v>
      </c>
      <c r="AZ353" s="152">
        <f>VLOOKUP(AZ$2,怪物属性!$B$4:$F$29,5,FALSE)/($F353-VLOOKUP(AZ$2,怪物属性!$B$4:$F$29,4,FALSE))</f>
        <v>127.02857142857142</v>
      </c>
      <c r="BA353" s="153">
        <f>$E353/(VLOOKUP(BA$2,怪物属性!$B$4:$F$29,3,FALSE)-$G353)/IF(AZ353&lt;0,ABS(AZ353),AZ353)</f>
        <v>2.7836314719201061E-2</v>
      </c>
      <c r="BB353" s="152">
        <f>VLOOKUP(BB$2,怪物属性!$B$4:$F$29,5,FALSE)/($F353-VLOOKUP(BB$2,怪物属性!$B$4:$F$29,4,FALSE))</f>
        <v>158.7925925925926</v>
      </c>
      <c r="BC353" s="153">
        <f>$E353/(VLOOKUP(BC$2,怪物属性!$B$4:$F$29,3,FALSE)-$G353)/IF(BB353&lt;0,ABS(BB353),BB353)</f>
        <v>1.9186374188891922E-2</v>
      </c>
      <c r="BD353" s="152">
        <f>VLOOKUP(BD$2,怪物属性!$B$4:$F$29,5,FALSE)/($F353-VLOOKUP(BD$2,怪物属性!$B$4:$F$29,4,FALSE))</f>
        <v>270.10758965804837</v>
      </c>
      <c r="BE353" s="153">
        <f>$E353/(VLOOKUP(BE$2,怪物属性!$B$4:$F$29,3,FALSE)-$G353)/IF(BD353&lt;0,ABS(BD353),BD353)</f>
        <v>8.9203951267584191E-3</v>
      </c>
    </row>
    <row r="354" spans="1:57" x14ac:dyDescent="0.15">
      <c r="A354" s="30">
        <f>VLOOKUP(B354,装备升级!W:AB,静态模拟!C354+1,FALSE)+IF(静态模拟!D354=0,0,VLOOKUP(B354,装备强化!AP:AZ,静态模拟!D354+1,FALSE))</f>
        <v>8133</v>
      </c>
      <c r="B354" s="149">
        <v>30</v>
      </c>
      <c r="C354" s="149">
        <v>2</v>
      </c>
      <c r="D354" s="149">
        <v>7</v>
      </c>
      <c r="E354" s="149">
        <f t="shared" si="16"/>
        <v>38850</v>
      </c>
      <c r="F354" s="22">
        <f t="shared" si="17"/>
        <v>12950</v>
      </c>
      <c r="G354" s="22">
        <f t="shared" si="18"/>
        <v>6475</v>
      </c>
      <c r="H354" s="152">
        <f>VLOOKUP(H$2,怪物属性!$B$4:$F$29,5,FALSE)/($F354-VLOOKUP(H$2,怪物属性!$B$4:$F$29,4,FALSE))</f>
        <v>0.89322381930184802</v>
      </c>
      <c r="I354" s="153">
        <f>$E354/(VLOOKUP(I$2,怪物属性!$B$4:$F$29,3,FALSE)-$G354)/IF(H354&lt;0,ABS(H354),H354)</f>
        <v>-8.8295042490934801</v>
      </c>
      <c r="J354" s="152">
        <f>VLOOKUP(J$2,怪物属性!$B$4:$F$29,5,FALSE)/($F354-VLOOKUP(J$2,怪物属性!$B$4:$F$29,4,FALSE))</f>
        <v>1.3380575239683201</v>
      </c>
      <c r="K354" s="153">
        <f>$E354/(VLOOKUP(K$2,怪物属性!$B$4:$F$29,3,FALSE)-$G354)/IF(J354&lt;0,ABS(J354),J354)</f>
        <v>-6.4478405881022205</v>
      </c>
      <c r="L354" s="152">
        <f>VLOOKUP(L$2,怪物属性!$B$4:$F$29,5,FALSE)/($F354-VLOOKUP(L$2,怪物属性!$B$4:$F$29,4,FALSE))</f>
        <v>2.1493143727780599</v>
      </c>
      <c r="M354" s="153">
        <f>$E354/(VLOOKUP(M$2,怪物属性!$B$4:$F$29,3,FALSE)-$G354)/IF(L354&lt;0,ABS(L354),L354)</f>
        <v>-4.4324501381844206</v>
      </c>
      <c r="N354" s="152">
        <f>VLOOKUP(N$2,怪物属性!$B$4:$F$29,5,FALSE)/($F354-VLOOKUP(N$2,怪物属性!$B$4:$F$29,4,FALSE))</f>
        <v>2.8411279229711144</v>
      </c>
      <c r="O354" s="153">
        <f>$E354/(VLOOKUP(O$2,怪物属性!$B$4:$F$29,3,FALSE)-$G354)/IF(N354&lt;0,ABS(N354),N354)</f>
        <v>-3.7442898947741847</v>
      </c>
      <c r="P354" s="152">
        <f>VLOOKUP(P$2,怪物属性!$B$4:$F$29,5,FALSE)/($F354-VLOOKUP(P$2,怪物属性!$B$4:$F$29,4,FALSE))</f>
        <v>4.0055026639881213</v>
      </c>
      <c r="Q354" s="153">
        <f>$E354/(VLOOKUP(Q$2,怪物属性!$B$4:$F$29,3,FALSE)-$G354)/IF(P354&lt;0,ABS(P354),P354)</f>
        <v>-3.0093568722436088</v>
      </c>
      <c r="R354" s="152">
        <f>VLOOKUP(R$2,怪物属性!$B$4:$F$29,5,FALSE)/($F354-VLOOKUP(R$2,怪物属性!$B$4:$F$29,4,FALSE))</f>
        <v>5.0045321247667287</v>
      </c>
      <c r="S354" s="153">
        <f>$E354/(VLOOKUP(S$2,怪物属性!$B$4:$F$29,3,FALSE)-$G354)/IF(R354&lt;0,ABS(R354),R354)</f>
        <v>-2.8035259863529718</v>
      </c>
      <c r="T354" s="152">
        <f>VLOOKUP(T$2,怪物属性!$B$4:$F$29,5,FALSE)/($F354-VLOOKUP(T$2,怪物属性!$B$4:$F$29,4,FALSE))</f>
        <v>6.5623418865196967</v>
      </c>
      <c r="U354" s="153">
        <f>$E354/(VLOOKUP(U$2,怪物属性!$B$4:$F$29,3,FALSE)-$G354)/IF(T354&lt;0,ABS(T354),T354)</f>
        <v>-2.5343076356396743</v>
      </c>
      <c r="V354" s="152">
        <f>VLOOKUP(V$2,怪物属性!$B$4:$F$29,5,FALSE)/($F354-VLOOKUP(V$2,怪物属性!$B$4:$F$29,4,FALSE))</f>
        <v>7.8308823529411766</v>
      </c>
      <c r="W354" s="153">
        <f>$E354/(VLOOKUP(W$2,怪物属性!$B$4:$F$29,3,FALSE)-$G354)/IF(V354&lt;0,ABS(V354),V354)</f>
        <v>-2.6138707906024132</v>
      </c>
      <c r="X354" s="152">
        <f>VLOOKUP(X$2,怪物属性!$B$4:$F$29,5,FALSE)/($F354-VLOOKUP(X$2,怪物属性!$B$4:$F$29,4,FALSE))</f>
        <v>9.8126461509681047</v>
      </c>
      <c r="Y354" s="153">
        <f>$E354/(VLOOKUP(Y$2,怪物属性!$B$4:$F$29,3,FALSE)-$G354)/IF(X354&lt;0,ABS(X354),X354)</f>
        <v>-2.7154847046380604</v>
      </c>
      <c r="Z354" s="152">
        <f>VLOOKUP(Z$2,怪物属性!$B$4:$F$29,5,FALSE)/($F354-VLOOKUP(Z$2,怪物属性!$B$4:$F$29,4,FALSE))</f>
        <v>11.416515858653206</v>
      </c>
      <c r="AA354" s="153">
        <f>$E354/(VLOOKUP(AA$2,怪物属性!$B$4:$F$29,3,FALSE)-$G354)/IF(Z354&lt;0,ABS(Z354),Z354)</f>
        <v>-3.3659393267638595</v>
      </c>
      <c r="AB354" s="152">
        <f>VLOOKUP(AB$2,怪物属性!$B$4:$F$29,5,FALSE)/($F354-VLOOKUP(AB$2,怪物属性!$B$4:$F$29,4,FALSE))</f>
        <v>19.620972836386606</v>
      </c>
      <c r="AC354" s="153">
        <f>$E354/(VLOOKUP(AC$2,怪物属性!$B$4:$F$29,3,FALSE)-$G354)/IF(AB354&lt;0,ABS(AB354),AB354)</f>
        <v>1.880364811787864</v>
      </c>
      <c r="AD354" s="152">
        <f>VLOOKUP(AD$2,怪物属性!$B$4:$F$29,5,FALSE)/($F354-VLOOKUP(AD$2,怪物属性!$B$4:$F$29,4,FALSE))</f>
        <v>22.775994795619646</v>
      </c>
      <c r="AE354" s="153">
        <f>$E354/(VLOOKUP(AE$2,怪物属性!$B$4:$F$29,3,FALSE)-$G354)/IF(AD354&lt;0,ABS(AD354),AD354)</f>
        <v>1.0238555084135024</v>
      </c>
      <c r="AF354" s="152">
        <f>VLOOKUP(AF$2,怪物属性!$B$4:$F$29,5,FALSE)/($F354-VLOOKUP(AF$2,怪物属性!$B$4:$F$29,4,FALSE))</f>
        <v>27.477511747594541</v>
      </c>
      <c r="AG354" s="153">
        <f>$E354/(VLOOKUP(AG$2,怪物属性!$B$4:$F$29,3,FALSE)-$G354)/IF(AF354&lt;0,ABS(AF354),AF354)</f>
        <v>0.61526696366209777</v>
      </c>
      <c r="AH354" s="152">
        <f>VLOOKUP(AH$2,怪物属性!$B$4:$F$29,5,FALSE)/($F354-VLOOKUP(AH$2,怪物属性!$B$4:$F$29,4,FALSE))</f>
        <v>31.489597780859917</v>
      </c>
      <c r="AI354" s="153">
        <f>$E354/(VLOOKUP(AI$2,怪物属性!$B$4:$F$29,3,FALSE)-$G354)/IF(AH354&lt;0,ABS(AH354),AH354)</f>
        <v>0.42064123782084595</v>
      </c>
      <c r="AJ354" s="152">
        <f>VLOOKUP(AJ$2,怪物属性!$B$4:$F$29,5,FALSE)/($F354-VLOOKUP(AJ$2,怪物属性!$B$4:$F$29,4,FALSE))</f>
        <v>37.393678160919542</v>
      </c>
      <c r="AK354" s="153">
        <f>$E354/(VLOOKUP(AK$2,怪物属性!$B$4:$F$29,3,FALSE)-$G354)/IF(AJ354&lt;0,ABS(AJ354),AJ354)</f>
        <v>0.28899740464948548</v>
      </c>
      <c r="AL354" s="152">
        <f>VLOOKUP(AL$2,怪物属性!$B$4:$F$29,5,FALSE)/($F354-VLOOKUP(AL$2,怪物属性!$B$4:$F$29,4,FALSE))</f>
        <v>42.749719556275707</v>
      </c>
      <c r="AM354" s="153">
        <f>$E354/(VLOOKUP(AM$2,怪物属性!$B$4:$F$29,3,FALSE)-$G354)/IF(AL354&lt;0,ABS(AL354),AL354)</f>
        <v>0.21060901309077645</v>
      </c>
      <c r="AN354" s="152">
        <f>VLOOKUP(AN$2,怪物属性!$B$4:$F$29,5,FALSE)/($F354-VLOOKUP(AN$2,怪物属性!$B$4:$F$29,4,FALSE))</f>
        <v>50.21675963159943</v>
      </c>
      <c r="AO354" s="153">
        <f>$E354/(VLOOKUP(AO$2,怪物属性!$B$4:$F$29,3,FALSE)-$G354)/IF(AN354&lt;0,ABS(AN354),AN354)</f>
        <v>0.15451290096835335</v>
      </c>
      <c r="AP354" s="152">
        <f>VLOOKUP(AP$2,怪物属性!$B$4:$F$29,5,FALSE)/($F354-VLOOKUP(AP$2,怪物属性!$B$4:$F$29,4,FALSE))</f>
        <v>56.887561108093429</v>
      </c>
      <c r="AQ354" s="153">
        <f>$E354/(VLOOKUP(AQ$2,怪物属性!$B$4:$F$29,3,FALSE)-$G354)/IF(AP354&lt;0,ABS(AP354),AP354)</f>
        <v>0.11858414580215172</v>
      </c>
      <c r="AR354" s="152">
        <f>VLOOKUP(AR$2,怪物属性!$B$4:$F$29,5,FALSE)/($F354-VLOOKUP(AR$2,怪物属性!$B$4:$F$29,4,FALSE))</f>
        <v>66.500855675984027</v>
      </c>
      <c r="AS354" s="153">
        <f>$E354/(VLOOKUP(AS$2,怪物属性!$B$4:$F$29,3,FALSE)-$G354)/IF(AR354&lt;0,ABS(AR354),AR354)</f>
        <v>8.9533028229228775E-2</v>
      </c>
      <c r="AT354" s="152">
        <f>VLOOKUP(AT$2,怪物属性!$B$4:$F$29,5,FALSE)/($F354-VLOOKUP(AT$2,怪物属性!$B$4:$F$29,4,FALSE))</f>
        <v>75.561307901907355</v>
      </c>
      <c r="AU354" s="153">
        <f>$E354/(VLOOKUP(AU$2,怪物属性!$B$4:$F$29,3,FALSE)-$G354)/IF(AT354&lt;0,ABS(AT354),AT354)</f>
        <v>6.9480004327287154E-2</v>
      </c>
      <c r="AV354" s="152">
        <f>VLOOKUP(AV$2,怪物属性!$B$4:$F$29,5,FALSE)/($F354-VLOOKUP(AV$2,怪物属性!$B$4:$F$29,4,FALSE))</f>
        <v>89.540999673309372</v>
      </c>
      <c r="AW354" s="153">
        <f>$E354/(VLOOKUP(AW$2,怪物属性!$B$4:$F$29,3,FALSE)-$G354)/IF(AV354&lt;0,ABS(AV354),AV354)</f>
        <v>5.1468499816633498E-2</v>
      </c>
      <c r="AX354" s="152">
        <f>VLOOKUP(AX$2,怪物属性!$B$4:$F$29,5,FALSE)/($F354-VLOOKUP(AX$2,怪物属性!$B$4:$F$29,4,FALSE))</f>
        <v>103.24782067247821</v>
      </c>
      <c r="AY354" s="153">
        <f>$E354/(VLOOKUP(AY$2,怪物属性!$B$4:$F$29,3,FALSE)-$G354)/IF(AX354&lt;0,ABS(AX354),AX354)</f>
        <v>3.9633360930350296E-2</v>
      </c>
      <c r="AZ354" s="152">
        <f>VLOOKUP(AZ$2,怪物属性!$B$4:$F$29,5,FALSE)/($F354-VLOOKUP(AZ$2,怪物属性!$B$4:$F$29,4,FALSE))</f>
        <v>126.51219512195122</v>
      </c>
      <c r="BA354" s="153">
        <f>$E354/(VLOOKUP(BA$2,怪物属性!$B$4:$F$29,3,FALSE)-$G354)/IF(AZ354&lt;0,ABS(AZ354),AZ354)</f>
        <v>2.8018706226543337E-2</v>
      </c>
      <c r="BB354" s="152">
        <f>VLOOKUP(BB$2,怪物属性!$B$4:$F$29,5,FALSE)/($F354-VLOOKUP(BB$2,怪物属性!$B$4:$F$29,4,FALSE))</f>
        <v>158.01228501228502</v>
      </c>
      <c r="BC354" s="153">
        <f>$E354/(VLOOKUP(BC$2,怪物属性!$B$4:$F$29,3,FALSE)-$G354)/IF(BB354&lt;0,ABS(BB354),BB354)</f>
        <v>1.9326124744232683E-2</v>
      </c>
      <c r="BD354" s="152">
        <f>VLOOKUP(BD$2,怪物属性!$B$4:$F$29,5,FALSE)/($F354-VLOOKUP(BD$2,怪物属性!$B$4:$F$29,4,FALSE))</f>
        <v>267.87344913151367</v>
      </c>
      <c r="BE354" s="153">
        <f>$E354/(VLOOKUP(BE$2,怪物属性!$B$4:$F$29,3,FALSE)-$G354)/IF(BD354&lt;0,ABS(BD354),BD354)</f>
        <v>9.0143061080584785E-3</v>
      </c>
    </row>
    <row r="355" spans="1:57" x14ac:dyDescent="0.15">
      <c r="A355" s="30">
        <f>VLOOKUP(B355,装备升级!W:AB,静态模拟!C355+1,FALSE)+IF(静态模拟!D355=0,0,VLOOKUP(B355,装备强化!AP:AZ,静态模拟!D355+1,FALSE))</f>
        <v>10821</v>
      </c>
      <c r="B355" s="149">
        <v>30</v>
      </c>
      <c r="C355" s="149">
        <v>2</v>
      </c>
      <c r="D355" s="149">
        <v>8</v>
      </c>
      <c r="E355" s="149">
        <f t="shared" si="16"/>
        <v>38910</v>
      </c>
      <c r="F355" s="22">
        <f t="shared" si="17"/>
        <v>12970</v>
      </c>
      <c r="G355" s="22">
        <f t="shared" si="18"/>
        <v>6485</v>
      </c>
      <c r="H355" s="152">
        <f>VLOOKUP(H$2,怪物属性!$B$4:$F$29,5,FALSE)/($F355-VLOOKUP(H$2,怪物属性!$B$4:$F$29,4,FALSE))</f>
        <v>0.89175891758917591</v>
      </c>
      <c r="I355" s="153">
        <f>$E355/(VLOOKUP(I$2,怪物属性!$B$4:$F$29,3,FALSE)-$G355)/IF(H355&lt;0,ABS(H355),H355)</f>
        <v>-8.8397222377466047</v>
      </c>
      <c r="J355" s="152">
        <f>VLOOKUP(J$2,怪物属性!$B$4:$F$29,5,FALSE)/($F355-VLOOKUP(J$2,怪物属性!$B$4:$F$29,4,FALSE))</f>
        <v>1.3358302122347065</v>
      </c>
      <c r="K355" s="153">
        <f>$E355/(VLOOKUP(K$2,怪物属性!$B$4:$F$29,3,FALSE)-$G355)/IF(J355&lt;0,ABS(J355),J355)</f>
        <v>-6.4542329428380318</v>
      </c>
      <c r="L355" s="152">
        <f>VLOOKUP(L$2,怪物属性!$B$4:$F$29,5,FALSE)/($F355-VLOOKUP(L$2,怪物属性!$B$4:$F$29,4,FALSE))</f>
        <v>2.1456819334122019</v>
      </c>
      <c r="M355" s="153">
        <f>$E355/(VLOOKUP(M$2,怪物属性!$B$4:$F$29,3,FALSE)-$G355)/IF(L355&lt;0,ABS(L355),L355)</f>
        <v>-4.4359332168659993</v>
      </c>
      <c r="N355" s="152">
        <f>VLOOKUP(N$2,怪物属性!$B$4:$F$29,5,FALSE)/($F355-VLOOKUP(N$2,怪物属性!$B$4:$F$29,4,FALSE))</f>
        <v>2.8362512873326469</v>
      </c>
      <c r="O355" s="153">
        <f>$E355/(VLOOKUP(O$2,怪物属性!$B$4:$F$29,3,FALSE)-$G355)/IF(N355&lt;0,ABS(N355),N355)</f>
        <v>-3.7462623255504037</v>
      </c>
      <c r="P355" s="152">
        <f>VLOOKUP(P$2,怪物属性!$B$4:$F$29,5,FALSE)/($F355-VLOOKUP(P$2,怪物属性!$B$4:$F$29,4,FALSE))</f>
        <v>3.9985177434824308</v>
      </c>
      <c r="Q355" s="153">
        <f>$E355/(VLOOKUP(Q$2,怪物属性!$B$4:$F$29,3,FALSE)-$G355)/IF(P355&lt;0,ABS(P355),P355)</f>
        <v>-3.0099307141424303</v>
      </c>
      <c r="R355" s="152">
        <f>VLOOKUP(R$2,怪物属性!$B$4:$F$29,5,FALSE)/($F355-VLOOKUP(R$2,怪物属性!$B$4:$F$29,4,FALSE))</f>
        <v>4.9956533309677988</v>
      </c>
      <c r="S355" s="153">
        <f>$E355/(VLOOKUP(S$2,怪物属性!$B$4:$F$29,3,FALSE)-$G355)/IF(R355&lt;0,ABS(R355),R355)</f>
        <v>-2.802724376386259</v>
      </c>
      <c r="T355" s="152">
        <f>VLOOKUP(T$2,怪物属性!$B$4:$F$29,5,FALSE)/($F355-VLOOKUP(T$2,怪物属性!$B$4:$F$29,4,FALSE))</f>
        <v>6.5505050505050502</v>
      </c>
      <c r="U355" s="153">
        <f>$E355/(VLOOKUP(U$2,怪物属性!$B$4:$F$29,3,FALSE)-$G355)/IF(T355&lt;0,ABS(T355),T355)</f>
        <v>-2.5319693094629154</v>
      </c>
      <c r="V355" s="152">
        <f>VLOOKUP(V$2,怪物属性!$B$4:$F$29,5,FALSE)/($F355-VLOOKUP(V$2,怪物属性!$B$4:$F$29,4,FALSE))</f>
        <v>7.8165137614678901</v>
      </c>
      <c r="W355" s="153">
        <f>$E355/(VLOOKUP(W$2,怪物属性!$B$4:$F$29,3,FALSE)-$G355)/IF(V355&lt;0,ABS(V355),V355)</f>
        <v>-2.6089740750583164</v>
      </c>
      <c r="X355" s="152">
        <f>VLOOKUP(X$2,怪物属性!$B$4:$F$29,5,FALSE)/($F355-VLOOKUP(X$2,怪物属性!$B$4:$F$29,4,FALSE))</f>
        <v>9.7943235925683876</v>
      </c>
      <c r="Y355" s="153">
        <f>$E355/(VLOOKUP(Y$2,怪物属性!$B$4:$F$29,3,FALSE)-$G355)/IF(X355&lt;0,ABS(X355),X355)</f>
        <v>-2.7062052157835712</v>
      </c>
      <c r="Z355" s="152">
        <f>VLOOKUP(Z$2,怪物属性!$B$4:$F$29,5,FALSE)/($F355-VLOOKUP(Z$2,怪物属性!$B$4:$F$29,4,FALSE))</f>
        <v>11.394809392527806</v>
      </c>
      <c r="AA355" s="153">
        <f>$E355/(VLOOKUP(AA$2,怪物属性!$B$4:$F$29,3,FALSE)-$G355)/IF(Z355&lt;0,ABS(Z355),Z355)</f>
        <v>-3.3444786185798292</v>
      </c>
      <c r="AB355" s="152">
        <f>VLOOKUP(AB$2,怪物属性!$B$4:$F$29,5,FALSE)/($F355-VLOOKUP(AB$2,怪物属性!$B$4:$F$29,4,FALSE))</f>
        <v>19.57974364362261</v>
      </c>
      <c r="AC355" s="153">
        <f>$E355/(VLOOKUP(AC$2,怪物属性!$B$4:$F$29,3,FALSE)-$G355)/IF(AB355&lt;0,ABS(AB355),AB355)</f>
        <v>1.9053287516383408</v>
      </c>
      <c r="AD355" s="152">
        <f>VLOOKUP(AD$2,怪物属性!$B$4:$F$29,5,FALSE)/($F355-VLOOKUP(AD$2,怪物属性!$B$4:$F$29,4,FALSE))</f>
        <v>22.72671210645894</v>
      </c>
      <c r="AE355" s="153">
        <f>$E355/(VLOOKUP(AE$2,怪物属性!$B$4:$F$29,3,FALSE)-$G355)/IF(AD355&lt;0,ABS(AD355),AD355)</f>
        <v>1.0338660824113015</v>
      </c>
      <c r="AF355" s="152">
        <f>VLOOKUP(AF$2,怪物属性!$B$4:$F$29,5,FALSE)/($F355-VLOOKUP(AF$2,怪物属性!$B$4:$F$29,4,FALSE))</f>
        <v>27.416164322393392</v>
      </c>
      <c r="AG355" s="153">
        <f>$E355/(VLOOKUP(AG$2,怪物属性!$B$4:$F$29,3,FALSE)-$G355)/IF(AF355&lt;0,ABS(AF355),AF355)</f>
        <v>0.62029533676336934</v>
      </c>
      <c r="AH355" s="152">
        <f>VLOOKUP(AH$2,怪物属性!$B$4:$F$29,5,FALSE)/($F355-VLOOKUP(AH$2,怪物属性!$B$4:$F$29,4,FALSE))</f>
        <v>31.416974169741696</v>
      </c>
      <c r="AI355" s="153">
        <f>$E355/(VLOOKUP(AI$2,怪物属性!$B$4:$F$29,3,FALSE)-$G355)/IF(AH355&lt;0,ABS(AH355),AH355)</f>
        <v>0.42370936247886498</v>
      </c>
      <c r="AJ355" s="152">
        <f>VLOOKUP(AJ$2,怪物属性!$B$4:$F$29,5,FALSE)/($F355-VLOOKUP(AJ$2,怪物属性!$B$4:$F$29,4,FALSE))</f>
        <v>37.304347826086953</v>
      </c>
      <c r="AK355" s="153">
        <f>$E355/(VLOOKUP(AK$2,怪物属性!$B$4:$F$29,3,FALSE)-$G355)/IF(AJ355&lt;0,ABS(AJ355),AJ355)</f>
        <v>0.29094615287083908</v>
      </c>
      <c r="AL355" s="152">
        <f>VLOOKUP(AL$2,怪物属性!$B$4:$F$29,5,FALSE)/($F355-VLOOKUP(AL$2,怪物属性!$B$4:$F$29,4,FALSE))</f>
        <v>42.643416635583741</v>
      </c>
      <c r="AM355" s="153">
        <f>$E355/(VLOOKUP(AM$2,怪物属性!$B$4:$F$29,3,FALSE)-$G355)/IF(AL355&lt;0,ABS(AL355),AL355)</f>
        <v>0.21195129844709451</v>
      </c>
      <c r="AN355" s="152">
        <f>VLOOKUP(AN$2,怪物属性!$B$4:$F$29,5,FALSE)/($F355-VLOOKUP(AN$2,怪物属性!$B$4:$F$29,4,FALSE))</f>
        <v>50.086815888213224</v>
      </c>
      <c r="AO355" s="153">
        <f>$E355/(VLOOKUP(AO$2,怪物属性!$B$4:$F$29,3,FALSE)-$G355)/IF(AN355&lt;0,ABS(AN355),AN355)</f>
        <v>0.15546350601684653</v>
      </c>
      <c r="AP355" s="152">
        <f>VLOOKUP(AP$2,怪物属性!$B$4:$F$29,5,FALSE)/($F355-VLOOKUP(AP$2,怪物属性!$B$4:$F$29,4,FALSE))</f>
        <v>56.733477789815815</v>
      </c>
      <c r="AQ355" s="153">
        <f>$E355/(VLOOKUP(AQ$2,怪物属性!$B$4:$F$29,3,FALSE)-$G355)/IF(AP355&lt;0,ABS(AP355),AP355)</f>
        <v>0.11929699803570139</v>
      </c>
      <c r="AR355" s="152">
        <f>VLOOKUP(AR$2,怪物属性!$B$4:$F$29,5,FALSE)/($F355-VLOOKUP(AR$2,怪物属性!$B$4:$F$29,4,FALSE))</f>
        <v>66.311717861205921</v>
      </c>
      <c r="AS355" s="153">
        <f>$E355/(VLOOKUP(AS$2,怪物属性!$B$4:$F$29,3,FALSE)-$G355)/IF(AR355&lt;0,ABS(AR355),AR355)</f>
        <v>9.0065099248361369E-2</v>
      </c>
      <c r="AT355" s="152">
        <f>VLOOKUP(AT$2,怪物属性!$B$4:$F$29,5,FALSE)/($F355-VLOOKUP(AT$2,怪物属性!$B$4:$F$29,4,FALSE))</f>
        <v>75.333232719589489</v>
      </c>
      <c r="AU355" s="153">
        <f>$E355/(VLOOKUP(AU$2,怪物属性!$B$4:$F$29,3,FALSE)-$G355)/IF(AT355&lt;0,ABS(AT355),AT355)</f>
        <v>6.989243770135431E-2</v>
      </c>
      <c r="AV355" s="152">
        <f>VLOOKUP(AV$2,怪物属性!$B$4:$F$29,5,FALSE)/($F355-VLOOKUP(AV$2,怪物属性!$B$4:$F$29,4,FALSE))</f>
        <v>89.249430153044614</v>
      </c>
      <c r="AW355" s="153">
        <f>$E355/(VLOOKUP(AW$2,怪物属性!$B$4:$F$29,3,FALSE)-$G355)/IF(AV355&lt;0,ABS(AV355),AV355)</f>
        <v>5.177781118146637E-2</v>
      </c>
      <c r="AX355" s="152">
        <f>VLOOKUP(AX$2,怪物属性!$B$4:$F$29,5,FALSE)/($F355-VLOOKUP(AX$2,怪物属性!$B$4:$F$29,4,FALSE))</f>
        <v>102.88175855344797</v>
      </c>
      <c r="AY355" s="153">
        <f>$E355/(VLOOKUP(AY$2,怪物属性!$B$4:$F$29,3,FALSE)-$G355)/IF(AX355&lt;0,ABS(AX355),AX355)</f>
        <v>3.9877810611796301E-2</v>
      </c>
      <c r="AZ355" s="152">
        <f>VLOOKUP(AZ$2,怪物属性!$B$4:$F$29,5,FALSE)/($F355-VLOOKUP(AZ$2,怪物属性!$B$4:$F$29,4,FALSE))</f>
        <v>126</v>
      </c>
      <c r="BA355" s="153">
        <f>$E355/(VLOOKUP(BA$2,怪物属性!$B$4:$F$29,3,FALSE)-$G355)/IF(AZ355&lt;0,ABS(AZ355),AZ355)</f>
        <v>2.8201782996303545E-2</v>
      </c>
      <c r="BB355" s="152">
        <f>VLOOKUP(BB$2,怪物属性!$B$4:$F$29,5,FALSE)/($F355-VLOOKUP(BB$2,怪物属性!$B$4:$F$29,4,FALSE))</f>
        <v>157.239608801956</v>
      </c>
      <c r="BC355" s="153">
        <f>$E355/(VLOOKUP(BC$2,怪物属性!$B$4:$F$29,3,FALSE)-$G355)/IF(BB355&lt;0,ABS(BB355),BB355)</f>
        <v>1.9466388741720471E-2</v>
      </c>
      <c r="BD355" s="152">
        <f>VLOOKUP(BD$2,怪物属性!$B$4:$F$29,5,FALSE)/($F355-VLOOKUP(BD$2,怪物属性!$B$4:$F$29,4,FALSE))</f>
        <v>265.67596390484005</v>
      </c>
      <c r="BE355" s="153">
        <f>$E355/(VLOOKUP(BE$2,怪物属性!$B$4:$F$29,3,FALSE)-$G355)/IF(BD355&lt;0,ABS(BD355),BD355)</f>
        <v>9.1085643457692878E-3</v>
      </c>
    </row>
    <row r="356" spans="1:57" x14ac:dyDescent="0.15">
      <c r="A356" s="30">
        <f>VLOOKUP(B356,装备升级!W:AB,静态模拟!C356+1,FALSE)+IF(静态模拟!D356=0,0,VLOOKUP(B356,装备强化!AP:AZ,静态模拟!D356+1,FALSE))</f>
        <v>14916</v>
      </c>
      <c r="B356" s="149">
        <v>30</v>
      </c>
      <c r="C356" s="149">
        <v>2</v>
      </c>
      <c r="D356" s="149">
        <v>9</v>
      </c>
      <c r="E356" s="149">
        <f t="shared" si="16"/>
        <v>38970</v>
      </c>
      <c r="F356" s="22">
        <f t="shared" si="17"/>
        <v>12990</v>
      </c>
      <c r="G356" s="22">
        <f t="shared" si="18"/>
        <v>6495</v>
      </c>
      <c r="H356" s="152">
        <f>VLOOKUP(H$2,怪物属性!$B$4:$F$29,5,FALSE)/($F356-VLOOKUP(H$2,怪物属性!$B$4:$F$29,4,FALSE))</f>
        <v>0.89029881293491608</v>
      </c>
      <c r="I356" s="153">
        <f>$E356/(VLOOKUP(I$2,怪物属性!$B$4:$F$29,3,FALSE)-$G356)/IF(H356&lt;0,ABS(H356),H356)</f>
        <v>-8.8499435280337995</v>
      </c>
      <c r="J356" s="152">
        <f>VLOOKUP(J$2,怪物属性!$B$4:$F$29,5,FALSE)/($F356-VLOOKUP(J$2,怪物属性!$B$4:$F$29,4,FALSE))</f>
        <v>1.3336103032820938</v>
      </c>
      <c r="K356" s="153">
        <f>$E356/(VLOOKUP(K$2,怪物属性!$B$4:$F$29,3,FALSE)-$G356)/IF(J356&lt;0,ABS(J356),J356)</f>
        <v>-6.4606300920941981</v>
      </c>
      <c r="L356" s="152">
        <f>VLOOKUP(L$2,怪物属性!$B$4:$F$29,5,FALSE)/($F356-VLOOKUP(L$2,怪物属性!$B$4:$F$29,4,FALSE))</f>
        <v>2.1420617513075757</v>
      </c>
      <c r="M356" s="153">
        <f>$E356/(VLOOKUP(M$2,怪物属性!$B$4:$F$29,3,FALSE)-$G356)/IF(L356&lt;0,ABS(L356),L356)</f>
        <v>-4.4394223610392265</v>
      </c>
      <c r="N356" s="152">
        <f>VLOOKUP(N$2,怪物属性!$B$4:$F$29,5,FALSE)/($F356-VLOOKUP(N$2,怪物属性!$B$4:$F$29,4,FALSE))</f>
        <v>2.8313913639479096</v>
      </c>
      <c r="O356" s="153">
        <f>$E356/(VLOOKUP(O$2,怪物属性!$B$4:$F$29,3,FALSE)-$G356)/IF(N356&lt;0,ABS(N356),N356)</f>
        <v>-3.7482437903750219</v>
      </c>
      <c r="P356" s="152">
        <f>VLOOKUP(P$2,怪物属性!$B$4:$F$29,5,FALSE)/($F356-VLOOKUP(P$2,怪物属性!$B$4:$F$29,4,FALSE))</f>
        <v>3.9915571416137174</v>
      </c>
      <c r="Q356" s="153">
        <f>$E356/(VLOOKUP(Q$2,怪物属性!$B$4:$F$29,3,FALSE)-$G356)/IF(P356&lt;0,ABS(P356),P356)</f>
        <v>-3.010517154712594</v>
      </c>
      <c r="R356" s="152">
        <f>VLOOKUP(R$2,怪物属性!$B$4:$F$29,5,FALSE)/($F356-VLOOKUP(R$2,怪物属性!$B$4:$F$29,4,FALSE))</f>
        <v>4.9868059860090321</v>
      </c>
      <c r="S356" s="153">
        <f>$E356/(VLOOKUP(S$2,怪物属性!$B$4:$F$29,3,FALSE)-$G356)/IF(R356&lt;0,ABS(R356),R356)</f>
        <v>-2.8019437950543433</v>
      </c>
      <c r="T356" s="152">
        <f>VLOOKUP(T$2,怪物属性!$B$4:$F$29,5,FALSE)/($F356-VLOOKUP(T$2,怪物属性!$B$4:$F$29,4,FALSE))</f>
        <v>6.5387108390349296</v>
      </c>
      <c r="U356" s="153">
        <f>$E356/(VLOOKUP(U$2,怪物属性!$B$4:$F$29,3,FALSE)-$G356)/IF(T356&lt;0,ABS(T356),T356)</f>
        <v>-2.5296648584178385</v>
      </c>
      <c r="V356" s="152">
        <f>VLOOKUP(V$2,怪物属性!$B$4:$F$29,5,FALSE)/($F356-VLOOKUP(V$2,怪物属性!$B$4:$F$29,4,FALSE))</f>
        <v>7.802197802197802</v>
      </c>
      <c r="W356" s="153">
        <f>$E356/(VLOOKUP(W$2,怪物属性!$B$4:$F$29,3,FALSE)-$G356)/IF(V356&lt;0,ABS(V356),V356)</f>
        <v>-2.6041431068160792</v>
      </c>
      <c r="X356" s="152">
        <f>VLOOKUP(X$2,怪物属性!$B$4:$F$29,5,FALSE)/($F356-VLOOKUP(X$2,怪物属性!$B$4:$F$29,4,FALSE))</f>
        <v>9.7760693318423257</v>
      </c>
      <c r="Y356" s="153">
        <f>$E356/(VLOOKUP(Y$2,怪物属性!$B$4:$F$29,3,FALSE)-$G356)/IF(X356&lt;0,ABS(X356),X356)</f>
        <v>-2.6970667737374656</v>
      </c>
      <c r="Z356" s="152">
        <f>VLOOKUP(Z$2,怪物属性!$B$4:$F$29,5,FALSE)/($F356-VLOOKUP(Z$2,怪物属性!$B$4:$F$29,4,FALSE))</f>
        <v>11.373185311699402</v>
      </c>
      <c r="AA356" s="153">
        <f>$E356/(VLOOKUP(AA$2,怪物属性!$B$4:$F$29,3,FALSE)-$G356)/IF(Z356&lt;0,ABS(Z356),Z356)</f>
        <v>-3.323453639969185</v>
      </c>
      <c r="AB356" s="152">
        <f>VLOOKUP(AB$2,怪物属性!$B$4:$F$29,5,FALSE)/($F356-VLOOKUP(AB$2,怪物属性!$B$4:$F$29,4,FALSE))</f>
        <v>19.538687355839798</v>
      </c>
      <c r="AC356" s="153">
        <f>$E356/(VLOOKUP(AC$2,怪物属性!$B$4:$F$29,3,FALSE)-$G356)/IF(AB356&lt;0,ABS(AB356),AB356)</f>
        <v>1.9307884873233521</v>
      </c>
      <c r="AD356" s="152">
        <f>VLOOKUP(AD$2,怪物属性!$B$4:$F$29,5,FALSE)/($F356-VLOOKUP(AD$2,怪物属性!$B$4:$F$29,4,FALSE))</f>
        <v>22.677642232538055</v>
      </c>
      <c r="AE356" s="153">
        <f>$E356/(VLOOKUP(AE$2,怪物属性!$B$4:$F$29,3,FALSE)-$G356)/IF(AD356&lt;0,ABS(AD356),AD356)</f>
        <v>1.0440052327297817</v>
      </c>
      <c r="AF356" s="152">
        <f>VLOOKUP(AF$2,怪物属性!$B$4:$F$29,5,FALSE)/($F356-VLOOKUP(AF$2,怪物属性!$B$4:$F$29,4,FALSE))</f>
        <v>27.355090220539097</v>
      </c>
      <c r="AG356" s="153">
        <f>$E356/(VLOOKUP(AG$2,怪物属性!$B$4:$F$29,3,FALSE)-$G356)/IF(AF356&lt;0,ABS(AF356),AF356)</f>
        <v>0.62537214695319721</v>
      </c>
      <c r="AH356" s="152">
        <f>VLOOKUP(AH$2,怪物属性!$B$4:$F$29,5,FALSE)/($F356-VLOOKUP(AH$2,怪物属性!$B$4:$F$29,4,FALSE))</f>
        <v>31.344684767602391</v>
      </c>
      <c r="AI356" s="153">
        <f>$E356/(VLOOKUP(AI$2,怪物属性!$B$4:$F$29,3,FALSE)-$G356)/IF(AH356&lt;0,ABS(AH356),AH356)</f>
        <v>0.426801576224971</v>
      </c>
      <c r="AJ356" s="152">
        <f>VLOOKUP(AJ$2,怪物属性!$B$4:$F$29,5,FALSE)/($F356-VLOOKUP(AJ$2,怪物属性!$B$4:$F$29,4,FALSE))</f>
        <v>37.215443279313632</v>
      </c>
      <c r="AK356" s="153">
        <f>$E356/(VLOOKUP(AK$2,怪物属性!$B$4:$F$29,3,FALSE)-$G356)/IF(AJ356&lt;0,ABS(AJ356),AJ356)</f>
        <v>0.29290795272505871</v>
      </c>
      <c r="AL356" s="152">
        <f>VLOOKUP(AL$2,怪物属性!$B$4:$F$29,5,FALSE)/($F356-VLOOKUP(AL$2,怪物属性!$B$4:$F$29,4,FALSE))</f>
        <v>42.537641076522384</v>
      </c>
      <c r="AM356" s="153">
        <f>$E356/(VLOOKUP(AM$2,怪物属性!$B$4:$F$29,3,FALSE)-$G356)/IF(AL356&lt;0,ABS(AL356),AL356)</f>
        <v>0.21330146347263018</v>
      </c>
      <c r="AN356" s="152">
        <f>VLOOKUP(AN$2,怪物属性!$B$4:$F$29,5,FALSE)/($F356-VLOOKUP(AN$2,怪物属性!$B$4:$F$29,4,FALSE))</f>
        <v>49.95754290876242</v>
      </c>
      <c r="AO356" s="153">
        <f>$E356/(VLOOKUP(AO$2,怪物属性!$B$4:$F$29,3,FALSE)-$G356)/IF(AN356&lt;0,ABS(AN356),AN356)</f>
        <v>0.15641916655220106</v>
      </c>
      <c r="AP356" s="152">
        <f>VLOOKUP(AP$2,怪物属性!$B$4:$F$29,5,FALSE)/($F356-VLOOKUP(AP$2,怪物属性!$B$4:$F$29,4,FALSE))</f>
        <v>56.580226904376012</v>
      </c>
      <c r="AQ356" s="153">
        <f>$E356/(VLOOKUP(AQ$2,怪物属性!$B$4:$F$29,3,FALSE)-$G356)/IF(AP356&lt;0,ABS(AP356),AP356)</f>
        <v>0.12001333276831785</v>
      </c>
      <c r="AR356" s="152">
        <f>VLOOKUP(AR$2,怪物属性!$B$4:$F$29,5,FALSE)/($F356-VLOOKUP(AR$2,怪物属性!$B$4:$F$29,4,FALSE))</f>
        <v>66.123652864435627</v>
      </c>
      <c r="AS356" s="153">
        <f>$E356/(VLOOKUP(AS$2,怪物属性!$B$4:$F$29,3,FALSE)-$G356)/IF(AR356&lt;0,ABS(AR356),AR356)</f>
        <v>9.0599597366243942E-2</v>
      </c>
      <c r="AT356" s="152">
        <f>VLOOKUP(AT$2,怪物属性!$B$4:$F$29,5,FALSE)/($F356-VLOOKUP(AT$2,怪物属性!$B$4:$F$29,4,FALSE))</f>
        <v>75.106530243755643</v>
      </c>
      <c r="AU356" s="153">
        <f>$E356/(VLOOKUP(AU$2,怪物属性!$B$4:$F$29,3,FALSE)-$G356)/IF(AT356&lt;0,ABS(AT356),AT356)</f>
        <v>7.0306640284678423E-2</v>
      </c>
      <c r="AV356" s="152">
        <f>VLOOKUP(AV$2,怪物属性!$B$4:$F$29,5,FALSE)/($F356-VLOOKUP(AV$2,怪物属性!$B$4:$F$29,4,FALSE))</f>
        <v>88.959753326841934</v>
      </c>
      <c r="AW356" s="153">
        <f>$E356/(VLOOKUP(AW$2,怪物属性!$B$4:$F$29,3,FALSE)-$G356)/IF(AV356&lt;0,ABS(AV356),AV356)</f>
        <v>5.2088378721226528E-2</v>
      </c>
      <c r="AX356" s="152">
        <f>VLOOKUP(AX$2,怪物属性!$B$4:$F$29,5,FALSE)/($F356-VLOOKUP(AX$2,怪物属性!$B$4:$F$29,4,FALSE))</f>
        <v>102.51828298887122</v>
      </c>
      <c r="AY356" s="153">
        <f>$E356/(VLOOKUP(AY$2,怪物属性!$B$4:$F$29,3,FALSE)-$G356)/IF(AX356&lt;0,ABS(AX356),AX356)</f>
        <v>4.0123212835609615E-2</v>
      </c>
      <c r="AZ356" s="152">
        <f>VLOOKUP(AZ$2,怪物属性!$B$4:$F$29,5,FALSE)/($F356-VLOOKUP(AZ$2,怪物属性!$B$4:$F$29,4,FALSE))</f>
        <v>125.49193548387096</v>
      </c>
      <c r="BA356" s="153">
        <f>$E356/(VLOOKUP(BA$2,怪物属性!$B$4:$F$29,3,FALSE)-$G356)/IF(AZ356&lt;0,ABS(AZ356),AZ356)</f>
        <v>2.8385546907629081E-2</v>
      </c>
      <c r="BB356" s="152">
        <f>VLOOKUP(BB$2,怪物属性!$B$4:$F$29,5,FALSE)/($F356-VLOOKUP(BB$2,怪物属性!$B$4:$F$29,4,FALSE))</f>
        <v>156.47445255474452</v>
      </c>
      <c r="BC356" s="153">
        <f>$E356/(VLOOKUP(BC$2,怪物属性!$B$4:$F$29,3,FALSE)-$G356)/IF(BB356&lt;0,ABS(BB356),BB356)</f>
        <v>1.9607167394019791E-2</v>
      </c>
      <c r="BD356" s="152">
        <f>VLOOKUP(BD$2,怪物属性!$B$4:$F$29,5,FALSE)/($F356-VLOOKUP(BD$2,怪物属性!$B$4:$F$29,4,FALSE))</f>
        <v>263.51423921887715</v>
      </c>
      <c r="BE356" s="153">
        <f>$E356/(VLOOKUP(BE$2,怪物属性!$B$4:$F$29,3,FALSE)-$G356)/IF(BD356&lt;0,ABS(BD356),BD356)</f>
        <v>9.2031704882007785E-3</v>
      </c>
    </row>
    <row r="357" spans="1:57" x14ac:dyDescent="0.15">
      <c r="A357" s="30">
        <f>VLOOKUP(B357,装备升级!W:AB,静态模拟!C357+1,FALSE)+IF(静态模拟!D357=0,0,VLOOKUP(B357,装备强化!AP:AZ,静态模拟!D357+1,FALSE))</f>
        <v>19841</v>
      </c>
      <c r="B357" s="149">
        <v>30</v>
      </c>
      <c r="C357" s="149">
        <v>2</v>
      </c>
      <c r="D357" s="149">
        <v>10</v>
      </c>
      <c r="E357" s="149">
        <f t="shared" si="16"/>
        <v>39030</v>
      </c>
      <c r="F357" s="22">
        <f t="shared" si="17"/>
        <v>13010</v>
      </c>
      <c r="G357" s="22">
        <f t="shared" si="18"/>
        <v>6505</v>
      </c>
      <c r="H357" s="152">
        <f>VLOOKUP(H$2,怪物属性!$B$4:$F$29,5,FALSE)/($F357-VLOOKUP(H$2,怪物属性!$B$4:$F$29,4,FALSE))</f>
        <v>0.88884348181446671</v>
      </c>
      <c r="I357" s="153">
        <f>$E357/(VLOOKUP(I$2,怪物属性!$B$4:$F$29,3,FALSE)-$G357)/IF(H357&lt;0,ABS(H357),H357)</f>
        <v>-8.8601680999693855</v>
      </c>
      <c r="J357" s="152">
        <f>VLOOKUP(J$2,怪物属性!$B$4:$F$29,5,FALSE)/($F357-VLOOKUP(J$2,怪物属性!$B$4:$F$29,4,FALSE))</f>
        <v>1.3313977602654501</v>
      </c>
      <c r="K357" s="153">
        <f>$E357/(VLOOKUP(K$2,怪物属性!$B$4:$F$29,3,FALSE)-$G357)/IF(J357&lt;0,ABS(J357),J357)</f>
        <v>-6.4670320041399414</v>
      </c>
      <c r="L357" s="152">
        <f>VLOOKUP(L$2,怪物属性!$B$4:$F$29,5,FALSE)/($F357-VLOOKUP(L$2,怪物属性!$B$4:$F$29,4,FALSE))</f>
        <v>2.1384537645275392</v>
      </c>
      <c r="M357" s="153">
        <f>$E357/(VLOOKUP(M$2,怪物属性!$B$4:$F$29,3,FALSE)-$G357)/IF(L357&lt;0,ABS(L357),L357)</f>
        <v>-4.4429175264088876</v>
      </c>
      <c r="N357" s="152">
        <f>VLOOKUP(N$2,怪物属性!$B$4:$F$29,5,FALSE)/($F357-VLOOKUP(N$2,怪物属性!$B$4:$F$29,4,FALSE))</f>
        <v>2.8265480670543961</v>
      </c>
      <c r="O357" s="153">
        <f>$E357/(VLOOKUP(O$2,怪物属性!$B$4:$F$29,3,FALSE)-$G357)/IF(N357&lt;0,ABS(N357),N357)</f>
        <v>-3.7502342156409103</v>
      </c>
      <c r="P357" s="152">
        <f>VLOOKUP(P$2,怪物属性!$B$4:$F$29,5,FALSE)/($F357-VLOOKUP(P$2,怪物属性!$B$4:$F$29,4,FALSE))</f>
        <v>3.9846207316013555</v>
      </c>
      <c r="Q357" s="153">
        <f>$E357/(VLOOKUP(Q$2,怪物属性!$B$4:$F$29,3,FALSE)-$G357)/IF(P357&lt;0,ABS(P357),P357)</f>
        <v>-3.0111160777659225</v>
      </c>
      <c r="R357" s="152">
        <f>VLOOKUP(R$2,怪物属性!$B$4:$F$29,5,FALSE)/($F357-VLOOKUP(R$2,怪物属性!$B$4:$F$29,4,FALSE))</f>
        <v>4.9779899230973212</v>
      </c>
      <c r="S357" s="153">
        <f>$E357/(VLOOKUP(S$2,怪物属性!$B$4:$F$29,3,FALSE)-$G357)/IF(R357&lt;0,ABS(R357),R357)</f>
        <v>-2.8011840169699282</v>
      </c>
      <c r="T357" s="152">
        <f>VLOOKUP(T$2,怪物属性!$B$4:$F$29,5,FALSE)/($F357-VLOOKUP(T$2,怪物属性!$B$4:$F$29,4,FALSE))</f>
        <v>6.5269590222861247</v>
      </c>
      <c r="U357" s="153">
        <f>$E357/(VLOOKUP(U$2,怪物属性!$B$4:$F$29,3,FALSE)-$G357)/IF(T357&lt;0,ABS(T357),T357)</f>
        <v>-2.5273938529803712</v>
      </c>
      <c r="V357" s="152">
        <f>VLOOKUP(V$2,怪物属性!$B$4:$F$29,5,FALSE)/($F357-VLOOKUP(V$2,怪物属性!$B$4:$F$29,4,FALSE))</f>
        <v>7.7879341864716638</v>
      </c>
      <c r="W357" s="153">
        <f>$E357/(VLOOKUP(W$2,怪物属性!$B$4:$F$29,3,FALSE)-$G357)/IF(V357&lt;0,ABS(V357),V357)</f>
        <v>-2.5993768628367713</v>
      </c>
      <c r="X357" s="152">
        <f>VLOOKUP(X$2,怪物属性!$B$4:$F$29,5,FALSE)/($F357-VLOOKUP(X$2,怪物属性!$B$4:$F$29,4,FALSE))</f>
        <v>9.757882987629058</v>
      </c>
      <c r="Y357" s="153">
        <f>$E357/(VLOOKUP(Y$2,怪物属性!$B$4:$F$29,3,FALSE)-$G357)/IF(X357&lt;0,ABS(X357),X357)</f>
        <v>-2.6880665348140917</v>
      </c>
      <c r="Z357" s="152">
        <f>VLOOKUP(Z$2,怪物属性!$B$4:$F$29,5,FALSE)/($F357-VLOOKUP(Z$2,怪物属性!$B$4:$F$29,4,FALSE))</f>
        <v>11.351643148025381</v>
      </c>
      <c r="AA357" s="153">
        <f>$E357/(VLOOKUP(AA$2,怪物属性!$B$4:$F$29,3,FALSE)-$G357)/IF(Z357&lt;0,ABS(Z357),Z357)</f>
        <v>-3.3028518338837021</v>
      </c>
      <c r="AB357" s="152">
        <f>VLOOKUP(AB$2,怪物属性!$B$4:$F$29,5,FALSE)/($F357-VLOOKUP(AB$2,怪物属性!$B$4:$F$29,4,FALSE))</f>
        <v>19.497802887633394</v>
      </c>
      <c r="AC357" s="153">
        <f>$E357/(VLOOKUP(AC$2,怪物属性!$B$4:$F$29,3,FALSE)-$G357)/IF(AB357&lt;0,ABS(AB357),AB357)</f>
        <v>1.9567585583101861</v>
      </c>
      <c r="AD357" s="152">
        <f>VLOOKUP(AD$2,怪物属性!$B$4:$F$29,5,FALSE)/($F357-VLOOKUP(AD$2,怪物属性!$B$4:$F$29,4,FALSE))</f>
        <v>22.628783798341054</v>
      </c>
      <c r="AE357" s="153">
        <f>$E357/(VLOOKUP(AE$2,怪物属性!$B$4:$F$29,3,FALSE)-$G357)/IF(AD357&lt;0,ABS(AD357),AD357)</f>
        <v>1.0542753171254353</v>
      </c>
      <c r="AF357" s="152">
        <f>VLOOKUP(AF$2,怪物属性!$B$4:$F$29,5,FALSE)/($F357-VLOOKUP(AF$2,怪物属性!$B$4:$F$29,4,FALSE))</f>
        <v>27.294287619470992</v>
      </c>
      <c r="AG357" s="153">
        <f>$E357/(VLOOKUP(AG$2,怪物属性!$B$4:$F$29,3,FALSE)-$G357)/IF(AF357&lt;0,ABS(AF357),AF357)</f>
        <v>0.63049803493381107</v>
      </c>
      <c r="AH357" s="152">
        <f>VLOOKUP(AH$2,怪物属性!$B$4:$F$29,5,FALSE)/($F357-VLOOKUP(AH$2,怪物属性!$B$4:$F$29,4,FALSE))</f>
        <v>31.272727272727273</v>
      </c>
      <c r="AI357" s="153">
        <f>$E357/(VLOOKUP(AI$2,怪物属性!$B$4:$F$29,3,FALSE)-$G357)/IF(AH357&lt;0,ABS(AH357),AH357)</f>
        <v>0.42991812799910273</v>
      </c>
      <c r="AJ357" s="152">
        <f>VLOOKUP(AJ$2,怪物属性!$B$4:$F$29,5,FALSE)/($F357-VLOOKUP(AJ$2,怪物属性!$B$4:$F$29,4,FALSE))</f>
        <v>37.126961483594862</v>
      </c>
      <c r="AK357" s="153">
        <f>$E357/(VLOOKUP(AK$2,怪物属性!$B$4:$F$29,3,FALSE)-$G357)/IF(AJ357&lt;0,ABS(AJ357),AJ357)</f>
        <v>0.2948829140435571</v>
      </c>
      <c r="AL357" s="152">
        <f>VLOOKUP(AL$2,怪物属性!$B$4:$F$29,5,FALSE)/($F357-VLOOKUP(AL$2,怪物属性!$B$4:$F$29,4,FALSE))</f>
        <v>42.432388964493384</v>
      </c>
      <c r="AM357" s="153">
        <f>$E357/(VLOOKUP(AM$2,怪物属性!$B$4:$F$29,3,FALSE)-$G357)/IF(AL357&lt;0,ABS(AL357),AL357)</f>
        <v>0.21465956333426239</v>
      </c>
      <c r="AN357" s="152">
        <f>VLOOKUP(AN$2,怪物属性!$B$4:$F$29,5,FALSE)/($F357-VLOOKUP(AN$2,怪物属性!$B$4:$F$29,4,FALSE))</f>
        <v>49.828935512936027</v>
      </c>
      <c r="AO357" s="153">
        <f>$E357/(VLOOKUP(AO$2,怪物属性!$B$4:$F$29,3,FALSE)-$G357)/IF(AN357&lt;0,ABS(AN357),AN357)</f>
        <v>0.15737991304751431</v>
      </c>
      <c r="AP357" s="152">
        <f>VLOOKUP(AP$2,怪物属性!$B$4:$F$29,5,FALSE)/($F357-VLOOKUP(AP$2,怪物属性!$B$4:$F$29,4,FALSE))</f>
        <v>56.427801724137929</v>
      </c>
      <c r="AQ357" s="153">
        <f>$E357/(VLOOKUP(AQ$2,怪物属性!$B$4:$F$29,3,FALSE)-$G357)/IF(AP357&lt;0,ABS(AP357),AP357)</f>
        <v>0.12073316823616312</v>
      </c>
      <c r="AR357" s="152">
        <f>VLOOKUP(AR$2,怪物属性!$B$4:$F$29,5,FALSE)/($F357-VLOOKUP(AR$2,怪物属性!$B$4:$F$29,4,FALSE))</f>
        <v>65.9366515837104</v>
      </c>
      <c r="AS357" s="153">
        <f>$E357/(VLOOKUP(AS$2,怪物属性!$B$4:$F$29,3,FALSE)-$G357)/IF(AR357&lt;0,ABS(AR357),AR357)</f>
        <v>9.1136533793494318E-2</v>
      </c>
      <c r="AT357" s="152">
        <f>VLOOKUP(AT$2,怪物属性!$B$4:$F$29,5,FALSE)/($F357-VLOOKUP(AT$2,怪物属性!$B$4:$F$29,4,FALSE))</f>
        <v>74.881188118811878</v>
      </c>
      <c r="AU357" s="153">
        <f>$E357/(VLOOKUP(AU$2,怪物属性!$B$4:$F$29,3,FALSE)-$G357)/IF(AT357&lt;0,ABS(AT357),AT357)</f>
        <v>7.0722619278925411E-2</v>
      </c>
      <c r="AV357" s="152">
        <f>VLOOKUP(AV$2,怪物属性!$B$4:$F$29,5,FALSE)/($F357-VLOOKUP(AV$2,怪物属性!$B$4:$F$29,4,FALSE))</f>
        <v>88.671950824975738</v>
      </c>
      <c r="AW357" s="153">
        <f>$E357/(VLOOKUP(AW$2,怪物属性!$B$4:$F$29,3,FALSE)-$G357)/IF(AV357&lt;0,ABS(AV357),AV357)</f>
        <v>5.2400206922253001E-2</v>
      </c>
      <c r="AX357" s="152">
        <f>VLOOKUP(AX$2,怪物属性!$B$4:$F$29,5,FALSE)/($F357-VLOOKUP(AX$2,怪物属性!$B$4:$F$29,4,FALSE))</f>
        <v>102.15736666079916</v>
      </c>
      <c r="AY357" s="153">
        <f>$E357/(VLOOKUP(AY$2,怪物属性!$B$4:$F$29,3,FALSE)-$G357)/IF(AX357&lt;0,ABS(AX357),AX357)</f>
        <v>4.036957062126096E-2</v>
      </c>
      <c r="AZ357" s="152">
        <f>VLOOKUP(AZ$2,怪物属性!$B$4:$F$29,5,FALSE)/($F357-VLOOKUP(AZ$2,怪物属性!$B$4:$F$29,4,FALSE))</f>
        <v>124.98795180722891</v>
      </c>
      <c r="BA357" s="153">
        <f>$E357/(VLOOKUP(BA$2,怪物属性!$B$4:$F$29,3,FALSE)-$G357)/IF(AZ357&lt;0,ABS(AZ357),AZ357)</f>
        <v>2.8569999846544368E-2</v>
      </c>
      <c r="BB357" s="152">
        <f>VLOOKUP(BB$2,怪物属性!$B$4:$F$29,5,FALSE)/($F357-VLOOKUP(BB$2,怪物属性!$B$4:$F$29,4,FALSE))</f>
        <v>155.71670702179176</v>
      </c>
      <c r="BC357" s="153">
        <f>$E357/(VLOOKUP(BC$2,怪物属性!$B$4:$F$29,3,FALSE)-$G357)/IF(BB357&lt;0,ABS(BB357),BB357)</f>
        <v>1.9748461917616953E-2</v>
      </c>
      <c r="BD357" s="152">
        <f>VLOOKUP(BD$2,怪物属性!$B$4:$F$29,5,FALSE)/($F357-VLOOKUP(BD$2,怪物属性!$B$4:$F$29,4,FALSE))</f>
        <v>261.38740920096853</v>
      </c>
      <c r="BE357" s="153">
        <f>$E357/(VLOOKUP(BE$2,怪物属性!$B$4:$F$29,3,FALSE)-$G357)/IF(BD357&lt;0,ABS(BD357),BD357)</f>
        <v>9.2981251852777055E-3</v>
      </c>
    </row>
    <row r="358" spans="1:57" x14ac:dyDescent="0.15">
      <c r="A358" s="30">
        <f>VLOOKUP(B358,装备升级!W:AB,静态模拟!C358+1,FALSE)+IF(静态模拟!D358=0,0,VLOOKUP(B358,装备强化!AP:AZ,静态模拟!D358+1,FALSE))</f>
        <v>137</v>
      </c>
      <c r="B358" s="149">
        <v>30</v>
      </c>
      <c r="C358" s="149">
        <v>3</v>
      </c>
      <c r="D358" s="149">
        <v>0</v>
      </c>
      <c r="E358" s="149">
        <f t="shared" si="16"/>
        <v>50910</v>
      </c>
      <c r="F358" s="22">
        <f t="shared" si="17"/>
        <v>16970</v>
      </c>
      <c r="G358" s="22">
        <f t="shared" si="18"/>
        <v>8485</v>
      </c>
      <c r="H358" s="152">
        <f>VLOOKUP(H$2,怪物属性!$B$4:$F$29,5,FALSE)/($F358-VLOOKUP(H$2,怪物属性!$B$4:$F$29,4,FALSE))</f>
        <v>0.67150355047854271</v>
      </c>
      <c r="I358" s="153">
        <f>$E358/(VLOOKUP(I$2,怪物属性!$B$4:$F$29,3,FALSE)-$G358)/IF(H358&lt;0,ABS(H358),H358)</f>
        <v>-10.93064272362089</v>
      </c>
      <c r="J358" s="152">
        <f>VLOOKUP(J$2,怪物属性!$B$4:$F$29,5,FALSE)/($F358-VLOOKUP(J$2,怪物属性!$B$4:$F$29,4,FALSE))</f>
        <v>1.0021854511395567</v>
      </c>
      <c r="K358" s="153">
        <f>$E358/(VLOOKUP(K$2,怪物属性!$B$4:$F$29,3,FALSE)-$G358)/IF(J358&lt;0,ABS(J358),J358)</f>
        <v>-7.799628636329067</v>
      </c>
      <c r="L358" s="152">
        <f>VLOOKUP(L$2,怪物属性!$B$4:$F$29,5,FALSE)/($F358-VLOOKUP(L$2,怪物属性!$B$4:$F$29,4,FALSE))</f>
        <v>1.6036377415687761</v>
      </c>
      <c r="M358" s="153">
        <f>$E358/(VLOOKUP(M$2,怪物属性!$B$4:$F$29,3,FALSE)-$G358)/IF(L358&lt;0,ABS(L358),L358)</f>
        <v>-5.2146142183079167</v>
      </c>
      <c r="N358" s="152">
        <f>VLOOKUP(N$2,怪物属性!$B$4:$F$29,5,FALSE)/($F358-VLOOKUP(N$2,怪物属性!$B$4:$F$29,4,FALSE))</f>
        <v>2.1114234602606694</v>
      </c>
      <c r="O358" s="153">
        <f>$E358/(VLOOKUP(O$2,怪物属性!$B$4:$F$29,3,FALSE)-$G358)/IF(N358&lt;0,ABS(N358),N358)</f>
        <v>-4.2585121362280409</v>
      </c>
      <c r="P358" s="152">
        <f>VLOOKUP(P$2,怪物属性!$B$4:$F$29,5,FALSE)/($F358-VLOOKUP(P$2,怪物属性!$B$4:$F$29,4,FALSE))</f>
        <v>2.9645743099101427</v>
      </c>
      <c r="Q358" s="153">
        <f>$E358/(VLOOKUP(Q$2,怪物属性!$B$4:$F$29,3,FALSE)-$G358)/IF(P358&lt;0,ABS(P358),P358)</f>
        <v>-3.2816330844234378</v>
      </c>
      <c r="R358" s="152">
        <f>VLOOKUP(R$2,怪物属性!$B$4:$F$29,5,FALSE)/($F358-VLOOKUP(R$2,怪物属性!$B$4:$F$29,4,FALSE))</f>
        <v>3.6872912983696722</v>
      </c>
      <c r="S358" s="153">
        <f>$E358/(VLOOKUP(S$2,怪物属性!$B$4:$F$29,3,FALSE)-$G358)/IF(R358&lt;0,ABS(R358),R358)</f>
        <v>-2.8890736814817757</v>
      </c>
      <c r="T358" s="152">
        <f>VLOOKUP(T$2,怪物属性!$B$4:$F$29,5,FALSE)/($F358-VLOOKUP(T$2,怪物属性!$B$4:$F$29,4,FALSE))</f>
        <v>4.8138918345705193</v>
      </c>
      <c r="U358" s="153">
        <f>$E358/(VLOOKUP(U$2,怪物属性!$B$4:$F$29,3,FALSE)-$G358)/IF(T358&lt;0,ABS(T358),T358)</f>
        <v>-2.4334198554823803</v>
      </c>
      <c r="V358" s="152">
        <f>VLOOKUP(V$2,怪物属性!$B$4:$F$29,5,FALSE)/($F358-VLOOKUP(V$2,怪物属性!$B$4:$F$29,4,FALSE))</f>
        <v>5.7181208053691277</v>
      </c>
      <c r="W358" s="153">
        <f>$E358/(VLOOKUP(W$2,怪物属性!$B$4:$F$29,3,FALSE)-$G358)/IF(V358&lt;0,ABS(V358),V358)</f>
        <v>-2.278217668343737</v>
      </c>
      <c r="X358" s="152">
        <f>VLOOKUP(X$2,怪物属性!$B$4:$F$29,5,FALSE)/($F358-VLOOKUP(X$2,怪物属性!$B$4:$F$29,4,FALSE))</f>
        <v>7.1311943443681596</v>
      </c>
      <c r="Y358" s="153">
        <f>$E358/(VLOOKUP(Y$2,怪物属性!$B$4:$F$29,3,FALSE)-$G358)/IF(X358&lt;0,ABS(X358),X358)</f>
        <v>-2.0585514973997565</v>
      </c>
      <c r="Z358" s="152">
        <f>VLOOKUP(Z$2,怪物属性!$B$4:$F$29,5,FALSE)/($F358-VLOOKUP(Z$2,怪物属性!$B$4:$F$29,4,FALSE))</f>
        <v>8.2555272401680551</v>
      </c>
      <c r="AA358" s="153">
        <f>$E358/(VLOOKUP(AA$2,怪物属性!$B$4:$F$29,3,FALSE)-$G358)/IF(Z358&lt;0,ABS(Z358),Z358)</f>
        <v>-2.0413033909883493</v>
      </c>
      <c r="AB358" s="152">
        <f>VLOOKUP(AB$2,怪物属性!$B$4:$F$29,5,FALSE)/($F358-VLOOKUP(AB$2,怪物属性!$B$4:$F$29,4,FALSE))</f>
        <v>13.786063027075011</v>
      </c>
      <c r="AC358" s="153">
        <f>$E358/(VLOOKUP(AC$2,怪物属性!$B$4:$F$29,3,FALSE)-$G358)/IF(AB358&lt;0,ABS(AB358),AB358)</f>
        <v>-3.8587878249600833</v>
      </c>
      <c r="AD358" s="152">
        <f>VLOOKUP(AD$2,怪物属性!$B$4:$F$29,5,FALSE)/($F358-VLOOKUP(AD$2,怪物属性!$B$4:$F$29,4,FALSE))</f>
        <v>15.862191346371668</v>
      </c>
      <c r="AE358" s="153">
        <f>$E358/(VLOOKUP(AE$2,怪物属性!$B$4:$F$29,3,FALSE)-$G358)/IF(AD358&lt;0,ABS(AD358),AD358)</f>
        <v>-9.3299962669006611</v>
      </c>
      <c r="AF358" s="152">
        <f>VLOOKUP(AF$2,怪物属性!$B$4:$F$29,5,FALSE)/($F358-VLOOKUP(AF$2,怪物属性!$B$4:$F$29,4,FALSE))</f>
        <v>18.953079178885631</v>
      </c>
      <c r="AG358" s="153">
        <f>$E358/(VLOOKUP(AG$2,怪物属性!$B$4:$F$29,3,FALSE)-$G358)/IF(AF358&lt;0,ABS(AF358),AF358)</f>
        <v>9.3267606632626752</v>
      </c>
      <c r="AH358" s="152">
        <f>VLOOKUP(AH$2,怪物属性!$B$4:$F$29,5,FALSE)/($F358-VLOOKUP(AH$2,怪物属性!$B$4:$F$29,4,FALSE))</f>
        <v>21.5</v>
      </c>
      <c r="AI358" s="153">
        <f>$E358/(VLOOKUP(AI$2,怪物属性!$B$4:$F$29,3,FALSE)-$G358)/IF(AH358&lt;0,ABS(AH358),AH358)</f>
        <v>2.5654463453349794</v>
      </c>
      <c r="AJ358" s="152">
        <f>VLOOKUP(AJ$2,怪物属性!$B$4:$F$29,5,FALSE)/($F358-VLOOKUP(AJ$2,怪物属性!$B$4:$F$29,4,FALSE))</f>
        <v>25.24345295829292</v>
      </c>
      <c r="AK358" s="153">
        <f>$E358/(VLOOKUP(AK$2,怪物属性!$B$4:$F$29,3,FALSE)-$G358)/IF(AJ358&lt;0,ABS(AJ358),AJ358)</f>
        <v>1.2724041306909544</v>
      </c>
      <c r="AL358" s="152">
        <f>VLOOKUP(AL$2,怪物属性!$B$4:$F$29,5,FALSE)/($F358-VLOOKUP(AL$2,怪物属性!$B$4:$F$29,4,FALSE))</f>
        <v>28.479697749730132</v>
      </c>
      <c r="AM358" s="153">
        <f>$E358/(VLOOKUP(AM$2,怪物属性!$B$4:$F$29,3,FALSE)-$G358)/IF(AL358&lt;0,ABS(AL358),AL358)</f>
        <v>0.77552676611842952</v>
      </c>
      <c r="AN358" s="152">
        <f>VLOOKUP(AN$2,怪物属性!$B$4:$F$29,5,FALSE)/($F358-VLOOKUP(AN$2,怪物属性!$B$4:$F$29,4,FALSE))</f>
        <v>33.005456560661607</v>
      </c>
      <c r="AO358" s="153">
        <f>$E358/(VLOOKUP(AO$2,怪物属性!$B$4:$F$29,3,FALSE)-$G358)/IF(AN358&lt;0,ABS(AN358),AN358)</f>
        <v>0.51467208022910249</v>
      </c>
      <c r="AP358" s="152">
        <f>VLOOKUP(AP$2,怪物属性!$B$4:$F$29,5,FALSE)/($F358-VLOOKUP(AP$2,怪物属性!$B$4:$F$29,4,FALSE))</f>
        <v>36.799016163035837</v>
      </c>
      <c r="AQ358" s="153">
        <f>$E358/(VLOOKUP(AQ$2,怪物属性!$B$4:$F$29,3,FALSE)-$G358)/IF(AP358&lt;0,ABS(AP358),AP358)</f>
        <v>0.36902131220478623</v>
      </c>
      <c r="AR358" s="152">
        <f>VLOOKUP(AR$2,怪物属性!$B$4:$F$29,5,FALSE)/($F358-VLOOKUP(AR$2,怪物属性!$B$4:$F$29,4,FALSE))</f>
        <v>42.268310369833209</v>
      </c>
      <c r="AS358" s="153">
        <f>$E358/(VLOOKUP(AS$2,怪物属性!$B$4:$F$29,3,FALSE)-$G358)/IF(AR358&lt;0,ABS(AR358),AR358)</f>
        <v>0.26676598637718724</v>
      </c>
      <c r="AT358" s="152">
        <f>VLOOKUP(AT$2,怪物属性!$B$4:$F$29,5,FALSE)/($F358-VLOOKUP(AT$2,怪物属性!$B$4:$F$29,4,FALSE))</f>
        <v>46.975155279503106</v>
      </c>
      <c r="AU358" s="153">
        <f>$E358/(VLOOKUP(AU$2,怪物属性!$B$4:$F$29,3,FALSE)-$G358)/IF(AT358&lt;0,ABS(AT358),AT358)</f>
        <v>0.20106945811031493</v>
      </c>
      <c r="AV358" s="152">
        <f>VLOOKUP(AV$2,怪物属性!$B$4:$F$29,5,FALSE)/($F358-VLOOKUP(AV$2,怪物属性!$B$4:$F$29,4,FALSE))</f>
        <v>54.049497140603428</v>
      </c>
      <c r="AW358" s="153">
        <f>$E358/(VLOOKUP(AW$2,怪物属性!$B$4:$F$29,3,FALSE)-$G358)/IF(AV358&lt;0,ABS(AV358),AV358)</f>
        <v>0.14671563958175879</v>
      </c>
      <c r="AX358" s="152">
        <f>VLOOKUP(AX$2,怪物属性!$B$4:$F$29,5,FALSE)/($F358-VLOOKUP(AX$2,怪物属性!$B$4:$F$29,4,FALSE))</f>
        <v>60.196660097500256</v>
      </c>
      <c r="AY358" s="153">
        <f>$E358/(VLOOKUP(AY$2,怪物属性!$B$4:$F$29,3,FALSE)-$G358)/IF(AX358&lt;0,ABS(AX358),AX358)</f>
        <v>0.11300480815109563</v>
      </c>
      <c r="AZ358" s="152">
        <f>VLOOKUP(AZ$2,怪物属性!$B$4:$F$29,5,FALSE)/($F358-VLOOKUP(AZ$2,怪物属性!$B$4:$F$29,4,FALSE))</f>
        <v>69.624161073825505</v>
      </c>
      <c r="BA358" s="153">
        <f>$E358/(VLOOKUP(BA$2,怪物属性!$B$4:$F$29,3,FALSE)-$G358)/IF(AZ358&lt;0,ABS(AZ358),AZ358)</f>
        <v>8.1699629391484729E-2</v>
      </c>
      <c r="BB358" s="152">
        <f>VLOOKUP(BB$2,怪物属性!$B$4:$F$29,5,FALSE)/($F358-VLOOKUP(BB$2,怪物属性!$B$4:$F$29,4,FALSE))</f>
        <v>79.494437577255866</v>
      </c>
      <c r="BC358" s="153">
        <f>$E358/(VLOOKUP(BC$2,怪物属性!$B$4:$F$29,3,FALSE)-$G358)/IF(BB358&lt;0,ABS(BB358),BB358)</f>
        <v>5.9785489850715981E-2</v>
      </c>
      <c r="BD358" s="152">
        <f>VLOOKUP(BD$2,怪物属性!$B$4:$F$29,5,FALSE)/($F358-VLOOKUP(BD$2,怪物属性!$B$4:$F$29,4,FALSE))</f>
        <v>100.60857409133271</v>
      </c>
      <c r="BE358" s="153">
        <f>$E358/(VLOOKUP(BE$2,怪物属性!$B$4:$F$29,3,FALSE)-$G358)/IF(BD358&lt;0,ABS(BD358),BD358)</f>
        <v>3.5941507947908187E-2</v>
      </c>
    </row>
    <row r="359" spans="1:57" x14ac:dyDescent="0.15">
      <c r="A359" s="30">
        <f>VLOOKUP(B359,装备升级!W:AB,静态模拟!C359+1,FALSE)+IF(静态模拟!D359=0,0,VLOOKUP(B359,装备强化!AP:AZ,静态模拟!D359+1,FALSE))</f>
        <v>713</v>
      </c>
      <c r="B359" s="149">
        <v>30</v>
      </c>
      <c r="C359" s="149">
        <v>3</v>
      </c>
      <c r="D359" s="149">
        <v>1</v>
      </c>
      <c r="E359" s="149">
        <f t="shared" si="16"/>
        <v>51000</v>
      </c>
      <c r="F359" s="22">
        <f t="shared" si="17"/>
        <v>17000</v>
      </c>
      <c r="G359" s="22">
        <f t="shared" si="18"/>
        <v>8500</v>
      </c>
      <c r="H359" s="152">
        <f>VLOOKUP(H$2,怪物属性!$B$4:$F$29,5,FALSE)/($F359-VLOOKUP(H$2,怪物属性!$B$4:$F$29,4,FALSE))</f>
        <v>0.67026194144838214</v>
      </c>
      <c r="I359" s="153">
        <f>$E359/(VLOOKUP(I$2,怪物属性!$B$4:$F$29,3,FALSE)-$G359)/IF(H359&lt;0,ABS(H359),H359)</f>
        <v>-10.94657677635071</v>
      </c>
      <c r="J359" s="152">
        <f>VLOOKUP(J$2,怪物属性!$B$4:$F$29,5,FALSE)/($F359-VLOOKUP(J$2,怪物属性!$B$4:$F$29,4,FALSE))</f>
        <v>1.000311623558741</v>
      </c>
      <c r="K359" s="153">
        <f>$E359/(VLOOKUP(K$2,怪物属性!$B$4:$F$29,3,FALSE)-$G359)/IF(J359&lt;0,ABS(J359),J359)</f>
        <v>-7.8100661993769469</v>
      </c>
      <c r="L359" s="152">
        <f>VLOOKUP(L$2,怪物属性!$B$4:$F$29,5,FALSE)/($F359-VLOOKUP(L$2,怪物属性!$B$4:$F$29,4,FALSE))</f>
        <v>1.600605143721634</v>
      </c>
      <c r="M359" s="153">
        <f>$E359/(VLOOKUP(M$2,怪物属性!$B$4:$F$29,3,FALSE)-$G359)/IF(L359&lt;0,ABS(L359),L359)</f>
        <v>-5.2208666164677133</v>
      </c>
      <c r="N359" s="152">
        <f>VLOOKUP(N$2,怪物属性!$B$4:$F$29,5,FALSE)/($F359-VLOOKUP(N$2,怪物属性!$B$4:$F$29,4,FALSE))</f>
        <v>2.1073842622114527</v>
      </c>
      <c r="O359" s="153">
        <f>$E359/(VLOOKUP(O$2,怪物属性!$B$4:$F$29,3,FALSE)-$G359)/IF(N359&lt;0,ABS(N359),N359)</f>
        <v>-4.262923601189117</v>
      </c>
      <c r="P359" s="152">
        <f>VLOOKUP(P$2,怪物属性!$B$4:$F$29,5,FALSE)/($F359-VLOOKUP(P$2,怪物属性!$B$4:$F$29,4,FALSE))</f>
        <v>2.9588360539389638</v>
      </c>
      <c r="Q359" s="153">
        <f>$E359/(VLOOKUP(Q$2,怪物属性!$B$4:$F$29,3,FALSE)-$G359)/IF(P359&lt;0,ABS(P359),P359)</f>
        <v>-3.2843954946205738</v>
      </c>
      <c r="R359" s="152">
        <f>VLOOKUP(R$2,怪物属性!$B$4:$F$29,5,FALSE)/($F359-VLOOKUP(R$2,怪物属性!$B$4:$F$29,4,FALSE))</f>
        <v>3.6800627327974906</v>
      </c>
      <c r="S359" s="153">
        <f>$E359/(VLOOKUP(S$2,怪物属性!$B$4:$F$29,3,FALSE)-$G359)/IF(R359&lt;0,ABS(R359),R359)</f>
        <v>-2.8907925339233174</v>
      </c>
      <c r="T359" s="152">
        <f>VLOOKUP(T$2,怪物属性!$B$4:$F$29,5,FALSE)/($F359-VLOOKUP(T$2,怪物属性!$B$4:$F$29,4,FALSE))</f>
        <v>4.8043391983066543</v>
      </c>
      <c r="U359" s="153">
        <f>$E359/(VLOOKUP(U$2,怪物属性!$B$4:$F$29,3,FALSE)-$G359)/IF(T359&lt;0,ABS(T359),T359)</f>
        <v>-2.4341673191513995</v>
      </c>
      <c r="V359" s="152">
        <f>VLOOKUP(V$2,怪物属性!$B$4:$F$29,5,FALSE)/($F359-VLOOKUP(V$2,怪物属性!$B$4:$F$29,4,FALSE))</f>
        <v>5.7066309444072338</v>
      </c>
      <c r="W359" s="153">
        <f>$E359/(VLOOKUP(W$2,怪物属性!$B$4:$F$29,3,FALSE)-$G359)/IF(V359&lt;0,ABS(V359),V359)</f>
        <v>-2.2780963117476203</v>
      </c>
      <c r="X359" s="152">
        <f>VLOOKUP(X$2,怪物属性!$B$4:$F$29,5,FALSE)/($F359-VLOOKUP(X$2,怪物属性!$B$4:$F$29,4,FALSE))</f>
        <v>7.1166813649006171</v>
      </c>
      <c r="Y359" s="153">
        <f>$E359/(VLOOKUP(Y$2,怪物属性!$B$4:$F$29,3,FALSE)-$G359)/IF(X359&lt;0,ABS(X359),X359)</f>
        <v>-2.0574968549930208</v>
      </c>
      <c r="Z359" s="152">
        <f>VLOOKUP(Z$2,怪物属性!$B$4:$F$29,5,FALSE)/($F359-VLOOKUP(Z$2,怪物属性!$B$4:$F$29,4,FALSE))</f>
        <v>8.2385043645611375</v>
      </c>
      <c r="AA359" s="153">
        <f>$E359/(VLOOKUP(AA$2,怪物属性!$B$4:$F$29,3,FALSE)-$G359)/IF(Z359&lt;0,ABS(Z359),Z359)</f>
        <v>-2.0390131787260226</v>
      </c>
      <c r="AB359" s="152">
        <f>VLOOKUP(AB$2,怪物属性!$B$4:$F$29,5,FALSE)/($F359-VLOOKUP(AB$2,怪物属性!$B$4:$F$29,4,FALSE))</f>
        <v>13.755535872453498</v>
      </c>
      <c r="AC359" s="153">
        <f>$E359/(VLOOKUP(AC$2,怪物属性!$B$4:$F$29,3,FALSE)-$G359)/IF(AB359&lt;0,ABS(AB359),AB359)</f>
        <v>-3.8144014372818837</v>
      </c>
      <c r="AD359" s="152">
        <f>VLOOKUP(AD$2,怪物属性!$B$4:$F$29,5,FALSE)/($F359-VLOOKUP(AD$2,怪物属性!$B$4:$F$29,4,FALSE))</f>
        <v>15.826339184811271</v>
      </c>
      <c r="AE359" s="153">
        <f>$E359/(VLOOKUP(AE$2,怪物属性!$B$4:$F$29,3,FALSE)-$G359)/IF(AD359&lt;0,ABS(AD359),AD359)</f>
        <v>-8.9762565858177279</v>
      </c>
      <c r="AF359" s="152">
        <f>VLOOKUP(AF$2,怪物属性!$B$4:$F$29,5,FALSE)/($F359-VLOOKUP(AF$2,怪物属性!$B$4:$F$29,4,FALSE))</f>
        <v>18.909300893132123</v>
      </c>
      <c r="AG359" s="153">
        <f>$E359/(VLOOKUP(AG$2,怪物属性!$B$4:$F$29,3,FALSE)-$G359)/IF(AF359&lt;0,ABS(AF359),AF359)</f>
        <v>9.8794338230155052</v>
      </c>
      <c r="AH359" s="152">
        <f>VLOOKUP(AH$2,怪物属性!$B$4:$F$29,5,FALSE)/($F359-VLOOKUP(AH$2,怪物属性!$B$4:$F$29,4,FALSE))</f>
        <v>21.44922059518186</v>
      </c>
      <c r="AI359" s="153">
        <f>$E359/(VLOOKUP(AI$2,怪物属性!$B$4:$F$29,3,FALSE)-$G359)/IF(AH359&lt;0,ABS(AH359),AH359)</f>
        <v>2.6186219975598628</v>
      </c>
      <c r="AJ359" s="152">
        <f>VLOOKUP(AJ$2,怪物属性!$B$4:$F$29,5,FALSE)/($F359-VLOOKUP(AJ$2,怪物属性!$B$4:$F$29,4,FALSE))</f>
        <v>25.182389937106919</v>
      </c>
      <c r="AK359" s="153">
        <f>$E359/(VLOOKUP(AK$2,怪物属性!$B$4:$F$29,3,FALSE)-$G359)/IF(AJ359&lt;0,ABS(AJ359),AJ359)</f>
        <v>1.2899520861304301</v>
      </c>
      <c r="AL359" s="152">
        <f>VLOOKUP(AL$2,怪物属性!$B$4:$F$29,5,FALSE)/($F359-VLOOKUP(AL$2,怪物属性!$B$4:$F$29,4,FALSE))</f>
        <v>28.408929015157788</v>
      </c>
      <c r="AM359" s="153">
        <f>$E359/(VLOOKUP(AM$2,怪物属性!$B$4:$F$29,3,FALSE)-$G359)/IF(AL359&lt;0,ABS(AL359),AL359)</f>
        <v>0.78393459838615842</v>
      </c>
      <c r="AN359" s="152">
        <f>VLOOKUP(AN$2,怪物属性!$B$4:$F$29,5,FALSE)/($F359-VLOOKUP(AN$2,怪物属性!$B$4:$F$29,4,FALSE))</f>
        <v>32.92125180712646</v>
      </c>
      <c r="AO359" s="153">
        <f>$E359/(VLOOKUP(AO$2,怪物属性!$B$4:$F$29,3,FALSE)-$G359)/IF(AN359&lt;0,ABS(AN359),AN359)</f>
        <v>0.51950077094160763</v>
      </c>
      <c r="AP359" s="152">
        <f>VLOOKUP(AP$2,怪物属性!$B$4:$F$29,5,FALSE)/($F359-VLOOKUP(AP$2,怪物属性!$B$4:$F$29,4,FALSE))</f>
        <v>36.702295426669004</v>
      </c>
      <c r="AQ359" s="153">
        <f>$E359/(VLOOKUP(AQ$2,怪物属性!$B$4:$F$29,3,FALSE)-$G359)/IF(AP359&lt;0,ABS(AP359),AP359)</f>
        <v>0.3721368145834334</v>
      </c>
      <c r="AR359" s="152">
        <f>VLOOKUP(AR$2,怪物属性!$B$4:$F$29,5,FALSE)/($F359-VLOOKUP(AR$2,怪物属性!$B$4:$F$29,4,FALSE))</f>
        <v>42.153679262339544</v>
      </c>
      <c r="AS359" s="153">
        <f>$E359/(VLOOKUP(AS$2,怪物属性!$B$4:$F$29,3,FALSE)-$G359)/IF(AR359&lt;0,ABS(AR359),AR359)</f>
        <v>0.26885751212370756</v>
      </c>
      <c r="AT359" s="152">
        <f>VLOOKUP(AT$2,怪物属性!$B$4:$F$29,5,FALSE)/($F359-VLOOKUP(AT$2,怪物属性!$B$4:$F$29,4,FALSE))</f>
        <v>46.842905405405403</v>
      </c>
      <c r="AU359" s="153">
        <f>$E359/(VLOOKUP(AU$2,怪物属性!$B$4:$F$29,3,FALSE)-$G359)/IF(AT359&lt;0,ABS(AT359),AT359)</f>
        <v>0.20255729252712734</v>
      </c>
      <c r="AV359" s="152">
        <f>VLOOKUP(AV$2,怪物属性!$B$4:$F$29,5,FALSE)/($F359-VLOOKUP(AV$2,怪物属性!$B$4:$F$29,4,FALSE))</f>
        <v>53.890090444357057</v>
      </c>
      <c r="AW359" s="153">
        <f>$E359/(VLOOKUP(AW$2,怪物属性!$B$4:$F$29,3,FALSE)-$G359)/IF(AV359&lt;0,ABS(AV359),AV359)</f>
        <v>0.14775498070885976</v>
      </c>
      <c r="AX359" s="152">
        <f>VLOOKUP(AX$2,怪物属性!$B$4:$F$29,5,FALSE)/($F359-VLOOKUP(AX$2,怪物属性!$B$4:$F$29,4,FALSE))</f>
        <v>60.009926584634471</v>
      </c>
      <c r="AY359" s="153">
        <f>$E359/(VLOOKUP(AY$2,怪物属性!$B$4:$F$29,3,FALSE)-$G359)/IF(AX359&lt;0,ABS(AX359),AX359)</f>
        <v>0.11378489712762037</v>
      </c>
      <c r="AZ359" s="152">
        <f>VLOOKUP(AZ$2,怪物属性!$B$4:$F$29,5,FALSE)/($F359-VLOOKUP(AZ$2,怪物属性!$B$4:$F$29,4,FALSE))</f>
        <v>69.391304347826093</v>
      </c>
      <c r="BA359" s="153">
        <f>$E359/(VLOOKUP(BA$2,怪物属性!$B$4:$F$29,3,FALSE)-$G359)/IF(AZ359&lt;0,ABS(AZ359),AZ359)</f>
        <v>8.2256564747066316E-2</v>
      </c>
      <c r="BB359" s="152">
        <f>VLOOKUP(BB$2,怪物属性!$B$4:$F$29,5,FALSE)/($F359-VLOOKUP(BB$2,怪物属性!$B$4:$F$29,4,FALSE))</f>
        <v>79.200738916256157</v>
      </c>
      <c r="BC359" s="153">
        <f>$E359/(VLOOKUP(BC$2,怪物属性!$B$4:$F$29,3,FALSE)-$G359)/IF(BB359&lt;0,ABS(BB359),BB359)</f>
        <v>6.0197568122036776E-2</v>
      </c>
      <c r="BD359" s="152">
        <f>VLOOKUP(BD$2,怪物属性!$B$4:$F$29,5,FALSE)/($F359-VLOOKUP(BD$2,怪物属性!$B$4:$F$29,4,FALSE))</f>
        <v>100.14192949907236</v>
      </c>
      <c r="BE359" s="153">
        <f>$E359/(VLOOKUP(BE$2,怪物属性!$B$4:$F$29,3,FALSE)-$G359)/IF(BD359&lt;0,ABS(BD359),BD359)</f>
        <v>3.6211403970549817E-2</v>
      </c>
    </row>
    <row r="360" spans="1:57" x14ac:dyDescent="0.15">
      <c r="A360" s="30">
        <f>VLOOKUP(B360,装备升级!W:AB,静态模拟!C360+1,FALSE)+IF(静态模拟!D360=0,0,VLOOKUP(B360,装备强化!AP:AZ,静态模拟!D360+1,FALSE))</f>
        <v>1319</v>
      </c>
      <c r="B360" s="149">
        <v>30</v>
      </c>
      <c r="C360" s="149">
        <v>3</v>
      </c>
      <c r="D360" s="149">
        <v>2</v>
      </c>
      <c r="E360" s="149">
        <f t="shared" si="16"/>
        <v>51090</v>
      </c>
      <c r="F360" s="22">
        <f t="shared" si="17"/>
        <v>17030</v>
      </c>
      <c r="G360" s="22">
        <f t="shared" si="18"/>
        <v>8515</v>
      </c>
      <c r="H360" s="152">
        <f>VLOOKUP(H$2,怪物属性!$B$4:$F$29,5,FALSE)/($F360-VLOOKUP(H$2,怪物属性!$B$4:$F$29,4,FALSE))</f>
        <v>0.66902491541064291</v>
      </c>
      <c r="I360" s="153">
        <f>$E360/(VLOOKUP(I$2,怪物属性!$B$4:$F$29,3,FALSE)-$G360)/IF(H360&lt;0,ABS(H360),H360)</f>
        <v>-10.962513489164117</v>
      </c>
      <c r="J360" s="152">
        <f>VLOOKUP(J$2,怪物属性!$B$4:$F$29,5,FALSE)/($F360-VLOOKUP(J$2,怪物属性!$B$4:$F$29,4,FALSE))</f>
        <v>0.99844479004665632</v>
      </c>
      <c r="K360" s="153">
        <f>$E360/(VLOOKUP(K$2,怪物属性!$B$4:$F$29,3,FALSE)-$G360)/IF(J360&lt;0,ABS(J360),J360)</f>
        <v>-7.8205073267999898</v>
      </c>
      <c r="L360" s="152">
        <f>VLOOKUP(L$2,怪物属性!$B$4:$F$29,5,FALSE)/($F360-VLOOKUP(L$2,怪物属性!$B$4:$F$29,4,FALSE))</f>
        <v>1.597583993959985</v>
      </c>
      <c r="M360" s="153">
        <f>$E360/(VLOOKUP(M$2,怪物属性!$B$4:$F$29,3,FALSE)-$G360)/IF(L360&lt;0,ABS(L360),L360)</f>
        <v>-5.2271231162067249</v>
      </c>
      <c r="N360" s="152">
        <f>VLOOKUP(N$2,怪物属性!$B$4:$F$29,5,FALSE)/($F360-VLOOKUP(N$2,怪物属性!$B$4:$F$29,4,FALSE))</f>
        <v>2.1033604887983706</v>
      </c>
      <c r="O360" s="153">
        <f>$E360/(VLOOKUP(O$2,怪物属性!$B$4:$F$29,3,FALSE)-$G360)/IF(N360&lt;0,ABS(N360),N360)</f>
        <v>-4.2673405220082357</v>
      </c>
      <c r="P360" s="152">
        <f>VLOOKUP(P$2,怪物属性!$B$4:$F$29,5,FALSE)/($F360-VLOOKUP(P$2,怪物属性!$B$4:$F$29,4,FALSE))</f>
        <v>2.9531199690900896</v>
      </c>
      <c r="Q360" s="153">
        <f>$E360/(VLOOKUP(Q$2,怪物属性!$B$4:$F$29,3,FALSE)-$G360)/IF(P360&lt;0,ABS(P360),P360)</f>
        <v>-3.2871645322041139</v>
      </c>
      <c r="R360" s="152">
        <f>VLOOKUP(R$2,怪物属性!$B$4:$F$29,5,FALSE)/($F360-VLOOKUP(R$2,怪物属性!$B$4:$F$29,4,FALSE))</f>
        <v>3.6728624535315983</v>
      </c>
      <c r="S360" s="153">
        <f>$E360/(VLOOKUP(S$2,怪物属性!$B$4:$F$29,3,FALSE)-$G360)/IF(R360&lt;0,ABS(R360),R360)</f>
        <v>-2.8925206028170867</v>
      </c>
      <c r="T360" s="152">
        <f>VLOOKUP(T$2,怪物属性!$B$4:$F$29,5,FALSE)/($F360-VLOOKUP(T$2,怪物属性!$B$4:$F$29,4,FALSE))</f>
        <v>4.7948243992606283</v>
      </c>
      <c r="U360" s="153">
        <f>$E360/(VLOOKUP(U$2,怪物属性!$B$4:$F$29,3,FALSE)-$G360)/IF(T360&lt;0,ABS(T360),T360)</f>
        <v>-2.4349266483334486</v>
      </c>
      <c r="V360" s="152">
        <f>VLOOKUP(V$2,怪物属性!$B$4:$F$29,5,FALSE)/($F360-VLOOKUP(V$2,怪物属性!$B$4:$F$29,4,FALSE))</f>
        <v>5.6951871657754012</v>
      </c>
      <c r="W360" s="153">
        <f>$E360/(VLOOKUP(W$2,怪物属性!$B$4:$F$29,3,FALSE)-$G360)/IF(V360&lt;0,ABS(V360),V360)</f>
        <v>-2.2779919741915178</v>
      </c>
      <c r="X360" s="152">
        <f>VLOOKUP(X$2,怪物属性!$B$4:$F$29,5,FALSE)/($F360-VLOOKUP(X$2,怪物属性!$B$4:$F$29,4,FALSE))</f>
        <v>7.1022273373502136</v>
      </c>
      <c r="Y360" s="153">
        <f>$E360/(VLOOKUP(Y$2,怪物属性!$B$4:$F$29,3,FALSE)-$G360)/IF(X360&lt;0,ABS(X360),X360)</f>
        <v>-2.0564659728593067</v>
      </c>
      <c r="Z360" s="152">
        <f>VLOOKUP(Z$2,怪物属性!$B$4:$F$29,5,FALSE)/($F360-VLOOKUP(Z$2,怪物属性!$B$4:$F$29,4,FALSE))</f>
        <v>8.2215515467453191</v>
      </c>
      <c r="AA360" s="153">
        <f>$E360/(VLOOKUP(AA$2,怪物属性!$B$4:$F$29,3,FALSE)-$G360)/IF(Z360&lt;0,ABS(Z360),Z360)</f>
        <v>-2.0367602520020278</v>
      </c>
      <c r="AB360" s="152">
        <f>VLOOKUP(AB$2,怪物属性!$B$4:$F$29,5,FALSE)/($F360-VLOOKUP(AB$2,怪物属性!$B$4:$F$29,4,FALSE))</f>
        <v>13.725143614670792</v>
      </c>
      <c r="AC360" s="153">
        <f>$E360/(VLOOKUP(AC$2,怪物属性!$B$4:$F$29,3,FALSE)-$G360)/IF(AB360&lt;0,ABS(AB360),AB360)</f>
        <v>-3.7713935377551437</v>
      </c>
      <c r="AD360" s="152">
        <f>VLOOKUP(AD$2,怪物属性!$B$4:$F$29,5,FALSE)/($F360-VLOOKUP(AD$2,怪物属性!$B$4:$F$29,4,FALSE))</f>
        <v>15.790648725851312</v>
      </c>
      <c r="AE360" s="153">
        <f>$E360/(VLOOKUP(AE$2,怪物属性!$B$4:$F$29,3,FALSE)-$G360)/IF(AD360&lt;0,ABS(AD360),AD360)</f>
        <v>-8.6509604796177637</v>
      </c>
      <c r="AF360" s="152">
        <f>VLOOKUP(AF$2,怪物属性!$B$4:$F$29,5,FALSE)/($F360-VLOOKUP(AF$2,怪物属性!$B$4:$F$29,4,FALSE))</f>
        <v>18.865724381625441</v>
      </c>
      <c r="AG360" s="153">
        <f>$E360/(VLOOKUP(AG$2,怪物属性!$B$4:$F$29,3,FALSE)-$G360)/IF(AF360&lt;0,ABS(AF360),AF360)</f>
        <v>10.496456526568428</v>
      </c>
      <c r="AH360" s="152">
        <f>VLOOKUP(AH$2,怪物属性!$B$4:$F$29,5,FALSE)/($F360-VLOOKUP(AH$2,怪物属性!$B$4:$F$29,4,FALSE))</f>
        <v>21.398680490103676</v>
      </c>
      <c r="AI360" s="153">
        <f>$E360/(VLOOKUP(AI$2,怪物属性!$B$4:$F$29,3,FALSE)-$G360)/IF(AH360&lt;0,ABS(AH360),AH360)</f>
        <v>2.6736062610531999</v>
      </c>
      <c r="AJ360" s="152">
        <f>VLOOKUP(AJ$2,怪物属性!$B$4:$F$29,5,FALSE)/($F360-VLOOKUP(AJ$2,怪物属性!$B$4:$F$29,4,FALSE))</f>
        <v>25.121621621621621</v>
      </c>
      <c r="AK360" s="153">
        <f>$E360/(VLOOKUP(AK$2,怪物属性!$B$4:$F$29,3,FALSE)-$G360)/IF(AJ360&lt;0,ABS(AJ360),AJ360)</f>
        <v>1.3078497065635331</v>
      </c>
      <c r="AL360" s="152">
        <f>VLOOKUP(AL$2,怪物属性!$B$4:$F$29,5,FALSE)/($F360-VLOOKUP(AL$2,怪物属性!$B$4:$F$29,4,FALSE))</f>
        <v>28.338511112947202</v>
      </c>
      <c r="AM360" s="153">
        <f>$E360/(VLOOKUP(AM$2,怪物属性!$B$4:$F$29,3,FALSE)-$G360)/IF(AL360&lt;0,ABS(AL360),AL360)</f>
        <v>0.79246022374417235</v>
      </c>
      <c r="AN360" s="152">
        <f>VLOOKUP(AN$2,怪物属性!$B$4:$F$29,5,FALSE)/($F360-VLOOKUP(AN$2,怪物属性!$B$4:$F$29,4,FALSE))</f>
        <v>32.837475612859443</v>
      </c>
      <c r="AO360" s="153">
        <f>$E360/(VLOOKUP(AO$2,怪物属性!$B$4:$F$29,3,FALSE)-$G360)/IF(AN360&lt;0,ABS(AN360),AN360)</f>
        <v>0.52438298704959407</v>
      </c>
      <c r="AP360" s="152">
        <f>VLOOKUP(AP$2,怪物属性!$B$4:$F$29,5,FALSE)/($F360-VLOOKUP(AP$2,怪物属性!$B$4:$F$29,4,FALSE))</f>
        <v>36.60608178958406</v>
      </c>
      <c r="AQ360" s="153">
        <f>$E360/(VLOOKUP(AQ$2,怪物属性!$B$4:$F$29,3,FALSE)-$G360)/IF(AP360&lt;0,ABS(AP360),AP360)</f>
        <v>0.37528091480039055</v>
      </c>
      <c r="AR360" s="152">
        <f>VLOOKUP(AR$2,怪物属性!$B$4:$F$29,5,FALSE)/($F360-VLOOKUP(AR$2,怪物属性!$B$4:$F$29,4,FALSE))</f>
        <v>42.03966822935449</v>
      </c>
      <c r="AS360" s="153">
        <f>$E360/(VLOOKUP(AS$2,怪物属性!$B$4:$F$29,3,FALSE)-$G360)/IF(AR360&lt;0,ABS(AR360),AR360)</f>
        <v>0.27096561004427788</v>
      </c>
      <c r="AT360" s="152">
        <f>VLOOKUP(AT$2,怪物属性!$B$4:$F$29,5,FALSE)/($F360-VLOOKUP(AT$2,怪物属性!$B$4:$F$29,4,FALSE))</f>
        <v>46.711398090960138</v>
      </c>
      <c r="AU360" s="153">
        <f>$E360/(VLOOKUP(AU$2,怪物属性!$B$4:$F$29,3,FALSE)-$G360)/IF(AT360&lt;0,ABS(AT360),AT360)</f>
        <v>0.20405547269960819</v>
      </c>
      <c r="AV360" s="152">
        <f>VLOOKUP(AV$2,怪物属性!$B$4:$F$29,5,FALSE)/($F360-VLOOKUP(AV$2,怪物属性!$B$4:$F$29,4,FALSE))</f>
        <v>53.731621250735152</v>
      </c>
      <c r="AW360" s="153">
        <f>$E360/(VLOOKUP(AW$2,怪物属性!$B$4:$F$29,3,FALSE)-$G360)/IF(AV360&lt;0,ABS(AV360),AV360)</f>
        <v>0.14880074299283977</v>
      </c>
      <c r="AX360" s="152">
        <f>VLOOKUP(AX$2,怪物属性!$B$4:$F$29,5,FALSE)/($F360-VLOOKUP(AX$2,怪物属性!$B$4:$F$29,4,FALSE))</f>
        <v>59.824348005360271</v>
      </c>
      <c r="AY360" s="153">
        <f>$E360/(VLOOKUP(AY$2,怪物属性!$B$4:$F$29,3,FALSE)-$G360)/IF(AX360&lt;0,ABS(AX360),AX360)</f>
        <v>0.11456937399024696</v>
      </c>
      <c r="AZ360" s="152">
        <f>VLOOKUP(AZ$2,怪物属性!$B$4:$F$29,5,FALSE)/($F360-VLOOKUP(AZ$2,怪物属性!$B$4:$F$29,4,FALSE))</f>
        <v>69.16</v>
      </c>
      <c r="BA360" s="153">
        <f>$E360/(VLOOKUP(BA$2,怪物属性!$B$4:$F$29,3,FALSE)-$G360)/IF(AZ360&lt;0,ABS(AZ360),AZ360)</f>
        <v>8.2816345797228491E-2</v>
      </c>
      <c r="BB360" s="152">
        <f>VLOOKUP(BB$2,怪物属性!$B$4:$F$29,5,FALSE)/($F360-VLOOKUP(BB$2,怪物属性!$B$4:$F$29,4,FALSE))</f>
        <v>78.909202453987731</v>
      </c>
      <c r="BC360" s="153">
        <f>$E360/(VLOOKUP(BC$2,怪物属性!$B$4:$F$29,3,FALSE)-$G360)/IF(BB360&lt;0,ABS(BB360),BB360)</f>
        <v>6.0611589760277515E-2</v>
      </c>
      <c r="BD360" s="152">
        <f>VLOOKUP(BD$2,怪物属性!$B$4:$F$29,5,FALSE)/($F360-VLOOKUP(BD$2,怪物属性!$B$4:$F$29,4,FALSE))</f>
        <v>99.679593721144968</v>
      </c>
      <c r="BE360" s="153">
        <f>$E360/(VLOOKUP(BE$2,怪物属性!$B$4:$F$29,3,FALSE)-$G360)/IF(BD360&lt;0,ABS(BD360),BD360)</f>
        <v>3.6482469744927137E-2</v>
      </c>
    </row>
    <row r="361" spans="1:57" x14ac:dyDescent="0.15">
      <c r="A361" s="30">
        <f>VLOOKUP(B361,装备升级!W:AB,静态模拟!C361+1,FALSE)+IF(静态模拟!D361=0,0,VLOOKUP(B361,装备强化!AP:AZ,静态模拟!D361+1,FALSE))</f>
        <v>2012</v>
      </c>
      <c r="B361" s="149">
        <v>30</v>
      </c>
      <c r="C361" s="149">
        <v>3</v>
      </c>
      <c r="D361" s="149">
        <v>3</v>
      </c>
      <c r="E361" s="149">
        <f t="shared" si="16"/>
        <v>51180</v>
      </c>
      <c r="F361" s="22">
        <f t="shared" si="17"/>
        <v>17060</v>
      </c>
      <c r="G361" s="22">
        <f t="shared" si="18"/>
        <v>8530</v>
      </c>
      <c r="H361" s="152">
        <f>VLOOKUP(H$2,怪物属性!$B$4:$F$29,5,FALSE)/($F361-VLOOKUP(H$2,怪物属性!$B$4:$F$29,4,FALSE))</f>
        <v>0.66779244703715079</v>
      </c>
      <c r="I361" s="153">
        <f>$E361/(VLOOKUP(I$2,怪物属性!$B$4:$F$29,3,FALSE)-$G361)/IF(H361&lt;0,ABS(H361),H361)</f>
        <v>-10.978452844914028</v>
      </c>
      <c r="J361" s="152">
        <f>VLOOKUP(J$2,怪物属性!$B$4:$F$29,5,FALSE)/($F361-VLOOKUP(J$2,怪物属性!$B$4:$F$29,4,FALSE))</f>
        <v>0.99658491151816209</v>
      </c>
      <c r="K361" s="153">
        <f>$E361/(VLOOKUP(K$2,怪物属性!$B$4:$F$29,3,FALSE)-$G361)/IF(J361&lt;0,ABS(J361),J361)</f>
        <v>-7.8309519941399959</v>
      </c>
      <c r="L361" s="152">
        <f>VLOOKUP(L$2,怪物属性!$B$4:$F$29,5,FALSE)/($F361-VLOOKUP(L$2,怪物属性!$B$4:$F$29,4,FALSE))</f>
        <v>1.5945742275810098</v>
      </c>
      <c r="M361" s="153">
        <f>$E361/(VLOOKUP(M$2,怪物属性!$B$4:$F$29,3,FALSE)-$G361)/IF(L361&lt;0,ABS(L361),L361)</f>
        <v>-5.233383687430206</v>
      </c>
      <c r="N361" s="152">
        <f>VLOOKUP(N$2,怪物属性!$B$4:$F$29,5,FALSE)/($F361-VLOOKUP(N$2,怪物属性!$B$4:$F$29,4,FALSE))</f>
        <v>2.0993520518358531</v>
      </c>
      <c r="O361" s="153">
        <f>$E361/(VLOOKUP(O$2,怪物属性!$B$4:$F$29,3,FALSE)-$G361)/IF(N361&lt;0,ABS(N361),N361)</f>
        <v>-4.2717628556656653</v>
      </c>
      <c r="P361" s="152">
        <f>VLOOKUP(P$2,怪物属性!$B$4:$F$29,5,FALSE)/($F361-VLOOKUP(P$2,怪物属性!$B$4:$F$29,4,FALSE))</f>
        <v>2.9474259271161385</v>
      </c>
      <c r="Q361" s="153">
        <f>$E361/(VLOOKUP(Q$2,怪物属性!$B$4:$F$29,3,FALSE)-$G361)/IF(P361&lt;0,ABS(P361),P361)</f>
        <v>-3.2899401406692497</v>
      </c>
      <c r="R361" s="152">
        <f>VLOOKUP(R$2,怪物属性!$B$4:$F$29,5,FALSE)/($F361-VLOOKUP(R$2,怪物属性!$B$4:$F$29,4,FALSE))</f>
        <v>3.6656902948642842</v>
      </c>
      <c r="S361" s="153">
        <f>$E361/(VLOOKUP(S$2,怪物属性!$B$4:$F$29,3,FALSE)-$G361)/IF(R361&lt;0,ABS(R361),R361)</f>
        <v>-2.8942578021887155</v>
      </c>
      <c r="T361" s="152">
        <f>VLOOKUP(T$2,怪物属性!$B$4:$F$29,5,FALSE)/($F361-VLOOKUP(T$2,怪物属性!$B$4:$F$29,4,FALSE))</f>
        <v>4.7853472130715513</v>
      </c>
      <c r="U361" s="153">
        <f>$E361/(VLOOKUP(U$2,怪物属性!$B$4:$F$29,3,FALSE)-$G361)/IF(T361&lt;0,ABS(T361),T361)</f>
        <v>-2.4356977214279603</v>
      </c>
      <c r="V361" s="152">
        <f>VLOOKUP(V$2,怪物属性!$B$4:$F$29,5,FALSE)/($F361-VLOOKUP(V$2,怪物属性!$B$4:$F$29,4,FALSE))</f>
        <v>5.6837891927951967</v>
      </c>
      <c r="W361" s="153">
        <f>$E361/(VLOOKUP(W$2,怪物属性!$B$4:$F$29,3,FALSE)-$G361)/IF(V361&lt;0,ABS(V361),V361)</f>
        <v>-2.2779044619347761</v>
      </c>
      <c r="X361" s="152">
        <f>VLOOKUP(X$2,怪物属性!$B$4:$F$29,5,FALSE)/($F361-VLOOKUP(X$2,怪物属性!$B$4:$F$29,4,FALSE))</f>
        <v>7.0878319032497803</v>
      </c>
      <c r="Y361" s="153">
        <f>$E361/(VLOOKUP(Y$2,怪物属性!$B$4:$F$29,3,FALSE)-$G361)/IF(X361&lt;0,ABS(X361),X361)</f>
        <v>-2.055458546639866</v>
      </c>
      <c r="Z361" s="152">
        <f>VLOOKUP(Z$2,怪物属性!$B$4:$F$29,5,FALSE)/($F361-VLOOKUP(Z$2,怪物属性!$B$4:$F$29,4,FALSE))</f>
        <v>8.2046683551235535</v>
      </c>
      <c r="AA361" s="153">
        <f>$E361/(VLOOKUP(AA$2,怪物属性!$B$4:$F$29,3,FALSE)-$G361)/IF(Z361&lt;0,ABS(Z361),Z361)</f>
        <v>-2.0345440635726524</v>
      </c>
      <c r="AB361" s="152">
        <f>VLOOKUP(AB$2,怪物属性!$B$4:$F$29,5,FALSE)/($F361-VLOOKUP(AB$2,怪物属性!$B$4:$F$29,4,FALSE))</f>
        <v>13.694885361552029</v>
      </c>
      <c r="AC361" s="153">
        <f>$E361/(VLOOKUP(AC$2,怪物属性!$B$4:$F$29,3,FALSE)-$G361)/IF(AB361&lt;0,ABS(AB361),AB361)</f>
        <v>-3.7297022182293493</v>
      </c>
      <c r="AD361" s="152">
        <f>VLOOKUP(AD$2,怪物属性!$B$4:$F$29,5,FALSE)/($F361-VLOOKUP(AD$2,怪物属性!$B$4:$F$29,4,FALSE))</f>
        <v>15.755118877971949</v>
      </c>
      <c r="AE361" s="153">
        <f>$E361/(VLOOKUP(AE$2,怪物属性!$B$4:$F$29,3,FALSE)-$G361)/IF(AD361&lt;0,ABS(AD361),AD361)</f>
        <v>-8.3508175604608379</v>
      </c>
      <c r="AF361" s="152">
        <f>VLOOKUP(AF$2,怪物属性!$B$4:$F$29,5,FALSE)/($F361-VLOOKUP(AF$2,怪物属性!$B$4:$F$29,4,FALSE))</f>
        <v>18.822348252605764</v>
      </c>
      <c r="AG361" s="153">
        <f>$E361/(VLOOKUP(AG$2,怪物属性!$B$4:$F$29,3,FALSE)-$G361)/IF(AF361&lt;0,ABS(AF361),AF361)</f>
        <v>11.189745356106641</v>
      </c>
      <c r="AH361" s="152">
        <f>VLOOKUP(AH$2,怪物属性!$B$4:$F$29,5,FALSE)/($F361-VLOOKUP(AH$2,怪物属性!$B$4:$F$29,4,FALSE))</f>
        <v>21.348377997179124</v>
      </c>
      <c r="AI361" s="153">
        <f>$E361/(VLOOKUP(AI$2,怪物属性!$B$4:$F$29,3,FALSE)-$G361)/IF(AH361&lt;0,ABS(AH361),AH361)</f>
        <v>2.7304918322923037</v>
      </c>
      <c r="AJ361" s="152">
        <f>VLOOKUP(AJ$2,怪物属性!$B$4:$F$29,5,FALSE)/($F361-VLOOKUP(AJ$2,怪物属性!$B$4:$F$29,4,FALSE))</f>
        <v>25.061145883485796</v>
      </c>
      <c r="AK361" s="153">
        <f>$E361/(VLOOKUP(AK$2,怪物属性!$B$4:$F$29,3,FALSE)-$G361)/IF(AJ361&lt;0,ABS(AJ361),AJ361)</f>
        <v>1.3261072094738429</v>
      </c>
      <c r="AL361" s="152">
        <f>VLOOKUP(AL$2,怪物属性!$B$4:$F$29,5,FALSE)/($F361-VLOOKUP(AL$2,怪物属性!$B$4:$F$29,4,FALSE))</f>
        <v>28.268441440698922</v>
      </c>
      <c r="AM361" s="153">
        <f>$E361/(VLOOKUP(AM$2,怪物属性!$B$4:$F$29,3,FALSE)-$G361)/IF(AL361&lt;0,ABS(AL361),AL361)</f>
        <v>0.80110598763011021</v>
      </c>
      <c r="AN361" s="152">
        <f>VLOOKUP(AN$2,怪物属性!$B$4:$F$29,5,FALSE)/($F361-VLOOKUP(AN$2,怪物属性!$B$4:$F$29,4,FALSE))</f>
        <v>32.754124714442845</v>
      </c>
      <c r="AO361" s="153">
        <f>$E361/(VLOOKUP(AO$2,怪物属性!$B$4:$F$29,3,FALSE)-$G361)/IF(AN361&lt;0,ABS(AN361),AN361)</f>
        <v>0.52931954448896812</v>
      </c>
      <c r="AP361" s="152">
        <f>VLOOKUP(AP$2,怪物属性!$B$4:$F$29,5,FALSE)/($F361-VLOOKUP(AP$2,怪物属性!$B$4:$F$29,4,FALSE))</f>
        <v>36.510371274185111</v>
      </c>
      <c r="AQ361" s="153">
        <f>$E361/(VLOOKUP(AQ$2,怪物属性!$B$4:$F$29,3,FALSE)-$G361)/IF(AP361&lt;0,ABS(AP361),AP361)</f>
        <v>0.37845396029159833</v>
      </c>
      <c r="AR361" s="152">
        <f>VLOOKUP(AR$2,怪物属性!$B$4:$F$29,5,FALSE)/($F361-VLOOKUP(AR$2,怪物属性!$B$4:$F$29,4,FALSE))</f>
        <v>41.926272253191875</v>
      </c>
      <c r="AS361" s="153">
        <f>$E361/(VLOOKUP(AS$2,怪物属性!$B$4:$F$29,3,FALSE)-$G361)/IF(AR361&lt;0,ABS(AR361),AR361)</f>
        <v>0.27309044697286511</v>
      </c>
      <c r="AT361" s="152">
        <f>VLOOKUP(AT$2,怪物属性!$B$4:$F$29,5,FALSE)/($F361-VLOOKUP(AT$2,怪物属性!$B$4:$F$29,4,FALSE))</f>
        <v>46.580627099664056</v>
      </c>
      <c r="AU361" s="153">
        <f>$E361/(VLOOKUP(AU$2,怪物属性!$B$4:$F$29,3,FALSE)-$G361)/IF(AT361&lt;0,ABS(AT361),AT361)</f>
        <v>0.20556408572953597</v>
      </c>
      <c r="AV361" s="152">
        <f>VLOOKUP(AV$2,怪物属性!$B$4:$F$29,5,FALSE)/($F361-VLOOKUP(AV$2,怪物属性!$B$4:$F$29,4,FALSE))</f>
        <v>53.574081313526193</v>
      </c>
      <c r="AW361" s="153">
        <f>$E361/(VLOOKUP(AW$2,怪物属性!$B$4:$F$29,3,FALSE)-$G361)/IF(AV361&lt;0,ABS(AV361),AV361)</f>
        <v>0.14985297175951212</v>
      </c>
      <c r="AX361" s="152">
        <f>VLOOKUP(AX$2,怪物属性!$B$4:$F$29,5,FALSE)/($F361-VLOOKUP(AX$2,怪物属性!$B$4:$F$29,4,FALSE))</f>
        <v>59.639913677936491</v>
      </c>
      <c r="AY361" s="153">
        <f>$E361/(VLOOKUP(AY$2,怪物属性!$B$4:$F$29,3,FALSE)-$G361)/IF(AX361&lt;0,ABS(AX361),AX361)</f>
        <v>0.11535826528217676</v>
      </c>
      <c r="AZ361" s="152">
        <f>VLOOKUP(AZ$2,怪物属性!$B$4:$F$29,5,FALSE)/($F361-VLOOKUP(AZ$2,怪物属性!$B$4:$F$29,4,FALSE))</f>
        <v>68.930232558139537</v>
      </c>
      <c r="BA361" s="153">
        <f>$E361/(VLOOKUP(BA$2,怪物属性!$B$4:$F$29,3,FALSE)-$G361)/IF(AZ361&lt;0,ABS(AZ361),AZ361)</f>
        <v>8.3378986922235832E-2</v>
      </c>
      <c r="BB361" s="152">
        <f>VLOOKUP(BB$2,怪物属性!$B$4:$F$29,5,FALSE)/($F361-VLOOKUP(BB$2,怪物属性!$B$4:$F$29,4,FALSE))</f>
        <v>78.619804400977998</v>
      </c>
      <c r="BC361" s="153">
        <f>$E361/(VLOOKUP(BC$2,怪物属性!$B$4:$F$29,3,FALSE)-$G361)/IF(BB361&lt;0,ABS(BB361),BB361)</f>
        <v>6.1027562963761176E-2</v>
      </c>
      <c r="BD361" s="152">
        <f>VLOOKUP(BD$2,怪物属性!$B$4:$F$29,5,FALSE)/($F361-VLOOKUP(BD$2,怪物属性!$B$4:$F$29,4,FALSE))</f>
        <v>99.221507352941174</v>
      </c>
      <c r="BE361" s="153">
        <f>$E361/(VLOOKUP(BE$2,怪物属性!$B$4:$F$29,3,FALSE)-$G361)/IF(BD361&lt;0,ABS(BD361),BD361)</f>
        <v>3.6754709021847333E-2</v>
      </c>
    </row>
    <row r="362" spans="1:57" x14ac:dyDescent="0.15">
      <c r="A362" s="30">
        <f>VLOOKUP(B362,装备升级!W:AB,静态模拟!C362+1,FALSE)+IF(静态模拟!D362=0,0,VLOOKUP(B362,装备强化!AP:AZ,静态模拟!D362+1,FALSE))</f>
        <v>2852</v>
      </c>
      <c r="B362" s="149">
        <v>30</v>
      </c>
      <c r="C362" s="149">
        <v>3</v>
      </c>
      <c r="D362" s="149">
        <v>4</v>
      </c>
      <c r="E362" s="149">
        <f t="shared" si="16"/>
        <v>51270</v>
      </c>
      <c r="F362" s="22">
        <f t="shared" si="17"/>
        <v>17090</v>
      </c>
      <c r="G362" s="22">
        <f t="shared" si="18"/>
        <v>8545</v>
      </c>
      <c r="H362" s="152">
        <f>VLOOKUP(H$2,怪物属性!$B$4:$F$29,5,FALSE)/($F362-VLOOKUP(H$2,怪物属性!$B$4:$F$29,4,FALSE))</f>
        <v>0.66656451118602511</v>
      </c>
      <c r="I362" s="153">
        <f>$E362/(VLOOKUP(I$2,怪物属性!$B$4:$F$29,3,FALSE)-$G362)/IF(H362&lt;0,ABS(H362),H362)</f>
        <v>-10.994394826600422</v>
      </c>
      <c r="J362" s="152">
        <f>VLOOKUP(J$2,怪物属性!$B$4:$F$29,5,FALSE)/($F362-VLOOKUP(J$2,怪物属性!$B$4:$F$29,4,FALSE))</f>
        <v>0.99473194917880381</v>
      </c>
      <c r="K362" s="153">
        <f>$E362/(VLOOKUP(K$2,怪物属性!$B$4:$F$29,3,FALSE)-$G362)/IF(J362&lt;0,ABS(J362),J362)</f>
        <v>-7.8414001771620239</v>
      </c>
      <c r="L362" s="152">
        <f>VLOOKUP(L$2,怪物属性!$B$4:$F$29,5,FALSE)/($F362-VLOOKUP(L$2,怪物属性!$B$4:$F$29,4,FALSE))</f>
        <v>1.5915757803685595</v>
      </c>
      <c r="M362" s="153">
        <f>$E362/(VLOOKUP(M$2,怪物属性!$B$4:$F$29,3,FALSE)-$G362)/IF(L362&lt;0,ABS(L362),L362)</f>
        <v>-5.2396483003371159</v>
      </c>
      <c r="N362" s="152">
        <f>VLOOKUP(N$2,怪物属性!$B$4:$F$29,5,FALSE)/($F362-VLOOKUP(N$2,怪物属性!$B$4:$F$29,4,FALSE))</f>
        <v>2.0953588638092824</v>
      </c>
      <c r="O362" s="153">
        <f>$E362/(VLOOKUP(O$2,怪物属性!$B$4:$F$29,3,FALSE)-$G362)/IF(N362&lt;0,ABS(N362),N362)</f>
        <v>-4.2761905595927701</v>
      </c>
      <c r="P362" s="152">
        <f>VLOOKUP(P$2,怪物属性!$B$4:$F$29,5,FALSE)/($F362-VLOOKUP(P$2,怪物属性!$B$4:$F$29,4,FALSE))</f>
        <v>2.9417538007569441</v>
      </c>
      <c r="Q362" s="153">
        <f>$E362/(VLOOKUP(Q$2,怪物属性!$B$4:$F$29,3,FALSE)-$G362)/IF(P362&lt;0,ABS(P362),P362)</f>
        <v>-3.2927222641516924</v>
      </c>
      <c r="R362" s="152">
        <f>VLOOKUP(R$2,怪物属性!$B$4:$F$29,5,FALSE)/($F362-VLOOKUP(R$2,怪物属性!$B$4:$F$29,4,FALSE))</f>
        <v>3.6585460923796531</v>
      </c>
      <c r="S362" s="153">
        <f>$E362/(VLOOKUP(S$2,怪物属性!$B$4:$F$29,3,FALSE)-$G362)/IF(R362&lt;0,ABS(R362),R362)</f>
        <v>-2.8960040471298547</v>
      </c>
      <c r="T362" s="152">
        <f>VLOOKUP(T$2,怪物属性!$B$4:$F$29,5,FALSE)/($F362-VLOOKUP(T$2,怪物属性!$B$4:$F$29,4,FALSE))</f>
        <v>4.7759074171488693</v>
      </c>
      <c r="U362" s="153">
        <f>$E362/(VLOOKUP(U$2,怪物属性!$B$4:$F$29,3,FALSE)-$G362)/IF(T362&lt;0,ABS(T362),T362)</f>
        <v>-2.4364804184903011</v>
      </c>
      <c r="V362" s="152">
        <f>VLOOKUP(V$2,怪物属性!$B$4:$F$29,5,FALSE)/($F362-VLOOKUP(V$2,怪物属性!$B$4:$F$29,4,FALSE))</f>
        <v>5.6724367509986688</v>
      </c>
      <c r="W362" s="153">
        <f>$E362/(VLOOKUP(W$2,怪物属性!$B$4:$F$29,3,FALSE)-$G362)/IF(V362&lt;0,ABS(V362),V362)</f>
        <v>-2.2778335841662876</v>
      </c>
      <c r="X362" s="152">
        <f>VLOOKUP(X$2,怪物属性!$B$4:$F$29,5,FALSE)/($F362-VLOOKUP(X$2,怪物属性!$B$4:$F$29,4,FALSE))</f>
        <v>7.0734947070325669</v>
      </c>
      <c r="Y362" s="153">
        <f>$E362/(VLOOKUP(Y$2,怪物属性!$B$4:$F$29,3,FALSE)-$G362)/IF(X362&lt;0,ABS(X362),X362)</f>
        <v>-2.0544742771521185</v>
      </c>
      <c r="Z362" s="152">
        <f>VLOOKUP(Z$2,怪物属性!$B$4:$F$29,5,FALSE)/($F362-VLOOKUP(Z$2,怪物属性!$B$4:$F$29,4,FALSE))</f>
        <v>8.1878543616367239</v>
      </c>
      <c r="AA362" s="153">
        <f>$E362/(VLOOKUP(AA$2,怪物属性!$B$4:$F$29,3,FALSE)-$G362)/IF(Z362&lt;0,ABS(Z362),Z362)</f>
        <v>-2.0323640768513132</v>
      </c>
      <c r="AB362" s="152">
        <f>VLOOKUP(AB$2,怪物属性!$B$4:$F$29,5,FALSE)/($F362-VLOOKUP(AB$2,怪物属性!$B$4:$F$29,4,FALSE))</f>
        <v>13.664760228772547</v>
      </c>
      <c r="AC362" s="153">
        <f>$E362/(VLOOKUP(AC$2,怪物属性!$B$4:$F$29,3,FALSE)-$G362)/IF(AB362&lt;0,ABS(AB362),AB362)</f>
        <v>-3.6892692229522459</v>
      </c>
      <c r="AD362" s="152">
        <f>VLOOKUP(AD$2,怪物属性!$B$4:$F$29,5,FALSE)/($F362-VLOOKUP(AD$2,怪物属性!$B$4:$F$29,4,FALSE))</f>
        <v>15.719748559455212</v>
      </c>
      <c r="AE362" s="153">
        <f>$E362/(VLOOKUP(AE$2,怪物属性!$B$4:$F$29,3,FALSE)-$G362)/IF(AD362&lt;0,ABS(AD362),AD362)</f>
        <v>-8.0730261119683888</v>
      </c>
      <c r="AF362" s="152">
        <f>VLOOKUP(AF$2,怪物属性!$B$4:$F$29,5,FALSE)/($F362-VLOOKUP(AF$2,怪物属性!$B$4:$F$29,4,FALSE))</f>
        <v>18.779171127083654</v>
      </c>
      <c r="AG362" s="153">
        <f>$E362/(VLOOKUP(AG$2,怪物属性!$B$4:$F$29,3,FALSE)-$G362)/IF(AF362&lt;0,ABS(AF362),AF362)</f>
        <v>11.974352836495662</v>
      </c>
      <c r="AH362" s="152">
        <f>VLOOKUP(AH$2,怪物属性!$B$4:$F$29,5,FALSE)/($F362-VLOOKUP(AH$2,怪物属性!$B$4:$F$29,4,FALSE))</f>
        <v>21.298311444652906</v>
      </c>
      <c r="AI362" s="153">
        <f>$E362/(VLOOKUP(AI$2,怪物属性!$B$4:$F$29,3,FALSE)-$G362)/IF(AH362&lt;0,ABS(AH362),AH362)</f>
        <v>2.7893778524690167</v>
      </c>
      <c r="AJ362" s="152">
        <f>VLOOKUP(AJ$2,怪物属性!$B$4:$F$29,5,FALSE)/($F362-VLOOKUP(AJ$2,怪物属性!$B$4:$F$29,4,FALSE))</f>
        <v>25.000960614793467</v>
      </c>
      <c r="AK362" s="153">
        <f>$E362/(VLOOKUP(AK$2,怪物属性!$B$4:$F$29,3,FALSE)-$G362)/IF(AJ362&lt;0,ABS(AJ362),AJ362)</f>
        <v>1.3447352143442937</v>
      </c>
      <c r="AL362" s="152">
        <f>VLOOKUP(AL$2,怪物属性!$B$4:$F$29,5,FALSE)/($F362-VLOOKUP(AL$2,怪物属性!$B$4:$F$29,4,FALSE))</f>
        <v>28.198717421688727</v>
      </c>
      <c r="AM362" s="153">
        <f>$E362/(VLOOKUP(AM$2,怪物属性!$B$4:$F$29,3,FALSE)-$G362)/IF(AL362&lt;0,ABS(AL362),AL362)</f>
        <v>0.80987429816591228</v>
      </c>
      <c r="AN362" s="152">
        <f>VLOOKUP(AN$2,怪物属性!$B$4:$F$29,5,FALSE)/($F362-VLOOKUP(AN$2,怪物属性!$B$4:$F$29,4,FALSE))</f>
        <v>32.671195881508986</v>
      </c>
      <c r="AO362" s="153">
        <f>$E362/(VLOOKUP(AO$2,怪物属性!$B$4:$F$29,3,FALSE)-$G362)/IF(AN362&lt;0,ABS(AN362),AN362)</f>
        <v>0.53431127586439886</v>
      </c>
      <c r="AP362" s="152">
        <f>VLOOKUP(AP$2,怪物属性!$B$4:$F$29,5,FALSE)/($F362-VLOOKUP(AP$2,怪物属性!$B$4:$F$29,4,FALSE))</f>
        <v>36.415159944367176</v>
      </c>
      <c r="AQ362" s="153">
        <f>$E362/(VLOOKUP(AQ$2,怪物属性!$B$4:$F$29,3,FALSE)-$G362)/IF(AP362&lt;0,ABS(AP362),AP362)</f>
        <v>0.38165630414389357</v>
      </c>
      <c r="AR362" s="152">
        <f>VLOOKUP(AR$2,怪物属性!$B$4:$F$29,5,FALSE)/($F362-VLOOKUP(AR$2,怪物属性!$B$4:$F$29,4,FALSE))</f>
        <v>41.813486370157818</v>
      </c>
      <c r="AS362" s="153">
        <f>$E362/(VLOOKUP(AS$2,怪物属性!$B$4:$F$29,3,FALSE)-$G362)/IF(AR362&lt;0,ABS(AR362),AR362)</f>
        <v>0.27523219199035837</v>
      </c>
      <c r="AT362" s="152">
        <f>VLOOKUP(AT$2,怪物属性!$B$4:$F$29,5,FALSE)/($F362-VLOOKUP(AT$2,怪物属性!$B$4:$F$29,4,FALSE))</f>
        <v>46.450586264656614</v>
      </c>
      <c r="AU362" s="153">
        <f>$E362/(VLOOKUP(AU$2,怪物属性!$B$4:$F$29,3,FALSE)-$G362)/IF(AT362&lt;0,ABS(AT362),AT362)</f>
        <v>0.20708321969919671</v>
      </c>
      <c r="AV362" s="152">
        <f>VLOOKUP(AV$2,怪物属性!$B$4:$F$29,5,FALSE)/($F362-VLOOKUP(AV$2,怪物属性!$B$4:$F$29,4,FALSE))</f>
        <v>53.417462482946796</v>
      </c>
      <c r="AW362" s="153">
        <f>$E362/(VLOOKUP(AW$2,怪物属性!$B$4:$F$29,3,FALSE)-$G362)/IF(AV362&lt;0,ABS(AV362),AV362)</f>
        <v>0.15091171276229209</v>
      </c>
      <c r="AX362" s="152">
        <f>VLOOKUP(AX$2,怪物属性!$B$4:$F$29,5,FALSE)/($F362-VLOOKUP(AX$2,怪物属性!$B$4:$F$29,4,FALSE))</f>
        <v>59.456613051941396</v>
      </c>
      <c r="AY362" s="153">
        <f>$E362/(VLOOKUP(AY$2,怪物属性!$B$4:$F$29,3,FALSE)-$G362)/IF(AX362&lt;0,ABS(AX362),AX362)</f>
        <v>0.11615159776113045</v>
      </c>
      <c r="AZ362" s="152">
        <f>VLOOKUP(AZ$2,怪物属性!$B$4:$F$29,5,FALSE)/($F362-VLOOKUP(AZ$2,怪物属性!$B$4:$F$29,4,FALSE))</f>
        <v>68.701986754966882</v>
      </c>
      <c r="BA362" s="153">
        <f>$E362/(VLOOKUP(BA$2,怪物属性!$B$4:$F$29,3,FALSE)-$G362)/IF(AZ362&lt;0,ABS(AZ362),AZ362)</f>
        <v>8.3944502599407583E-2</v>
      </c>
      <c r="BB362" s="152">
        <f>VLOOKUP(BB$2,怪物属性!$B$4:$F$29,5,FALSE)/($F362-VLOOKUP(BB$2,怪物属性!$B$4:$F$29,4,FALSE))</f>
        <v>78.332521315468938</v>
      </c>
      <c r="BC362" s="153">
        <f>$E362/(VLOOKUP(BC$2,怪物属性!$B$4:$F$29,3,FALSE)-$G362)/IF(BB362&lt;0,ABS(BB362),BB362)</f>
        <v>6.1445495976989825E-2</v>
      </c>
      <c r="BD362" s="152">
        <f>VLOOKUP(BD$2,怪物属性!$B$4:$F$29,5,FALSE)/($F362-VLOOKUP(BD$2,怪物属性!$B$4:$F$29,4,FALSE))</f>
        <v>98.7676120768527</v>
      </c>
      <c r="BE362" s="153">
        <f>$E362/(VLOOKUP(BE$2,怪物属性!$B$4:$F$29,3,FALSE)-$G362)/IF(BD362&lt;0,ABS(BD362),BD362)</f>
        <v>3.70281255681707E-2</v>
      </c>
    </row>
    <row r="363" spans="1:57" x14ac:dyDescent="0.15">
      <c r="A363" s="30">
        <f>VLOOKUP(B363,装备升级!W:AB,静态模拟!C363+1,FALSE)+IF(静态模拟!D363=0,0,VLOOKUP(B363,装备强化!AP:AZ,静态模拟!D363+1,FALSE))</f>
        <v>4248</v>
      </c>
      <c r="B363" s="149">
        <v>30</v>
      </c>
      <c r="C363" s="149">
        <v>3</v>
      </c>
      <c r="D363" s="149">
        <v>5</v>
      </c>
      <c r="E363" s="149">
        <f t="shared" si="16"/>
        <v>51360</v>
      </c>
      <c r="F363" s="22">
        <f t="shared" si="17"/>
        <v>17120</v>
      </c>
      <c r="G363" s="22">
        <f t="shared" si="18"/>
        <v>8560</v>
      </c>
      <c r="H363" s="152">
        <f>VLOOKUP(H$2,怪物属性!$B$4:$F$29,5,FALSE)/($F363-VLOOKUP(H$2,怪物属性!$B$4:$F$29,4,FALSE))</f>
        <v>0.6653410828999694</v>
      </c>
      <c r="I363" s="153">
        <f>$E363/(VLOOKUP(I$2,怪物属性!$B$4:$F$29,3,FALSE)-$G363)/IF(H363&lt;0,ABS(H363),H363)</f>
        <v>-11.010339417368765</v>
      </c>
      <c r="J363" s="152">
        <f>VLOOKUP(J$2,怪物属性!$B$4:$F$29,5,FALSE)/($F363-VLOOKUP(J$2,怪物属性!$B$4:$F$29,4,FALSE))</f>
        <v>0.99288586452211569</v>
      </c>
      <c r="K363" s="153">
        <f>$E363/(VLOOKUP(K$2,怪物属性!$B$4:$F$29,3,FALSE)-$G363)/IF(J363&lt;0,ABS(J363),J363)</f>
        <v>-7.8518518518518521</v>
      </c>
      <c r="L363" s="152">
        <f>VLOOKUP(L$2,怪物属性!$B$4:$F$29,5,FALSE)/($F363-VLOOKUP(L$2,怪物属性!$B$4:$F$29,4,FALSE))</f>
        <v>1.5885885885885886</v>
      </c>
      <c r="M363" s="153">
        <f>$E363/(VLOOKUP(M$2,怪物属性!$B$4:$F$29,3,FALSE)-$G363)/IF(L363&lt;0,ABS(L363),L363)</f>
        <v>-5.2459169254165428</v>
      </c>
      <c r="N363" s="152">
        <f>VLOOKUP(N$2,怪物属性!$B$4:$F$29,5,FALSE)/($F363-VLOOKUP(N$2,怪物属性!$B$4:$F$29,4,FALSE))</f>
        <v>2.0913808378686243</v>
      </c>
      <c r="O363" s="153">
        <f>$E363/(VLOOKUP(O$2,怪物属性!$B$4:$F$29,3,FALSE)-$G363)/IF(N363&lt;0,ABS(N363),N363)</f>
        <v>-4.2806235916661191</v>
      </c>
      <c r="P363" s="152">
        <f>VLOOKUP(P$2,怪物属性!$B$4:$F$29,5,FALSE)/($F363-VLOOKUP(P$2,怪物属性!$B$4:$F$29,4,FALSE))</f>
        <v>2.9361034637300722</v>
      </c>
      <c r="Q363" s="153">
        <f>$E363/(VLOOKUP(Q$2,怪物属性!$B$4:$F$29,3,FALSE)-$G363)/IF(P363&lt;0,ABS(P363),P363)</f>
        <v>-3.2955108474186292</v>
      </c>
      <c r="R363" s="152">
        <f>VLOOKUP(R$2,怪物属性!$B$4:$F$29,5,FALSE)/($F363-VLOOKUP(R$2,怪物属性!$B$4:$F$29,4,FALSE))</f>
        <v>3.6514296829410622</v>
      </c>
      <c r="S363" s="153">
        <f>$E363/(VLOOKUP(S$2,怪物属性!$B$4:$F$29,3,FALSE)-$G363)/IF(R363&lt;0,ABS(R363),R363)</f>
        <v>-2.8977592537817021</v>
      </c>
      <c r="T363" s="152">
        <f>VLOOKUP(T$2,怪物属性!$B$4:$F$29,5,FALSE)/($F363-VLOOKUP(T$2,怪物属性!$B$4:$F$29,4,FALSE))</f>
        <v>4.7665047906549418</v>
      </c>
      <c r="U363" s="153">
        <f>$E363/(VLOOKUP(U$2,怪物属性!$B$4:$F$29,3,FALSE)-$G363)/IF(T363&lt;0,ABS(T363),T363)</f>
        <v>-2.4372746212036747</v>
      </c>
      <c r="V363" s="152">
        <f>VLOOKUP(V$2,怪物属性!$B$4:$F$29,5,FALSE)/($F363-VLOOKUP(V$2,怪物属性!$B$4:$F$29,4,FALSE))</f>
        <v>5.6611295681063121</v>
      </c>
      <c r="W363" s="153">
        <f>$E363/(VLOOKUP(W$2,怪物属性!$B$4:$F$29,3,FALSE)-$G363)/IF(V363&lt;0,ABS(V363),V363)</f>
        <v>-2.2777791529493303</v>
      </c>
      <c r="X363" s="152">
        <f>VLOOKUP(X$2,怪物属性!$B$4:$F$29,5,FALSE)/($F363-VLOOKUP(X$2,怪物属性!$B$4:$F$29,4,FALSE))</f>
        <v>7.0592153960029611</v>
      </c>
      <c r="Y363" s="153">
        <f>$E363/(VLOOKUP(Y$2,怪物属性!$B$4:$F$29,3,FALSE)-$G363)/IF(X363&lt;0,ABS(X363),X363)</f>
        <v>-2.0535128702800813</v>
      </c>
      <c r="Z363" s="152">
        <f>VLOOKUP(Z$2,怪物属性!$B$4:$F$29,5,FALSE)/($F363-VLOOKUP(Z$2,怪物属性!$B$4:$F$29,4,FALSE))</f>
        <v>8.1711091417274524</v>
      </c>
      <c r="AA363" s="153">
        <f>$E363/(VLOOKUP(AA$2,怪物属性!$B$4:$F$29,3,FALSE)-$G363)/IF(Z363&lt;0,ABS(Z363),Z363)</f>
        <v>-2.0302197656503949</v>
      </c>
      <c r="AB363" s="152">
        <f>VLOOKUP(AB$2,怪物属性!$B$4:$F$29,5,FALSE)/($F363-VLOOKUP(AB$2,怪物属性!$B$4:$F$29,4,FALSE))</f>
        <v>13.634767339771729</v>
      </c>
      <c r="AC363" s="153">
        <f>$E363/(VLOOKUP(AC$2,怪物属性!$B$4:$F$29,3,FALSE)-$G363)/IF(AB363&lt;0,ABS(AB363),AB363)</f>
        <v>-3.6500396831339197</v>
      </c>
      <c r="AD363" s="152">
        <f>VLOOKUP(AD$2,怪物属性!$B$4:$F$29,5,FALSE)/($F363-VLOOKUP(AD$2,怪物属性!$B$4:$F$29,4,FALSE))</f>
        <v>15.684536698275219</v>
      </c>
      <c r="AE363" s="153">
        <f>$E363/(VLOOKUP(AE$2,怪物属性!$B$4:$F$29,3,FALSE)-$G363)/IF(AD363&lt;0,ABS(AD363),AD363)</f>
        <v>-7.815185618197936</v>
      </c>
      <c r="AF363" s="152">
        <f>VLOOKUP(AF$2,怪物属性!$B$4:$F$29,5,FALSE)/($F363-VLOOKUP(AF$2,怪物属性!$B$4:$F$29,4,FALSE))</f>
        <v>18.736191638693928</v>
      </c>
      <c r="AG363" s="153">
        <f>$E363/(VLOOKUP(AG$2,怪物属性!$B$4:$F$29,3,FALSE)-$G363)/IF(AF363&lt;0,ABS(AF363),AF363)</f>
        <v>12.869571640450454</v>
      </c>
      <c r="AH363" s="152">
        <f>VLOOKUP(AH$2,怪物属性!$B$4:$F$29,5,FALSE)/($F363-VLOOKUP(AH$2,怪物属性!$B$4:$F$29,4,FALSE))</f>
        <v>21.248479176415536</v>
      </c>
      <c r="AI363" s="153">
        <f>$E363/(VLOOKUP(AI$2,怪物属性!$B$4:$F$29,3,FALSE)-$G363)/IF(AH363&lt;0,ABS(AH363),AH363)</f>
        <v>2.8503704774821492</v>
      </c>
      <c r="AJ363" s="152">
        <f>VLOOKUP(AJ$2,怪物属性!$B$4:$F$29,5,FALSE)/($F363-VLOOKUP(AJ$2,怪物属性!$B$4:$F$29,4,FALSE))</f>
        <v>24.941063727839005</v>
      </c>
      <c r="AK363" s="153">
        <f>$E363/(VLOOKUP(AK$2,怪物属性!$B$4:$F$29,3,FALSE)-$G363)/IF(AJ363&lt;0,ABS(AJ363),AJ363)</f>
        <v>1.3637447626240289</v>
      </c>
      <c r="AL363" s="152">
        <f>VLOOKUP(AL$2,怪物属性!$B$4:$F$29,5,FALSE)/($F363-VLOOKUP(AL$2,怪物属性!$B$4:$F$29,4,FALSE))</f>
        <v>28.129336504551791</v>
      </c>
      <c r="AM363" s="153">
        <f>$E363/(VLOOKUP(AM$2,怪物属性!$B$4:$F$29,3,FALSE)-$G363)/IF(AL363&lt;0,ABS(AL363),AL363)</f>
        <v>0.81876762826603777</v>
      </c>
      <c r="AN363" s="152">
        <f>VLOOKUP(AN$2,怪物属性!$B$4:$F$29,5,FALSE)/($F363-VLOOKUP(AN$2,怪物属性!$B$4:$F$29,4,FALSE))</f>
        <v>32.588685916322923</v>
      </c>
      <c r="AO363" s="153">
        <f>$E363/(VLOOKUP(AO$2,怪物属性!$B$4:$F$29,3,FALSE)-$G363)/IF(AN363&lt;0,ABS(AN363),AN363)</f>
        <v>0.53935903087716008</v>
      </c>
      <c r="AP363" s="152">
        <f>VLOOKUP(AP$2,怪物属性!$B$4:$F$29,5,FALSE)/($F363-VLOOKUP(AP$2,怪物属性!$B$4:$F$29,4,FALSE))</f>
        <v>36.320443904976592</v>
      </c>
      <c r="AQ363" s="153">
        <f>$E363/(VLOOKUP(AQ$2,怪物属性!$B$4:$F$29,3,FALSE)-$G363)/IF(AP363&lt;0,ABS(AP363),AP363)</f>
        <v>0.38488830521036516</v>
      </c>
      <c r="AR363" s="152">
        <f>VLOOKUP(AR$2,怪物属性!$B$4:$F$29,5,FALSE)/($F363-VLOOKUP(AR$2,怪物属性!$B$4:$F$29,4,FALSE))</f>
        <v>41.70130566982651</v>
      </c>
      <c r="AS363" s="153">
        <f>$E363/(VLOOKUP(AS$2,怪物属性!$B$4:$F$29,3,FALSE)-$G363)/IF(AR363&lt;0,ABS(AR363),AR363)</f>
        <v>0.27739101646252345</v>
      </c>
      <c r="AT363" s="152">
        <f>VLOOKUP(AT$2,怪物属性!$B$4:$F$29,5,FALSE)/($F363-VLOOKUP(AT$2,怪物属性!$B$4:$F$29,4,FALSE))</f>
        <v>46.321269487750556</v>
      </c>
      <c r="AU363" s="153">
        <f>$E363/(VLOOKUP(AU$2,怪物属性!$B$4:$F$29,3,FALSE)-$G363)/IF(AT363&lt;0,ABS(AT363),AT363)</f>
        <v>0.20861296368522031</v>
      </c>
      <c r="AV363" s="152">
        <f>VLOOKUP(AV$2,怪物属性!$B$4:$F$29,5,FALSE)/($F363-VLOOKUP(AV$2,怪物属性!$B$4:$F$29,4,FALSE))</f>
        <v>53.261756704236298</v>
      </c>
      <c r="AW363" s="153">
        <f>$E363/(VLOOKUP(AW$2,怪物属性!$B$4:$F$29,3,FALSE)-$G363)/IF(AV363&lt;0,ABS(AV363),AV363)</f>
        <v>0.15197701218725135</v>
      </c>
      <c r="AX363" s="152">
        <f>VLOOKUP(AX$2,怪物属性!$B$4:$F$29,5,FALSE)/($F363-VLOOKUP(AX$2,怪物属性!$B$4:$F$29,4,FALSE))</f>
        <v>59.274435706260853</v>
      </c>
      <c r="AY363" s="153">
        <f>$E363/(VLOOKUP(AY$2,怪物属性!$B$4:$F$29,3,FALSE)-$G363)/IF(AX363&lt;0,ABS(AX363),AX363)</f>
        <v>0.11694939840151972</v>
      </c>
      <c r="AZ363" s="152">
        <f>VLOOKUP(AZ$2,怪物属性!$B$4:$F$29,5,FALSE)/($F363-VLOOKUP(AZ$2,怪物属性!$B$4:$F$29,4,FALSE))</f>
        <v>68.475247524752476</v>
      </c>
      <c r="BA363" s="153">
        <f>$E363/(VLOOKUP(BA$2,怪物属性!$B$4:$F$29,3,FALSE)-$G363)/IF(AZ363&lt;0,ABS(AZ363),AZ363)</f>
        <v>8.4512907403937784E-2</v>
      </c>
      <c r="BB363" s="152">
        <f>VLOOKUP(BB$2,怪物属性!$B$4:$F$29,5,FALSE)/($F363-VLOOKUP(BB$2,怪物属性!$B$4:$F$29,4,FALSE))</f>
        <v>78.047330097087382</v>
      </c>
      <c r="BC363" s="153">
        <f>$E363/(VLOOKUP(BC$2,怪物属性!$B$4:$F$29,3,FALSE)-$G363)/IF(BB363&lt;0,ABS(BB363),BB363)</f>
        <v>6.1865397090970171E-2</v>
      </c>
      <c r="BD363" s="152">
        <f>VLOOKUP(BD$2,怪物属性!$B$4:$F$29,5,FALSE)/($F363-VLOOKUP(BD$2,怪物属性!$B$4:$F$29,4,FALSE))</f>
        <v>98.317850637522767</v>
      </c>
      <c r="BE363" s="153">
        <f>$E363/(VLOOKUP(BE$2,怪物属性!$B$4:$F$29,3,FALSE)-$G363)/IF(BD363&lt;0,ABS(BD363),BD363)</f>
        <v>3.7302723166896611E-2</v>
      </c>
    </row>
    <row r="364" spans="1:57" x14ac:dyDescent="0.15">
      <c r="A364" s="30">
        <f>VLOOKUP(B364,装备升级!W:AB,静态模拟!C364+1,FALSE)+IF(静态模拟!D364=0,0,VLOOKUP(B364,装备强化!AP:AZ,静态模拟!D364+1,FALSE))</f>
        <v>5996</v>
      </c>
      <c r="B364" s="149">
        <v>30</v>
      </c>
      <c r="C364" s="149">
        <v>3</v>
      </c>
      <c r="D364" s="149">
        <v>6</v>
      </c>
      <c r="E364" s="149">
        <f t="shared" si="16"/>
        <v>51450</v>
      </c>
      <c r="F364" s="22">
        <f t="shared" si="17"/>
        <v>17150</v>
      </c>
      <c r="G364" s="22">
        <f t="shared" si="18"/>
        <v>8575</v>
      </c>
      <c r="H364" s="152">
        <f>VLOOKUP(H$2,怪物属性!$B$4:$F$29,5,FALSE)/($F364-VLOOKUP(H$2,怪物属性!$B$4:$F$29,4,FALSE))</f>
        <v>0.66412213740458015</v>
      </c>
      <c r="I364" s="153">
        <f>$E364/(VLOOKUP(I$2,怪物属性!$B$4:$F$29,3,FALSE)-$G364)/IF(H364&lt;0,ABS(H364),H364)</f>
        <v>-11.026286600508456</v>
      </c>
      <c r="J364" s="152">
        <f>VLOOKUP(J$2,怪物属性!$B$4:$F$29,5,FALSE)/($F364-VLOOKUP(J$2,怪物属性!$B$4:$F$29,4,FALSE))</f>
        <v>0.99104661932695282</v>
      </c>
      <c r="K364" s="153">
        <f>$E364/(VLOOKUP(K$2,怪物属性!$B$4:$F$29,3,FALSE)-$G364)/IF(J364&lt;0,ABS(J364),J364)</f>
        <v>-7.86230699441347</v>
      </c>
      <c r="L364" s="152">
        <f>VLOOKUP(L$2,怪物属性!$B$4:$F$29,5,FALSE)/($F364-VLOOKUP(L$2,怪物属性!$B$4:$F$29,4,FALSE))</f>
        <v>1.5856125889846384</v>
      </c>
      <c r="M364" s="153">
        <f>$E364/(VLOOKUP(M$2,怪物属性!$B$4:$F$29,3,FALSE)-$G364)/IF(L364&lt;0,ABS(L364),L364)</f>
        <v>-5.2521895334441799</v>
      </c>
      <c r="N364" s="152">
        <f>VLOOKUP(N$2,怪物属性!$B$4:$F$29,5,FALSE)/($F364-VLOOKUP(N$2,怪物属性!$B$4:$F$29,4,FALSE))</f>
        <v>2.0874178878221326</v>
      </c>
      <c r="O364" s="153">
        <f>$E364/(VLOOKUP(O$2,怪物属性!$B$4:$F$29,3,FALSE)-$G364)/IF(N364&lt;0,ABS(N364),N364)</f>
        <v>-4.2850619102016738</v>
      </c>
      <c r="P364" s="152">
        <f>VLOOKUP(P$2,怪物属性!$B$4:$F$29,5,FALSE)/($F364-VLOOKUP(P$2,怪物属性!$B$4:$F$29,4,FALSE))</f>
        <v>2.9304747907214517</v>
      </c>
      <c r="Q364" s="153">
        <f>$E364/(VLOOKUP(Q$2,怪物属性!$B$4:$F$29,3,FALSE)-$G364)/IF(P364&lt;0,ABS(P364),P364)</f>
        <v>-3.2983058358598201</v>
      </c>
      <c r="R364" s="152">
        <f>VLOOKUP(R$2,怪物属性!$B$4:$F$29,5,FALSE)/($F364-VLOOKUP(R$2,怪物属性!$B$4:$F$29,4,FALSE))</f>
        <v>3.6443409046787032</v>
      </c>
      <c r="S364" s="153">
        <f>$E364/(VLOOKUP(S$2,怪物属性!$B$4:$F$29,3,FALSE)-$G364)/IF(R364&lt;0,ABS(R364),R364)</f>
        <v>-2.8995233393188342</v>
      </c>
      <c r="T364" s="152">
        <f>VLOOKUP(T$2,怪物属性!$B$4:$F$29,5,FALSE)/($F364-VLOOKUP(T$2,怪物属性!$B$4:$F$29,4,FALSE))</f>
        <v>4.7571391144878179</v>
      </c>
      <c r="U364" s="153">
        <f>$E364/(VLOOKUP(U$2,怪物属性!$B$4:$F$29,3,FALSE)-$G364)/IF(T364&lt;0,ABS(T364),T364)</f>
        <v>-2.4380802128516037</v>
      </c>
      <c r="V364" s="152">
        <f>VLOOKUP(V$2,怪物属性!$B$4:$F$29,5,FALSE)/($F364-VLOOKUP(V$2,怪物属性!$B$4:$F$29,4,FALSE))</f>
        <v>5.6498673740053054</v>
      </c>
      <c r="W364" s="153">
        <f>$E364/(VLOOKUP(W$2,怪物属性!$B$4:$F$29,3,FALSE)-$G364)/IF(V364&lt;0,ABS(V364),V364)</f>
        <v>-2.2777409831676398</v>
      </c>
      <c r="X364" s="152">
        <f>VLOOKUP(X$2,怪物属性!$B$4:$F$29,5,FALSE)/($F364-VLOOKUP(X$2,怪物属性!$B$4:$F$29,4,FALSE))</f>
        <v>7.0449936203075687</v>
      </c>
      <c r="Y364" s="153">
        <f>$E364/(VLOOKUP(Y$2,怪物属性!$B$4:$F$29,3,FALSE)-$G364)/IF(X364&lt;0,ABS(X364),X364)</f>
        <v>-2.0525740368675693</v>
      </c>
      <c r="Z364" s="152">
        <f>VLOOKUP(Z$2,怪物属性!$B$4:$F$29,5,FALSE)/($F364-VLOOKUP(Z$2,怪物属性!$B$4:$F$29,4,FALSE))</f>
        <v>8.1544322743043747</v>
      </c>
      <c r="AA364" s="153">
        <f>$E364/(VLOOKUP(AA$2,怪物属性!$B$4:$F$29,3,FALSE)-$G364)/IF(Z364&lt;0,ABS(Z364),Z364)</f>
        <v>-2.0281106139305458</v>
      </c>
      <c r="AB364" s="152">
        <f>VLOOKUP(AB$2,怪物属性!$B$4:$F$29,5,FALSE)/($F364-VLOOKUP(AB$2,怪物属性!$B$4:$F$29,4,FALSE))</f>
        <v>13.604905825667981</v>
      </c>
      <c r="AC364" s="153">
        <f>$E364/(VLOOKUP(AC$2,怪物属性!$B$4:$F$29,3,FALSE)-$G364)/IF(AB364&lt;0,ABS(AB364),AB364)</f>
        <v>-3.6119618743277178</v>
      </c>
      <c r="AD364" s="152">
        <f>VLOOKUP(AD$2,怪物属性!$B$4:$F$29,5,FALSE)/($F364-VLOOKUP(AD$2,怪物属性!$B$4:$F$29,4,FALSE))</f>
        <v>15.649482231989868</v>
      </c>
      <c r="AE364" s="153">
        <f>$E364/(VLOOKUP(AE$2,怪物属性!$B$4:$F$29,3,FALSE)-$G364)/IF(AD364&lt;0,ABS(AD364),AD364)</f>
        <v>-7.5752274317704691</v>
      </c>
      <c r="AF364" s="152">
        <f>VLOOKUP(AF$2,怪物属性!$B$4:$F$29,5,FALSE)/($F364-VLOOKUP(AF$2,怪物属性!$B$4:$F$29,4,FALSE))</f>
        <v>18.693408433551529</v>
      </c>
      <c r="AG364" s="153">
        <f>$E364/(VLOOKUP(AG$2,怪物属性!$B$4:$F$29,3,FALSE)-$G364)/IF(AF364&lt;0,ABS(AF364),AF364)</f>
        <v>13.900540705145055</v>
      </c>
      <c r="AH364" s="152">
        <f>VLOOKUP(AH$2,怪物属性!$B$4:$F$29,5,FALSE)/($F364-VLOOKUP(AH$2,怪物属性!$B$4:$F$29,4,FALSE))</f>
        <v>21.198879551820728</v>
      </c>
      <c r="AI364" s="153">
        <f>$E364/(VLOOKUP(AI$2,怪物属性!$B$4:$F$29,3,FALSE)-$G364)/IF(AH364&lt;0,ABS(AH364),AH364)</f>
        <v>2.9135835095137423</v>
      </c>
      <c r="AJ364" s="152">
        <f>VLOOKUP(AJ$2,怪物属性!$B$4:$F$29,5,FALSE)/($F364-VLOOKUP(AJ$2,怪物属性!$B$4:$F$29,4,FALSE))</f>
        <v>24.881453154875718</v>
      </c>
      <c r="AK364" s="153">
        <f>$E364/(VLOOKUP(AK$2,怪物属性!$B$4:$F$29,3,FALSE)-$G364)/IF(AJ364&lt;0,ABS(AJ364),AJ364)</f>
        <v>1.3831473388972744</v>
      </c>
      <c r="AL364" s="152">
        <f>VLOOKUP(AL$2,怪物属性!$B$4:$F$29,5,FALSE)/($F364-VLOOKUP(AL$2,怪物属性!$B$4:$F$29,4,FALSE))</f>
        <v>28.060296162971447</v>
      </c>
      <c r="AM364" s="153">
        <f>$E364/(VLOOKUP(AM$2,怪物属性!$B$4:$F$29,3,FALSE)-$G364)/IF(AL364&lt;0,ABS(AL364),AL364)</f>
        <v>0.827788517831342</v>
      </c>
      <c r="AN364" s="152">
        <f>VLOOKUP(AN$2,怪物属性!$B$4:$F$29,5,FALSE)/($F364-VLOOKUP(AN$2,怪物属性!$B$4:$F$29,4,FALSE))</f>
        <v>32.506591653371402</v>
      </c>
      <c r="AO364" s="153">
        <f>$E364/(VLOOKUP(AO$2,怪物属性!$B$4:$F$29,3,FALSE)-$G364)/IF(AN364&lt;0,ABS(AN364),AN364)</f>
        <v>0.54446367676622009</v>
      </c>
      <c r="AP364" s="152">
        <f>VLOOKUP(AP$2,怪物属性!$B$4:$F$29,5,FALSE)/($F364-VLOOKUP(AP$2,怪物属性!$B$4:$F$29,4,FALSE))</f>
        <v>36.226219301279833</v>
      </c>
      <c r="AQ364" s="153">
        <f>$E364/(VLOOKUP(AQ$2,怪物属性!$B$4:$F$29,3,FALSE)-$G364)/IF(AP364&lt;0,ABS(AP364),AP364)</f>
        <v>0.38815032822854756</v>
      </c>
      <c r="AR364" s="152">
        <f>VLOOKUP(AR$2,怪物属性!$B$4:$F$29,5,FALSE)/($F364-VLOOKUP(AR$2,怪物属性!$B$4:$F$29,4,FALSE))</f>
        <v>41.589725294327508</v>
      </c>
      <c r="AS364" s="153">
        <f>$E364/(VLOOKUP(AS$2,怪物属性!$B$4:$F$29,3,FALSE)-$G364)/IF(AR364&lt;0,ABS(AR364),AR364)</f>
        <v>0.27956709407873004</v>
      </c>
      <c r="AT364" s="152">
        <f>VLOOKUP(AT$2,怪物属性!$B$4:$F$29,5,FALSE)/($F364-VLOOKUP(AT$2,怪物属性!$B$4:$F$29,4,FALSE))</f>
        <v>46.192670738478625</v>
      </c>
      <c r="AU364" s="153">
        <f>$E364/(VLOOKUP(AU$2,怪物属性!$B$4:$F$29,3,FALSE)-$G364)/IF(AT364&lt;0,ABS(AT364),AT364)</f>
        <v>0.2101534077726514</v>
      </c>
      <c r="AV364" s="152">
        <f>VLOOKUP(AV$2,怪物属性!$B$4:$F$29,5,FALSE)/($F364-VLOOKUP(AV$2,怪物属性!$B$4:$F$29,4,FALSE))</f>
        <v>53.106956016275916</v>
      </c>
      <c r="AW364" s="153">
        <f>$E364/(VLOOKUP(AW$2,怪物属性!$B$4:$F$29,3,FALSE)-$G364)/IF(AV364&lt;0,ABS(AV364),AV364)</f>
        <v>0.1530489166582443</v>
      </c>
      <c r="AX364" s="152">
        <f>VLOOKUP(AX$2,怪物属性!$B$4:$F$29,5,FALSE)/($F364-VLOOKUP(AX$2,怪物属性!$B$4:$F$29,4,FALSE))</f>
        <v>59.093371347113326</v>
      </c>
      <c r="AY364" s="153">
        <f>$E364/(VLOOKUP(AY$2,怪物属性!$B$4:$F$29,3,FALSE)-$G364)/IF(AX364&lt;0,ABS(AX364),AX364)</f>
        <v>0.11775169439664517</v>
      </c>
      <c r="AZ364" s="152">
        <f>VLOOKUP(AZ$2,怪物属性!$B$4:$F$29,5,FALSE)/($F364-VLOOKUP(AZ$2,怪物属性!$B$4:$F$29,4,FALSE))</f>
        <v>68.25</v>
      </c>
      <c r="BA364" s="153">
        <f>$E364/(VLOOKUP(BA$2,怪物属性!$B$4:$F$29,3,FALSE)-$G364)/IF(AZ364&lt;0,ABS(AZ364),AZ364)</f>
        <v>8.5084216009723906E-2</v>
      </c>
      <c r="BB364" s="152">
        <f>VLOOKUP(BB$2,怪物属性!$B$4:$F$29,5,FALSE)/($F364-VLOOKUP(BB$2,怪物属性!$B$4:$F$29,4,FALSE))</f>
        <v>77.764207980652969</v>
      </c>
      <c r="BC364" s="153">
        <f>$E364/(VLOOKUP(BC$2,怪物属性!$B$4:$F$29,3,FALSE)-$G364)/IF(BB364&lt;0,ABS(BB364),BB364)</f>
        <v>6.228727464354198E-2</v>
      </c>
      <c r="BD364" s="152">
        <f>VLOOKUP(BD$2,怪物属性!$B$4:$F$29,5,FALSE)/($F364-VLOOKUP(BD$2,怪物属性!$B$4:$F$29,4,FALSE))</f>
        <v>97.872166817769724</v>
      </c>
      <c r="BE364" s="153">
        <f>$E364/(VLOOKUP(BE$2,怪物属性!$B$4:$F$29,3,FALSE)-$G364)/IF(BD364&lt;0,ABS(BD364),BD364)</f>
        <v>3.757850561725002E-2</v>
      </c>
    </row>
    <row r="365" spans="1:57" x14ac:dyDescent="0.15">
      <c r="A365" s="30">
        <f>VLOOKUP(B365,装备升级!W:AB,静态模拟!C365+1,FALSE)+IF(静态模拟!D365=0,0,VLOOKUP(B365,装备强化!AP:AZ,静态模拟!D365+1,FALSE))</f>
        <v>8176</v>
      </c>
      <c r="B365" s="149">
        <v>30</v>
      </c>
      <c r="C365" s="149">
        <v>3</v>
      </c>
      <c r="D365" s="149">
        <v>7</v>
      </c>
      <c r="E365" s="149">
        <f t="shared" si="16"/>
        <v>51540</v>
      </c>
      <c r="F365" s="22">
        <f t="shared" si="17"/>
        <v>17180</v>
      </c>
      <c r="G365" s="22">
        <f t="shared" si="18"/>
        <v>8590</v>
      </c>
      <c r="H365" s="152">
        <f>VLOOKUP(H$2,怪物属性!$B$4:$F$29,5,FALSE)/($F365-VLOOKUP(H$2,怪物属性!$B$4:$F$29,4,FALSE))</f>
        <v>0.66290765010667474</v>
      </c>
      <c r="I365" s="153">
        <f>$E365/(VLOOKUP(I$2,怪物属性!$B$4:$F$29,3,FALSE)-$G365)/IF(H365&lt;0,ABS(H365),H365)</f>
        <v>-11.042236359451294</v>
      </c>
      <c r="J365" s="152">
        <f>VLOOKUP(J$2,怪物属性!$B$4:$F$29,5,FALSE)/($F365-VLOOKUP(J$2,怪物属性!$B$4:$F$29,4,FALSE))</f>
        <v>0.98921417565485359</v>
      </c>
      <c r="K365" s="153">
        <f>$E365/(VLOOKUP(K$2,怪物属性!$B$4:$F$29,3,FALSE)-$G365)/IF(J365&lt;0,ABS(J365),J365)</f>
        <v>-7.8727655812666111</v>
      </c>
      <c r="L365" s="152">
        <f>VLOOKUP(L$2,怪物属性!$B$4:$F$29,5,FALSE)/($F365-VLOOKUP(L$2,怪物属性!$B$4:$F$29,4,FALSE))</f>
        <v>1.5826477187733732</v>
      </c>
      <c r="M365" s="153">
        <f>$E365/(VLOOKUP(M$2,怪物属性!$B$4:$F$29,3,FALSE)-$G365)/IF(L365&lt;0,ABS(L365),L365)</f>
        <v>-5.258466095478858</v>
      </c>
      <c r="N365" s="152">
        <f>VLOOKUP(N$2,怪物属性!$B$4:$F$29,5,FALSE)/($F365-VLOOKUP(N$2,怪物属性!$B$4:$F$29,4,FALSE))</f>
        <v>2.0834699281301221</v>
      </c>
      <c r="O365" s="153">
        <f>$E365/(VLOOKUP(O$2,怪物属性!$B$4:$F$29,3,FALSE)-$G365)/IF(N365&lt;0,ABS(N365),N365)</f>
        <v>-4.2895054739490801</v>
      </c>
      <c r="P365" s="152">
        <f>VLOOKUP(P$2,怪物属性!$B$4:$F$29,5,FALSE)/($F365-VLOOKUP(P$2,怪物属性!$B$4:$F$29,4,FALSE))</f>
        <v>2.9248676573761081</v>
      </c>
      <c r="Q365" s="153">
        <f>$E365/(VLOOKUP(Q$2,怪物属性!$B$4:$F$29,3,FALSE)-$G365)/IF(P365&lt;0,ABS(P365),P365)</f>
        <v>-3.3011071754788537</v>
      </c>
      <c r="R365" s="152">
        <f>VLOOKUP(R$2,怪物属性!$B$4:$F$29,5,FALSE)/($F365-VLOOKUP(R$2,怪物属性!$B$4:$F$29,4,FALSE))</f>
        <v>3.6372795969773302</v>
      </c>
      <c r="S365" s="153">
        <f>$E365/(VLOOKUP(S$2,怪物属性!$B$4:$F$29,3,FALSE)-$G365)/IF(R365&lt;0,ABS(R365),R365)</f>
        <v>-2.9012962219333409</v>
      </c>
      <c r="T365" s="152">
        <f>VLOOKUP(T$2,怪物属性!$B$4:$F$29,5,FALSE)/($F365-VLOOKUP(T$2,怪物属性!$B$4:$F$29,4,FALSE))</f>
        <v>4.7478101712642173</v>
      </c>
      <c r="U365" s="153">
        <f>$E365/(VLOOKUP(U$2,怪物属性!$B$4:$F$29,3,FALSE)-$G365)/IF(T365&lt;0,ABS(T365),T365)</f>
        <v>-2.4388970782909616</v>
      </c>
      <c r="V365" s="152">
        <f>VLOOKUP(V$2,怪物属性!$B$4:$F$29,5,FALSE)/($F365-VLOOKUP(V$2,怪物属性!$B$4:$F$29,4,FALSE))</f>
        <v>5.6386499007279944</v>
      </c>
      <c r="W365" s="153">
        <f>$E365/(VLOOKUP(W$2,怪物属性!$B$4:$F$29,3,FALSE)-$G365)/IF(V365&lt;0,ABS(V365),V365)</f>
        <v>-2.277718892472703</v>
      </c>
      <c r="X365" s="152">
        <f>VLOOKUP(X$2,怪物属性!$B$4:$F$29,5,FALSE)/($F365-VLOOKUP(X$2,怪物属性!$B$4:$F$29,4,FALSE))</f>
        <v>7.0308290329066416</v>
      </c>
      <c r="Y365" s="153">
        <f>$E365/(VLOOKUP(Y$2,怪物属性!$B$4:$F$29,3,FALSE)-$G365)/IF(X365&lt;0,ABS(X365),X365)</f>
        <v>-2.0516574926140851</v>
      </c>
      <c r="Z365" s="152">
        <f>VLOOKUP(Z$2,怪物属性!$B$4:$F$29,5,FALSE)/($F365-VLOOKUP(Z$2,怪物属性!$B$4:$F$29,4,FALSE))</f>
        <v>8.1378233417068362</v>
      </c>
      <c r="AA365" s="153">
        <f>$E365/(VLOOKUP(AA$2,怪物属性!$B$4:$F$29,3,FALSE)-$G365)/IF(Z365&lt;0,ABS(Z365),Z365)</f>
        <v>-2.0260361155572033</v>
      </c>
      <c r="AB365" s="152">
        <f>VLOOKUP(AB$2,怪物属性!$B$4:$F$29,5,FALSE)/($F365-VLOOKUP(AB$2,怪物属性!$B$4:$F$29,4,FALSE))</f>
        <v>13.575174825174825</v>
      </c>
      <c r="AC365" s="153">
        <f>$E365/(VLOOKUP(AC$2,怪物属性!$B$4:$F$29,3,FALSE)-$G365)/IF(AB365&lt;0,ABS(AB365),AB365)</f>
        <v>-3.57498699437211</v>
      </c>
      <c r="AD365" s="152">
        <f>VLOOKUP(AD$2,怪物属性!$B$4:$F$29,5,FALSE)/($F365-VLOOKUP(AD$2,怪物属性!$B$4:$F$29,4,FALSE))</f>
        <v>15.614584107633984</v>
      </c>
      <c r="AE365" s="153">
        <f>$E365/(VLOOKUP(AE$2,怪物属性!$B$4:$F$29,3,FALSE)-$G365)/IF(AD365&lt;0,ABS(AD365),AD365)</f>
        <v>-7.3513593392551755</v>
      </c>
      <c r="AF365" s="152">
        <f>VLOOKUP(AF$2,怪物属性!$B$4:$F$29,5,FALSE)/($F365-VLOOKUP(AF$2,怪物属性!$B$4:$F$29,4,FALSE))</f>
        <v>18.650820170109355</v>
      </c>
      <c r="AG365" s="153">
        <f>$E365/(VLOOKUP(AG$2,怪物属性!$B$4:$F$29,3,FALSE)-$G365)/IF(AF365&lt;0,ABS(AF365),AF365)</f>
        <v>15.100641242236788</v>
      </c>
      <c r="AH365" s="152">
        <f>VLOOKUP(AH$2,怪物属性!$B$4:$F$29,5,FALSE)/($F365-VLOOKUP(AH$2,怪物属性!$B$4:$F$29,4,FALSE))</f>
        <v>21.149510945505355</v>
      </c>
      <c r="AI365" s="153">
        <f>$E365/(VLOOKUP(AI$2,怪物属性!$B$4:$F$29,3,FALSE)-$G365)/IF(AH365&lt;0,ABS(AH365),AH365)</f>
        <v>2.9791390980941506</v>
      </c>
      <c r="AJ365" s="152">
        <f>VLOOKUP(AJ$2,怪物属性!$B$4:$F$29,5,FALSE)/($F365-VLOOKUP(AJ$2,怪物属性!$B$4:$F$29,4,FALSE))</f>
        <v>24.822126847877922</v>
      </c>
      <c r="AK365" s="153">
        <f>$E365/(VLOOKUP(AK$2,怪物属性!$B$4:$F$29,3,FALSE)-$G365)/IF(AJ365&lt;0,ABS(AJ365),AJ365)</f>
        <v>1.4029548933395086</v>
      </c>
      <c r="AL365" s="152">
        <f>VLOOKUP(AL$2,怪物属性!$B$4:$F$29,5,FALSE)/($F365-VLOOKUP(AL$2,怪物属性!$B$4:$F$29,4,FALSE))</f>
        <v>27.991593895372564</v>
      </c>
      <c r="AM365" s="153">
        <f>$E365/(VLOOKUP(AM$2,怪物属性!$B$4:$F$29,3,FALSE)-$G365)/IF(AL365&lt;0,ABS(AL365),AL365)</f>
        <v>0.83693957603270352</v>
      </c>
      <c r="AN365" s="152">
        <f>VLOOKUP(AN$2,怪物属性!$B$4:$F$29,5,FALSE)/($F365-VLOOKUP(AN$2,怪物属性!$B$4:$F$29,4,FALSE))</f>
        <v>32.42490995895804</v>
      </c>
      <c r="AO365" s="153">
        <f>$E365/(VLOOKUP(AO$2,怪物属性!$B$4:$F$29,3,FALSE)-$G365)/IF(AN365&lt;0,ABS(AN365),AN365)</f>
        <v>0.54962609876305624</v>
      </c>
      <c r="AP365" s="152">
        <f>VLOOKUP(AP$2,怪物属性!$B$4:$F$29,5,FALSE)/($F365-VLOOKUP(AP$2,怪物属性!$B$4:$F$29,4,FALSE))</f>
        <v>36.132482318440573</v>
      </c>
      <c r="AQ365" s="153">
        <f>$E365/(VLOOKUP(AQ$2,怪物属性!$B$4:$F$29,3,FALSE)-$G365)/IF(AP365&lt;0,ABS(AP365),AP365)</f>
        <v>0.39144274394153261</v>
      </c>
      <c r="AR365" s="152">
        <f>VLOOKUP(AR$2,怪物属性!$B$4:$F$29,5,FALSE)/($F365-VLOOKUP(AR$2,怪物属性!$B$4:$F$29,4,FALSE))</f>
        <v>41.478740437644547</v>
      </c>
      <c r="AS365" s="153">
        <f>$E365/(VLOOKUP(AS$2,怪物属性!$B$4:$F$29,3,FALSE)-$G365)/IF(AR365&lt;0,ABS(AR365),AR365)</f>
        <v>0.28176060089146832</v>
      </c>
      <c r="AT365" s="152">
        <f>VLOOKUP(AT$2,怪物属性!$B$4:$F$29,5,FALSE)/($F365-VLOOKUP(AT$2,怪物属性!$B$4:$F$29,4,FALSE))</f>
        <v>46.064784053156146</v>
      </c>
      <c r="AU365" s="153">
        <f>$E365/(VLOOKUP(AU$2,怪物属性!$B$4:$F$29,3,FALSE)-$G365)/IF(AT365&lt;0,ABS(AT365),AT365)</f>
        <v>0.21170464306925976</v>
      </c>
      <c r="AV365" s="152">
        <f>VLOOKUP(AV$2,怪物属性!$B$4:$F$29,5,FALSE)/($F365-VLOOKUP(AV$2,怪物属性!$B$4:$F$29,4,FALSE))</f>
        <v>52.953052550231838</v>
      </c>
      <c r="AW365" s="153">
        <f>$E365/(VLOOKUP(AW$2,怪物属性!$B$4:$F$29,3,FALSE)-$G365)/IF(AV365&lt;0,ABS(AV365),AV365)</f>
        <v>0.15412747324210718</v>
      </c>
      <c r="AX365" s="152">
        <f>VLOOKUP(AX$2,怪物属性!$B$4:$F$29,5,FALSE)/($F365-VLOOKUP(AX$2,怪物属性!$B$4:$F$29,4,FALSE))</f>
        <v>58.913409806111055</v>
      </c>
      <c r="AY365" s="153">
        <f>$E365/(VLOOKUP(AY$2,怪物属性!$B$4:$F$29,3,FALSE)-$G365)/IF(AX365&lt;0,ABS(AX365),AX365)</f>
        <v>0.11855851316092109</v>
      </c>
      <c r="AZ365" s="152">
        <f>VLOOKUP(AZ$2,怪物属性!$B$4:$F$29,5,FALSE)/($F365-VLOOKUP(AZ$2,怪物属性!$B$4:$F$29,4,FALSE))</f>
        <v>68.026229508196721</v>
      </c>
      <c r="BA365" s="153">
        <f>$E365/(VLOOKUP(BA$2,怪物属性!$B$4:$F$29,3,FALSE)-$G365)/IF(AZ365&lt;0,ABS(AZ365),AZ365)</f>
        <v>8.5658443190203618E-2</v>
      </c>
      <c r="BB365" s="152">
        <f>VLOOKUP(BB$2,怪物属性!$B$4:$F$29,5,FALSE)/($F365-VLOOKUP(BB$2,怪物属性!$B$4:$F$29,4,FALSE))</f>
        <v>77.483132530120486</v>
      </c>
      <c r="BC365" s="153">
        <f>$E365/(VLOOKUP(BC$2,怪物属性!$B$4:$F$29,3,FALSE)-$G365)/IF(BB365&lt;0,ABS(BB365),BB365)</f>
        <v>6.2711137019709179E-2</v>
      </c>
      <c r="BD365" s="152">
        <f>VLOOKUP(BD$2,怪物属性!$B$4:$F$29,5,FALSE)/($F365-VLOOKUP(BD$2,怪物属性!$B$4:$F$29,4,FALSE))</f>
        <v>97.430505415162457</v>
      </c>
      <c r="BE365" s="153">
        <f>$E365/(VLOOKUP(BE$2,怪物属性!$B$4:$F$29,3,FALSE)-$G365)/IF(BD365&lt;0,ABS(BD365),BD365)</f>
        <v>3.7855476734768606E-2</v>
      </c>
    </row>
    <row r="366" spans="1:57" x14ac:dyDescent="0.15">
      <c r="A366" s="30">
        <f>VLOOKUP(B366,装备升级!W:AB,静态模拟!C366+1,FALSE)+IF(静态模拟!D366=0,0,VLOOKUP(B366,装备强化!AP:AZ,静态模拟!D366+1,FALSE))</f>
        <v>10864</v>
      </c>
      <c r="B366" s="149">
        <v>30</v>
      </c>
      <c r="C366" s="149">
        <v>3</v>
      </c>
      <c r="D366" s="149">
        <v>8</v>
      </c>
      <c r="E366" s="149">
        <f t="shared" si="16"/>
        <v>51630</v>
      </c>
      <c r="F366" s="22">
        <f t="shared" si="17"/>
        <v>17210</v>
      </c>
      <c r="G366" s="22">
        <f t="shared" si="18"/>
        <v>8605</v>
      </c>
      <c r="H366" s="152">
        <f>VLOOKUP(H$2,怪物属性!$B$4:$F$29,5,FALSE)/($F366-VLOOKUP(H$2,怪物属性!$B$4:$F$29,4,FALSE))</f>
        <v>0.66169759659263772</v>
      </c>
      <c r="I366" s="153">
        <f>$E366/(VLOOKUP(I$2,怪物属性!$B$4:$F$29,3,FALSE)-$G366)/IF(H366&lt;0,ABS(H366),H366)</f>
        <v>-11.058188677769957</v>
      </c>
      <c r="J366" s="152">
        <f>VLOOKUP(J$2,怪物属性!$B$4:$F$29,5,FALSE)/($F366-VLOOKUP(J$2,怪物属性!$B$4:$F$29,4,FALSE))</f>
        <v>0.9873884958474316</v>
      </c>
      <c r="K366" s="153">
        <f>$E366/(VLOOKUP(K$2,怪物属性!$B$4:$F$29,3,FALSE)-$G366)/IF(J366&lt;0,ABS(J366),J366)</f>
        <v>-7.8832275890442993</v>
      </c>
      <c r="L366" s="152">
        <f>VLOOKUP(L$2,怪物属性!$B$4:$F$29,5,FALSE)/($F366-VLOOKUP(L$2,怪物属性!$B$4:$F$29,4,FALSE))</f>
        <v>1.5796939156401641</v>
      </c>
      <c r="M366" s="153">
        <f>$E366/(VLOOKUP(M$2,怪物属性!$B$4:$F$29,3,FALSE)-$G366)/IF(L366&lt;0,ABS(L366),L366)</f>
        <v>-5.2647465828591198</v>
      </c>
      <c r="N366" s="152">
        <f>VLOOKUP(N$2,怪物属性!$B$4:$F$29,5,FALSE)/($F366-VLOOKUP(N$2,怪物属性!$B$4:$F$29,4,FALSE))</f>
        <v>2.0795368738988169</v>
      </c>
      <c r="O366" s="153">
        <f>$E366/(VLOOKUP(O$2,怪物属性!$B$4:$F$29,3,FALSE)-$G366)/IF(N366&lt;0,ABS(N366),N366)</f>
        <v>-4.2939542420860377</v>
      </c>
      <c r="P366" s="152">
        <f>VLOOKUP(P$2,怪物属性!$B$4:$F$29,5,FALSE)/($F366-VLOOKUP(P$2,怪物属性!$B$4:$F$29,4,FALSE))</f>
        <v>2.9192819402890064</v>
      </c>
      <c r="Q366" s="153">
        <f>$E366/(VLOOKUP(Q$2,怪物属性!$B$4:$F$29,3,FALSE)-$G366)/IF(P366&lt;0,ABS(P366),P366)</f>
        <v>-3.3039148128845475</v>
      </c>
      <c r="R366" s="152">
        <f>VLOOKUP(R$2,怪物属性!$B$4:$F$29,5,FALSE)/($F366-VLOOKUP(R$2,怪物属性!$B$4:$F$29,4,FALSE))</f>
        <v>3.6302456004641268</v>
      </c>
      <c r="S366" s="153">
        <f>$E366/(VLOOKUP(S$2,怪物属性!$B$4:$F$29,3,FALSE)-$G366)/IF(R366&lt;0,ABS(R366),R366)</f>
        <v>-2.9030778208192447</v>
      </c>
      <c r="T366" s="152">
        <f>VLOOKUP(T$2,怪物属性!$B$4:$F$29,5,FALSE)/($F366-VLOOKUP(T$2,怪物属性!$B$4:$F$29,4,FALSE))</f>
        <v>4.7385177453027136</v>
      </c>
      <c r="U366" s="153">
        <f>$E366/(VLOOKUP(U$2,怪物属性!$B$4:$F$29,3,FALSE)-$G366)/IF(T366&lt;0,ABS(T366),T366)</f>
        <v>-2.4397251039255514</v>
      </c>
      <c r="V366" s="152">
        <f>VLOOKUP(V$2,怪物属性!$B$4:$F$29,5,FALSE)/($F366-VLOOKUP(V$2,怪物属性!$B$4:$F$29,4,FALSE))</f>
        <v>5.6274768824306474</v>
      </c>
      <c r="W366" s="153">
        <f>$E366/(VLOOKUP(W$2,怪物属性!$B$4:$F$29,3,FALSE)-$G366)/IF(V366&lt;0,ABS(V366),V366)</f>
        <v>-2.2777127012322196</v>
      </c>
      <c r="X366" s="152">
        <f>VLOOKUP(X$2,怪物属性!$B$4:$F$29,5,FALSE)/($F366-VLOOKUP(X$2,怪物属性!$B$4:$F$29,4,FALSE))</f>
        <v>7.0167212895458499</v>
      </c>
      <c r="Y366" s="153">
        <f>$E366/(VLOOKUP(Y$2,怪物属性!$B$4:$F$29,3,FALSE)-$G366)/IF(X366&lt;0,ABS(X366),X366)</f>
        <v>-2.0507629579733195</v>
      </c>
      <c r="Z366" s="152">
        <f>VLOOKUP(Z$2,怪物属性!$B$4:$F$29,5,FALSE)/($F366-VLOOKUP(Z$2,怪物属性!$B$4:$F$29,4,FALSE))</f>
        <v>8.1212819296700314</v>
      </c>
      <c r="AA366" s="153">
        <f>$E366/(VLOOKUP(AA$2,怪物属性!$B$4:$F$29,3,FALSE)-$G366)/IF(Z366&lt;0,ABS(Z366),Z366)</f>
        <v>-2.0239957740640837</v>
      </c>
      <c r="AB366" s="152">
        <f>VLOOKUP(AB$2,怪物属性!$B$4:$F$29,5,FALSE)/($F366-VLOOKUP(AB$2,怪物属性!$B$4:$F$29,4,FALSE))</f>
        <v>13.545573484518098</v>
      </c>
      <c r="AC366" s="153">
        <f>$E366/(VLOOKUP(AC$2,怪物属性!$B$4:$F$29,3,FALSE)-$G366)/IF(AB366&lt;0,ABS(AB366),AB366)</f>
        <v>-3.5390689598889384</v>
      </c>
      <c r="AD366" s="152">
        <f>VLOOKUP(AD$2,怪物属性!$B$4:$F$29,5,FALSE)/($F366-VLOOKUP(AD$2,怪物属性!$B$4:$F$29,4,FALSE))</f>
        <v>15.579841281613884</v>
      </c>
      <c r="AE366" s="153">
        <f>$E366/(VLOOKUP(AE$2,怪物属性!$B$4:$F$29,3,FALSE)-$G366)/IF(AD366&lt;0,ABS(AD366),AD366)</f>
        <v>-7.1420208789579878</v>
      </c>
      <c r="AF366" s="152">
        <f>VLOOKUP(AF$2,怪物属性!$B$4:$F$29,5,FALSE)/($F366-VLOOKUP(AF$2,怪物属性!$B$4:$F$29,4,FALSE))</f>
        <v>18.608425519018034</v>
      </c>
      <c r="AG366" s="153">
        <f>$E366/(VLOOKUP(AG$2,怪物属性!$B$4:$F$29,3,FALSE)-$G366)/IF(AF366&lt;0,ABS(AF366),AF366)</f>
        <v>16.515176324689179</v>
      </c>
      <c r="AH366" s="152">
        <f>VLOOKUP(AH$2,怪物属性!$B$4:$F$29,5,FALSE)/($F366-VLOOKUP(AH$2,怪物属性!$B$4:$F$29,4,FALSE))</f>
        <v>21.100371747211895</v>
      </c>
      <c r="AI366" s="153">
        <f>$E366/(VLOOKUP(AI$2,怪物属性!$B$4:$F$29,3,FALSE)-$G366)/IF(AH366&lt;0,ABS(AH366),AH366)</f>
        <v>3.0471685197422982</v>
      </c>
      <c r="AJ366" s="152">
        <f>VLOOKUP(AJ$2,怪物属性!$B$4:$F$29,5,FALSE)/($F366-VLOOKUP(AJ$2,怪物属性!$B$4:$F$29,4,FALSE))</f>
        <v>24.763082778306376</v>
      </c>
      <c r="AK366" s="153">
        <f>$E366/(VLOOKUP(AK$2,怪物属性!$B$4:$F$29,3,FALSE)-$G366)/IF(AJ366&lt;0,ABS(AJ366),AJ366)</f>
        <v>1.4231798655531918</v>
      </c>
      <c r="AL366" s="152">
        <f>VLOOKUP(AL$2,怪物属性!$B$4:$F$29,5,FALSE)/($F366-VLOOKUP(AL$2,怪物属性!$B$4:$F$29,4,FALSE))</f>
        <v>27.923227224619392</v>
      </c>
      <c r="AM366" s="153">
        <f>$E366/(VLOOKUP(AM$2,怪物属性!$B$4:$F$29,3,FALSE)-$G366)/IF(AL366&lt;0,ABS(AL366),AL366)</f>
        <v>0.84622348368871425</v>
      </c>
      <c r="AN366" s="152">
        <f>VLOOKUP(AN$2,怪物属性!$B$4:$F$29,5,FALSE)/($F366-VLOOKUP(AN$2,怪物属性!$B$4:$F$29,4,FALSE))</f>
        <v>32.343637730804581</v>
      </c>
      <c r="AO366" s="153">
        <f>$E366/(VLOOKUP(AO$2,怪物属性!$B$4:$F$29,3,FALSE)-$G366)/IF(AN366&lt;0,ABS(AN366),AN366)</f>
        <v>0.55484720056069958</v>
      </c>
      <c r="AP366" s="152">
        <f>VLOOKUP(AP$2,怪物属性!$B$4:$F$29,5,FALSE)/($F366-VLOOKUP(AP$2,怪物属性!$B$4:$F$29,4,FALSE))</f>
        <v>36.039229181004821</v>
      </c>
      <c r="AQ366" s="153">
        <f>$E366/(VLOOKUP(AQ$2,怪物属性!$B$4:$F$29,3,FALSE)-$G366)/IF(AP366&lt;0,ABS(AP366),AP366)</f>
        <v>0.39476592922208575</v>
      </c>
      <c r="AR366" s="152">
        <f>VLOOKUP(AR$2,怪物属性!$B$4:$F$29,5,FALSE)/($F366-VLOOKUP(AR$2,怪物属性!$B$4:$F$29,4,FALSE))</f>
        <v>41.368346344925477</v>
      </c>
      <c r="AS366" s="153">
        <f>$E366/(VLOOKUP(AS$2,怪物属性!$B$4:$F$29,3,FALSE)-$G366)/IF(AR366&lt;0,ABS(AR366),AR366)</f>
        <v>0.28397171535667542</v>
      </c>
      <c r="AT366" s="152">
        <f>VLOOKUP(AT$2,怪物属性!$B$4:$F$29,5,FALSE)/($F366-VLOOKUP(AT$2,怪物属性!$B$4:$F$29,4,FALSE))</f>
        <v>45.937603533959141</v>
      </c>
      <c r="AU366" s="153">
        <f>$E366/(VLOOKUP(AU$2,怪物属性!$B$4:$F$29,3,FALSE)-$G366)/IF(AT366&lt;0,ABS(AT366),AT366)</f>
        <v>0.21326676172009526</v>
      </c>
      <c r="AV366" s="152">
        <f>VLOOKUP(AV$2,怪物属性!$B$4:$F$29,5,FALSE)/($F366-VLOOKUP(AV$2,怪物属性!$B$4:$F$29,4,FALSE))</f>
        <v>52.800038528221926</v>
      </c>
      <c r="AW366" s="153">
        <f>$E366/(VLOOKUP(AW$2,怪物属性!$B$4:$F$29,3,FALSE)-$G366)/IF(AV366&lt;0,ABS(AV366),AV366)</f>
        <v>0.15521272945393197</v>
      </c>
      <c r="AX366" s="152">
        <f>VLOOKUP(AX$2,怪物属性!$B$4:$F$29,5,FALSE)/($F366-VLOOKUP(AX$2,怪物属性!$B$4:$F$29,4,FALSE))</f>
        <v>58.73454103835644</v>
      </c>
      <c r="AY366" s="153">
        <f>$E366/(VLOOKUP(AY$2,怪物属性!$B$4:$F$29,3,FALSE)-$G366)/IF(AX366&lt;0,ABS(AX366),AX366)</f>
        <v>0.11936988233212746</v>
      </c>
      <c r="AZ366" s="152">
        <f>VLOOKUP(AZ$2,怪物属性!$B$4:$F$29,5,FALSE)/($F366-VLOOKUP(AZ$2,怪物属性!$B$4:$F$29,4,FALSE))</f>
        <v>67.803921568627445</v>
      </c>
      <c r="BA366" s="153">
        <f>$E366/(VLOOKUP(BA$2,怪物属性!$B$4:$F$29,3,FALSE)-$G366)/IF(AZ366&lt;0,ABS(AZ366),AZ366)</f>
        <v>8.623560381920041E-2</v>
      </c>
      <c r="BB366" s="152">
        <f>VLOOKUP(BB$2,怪物属性!$B$4:$F$29,5,FALSE)/($F366-VLOOKUP(BB$2,怪物属性!$B$4:$F$29,4,FALSE))</f>
        <v>77.204081632653057</v>
      </c>
      <c r="BC366" s="153">
        <f>$E366/(VLOOKUP(BC$2,怪物属性!$B$4:$F$29,3,FALSE)-$G366)/IF(BB366&lt;0,ABS(BB366),BB366)</f>
        <v>6.3136992651973811E-2</v>
      </c>
      <c r="BD366" s="152">
        <f>VLOOKUP(BD$2,怪物属性!$B$4:$F$29,5,FALSE)/($F366-VLOOKUP(BD$2,怪物属性!$B$4:$F$29,4,FALSE))</f>
        <v>96.992812219227318</v>
      </c>
      <c r="BE366" s="153">
        <f>$E366/(VLOOKUP(BE$2,怪物属性!$B$4:$F$29,3,FALSE)-$G366)/IF(BD366&lt;0,ABS(BD366),BD366)</f>
        <v>3.8133640351390351E-2</v>
      </c>
    </row>
    <row r="367" spans="1:57" x14ac:dyDescent="0.15">
      <c r="A367" s="30">
        <f>VLOOKUP(B367,装备升级!W:AB,静态模拟!C367+1,FALSE)+IF(静态模拟!D367=0,0,VLOOKUP(B367,装备强化!AP:AZ,静态模拟!D367+1,FALSE))</f>
        <v>14959</v>
      </c>
      <c r="B367" s="149">
        <v>30</v>
      </c>
      <c r="C367" s="149">
        <v>3</v>
      </c>
      <c r="D367" s="149">
        <v>9</v>
      </c>
      <c r="E367" s="149">
        <f t="shared" si="16"/>
        <v>51720</v>
      </c>
      <c r="F367" s="22">
        <f t="shared" si="17"/>
        <v>17240</v>
      </c>
      <c r="G367" s="22">
        <f t="shared" si="18"/>
        <v>8620</v>
      </c>
      <c r="H367" s="152">
        <f>VLOOKUP(H$2,怪物属性!$B$4:$F$29,5,FALSE)/($F367-VLOOKUP(H$2,怪物属性!$B$4:$F$29,4,FALSE))</f>
        <v>0.66049195262678406</v>
      </c>
      <c r="I367" s="153">
        <f>$E367/(VLOOKUP(I$2,怪物属性!$B$4:$F$29,3,FALSE)-$G367)/IF(H367&lt;0,ABS(H367),H367)</f>
        <v>-11.07414353917653</v>
      </c>
      <c r="J367" s="152">
        <f>VLOOKUP(J$2,怪物属性!$B$4:$F$29,5,FALSE)/($F367-VLOOKUP(J$2,怪物属性!$B$4:$F$29,4,FALSE))</f>
        <v>0.98556954252379492</v>
      </c>
      <c r="K367" s="153">
        <f>$E367/(VLOOKUP(K$2,怪物属性!$B$4:$F$29,3,FALSE)-$G367)/IF(J367&lt;0,ABS(J367),J367)</f>
        <v>-7.8936929945904613</v>
      </c>
      <c r="L367" s="152">
        <f>VLOOKUP(L$2,怪物属性!$B$4:$F$29,5,FALSE)/($F367-VLOOKUP(L$2,怪物属性!$B$4:$F$29,4,FALSE))</f>
        <v>1.5767511177347242</v>
      </c>
      <c r="M367" s="153">
        <f>$E367/(VLOOKUP(M$2,怪物属性!$B$4:$F$29,3,FALSE)-$G367)/IF(L367&lt;0,ABS(L367),L367)</f>
        <v>-5.2710309671998541</v>
      </c>
      <c r="N367" s="152">
        <f>VLOOKUP(N$2,怪物属性!$B$4:$F$29,5,FALSE)/($F367-VLOOKUP(N$2,怪物属性!$B$4:$F$29,4,FALSE))</f>
        <v>2.0756186408742621</v>
      </c>
      <c r="O367" s="153">
        <f>$E367/(VLOOKUP(O$2,怪物属性!$B$4:$F$29,3,FALSE)-$G367)/IF(N367&lt;0,ABS(N367),N367)</f>
        <v>-4.2984081742127653</v>
      </c>
      <c r="P367" s="152">
        <f>VLOOKUP(P$2,怪物属性!$B$4:$F$29,5,FALSE)/($F367-VLOOKUP(P$2,怪物属性!$B$4:$F$29,4,FALSE))</f>
        <v>2.9137175169959972</v>
      </c>
      <c r="Q367" s="153">
        <f>$E367/(VLOOKUP(Q$2,怪物属性!$B$4:$F$29,3,FALSE)-$G367)/IF(P367&lt;0,ABS(P367),P367)</f>
        <v>-3.3067286952824912</v>
      </c>
      <c r="R367" s="152">
        <f>VLOOKUP(R$2,怪物属性!$B$4:$F$29,5,FALSE)/($F367-VLOOKUP(R$2,怪物属性!$B$4:$F$29,4,FALSE))</f>
        <v>3.6232387569967188</v>
      </c>
      <c r="S367" s="153">
        <f>$E367/(VLOOKUP(S$2,怪物属性!$B$4:$F$29,3,FALSE)-$G367)/IF(R367&lt;0,ABS(R367),R367)</f>
        <v>-2.90486805615721</v>
      </c>
      <c r="T367" s="152">
        <f>VLOOKUP(T$2,怪物属性!$B$4:$F$29,5,FALSE)/($F367-VLOOKUP(T$2,怪物属性!$B$4:$F$29,4,FALSE))</f>
        <v>4.72926162260711</v>
      </c>
      <c r="U367" s="153">
        <f>$E367/(VLOOKUP(U$2,怪物属性!$B$4:$F$29,3,FALSE)-$G367)/IF(T367&lt;0,ABS(T367),T367)</f>
        <v>-2.4405641776802147</v>
      </c>
      <c r="V367" s="152">
        <f>VLOOKUP(V$2,怪物属性!$B$4:$F$29,5,FALSE)/($F367-VLOOKUP(V$2,怪物属性!$B$4:$F$29,4,FALSE))</f>
        <v>5.6163480553724456</v>
      </c>
      <c r="W367" s="153">
        <f>$E367/(VLOOKUP(W$2,怪物属性!$B$4:$F$29,3,FALSE)-$G367)/IF(V367&lt;0,ABS(V367),V367)</f>
        <v>-2.2777222324797162</v>
      </c>
      <c r="X367" s="152">
        <f>VLOOKUP(X$2,怪物属性!$B$4:$F$29,5,FALSE)/($F367-VLOOKUP(X$2,怪物属性!$B$4:$F$29,4,FALSE))</f>
        <v>7.0026700487283895</v>
      </c>
      <c r="Y367" s="153">
        <f>$E367/(VLOOKUP(Y$2,怪物属性!$B$4:$F$29,3,FALSE)-$G367)/IF(X367&lt;0,ABS(X367),X367)</f>
        <v>-2.0498901580541893</v>
      </c>
      <c r="Z367" s="152">
        <f>VLOOKUP(Z$2,怪物属性!$B$4:$F$29,5,FALSE)/($F367-VLOOKUP(Z$2,怪物属性!$B$4:$F$29,4,FALSE))</f>
        <v>8.1048076272905529</v>
      </c>
      <c r="AA367" s="153">
        <f>$E367/(VLOOKUP(AA$2,怪物属性!$B$4:$F$29,3,FALSE)-$G367)/IF(Z367&lt;0,ABS(Z367),Z367)</f>
        <v>-2.0219891024234271</v>
      </c>
      <c r="AB367" s="152">
        <f>VLOOKUP(AB$2,怪物属性!$B$4:$F$29,5,FALSE)/($F367-VLOOKUP(AB$2,怪物属性!$B$4:$F$29,4,FALSE))</f>
        <v>13.516100957354221</v>
      </c>
      <c r="AC367" s="153">
        <f>$E367/(VLOOKUP(AC$2,怪物属性!$B$4:$F$29,3,FALSE)-$G367)/IF(AB367&lt;0,ABS(AB367),AB367)</f>
        <v>-3.5041642195537883</v>
      </c>
      <c r="AD367" s="152">
        <f>VLOOKUP(AD$2,怪物属性!$B$4:$F$29,5,FALSE)/($F367-VLOOKUP(AD$2,怪物属性!$B$4:$F$29,4,FALSE))</f>
        <v>15.545252719603345</v>
      </c>
      <c r="AE367" s="153">
        <f>$E367/(VLOOKUP(AE$2,怪物属性!$B$4:$F$29,3,FALSE)-$G367)/IF(AD367&lt;0,ABS(AD367),AD367)</f>
        <v>-6.9458470541152</v>
      </c>
      <c r="AF367" s="152">
        <f>VLOOKUP(AF$2,怪物属性!$B$4:$F$29,5,FALSE)/($F367-VLOOKUP(AF$2,怪物属性!$B$4:$F$29,4,FALSE))</f>
        <v>18.566223162987601</v>
      </c>
      <c r="AG367" s="153">
        <f>$E367/(VLOOKUP(AG$2,怪物属性!$B$4:$F$29,3,FALSE)-$G367)/IF(AF367&lt;0,ABS(AF367),AF367)</f>
        <v>18.207214936431832</v>
      </c>
      <c r="AH367" s="152">
        <f>VLOOKUP(AH$2,怪物属性!$B$4:$F$29,5,FALSE)/($F367-VLOOKUP(AH$2,怪物属性!$B$4:$F$29,4,FALSE))</f>
        <v>21.051460361613351</v>
      </c>
      <c r="AI367" s="153">
        <f>$E367/(VLOOKUP(AI$2,怪物属性!$B$4:$F$29,3,FALSE)-$G367)/IF(AH367&lt;0,ABS(AH367),AH367)</f>
        <v>3.1178130466511416</v>
      </c>
      <c r="AJ367" s="152">
        <f>VLOOKUP(AJ$2,怪物属性!$B$4:$F$29,5,FALSE)/($F367-VLOOKUP(AJ$2,怪物属性!$B$4:$F$29,4,FALSE))</f>
        <v>24.704318936877076</v>
      </c>
      <c r="AK367" s="153">
        <f>$E367/(VLOOKUP(AK$2,怪物属性!$B$4:$F$29,3,FALSE)-$G367)/IF(AJ367&lt;0,ABS(AJ367),AJ367)</f>
        <v>1.4438352098829554</v>
      </c>
      <c r="AL367" s="152">
        <f>VLOOKUP(AL$2,怪物属性!$B$4:$F$29,5,FALSE)/($F367-VLOOKUP(AL$2,怪物属性!$B$4:$F$29,4,FALSE))</f>
        <v>27.855193697717858</v>
      </c>
      <c r="AM367" s="153">
        <f>$E367/(VLOOKUP(AM$2,怪物属性!$B$4:$F$29,3,FALSE)-$G367)/IF(AL367&lt;0,ABS(AL367),AL367)</f>
        <v>0.85564299574198177</v>
      </c>
      <c r="AN367" s="152">
        <f>VLOOKUP(AN$2,怪物属性!$B$4:$F$29,5,FALSE)/($F367-VLOOKUP(AN$2,怪物属性!$B$4:$F$29,4,FALSE))</f>
        <v>32.262771897658141</v>
      </c>
      <c r="AO367" s="153">
        <f>$E367/(VLOOKUP(AO$2,怪物属性!$B$4:$F$29,3,FALSE)-$G367)/IF(AN367&lt;0,ABS(AN367),AN367)</f>
        <v>0.56012790479752761</v>
      </c>
      <c r="AP367" s="152">
        <f>VLOOKUP(AP$2,怪物属性!$B$4:$F$29,5,FALSE)/($F367-VLOOKUP(AP$2,怪物属性!$B$4:$F$29,4,FALSE))</f>
        <v>35.946456152394028</v>
      </c>
      <c r="AQ367" s="153">
        <f>$E367/(VLOOKUP(AQ$2,怪物属性!$B$4:$F$29,3,FALSE)-$G367)/IF(AP367&lt;0,ABS(AP367),AP367)</f>
        <v>0.39812026719985316</v>
      </c>
      <c r="AR367" s="152">
        <f>VLOOKUP(AR$2,怪物属性!$B$4:$F$29,5,FALSE)/($F367-VLOOKUP(AR$2,怪物属性!$B$4:$F$29,4,FALSE))</f>
        <v>41.258538311803221</v>
      </c>
      <c r="AS367" s="153">
        <f>$E367/(VLOOKUP(AS$2,怪物属性!$B$4:$F$29,3,FALSE)-$G367)/IF(AR367&lt;0,ABS(AR367),AR367)</f>
        <v>0.28620061837489047</v>
      </c>
      <c r="AT367" s="152">
        <f>VLOOKUP(AT$2,怪物属性!$B$4:$F$29,5,FALSE)/($F367-VLOOKUP(AT$2,怪物属性!$B$4:$F$29,4,FALSE))</f>
        <v>45.811123348017624</v>
      </c>
      <c r="AU367" s="153">
        <f>$E367/(VLOOKUP(AU$2,怪物属性!$B$4:$F$29,3,FALSE)-$G367)/IF(AT367&lt;0,ABS(AT367),AT367)</f>
        <v>0.21483985692229216</v>
      </c>
      <c r="AV367" s="152">
        <f>VLOOKUP(AV$2,怪物属性!$B$4:$F$29,5,FALSE)/($F367-VLOOKUP(AV$2,怪物属性!$B$4:$F$29,4,FALSE))</f>
        <v>52.647906262005378</v>
      </c>
      <c r="AW367" s="153">
        <f>$E367/(VLOOKUP(AW$2,怪物属性!$B$4:$F$29,3,FALSE)-$G367)/IF(AV367&lt;0,ABS(AV367),AV367)</f>
        <v>0.15630473326241537</v>
      </c>
      <c r="AX367" s="152">
        <f>VLOOKUP(AX$2,怪物属性!$B$4:$F$29,5,FALSE)/($F367-VLOOKUP(AX$2,怪物属性!$B$4:$F$29,4,FALSE))</f>
        <v>58.556755120573101</v>
      </c>
      <c r="AY367" s="153">
        <f>$E367/(VLOOKUP(AY$2,怪物属性!$B$4:$F$29,3,FALSE)-$G367)/IF(AX367&lt;0,ABS(AX367),AX367)</f>
        <v>0.1201858297736895</v>
      </c>
      <c r="AZ367" s="152">
        <f>VLOOKUP(AZ$2,怪物属性!$B$4:$F$29,5,FALSE)/($F367-VLOOKUP(AZ$2,怪物属性!$B$4:$F$29,4,FALSE))</f>
        <v>67.583061889250814</v>
      </c>
      <c r="BA367" s="153">
        <f>$E367/(VLOOKUP(BA$2,怪物属性!$B$4:$F$29,3,FALSE)-$G367)/IF(AZ367&lt;0,ABS(AZ367),AZ367)</f>
        <v>8.6815712871777584E-2</v>
      </c>
      <c r="BB367" s="152">
        <f>VLOOKUP(BB$2,怪物属性!$B$4:$F$29,5,FALSE)/($F367-VLOOKUP(BB$2,怪物属性!$B$4:$F$29,4,FALSE))</f>
        <v>76.927033492822972</v>
      </c>
      <c r="BC367" s="153">
        <f>$E367/(VLOOKUP(BC$2,怪物属性!$B$4:$F$29,3,FALSE)-$G367)/IF(BB367&lt;0,ABS(BB367),BB367)</f>
        <v>6.3564850020672872E-2</v>
      </c>
      <c r="BD367" s="152">
        <f>VLOOKUP(BD$2,怪物属性!$B$4:$F$29,5,FALSE)/($F367-VLOOKUP(BD$2,怪物属性!$B$4:$F$29,4,FALSE))</f>
        <v>96.559033989266553</v>
      </c>
      <c r="BE367" s="153">
        <f>$E367/(VLOOKUP(BE$2,怪物属性!$B$4:$F$29,3,FALSE)-$G367)/IF(BD367&lt;0,ABS(BD367),BD367)</f>
        <v>3.841300031554179E-2</v>
      </c>
    </row>
    <row r="368" spans="1:57" x14ac:dyDescent="0.15">
      <c r="A368" s="30">
        <f>VLOOKUP(B368,装备升级!W:AB,静态模拟!C368+1,FALSE)+IF(静态模拟!D368=0,0,VLOOKUP(B368,装备强化!AP:AZ,静态模拟!D368+1,FALSE))</f>
        <v>19884</v>
      </c>
      <c r="B368" s="149">
        <v>30</v>
      </c>
      <c r="C368" s="149">
        <v>3</v>
      </c>
      <c r="D368" s="149">
        <v>10</v>
      </c>
      <c r="E368" s="149">
        <f t="shared" si="16"/>
        <v>51810</v>
      </c>
      <c r="F368" s="22">
        <f t="shared" si="17"/>
        <v>17270</v>
      </c>
      <c r="G368" s="22">
        <f t="shared" si="18"/>
        <v>8635</v>
      </c>
      <c r="H368" s="152">
        <f>VLOOKUP(H$2,怪物属性!$B$4:$F$29,5,FALSE)/($F368-VLOOKUP(H$2,怪物属性!$B$4:$F$29,4,FALSE))</f>
        <v>0.6592906941497424</v>
      </c>
      <c r="I368" s="153">
        <f>$E368/(VLOOKUP(I$2,怪物属性!$B$4:$F$29,3,FALSE)-$G368)/IF(H368&lt;0,ABS(H368),H368)</f>
        <v>-11.090100927520997</v>
      </c>
      <c r="J368" s="152">
        <f>VLOOKUP(J$2,怪物属性!$B$4:$F$29,5,FALSE)/($F368-VLOOKUP(J$2,怪物属性!$B$4:$F$29,4,FALSE))</f>
        <v>0.98375727857799566</v>
      </c>
      <c r="K368" s="153">
        <f>$E368/(VLOOKUP(K$2,怪物属性!$B$4:$F$29,3,FALSE)-$G368)/IF(J368&lt;0,ABS(J368),J368)</f>
        <v>-7.9041617749575357</v>
      </c>
      <c r="L368" s="152">
        <f>VLOOKUP(L$2,怪物属性!$B$4:$F$29,5,FALSE)/($F368-VLOOKUP(L$2,怪物属性!$B$4:$F$29,4,FALSE))</f>
        <v>1.5738192636667907</v>
      </c>
      <c r="M368" s="153">
        <f>$E368/(VLOOKUP(M$2,怪物属性!$B$4:$F$29,3,FALSE)-$G368)/IF(L368&lt;0,ABS(L368),L368)</f>
        <v>-5.2773192203889696</v>
      </c>
      <c r="N368" s="152">
        <f>VLOOKUP(N$2,怪物属性!$B$4:$F$29,5,FALSE)/($F368-VLOOKUP(N$2,怪物属性!$B$4:$F$29,4,FALSE))</f>
        <v>2.071715145436309</v>
      </c>
      <c r="O368" s="153">
        <f>$E368/(VLOOKUP(O$2,怪物属性!$B$4:$F$29,3,FALSE)-$G368)/IF(N368&lt;0,ABS(N368),N368)</f>
        <v>-4.3028672303465498</v>
      </c>
      <c r="P368" s="152">
        <f>VLOOKUP(P$2,怪物属性!$B$4:$F$29,5,FALSE)/($F368-VLOOKUP(P$2,怪物属性!$B$4:$F$29,4,FALSE))</f>
        <v>2.9081742659648677</v>
      </c>
      <c r="Q368" s="153">
        <f>$E368/(VLOOKUP(Q$2,怪物属性!$B$4:$F$29,3,FALSE)-$G368)/IF(P368&lt;0,ABS(P368),P368)</f>
        <v>-3.3095487704667295</v>
      </c>
      <c r="R368" s="152">
        <f>VLOOKUP(R$2,怪物属性!$B$4:$F$29,5,FALSE)/($F368-VLOOKUP(R$2,怪物属性!$B$4:$F$29,4,FALSE))</f>
        <v>3.6162589096513198</v>
      </c>
      <c r="S368" s="153">
        <f>$E368/(VLOOKUP(S$2,怪物属性!$B$4:$F$29,3,FALSE)-$G368)/IF(R368&lt;0,ABS(R368),R368)</f>
        <v>-2.9066668490995315</v>
      </c>
      <c r="T368" s="152">
        <f>VLOOKUP(T$2,怪物属性!$B$4:$F$29,5,FALSE)/($F368-VLOOKUP(T$2,怪物属性!$B$4:$F$29,4,FALSE))</f>
        <v>4.7200415908500126</v>
      </c>
      <c r="U368" s="153">
        <f>$E368/(VLOOKUP(U$2,怪物属性!$B$4:$F$29,3,FALSE)-$G368)/IF(T368&lt;0,ABS(T368),T368)</f>
        <v>-2.4414141889754584</v>
      </c>
      <c r="V368" s="152">
        <f>VLOOKUP(V$2,怪物属性!$B$4:$F$29,5,FALSE)/($F368-VLOOKUP(V$2,怪物属性!$B$4:$F$29,4,FALSE))</f>
        <v>5.6052631578947372</v>
      </c>
      <c r="W368" s="153">
        <f>$E368/(VLOOKUP(W$2,怪物属性!$B$4:$F$29,3,FALSE)-$G368)/IF(V368&lt;0,ABS(V368),V368)</f>
        <v>-2.2777473118652773</v>
      </c>
      <c r="X368" s="152">
        <f>VLOOKUP(X$2,怪物属性!$B$4:$F$29,5,FALSE)/($F368-VLOOKUP(X$2,怪物属性!$B$4:$F$29,4,FALSE))</f>
        <v>6.9886749716874288</v>
      </c>
      <c r="Y368" s="153">
        <f>$E368/(VLOOKUP(Y$2,怪物属性!$B$4:$F$29,3,FALSE)-$G368)/IF(X368&lt;0,ABS(X368),X368)</f>
        <v>-2.0490388225243361</v>
      </c>
      <c r="Z368" s="152">
        <f>VLOOKUP(Z$2,怪物属性!$B$4:$F$29,5,FALSE)/($F368-VLOOKUP(Z$2,怪物属性!$B$4:$F$29,4,FALSE))</f>
        <v>8.0884000269923746</v>
      </c>
      <c r="AA368" s="153">
        <f>$E368/(VLOOKUP(AA$2,怪物属性!$B$4:$F$29,3,FALSE)-$G368)/IF(Z368&lt;0,ABS(Z368),Z368)</f>
        <v>-2.0200156228227586</v>
      </c>
      <c r="AB368" s="152">
        <f>VLOOKUP(AB$2,怪物属性!$B$4:$F$29,5,FALSE)/($F368-VLOOKUP(AB$2,怪物属性!$B$4:$F$29,4,FALSE))</f>
        <v>13.486756404689535</v>
      </c>
      <c r="AC368" s="153">
        <f>$E368/(VLOOKUP(AC$2,怪物属性!$B$4:$F$29,3,FALSE)-$G368)/IF(AB368&lt;0,ABS(AB368),AB368)</f>
        <v>-3.4702315825476351</v>
      </c>
      <c r="AD368" s="152">
        <f>VLOOKUP(AD$2,怪物属性!$B$4:$F$29,5,FALSE)/($F368-VLOOKUP(AD$2,怪物属性!$B$4:$F$29,4,FALSE))</f>
        <v>15.510817396440967</v>
      </c>
      <c r="AE368" s="153">
        <f>$E368/(VLOOKUP(AE$2,怪物属性!$B$4:$F$29,3,FALSE)-$G368)/IF(AD368&lt;0,ABS(AD368),AD368)</f>
        <v>-6.7616386570437195</v>
      </c>
      <c r="AF368" s="152">
        <f>VLOOKUP(AF$2,怪物属性!$B$4:$F$29,5,FALSE)/($F368-VLOOKUP(AF$2,怪物属性!$B$4:$F$29,4,FALSE))</f>
        <v>18.524211796651077</v>
      </c>
      <c r="AG368" s="153">
        <f>$E368/(VLOOKUP(AG$2,怪物属性!$B$4:$F$29,3,FALSE)-$G368)/IF(AF368&lt;0,ABS(AF368),AF368)</f>
        <v>20.267247358755046</v>
      </c>
      <c r="AH368" s="152">
        <f>VLOOKUP(AH$2,怪物属性!$B$4:$F$29,5,FALSE)/($F368-VLOOKUP(AH$2,怪物属性!$B$4:$F$29,4,FALSE))</f>
        <v>21.002775208140612</v>
      </c>
      <c r="AI368" s="153">
        <f>$E368/(VLOOKUP(AI$2,怪物属性!$B$4:$F$29,3,FALSE)-$G368)/IF(AH368&lt;0,ABS(AH368),AH368)</f>
        <v>3.1912249165137339</v>
      </c>
      <c r="AJ368" s="152">
        <f>VLOOKUP(AJ$2,怪物属性!$B$4:$F$29,5,FALSE)/($F368-VLOOKUP(AJ$2,怪物属性!$B$4:$F$29,4,FALSE))</f>
        <v>24.645833333333332</v>
      </c>
      <c r="AK368" s="153">
        <f>$E368/(VLOOKUP(AK$2,怪物属性!$B$4:$F$29,3,FALSE)-$G368)/IF(AJ368&lt;0,ABS(AJ368),AJ368)</f>
        <v>1.4649344223185017</v>
      </c>
      <c r="AL368" s="152">
        <f>VLOOKUP(AL$2,怪物属性!$B$4:$F$29,5,FALSE)/($F368-VLOOKUP(AL$2,怪物属性!$B$4:$F$29,4,FALSE))</f>
        <v>27.787490885522157</v>
      </c>
      <c r="AM368" s="153">
        <f>$E368/(VLOOKUP(AM$2,怪物属性!$B$4:$F$29,3,FALSE)-$G368)/IF(AL368&lt;0,ABS(AL368),AL368)</f>
        <v>0.8652009438388526</v>
      </c>
      <c r="AN368" s="152">
        <f>VLOOKUP(AN$2,怪物属性!$B$4:$F$29,5,FALSE)/($F368-VLOOKUP(AN$2,怪物属性!$B$4:$F$29,4,FALSE))</f>
        <v>32.182309418904318</v>
      </c>
      <c r="AO368" s="153">
        <f>$E368/(VLOOKUP(AO$2,怪物属性!$B$4:$F$29,3,FALSE)-$G368)/IF(AN368&lt;0,ABS(AN368),AN368)</f>
        <v>0.5654691535563513</v>
      </c>
      <c r="AP368" s="152">
        <f>VLOOKUP(AP$2,怪物属性!$B$4:$F$29,5,FALSE)/($F368-VLOOKUP(AP$2,怪物属性!$B$4:$F$29,4,FALSE))</f>
        <v>35.854159534406023</v>
      </c>
      <c r="AQ368" s="153">
        <f>$E368/(VLOOKUP(AQ$2,怪物属性!$B$4:$F$29,3,FALSE)-$G368)/IF(AP368&lt;0,ABS(AP368),AP368)</f>
        <v>0.401506147391749</v>
      </c>
      <c r="AR368" s="152">
        <f>VLOOKUP(AR$2,怪物属性!$B$4:$F$29,5,FALSE)/($F368-VLOOKUP(AR$2,怪物属性!$B$4:$F$29,4,FALSE))</f>
        <v>41.149311683727497</v>
      </c>
      <c r="AS368" s="153">
        <f>$E368/(VLOOKUP(AS$2,怪物属性!$B$4:$F$29,3,FALSE)-$G368)/IF(AR368&lt;0,ABS(AR368),AR368)</f>
        <v>0.28844749333325787</v>
      </c>
      <c r="AT368" s="152">
        <f>VLOOKUP(AT$2,怪物属性!$B$4:$F$29,5,FALSE)/($F368-VLOOKUP(AT$2,怪物属性!$B$4:$F$29,4,FALSE))</f>
        <v>45.68533772652389</v>
      </c>
      <c r="AU368" s="153">
        <f>$E368/(VLOOKUP(AU$2,怪物属性!$B$4:$F$29,3,FALSE)-$G368)/IF(AT368&lt;0,ABS(AT368),AT368)</f>
        <v>0.21642402294012733</v>
      </c>
      <c r="AV368" s="152">
        <f>VLOOKUP(AV$2,怪物属性!$B$4:$F$29,5,FALSE)/($F368-VLOOKUP(AV$2,怪物属性!$B$4:$F$29,4,FALSE))</f>
        <v>52.496648151695076</v>
      </c>
      <c r="AW368" s="153">
        <f>$E368/(VLOOKUP(AW$2,怪物属性!$B$4:$F$29,3,FALSE)-$G368)/IF(AV368&lt;0,ABS(AV368),AV368)</f>
        <v>0.15740353309528451</v>
      </c>
      <c r="AX368" s="152">
        <f>VLOOKUP(AX$2,怪物属性!$B$4:$F$29,5,FALSE)/($F368-VLOOKUP(AX$2,怪物属性!$B$4:$F$29,4,FALSE))</f>
        <v>58.380042249270694</v>
      </c>
      <c r="AY368" s="153">
        <f>$E368/(VLOOKUP(AY$2,怪物属性!$B$4:$F$29,3,FALSE)-$G368)/IF(AX368&lt;0,ABS(AX368),AX368)</f>
        <v>0.12100638357698516</v>
      </c>
      <c r="AZ368" s="152">
        <f>VLOOKUP(AZ$2,怪物属性!$B$4:$F$29,5,FALSE)/($F368-VLOOKUP(AZ$2,怪物属性!$B$4:$F$29,4,FALSE))</f>
        <v>67.36363636363636</v>
      </c>
      <c r="BA368" s="153">
        <f>$E368/(VLOOKUP(BA$2,怪物属性!$B$4:$F$29,3,FALSE)-$G368)/IF(AZ368&lt;0,ABS(AZ368),AZ368)</f>
        <v>8.7398785425101225E-2</v>
      </c>
      <c r="BB368" s="152">
        <f>VLOOKUP(BB$2,怪物属性!$B$4:$F$29,5,FALSE)/($F368-VLOOKUP(BB$2,怪物属性!$B$4:$F$29,4,FALSE))</f>
        <v>76.651966626936826</v>
      </c>
      <c r="BC368" s="153">
        <f>$E368/(VLOOKUP(BC$2,怪物属性!$B$4:$F$29,3,FALSE)-$G368)/IF(BB368&lt;0,ABS(BB368),BB368)</f>
        <v>6.3994717654317981E-2</v>
      </c>
      <c r="BD368" s="152">
        <f>VLOOKUP(BD$2,怪物属性!$B$4:$F$29,5,FALSE)/($F368-VLOOKUP(BD$2,怪物属性!$B$4:$F$29,4,FALSE))</f>
        <v>96.129118432769374</v>
      </c>
      <c r="BE368" s="153">
        <f>$E368/(VLOOKUP(BE$2,怪物属性!$B$4:$F$29,3,FALSE)-$G368)/IF(BD368&lt;0,ABS(BD368),BD368)</f>
        <v>3.8693560492226796E-2</v>
      </c>
    </row>
    <row r="369" spans="1:57" x14ac:dyDescent="0.15">
      <c r="A369" s="30">
        <f>VLOOKUP(B369,装备升级!W:AB,静态模拟!C369+1,FALSE)+IF(静态模拟!D369=0,0,VLOOKUP(B369,装备强化!AP:AZ,静态模拟!D369+1,FALSE))</f>
        <v>194</v>
      </c>
      <c r="B369" s="149">
        <v>30</v>
      </c>
      <c r="C369" s="149">
        <v>4</v>
      </c>
      <c r="D369" s="149">
        <v>0</v>
      </c>
      <c r="E369" s="149">
        <f t="shared" si="16"/>
        <v>63390</v>
      </c>
      <c r="F369" s="22">
        <f t="shared" si="17"/>
        <v>21130</v>
      </c>
      <c r="G369" s="22">
        <f t="shared" si="18"/>
        <v>10565</v>
      </c>
      <c r="H369" s="152">
        <f>VLOOKUP(H$2,怪物属性!$B$4:$F$29,5,FALSE)/($F369-VLOOKUP(H$2,怪物属性!$B$4:$F$29,4,FALSE))</f>
        <v>0.53426676492262348</v>
      </c>
      <c r="I369" s="153">
        <f>$E369/(VLOOKUP(I$2,怪物属性!$B$4:$F$29,3,FALSE)-$G369)/IF(H369&lt;0,ABS(H369),H369)</f>
        <v>-13.15978184377199</v>
      </c>
      <c r="J369" s="152">
        <f>VLOOKUP(J$2,怪物属性!$B$4:$F$29,5,FALSE)/($F369-VLOOKUP(J$2,怪物属性!$B$4:$F$29,4,FALSE))</f>
        <v>0.79553903345724908</v>
      </c>
      <c r="K369" s="153">
        <f>$E369/(VLOOKUP(K$2,怪物属性!$B$4:$F$29,3,FALSE)-$G369)/IF(J369&lt;0,ABS(J369),J369)</f>
        <v>-9.2728758791931281</v>
      </c>
      <c r="L369" s="152">
        <f>VLOOKUP(L$2,怪物属性!$B$4:$F$29,5,FALSE)/($F369-VLOOKUP(L$2,怪物属性!$B$4:$F$29,4,FALSE))</f>
        <v>1.2699809942982896</v>
      </c>
      <c r="M369" s="153">
        <f>$E369/(VLOOKUP(M$2,怪物属性!$B$4:$F$29,3,FALSE)-$G369)/IF(L369&lt;0,ABS(L369),L369)</f>
        <v>-6.1109369243060199</v>
      </c>
      <c r="N369" s="152">
        <f>VLOOKUP(N$2,怪物属性!$B$4:$F$29,5,FALSE)/($F369-VLOOKUP(N$2,怪物属性!$B$4:$F$29,4,FALSE))</f>
        <v>1.6680799515445184</v>
      </c>
      <c r="O369" s="153">
        <f>$E369/(VLOOKUP(O$2,怪物属性!$B$4:$F$29,3,FALSE)-$G369)/IF(N369&lt;0,ABS(N369),N369)</f>
        <v>-4.9085217772059595</v>
      </c>
      <c r="P369" s="152">
        <f>VLOOKUP(P$2,怪物属性!$B$4:$F$29,5,FALSE)/($F369-VLOOKUP(P$2,怪物属性!$B$4:$F$29,4,FALSE))</f>
        <v>2.3362881450914461</v>
      </c>
      <c r="Q369" s="153">
        <f>$E369/(VLOOKUP(Q$2,怪物属性!$B$4:$F$29,3,FALSE)-$G369)/IF(P369&lt;0,ABS(P369),P369)</f>
        <v>-3.7102124044949263</v>
      </c>
      <c r="R369" s="152">
        <f>VLOOKUP(R$2,怪物属性!$B$4:$F$29,5,FALSE)/($F369-VLOOKUP(R$2,怪物属性!$B$4:$F$29,4,FALSE))</f>
        <v>2.8979570833118919</v>
      </c>
      <c r="S369" s="153">
        <f>$E369/(VLOOKUP(S$2,怪物属性!$B$4:$F$29,3,FALSE)-$G369)/IF(R369&lt;0,ABS(R369),R369)</f>
        <v>-3.1890989850132438</v>
      </c>
      <c r="T369" s="152">
        <f>VLOOKUP(T$2,怪物属性!$B$4:$F$29,5,FALSE)/($F369-VLOOKUP(T$2,怪物属性!$B$4:$F$29,4,FALSE))</f>
        <v>3.7734829592684953</v>
      </c>
      <c r="U369" s="153">
        <f>$E369/(VLOOKUP(U$2,怪物属性!$B$4:$F$29,3,FALSE)-$G369)/IF(T369&lt;0,ABS(T369),T369)</f>
        <v>-2.6141929400904544</v>
      </c>
      <c r="V369" s="152">
        <f>VLOOKUP(V$2,怪物属性!$B$4:$F$29,5,FALSE)/($F369-VLOOKUP(V$2,怪物属性!$B$4:$F$29,4,FALSE))</f>
        <v>4.4700944386149004</v>
      </c>
      <c r="W369" s="153">
        <f>$E369/(VLOOKUP(W$2,怪物属性!$B$4:$F$29,3,FALSE)-$G369)/IF(V369&lt;0,ABS(V369),V369)</f>
        <v>-2.3682211841523424</v>
      </c>
      <c r="X369" s="152">
        <f>VLOOKUP(X$2,怪物属性!$B$4:$F$29,5,FALSE)/($F369-VLOOKUP(X$2,怪物属性!$B$4:$F$29,4,FALSE))</f>
        <v>5.5591648561284508</v>
      </c>
      <c r="Y369" s="153">
        <f>$E369/(VLOOKUP(Y$2,怪物属性!$B$4:$F$29,3,FALSE)-$G369)/IF(X369&lt;0,ABS(X369),X369)</f>
        <v>-2.0552977471878844</v>
      </c>
      <c r="Z369" s="152">
        <f>VLOOKUP(Z$2,怪物属性!$B$4:$F$29,5,FALSE)/($F369-VLOOKUP(Z$2,怪物属性!$B$4:$F$29,4,FALSE))</f>
        <v>6.4169388082873819</v>
      </c>
      <c r="AA369" s="153">
        <f>$E369/(VLOOKUP(AA$2,怪物属性!$B$4:$F$29,3,FALSE)-$G369)/IF(Z369&lt;0,ABS(Z369),Z369)</f>
        <v>-1.9365893106027039</v>
      </c>
      <c r="AB369" s="152">
        <f>VLOOKUP(AB$2,怪物属性!$B$4:$F$29,5,FALSE)/($F369-VLOOKUP(AB$2,怪物属性!$B$4:$F$29,4,FALSE))</f>
        <v>10.541916506392125</v>
      </c>
      <c r="AC369" s="153">
        <f>$E369/(VLOOKUP(AC$2,怪物属性!$B$4:$F$29,3,FALSE)-$G369)/IF(AB369&lt;0,ABS(AB369),AB369)</f>
        <v>-1.9799598682147483</v>
      </c>
      <c r="AD369" s="152">
        <f>VLOOKUP(AD$2,怪物属性!$B$4:$F$29,5,FALSE)/($F369-VLOOKUP(AD$2,怪物属性!$B$4:$F$29,4,FALSE))</f>
        <v>12.070505085330115</v>
      </c>
      <c r="AE369" s="153">
        <f>$E369/(VLOOKUP(AE$2,怪物属性!$B$4:$F$29,3,FALSE)-$G369)/IF(AD369&lt;0,ABS(AD369),AD369)</f>
        <v>-2.1665199520766119</v>
      </c>
      <c r="AF369" s="152">
        <f>VLOOKUP(AF$2,怪物属性!$B$4:$F$29,5,FALSE)/($F369-VLOOKUP(AF$2,怪物属性!$B$4:$F$29,4,FALSE))</f>
        <v>14.347119990653114</v>
      </c>
      <c r="AG369" s="153">
        <f>$E369/(VLOOKUP(AG$2,怪物属性!$B$4:$F$29,3,FALSE)-$G369)/IF(AF369&lt;0,ABS(AF369),AF369)</f>
        <v>-2.4655738539593219</v>
      </c>
      <c r="AH369" s="152">
        <f>VLOOKUP(AH$2,怪物属性!$B$4:$F$29,5,FALSE)/($F369-VLOOKUP(AH$2,怪物属性!$B$4:$F$29,4,FALSE))</f>
        <v>16.186311787072242</v>
      </c>
      <c r="AI369" s="153">
        <f>$E369/(VLOOKUP(AI$2,怪物属性!$B$4:$F$29,3,FALSE)-$G369)/IF(AH369&lt;0,ABS(AH369),AH369)</f>
        <v>-3.384850494858334</v>
      </c>
      <c r="AJ369" s="152">
        <f>VLOOKUP(AJ$2,怪物属性!$B$4:$F$29,5,FALSE)/($F369-VLOOKUP(AJ$2,怪物属性!$B$4:$F$29,4,FALSE))</f>
        <v>18.891362206629566</v>
      </c>
      <c r="AK369" s="153">
        <f>$E369/(VLOOKUP(AK$2,怪物属性!$B$4:$F$29,3,FALSE)-$G369)/IF(AJ369&lt;0,ABS(AJ369),AJ369)</f>
        <v>-6.7787915270432757</v>
      </c>
      <c r="AL369" s="152">
        <f>VLOOKUP(AL$2,怪物属性!$B$4:$F$29,5,FALSE)/($F369-VLOOKUP(AL$2,怪物属性!$B$4:$F$29,4,FALSE))</f>
        <v>21.16774671357156</v>
      </c>
      <c r="AM369" s="153">
        <f>$E369/(VLOOKUP(AM$2,怪物属性!$B$4:$F$29,3,FALSE)-$G369)/IF(AL369&lt;0,ABS(AL369),AL369)</f>
        <v>13.309557089168205</v>
      </c>
      <c r="AN369" s="152">
        <f>VLOOKUP(AN$2,怪物属性!$B$4:$F$29,5,FALSE)/($F369-VLOOKUP(AN$2,怪物属性!$B$4:$F$29,4,FALSE))</f>
        <v>24.364088363018439</v>
      </c>
      <c r="AO369" s="153">
        <f>$E369/(VLOOKUP(AO$2,怪物属性!$B$4:$F$29,3,FALSE)-$G369)/IF(AN369&lt;0,ABS(AN369),AN369)</f>
        <v>2.8372738161716504</v>
      </c>
      <c r="AP369" s="152">
        <f>VLOOKUP(AP$2,怪物属性!$B$4:$F$29,5,FALSE)/($F369-VLOOKUP(AP$2,怪物属性!$B$4:$F$29,4,FALSE))</f>
        <v>26.950591868244981</v>
      </c>
      <c r="AQ369" s="153">
        <f>$E369/(VLOOKUP(AQ$2,怪物属性!$B$4:$F$29,3,FALSE)-$G369)/IF(AP369&lt;0,ABS(AP369),AP369)</f>
        <v>1.4092761683342547</v>
      </c>
      <c r="AR369" s="152">
        <f>VLOOKUP(AR$2,怪物属性!$B$4:$F$29,5,FALSE)/($F369-VLOOKUP(AR$2,怪物属性!$B$4:$F$29,4,FALSE))</f>
        <v>30.694049499736703</v>
      </c>
      <c r="AS369" s="153">
        <f>$E369/(VLOOKUP(AS$2,怪物属性!$B$4:$F$29,3,FALSE)-$G369)/IF(AR369&lt;0,ABS(AR369),AR369)</f>
        <v>0.8481400999131411</v>
      </c>
      <c r="AT369" s="152">
        <f>VLOOKUP(AT$2,怪物属性!$B$4:$F$29,5,FALSE)/($F369-VLOOKUP(AT$2,怪物属性!$B$4:$F$29,4,FALSE))</f>
        <v>33.75882591640741</v>
      </c>
      <c r="AU369" s="153">
        <f>$E369/(VLOOKUP(AU$2,怪物属性!$B$4:$F$29,3,FALSE)-$G369)/IF(AT369&lt;0,ABS(AT369),AT369)</f>
        <v>0.56729038649726626</v>
      </c>
      <c r="AV369" s="152">
        <f>VLOOKUP(AV$2,怪物属性!$B$4:$F$29,5,FALSE)/($F369-VLOOKUP(AV$2,怪物属性!$B$4:$F$29,4,FALSE))</f>
        <v>38.328205845336313</v>
      </c>
      <c r="AW369" s="153">
        <f>$E369/(VLOOKUP(AW$2,怪物属性!$B$4:$F$29,3,FALSE)-$G369)/IF(AV369&lt;0,ABS(AV369),AV369)</f>
        <v>0.38107681957117651</v>
      </c>
      <c r="AX369" s="152">
        <f>VLOOKUP(AX$2,怪物属性!$B$4:$F$29,5,FALSE)/($F369-VLOOKUP(AX$2,怪物属性!$B$4:$F$29,4,FALSE))</f>
        <v>42.051735381494098</v>
      </c>
      <c r="AY369" s="153">
        <f>$E369/(VLOOKUP(AY$2,怪物属性!$B$4:$F$29,3,FALSE)-$G369)/IF(AX369&lt;0,ABS(AX369),AX369)</f>
        <v>0.27894686736575619</v>
      </c>
      <c r="AZ369" s="152">
        <f>VLOOKUP(AZ$2,怪物属性!$B$4:$F$29,5,FALSE)/($F369-VLOOKUP(AZ$2,怪物属性!$B$4:$F$29,4,FALSE))</f>
        <v>47.514503816793891</v>
      </c>
      <c r="BA369" s="153">
        <f>$E369/(VLOOKUP(BA$2,怪物属性!$B$4:$F$29,3,FALSE)-$G369)/IF(AZ369&lt;0,ABS(AZ369),AZ369)</f>
        <v>0.19419489828591185</v>
      </c>
      <c r="BB369" s="152">
        <f>VLOOKUP(BB$2,怪物属性!$B$4:$F$29,5,FALSE)/($F369-VLOOKUP(BB$2,怪物属性!$B$4:$F$29,4,FALSE))</f>
        <v>52.498775510204084</v>
      </c>
      <c r="BC369" s="153">
        <f>$E369/(VLOOKUP(BC$2,怪物属性!$B$4:$F$29,3,FALSE)-$G369)/IF(BB369&lt;0,ABS(BB369),BB369)</f>
        <v>0.1398814566363242</v>
      </c>
      <c r="BD369" s="152">
        <f>VLOOKUP(BD$2,怪物属性!$B$4:$F$29,5,FALSE)/($F369-VLOOKUP(BD$2,怪物属性!$B$4:$F$29,4,FALSE))</f>
        <v>61.117003208152482</v>
      </c>
      <c r="BE369" s="153">
        <f>$E369/(VLOOKUP(BE$2,怪物属性!$B$4:$F$29,3,FALSE)-$G369)/IF(BD369&lt;0,ABS(BD369),BD369)</f>
        <v>8.6439778911079193E-2</v>
      </c>
    </row>
    <row r="370" spans="1:57" x14ac:dyDescent="0.15">
      <c r="A370" s="30">
        <f>VLOOKUP(B370,装备升级!W:AB,静态模拟!C370+1,FALSE)+IF(静态模拟!D370=0,0,VLOOKUP(B370,装备强化!AP:AZ,静态模拟!D370+1,FALSE))</f>
        <v>770</v>
      </c>
      <c r="B370" s="149">
        <v>30</v>
      </c>
      <c r="C370" s="149">
        <v>4</v>
      </c>
      <c r="D370" s="149">
        <v>1</v>
      </c>
      <c r="E370" s="149">
        <f t="shared" si="16"/>
        <v>63510</v>
      </c>
      <c r="F370" s="22">
        <f t="shared" si="17"/>
        <v>21170</v>
      </c>
      <c r="G370" s="22">
        <f t="shared" si="18"/>
        <v>10585</v>
      </c>
      <c r="H370" s="152">
        <f>VLOOKUP(H$2,怪物属性!$B$4:$F$29,5,FALSE)/($F370-VLOOKUP(H$2,怪物属性!$B$4:$F$29,4,FALSE))</f>
        <v>0.53321892620740374</v>
      </c>
      <c r="I370" s="153">
        <f>$E370/(VLOOKUP(I$2,怪物属性!$B$4:$F$29,3,FALSE)-$G370)/IF(H370&lt;0,ABS(H370),H370)</f>
        <v>-13.181363435148297</v>
      </c>
      <c r="J370" s="152">
        <f>VLOOKUP(J$2,怪物属性!$B$4:$F$29,5,FALSE)/($F370-VLOOKUP(J$2,怪物属性!$B$4:$F$29,4,FALSE))</f>
        <v>0.79396487756616374</v>
      </c>
      <c r="K370" s="153">
        <f>$E370/(VLOOKUP(K$2,怪物属性!$B$4:$F$29,3,FALSE)-$G370)/IF(J370&lt;0,ABS(J370),J370)</f>
        <v>-9.2872337077944547</v>
      </c>
      <c r="L370" s="152">
        <f>VLOOKUP(L$2,怪物属性!$B$4:$F$29,5,FALSE)/($F370-VLOOKUP(L$2,怪物属性!$B$4:$F$29,4,FALSE))</f>
        <v>1.2674453429170411</v>
      </c>
      <c r="M370" s="153">
        <f>$E370/(VLOOKUP(M$2,怪物属性!$B$4:$F$29,3,FALSE)-$G370)/IF(L370&lt;0,ABS(L370),L370)</f>
        <v>-6.1197691328450592</v>
      </c>
      <c r="N370" s="152">
        <f>VLOOKUP(N$2,怪物属性!$B$4:$F$29,5,FALSE)/($F370-VLOOKUP(N$2,怪物属性!$B$4:$F$29,4,FALSE))</f>
        <v>1.6647189200080597</v>
      </c>
      <c r="O370" s="153">
        <f>$E370/(VLOOKUP(O$2,怪物属性!$B$4:$F$29,3,FALSE)-$G370)/IF(N370&lt;0,ABS(N370),N370)</f>
        <v>-4.9150456846446868</v>
      </c>
      <c r="P370" s="152">
        <f>VLOOKUP(P$2,怪物属性!$B$4:$F$29,5,FALSE)/($F370-VLOOKUP(P$2,怪物属性!$B$4:$F$29,4,FALSE))</f>
        <v>2.3315369362956937</v>
      </c>
      <c r="Q370" s="153">
        <f>$E370/(VLOOKUP(Q$2,怪物属性!$B$4:$F$29,3,FALSE)-$G370)/IF(P370&lt;0,ABS(P370),P370)</f>
        <v>-3.7146519471974835</v>
      </c>
      <c r="R370" s="152">
        <f>VLOOKUP(R$2,怪物属性!$B$4:$F$29,5,FALSE)/($F370-VLOOKUP(R$2,怪物属性!$B$4:$F$29,4,FALSE))</f>
        <v>2.8920043136650748</v>
      </c>
      <c r="S370" s="153">
        <f>$E370/(VLOOKUP(S$2,怪物属性!$B$4:$F$29,3,FALSE)-$G370)/IF(R370&lt;0,ABS(R370),R370)</f>
        <v>-3.1924041513053232</v>
      </c>
      <c r="T370" s="152">
        <f>VLOOKUP(T$2,怪物属性!$B$4:$F$29,5,FALSE)/($F370-VLOOKUP(T$2,怪物属性!$B$4:$F$29,4,FALSE))</f>
        <v>3.7656574035669848</v>
      </c>
      <c r="U370" s="153">
        <f>$E370/(VLOOKUP(U$2,怪物属性!$B$4:$F$29,3,FALSE)-$G370)/IF(T370&lt;0,ABS(T370),T370)</f>
        <v>-2.6164413607081247</v>
      </c>
      <c r="V370" s="152">
        <f>VLOOKUP(V$2,怪物属性!$B$4:$F$29,5,FALSE)/($F370-VLOOKUP(V$2,怪物属性!$B$4:$F$29,4,FALSE))</f>
        <v>4.4607329842931938</v>
      </c>
      <c r="W370" s="153">
        <f>$E370/(VLOOKUP(W$2,怪物属性!$B$4:$F$29,3,FALSE)-$G370)/IF(V370&lt;0,ABS(V370),V370)</f>
        <v>-2.369768712139682</v>
      </c>
      <c r="X370" s="152">
        <f>VLOOKUP(X$2,怪物属性!$B$4:$F$29,5,FALSE)/($F370-VLOOKUP(X$2,怪物属性!$B$4:$F$29,4,FALSE))</f>
        <v>5.5474062714822061</v>
      </c>
      <c r="Y370" s="153">
        <f>$E370/(VLOOKUP(Y$2,怪物属性!$B$4:$F$29,3,FALSE)-$G370)/IF(X370&lt;0,ABS(X370),X370)</f>
        <v>-2.0561410940166054</v>
      </c>
      <c r="Z370" s="152">
        <f>VLOOKUP(Z$2,怪物属性!$B$4:$F$29,5,FALSE)/($F370-VLOOKUP(Z$2,怪物属性!$B$4:$F$29,4,FALSE))</f>
        <v>6.4032266680912446</v>
      </c>
      <c r="AA370" s="153">
        <f>$E370/(VLOOKUP(AA$2,怪物属性!$B$4:$F$29,3,FALSE)-$G370)/IF(Z370&lt;0,ABS(Z370),Z370)</f>
        <v>-1.9368164328247157</v>
      </c>
      <c r="AB370" s="152">
        <f>VLOOKUP(AB$2,怪物属性!$B$4:$F$29,5,FALSE)/($F370-VLOOKUP(AB$2,怪物属性!$B$4:$F$29,4,FALSE))</f>
        <v>10.518117168980698</v>
      </c>
      <c r="AC370" s="153">
        <f>$E370/(VLOOKUP(AC$2,怪物属性!$B$4:$F$29,3,FALSE)-$G370)/IF(AB370&lt;0,ABS(AB370),AB370)</f>
        <v>-1.9751890512964554</v>
      </c>
      <c r="AD370" s="152">
        <f>VLOOKUP(AD$2,怪物属性!$B$4:$F$29,5,FALSE)/($F370-VLOOKUP(AD$2,怪物属性!$B$4:$F$29,4,FALSE))</f>
        <v>12.042825202086798</v>
      </c>
      <c r="AE370" s="153">
        <f>$E370/(VLOOKUP(AE$2,怪物属性!$B$4:$F$29,3,FALSE)-$G370)/IF(AD370&lt;0,ABS(AD370),AD370)</f>
        <v>-2.1578066561326898</v>
      </c>
      <c r="AF370" s="152">
        <f>VLOOKUP(AF$2,怪物属性!$B$4:$F$29,5,FALSE)/($F370-VLOOKUP(AF$2,怪物属性!$B$4:$F$29,4,FALSE))</f>
        <v>14.31367292225201</v>
      </c>
      <c r="AG370" s="153">
        <f>$E370/(VLOOKUP(AG$2,怪物属性!$B$4:$F$29,3,FALSE)-$G370)/IF(AF370&lt;0,ABS(AF370),AF370)</f>
        <v>-2.4486844896171989</v>
      </c>
      <c r="AH370" s="152">
        <f>VLOOKUP(AH$2,怪物属性!$B$4:$F$29,5,FALSE)/($F370-VLOOKUP(AH$2,怪物属性!$B$4:$F$29,4,FALSE))</f>
        <v>16.147937411095306</v>
      </c>
      <c r="AI370" s="153">
        <f>$E370/(VLOOKUP(AI$2,怪物属性!$B$4:$F$29,3,FALSE)-$G370)/IF(AH370&lt;0,ABS(AH370),AH370)</f>
        <v>-3.3415548362644842</v>
      </c>
      <c r="AJ370" s="152">
        <f>VLOOKUP(AJ$2,怪物属性!$B$4:$F$29,5,FALSE)/($F370-VLOOKUP(AJ$2,怪物属性!$B$4:$F$29,4,FALSE))</f>
        <v>18.84576393917451</v>
      </c>
      <c r="AK370" s="153">
        <f>$E370/(VLOOKUP(AK$2,怪物属性!$B$4:$F$29,3,FALSE)-$G370)/IF(AJ370&lt;0,ABS(AJ370),AJ370)</f>
        <v>-6.543666191911151</v>
      </c>
      <c r="AL370" s="152">
        <f>VLOOKUP(AL$2,怪物属性!$B$4:$F$29,5,FALSE)/($F370-VLOOKUP(AL$2,怪物属性!$B$4:$F$29,4,FALSE))</f>
        <v>21.115619035892383</v>
      </c>
      <c r="AM370" s="153">
        <f>$E370/(VLOOKUP(AM$2,怪物属性!$B$4:$F$29,3,FALSE)-$G370)/IF(AL370&lt;0,ABS(AL370),AL370)</f>
        <v>14.671834982539389</v>
      </c>
      <c r="AN370" s="152">
        <f>VLOOKUP(AN$2,怪物属性!$B$4:$F$29,5,FALSE)/($F370-VLOOKUP(AN$2,怪物属性!$B$4:$F$29,4,FALSE))</f>
        <v>24.302906648251618</v>
      </c>
      <c r="AO370" s="153">
        <f>$E370/(VLOOKUP(AO$2,怪物属性!$B$4:$F$29,3,FALSE)-$G370)/IF(AN370&lt;0,ABS(AN370),AN370)</f>
        <v>2.9133418734659013</v>
      </c>
      <c r="AP370" s="152">
        <f>VLOOKUP(AP$2,怪物属性!$B$4:$F$29,5,FALSE)/($F370-VLOOKUP(AP$2,怪物属性!$B$4:$F$29,4,FALSE))</f>
        <v>26.881416837782339</v>
      </c>
      <c r="AQ370" s="153">
        <f>$E370/(VLOOKUP(AQ$2,怪物属性!$B$4:$F$29,3,FALSE)-$G370)/IF(AP370&lt;0,ABS(AP370),AP370)</f>
        <v>1.4327463203917412</v>
      </c>
      <c r="AR370" s="152">
        <f>VLOOKUP(AR$2,怪物属性!$B$4:$F$29,5,FALSE)/($F370-VLOOKUP(AR$2,怪物属性!$B$4:$F$29,4,FALSE))</f>
        <v>30.613445378151262</v>
      </c>
      <c r="AS370" s="153">
        <f>$E370/(VLOOKUP(AS$2,怪物属性!$B$4:$F$29,3,FALSE)-$G370)/IF(AR370&lt;0,ABS(AR370),AR370)</f>
        <v>0.85903877597297962</v>
      </c>
      <c r="AT370" s="152">
        <f>VLOOKUP(AT$2,怪物属性!$B$4:$F$29,5,FALSE)/($F370-VLOOKUP(AT$2,怪物属性!$B$4:$F$29,4,FALSE))</f>
        <v>33.667745851881833</v>
      </c>
      <c r="AU370" s="153">
        <f>$E370/(VLOOKUP(AU$2,怪物属性!$B$4:$F$29,3,FALSE)-$G370)/IF(AT370&lt;0,ABS(AT370),AT370)</f>
        <v>0.57336631483162326</v>
      </c>
      <c r="AV370" s="152">
        <f>VLOOKUP(AV$2,怪物属性!$B$4:$F$29,5,FALSE)/($F370-VLOOKUP(AV$2,怪物属性!$B$4:$F$29,4,FALSE))</f>
        <v>38.221308046297587</v>
      </c>
      <c r="AW370" s="153">
        <f>$E370/(VLOOKUP(AW$2,怪物属性!$B$4:$F$29,3,FALSE)-$G370)/IF(AV370&lt;0,ABS(AV370),AV370)</f>
        <v>0.38463856001686419</v>
      </c>
      <c r="AX370" s="152">
        <f>VLOOKUP(AX$2,怪物属性!$B$4:$F$29,5,FALSE)/($F370-VLOOKUP(AX$2,怪物属性!$B$4:$F$29,4,FALSE))</f>
        <v>41.930207354959904</v>
      </c>
      <c r="AY370" s="153">
        <f>$E370/(VLOOKUP(AY$2,怪物属性!$B$4:$F$29,3,FALSE)-$G370)/IF(AX370&lt;0,ABS(AX370),AX370)</f>
        <v>0.28132611668892432</v>
      </c>
      <c r="AZ370" s="152">
        <f>VLOOKUP(AZ$2,怪物属性!$B$4:$F$29,5,FALSE)/($F370-VLOOKUP(AZ$2,怪物属性!$B$4:$F$29,4,FALSE))</f>
        <v>47.369863013698627</v>
      </c>
      <c r="BA370" s="153">
        <f>$E370/(VLOOKUP(BA$2,怪物属性!$B$4:$F$29,3,FALSE)-$G370)/IF(AZ370&lt;0,ABS(AZ370),AZ370)</f>
        <v>0.19572640191157287</v>
      </c>
      <c r="BB370" s="152">
        <f>VLOOKUP(BB$2,怪物属性!$B$4:$F$29,5,FALSE)/($F370-VLOOKUP(BB$2,怪物属性!$B$4:$F$29,4,FALSE))</f>
        <v>52.327908868999188</v>
      </c>
      <c r="BC370" s="153">
        <f>$E370/(VLOOKUP(BC$2,怪物属性!$B$4:$F$29,3,FALSE)-$G370)/IF(BB370&lt;0,ABS(BB370),BB370)</f>
        <v>0.14093040883405183</v>
      </c>
      <c r="BD370" s="152">
        <f>VLOOKUP(BD$2,怪物属性!$B$4:$F$29,5,FALSE)/($F370-VLOOKUP(BD$2,怪物属性!$B$4:$F$29,4,FALSE))</f>
        <v>60.88719684151156</v>
      </c>
      <c r="BE370" s="153">
        <f>$E370/(VLOOKUP(BE$2,怪物属性!$B$4:$F$29,3,FALSE)-$G370)/IF(BD370&lt;0,ABS(BD370),BD370)</f>
        <v>8.7075417932211824E-2</v>
      </c>
    </row>
    <row r="371" spans="1:57" x14ac:dyDescent="0.15">
      <c r="A371" s="30">
        <f>VLOOKUP(B371,装备升级!W:AB,静态模拟!C371+1,FALSE)+IF(静态模拟!D371=0,0,VLOOKUP(B371,装备强化!AP:AZ,静态模拟!D371+1,FALSE))</f>
        <v>1376</v>
      </c>
      <c r="B371" s="149">
        <v>30</v>
      </c>
      <c r="C371" s="149">
        <v>4</v>
      </c>
      <c r="D371" s="149">
        <v>2</v>
      </c>
      <c r="E371" s="149">
        <f t="shared" si="16"/>
        <v>63630</v>
      </c>
      <c r="F371" s="22">
        <f t="shared" si="17"/>
        <v>21210</v>
      </c>
      <c r="G371" s="22">
        <f t="shared" si="18"/>
        <v>10605</v>
      </c>
      <c r="H371" s="152">
        <f>VLOOKUP(H$2,怪物属性!$B$4:$F$29,5,FALSE)/($F371-VLOOKUP(H$2,怪物属性!$B$4:$F$29,4,FALSE))</f>
        <v>0.53217518962564225</v>
      </c>
      <c r="I371" s="153">
        <f>$E371/(VLOOKUP(I$2,怪物属性!$B$4:$F$29,3,FALSE)-$G371)/IF(H371&lt;0,ABS(H371),H371)</f>
        <v>-13.202947179237237</v>
      </c>
      <c r="J371" s="152">
        <f>VLOOKUP(J$2,怪物属性!$B$4:$F$29,5,FALSE)/($F371-VLOOKUP(J$2,怪物属性!$B$4:$F$29,4,FALSE))</f>
        <v>0.7923969390274006</v>
      </c>
      <c r="K371" s="153">
        <f>$E371/(VLOOKUP(K$2,怪物属性!$B$4:$F$29,3,FALSE)-$G371)/IF(J371&lt;0,ABS(J371),J371)</f>
        <v>-9.3015942953089166</v>
      </c>
      <c r="L371" s="152">
        <f>VLOOKUP(L$2,怪物属性!$B$4:$F$29,5,FALSE)/($F371-VLOOKUP(L$2,怪物属性!$B$4:$F$29,4,FALSE))</f>
        <v>1.2649197967520176</v>
      </c>
      <c r="M371" s="153">
        <f>$E371/(VLOOKUP(M$2,怪物属性!$B$4:$F$29,3,FALSE)-$G371)/IF(L371&lt;0,ABS(L371),L371)</f>
        <v>-6.1286043608153964</v>
      </c>
      <c r="N371" s="152">
        <f>VLOOKUP(N$2,怪物属性!$B$4:$F$29,5,FALSE)/($F371-VLOOKUP(N$2,怪物属性!$B$4:$F$29,4,FALSE))</f>
        <v>1.6613714055901869</v>
      </c>
      <c r="O371" s="153">
        <f>$E371/(VLOOKUP(O$2,怪物属性!$B$4:$F$29,3,FALSE)-$G371)/IF(N371&lt;0,ABS(N371),N371)</f>
        <v>-4.9215733867721108</v>
      </c>
      <c r="P371" s="152">
        <f>VLOOKUP(P$2,怪物属性!$B$4:$F$29,5,FALSE)/($F371-VLOOKUP(P$2,怪物属性!$B$4:$F$29,4,FALSE))</f>
        <v>2.3268050129382516</v>
      </c>
      <c r="Q371" s="153">
        <f>$E371/(VLOOKUP(Q$2,怪物属性!$B$4:$F$29,3,FALSE)-$G371)/IF(P371&lt;0,ABS(P371),P371)</f>
        <v>-3.7190958086282406</v>
      </c>
      <c r="R371" s="152">
        <f>VLOOKUP(R$2,怪物属性!$B$4:$F$29,5,FALSE)/($F371-VLOOKUP(R$2,怪物属性!$B$4:$F$29,4,FALSE))</f>
        <v>2.8860759493670884</v>
      </c>
      <c r="S371" s="153">
        <f>$E371/(VLOOKUP(S$2,怪物属性!$B$4:$F$29,3,FALSE)-$G371)/IF(R371&lt;0,ABS(R371),R371)</f>
        <v>-3.195714863328782</v>
      </c>
      <c r="T371" s="152">
        <f>VLOOKUP(T$2,怪物属性!$B$4:$F$29,5,FALSE)/($F371-VLOOKUP(T$2,怪物属性!$B$4:$F$29,4,FALSE))</f>
        <v>3.7578642384105962</v>
      </c>
      <c r="U371" s="153">
        <f>$E371/(VLOOKUP(U$2,怪物属性!$B$4:$F$29,3,FALSE)-$G371)/IF(T371&lt;0,ABS(T371),T371)</f>
        <v>-2.618696313389222</v>
      </c>
      <c r="V371" s="152">
        <f>VLOOKUP(V$2,怪物属性!$B$4:$F$29,5,FALSE)/($F371-VLOOKUP(V$2,怪物属性!$B$4:$F$29,4,FALSE))</f>
        <v>4.4514106583072097</v>
      </c>
      <c r="W371" s="153">
        <f>$E371/(VLOOKUP(W$2,怪物属性!$B$4:$F$29,3,FALSE)-$G371)/IF(V371&lt;0,ABS(V371),V371)</f>
        <v>-2.3713246633083171</v>
      </c>
      <c r="X371" s="152">
        <f>VLOOKUP(X$2,怪物属性!$B$4:$F$29,5,FALSE)/($F371-VLOOKUP(X$2,怪物属性!$B$4:$F$29,4,FALSE))</f>
        <v>5.5356973246794361</v>
      </c>
      <c r="Y371" s="153">
        <f>$E371/(VLOOKUP(Y$2,怪物属性!$B$4:$F$29,3,FALSE)-$G371)/IF(X371&lt;0,ABS(X371),X371)</f>
        <v>-2.0569947800990236</v>
      </c>
      <c r="Z371" s="152">
        <f>VLOOKUP(Z$2,怪物属性!$B$4:$F$29,5,FALSE)/($F371-VLOOKUP(Z$2,怪物属性!$B$4:$F$29,4,FALSE))</f>
        <v>6.3895730049576205</v>
      </c>
      <c r="AA371" s="153">
        <f>$E371/(VLOOKUP(AA$2,怪物属性!$B$4:$F$29,3,FALSE)-$G371)/IF(Z371&lt;0,ABS(Z371),Z371)</f>
        <v>-1.9370573669932445</v>
      </c>
      <c r="AB371" s="152">
        <f>VLOOKUP(AB$2,怪物属性!$B$4:$F$29,5,FALSE)/($F371-VLOOKUP(AB$2,怪物属性!$B$4:$F$29,4,FALSE))</f>
        <v>10.49442504786575</v>
      </c>
      <c r="AC371" s="153">
        <f>$E371/(VLOOKUP(AC$2,怪物属性!$B$4:$F$29,3,FALSE)-$G371)/IF(AB371&lt;0,ABS(AB371),AB371)</f>
        <v>-1.9704969948191735</v>
      </c>
      <c r="AD371" s="152">
        <f>VLOOKUP(AD$2,怪物属性!$B$4:$F$29,5,FALSE)/($F371-VLOOKUP(AD$2,怪物属性!$B$4:$F$29,4,FALSE))</f>
        <v>12.015271978493393</v>
      </c>
      <c r="AE371" s="153">
        <f>$E371/(VLOOKUP(AE$2,怪物属性!$B$4:$F$29,3,FALSE)-$G371)/IF(AD371&lt;0,ABS(AD371),AD371)</f>
        <v>-2.1492533571097501</v>
      </c>
      <c r="AF371" s="152">
        <f>VLOOKUP(AF$2,怪物属性!$B$4:$F$29,5,FALSE)/($F371-VLOOKUP(AF$2,怪物属性!$B$4:$F$29,4,FALSE))</f>
        <v>14.280381439702291</v>
      </c>
      <c r="AG371" s="153">
        <f>$E371/(VLOOKUP(AG$2,怪物属性!$B$4:$F$29,3,FALSE)-$G371)/IF(AF371&lt;0,ABS(AF371),AF371)</f>
        <v>-2.4321852254260086</v>
      </c>
      <c r="AH371" s="152">
        <f>VLOOKUP(AH$2,怪物属性!$B$4:$F$29,5,FALSE)/($F371-VLOOKUP(AH$2,怪物属性!$B$4:$F$29,4,FALSE))</f>
        <v>16.109744560075686</v>
      </c>
      <c r="AI371" s="153">
        <f>$E371/(VLOOKUP(AI$2,怪物属性!$B$4:$F$29,3,FALSE)-$G371)/IF(AH371&lt;0,ABS(AH371),AH371)</f>
        <v>-3.2997354202984557</v>
      </c>
      <c r="AJ371" s="152">
        <f>VLOOKUP(AJ$2,怪物属性!$B$4:$F$29,5,FALSE)/($F371-VLOOKUP(AJ$2,怪物属性!$B$4:$F$29,4,FALSE))</f>
        <v>18.800385263664822</v>
      </c>
      <c r="AK371" s="153">
        <f>$E371/(VLOOKUP(AK$2,怪物属性!$B$4:$F$29,3,FALSE)-$G371)/IF(AJ371&lt;0,ABS(AJ371),AJ371)</f>
        <v>-6.3261777762137212</v>
      </c>
      <c r="AL371" s="152">
        <f>VLOOKUP(AL$2,怪物属性!$B$4:$F$29,5,FALSE)/($F371-VLOOKUP(AL$2,怪物属性!$B$4:$F$29,4,FALSE))</f>
        <v>21.063747466683044</v>
      </c>
      <c r="AM371" s="153">
        <f>$E371/(VLOOKUP(AM$2,怪物属性!$B$4:$F$29,3,FALSE)-$G371)/IF(AL371&lt;0,ABS(AL371),AL371)</f>
        <v>16.328810744145706</v>
      </c>
      <c r="AN371" s="152">
        <f>VLOOKUP(AN$2,怪物属性!$B$4:$F$29,5,FALSE)/($F371-VLOOKUP(AN$2,怪物属性!$B$4:$F$29,4,FALSE))</f>
        <v>24.242031435907069</v>
      </c>
      <c r="AO371" s="153">
        <f>$E371/(VLOOKUP(AO$2,怪物属性!$B$4:$F$29,3,FALSE)-$G371)/IF(AN371&lt;0,ABS(AN371),AN371)</f>
        <v>2.992907673907018</v>
      </c>
      <c r="AP371" s="152">
        <f>VLOOKUP(AP$2,怪物属性!$B$4:$F$29,5,FALSE)/($F371-VLOOKUP(AP$2,怪物属性!$B$4:$F$29,4,FALSE))</f>
        <v>26.812596006144393</v>
      </c>
      <c r="AQ371" s="153">
        <f>$E371/(VLOOKUP(AQ$2,怪物属性!$B$4:$F$29,3,FALSE)-$G371)/IF(AP371&lt;0,ABS(AP371),AP371)</f>
        <v>1.4568068482332628</v>
      </c>
      <c r="AR371" s="152">
        <f>VLOOKUP(AR$2,怪物属性!$B$4:$F$29,5,FALSE)/($F371-VLOOKUP(AR$2,怪物属性!$B$4:$F$29,4,FALSE))</f>
        <v>30.53326348873756</v>
      </c>
      <c r="AS371" s="153">
        <f>$E371/(VLOOKUP(AS$2,怪物属性!$B$4:$F$29,3,FALSE)-$G371)/IF(AR371&lt;0,ABS(AR371),AR371)</f>
        <v>0.87012807185341856</v>
      </c>
      <c r="AT371" s="152">
        <f>VLOOKUP(AT$2,怪物属性!$B$4:$F$29,5,FALSE)/($F371-VLOOKUP(AT$2,怪物属性!$B$4:$F$29,4,FALSE))</f>
        <v>33.57715592627472</v>
      </c>
      <c r="AU371" s="153">
        <f>$E371/(VLOOKUP(AU$2,怪物属性!$B$4:$F$29,3,FALSE)-$G371)/IF(AT371&lt;0,ABS(AT371),AT371)</f>
        <v>0.57952244791237617</v>
      </c>
      <c r="AV371" s="152">
        <f>VLOOKUP(AV$2,怪物属性!$B$4:$F$29,5,FALSE)/($F371-VLOOKUP(AV$2,怪物属性!$B$4:$F$29,4,FALSE))</f>
        <v>38.115004867195104</v>
      </c>
      <c r="AW371" s="153">
        <f>$E371/(VLOOKUP(AW$2,怪物属性!$B$4:$F$29,3,FALSE)-$G371)/IF(AV371&lt;0,ABS(AV371),AV371)</f>
        <v>0.38823750567957405</v>
      </c>
      <c r="AX371" s="152">
        <f>VLOOKUP(AX$2,怪物属性!$B$4:$F$29,5,FALSE)/($F371-VLOOKUP(AX$2,怪物属性!$B$4:$F$29,4,FALSE))</f>
        <v>41.809379727685325</v>
      </c>
      <c r="AY371" s="153">
        <f>$E371/(VLOOKUP(AY$2,怪物属性!$B$4:$F$29,3,FALSE)-$G371)/IF(AX371&lt;0,ABS(AX371),AX371)</f>
        <v>0.2837261921761422</v>
      </c>
      <c r="AZ371" s="152">
        <f>VLOOKUP(AZ$2,怪物属性!$B$4:$F$29,5,FALSE)/($F371-VLOOKUP(AZ$2,怪物属性!$B$4:$F$29,4,FALSE))</f>
        <v>47.226100151745065</v>
      </c>
      <c r="BA371" s="153">
        <f>$E371/(VLOOKUP(BA$2,怪物属性!$B$4:$F$29,3,FALSE)-$G371)/IF(AZ371&lt;0,ABS(AZ371),AZ371)</f>
        <v>0.19726913296305298</v>
      </c>
      <c r="BB371" s="152">
        <f>VLOOKUP(BB$2,怪物属性!$B$4:$F$29,5,FALSE)/($F371-VLOOKUP(BB$2,怪物属性!$B$4:$F$29,4,FALSE))</f>
        <v>52.15815085158151</v>
      </c>
      <c r="BC371" s="153">
        <f>$E371/(VLOOKUP(BC$2,怪物属性!$B$4:$F$29,3,FALSE)-$G371)/IF(BB371&lt;0,ABS(BB371),BB371)</f>
        <v>0.1419859817894347</v>
      </c>
      <c r="BD371" s="152">
        <f>VLOOKUP(BD$2,怪物属性!$B$4:$F$29,5,FALSE)/($F371-VLOOKUP(BD$2,怪物属性!$B$4:$F$29,4,FALSE))</f>
        <v>60.659112193294625</v>
      </c>
      <c r="BE371" s="153">
        <f>$E371/(VLOOKUP(BE$2,怪物属性!$B$4:$F$29,3,FALSE)-$G371)/IF(BD371&lt;0,ABS(BD371),BD371)</f>
        <v>8.7714422353934396E-2</v>
      </c>
    </row>
    <row r="372" spans="1:57" x14ac:dyDescent="0.15">
      <c r="A372" s="30">
        <f>VLOOKUP(B372,装备升级!W:AB,静态模拟!C372+1,FALSE)+IF(静态模拟!D372=0,0,VLOOKUP(B372,装备强化!AP:AZ,静态模拟!D372+1,FALSE))</f>
        <v>2069</v>
      </c>
      <c r="B372" s="149">
        <v>30</v>
      </c>
      <c r="C372" s="149">
        <v>4</v>
      </c>
      <c r="D372" s="149">
        <v>3</v>
      </c>
      <c r="E372" s="149">
        <f t="shared" si="16"/>
        <v>63750</v>
      </c>
      <c r="F372" s="22">
        <f t="shared" si="17"/>
        <v>21250</v>
      </c>
      <c r="G372" s="22">
        <f t="shared" si="18"/>
        <v>10625</v>
      </c>
      <c r="H372" s="152">
        <f>VLOOKUP(H$2,怪物属性!$B$4:$F$29,5,FALSE)/($F372-VLOOKUP(H$2,怪物属性!$B$4:$F$29,4,FALSE))</f>
        <v>0.53113553113553114</v>
      </c>
      <c r="I372" s="153">
        <f>$E372/(VLOOKUP(I$2,怪物属性!$B$4:$F$29,3,FALSE)-$G372)/IF(H372&lt;0,ABS(H372),H372)</f>
        <v>-13.224533061807572</v>
      </c>
      <c r="J372" s="152">
        <f>VLOOKUP(J$2,怪物属性!$B$4:$F$29,5,FALSE)/($F372-VLOOKUP(J$2,怪物属性!$B$4:$F$29,4,FALSE))</f>
        <v>0.79083518107908357</v>
      </c>
      <c r="K372" s="153">
        <f>$E372/(VLOOKUP(K$2,怪物属性!$B$4:$F$29,3,FALSE)-$G372)/IF(J372&lt;0,ABS(J372),J372)</f>
        <v>-9.315957622606172</v>
      </c>
      <c r="L372" s="152">
        <f>VLOOKUP(L$2,怪物属性!$B$4:$F$29,5,FALSE)/($F372-VLOOKUP(L$2,怪物属性!$B$4:$F$29,4,FALSE))</f>
        <v>1.2624042955155612</v>
      </c>
      <c r="M372" s="153">
        <f>$E372/(VLOOKUP(M$2,怪物属性!$B$4:$F$29,3,FALSE)-$G372)/IF(L372&lt;0,ABS(L372),L372)</f>
        <v>-6.1374425861988158</v>
      </c>
      <c r="N372" s="152">
        <f>VLOOKUP(N$2,怪物属性!$B$4:$F$29,5,FALSE)/($F372-VLOOKUP(N$2,怪物属性!$B$4:$F$29,4,FALSE))</f>
        <v>1.6580373269114992</v>
      </c>
      <c r="O372" s="153">
        <f>$E372/(VLOOKUP(O$2,怪物属性!$B$4:$F$29,3,FALSE)-$G372)/IF(N372&lt;0,ABS(N372),N372)</f>
        <v>-4.9281048544058033</v>
      </c>
      <c r="P372" s="152">
        <f>VLOOKUP(P$2,怪物属性!$B$4:$F$29,5,FALSE)/($F372-VLOOKUP(P$2,怪物属性!$B$4:$F$29,4,FALSE))</f>
        <v>2.3220922578358398</v>
      </c>
      <c r="Q372" s="153">
        <f>$E372/(VLOOKUP(Q$2,怪物属性!$B$4:$F$29,3,FALSE)-$G372)/IF(P372&lt;0,ABS(P372),P372)</f>
        <v>-3.7235439536422512</v>
      </c>
      <c r="R372" s="152">
        <f>VLOOKUP(R$2,怪物属性!$B$4:$F$29,5,FALSE)/($F372-VLOOKUP(R$2,怪物属性!$B$4:$F$29,4,FALSE))</f>
        <v>2.880171840638265</v>
      </c>
      <c r="S372" s="153">
        <f>$E372/(VLOOKUP(S$2,怪物属性!$B$4:$F$29,3,FALSE)-$G372)/IF(R372&lt;0,ABS(R372),R372)</f>
        <v>-3.1990310729922924</v>
      </c>
      <c r="T372" s="152">
        <f>VLOOKUP(T$2,怪物属性!$B$4:$F$29,5,FALSE)/($F372-VLOOKUP(T$2,怪物属性!$B$4:$F$29,4,FALSE))</f>
        <v>3.7501032631144153</v>
      </c>
      <c r="U372" s="153">
        <f>$E372/(VLOOKUP(U$2,怪物属性!$B$4:$F$29,3,FALSE)-$G372)/IF(T372&lt;0,ABS(T372),T372)</f>
        <v>-2.6209577377076276</v>
      </c>
      <c r="V372" s="152">
        <f>VLOOKUP(V$2,怪物属性!$B$4:$F$29,5,FALSE)/($F372-VLOOKUP(V$2,怪物属性!$B$4:$F$29,4,FALSE))</f>
        <v>4.4421272158498439</v>
      </c>
      <c r="W372" s="153">
        <f>$E372/(VLOOKUP(W$2,怪物属性!$B$4:$F$29,3,FALSE)-$G372)/IF(V372&lt;0,ABS(V372),V372)</f>
        <v>-2.3728889540949396</v>
      </c>
      <c r="X372" s="152">
        <f>VLOOKUP(X$2,怪物属性!$B$4:$F$29,5,FALSE)/($F372-VLOOKUP(X$2,怪物属性!$B$4:$F$29,4,FALSE))</f>
        <v>5.5240377020694016</v>
      </c>
      <c r="Y372" s="153">
        <f>$E372/(VLOOKUP(Y$2,怪物属性!$B$4:$F$29,3,FALSE)-$G372)/IF(X372&lt;0,ABS(X372),X372)</f>
        <v>-2.0578586948154487</v>
      </c>
      <c r="Z372" s="152">
        <f>VLOOKUP(Z$2,怪物属性!$B$4:$F$29,5,FALSE)/($F372-VLOOKUP(Z$2,怪物属性!$B$4:$F$29,4,FALSE))</f>
        <v>6.3759774456088092</v>
      </c>
      <c r="AA372" s="153">
        <f>$E372/(VLOOKUP(AA$2,怪物属性!$B$4:$F$29,3,FALSE)-$G372)/IF(Z372&lt;0,ABS(Z372),Z372)</f>
        <v>-1.937311952535379</v>
      </c>
      <c r="AB372" s="152">
        <f>VLOOKUP(AB$2,怪物属性!$B$4:$F$29,5,FALSE)/($F372-VLOOKUP(AB$2,怪物属性!$B$4:$F$29,4,FALSE))</f>
        <v>10.470839420159569</v>
      </c>
      <c r="AC372" s="153">
        <f>$E372/(VLOOKUP(AC$2,怪物属性!$B$4:$F$29,3,FALSE)-$G372)/IF(AB372&lt;0,ABS(AB372),AB372)</f>
        <v>-1.9658821729106184</v>
      </c>
      <c r="AD372" s="152">
        <f>VLOOKUP(AD$2,怪物属性!$B$4:$F$29,5,FALSE)/($F372-VLOOKUP(AD$2,怪物属性!$B$4:$F$29,4,FALSE))</f>
        <v>11.987844547166581</v>
      </c>
      <c r="AE372" s="153">
        <f>$E372/(VLOOKUP(AE$2,怪物属性!$B$4:$F$29,3,FALSE)-$G372)/IF(AD372&lt;0,ABS(AD372),AD372)</f>
        <v>-2.1408561903478645</v>
      </c>
      <c r="AF372" s="152">
        <f>VLOOKUP(AF$2,怪物属性!$B$4:$F$29,5,FALSE)/($F372-VLOOKUP(AF$2,怪物属性!$B$4:$F$29,4,FALSE))</f>
        <v>14.247244459914143</v>
      </c>
      <c r="AG372" s="153">
        <f>$E372/(VLOOKUP(AG$2,怪物属性!$B$4:$F$29,3,FALSE)-$G372)/IF(AF372&lt;0,ABS(AF372),AF372)</f>
        <v>-2.4160634231519191</v>
      </c>
      <c r="AH372" s="152">
        <f>VLOOKUP(AH$2,怪物属性!$B$4:$F$29,5,FALSE)/($F372-VLOOKUP(AH$2,怪物属性!$B$4:$F$29,4,FALSE))</f>
        <v>16.071731949032564</v>
      </c>
      <c r="AI372" s="153">
        <f>$E372/(VLOOKUP(AI$2,怪物属性!$B$4:$F$29,3,FALSE)-$G372)/IF(AH372&lt;0,ABS(AH372),AH372)</f>
        <v>-3.2593194658939626</v>
      </c>
      <c r="AJ372" s="152">
        <f>VLOOKUP(AJ$2,怪物属性!$B$4:$F$29,5,FALSE)/($F372-VLOOKUP(AJ$2,怪物属性!$B$4:$F$29,4,FALSE))</f>
        <v>18.755224597645928</v>
      </c>
      <c r="AK372" s="153">
        <f>$E372/(VLOOKUP(AK$2,怪物属性!$B$4:$F$29,3,FALSE)-$G372)/IF(AJ372&lt;0,ABS(AJ372),AJ372)</f>
        <v>-6.1244195859580479</v>
      </c>
      <c r="AL372" s="152">
        <f>VLOOKUP(AL$2,怪物属性!$B$4:$F$29,5,FALSE)/($F372-VLOOKUP(AL$2,怪物属性!$B$4:$F$29,4,FALSE))</f>
        <v>21.01213012313913</v>
      </c>
      <c r="AM372" s="153">
        <f>$E372/(VLOOKUP(AM$2,怪物属性!$B$4:$F$29,3,FALSE)-$G372)/IF(AL372&lt;0,ABS(AL372),AL372)</f>
        <v>18.38764723516357</v>
      </c>
      <c r="AN372" s="152">
        <f>VLOOKUP(AN$2,怪物属性!$B$4:$F$29,5,FALSE)/($F372-VLOOKUP(AN$2,怪物属性!$B$4:$F$29,4,FALSE))</f>
        <v>24.181460428508963</v>
      </c>
      <c r="AO372" s="153">
        <f>$E372/(VLOOKUP(AO$2,怪物属性!$B$4:$F$29,3,FALSE)-$G372)/IF(AN372&lt;0,ABS(AN372),AN372)</f>
        <v>3.0762161003290855</v>
      </c>
      <c r="AP372" s="152">
        <f>VLOOKUP(AP$2,怪物属性!$B$4:$F$29,5,FALSE)/($F372-VLOOKUP(AP$2,怪物属性!$B$4:$F$29,4,FALSE))</f>
        <v>26.744126659856995</v>
      </c>
      <c r="AQ372" s="153">
        <f>$E372/(VLOOKUP(AQ$2,怪物属性!$B$4:$F$29,3,FALSE)-$G372)/IF(AP372&lt;0,ABS(AP372),AP372)</f>
        <v>1.4814797671149058</v>
      </c>
      <c r="AR372" s="152">
        <f>VLOOKUP(AR$2,怪物属性!$B$4:$F$29,5,FALSE)/($F372-VLOOKUP(AR$2,怪物属性!$B$4:$F$29,4,FALSE))</f>
        <v>30.45350052246604</v>
      </c>
      <c r="AS372" s="153">
        <f>$E372/(VLOOKUP(AS$2,怪物属性!$B$4:$F$29,3,FALSE)-$G372)/IF(AR372&lt;0,ABS(AR372),AR372)</f>
        <v>0.88141280321308346</v>
      </c>
      <c r="AT372" s="152">
        <f>VLOOKUP(AT$2,怪物属性!$B$4:$F$29,5,FALSE)/($F372-VLOOKUP(AT$2,怪物属性!$B$4:$F$29,4,FALSE))</f>
        <v>33.487052193747488</v>
      </c>
      <c r="AU372" s="153">
        <f>$E372/(VLOOKUP(AU$2,怪物属性!$B$4:$F$29,3,FALSE)-$G372)/IF(AT372&lt;0,ABS(AT372),AT372)</f>
        <v>0.58576026644253532</v>
      </c>
      <c r="AV372" s="152">
        <f>VLOOKUP(AV$2,怪物属性!$B$4:$F$29,5,FALSE)/($F372-VLOOKUP(AV$2,怪物属性!$B$4:$F$29,4,FALSE))</f>
        <v>38.009291360421578</v>
      </c>
      <c r="AW372" s="153">
        <f>$E372/(VLOOKUP(AW$2,怪物属性!$B$4:$F$29,3,FALSE)-$G372)/IF(AV372&lt;0,ABS(AV372),AV372)</f>
        <v>0.39187417812776887</v>
      </c>
      <c r="AX372" s="152">
        <f>VLOOKUP(AX$2,怪物属性!$B$4:$F$29,5,FALSE)/($F372-VLOOKUP(AX$2,怪物属性!$B$4:$F$29,4,FALSE))</f>
        <v>41.68924646217944</v>
      </c>
      <c r="AY372" s="153">
        <f>$E372/(VLOOKUP(AY$2,怪物属性!$B$4:$F$29,3,FALSE)-$G372)/IF(AX372&lt;0,ABS(AX372),AX372)</f>
        <v>0.28614732765410189</v>
      </c>
      <c r="AZ372" s="152">
        <f>VLOOKUP(AZ$2,怪物属性!$B$4:$F$29,5,FALSE)/($F372-VLOOKUP(AZ$2,怪物属性!$B$4:$F$29,4,FALSE))</f>
        <v>47.08320726172466</v>
      </c>
      <c r="BA372" s="153">
        <f>$E372/(VLOOKUP(BA$2,怪物属性!$B$4:$F$29,3,FALSE)-$G372)/IF(AZ372&lt;0,ABS(AZ372),AZ372)</f>
        <v>0.19882319036040344</v>
      </c>
      <c r="BB372" s="152">
        <f>VLOOKUP(BB$2,怪物属性!$B$4:$F$29,5,FALSE)/($F372-VLOOKUP(BB$2,怪物属性!$B$4:$F$29,4,FALSE))</f>
        <v>51.989490703314473</v>
      </c>
      <c r="BC372" s="153">
        <f>$E372/(VLOOKUP(BC$2,怪物属性!$B$4:$F$29,3,FALSE)-$G372)/IF(BB372&lt;0,ABS(BB372),BB372)</f>
        <v>0.14304822184468693</v>
      </c>
      <c r="BD372" s="152">
        <f>VLOOKUP(BD$2,怪物属性!$B$4:$F$29,5,FALSE)/($F372-VLOOKUP(BD$2,怪物属性!$B$4:$F$29,4,FALSE))</f>
        <v>60.432729986937865</v>
      </c>
      <c r="BE372" s="153">
        <f>$E372/(VLOOKUP(BE$2,怪物属性!$B$4:$F$29,3,FALSE)-$G372)/IF(BD372&lt;0,ABS(BD372),BD372)</f>
        <v>8.8356809089224123E-2</v>
      </c>
    </row>
    <row r="373" spans="1:57" x14ac:dyDescent="0.15">
      <c r="A373" s="30">
        <f>VLOOKUP(B373,装备升级!W:AB,静态模拟!C373+1,FALSE)+IF(静态模拟!D373=0,0,VLOOKUP(B373,装备强化!AP:AZ,静态模拟!D373+1,FALSE))</f>
        <v>2909</v>
      </c>
      <c r="B373" s="149">
        <v>30</v>
      </c>
      <c r="C373" s="149">
        <v>4</v>
      </c>
      <c r="D373" s="149">
        <v>4</v>
      </c>
      <c r="E373" s="149">
        <f t="shared" si="16"/>
        <v>63870</v>
      </c>
      <c r="F373" s="22">
        <f t="shared" si="17"/>
        <v>21290</v>
      </c>
      <c r="G373" s="22">
        <f t="shared" si="18"/>
        <v>10645</v>
      </c>
      <c r="H373" s="152">
        <f>VLOOKUP(H$2,怪物属性!$B$4:$F$29,5,FALSE)/($F373-VLOOKUP(H$2,怪物属性!$B$4:$F$29,4,FALSE))</f>
        <v>0.53009992688276875</v>
      </c>
      <c r="I373" s="153">
        <f>$E373/(VLOOKUP(I$2,怪物属性!$B$4:$F$29,3,FALSE)-$G373)/IF(H373&lt;0,ABS(H373),H373)</f>
        <v>-13.24612106875322</v>
      </c>
      <c r="J373" s="152">
        <f>VLOOKUP(J$2,怪物属性!$B$4:$F$29,5,FALSE)/($F373-VLOOKUP(J$2,怪物属性!$B$4:$F$29,4,FALSE))</f>
        <v>0.78927956724858617</v>
      </c>
      <c r="K373" s="153">
        <f>$E373/(VLOOKUP(K$2,怪物属性!$B$4:$F$29,3,FALSE)-$G373)/IF(J373&lt;0,ABS(J373),J373)</f>
        <v>-9.3303236707323514</v>
      </c>
      <c r="L373" s="152">
        <f>VLOOKUP(L$2,怪物属性!$B$4:$F$29,5,FALSE)/($F373-VLOOKUP(L$2,怪物属性!$B$4:$F$29,4,FALSE))</f>
        <v>1.2598987793986305</v>
      </c>
      <c r="M373" s="153">
        <f>$E373/(VLOOKUP(M$2,怪物属性!$B$4:$F$29,3,FALSE)-$G373)/IF(L373&lt;0,ABS(L373),L373)</f>
        <v>-6.1462837871906624</v>
      </c>
      <c r="N373" s="152">
        <f>VLOOKUP(N$2,怪物属性!$B$4:$F$29,5,FALSE)/($F373-VLOOKUP(N$2,怪物属性!$B$4:$F$29,4,FALSE))</f>
        <v>1.6547166032445424</v>
      </c>
      <c r="O373" s="153">
        <f>$E373/(VLOOKUP(O$2,怪物属性!$B$4:$F$29,3,FALSE)-$G373)/IF(N373&lt;0,ABS(N373),N373)</f>
        <v>-4.934640058661798</v>
      </c>
      <c r="P373" s="152">
        <f>VLOOKUP(P$2,怪物属性!$B$4:$F$29,5,FALSE)/($F373-VLOOKUP(P$2,怪物属性!$B$4:$F$29,4,FALSE))</f>
        <v>2.3173985547526406</v>
      </c>
      <c r="Q373" s="153">
        <f>$E373/(VLOOKUP(Q$2,怪物属性!$B$4:$F$29,3,FALSE)-$G373)/IF(P373&lt;0,ABS(P373),P373)</f>
        <v>-3.7279963474748743</v>
      </c>
      <c r="R373" s="152">
        <f>VLOOKUP(R$2,怪物属性!$B$4:$F$29,5,FALSE)/($F373-VLOOKUP(R$2,怪物属性!$B$4:$F$29,4,FALSE))</f>
        <v>2.8742918389220642</v>
      </c>
      <c r="S373" s="153">
        <f>$E373/(VLOOKUP(S$2,怪物属性!$B$4:$F$29,3,FALSE)-$G373)/IF(R373&lt;0,ABS(R373),R373)</f>
        <v>-3.2023527327589751</v>
      </c>
      <c r="T373" s="152">
        <f>VLOOKUP(T$2,怪物属性!$B$4:$F$29,5,FALSE)/($F373-VLOOKUP(T$2,怪物属性!$B$4:$F$29,4,FALSE))</f>
        <v>3.7423742786479801</v>
      </c>
      <c r="U373" s="153">
        <f>$E373/(VLOOKUP(U$2,怪物属性!$B$4:$F$29,3,FALSE)-$G373)/IF(T373&lt;0,ABS(T373),T373)</f>
        <v>-2.6232255739802421</v>
      </c>
      <c r="V373" s="152">
        <f>VLOOKUP(V$2,怪物属性!$B$4:$F$29,5,FALSE)/($F373-VLOOKUP(V$2,怪物属性!$B$4:$F$29,4,FALSE))</f>
        <v>4.4328824141519254</v>
      </c>
      <c r="W373" s="153">
        <f>$E373/(VLOOKUP(W$2,怪物属性!$B$4:$F$29,3,FALSE)-$G373)/IF(V373&lt;0,ABS(V373),V373)</f>
        <v>-2.3744615020379363</v>
      </c>
      <c r="X373" s="152">
        <f>VLOOKUP(X$2,怪物属性!$B$4:$F$29,5,FALSE)/($F373-VLOOKUP(X$2,怪物属性!$B$4:$F$29,4,FALSE))</f>
        <v>5.512427092638327</v>
      </c>
      <c r="Y373" s="153">
        <f>$E373/(VLOOKUP(Y$2,怪物属性!$B$4:$F$29,3,FALSE)-$G373)/IF(X373&lt;0,ABS(X373),X373)</f>
        <v>-2.0587327291186104</v>
      </c>
      <c r="Z373" s="152">
        <f>VLOOKUP(Z$2,怪物属性!$B$4:$F$29,5,FALSE)/($F373-VLOOKUP(Z$2,怪物属性!$B$4:$F$29,4,FALSE))</f>
        <v>6.3624396199373638</v>
      </c>
      <c r="AA373" s="153">
        <f>$E373/(VLOOKUP(AA$2,怪物属性!$B$4:$F$29,3,FALSE)-$G373)/IF(Z373&lt;0,ABS(Z373),Z373)</f>
        <v>-1.9375800313576208</v>
      </c>
      <c r="AB373" s="152">
        <f>VLOOKUP(AB$2,怪物属性!$B$4:$F$29,5,FALSE)/($F373-VLOOKUP(AB$2,怪物属性!$B$4:$F$29,4,FALSE))</f>
        <v>10.44735956945846</v>
      </c>
      <c r="AC373" s="153">
        <f>$E373/(VLOOKUP(AC$2,怪物属性!$B$4:$F$29,3,FALSE)-$G373)/IF(AB373&lt;0,ABS(AB373),AB373)</f>
        <v>-1.9613430988610945</v>
      </c>
      <c r="AD373" s="152">
        <f>VLOOKUP(AD$2,怪物属性!$B$4:$F$29,5,FALSE)/($F373-VLOOKUP(AD$2,怪物属性!$B$4:$F$29,4,FALSE))</f>
        <v>11.96054204862495</v>
      </c>
      <c r="AE373" s="153">
        <f>$E373/(VLOOKUP(AE$2,怪物属性!$B$4:$F$29,3,FALSE)-$G373)/IF(AD373&lt;0,ABS(AD373),AD373)</f>
        <v>-2.1326114146586694</v>
      </c>
      <c r="AF373" s="152">
        <f>VLOOKUP(AF$2,怪物属性!$B$4:$F$29,5,FALSE)/($F373-VLOOKUP(AF$2,怪物属性!$B$4:$F$29,4,FALSE))</f>
        <v>14.214260909827527</v>
      </c>
      <c r="AG373" s="153">
        <f>$E373/(VLOOKUP(AG$2,怪物属性!$B$4:$F$29,3,FALSE)-$G373)/IF(AF373&lt;0,ABS(AF373),AF373)</f>
        <v>-2.4003069846565617</v>
      </c>
      <c r="AH373" s="152">
        <f>VLOOKUP(AH$2,怪物属性!$B$4:$F$29,5,FALSE)/($F373-VLOOKUP(AH$2,怪物属性!$B$4:$F$29,4,FALSE))</f>
        <v>16.033898305084747</v>
      </c>
      <c r="AI373" s="153">
        <f>$E373/(VLOOKUP(AI$2,怪物属性!$B$4:$F$29,3,FALSE)-$G373)/IF(AH373&lt;0,ABS(AH373),AH373)</f>
        <v>-3.2202388989251425</v>
      </c>
      <c r="AJ373" s="152">
        <f>VLOOKUP(AJ$2,怪物属性!$B$4:$F$29,5,FALSE)/($F373-VLOOKUP(AJ$2,怪物属性!$B$4:$F$29,4,FALSE))</f>
        <v>18.710280373831775</v>
      </c>
      <c r="AK373" s="153">
        <f>$E373/(VLOOKUP(AK$2,怪物属性!$B$4:$F$29,3,FALSE)-$G373)/IF(AJ373&lt;0,ABS(AJ373),AJ373)</f>
        <v>-5.9367502063154234</v>
      </c>
      <c r="AL373" s="152">
        <f>VLOOKUP(AL$2,怪物属性!$B$4:$F$29,5,FALSE)/($F373-VLOOKUP(AL$2,怪物属性!$B$4:$F$29,4,FALSE))</f>
        <v>20.960765140866588</v>
      </c>
      <c r="AM373" s="153">
        <f>$E373/(VLOOKUP(AM$2,怪物属性!$B$4:$F$29,3,FALSE)-$G373)/IF(AL373&lt;0,ABS(AL373),AL373)</f>
        <v>21.014631653970177</v>
      </c>
      <c r="AN373" s="152">
        <f>VLOOKUP(AN$2,怪物属性!$B$4:$F$29,5,FALSE)/($F373-VLOOKUP(AN$2,怪物属性!$B$4:$F$29,4,FALSE))</f>
        <v>24.121191351486075</v>
      </c>
      <c r="AO373" s="153">
        <f>$E373/(VLOOKUP(AO$2,怪物属性!$B$4:$F$29,3,FALSE)-$G373)/IF(AN373&lt;0,ABS(AN373),AN373)</f>
        <v>3.1635354413328889</v>
      </c>
      <c r="AP373" s="152">
        <f>VLOOKUP(AP$2,怪物属性!$B$4:$F$29,5,FALSE)/($F373-VLOOKUP(AP$2,怪物属性!$B$4:$F$29,4,FALSE))</f>
        <v>26.676006113092207</v>
      </c>
      <c r="AQ373" s="153">
        <f>$E373/(VLOOKUP(AQ$2,怪物属性!$B$4:$F$29,3,FALSE)-$G373)/IF(AP373&lt;0,ABS(AP373),AP373)</f>
        <v>1.5067882006756923</v>
      </c>
      <c r="AR373" s="152">
        <f>VLOOKUP(AR$2,怪物属性!$B$4:$F$29,5,FALSE)/($F373-VLOOKUP(AR$2,怪物属性!$B$4:$F$29,4,FALSE))</f>
        <v>30.374153204794165</v>
      </c>
      <c r="AS373" s="153">
        <f>$E373/(VLOOKUP(AS$2,怪物属性!$B$4:$F$29,3,FALSE)-$G373)/IF(AR373&lt;0,ABS(AR373),AR373)</f>
        <v>0.89289794929985256</v>
      </c>
      <c r="AT373" s="152">
        <f>VLOOKUP(AT$2,怪物属性!$B$4:$F$29,5,FALSE)/($F373-VLOOKUP(AT$2,怪物属性!$B$4:$F$29,4,FALSE))</f>
        <v>33.397430750702526</v>
      </c>
      <c r="AU373" s="153">
        <f>$E373/(VLOOKUP(AU$2,怪物属性!$B$4:$F$29,3,FALSE)-$G373)/IF(AT373&lt;0,ABS(AT373),AT373)</f>
        <v>0.59208128779887004</v>
      </c>
      <c r="AV373" s="152">
        <f>VLOOKUP(AV$2,怪物属性!$B$4:$F$29,5,FALSE)/($F373-VLOOKUP(AV$2,怪物属性!$B$4:$F$29,4,FALSE))</f>
        <v>37.904162633107454</v>
      </c>
      <c r="AW373" s="153">
        <f>$E373/(VLOOKUP(AW$2,怪物属性!$B$4:$F$29,3,FALSE)-$G373)/IF(AV373&lt;0,ABS(AV373),AV373)</f>
        <v>0.39554910872462462</v>
      </c>
      <c r="AX373" s="152">
        <f>VLOOKUP(AX$2,怪物属性!$B$4:$F$29,5,FALSE)/($F373-VLOOKUP(AX$2,怪物属性!$B$4:$F$29,4,FALSE))</f>
        <v>41.569801590143975</v>
      </c>
      <c r="AY373" s="153">
        <f>$E373/(VLOOKUP(AY$2,怪物属性!$B$4:$F$29,3,FALSE)-$G373)/IF(AX373&lt;0,ABS(AX373),AX373)</f>
        <v>0.28858976046304469</v>
      </c>
      <c r="AZ373" s="152">
        <f>VLOOKUP(AZ$2,怪物属性!$B$4:$F$29,5,FALSE)/($F373-VLOOKUP(AZ$2,怪物属性!$B$4:$F$29,4,FALSE))</f>
        <v>46.941176470588232</v>
      </c>
      <c r="BA373" s="153">
        <f>$E373/(VLOOKUP(BA$2,怪物属性!$B$4:$F$29,3,FALSE)-$G373)/IF(AZ373&lt;0,ABS(AZ373),AZ373)</f>
        <v>0.20038867418915479</v>
      </c>
      <c r="BB373" s="152">
        <f>VLOOKUP(BB$2,怪物属性!$B$4:$F$29,5,FALSE)/($F373-VLOOKUP(BB$2,怪物属性!$B$4:$F$29,4,FALSE))</f>
        <v>51.821917808219176</v>
      </c>
      <c r="BC373" s="153">
        <f>$E373/(VLOOKUP(BC$2,怪物属性!$B$4:$F$29,3,FALSE)-$G373)/IF(BB373&lt;0,ABS(BB373),BB373)</f>
        <v>0.14411717577553265</v>
      </c>
      <c r="BD373" s="152">
        <f>VLOOKUP(BD$2,怪物属性!$B$4:$F$29,5,FALSE)/($F373-VLOOKUP(BD$2,怪物属性!$B$4:$F$29,4,FALSE))</f>
        <v>60.208031232571109</v>
      </c>
      <c r="BE373" s="153">
        <f>$E373/(VLOOKUP(BE$2,怪物属性!$B$4:$F$29,3,FALSE)-$G373)/IF(BD373&lt;0,ABS(BD373),BD373)</f>
        <v>8.9002595164577744E-2</v>
      </c>
    </row>
    <row r="374" spans="1:57" x14ac:dyDescent="0.15">
      <c r="A374" s="30">
        <f>VLOOKUP(B374,装备升级!W:AB,静态模拟!C374+1,FALSE)+IF(静态模拟!D374=0,0,VLOOKUP(B374,装备强化!AP:AZ,静态模拟!D374+1,FALSE))</f>
        <v>4305</v>
      </c>
      <c r="B374" s="149">
        <v>30</v>
      </c>
      <c r="C374" s="149">
        <v>4</v>
      </c>
      <c r="D374" s="149">
        <v>5</v>
      </c>
      <c r="E374" s="149">
        <f t="shared" si="16"/>
        <v>63990</v>
      </c>
      <c r="F374" s="22">
        <f t="shared" si="17"/>
        <v>21330</v>
      </c>
      <c r="G374" s="22">
        <f t="shared" si="18"/>
        <v>10665</v>
      </c>
      <c r="H374" s="152">
        <f>VLOOKUP(H$2,怪物属性!$B$4:$F$29,5,FALSE)/($F374-VLOOKUP(H$2,怪物属性!$B$4:$F$29,4,FALSE))</f>
        <v>0.52906835319873513</v>
      </c>
      <c r="I374" s="153">
        <f>$E374/(VLOOKUP(I$2,怪物属性!$B$4:$F$29,3,FALSE)-$G374)/IF(H374&lt;0,ABS(H374),H374)</f>
        <v>-13.267711186091903</v>
      </c>
      <c r="J374" s="152">
        <f>VLOOKUP(J$2,怪物属性!$B$4:$F$29,5,FALSE)/($F374-VLOOKUP(J$2,怪物属性!$B$4:$F$29,4,FALSE))</f>
        <v>0.78773006134969326</v>
      </c>
      <c r="K374" s="153">
        <f>$E374/(VLOOKUP(K$2,怪物属性!$B$4:$F$29,3,FALSE)-$G374)/IF(J374&lt;0,ABS(J374),J374)</f>
        <v>-9.344692420908002</v>
      </c>
      <c r="L374" s="152">
        <f>VLOOKUP(L$2,怪物属性!$B$4:$F$29,5,FALSE)/($F374-VLOOKUP(L$2,怪物属性!$B$4:$F$29,4,FALSE))</f>
        <v>1.2574031890660593</v>
      </c>
      <c r="M374" s="153">
        <f>$E374/(VLOOKUP(M$2,怪物属性!$B$4:$F$29,3,FALSE)-$G374)/IF(L374&lt;0,ABS(L374),L374)</f>
        <v>-6.1551279421972609</v>
      </c>
      <c r="N374" s="152">
        <f>VLOOKUP(N$2,怪物属性!$B$4:$F$29,5,FALSE)/($F374-VLOOKUP(N$2,怪物属性!$B$4:$F$29,4,FALSE))</f>
        <v>1.6514091545072955</v>
      </c>
      <c r="O374" s="153">
        <f>$E374/(VLOOKUP(O$2,怪物属性!$B$4:$F$29,3,FALSE)-$G374)/IF(N374&lt;0,ABS(N374),N374)</f>
        <v>-4.9411789709507881</v>
      </c>
      <c r="P374" s="152">
        <f>VLOOKUP(P$2,怪物属性!$B$4:$F$29,5,FALSE)/($F374-VLOOKUP(P$2,怪物属性!$B$4:$F$29,4,FALSE))</f>
        <v>2.3127237883907408</v>
      </c>
      <c r="Q374" s="153">
        <f>$E374/(VLOOKUP(Q$2,怪物属性!$B$4:$F$29,3,FALSE)-$G374)/IF(P374&lt;0,ABS(P374),P374)</f>
        <v>-3.7324529557366422</v>
      </c>
      <c r="R374" s="152">
        <f>VLOOKUP(R$2,怪物属性!$B$4:$F$29,5,FALSE)/($F374-VLOOKUP(R$2,怪物属性!$B$4:$F$29,4,FALSE))</f>
        <v>2.8684357968726126</v>
      </c>
      <c r="S374" s="153">
        <f>$E374/(VLOOKUP(S$2,怪物属性!$B$4:$F$29,3,FALSE)-$G374)/IF(R374&lt;0,ABS(R374),R374)</f>
        <v>-3.2056797956384333</v>
      </c>
      <c r="T374" s="152">
        <f>VLOOKUP(T$2,怪物属性!$B$4:$F$29,5,FALSE)/($F374-VLOOKUP(T$2,怪物属性!$B$4:$F$29,4,FALSE))</f>
        <v>3.7346770876182642</v>
      </c>
      <c r="U374" s="153">
        <f>$E374/(VLOOKUP(U$2,怪物属性!$B$4:$F$29,3,FALSE)-$G374)/IF(T374&lt;0,ABS(T374),T374)</f>
        <v>-2.6254997632556019</v>
      </c>
      <c r="V374" s="152">
        <f>VLOOKUP(V$2,怪物属性!$B$4:$F$29,5,FALSE)/($F374-VLOOKUP(V$2,怪物属性!$B$4:$F$29,4,FALSE))</f>
        <v>4.4236760124610592</v>
      </c>
      <c r="W374" s="153">
        <f>$E374/(VLOOKUP(W$2,怪物属性!$B$4:$F$29,3,FALSE)-$G374)/IF(V374&lt;0,ABS(V374),V374)</f>
        <v>-2.3760422257592864</v>
      </c>
      <c r="X374" s="152">
        <f>VLOOKUP(X$2,怪物属性!$B$4:$F$29,5,FALSE)/($F374-VLOOKUP(X$2,怪物属性!$B$4:$F$29,4,FALSE))</f>
        <v>5.5008651879817521</v>
      </c>
      <c r="Y374" s="153">
        <f>$E374/(VLOOKUP(Y$2,怪物属性!$B$4:$F$29,3,FALSE)-$G374)/IF(X374&lt;0,ABS(X374),X374)</f>
        <v>-2.0596167755058161</v>
      </c>
      <c r="Z374" s="152">
        <f>VLOOKUP(Z$2,怪物属性!$B$4:$F$29,5,FALSE)/($F374-VLOOKUP(Z$2,怪物属性!$B$4:$F$29,4,FALSE))</f>
        <v>6.3489591609725089</v>
      </c>
      <c r="AA374" s="153">
        <f>$E374/(VLOOKUP(AA$2,怪物属性!$B$4:$F$29,3,FALSE)-$G374)/IF(Z374&lt;0,ABS(Z374),Z374)</f>
        <v>-1.9378614477982115</v>
      </c>
      <c r="AB374" s="152">
        <f>VLOOKUP(AB$2,怪物属性!$B$4:$F$29,5,FALSE)/($F374-VLOOKUP(AB$2,怪物属性!$B$4:$F$29,4,FALSE))</f>
        <v>10.423984785770221</v>
      </c>
      <c r="AC374" s="153">
        <f>$E374/(VLOOKUP(AC$2,怪物属性!$B$4:$F$29,3,FALSE)-$G374)/IF(AB374&lt;0,ABS(AB374),AB374)</f>
        <v>-1.9568783238750833</v>
      </c>
      <c r="AD374" s="152">
        <f>VLOOKUP(AD$2,怪物属性!$B$4:$F$29,5,FALSE)/($F374-VLOOKUP(AD$2,怪物属性!$B$4:$F$29,4,FALSE))</f>
        <v>11.933363631199228</v>
      </c>
      <c r="AE374" s="153">
        <f>$E374/(VLOOKUP(AE$2,怪物属性!$B$4:$F$29,3,FALSE)-$G374)/IF(AD374&lt;0,ABS(AD374),AD374)</f>
        <v>-2.124515407433464</v>
      </c>
      <c r="AF374" s="152">
        <f>VLOOKUP(AF$2,怪物属性!$B$4:$F$29,5,FALSE)/($F374-VLOOKUP(AF$2,怪物属性!$B$4:$F$29,4,FALSE))</f>
        <v>14.181429726296338</v>
      </c>
      <c r="AG374" s="153">
        <f>$E374/(VLOOKUP(AG$2,怪物属性!$B$4:$F$29,3,FALSE)-$G374)/IF(AF374&lt;0,ABS(AF374),AF374)</f>
        <v>-2.3849043233507596</v>
      </c>
      <c r="AH374" s="152">
        <f>VLOOKUP(AH$2,怪物属性!$B$4:$F$29,5,FALSE)/($F374-VLOOKUP(AH$2,怪物属性!$B$4:$F$29,4,FALSE))</f>
        <v>15.996242367308595</v>
      </c>
      <c r="AI374" s="153">
        <f>$E374/(VLOOKUP(AI$2,怪物属性!$B$4:$F$29,3,FALSE)-$G374)/IF(AH374&lt;0,ABS(AH374),AH374)</f>
        <v>-3.1824299777482885</v>
      </c>
      <c r="AJ374" s="152">
        <f>VLOOKUP(AJ$2,怪物属性!$B$4:$F$29,5,FALSE)/($F374-VLOOKUP(AJ$2,怪物属性!$B$4:$F$29,4,FALSE))</f>
        <v>18.6655510399235</v>
      </c>
      <c r="AK374" s="153">
        <f>$E374/(VLOOKUP(AK$2,怪物属性!$B$4:$F$29,3,FALSE)-$G374)/IF(AJ374&lt;0,ABS(AJ374),AJ374)</f>
        <v>-5.7617489168878953</v>
      </c>
      <c r="AL374" s="152">
        <f>VLOOKUP(AL$2,怪物属性!$B$4:$F$29,5,FALSE)/($F374-VLOOKUP(AL$2,怪物属性!$B$4:$F$29,4,FALSE))</f>
        <v>20.909650673657257</v>
      </c>
      <c r="AM374" s="153">
        <f>$E374/(VLOOKUP(AM$2,怪物属性!$B$4:$F$29,3,FALSE)-$G374)/IF(AL374&lt;0,ABS(AL374),AL374)</f>
        <v>24.482475005904117</v>
      </c>
      <c r="AN374" s="152">
        <f>VLOOKUP(AN$2,怪物属性!$B$4:$F$29,5,FALSE)/($F374-VLOOKUP(AN$2,怪物属性!$B$4:$F$29,4,FALSE))</f>
        <v>24.061221952887067</v>
      </c>
      <c r="AO374" s="153">
        <f>$E374/(VLOOKUP(AO$2,怪物属性!$B$4:$F$29,3,FALSE)-$G374)/IF(AN374&lt;0,ABS(AN374),AN374)</f>
        <v>3.2551602561288382</v>
      </c>
      <c r="AP374" s="152">
        <f>VLOOKUP(AP$2,怪物属性!$B$4:$F$29,5,FALSE)/($F374-VLOOKUP(AP$2,怪物属性!$B$4:$F$29,4,FALSE))</f>
        <v>26.608231707317074</v>
      </c>
      <c r="AQ374" s="153">
        <f>$E374/(VLOOKUP(AQ$2,怪物属性!$B$4:$F$29,3,FALSE)-$G374)/IF(AP374&lt;0,ABS(AP374),AP374)</f>
        <v>1.5327564515802172</v>
      </c>
      <c r="AR374" s="152">
        <f>VLOOKUP(AR$2,怪物属性!$B$4:$F$29,5,FALSE)/($F374-VLOOKUP(AR$2,怪物属性!$B$4:$F$29,4,FALSE))</f>
        <v>30.295218295218294</v>
      </c>
      <c r="AS374" s="153">
        <f>$E374/(VLOOKUP(AS$2,怪物属性!$B$4:$F$29,3,FALSE)-$G374)/IF(AR374&lt;0,ABS(AR374),AR374)</f>
        <v>0.90458865995682081</v>
      </c>
      <c r="AT374" s="152">
        <f>VLOOKUP(AT$2,怪物属性!$B$4:$F$29,5,FALSE)/($F374-VLOOKUP(AT$2,怪物属性!$B$4:$F$29,4,FALSE))</f>
        <v>33.308287735219537</v>
      </c>
      <c r="AU374" s="153">
        <f>$E374/(VLOOKUP(AU$2,怪物属性!$B$4:$F$29,3,FALSE)-$G374)/IF(AT374&lt;0,ABS(AT374),AT374)</f>
        <v>0.59848706717439271</v>
      </c>
      <c r="AV374" s="152">
        <f>VLOOKUP(AV$2,怪物属性!$B$4:$F$29,5,FALSE)/($F374-VLOOKUP(AV$2,怪物属性!$B$4:$F$29,4,FALSE))</f>
        <v>37.799613846366022</v>
      </c>
      <c r="AW374" s="153">
        <f>$E374/(VLOOKUP(AW$2,怪物属性!$B$4:$F$29,3,FALSE)-$G374)/IF(AV374&lt;0,ABS(AV374),AV374)</f>
        <v>0.39926283885903729</v>
      </c>
      <c r="AX374" s="152">
        <f>VLOOKUP(AX$2,怪物属性!$B$4:$F$29,5,FALSE)/($F374-VLOOKUP(AX$2,怪物属性!$B$4:$F$29,4,FALSE))</f>
        <v>41.451039211484897</v>
      </c>
      <c r="AY374" s="153">
        <f>$E374/(VLOOKUP(AY$2,怪物属性!$B$4:$F$29,3,FALSE)-$G374)/IF(AX374&lt;0,ABS(AX374),AX374)</f>
        <v>0.29105373152300434</v>
      </c>
      <c r="AZ374" s="152">
        <f>VLOOKUP(AZ$2,怪物属性!$B$4:$F$29,5,FALSE)/($F374-VLOOKUP(AZ$2,怪物属性!$B$4:$F$29,4,FALSE))</f>
        <v>46.8</v>
      </c>
      <c r="BA374" s="153">
        <f>$E374/(VLOOKUP(BA$2,怪物属性!$B$4:$F$29,3,FALSE)-$G374)/IF(AZ374&lt;0,ABS(AZ374),AZ374)</f>
        <v>0.20196568571753212</v>
      </c>
      <c r="BB374" s="152">
        <f>VLOOKUP(BB$2,怪物属性!$B$4:$F$29,5,FALSE)/($F374-VLOOKUP(BB$2,怪物属性!$B$4:$F$29,4,FALSE))</f>
        <v>51.65542168674699</v>
      </c>
      <c r="BC374" s="153">
        <f>$E374/(VLOOKUP(BC$2,怪物属性!$B$4:$F$29,3,FALSE)-$G374)/IF(BB374&lt;0,ABS(BB374),BB374)</f>
        <v>0.14519289079628678</v>
      </c>
      <c r="BD374" s="152">
        <f>VLOOKUP(BD$2,怪物属性!$B$4:$F$29,5,FALSE)/($F374-VLOOKUP(BD$2,怪物属性!$B$4:$F$29,4,FALSE))</f>
        <v>59.984997221707722</v>
      </c>
      <c r="BE374" s="153">
        <f>$E374/(VLOOKUP(BE$2,怪物属性!$B$4:$F$29,3,FALSE)-$G374)/IF(BD374&lt;0,ABS(BD374),BD374)</f>
        <v>8.965179772096539E-2</v>
      </c>
    </row>
    <row r="375" spans="1:57" x14ac:dyDescent="0.15">
      <c r="A375" s="30">
        <f>VLOOKUP(B375,装备升级!W:AB,静态模拟!C375+1,FALSE)+IF(静态模拟!D375=0,0,VLOOKUP(B375,装备强化!AP:AZ,静态模拟!D375+1,FALSE))</f>
        <v>6053</v>
      </c>
      <c r="B375" s="149">
        <v>30</v>
      </c>
      <c r="C375" s="149">
        <v>4</v>
      </c>
      <c r="D375" s="149">
        <v>6</v>
      </c>
      <c r="E375" s="149">
        <f t="shared" si="16"/>
        <v>64110</v>
      </c>
      <c r="F375" s="22">
        <f t="shared" si="17"/>
        <v>21370</v>
      </c>
      <c r="G375" s="22">
        <f t="shared" si="18"/>
        <v>10685</v>
      </c>
      <c r="H375" s="152">
        <f>VLOOKUP(H$2,怪物属性!$B$4:$F$29,5,FALSE)/($F375-VLOOKUP(H$2,怪物属性!$B$4:$F$29,4,FALSE))</f>
        <v>0.52804078659868903</v>
      </c>
      <c r="I375" s="153">
        <f>$E375/(VLOOKUP(I$2,怪物属性!$B$4:$F$29,3,FALSE)-$G375)/IF(H375&lt;0,ABS(H375),H375)</f>
        <v>-13.289303399963766</v>
      </c>
      <c r="J375" s="152">
        <f>VLOOKUP(J$2,怪物属性!$B$4:$F$29,5,FALSE)/($F375-VLOOKUP(J$2,怪物属性!$B$4:$F$29,4,FALSE))</f>
        <v>0.78618662747979429</v>
      </c>
      <c r="K375" s="153">
        <f>$E375/(VLOOKUP(K$2,怪物属性!$B$4:$F$29,3,FALSE)-$G375)/IF(J375&lt;0,ABS(J375),J375)</f>
        <v>-9.3590638545261076</v>
      </c>
      <c r="L375" s="152">
        <f>VLOOKUP(L$2,怪物属性!$B$4:$F$29,5,FALSE)/($F375-VLOOKUP(L$2,怪物属性!$B$4:$F$29,4,FALSE))</f>
        <v>1.2549174656518731</v>
      </c>
      <c r="M375" s="153">
        <f>$E375/(VLOOKUP(M$2,怪物属性!$B$4:$F$29,3,FALSE)-$G375)/IF(L375&lt;0,ABS(L375),L375)</f>
        <v>-6.1639750298333711</v>
      </c>
      <c r="N375" s="152">
        <f>VLOOKUP(N$2,怪物属性!$B$4:$F$29,5,FALSE)/($F375-VLOOKUP(N$2,怪物属性!$B$4:$F$29,4,FALSE))</f>
        <v>1.6481149012567324</v>
      </c>
      <c r="O375" s="153">
        <f>$E375/(VLOOKUP(O$2,怪物属性!$B$4:$F$29,3,FALSE)-$G375)/IF(N375&lt;0,ABS(N375),N375)</f>
        <v>-4.9477215629743805</v>
      </c>
      <c r="P375" s="152">
        <f>VLOOKUP(P$2,怪物属性!$B$4:$F$29,5,FALSE)/($F375-VLOOKUP(P$2,怪物属性!$B$4:$F$29,4,FALSE))</f>
        <v>2.3080678443806937</v>
      </c>
      <c r="Q375" s="153">
        <f>$E375/(VLOOKUP(Q$2,怪物属性!$B$4:$F$29,3,FALSE)-$G375)/IF(P375&lt;0,ABS(P375),P375)</f>
        <v>-3.736913744408215</v>
      </c>
      <c r="R375" s="152">
        <f>VLOOKUP(R$2,怪物属性!$B$4:$F$29,5,FALSE)/($F375-VLOOKUP(R$2,怪物属性!$B$4:$F$29,4,FALSE))</f>
        <v>2.862603568342398</v>
      </c>
      <c r="S375" s="153">
        <f>$E375/(VLOOKUP(S$2,怪物属性!$B$4:$F$29,3,FALSE)-$G375)/IF(R375&lt;0,ABS(R375),R375)</f>
        <v>-3.2090122151789147</v>
      </c>
      <c r="T375" s="152">
        <f>VLOOKUP(T$2,怪物属性!$B$4:$F$29,5,FALSE)/($F375-VLOOKUP(T$2,怪物属性!$B$4:$F$29,4,FALSE))</f>
        <v>3.7270114942528734</v>
      </c>
      <c r="U375" s="153">
        <f>$E375/(VLOOKUP(U$2,怪物属性!$B$4:$F$29,3,FALSE)-$G375)/IF(T375&lt;0,ABS(T375),T375)</f>
        <v>-2.6277802473027014</v>
      </c>
      <c r="V375" s="152">
        <f>VLOOKUP(V$2,怪物属性!$B$4:$F$29,5,FALSE)/($F375-VLOOKUP(V$2,怪物属性!$B$4:$F$29,4,FALSE))</f>
        <v>4.4145077720207251</v>
      </c>
      <c r="W375" s="153">
        <f>$E375/(VLOOKUP(W$2,怪物属性!$B$4:$F$29,3,FALSE)-$G375)/IF(V375&lt;0,ABS(V375),V375)</f>
        <v>-2.3776310449468259</v>
      </c>
      <c r="X375" s="152">
        <f>VLOOKUP(X$2,怪物属性!$B$4:$F$29,5,FALSE)/($F375-VLOOKUP(X$2,怪物属性!$B$4:$F$29,4,FALSE))</f>
        <v>5.4893516822772224</v>
      </c>
      <c r="Y375" s="153">
        <f>$E375/(VLOOKUP(Y$2,怪物属性!$B$4:$F$29,3,FALSE)-$G375)/IF(X375&lt;0,ABS(X375),X375)</f>
        <v>-2.0605107279917028</v>
      </c>
      <c r="Z375" s="152">
        <f>VLOOKUP(Z$2,怪物属性!$B$4:$F$29,5,FALSE)/($F375-VLOOKUP(Z$2,怪物属性!$B$4:$F$29,4,FALSE))</f>
        <v>6.3355357048469791</v>
      </c>
      <c r="AA375" s="153">
        <f>$E375/(VLOOKUP(AA$2,怪物属性!$B$4:$F$29,3,FALSE)-$G375)/IF(Z375&lt;0,ABS(Z375),Z375)</f>
        <v>-1.9381560485805565</v>
      </c>
      <c r="AB375" s="152">
        <f>VLOOKUP(AB$2,怪物属性!$B$4:$F$29,5,FALSE)/($F375-VLOOKUP(AB$2,怪物属性!$B$4:$F$29,4,FALSE))</f>
        <v>10.400714365442571</v>
      </c>
      <c r="AC375" s="153">
        <f>$E375/(VLOOKUP(AC$2,怪物属性!$B$4:$F$29,3,FALSE)-$G375)/IF(AB375&lt;0,ABS(AB375),AB375)</f>
        <v>-1.9524864358702878</v>
      </c>
      <c r="AD375" s="152">
        <f>VLOOKUP(AD$2,怪物属性!$B$4:$F$29,5,FALSE)/($F375-VLOOKUP(AD$2,怪物属性!$B$4:$F$29,4,FALSE))</f>
        <v>11.906308450943717</v>
      </c>
      <c r="AE375" s="153">
        <f>$E375/(VLOOKUP(AE$2,怪物属性!$B$4:$F$29,3,FALSE)-$G375)/IF(AD375&lt;0,ABS(AD375),AD375)</f>
        <v>-2.1165646599820596</v>
      </c>
      <c r="AF375" s="152">
        <f>VLOOKUP(AF$2,怪物属性!$B$4:$F$29,5,FALSE)/($F375-VLOOKUP(AF$2,怪物属性!$B$4:$F$29,4,FALSE))</f>
        <v>14.14874985597419</v>
      </c>
      <c r="AG375" s="153">
        <f>$E375/(VLOOKUP(AG$2,怪物属性!$B$4:$F$29,3,FALSE)-$G375)/IF(AF375&lt;0,ABS(AF375),AF375)</f>
        <v>-2.3698443374398606</v>
      </c>
      <c r="AH375" s="152">
        <f>VLOOKUP(AH$2,怪物属性!$B$4:$F$29,5,FALSE)/($F375-VLOOKUP(AH$2,怪物属性!$B$4:$F$29,4,FALSE))</f>
        <v>15.958762886597938</v>
      </c>
      <c r="AI375" s="153">
        <f>$E375/(VLOOKUP(AI$2,怪物属性!$B$4:$F$29,3,FALSE)-$G375)/IF(AH375&lt;0,ABS(AH375),AH375)</f>
        <v>-3.1458329539315133</v>
      </c>
      <c r="AJ375" s="152">
        <f>VLOOKUP(AJ$2,怪物属性!$B$4:$F$29,5,FALSE)/($F375-VLOOKUP(AJ$2,怪物属性!$B$4:$F$29,4,FALSE))</f>
        <v>18.621035058430717</v>
      </c>
      <c r="AK375" s="153">
        <f>$E375/(VLOOKUP(AK$2,怪物属性!$B$4:$F$29,3,FALSE)-$G375)/IF(AJ375&lt;0,ABS(AJ375),AJ375)</f>
        <v>-5.5981798064349668</v>
      </c>
      <c r="AL375" s="152">
        <f>VLOOKUP(AL$2,怪物属性!$B$4:$F$29,5,FALSE)/($F375-VLOOKUP(AL$2,怪物属性!$B$4:$F$29,4,FALSE))</f>
        <v>20.858784893267654</v>
      </c>
      <c r="AM375" s="153">
        <f>$E375/(VLOOKUP(AM$2,怪物属性!$B$4:$F$29,3,FALSE)-$G375)/IF(AL375&lt;0,ABS(AL375),AL375)</f>
        <v>29.271668109895298</v>
      </c>
      <c r="AN375" s="152">
        <f>VLOOKUP(AN$2,怪物属性!$B$4:$F$29,5,FALSE)/($F375-VLOOKUP(AN$2,怪物属性!$B$4:$F$29,4,FALSE))</f>
        <v>24.001550003100007</v>
      </c>
      <c r="AO375" s="153">
        <f>$E375/(VLOOKUP(AO$2,怪物属性!$B$4:$F$29,3,FALSE)-$G375)/IF(AN375&lt;0,ABS(AN375),AN375)</f>
        <v>3.351414670723869</v>
      </c>
      <c r="AP375" s="152">
        <f>VLOOKUP(AP$2,怪物属性!$B$4:$F$29,5,FALSE)/($F375-VLOOKUP(AP$2,怪物属性!$B$4:$F$29,4,FALSE))</f>
        <v>26.540800810947797</v>
      </c>
      <c r="AQ375" s="153">
        <f>$E375/(VLOOKUP(AQ$2,怪物属性!$B$4:$F$29,3,FALSE)-$G375)/IF(AP375&lt;0,ABS(AP375),AP375)</f>
        <v>1.5594100776339193</v>
      </c>
      <c r="AR375" s="152">
        <f>VLOOKUP(AR$2,怪物属性!$B$4:$F$29,5,FALSE)/($F375-VLOOKUP(AR$2,怪物属性!$B$4:$F$29,4,FALSE))</f>
        <v>30.216692586832554</v>
      </c>
      <c r="AS375" s="153">
        <f>$E375/(VLOOKUP(AS$2,怪物属性!$B$4:$F$29,3,FALSE)-$G375)/IF(AR375&lt;0,ABS(AR375),AR375)</f>
        <v>0.916490262991423</v>
      </c>
      <c r="AT375" s="152">
        <f>VLOOKUP(AT$2,怪物属性!$B$4:$F$29,5,FALSE)/($F375-VLOOKUP(AT$2,怪物属性!$B$4:$F$29,4,FALSE))</f>
        <v>33.219619326500734</v>
      </c>
      <c r="AU375" s="153">
        <f>$E375/(VLOOKUP(AU$2,怪物属性!$B$4:$F$29,3,FALSE)-$G375)/IF(AT375&lt;0,ABS(AT375),AT375)</f>
        <v>0.60497919876382167</v>
      </c>
      <c r="AV375" s="152">
        <f>VLOOKUP(AV$2,怪物属性!$B$4:$F$29,5,FALSE)/($F375-VLOOKUP(AV$2,怪物属性!$B$4:$F$29,4,FALSE))</f>
        <v>37.695640214550956</v>
      </c>
      <c r="AW375" s="153">
        <f>$E375/(VLOOKUP(AW$2,怪物属性!$B$4:$F$29,3,FALSE)-$G375)/IF(AV375&lt;0,ABS(AV375),AV375)</f>
        <v>0.40301592018319982</v>
      </c>
      <c r="AX375" s="152">
        <f>VLOOKUP(AX$2,怪物属性!$B$4:$F$29,5,FALSE)/($F375-VLOOKUP(AX$2,怪物属性!$B$4:$F$29,4,FALSE))</f>
        <v>41.332953493340931</v>
      </c>
      <c r="AY375" s="153">
        <f>$E375/(VLOOKUP(AY$2,怪物属性!$B$4:$F$29,3,FALSE)-$G375)/IF(AX375&lt;0,ABS(AX375),AX375)</f>
        <v>0.29353948540155483</v>
      </c>
      <c r="AZ375" s="152">
        <f>VLOOKUP(AZ$2,怪物属性!$B$4:$F$29,5,FALSE)/($F375-VLOOKUP(AZ$2,怪物属性!$B$4:$F$29,4,FALSE))</f>
        <v>46.659670164917543</v>
      </c>
      <c r="BA375" s="153">
        <f>$E375/(VLOOKUP(BA$2,怪物属性!$B$4:$F$29,3,FALSE)-$G375)/IF(AZ375&lt;0,ABS(AZ375),AZ375)</f>
        <v>0.20355432741397653</v>
      </c>
      <c r="BB375" s="152">
        <f>VLOOKUP(BB$2,怪物属性!$B$4:$F$29,5,FALSE)/($F375-VLOOKUP(BB$2,怪物属性!$B$4:$F$29,4,FALSE))</f>
        <v>51.489991993594877</v>
      </c>
      <c r="BC375" s="153">
        <f>$E375/(VLOOKUP(BC$2,怪物属性!$B$4:$F$29,3,FALSE)-$G375)/IF(BB375&lt;0,ABS(BB375),BB375)</f>
        <v>0.14627541456500795</v>
      </c>
      <c r="BD375" s="152">
        <f>VLOOKUP(BD$2,怪物属性!$B$4:$F$29,5,FALSE)/($F375-VLOOKUP(BD$2,怪物属性!$B$4:$F$29,4,FALSE))</f>
        <v>59.763609522052036</v>
      </c>
      <c r="BE375" s="153">
        <f>$E375/(VLOOKUP(BE$2,怪物属性!$B$4:$F$29,3,FALSE)-$G375)/IF(BD375&lt;0,ABS(BD375),BD375)</f>
        <v>9.0304434014794321E-2</v>
      </c>
    </row>
    <row r="376" spans="1:57" x14ac:dyDescent="0.15">
      <c r="A376" s="30">
        <f>VLOOKUP(B376,装备升级!W:AB,静态模拟!C376+1,FALSE)+IF(静态模拟!D376=0,0,VLOOKUP(B376,装备强化!AP:AZ,静态模拟!D376+1,FALSE))</f>
        <v>8233</v>
      </c>
      <c r="B376" s="149">
        <v>30</v>
      </c>
      <c r="C376" s="149">
        <v>4</v>
      </c>
      <c r="D376" s="149">
        <v>7</v>
      </c>
      <c r="E376" s="149">
        <f t="shared" si="16"/>
        <v>64230</v>
      </c>
      <c r="F376" s="22">
        <f t="shared" si="17"/>
        <v>21410</v>
      </c>
      <c r="G376" s="22">
        <f t="shared" si="18"/>
        <v>10705</v>
      </c>
      <c r="H376" s="152">
        <f>VLOOKUP(H$2,怪物属性!$B$4:$F$29,5,FALSE)/($F376-VLOOKUP(H$2,怪物属性!$B$4:$F$29,4,FALSE))</f>
        <v>0.52701720377998551</v>
      </c>
      <c r="I376" s="153">
        <f>$E376/(VLOOKUP(I$2,怪物属性!$B$4:$F$29,3,FALSE)-$G376)/IF(H376&lt;0,ABS(H376),H376)</f>
        <v>-13.310897696630059</v>
      </c>
      <c r="J376" s="152">
        <f>VLOOKUP(J$2,怪物属性!$B$4:$F$29,5,FALSE)/($F376-VLOOKUP(J$2,怪物属性!$B$4:$F$29,4,FALSE))</f>
        <v>0.78464923001711073</v>
      </c>
      <c r="K376" s="153">
        <f>$E376/(VLOOKUP(K$2,怪物属性!$B$4:$F$29,3,FALSE)-$G376)/IF(J376&lt;0,ABS(J376),J376)</f>
        <v>-9.3734379531500984</v>
      </c>
      <c r="L376" s="152">
        <f>VLOOKUP(L$2,怪物属性!$B$4:$F$29,5,FALSE)/($F376-VLOOKUP(L$2,怪物属性!$B$4:$F$29,4,FALSE))</f>
        <v>1.2524415507546611</v>
      </c>
      <c r="M376" s="153">
        <f>$E376/(VLOOKUP(M$2,怪物属性!$B$4:$F$29,3,FALSE)-$G376)/IF(L376&lt;0,ABS(L376),L376)</f>
        <v>-6.1728250289196733</v>
      </c>
      <c r="N376" s="152">
        <f>VLOOKUP(N$2,怪物属性!$B$4:$F$29,5,FALSE)/($F376-VLOOKUP(N$2,怪物属性!$B$4:$F$29,4,FALSE))</f>
        <v>1.6448337646824607</v>
      </c>
      <c r="O376" s="153">
        <f>$E376/(VLOOKUP(O$2,怪物属性!$B$4:$F$29,3,FALSE)-$G376)/IF(N376&lt;0,ABS(N376),N376)</f>
        <v>-4.9542678067213997</v>
      </c>
      <c r="P376" s="152">
        <f>VLOOKUP(P$2,怪物属性!$B$4:$F$29,5,FALSE)/($F376-VLOOKUP(P$2,怪物属性!$B$4:$F$29,4,FALSE))</f>
        <v>2.3034306092721883</v>
      </c>
      <c r="Q376" s="153">
        <f>$E376/(VLOOKUP(Q$2,怪物属性!$B$4:$F$29,3,FALSE)-$G376)/IF(P376&lt;0,ABS(P376),P376)</f>
        <v>-3.7413786798354169</v>
      </c>
      <c r="R376" s="152">
        <f>VLOOKUP(R$2,怪物属性!$B$4:$F$29,5,FALSE)/($F376-VLOOKUP(R$2,怪物属性!$B$4:$F$29,4,FALSE))</f>
        <v>2.8567950083701112</v>
      </c>
      <c r="S376" s="153">
        <f>$E376/(VLOOKUP(S$2,怪物属性!$B$4:$F$29,3,FALSE)-$G376)/IF(R376&lt;0,ABS(R376),R376)</f>
        <v>-3.2123499454596218</v>
      </c>
      <c r="T376" s="152">
        <f>VLOOKUP(T$2,怪物属性!$B$4:$F$29,5,FALSE)/($F376-VLOOKUP(T$2,怪物属性!$B$4:$F$29,4,FALSE))</f>
        <v>3.7193773043834493</v>
      </c>
      <c r="U376" s="153">
        <f>$E376/(VLOOKUP(U$2,怪物属性!$B$4:$F$29,3,FALSE)-$G376)/IF(T376&lt;0,ABS(T376),T376)</f>
        <v>-2.6300669686000204</v>
      </c>
      <c r="V376" s="152">
        <f>VLOOKUP(V$2,怪物属性!$B$4:$F$29,5,FALSE)/($F376-VLOOKUP(V$2,怪物属性!$B$4:$F$29,4,FALSE))</f>
        <v>4.4053774560496377</v>
      </c>
      <c r="W376" s="153">
        <f>$E376/(VLOOKUP(W$2,怪物属性!$B$4:$F$29,3,FALSE)-$G376)/IF(V376&lt;0,ABS(V376),V376)</f>
        <v>-2.3792278803368516</v>
      </c>
      <c r="X376" s="152">
        <f>VLOOKUP(X$2,怪物属性!$B$4:$F$29,5,FALSE)/($F376-VLOOKUP(X$2,怪物属性!$B$4:$F$29,4,FALSE))</f>
        <v>5.4778862722573232</v>
      </c>
      <c r="Y376" s="153">
        <f>$E376/(VLOOKUP(Y$2,怪物属性!$B$4:$F$29,3,FALSE)-$G376)/IF(X376&lt;0,ABS(X376),X376)</f>
        <v>-2.0614144820815579</v>
      </c>
      <c r="Z376" s="152">
        <f>VLOOKUP(Z$2,怪物属性!$B$4:$F$29,5,FALSE)/($F376-VLOOKUP(Z$2,怪物属性!$B$4:$F$29,4,FALSE))</f>
        <v>6.3221688907642806</v>
      </c>
      <c r="AA376" s="153">
        <f>$E376/(VLOOKUP(AA$2,怪物属性!$B$4:$F$29,3,FALSE)-$G376)/IF(Z376&lt;0,ABS(Z376),Z376)</f>
        <v>-1.9384636827677149</v>
      </c>
      <c r="AB376" s="152">
        <f>VLOOKUP(AB$2,怪物属性!$B$4:$F$29,5,FALSE)/($F376-VLOOKUP(AB$2,怪物属性!$B$4:$F$29,4,FALSE))</f>
        <v>10.377547611092549</v>
      </c>
      <c r="AC376" s="153">
        <f>$E376/(VLOOKUP(AC$2,怪物属性!$B$4:$F$29,3,FALSE)-$G376)/IF(AB376&lt;0,ABS(AB376),AB376)</f>
        <v>-1.948166058322039</v>
      </c>
      <c r="AD376" s="152">
        <f>VLOOKUP(AD$2,怪物属性!$B$4:$F$29,5,FALSE)/($F376-VLOOKUP(AD$2,怪物属性!$B$4:$F$29,4,FALSE))</f>
        <v>11.879375671548946</v>
      </c>
      <c r="AE376" s="153">
        <f>$E376/(VLOOKUP(AE$2,怪物属性!$B$4:$F$29,3,FALSE)-$G376)/IF(AD376&lt;0,ABS(AD376),AD376)</f>
        <v>-2.1087557730897801</v>
      </c>
      <c r="AF376" s="152">
        <f>VLOOKUP(AF$2,怪物属性!$B$4:$F$29,5,FALSE)/($F376-VLOOKUP(AF$2,怪物属性!$B$4:$F$29,4,FALSE))</f>
        <v>14.116220255201748</v>
      </c>
      <c r="AG376" s="153">
        <f>$E376/(VLOOKUP(AG$2,怪物属性!$B$4:$F$29,3,FALSE)-$G376)/IF(AF376&lt;0,ABS(AF376),AF376)</f>
        <v>-2.3551163848308554</v>
      </c>
      <c r="AH376" s="152">
        <f>VLOOKUP(AH$2,怪物属性!$B$4:$F$29,5,FALSE)/($F376-VLOOKUP(AH$2,怪物属性!$B$4:$F$29,4,FALSE))</f>
        <v>15.921458625525947</v>
      </c>
      <c r="AI376" s="153">
        <f>$E376/(VLOOKUP(AI$2,怪物属性!$B$4:$F$29,3,FALSE)-$G376)/IF(AH376&lt;0,ABS(AH376),AH376)</f>
        <v>-3.1103917643741208</v>
      </c>
      <c r="AJ376" s="152">
        <f>VLOOKUP(AJ$2,怪物属性!$B$4:$F$29,5,FALSE)/($F376-VLOOKUP(AJ$2,怪物属性!$B$4:$F$29,4,FALSE))</f>
        <v>18.57673090649536</v>
      </c>
      <c r="AK376" s="153">
        <f>$E376/(VLOOKUP(AK$2,怪物属性!$B$4:$F$29,3,FALSE)-$G376)/IF(AJ376&lt;0,ABS(AJ376),AJ376)</f>
        <v>-5.4449626690692705</v>
      </c>
      <c r="AL376" s="152">
        <f>VLOOKUP(AL$2,怪物属性!$B$4:$F$29,5,FALSE)/($F376-VLOOKUP(AL$2,怪物属性!$B$4:$F$29,4,FALSE))</f>
        <v>20.808165989200994</v>
      </c>
      <c r="AM376" s="153">
        <f>$E376/(VLOOKUP(AM$2,怪物属性!$B$4:$F$29,3,FALSE)-$G376)/IF(AL376&lt;0,ABS(AL376),AL376)</f>
        <v>36.314928437984129</v>
      </c>
      <c r="AN376" s="152">
        <f>VLOOKUP(AN$2,怪物属性!$B$4:$F$29,5,FALSE)/($F376-VLOOKUP(AN$2,怪物属性!$B$4:$F$29,4,FALSE))</f>
        <v>23.94217329457604</v>
      </c>
      <c r="AO376" s="153">
        <f>$E376/(VLOOKUP(AO$2,怪物属性!$B$4:$F$29,3,FALSE)-$G376)/IF(AN376&lt;0,ABS(AN376),AN376)</f>
        <v>3.4526561831719649</v>
      </c>
      <c r="AP376" s="152">
        <f>VLOOKUP(AP$2,怪物属性!$B$4:$F$29,5,FALSE)/($F376-VLOOKUP(AP$2,怪物属性!$B$4:$F$29,4,FALSE))</f>
        <v>26.473710819009099</v>
      </c>
      <c r="AQ376" s="153">
        <f>$E376/(VLOOKUP(AQ$2,怪物属性!$B$4:$F$29,3,FALSE)-$G376)/IF(AP376&lt;0,ABS(AP376),AP376)</f>
        <v>1.5867759738720832</v>
      </c>
      <c r="AR376" s="152">
        <f>VLOOKUP(AR$2,怪物属性!$B$4:$F$29,5,FALSE)/($F376-VLOOKUP(AR$2,怪物属性!$B$4:$F$29,4,FALSE))</f>
        <v>30.13857290589452</v>
      </c>
      <c r="AS376" s="153">
        <f>$E376/(VLOOKUP(AS$2,怪物属性!$B$4:$F$29,3,FALSE)-$G376)/IF(AR376&lt;0,ABS(AR376),AR376)</f>
        <v>0.92860827192987172</v>
      </c>
      <c r="AT376" s="152">
        <f>VLOOKUP(AT$2,怪物属性!$B$4:$F$29,5,FALSE)/($F376-VLOOKUP(AT$2,怪物属性!$B$4:$F$29,4,FALSE))</f>
        <v>33.131421744324967</v>
      </c>
      <c r="AU376" s="153">
        <f>$E376/(VLOOKUP(AU$2,怪物属性!$B$4:$F$29,3,FALSE)-$G376)/IF(AT376&lt;0,ABS(AT376),AT376)</f>
        <v>0.61155931699391874</v>
      </c>
      <c r="AV376" s="152">
        <f>VLOOKUP(AV$2,怪物属性!$B$4:$F$29,5,FALSE)/($F376-VLOOKUP(AV$2,怪物属性!$B$4:$F$29,4,FALSE))</f>
        <v>37.592237004526126</v>
      </c>
      <c r="AW376" s="153">
        <f>$E376/(VLOOKUP(AW$2,怪物属性!$B$4:$F$29,3,FALSE)-$G376)/IF(AV376&lt;0,ABS(AV376),AV376)</f>
        <v>0.40680891485696569</v>
      </c>
      <c r="AX376" s="152">
        <f>VLOOKUP(AX$2,怪物属性!$B$4:$F$29,5,FALSE)/($F376-VLOOKUP(AX$2,怪物属性!$B$4:$F$29,4,FALSE))</f>
        <v>41.215538669128613</v>
      </c>
      <c r="AY376" s="153">
        <f>$E376/(VLOOKUP(AY$2,怪物属性!$B$4:$F$29,3,FALSE)-$G376)/IF(AX376&lt;0,ABS(AX376),AX376)</f>
        <v>0.29604727038310263</v>
      </c>
      <c r="AZ376" s="152">
        <f>VLOOKUP(AZ$2,怪物属性!$B$4:$F$29,5,FALSE)/($F376-VLOOKUP(AZ$2,怪物属性!$B$4:$F$29,4,FALSE))</f>
        <v>46.520179372197312</v>
      </c>
      <c r="BA376" s="153">
        <f>$E376/(VLOOKUP(BA$2,怪物属性!$B$4:$F$29,3,FALSE)-$G376)/IF(AZ376&lt;0,ABS(AZ376),AZ376)</f>
        <v>0.20515470296497901</v>
      </c>
      <c r="BB376" s="152">
        <f>VLOOKUP(BB$2,怪物属性!$B$4:$F$29,5,FALSE)/($F376-VLOOKUP(BB$2,怪物属性!$B$4:$F$29,4,FALSE))</f>
        <v>51.325618515562653</v>
      </c>
      <c r="BC376" s="153">
        <f>$E376/(VLOOKUP(BC$2,怪物属性!$B$4:$F$29,3,FALSE)-$G376)/IF(BB376&lt;0,ABS(BB376),BB376)</f>
        <v>0.14736479518872364</v>
      </c>
      <c r="BD376" s="152">
        <f>VLOOKUP(BD$2,怪物属性!$B$4:$F$29,5,FALSE)/($F376-VLOOKUP(BD$2,怪物属性!$B$4:$F$29,4,FALSE))</f>
        <v>59.543849972421398</v>
      </c>
      <c r="BE376" s="153">
        <f>$E376/(VLOOKUP(BE$2,怪物属性!$B$4:$F$29,3,FALSE)-$G376)/IF(BD376&lt;0,ABS(BD376),BD376)</f>
        <v>9.0960521418882376E-2</v>
      </c>
    </row>
    <row r="377" spans="1:57" x14ac:dyDescent="0.15">
      <c r="A377" s="30">
        <f>VLOOKUP(B377,装备升级!W:AB,静态模拟!C377+1,FALSE)+IF(静态模拟!D377=0,0,VLOOKUP(B377,装备强化!AP:AZ,静态模拟!D377+1,FALSE))</f>
        <v>10921</v>
      </c>
      <c r="B377" s="149">
        <v>30</v>
      </c>
      <c r="C377" s="149">
        <v>4</v>
      </c>
      <c r="D377" s="149">
        <v>8</v>
      </c>
      <c r="E377" s="149">
        <f t="shared" si="16"/>
        <v>64350</v>
      </c>
      <c r="F377" s="22">
        <f t="shared" si="17"/>
        <v>21450</v>
      </c>
      <c r="G377" s="22">
        <f t="shared" si="18"/>
        <v>10725</v>
      </c>
      <c r="H377" s="152">
        <f>VLOOKUP(H$2,怪物属性!$B$4:$F$29,5,FALSE)/($F377-VLOOKUP(H$2,怪物属性!$B$4:$F$29,4,FALSE))</f>
        <v>0.5259975816203144</v>
      </c>
      <c r="I377" s="153">
        <f>$E377/(VLOOKUP(I$2,怪物属性!$B$4:$F$29,3,FALSE)-$G377)/IF(H377&lt;0,ABS(H377),H377)</f>
        <v>-13.332494062471817</v>
      </c>
      <c r="J377" s="152">
        <f>VLOOKUP(J$2,怪物属性!$B$4:$F$29,5,FALSE)/($F377-VLOOKUP(J$2,怪物属性!$B$4:$F$29,4,FALSE))</f>
        <v>0.78311783361795562</v>
      </c>
      <c r="K377" s="153">
        <f>$E377/(VLOOKUP(K$2,怪物属性!$B$4:$F$29,3,FALSE)-$G377)/IF(J377&lt;0,ABS(J377),J377)</f>
        <v>-9.387814698511912</v>
      </c>
      <c r="L377" s="152">
        <f>VLOOKUP(L$2,怪物属性!$B$4:$F$29,5,FALSE)/($F377-VLOOKUP(L$2,怪物属性!$B$4:$F$29,4,FALSE))</f>
        <v>1.2499753864330019</v>
      </c>
      <c r="M377" s="153">
        <f>$E377/(VLOOKUP(M$2,怪物属性!$B$4:$F$29,3,FALSE)-$G377)/IF(L377&lt;0,ABS(L377),L377)</f>
        <v>-6.181677918480303</v>
      </c>
      <c r="N377" s="152">
        <f>VLOOKUP(N$2,怪物属性!$B$4:$F$29,5,FALSE)/($F377-VLOOKUP(N$2,怪物属性!$B$4:$F$29,4,FALSE))</f>
        <v>1.641565666600437</v>
      </c>
      <c r="O377" s="153">
        <f>$E377/(VLOOKUP(O$2,怪物属性!$B$4:$F$29,3,FALSE)-$G377)/IF(N377&lt;0,ABS(N377),N377)</f>
        <v>-4.9608176744642574</v>
      </c>
      <c r="P377" s="152">
        <f>VLOOKUP(P$2,怪物属性!$B$4:$F$29,5,FALSE)/($F377-VLOOKUP(P$2,怪物属性!$B$4:$F$29,4,FALSE))</f>
        <v>2.2988119705248384</v>
      </c>
      <c r="Q377" s="153">
        <f>$E377/(VLOOKUP(Q$2,怪物属性!$B$4:$F$29,3,FALSE)-$G377)/IF(P377&lt;0,ABS(P377),P377)</f>
        <v>-3.7458477287243426</v>
      </c>
      <c r="R377" s="152">
        <f>VLOOKUP(R$2,怪物属性!$B$4:$F$29,5,FALSE)/($F377-VLOOKUP(R$2,怪物属性!$B$4:$F$29,4,FALSE))</f>
        <v>2.8510099731686327</v>
      </c>
      <c r="S377" s="153">
        <f>$E377/(VLOOKUP(S$2,怪物属性!$B$4:$F$29,3,FALSE)-$G377)/IF(R377&lt;0,ABS(R377),R377)</f>
        <v>-3.2156929410831459</v>
      </c>
      <c r="T377" s="152">
        <f>VLOOKUP(T$2,怪物属性!$B$4:$F$29,5,FALSE)/($F377-VLOOKUP(T$2,怪物属性!$B$4:$F$29,4,FALSE))</f>
        <v>3.7117743254292721</v>
      </c>
      <c r="U377" s="153">
        <f>$E377/(VLOOKUP(U$2,怪物属性!$B$4:$F$29,3,FALSE)-$G377)/IF(T377&lt;0,ABS(T377),T377)</f>
        <v>-2.6323598703247506</v>
      </c>
      <c r="V377" s="152">
        <f>VLOOKUP(V$2,怪物属性!$B$4:$F$29,5,FALSE)/($F377-VLOOKUP(V$2,怪物属性!$B$4:$F$29,4,FALSE))</f>
        <v>4.3962848297213624</v>
      </c>
      <c r="W377" s="153">
        <f>$E377/(VLOOKUP(W$2,怪物属性!$B$4:$F$29,3,FALSE)-$G377)/IF(V377&lt;0,ABS(V377),V377)</f>
        <v>-2.3808326536970688</v>
      </c>
      <c r="X377" s="152">
        <f>VLOOKUP(X$2,怪物属性!$B$4:$F$29,5,FALSE)/($F377-VLOOKUP(X$2,怪物属性!$B$4:$F$29,4,FALSE))</f>
        <v>5.4664686571830545</v>
      </c>
      <c r="Y377" s="153">
        <f>$E377/(VLOOKUP(Y$2,怪物属性!$B$4:$F$29,3,FALSE)-$G377)/IF(X377&lt;0,ABS(X377),X377)</f>
        <v>-2.0623279347452064</v>
      </c>
      <c r="Z377" s="152">
        <f>VLOOKUP(Z$2,怪物属性!$B$4:$F$29,5,FALSE)/($F377-VLOOKUP(Z$2,怪物属性!$B$4:$F$29,4,FALSE))</f>
        <v>6.3088583609663669</v>
      </c>
      <c r="AA377" s="153">
        <f>$E377/(VLOOKUP(AA$2,怪物属性!$B$4:$F$29,3,FALSE)-$G377)/IF(Z377&lt;0,ABS(Z377),Z377)</f>
        <v>-1.9387842017179286</v>
      </c>
      <c r="AB377" s="152">
        <f>VLOOKUP(AB$2,怪物属性!$B$4:$F$29,5,FALSE)/($F377-VLOOKUP(AB$2,怪物属性!$B$4:$F$29,4,FALSE))</f>
        <v>10.354483831536838</v>
      </c>
      <c r="AC377" s="153">
        <f>$E377/(VLOOKUP(AC$2,怪物属性!$B$4:$F$29,3,FALSE)-$G377)/IF(AB377&lt;0,ABS(AB377),AB377)</f>
        <v>-1.9439158491510773</v>
      </c>
      <c r="AD377" s="152">
        <f>VLOOKUP(AD$2,怪物属性!$B$4:$F$29,5,FALSE)/($F377-VLOOKUP(AD$2,怪物属性!$B$4:$F$29,4,FALSE))</f>
        <v>11.852564464255487</v>
      </c>
      <c r="AE377" s="153">
        <f>$E377/(VLOOKUP(AE$2,怪物属性!$B$4:$F$29,3,FALSE)-$G377)/IF(AD377&lt;0,ABS(AD377),AD377)</f>
        <v>-2.1010854527807958</v>
      </c>
      <c r="AF377" s="152">
        <f>VLOOKUP(AF$2,怪物属性!$B$4:$F$29,5,FALSE)/($F377-VLOOKUP(AF$2,怪物属性!$B$4:$F$29,4,FALSE))</f>
        <v>14.08383988989563</v>
      </c>
      <c r="AG377" s="153">
        <f>$E377/(VLOOKUP(AG$2,怪物属性!$B$4:$F$29,3,FALSE)-$G377)/IF(AF377&lt;0,ABS(AF377),AF377)</f>
        <v>-2.3407102595820879</v>
      </c>
      <c r="AH377" s="152">
        <f>VLOOKUP(AH$2,怪物属性!$B$4:$F$29,5,FALSE)/($F377-VLOOKUP(AH$2,怪物属性!$B$4:$F$29,4,FALSE))</f>
        <v>15.884328358208956</v>
      </c>
      <c r="AI377" s="153">
        <f>$E377/(VLOOKUP(AI$2,怪物属性!$B$4:$F$29,3,FALSE)-$G377)/IF(AH377&lt;0,ABS(AH377),AH377)</f>
        <v>-3.0760537514788719</v>
      </c>
      <c r="AJ377" s="152">
        <f>VLOOKUP(AJ$2,怪物属性!$B$4:$F$29,5,FALSE)/($F377-VLOOKUP(AJ$2,怪物属性!$B$4:$F$29,4,FALSE))</f>
        <v>18.532637075718014</v>
      </c>
      <c r="AK377" s="153">
        <f>$E377/(VLOOKUP(AK$2,怪物属性!$B$4:$F$29,3,FALSE)-$G377)/IF(AJ377&lt;0,ABS(AJ377),AJ377)</f>
        <v>-5.3011492324469422</v>
      </c>
      <c r="AL377" s="152">
        <f>VLOOKUP(AL$2,怪物属性!$B$4:$F$29,5,FALSE)/($F377-VLOOKUP(AL$2,怪物属性!$B$4:$F$29,4,FALSE))</f>
        <v>20.757792168492404</v>
      </c>
      <c r="AM377" s="153">
        <f>$E377/(VLOOKUP(AM$2,怪物属性!$B$4:$F$29,3,FALSE)-$G377)/IF(AL377&lt;0,ABS(AL377),AL377)</f>
        <v>47.692933427799211</v>
      </c>
      <c r="AN377" s="152">
        <f>VLOOKUP(AN$2,怪物属性!$B$4:$F$29,5,FALSE)/($F377-VLOOKUP(AN$2,怪物属性!$B$4:$F$29,4,FALSE))</f>
        <v>23.883089641557159</v>
      </c>
      <c r="AO377" s="153">
        <f>$E377/(VLOOKUP(AO$2,怪物属性!$B$4:$F$29,3,FALSE)-$G377)/IF(AN377&lt;0,ABS(AN377),AN377)</f>
        <v>3.5592800720347961</v>
      </c>
      <c r="AP377" s="152">
        <f>VLOOKUP(AP$2,怪物属性!$B$4:$F$29,5,FALSE)/($F377-VLOOKUP(AP$2,怪物属性!$B$4:$F$29,4,FALSE))</f>
        <v>26.406959152798791</v>
      </c>
      <c r="AQ377" s="153">
        <f>$E377/(VLOOKUP(AQ$2,怪物属性!$B$4:$F$29,3,FALSE)-$G377)/IF(AP377&lt;0,ABS(AP377),AP377)</f>
        <v>1.6148824611767947</v>
      </c>
      <c r="AR377" s="152">
        <f>VLOOKUP(AR$2,怪物属性!$B$4:$F$29,5,FALSE)/($F377-VLOOKUP(AR$2,怪物属性!$B$4:$F$29,4,FALSE))</f>
        <v>30.060856111397626</v>
      </c>
      <c r="AS377" s="153">
        <f>$E377/(VLOOKUP(AS$2,怪物属性!$B$4:$F$29,3,FALSE)-$G377)/IF(AR377&lt;0,ABS(AR377),AR377)</f>
        <v>0.94094839418062037</v>
      </c>
      <c r="AT377" s="152">
        <f>VLOOKUP(AT$2,怪物属性!$B$4:$F$29,5,FALSE)/($F377-VLOOKUP(AT$2,怪物属性!$B$4:$F$29,4,FALSE))</f>
        <v>33.043691248510527</v>
      </c>
      <c r="AU377" s="153">
        <f>$E377/(VLOOKUP(AU$2,怪物属性!$B$4:$F$29,3,FALSE)-$G377)/IF(AT377&lt;0,ABS(AT377),AT377)</f>
        <v>0.61822909780069635</v>
      </c>
      <c r="AV377" s="152">
        <f>VLOOKUP(AV$2,怪物属性!$B$4:$F$29,5,FALSE)/($F377-VLOOKUP(AV$2,怪物属性!$B$4:$F$29,4,FALSE))</f>
        <v>37.489399534947339</v>
      </c>
      <c r="AW377" s="153">
        <f>$E377/(VLOOKUP(AW$2,怪物属性!$B$4:$F$29,3,FALSE)-$G377)/IF(AV377&lt;0,ABS(AV377),AV377)</f>
        <v>0.41064239579922868</v>
      </c>
      <c r="AX377" s="152">
        <f>VLOOKUP(AX$2,怪物属性!$B$4:$F$29,5,FALSE)/($F377-VLOOKUP(AX$2,怪物属性!$B$4:$F$29,4,FALSE))</f>
        <v>41.098789037603566</v>
      </c>
      <c r="AY377" s="153">
        <f>$E377/(VLOOKUP(AY$2,怪物属性!$B$4:$F$29,3,FALSE)-$G377)/IF(AX377&lt;0,ABS(AX377),AX377)</f>
        <v>0.29857733853976448</v>
      </c>
      <c r="AZ377" s="152">
        <f>VLOOKUP(AZ$2,怪物属性!$B$4:$F$29,5,FALSE)/($F377-VLOOKUP(AZ$2,怪物属性!$B$4:$F$29,4,FALSE))</f>
        <v>46.381520119225037</v>
      </c>
      <c r="BA377" s="153">
        <f>$E377/(VLOOKUP(BA$2,怪物属性!$B$4:$F$29,3,FALSE)-$G377)/IF(AZ377&lt;0,ABS(AZ377),AZ377)</f>
        <v>0.20676691729323307</v>
      </c>
      <c r="BB377" s="152">
        <f>VLOOKUP(BB$2,怪物属性!$B$4:$F$29,5,FALSE)/($F377-VLOOKUP(BB$2,怪物属性!$B$4:$F$29,4,FALSE))</f>
        <v>51.162291169451073</v>
      </c>
      <c r="BC377" s="153">
        <f>$E377/(VLOOKUP(BC$2,怪物属性!$B$4:$F$29,3,FALSE)-$G377)/IF(BB377&lt;0,ABS(BB377),BB377)</f>
        <v>0.14846108122872992</v>
      </c>
      <c r="BD377" s="152">
        <f>VLOOKUP(BD$2,怪物属性!$B$4:$F$29,5,FALSE)/($F377-VLOOKUP(BD$2,怪物属性!$B$4:$F$29,4,FALSE))</f>
        <v>59.325700677779814</v>
      </c>
      <c r="BE377" s="153">
        <f>$E377/(VLOOKUP(BE$2,怪物属性!$B$4:$F$29,3,FALSE)-$G377)/IF(BD377&lt;0,ABS(BD377),BD377)</f>
        <v>9.1620077423441165E-2</v>
      </c>
    </row>
    <row r="378" spans="1:57" x14ac:dyDescent="0.15">
      <c r="A378" s="30">
        <f>VLOOKUP(B378,装备升级!W:AB,静态模拟!C378+1,FALSE)+IF(静态模拟!D378=0,0,VLOOKUP(B378,装备强化!AP:AZ,静态模拟!D378+1,FALSE))</f>
        <v>15016</v>
      </c>
      <c r="B378" s="149">
        <v>30</v>
      </c>
      <c r="C378" s="149">
        <v>4</v>
      </c>
      <c r="D378" s="149">
        <v>9</v>
      </c>
      <c r="E378" s="149">
        <f t="shared" si="16"/>
        <v>64470</v>
      </c>
      <c r="F378" s="22">
        <f t="shared" si="17"/>
        <v>21490</v>
      </c>
      <c r="G378" s="22">
        <f t="shared" si="18"/>
        <v>10745</v>
      </c>
      <c r="H378" s="152">
        <f>VLOOKUP(H$2,怪物属性!$B$4:$F$29,5,FALSE)/($F378-VLOOKUP(H$2,怪物属性!$B$4:$F$29,4,FALSE))</f>
        <v>0.52498189717595944</v>
      </c>
      <c r="I378" s="153">
        <f>$E378/(VLOOKUP(I$2,怪物属性!$B$4:$F$29,3,FALSE)-$G378)/IF(H378&lt;0,ABS(H378),H378)</f>
        <v>-13.354092483988541</v>
      </c>
      <c r="J378" s="152">
        <f>VLOOKUP(J$2,怪物属性!$B$4:$F$29,5,FALSE)/($F378-VLOOKUP(J$2,怪物属性!$B$4:$F$29,4,FALSE))</f>
        <v>0.78159240321402479</v>
      </c>
      <c r="K378" s="153">
        <f>$E378/(VLOOKUP(K$2,怪物属性!$B$4:$F$29,3,FALSE)-$G378)/IF(J378&lt;0,ABS(J378),J378)</f>
        <v>-9.4021940725100706</v>
      </c>
      <c r="L378" s="152">
        <f>VLOOKUP(L$2,怪物属性!$B$4:$F$29,5,FALSE)/($F378-VLOOKUP(L$2,怪物属性!$B$4:$F$29,4,FALSE))</f>
        <v>1.2475189152009434</v>
      </c>
      <c r="M378" s="153">
        <f>$E378/(VLOOKUP(M$2,怪物属性!$B$4:$F$29,3,FALSE)-$G378)/IF(L378&lt;0,ABS(L378),L378)</f>
        <v>-6.190533677740409</v>
      </c>
      <c r="N378" s="152">
        <f>VLOOKUP(N$2,怪物属性!$B$4:$F$29,5,FALSE)/($F378-VLOOKUP(N$2,怪物属性!$B$4:$F$29,4,FALSE))</f>
        <v>1.6383105294467579</v>
      </c>
      <c r="O378" s="153">
        <f>$E378/(VLOOKUP(O$2,怪物属性!$B$4:$F$29,3,FALSE)-$G378)/IF(N378&lt;0,ABS(N378),N378)</f>
        <v>-4.9673711387553698</v>
      </c>
      <c r="P378" s="152">
        <f>VLOOKUP(P$2,怪物属性!$B$4:$F$29,5,FALSE)/($F378-VLOOKUP(P$2,怪物属性!$B$4:$F$29,4,FALSE))</f>
        <v>2.2942118164990744</v>
      </c>
      <c r="Q378" s="153">
        <f>$E378/(VLOOKUP(Q$2,怪物属性!$B$4:$F$29,3,FALSE)-$G378)/IF(P378&lt;0,ABS(P378),P378)</f>
        <v>-3.7503208581365581</v>
      </c>
      <c r="R378" s="152">
        <f>VLOOKUP(R$2,怪物属性!$B$4:$F$29,5,FALSE)/($F378-VLOOKUP(R$2,怪物属性!$B$4:$F$29,4,FALSE))</f>
        <v>2.8452483201131713</v>
      </c>
      <c r="S378" s="153">
        <f>$E378/(VLOOKUP(S$2,怪物属性!$B$4:$F$29,3,FALSE)-$G378)/IF(R378&lt;0,ABS(R378),R378)</f>
        <v>-3.2190411571680313</v>
      </c>
      <c r="T378" s="152">
        <f>VLOOKUP(T$2,怪物属性!$B$4:$F$29,5,FALSE)/($F378-VLOOKUP(T$2,怪物属性!$B$4:$F$29,4,FALSE))</f>
        <v>3.704202366381069</v>
      </c>
      <c r="U378" s="153">
        <f>$E378/(VLOOKUP(U$2,怪物属性!$B$4:$F$29,3,FALSE)-$G378)/IF(T378&lt;0,ABS(T378),T378)</f>
        <v>-2.6346588963422191</v>
      </c>
      <c r="V378" s="152">
        <f>VLOOKUP(V$2,怪物属性!$B$4:$F$29,5,FALSE)/($F378-VLOOKUP(V$2,怪物属性!$B$4:$F$29,4,FALSE))</f>
        <v>4.3872296601441816</v>
      </c>
      <c r="W378" s="153">
        <f>$E378/(VLOOKUP(W$2,怪物属性!$B$4:$F$29,3,FALSE)-$G378)/IF(V378&lt;0,ABS(V378),V378)</f>
        <v>-2.3824452878098681</v>
      </c>
      <c r="X378" s="152">
        <f>VLOOKUP(X$2,怪物属性!$B$4:$F$29,5,FALSE)/($F378-VLOOKUP(X$2,怪物属性!$B$4:$F$29,4,FALSE))</f>
        <v>5.4550985388175341</v>
      </c>
      <c r="Y378" s="153">
        <f>$E378/(VLOOKUP(Y$2,怪物属性!$B$4:$F$29,3,FALSE)-$G378)/IF(X378&lt;0,ABS(X378),X378)</f>
        <v>-2.0632509843914426</v>
      </c>
      <c r="Z378" s="152">
        <f>VLOOKUP(Z$2,怪物属性!$B$4:$F$29,5,FALSE)/($F378-VLOOKUP(Z$2,怪物属性!$B$4:$F$29,4,FALSE))</f>
        <v>6.2956037607017175</v>
      </c>
      <c r="AA378" s="153">
        <f>$E378/(VLOOKUP(AA$2,怪物属性!$B$4:$F$29,3,FALSE)-$G378)/IF(Z378&lt;0,ABS(Z378),Z378)</f>
        <v>-1.9391174590411617</v>
      </c>
      <c r="AB378" s="152">
        <f>VLOOKUP(AB$2,怪物属性!$B$4:$F$29,5,FALSE)/($F378-VLOOKUP(AB$2,怪物属性!$B$4:$F$29,4,FALSE))</f>
        <v>10.33152234172303</v>
      </c>
      <c r="AC378" s="153">
        <f>$E378/(VLOOKUP(AC$2,怪物属性!$B$4:$F$29,3,FALSE)-$G378)/IF(AB378&lt;0,ABS(AB378),AB378)</f>
        <v>-1.9397344996528221</v>
      </c>
      <c r="AD378" s="152">
        <f>VLOOKUP(AD$2,怪物属性!$B$4:$F$29,5,FALSE)/($F378-VLOOKUP(AD$2,怪物属性!$B$4:$F$29,4,FALSE))</f>
        <v>11.825874007768958</v>
      </c>
      <c r="AE378" s="153">
        <f>$E378/(VLOOKUP(AE$2,怪物属性!$B$4:$F$29,3,FALSE)-$G378)/IF(AD378&lt;0,ABS(AD378),AD378)</f>
        <v>-2.0935505062766886</v>
      </c>
      <c r="AF378" s="152">
        <f>VLOOKUP(AF$2,怪物属性!$B$4:$F$29,5,FALSE)/($F378-VLOOKUP(AF$2,怪物属性!$B$4:$F$29,4,FALSE))</f>
        <v>14.051607735438838</v>
      </c>
      <c r="AG378" s="153">
        <f>$E378/(VLOOKUP(AG$2,怪物属性!$B$4:$F$29,3,FALSE)-$G378)/IF(AF378&lt;0,ABS(AF378),AF378)</f>
        <v>-2.3266161697860457</v>
      </c>
      <c r="AH378" s="152">
        <f>VLOOKUP(AH$2,怪物属性!$B$4:$F$29,5,FALSE)/($F378-VLOOKUP(AH$2,怪物属性!$B$4:$F$29,4,FALSE))</f>
        <v>15.847370870172172</v>
      </c>
      <c r="AI378" s="153">
        <f>$E378/(VLOOKUP(AI$2,怪物属性!$B$4:$F$29,3,FALSE)-$G378)/IF(AH378&lt;0,ABS(AH378),AH378)</f>
        <v>-3.0427694084396877</v>
      </c>
      <c r="AJ378" s="152">
        <f>VLOOKUP(AJ$2,怪物属性!$B$4:$F$29,5,FALSE)/($F378-VLOOKUP(AJ$2,怪物属性!$B$4:$F$29,4,FALSE))</f>
        <v>18.488752071986738</v>
      </c>
      <c r="AK378" s="153">
        <f>$E378/(VLOOKUP(AK$2,怪物属性!$B$4:$F$29,3,FALSE)-$G378)/IF(AJ378&lt;0,ABS(AJ378),AJ378)</f>
        <v>-5.1659036120574582</v>
      </c>
      <c r="AL378" s="152">
        <f>VLOOKUP(AL$2,怪物属性!$B$4:$F$29,5,FALSE)/($F378-VLOOKUP(AL$2,怪物属性!$B$4:$F$29,4,FALSE))</f>
        <v>20.707661655497194</v>
      </c>
      <c r="AM378" s="153">
        <f>$E378/(VLOOKUP(AM$2,怪物属性!$B$4:$F$29,3,FALSE)-$G378)/IF(AL378&lt;0,ABS(AL378),AL378)</f>
        <v>69.18534262830886</v>
      </c>
      <c r="AN378" s="152">
        <f>VLOOKUP(AN$2,怪物属性!$B$4:$F$29,5,FALSE)/($F378-VLOOKUP(AN$2,怪物属性!$B$4:$F$29,4,FALSE))</f>
        <v>23.824296879807989</v>
      </c>
      <c r="AO378" s="153">
        <f>$E378/(VLOOKUP(AO$2,怪物属性!$B$4:$F$29,3,FALSE)-$G378)/IF(AN378&lt;0,ABS(AN378),AN378)</f>
        <v>3.6717245226378492</v>
      </c>
      <c r="AP378" s="152">
        <f>VLOOKUP(AP$2,怪物属性!$B$4:$F$29,5,FALSE)/($F378-VLOOKUP(AP$2,怪物属性!$B$4:$F$29,4,FALSE))</f>
        <v>26.340543259557343</v>
      </c>
      <c r="AQ378" s="153">
        <f>$E378/(VLOOKUP(AQ$2,怪物属性!$B$4:$F$29,3,FALSE)-$G378)/IF(AP378&lt;0,ABS(AP378),AP378)</f>
        <v>1.6437593820356251</v>
      </c>
      <c r="AR378" s="152">
        <f>VLOOKUP(AR$2,怪物属性!$B$4:$F$29,5,FALSE)/($F378-VLOOKUP(AR$2,怪物属性!$B$4:$F$29,4,FALSE))</f>
        <v>29.983539094650205</v>
      </c>
      <c r="AS378" s="153">
        <f>$E378/(VLOOKUP(AS$2,怪物属性!$B$4:$F$29,3,FALSE)-$G378)/IF(AR378&lt;0,ABS(AR378),AR378)</f>
        <v>0.95351653963224436</v>
      </c>
      <c r="AT378" s="152">
        <f>VLOOKUP(AT$2,怪物属性!$B$4:$F$29,5,FALSE)/($F378-VLOOKUP(AT$2,怪物属性!$B$4:$F$29,4,FALSE))</f>
        <v>32.956424138386375</v>
      </c>
      <c r="AU378" s="153">
        <f>$E378/(VLOOKUP(AU$2,怪物属性!$B$4:$F$29,3,FALSE)-$G378)/IF(AT378&lt;0,ABS(AT378),AT378)</f>
        <v>0.62499025995559265</v>
      </c>
      <c r="AV378" s="152">
        <f>VLOOKUP(AV$2,怪物属性!$B$4:$F$29,5,FALSE)/($F378-VLOOKUP(AV$2,怪物属性!$B$4:$F$29,4,FALSE))</f>
        <v>37.387123175555857</v>
      </c>
      <c r="AW378" s="153">
        <f>$E378/(VLOOKUP(AW$2,怪物属性!$B$4:$F$29,3,FALSE)-$G378)/IF(AV378&lt;0,ABS(AV378),AV378)</f>
        <v>0.41451694694655367</v>
      </c>
      <c r="AX378" s="152">
        <f>VLOOKUP(AX$2,怪物属性!$B$4:$F$29,5,FALSE)/($F378-VLOOKUP(AX$2,怪物属性!$B$4:$F$29,4,FALSE))</f>
        <v>40.982698961937714</v>
      </c>
      <c r="AY378" s="153">
        <f>$E378/(VLOOKUP(AY$2,怪物属性!$B$4:$F$29,3,FALSE)-$G378)/IF(AX378&lt;0,ABS(AX378),AX378)</f>
        <v>0.30112994580387303</v>
      </c>
      <c r="AZ378" s="152">
        <f>VLOOKUP(AZ$2,怪物属性!$B$4:$F$29,5,FALSE)/($F378-VLOOKUP(AZ$2,怪物属性!$B$4:$F$29,4,FALSE))</f>
        <v>46.243684992570579</v>
      </c>
      <c r="BA378" s="153">
        <f>$E378/(VLOOKUP(BA$2,怪物属性!$B$4:$F$29,3,FALSE)-$G378)/IF(AZ378&lt;0,ABS(AZ378),AZ378)</f>
        <v>0.20839107657611317</v>
      </c>
      <c r="BB378" s="152">
        <f>VLOOKUP(BB$2,怪物属性!$B$4:$F$29,5,FALSE)/($F378-VLOOKUP(BB$2,怪物属性!$B$4:$F$29,4,FALSE))</f>
        <v>51</v>
      </c>
      <c r="BC378" s="153">
        <f>$E378/(VLOOKUP(BC$2,怪物属性!$B$4:$F$29,3,FALSE)-$G378)/IF(BB378&lt;0,ABS(BB378),BB378)</f>
        <v>0.14956432170596587</v>
      </c>
      <c r="BD378" s="152">
        <f>VLOOKUP(BD$2,怪物属性!$B$4:$F$29,5,FALSE)/($F378-VLOOKUP(BD$2,怪物属性!$B$4:$F$29,4,FALSE))</f>
        <v>59.109144004380362</v>
      </c>
      <c r="BE378" s="153">
        <f>$E378/(VLOOKUP(BE$2,怪物属性!$B$4:$F$29,3,FALSE)-$G378)/IF(BD378&lt;0,ABS(BD378),BD378)</f>
        <v>9.2283119637069436E-2</v>
      </c>
    </row>
    <row r="379" spans="1:57" x14ac:dyDescent="0.15">
      <c r="A379" s="30">
        <f>VLOOKUP(B379,装备升级!W:AB,静态模拟!C379+1,FALSE)+IF(静态模拟!D379=0,0,VLOOKUP(B379,装备强化!AP:AZ,静态模拟!D379+1,FALSE))</f>
        <v>19941</v>
      </c>
      <c r="B379" s="149">
        <v>30</v>
      </c>
      <c r="C379" s="149">
        <v>4</v>
      </c>
      <c r="D379" s="149">
        <v>10</v>
      </c>
      <c r="E379" s="149">
        <f t="shared" si="16"/>
        <v>64590</v>
      </c>
      <c r="F379" s="22">
        <f t="shared" si="17"/>
        <v>21530</v>
      </c>
      <c r="G379" s="22">
        <f t="shared" si="18"/>
        <v>10765</v>
      </c>
      <c r="H379" s="152">
        <f>VLOOKUP(H$2,怪物属性!$B$4:$F$29,5,FALSE)/($F379-VLOOKUP(H$2,怪物属性!$B$4:$F$29,4,FALSE))</f>
        <v>0.52397012768007711</v>
      </c>
      <c r="I379" s="153">
        <f>$E379/(VLOOKUP(I$2,怪物属性!$B$4:$F$29,3,FALSE)-$G379)/IF(H379&lt;0,ABS(H379),H379)</f>
        <v>-13.375692947796935</v>
      </c>
      <c r="J379" s="152">
        <f>VLOOKUP(J$2,怪物属性!$B$4:$F$29,5,FALSE)/($F379-VLOOKUP(J$2,怪物属性!$B$4:$F$29,4,FALSE))</f>
        <v>0.78007290400972051</v>
      </c>
      <c r="K379" s="153">
        <f>$E379/(VLOOKUP(K$2,怪物属性!$B$4:$F$29,3,FALSE)-$G379)/IF(J379&lt;0,ABS(J379),J379)</f>
        <v>-9.4165760572077843</v>
      </c>
      <c r="L379" s="152">
        <f>VLOOKUP(L$2,怪物属性!$B$4:$F$29,5,FALSE)/($F379-VLOOKUP(L$2,怪物属性!$B$4:$F$29,4,FALSE))</f>
        <v>1.2450720800235364</v>
      </c>
      <c r="M379" s="153">
        <f>$E379/(VLOOKUP(M$2,怪物属性!$B$4:$F$29,3,FALSE)-$G379)/IF(L379&lt;0,ABS(L379),L379)</f>
        <v>-6.1993922861237509</v>
      </c>
      <c r="N379" s="152">
        <f>VLOOKUP(N$2,怪物属性!$B$4:$F$29,5,FALSE)/($F379-VLOOKUP(N$2,怪物属性!$B$4:$F$29,4,FALSE))</f>
        <v>1.6350682762715218</v>
      </c>
      <c r="O379" s="153">
        <f>$E379/(VLOOKUP(O$2,怪物属性!$B$4:$F$29,3,FALSE)-$G379)/IF(N379&lt;0,ABS(N379),N379)</f>
        <v>-4.9739281724236371</v>
      </c>
      <c r="P379" s="152">
        <f>VLOOKUP(P$2,怪物属性!$B$4:$F$29,5,FALSE)/($F379-VLOOKUP(P$2,怪物属性!$B$4:$F$29,4,FALSE))</f>
        <v>2.2896300364471518</v>
      </c>
      <c r="Q379" s="153">
        <f>$E379/(VLOOKUP(Q$2,怪物属性!$B$4:$F$29,3,FALSE)-$G379)/IF(P379&lt;0,ABS(P379),P379)</f>
        <v>-3.7547980354843595</v>
      </c>
      <c r="R379" s="152">
        <f>VLOOKUP(R$2,怪物属性!$B$4:$F$29,5,FALSE)/($F379-VLOOKUP(R$2,怪物属性!$B$4:$F$29,4,FALSE))</f>
        <v>2.8395099077295418</v>
      </c>
      <c r="S379" s="153">
        <f>$E379/(VLOOKUP(S$2,怪物属性!$B$4:$F$29,3,FALSE)-$G379)/IF(R379&lt;0,ABS(R379),R379)</f>
        <v>-3.2223945493414652</v>
      </c>
      <c r="T379" s="152">
        <f>VLOOKUP(T$2,怪物属性!$B$4:$F$29,5,FALSE)/($F379-VLOOKUP(T$2,怪物属性!$B$4:$F$29,4,FALSE))</f>
        <v>3.6966612377850163</v>
      </c>
      <c r="U379" s="153">
        <f>$E379/(VLOOKUP(U$2,怪物属性!$B$4:$F$29,3,FALSE)-$G379)/IF(T379&lt;0,ABS(T379),T379)</f>
        <v>-2.636963991195505</v>
      </c>
      <c r="V379" s="152">
        <f>VLOOKUP(V$2,怪物属性!$B$4:$F$29,5,FALSE)/($F379-VLOOKUP(V$2,怪物属性!$B$4:$F$29,4,FALSE))</f>
        <v>4.3782117163412124</v>
      </c>
      <c r="W379" s="153">
        <f>$E379/(VLOOKUP(W$2,怪物属性!$B$4:$F$29,3,FALSE)-$G379)/IF(V379&lt;0,ABS(V379),V379)</f>
        <v>-2.3840657064559303</v>
      </c>
      <c r="X379" s="152">
        <f>VLOOKUP(X$2,怪物属性!$B$4:$F$29,5,FALSE)/($F379-VLOOKUP(X$2,怪物属性!$B$4:$F$29,4,FALSE))</f>
        <v>5.4437756214000315</v>
      </c>
      <c r="Y379" s="153">
        <f>$E379/(VLOOKUP(Y$2,怪物属性!$B$4:$F$29,3,FALSE)-$G379)/IF(X379&lt;0,ABS(X379),X379)</f>
        <v>-2.0641835308429957</v>
      </c>
      <c r="Z379" s="152">
        <f>VLOOKUP(Z$2,怪物属性!$B$4:$F$29,5,FALSE)/($F379-VLOOKUP(Z$2,怪物属性!$B$4:$F$29,4,FALSE))</f>
        <v>6.2824047381938257</v>
      </c>
      <c r="AA379" s="153">
        <f>$E379/(VLOOKUP(AA$2,怪物属性!$B$4:$F$29,3,FALSE)-$G379)/IF(Z379&lt;0,ABS(Z379),Z379)</f>
        <v>-1.9394633105566212</v>
      </c>
      <c r="AB379" s="152">
        <f>VLOOKUP(AB$2,怪物属性!$B$4:$F$29,5,FALSE)/($F379-VLOOKUP(AB$2,怪物属性!$B$4:$F$29,4,FALSE))</f>
        <v>10.308662462661799</v>
      </c>
      <c r="AC379" s="153">
        <f>$E379/(VLOOKUP(AC$2,怪物属性!$B$4:$F$29,3,FALSE)-$G379)/IF(AB379&lt;0,ABS(AB379),AB379)</f>
        <v>-1.9356207334663336</v>
      </c>
      <c r="AD379" s="152">
        <f>VLOOKUP(AD$2,怪物属性!$B$4:$F$29,5,FALSE)/($F379-VLOOKUP(AD$2,怪物属性!$B$4:$F$29,4,FALSE))</f>
        <v>11.79930348817615</v>
      </c>
      <c r="AE379" s="153">
        <f>$E379/(VLOOKUP(AE$2,怪物属性!$B$4:$F$29,3,FALSE)-$G379)/IF(AD379&lt;0,ABS(AD379),AD379)</f>
        <v>-2.0861478381398473</v>
      </c>
      <c r="AF379" s="152">
        <f>VLOOKUP(AF$2,怪物属性!$B$4:$F$29,5,FALSE)/($F379-VLOOKUP(AF$2,怪物属性!$B$4:$F$29,4,FALSE))</f>
        <v>14.019522776572668</v>
      </c>
      <c r="AG379" s="153">
        <f>$E379/(VLOOKUP(AG$2,怪物属性!$B$4:$F$29,3,FALSE)-$G379)/IF(AF379&lt;0,ABS(AF379),AF379)</f>
        <v>-2.312824716784514</v>
      </c>
      <c r="AH379" s="152">
        <f>VLOOKUP(AH$2,怪物属性!$B$4:$F$29,5,FALSE)/($F379-VLOOKUP(AH$2,怪物属性!$B$4:$F$29,4,FALSE))</f>
        <v>15.81058495821727</v>
      </c>
      <c r="AI379" s="153">
        <f>$E379/(VLOOKUP(AI$2,怪物属性!$B$4:$F$29,3,FALSE)-$G379)/IF(AH379&lt;0,ABS(AH379),AH379)</f>
        <v>-3.0104921470536454</v>
      </c>
      <c r="AJ379" s="152">
        <f>VLOOKUP(AJ$2,怪物属性!$B$4:$F$29,5,FALSE)/($F379-VLOOKUP(AJ$2,怪物属性!$B$4:$F$29,4,FALSE))</f>
        <v>18.445074415308291</v>
      </c>
      <c r="AK379" s="153">
        <f>$E379/(VLOOKUP(AK$2,怪物属性!$B$4:$F$29,3,FALSE)-$G379)/IF(AJ379&lt;0,ABS(AJ379),AJ379)</f>
        <v>-5.0384861403123722</v>
      </c>
      <c r="AL379" s="152">
        <f>VLOOKUP(AL$2,怪物属性!$B$4:$F$29,5,FALSE)/($F379-VLOOKUP(AL$2,怪物属性!$B$4:$F$29,4,FALSE))</f>
        <v>20.657772691682226</v>
      </c>
      <c r="AM379" s="153">
        <f>$E379/(VLOOKUP(AM$2,怪物属性!$B$4:$F$29,3,FALSE)-$G379)/IF(AL379&lt;0,ABS(AL379),AL379)</f>
        <v>125.06672614518006</v>
      </c>
      <c r="AN379" s="152">
        <f>VLOOKUP(AN$2,怪物属性!$B$4:$F$29,5,FALSE)/($F379-VLOOKUP(AN$2,怪物属性!$B$4:$F$29,4,FALSE))</f>
        <v>23.765792866351525</v>
      </c>
      <c r="AO379" s="153">
        <f>$E379/(VLOOKUP(AO$2,怪物属性!$B$4:$F$29,3,FALSE)-$G379)/IF(AN379&lt;0,ABS(AN379),AN379)</f>
        <v>3.7904766112773776</v>
      </c>
      <c r="AP379" s="152">
        <f>VLOOKUP(AP$2,怪物属性!$B$4:$F$29,5,FALSE)/($F379-VLOOKUP(AP$2,怪物属性!$B$4:$F$29,4,FALSE))</f>
        <v>26.274460612142498</v>
      </c>
      <c r="AQ379" s="153">
        <f>$E379/(VLOOKUP(AQ$2,怪物属性!$B$4:$F$29,3,FALSE)-$G379)/IF(AP379&lt;0,ABS(AP379),AP379)</f>
        <v>1.6734382041226696</v>
      </c>
      <c r="AR379" s="152">
        <f>VLOOKUP(AR$2,怪物属性!$B$4:$F$29,5,FALSE)/($F379-VLOOKUP(AR$2,怪物属性!$B$4:$F$29,4,FALSE))</f>
        <v>29.906618778860956</v>
      </c>
      <c r="AS379" s="153">
        <f>$E379/(VLOOKUP(AS$2,怪物属性!$B$4:$F$29,3,FALSE)-$G379)/IF(AR379&lt;0,ABS(AR379),AR379)</f>
        <v>0.96631882971295502</v>
      </c>
      <c r="AT379" s="152">
        <f>VLOOKUP(AT$2,怪物属性!$B$4:$F$29,5,FALSE)/($F379-VLOOKUP(AT$2,怪物属性!$B$4:$F$29,4,FALSE))</f>
        <v>32.869616752271831</v>
      </c>
      <c r="AU379" s="153">
        <f>$E379/(VLOOKUP(AU$2,怪物属性!$B$4:$F$29,3,FALSE)-$G379)/IF(AT379&lt;0,ABS(AT379),AT379)</f>
        <v>0.63184456644281572</v>
      </c>
      <c r="AV379" s="152">
        <f>VLOOKUP(AV$2,怪物属性!$B$4:$F$29,5,FALSE)/($F379-VLOOKUP(AV$2,怪物属性!$B$4:$F$29,4,FALSE))</f>
        <v>37.28540334648347</v>
      </c>
      <c r="AW379" s="153">
        <f>$E379/(VLOOKUP(AW$2,怪物属性!$B$4:$F$29,3,FALSE)-$G379)/IF(AV379&lt;0,ABS(AV379),AV379)</f>
        <v>0.41843316351930387</v>
      </c>
      <c r="AX379" s="152">
        <f>VLOOKUP(AX$2,怪物属性!$B$4:$F$29,5,FALSE)/($F379-VLOOKUP(AX$2,怪物属性!$B$4:$F$29,4,FALSE))</f>
        <v>40.867262868812055</v>
      </c>
      <c r="AY379" s="153">
        <f>$E379/(VLOOKUP(AY$2,怪物属性!$B$4:$F$29,3,FALSE)-$G379)/IF(AX379&lt;0,ABS(AX379),AX379)</f>
        <v>0.30370535204215532</v>
      </c>
      <c r="AZ379" s="152">
        <f>VLOOKUP(AZ$2,怪物属性!$B$4:$F$29,5,FALSE)/($F379-VLOOKUP(AZ$2,怪物属性!$B$4:$F$29,4,FALSE))</f>
        <v>46.106666666666669</v>
      </c>
      <c r="BA379" s="153">
        <f>$E379/(VLOOKUP(BA$2,怪物属性!$B$4:$F$29,3,FALSE)-$G379)/IF(AZ379&lt;0,ABS(AZ379),AZ379)</f>
        <v>0.21002728826448544</v>
      </c>
      <c r="BB379" s="152">
        <f>VLOOKUP(BB$2,怪物属性!$B$4:$F$29,5,FALSE)/($F379-VLOOKUP(BB$2,怪物属性!$B$4:$F$29,4,FALSE))</f>
        <v>50.838735177865615</v>
      </c>
      <c r="BC379" s="153">
        <f>$E379/(VLOOKUP(BC$2,怪物属性!$B$4:$F$29,3,FALSE)-$G379)/IF(BB379&lt;0,ABS(BB379),BB379)</f>
        <v>0.1506745661064649</v>
      </c>
      <c r="BD379" s="152">
        <f>VLOOKUP(BD$2,怪物属性!$B$4:$F$29,5,FALSE)/($F379-VLOOKUP(BD$2,怪物属性!$B$4:$F$29,4,FALSE))</f>
        <v>58.894162575013638</v>
      </c>
      <c r="BE379" s="153">
        <f>$E379/(VLOOKUP(BE$2,怪物属性!$B$4:$F$29,3,FALSE)-$G379)/IF(BD379&lt;0,ABS(BD379),BD379)</f>
        <v>9.2949665787756333E-2</v>
      </c>
    </row>
    <row r="380" spans="1:57" x14ac:dyDescent="0.15">
      <c r="A380" s="30">
        <f>VLOOKUP(B380,装备升级!W:AB,静态模拟!C380+1,FALSE)+IF(静态模拟!D380=0,0,VLOOKUP(B380,装备强化!AP:AZ,静态模拟!D380+1,FALSE))</f>
        <v>489</v>
      </c>
      <c r="B380" s="149">
        <v>30</v>
      </c>
      <c r="C380" s="149">
        <v>5</v>
      </c>
      <c r="D380" s="149">
        <v>0</v>
      </c>
      <c r="E380" s="149">
        <f t="shared" si="16"/>
        <v>75870</v>
      </c>
      <c r="F380" s="22">
        <f t="shared" si="17"/>
        <v>25290</v>
      </c>
      <c r="G380" s="22">
        <f t="shared" si="18"/>
        <v>12645</v>
      </c>
      <c r="H380" s="152">
        <f>VLOOKUP(H$2,怪物属性!$B$4:$F$29,5,FALSE)/($F380-VLOOKUP(H$2,怪物属性!$B$4:$F$29,4,FALSE))</f>
        <v>0.44360595553742604</v>
      </c>
      <c r="I380" s="153">
        <f>$E380/(VLOOKUP(I$2,怪物属性!$B$4:$F$29,3,FALSE)-$G380)/IF(H380&lt;0,ABS(H380),H380)</f>
        <v>-15.413677497948935</v>
      </c>
      <c r="J380" s="152">
        <f>VLOOKUP(J$2,怪物属性!$B$4:$F$29,5,FALSE)/($F380-VLOOKUP(J$2,怪物属性!$B$4:$F$29,4,FALSE))</f>
        <v>0.65954386685843436</v>
      </c>
      <c r="K380" s="153">
        <f>$E380/(VLOOKUP(K$2,怪物属性!$B$4:$F$29,3,FALSE)-$G380)/IF(J380&lt;0,ABS(J380),J380)</f>
        <v>-10.778042418155341</v>
      </c>
      <c r="L380" s="152">
        <f>VLOOKUP(L$2,怪物属性!$B$4:$F$29,5,FALSE)/($F380-VLOOKUP(L$2,怪物属性!$B$4:$F$29,4,FALSE))</f>
        <v>1.0512544506085948</v>
      </c>
      <c r="M380" s="153">
        <f>$E380/(VLOOKUP(M$2,怪物属性!$B$4:$F$29,3,FALSE)-$G380)/IF(L380&lt;0,ABS(L380),L380)</f>
        <v>-7.042439421071971</v>
      </c>
      <c r="N380" s="152">
        <f>VLOOKUP(N$2,怪物属性!$B$4:$F$29,5,FALSE)/($F380-VLOOKUP(N$2,怪物属性!$B$4:$F$29,4,FALSE))</f>
        <v>1.378608376439179</v>
      </c>
      <c r="O380" s="153">
        <f>$E380/(VLOOKUP(O$2,怪物属性!$B$4:$F$29,3,FALSE)-$G380)/IF(N380&lt;0,ABS(N380),N380)</f>
        <v>-5.6031111962873794</v>
      </c>
      <c r="P380" s="152">
        <f>VLOOKUP(P$2,怪物属性!$B$4:$F$29,5,FALSE)/($F380-VLOOKUP(P$2,怪物属性!$B$4:$F$29,4,FALSE))</f>
        <v>1.9277397116314263</v>
      </c>
      <c r="Q380" s="153">
        <f>$E380/(VLOOKUP(Q$2,怪物属性!$B$4:$F$29,3,FALSE)-$G380)/IF(P380&lt;0,ABS(P380),P380)</f>
        <v>-4.190032270120132</v>
      </c>
      <c r="R380" s="152">
        <f>VLOOKUP(R$2,怪物属性!$B$4:$F$29,5,FALSE)/($F380-VLOOKUP(R$2,怪物属性!$B$4:$F$29,4,FALSE))</f>
        <v>2.3869791887424237</v>
      </c>
      <c r="S380" s="153">
        <f>$E380/(VLOOKUP(S$2,怪物属性!$B$4:$F$29,3,FALSE)-$G380)/IF(R380&lt;0,ABS(R380),R380)</f>
        <v>-3.555760606961591</v>
      </c>
      <c r="T380" s="152">
        <f>VLOOKUP(T$2,怪物属性!$B$4:$F$29,5,FALSE)/($F380-VLOOKUP(T$2,怪物属性!$B$4:$F$29,4,FALSE))</f>
        <v>3.102870813397129</v>
      </c>
      <c r="U380" s="153">
        <f>$E380/(VLOOKUP(U$2,怪物属性!$B$4:$F$29,3,FALSE)-$G380)/IF(T380&lt;0,ABS(T380),T380)</f>
        <v>-2.8746237632431804</v>
      </c>
      <c r="V380" s="152">
        <f>VLOOKUP(V$2,怪物属性!$B$4:$F$29,5,FALSE)/($F380-VLOOKUP(V$2,怪物属性!$B$4:$F$29,4,FALSE))</f>
        <v>3.6692506459948322</v>
      </c>
      <c r="W380" s="153">
        <f>$E380/(VLOOKUP(W$2,怪物属性!$B$4:$F$29,3,FALSE)-$G380)/IF(V380&lt;0,ABS(V380),V380)</f>
        <v>-2.5628714029342143</v>
      </c>
      <c r="X380" s="152">
        <f>VLOOKUP(X$2,怪物属性!$B$4:$F$29,5,FALSE)/($F380-VLOOKUP(X$2,怪物属性!$B$4:$F$29,4,FALSE))</f>
        <v>4.5550345186921977</v>
      </c>
      <c r="Y380" s="153">
        <f>$E380/(VLOOKUP(Y$2,怪物属性!$B$4:$F$29,3,FALSE)-$G380)/IF(X380&lt;0,ABS(X380),X380)</f>
        <v>-2.1835730584837574</v>
      </c>
      <c r="Z380" s="152">
        <f>VLOOKUP(Z$2,怪物属性!$B$4:$F$29,5,FALSE)/($F380-VLOOKUP(Z$2,怪物属性!$B$4:$F$29,4,FALSE))</f>
        <v>5.2481282017601467</v>
      </c>
      <c r="AA380" s="153">
        <f>$E380/(VLOOKUP(AA$2,怪物属性!$B$4:$F$29,3,FALSE)-$G380)/IF(Z380&lt;0,ABS(Z380),Z380)</f>
        <v>-2.0131712603040359</v>
      </c>
      <c r="AB380" s="152">
        <f>VLOOKUP(AB$2,怪物属性!$B$4:$F$29,5,FALSE)/($F380-VLOOKUP(AB$2,怪物属性!$B$4:$F$29,4,FALSE))</f>
        <v>8.5337485117684775</v>
      </c>
      <c r="AC380" s="153">
        <f>$E380/(VLOOKUP(AC$2,怪物属性!$B$4:$F$29,3,FALSE)-$G380)/IF(AB380&lt;0,ABS(AB380),AB380)</f>
        <v>-1.7374600478865381</v>
      </c>
      <c r="AD380" s="152">
        <f>VLOOKUP(AD$2,怪物属性!$B$4:$F$29,5,FALSE)/($F380-VLOOKUP(AD$2,怪物属性!$B$4:$F$29,4,FALSE))</f>
        <v>9.7418262764921391</v>
      </c>
      <c r="AE380" s="153">
        <f>$E380/(VLOOKUP(AE$2,怪物属性!$B$4:$F$29,3,FALSE)-$G380)/IF(AD380&lt;0,ABS(AD380),AD380)</f>
        <v>-1.7291446351935575</v>
      </c>
      <c r="AF380" s="152">
        <f>VLOOKUP(AF$2,怪物属性!$B$4:$F$29,5,FALSE)/($F380-VLOOKUP(AF$2,怪物属性!$B$4:$F$29,4,FALSE))</f>
        <v>11.542156217689632</v>
      </c>
      <c r="AG380" s="153">
        <f>$E380/(VLOOKUP(AG$2,怪物属性!$B$4:$F$29,3,FALSE)-$G380)/IF(AF380&lt;0,ABS(AF380),AF380)</f>
        <v>-1.6976485523006224</v>
      </c>
      <c r="AH380" s="152">
        <f>VLOOKUP(AH$2,怪物属性!$B$4:$F$29,5,FALSE)/($F380-VLOOKUP(AH$2,怪物属性!$B$4:$F$29,4,FALSE))</f>
        <v>12.978658536585366</v>
      </c>
      <c r="AI380" s="153">
        <f>$E380/(VLOOKUP(AI$2,怪物属性!$B$4:$F$29,3,FALSE)-$G380)/IF(AH380&lt;0,ABS(AH380),AH380)</f>
        <v>-1.8059161348598167</v>
      </c>
      <c r="AJ380" s="152">
        <f>VLOOKUP(AJ$2,怪物属性!$B$4:$F$29,5,FALSE)/($F380-VLOOKUP(AJ$2,怪物属性!$B$4:$F$29,4,FALSE))</f>
        <v>15.093369418132612</v>
      </c>
      <c r="AK380" s="153">
        <f>$E380/(VLOOKUP(AK$2,怪物属性!$B$4:$F$29,3,FALSE)-$G380)/IF(AJ380&lt;0,ABS(AJ380),AJ380)</f>
        <v>-1.9521206202311505</v>
      </c>
      <c r="AL380" s="152">
        <f>VLOOKUP(AL$2,怪物属性!$B$4:$F$29,5,FALSE)/($F380-VLOOKUP(AL$2,怪物属性!$B$4:$F$29,4,FALSE))</f>
        <v>16.843343318764425</v>
      </c>
      <c r="AM380" s="153">
        <f>$E380/(VLOOKUP(AM$2,怪物属性!$B$4:$F$29,3,FALSE)-$G380)/IF(AL380&lt;0,ABS(AL380),AL380)</f>
        <v>-2.4282750026364295</v>
      </c>
      <c r="AN380" s="152">
        <f>VLOOKUP(AN$2,怪物属性!$B$4:$F$29,5,FALSE)/($F380-VLOOKUP(AN$2,怪物属性!$B$4:$F$29,4,FALSE))</f>
        <v>19.308743578233329</v>
      </c>
      <c r="AO380" s="153">
        <f>$E380/(VLOOKUP(AO$2,怪物属性!$B$4:$F$29,3,FALSE)-$G380)/IF(AN380&lt;0,ABS(AN380),AN380)</f>
        <v>-3.3785967053393375</v>
      </c>
      <c r="AP380" s="152">
        <f>VLOOKUP(AP$2,怪物属性!$B$4:$F$29,5,FALSE)/($F380-VLOOKUP(AP$2,怪物属性!$B$4:$F$29,4,FALSE))</f>
        <v>21.260657734470158</v>
      </c>
      <c r="AQ380" s="153">
        <f>$E380/(VLOOKUP(AQ$2,怪物属性!$B$4:$F$29,3,FALSE)-$G380)/IF(AP380&lt;0,ABS(AP380),AP380)</f>
        <v>-8.6826354316731038</v>
      </c>
      <c r="AR380" s="152">
        <f>VLOOKUP(AR$2,怪物属性!$B$4:$F$29,5,FALSE)/($F380-VLOOKUP(AR$2,怪物属性!$B$4:$F$29,4,FALSE))</f>
        <v>24.095907399751965</v>
      </c>
      <c r="AS380" s="153">
        <f>$E380/(VLOOKUP(AS$2,怪物属性!$B$4:$F$29,3,FALSE)-$G380)/IF(AR380&lt;0,ABS(AR380),AR380)</f>
        <v>8.8694858555671114</v>
      </c>
      <c r="AT380" s="152">
        <f>VLOOKUP(AT$2,怪物属性!$B$4:$F$29,5,FALSE)/($F380-VLOOKUP(AT$2,怪物属性!$B$4:$F$29,4,FALSE))</f>
        <v>26.346352792146099</v>
      </c>
      <c r="AU380" s="153">
        <f>$E380/(VLOOKUP(AU$2,怪物属性!$B$4:$F$29,3,FALSE)-$G380)/IF(AT380&lt;0,ABS(AT380),AT380)</f>
        <v>2.3412320982681174</v>
      </c>
      <c r="AV380" s="152">
        <f>VLOOKUP(AV$2,怪物属性!$B$4:$F$29,5,FALSE)/($F380-VLOOKUP(AV$2,怪物属性!$B$4:$F$29,4,FALSE))</f>
        <v>29.691799371682375</v>
      </c>
      <c r="AW380" s="153">
        <f>$E380/(VLOOKUP(AW$2,怪物属性!$B$4:$F$29,3,FALSE)-$G380)/IF(AV380&lt;0,ABS(AV380),AV380)</f>
        <v>1.1306420348574122</v>
      </c>
      <c r="AX380" s="152">
        <f>VLOOKUP(AX$2,怪物属性!$B$4:$F$29,5,FALSE)/($F380-VLOOKUP(AX$2,怪物属性!$B$4:$F$29,4,FALSE))</f>
        <v>32.312009353599464</v>
      </c>
      <c r="AY380" s="153">
        <f>$E380/(VLOOKUP(AY$2,怪物属性!$B$4:$F$29,3,FALSE)-$G380)/IF(AX380&lt;0,ABS(AX380),AX380)</f>
        <v>0.70639091173541613</v>
      </c>
      <c r="AZ380" s="152">
        <f>VLOOKUP(AZ$2,怪物属性!$B$4:$F$29,5,FALSE)/($F380-VLOOKUP(AZ$2,怪物属性!$B$4:$F$29,4,FALSE))</f>
        <v>36.062572421784473</v>
      </c>
      <c r="BA380" s="153">
        <f>$E380/(VLOOKUP(BA$2,怪物属性!$B$4:$F$29,3,FALSE)-$G380)/IF(AZ380&lt;0,ABS(AZ380),AZ380)</f>
        <v>0.43921571231756928</v>
      </c>
      <c r="BB380" s="152">
        <f>VLOOKUP(BB$2,怪物属性!$B$4:$F$29,5,FALSE)/($F380-VLOOKUP(BB$2,怪物属性!$B$4:$F$29,4,FALSE))</f>
        <v>39.190127970749543</v>
      </c>
      <c r="BC380" s="153">
        <f>$E380/(VLOOKUP(BC$2,怪物属性!$B$4:$F$29,3,FALSE)-$G380)/IF(BB380&lt;0,ABS(BB380),BB380)</f>
        <v>0.29547416477723892</v>
      </c>
      <c r="BD380" s="152">
        <f>VLOOKUP(BD$2,怪物属性!$B$4:$F$29,5,FALSE)/($F380-VLOOKUP(BD$2,怪物属性!$B$4:$F$29,4,FALSE))</f>
        <v>43.88928039029679</v>
      </c>
      <c r="BE380" s="153">
        <f>$E380/(VLOOKUP(BE$2,怪物属性!$B$4:$F$29,3,FALSE)-$G380)/IF(BD380&lt;0,ABS(BD380),BD380)</f>
        <v>0.17427846799990318</v>
      </c>
    </row>
    <row r="381" spans="1:57" x14ac:dyDescent="0.15">
      <c r="A381" s="30">
        <f>VLOOKUP(B381,装备升级!W:AB,静态模拟!C381+1,FALSE)+IF(静态模拟!D381=0,0,VLOOKUP(B381,装备强化!AP:AZ,静态模拟!D381+1,FALSE))</f>
        <v>1065</v>
      </c>
      <c r="B381" s="149">
        <v>30</v>
      </c>
      <c r="C381" s="149">
        <v>5</v>
      </c>
      <c r="D381" s="149">
        <v>1</v>
      </c>
      <c r="E381" s="149">
        <f t="shared" si="16"/>
        <v>76020</v>
      </c>
      <c r="F381" s="22">
        <f t="shared" si="17"/>
        <v>25340</v>
      </c>
      <c r="G381" s="22">
        <f t="shared" si="18"/>
        <v>12670</v>
      </c>
      <c r="H381" s="152">
        <f>VLOOKUP(H$2,怪物属性!$B$4:$F$29,5,FALSE)/($F381-VLOOKUP(H$2,怪物属性!$B$4:$F$29,4,FALSE))</f>
        <v>0.44270303277020151</v>
      </c>
      <c r="I381" s="153">
        <f>$E381/(VLOOKUP(I$2,怪物属性!$B$4:$F$29,3,FALSE)-$G381)/IF(H381&lt;0,ABS(H381),H381)</f>
        <v>-15.440861495338115</v>
      </c>
      <c r="J381" s="152">
        <f>VLOOKUP(J$2,怪物属性!$B$4:$F$29,5,FALSE)/($F381-VLOOKUP(J$2,怪物属性!$B$4:$F$29,4,FALSE))</f>
        <v>0.6581915111749026</v>
      </c>
      <c r="K381" s="153">
        <f>$E381/(VLOOKUP(K$2,怪物属性!$B$4:$F$29,3,FALSE)-$G381)/IF(J381&lt;0,ABS(J381),J381)</f>
        <v>-10.796251548459578</v>
      </c>
      <c r="L381" s="152">
        <f>VLOOKUP(L$2,怪物属性!$B$4:$F$29,5,FALSE)/($F381-VLOOKUP(L$2,怪物属性!$B$4:$F$29,4,FALSE))</f>
        <v>1.0490827962320277</v>
      </c>
      <c r="M381" s="153">
        <f>$E381/(VLOOKUP(M$2,怪物属性!$B$4:$F$29,3,FALSE)-$G381)/IF(L381&lt;0,ABS(L381),L381)</f>
        <v>-7.0537621606880743</v>
      </c>
      <c r="N381" s="152">
        <f>VLOOKUP(N$2,怪物属性!$B$4:$F$29,5,FALSE)/($F381-VLOOKUP(N$2,怪物属性!$B$4:$F$29,4,FALSE))</f>
        <v>1.3757389060028307</v>
      </c>
      <c r="O381" s="153">
        <f>$E381/(VLOOKUP(O$2,怪物属性!$B$4:$F$29,3,FALSE)-$G381)/IF(N381&lt;0,ABS(N381),N381)</f>
        <v>-5.6116155243489736</v>
      </c>
      <c r="P381" s="152">
        <f>VLOOKUP(P$2,怪物属性!$B$4:$F$29,5,FALSE)/($F381-VLOOKUP(P$2,怪物属性!$B$4:$F$29,4,FALSE))</f>
        <v>1.9236964637778431</v>
      </c>
      <c r="Q381" s="153">
        <f>$E381/(VLOOKUP(Q$2,怪物属性!$B$4:$F$29,3,FALSE)-$G381)/IF(P381&lt;0,ABS(P381),P381)</f>
        <v>-4.1959724932848008</v>
      </c>
      <c r="R381" s="152">
        <f>VLOOKUP(R$2,怪物属性!$B$4:$F$29,5,FALSE)/($F381-VLOOKUP(R$2,怪物属性!$B$4:$F$29,4,FALSE))</f>
        <v>2.3819312270016497</v>
      </c>
      <c r="S381" s="153">
        <f>$E381/(VLOOKUP(S$2,怪物属性!$B$4:$F$29,3,FALSE)-$G381)/IF(R381&lt;0,ABS(R381),R381)</f>
        <v>-3.5603836612163549</v>
      </c>
      <c r="T381" s="152">
        <f>VLOOKUP(T$2,怪物属性!$B$4:$F$29,5,FALSE)/($F381-VLOOKUP(T$2,怪物属性!$B$4:$F$29,4,FALSE))</f>
        <v>3.0962571404211783</v>
      </c>
      <c r="U381" s="153">
        <f>$E381/(VLOOKUP(U$2,怪物属性!$B$4:$F$29,3,FALSE)-$G381)/IF(T381&lt;0,ABS(T381),T381)</f>
        <v>-2.8780007459754695</v>
      </c>
      <c r="V381" s="152">
        <f>VLOOKUP(V$2,怪物属性!$B$4:$F$29,5,FALSE)/($F381-VLOOKUP(V$2,怪物属性!$B$4:$F$29,4,FALSE))</f>
        <v>3.6613665663944994</v>
      </c>
      <c r="W381" s="153">
        <f>$E381/(VLOOKUP(W$2,怪物属性!$B$4:$F$29,3,FALSE)-$G381)/IF(V381&lt;0,ABS(V381),V381)</f>
        <v>-2.5655182795773777</v>
      </c>
      <c r="X381" s="152">
        <f>VLOOKUP(X$2,怪物属性!$B$4:$F$29,5,FALSE)/($F381-VLOOKUP(X$2,怪物属性!$B$4:$F$29,4,FALSE))</f>
        <v>4.5451670204930466</v>
      </c>
      <c r="Y381" s="153">
        <f>$E381/(VLOOKUP(Y$2,怪物属性!$B$4:$F$29,3,FALSE)-$G381)/IF(X381&lt;0,ABS(X381),X381)</f>
        <v>-2.185477326155155</v>
      </c>
      <c r="Z381" s="152">
        <f>VLOOKUP(Z$2,怪物属性!$B$4:$F$29,5,FALSE)/($F381-VLOOKUP(Z$2,怪物属性!$B$4:$F$29,4,FALSE))</f>
        <v>5.2366638996898072</v>
      </c>
      <c r="AA381" s="153">
        <f>$E381/(VLOOKUP(AA$2,怪物属性!$B$4:$F$29,3,FALSE)-$G381)/IF(Z381&lt;0,ABS(Z381),Z381)</f>
        <v>-2.0145539699269204</v>
      </c>
      <c r="AB381" s="152">
        <f>VLOOKUP(AB$2,怪物属性!$B$4:$F$29,5,FALSE)/($F381-VLOOKUP(AB$2,怪物属性!$B$4:$F$29,4,FALSE))</f>
        <v>8.5142543859649127</v>
      </c>
      <c r="AC381" s="153">
        <f>$E381/(VLOOKUP(AC$2,怪物属性!$B$4:$F$29,3,FALSE)-$G381)/IF(AB381&lt;0,ABS(AB381),AB381)</f>
        <v>-1.7363975773167604</v>
      </c>
      <c r="AD381" s="152">
        <f>VLOOKUP(AD$2,怪物属性!$B$4:$F$29,5,FALSE)/($F381-VLOOKUP(AD$2,怪物属性!$B$4:$F$29,4,FALSE))</f>
        <v>9.7192893166150007</v>
      </c>
      <c r="AE381" s="153">
        <f>$E381/(VLOOKUP(AE$2,怪物属性!$B$4:$F$29,3,FALSE)-$G381)/IF(AD381&lt;0,ABS(AD381),AD381)</f>
        <v>-1.7269948183131725</v>
      </c>
      <c r="AF381" s="152">
        <f>VLOOKUP(AF$2,怪物属性!$B$4:$F$29,5,FALSE)/($F381-VLOOKUP(AF$2,怪物属性!$B$4:$F$29,4,FALSE))</f>
        <v>11.515097524381096</v>
      </c>
      <c r="AG381" s="153">
        <f>$E381/(VLOOKUP(AG$2,怪物属性!$B$4:$F$29,3,FALSE)-$G381)/IF(AF381&lt;0,ABS(AF381),AF381)</f>
        <v>-1.6940640994688698</v>
      </c>
      <c r="AH381" s="152">
        <f>VLOOKUP(AH$2,怪物属性!$B$4:$F$29,5,FALSE)/($F381-VLOOKUP(AH$2,怪物属性!$B$4:$F$29,4,FALSE))</f>
        <v>12.947818648417451</v>
      </c>
      <c r="AI381" s="153">
        <f>$E381/(VLOOKUP(AI$2,怪物属性!$B$4:$F$29,3,FALSE)-$G381)/IF(AH381&lt;0,ABS(AH381),AH381)</f>
        <v>-1.7998955393842608</v>
      </c>
      <c r="AJ381" s="152">
        <f>VLOOKUP(AJ$2,怪物属性!$B$4:$F$29,5,FALSE)/($F381-VLOOKUP(AJ$2,怪物属性!$B$4:$F$29,4,FALSE))</f>
        <v>15.056985825860572</v>
      </c>
      <c r="AK381" s="153">
        <f>$E381/(VLOOKUP(AK$2,怪物属性!$B$4:$F$29,3,FALSE)-$G381)/IF(AJ381&lt;0,ABS(AJ381),AJ381)</f>
        <v>-1.9418535606405432</v>
      </c>
      <c r="AL381" s="152">
        <f>VLOOKUP(AL$2,怪物属性!$B$4:$F$29,5,FALSE)/($F381-VLOOKUP(AL$2,怪物属性!$B$4:$F$29,4,FALSE))</f>
        <v>16.802086905403421</v>
      </c>
      <c r="AM381" s="153">
        <f>$E381/(VLOOKUP(AM$2,怪物属性!$B$4:$F$29,3,FALSE)-$G381)/IF(AL381&lt;0,ABS(AL381),AL381)</f>
        <v>-2.4066159424376026</v>
      </c>
      <c r="AN381" s="152">
        <f>VLOOKUP(AN$2,怪物属性!$B$4:$F$29,5,FALSE)/($F381-VLOOKUP(AN$2,怪物属性!$B$4:$F$29,4,FALSE))</f>
        <v>19.26070948803423</v>
      </c>
      <c r="AO381" s="153">
        <f>$E381/(VLOOKUP(AO$2,怪物属性!$B$4:$F$29,3,FALSE)-$G381)/IF(AN381&lt;0,ABS(AN381),AN381)</f>
        <v>-3.3223022770606083</v>
      </c>
      <c r="AP381" s="152">
        <f>VLOOKUP(AP$2,怪物属性!$B$4:$F$29,5,FALSE)/($F381-VLOOKUP(AP$2,怪物属性!$B$4:$F$29,4,FALSE))</f>
        <v>21.206844183456514</v>
      </c>
      <c r="AQ381" s="153">
        <f>$E381/(VLOOKUP(AQ$2,怪物属性!$B$4:$F$29,3,FALSE)-$G381)/IF(AP381&lt;0,ABS(AP381),AP381)</f>
        <v>-8.2217701349998293</v>
      </c>
      <c r="AR381" s="152">
        <f>VLOOKUP(AR$2,怪物属性!$B$4:$F$29,5,FALSE)/($F381-VLOOKUP(AR$2,怪物属性!$B$4:$F$29,4,FALSE))</f>
        <v>24.033810947325019</v>
      </c>
      <c r="AS381" s="153">
        <f>$E381/(VLOOKUP(AS$2,怪物属性!$B$4:$F$29,3,FALSE)-$G381)/IF(AR381&lt;0,ABS(AR381),AR381)</f>
        <v>9.5849816272802144</v>
      </c>
      <c r="AT381" s="152">
        <f>VLOOKUP(AT$2,怪物属性!$B$4:$F$29,5,FALSE)/($F381-VLOOKUP(AT$2,怪物属性!$B$4:$F$29,4,FALSE))</f>
        <v>26.277005685407453</v>
      </c>
      <c r="AU381" s="153">
        <f>$E381/(VLOOKUP(AU$2,怪物属性!$B$4:$F$29,3,FALSE)-$G381)/IF(AT381&lt;0,ABS(AT381),AT381)</f>
        <v>2.4008495368441123</v>
      </c>
      <c r="AV381" s="152">
        <f>VLOOKUP(AV$2,怪物属性!$B$4:$F$29,5,FALSE)/($F381-VLOOKUP(AV$2,怪物属性!$B$4:$F$29,4,FALSE))</f>
        <v>29.611603284356093</v>
      </c>
      <c r="AW381" s="153">
        <f>$E381/(VLOOKUP(AW$2,怪物属性!$B$4:$F$29,3,FALSE)-$G381)/IF(AV381&lt;0,ABS(AV381),AV381)</f>
        <v>1.1486518474587746</v>
      </c>
      <c r="AX381" s="152">
        <f>VLOOKUP(AX$2,怪物属性!$B$4:$F$29,5,FALSE)/($F381-VLOOKUP(AX$2,怪物属性!$B$4:$F$29,4,FALSE))</f>
        <v>32.222308589195492</v>
      </c>
      <c r="AY381" s="153">
        <f>$E381/(VLOOKUP(AY$2,怪物属性!$B$4:$F$29,3,FALSE)-$G381)/IF(AX381&lt;0,ABS(AX381),AX381)</f>
        <v>0.71513642186250914</v>
      </c>
      <c r="AZ381" s="152">
        <f>VLOOKUP(AZ$2,怪物属性!$B$4:$F$29,5,FALSE)/($F381-VLOOKUP(AZ$2,怪物属性!$B$4:$F$29,4,FALSE))</f>
        <v>35.958405545927207</v>
      </c>
      <c r="BA381" s="153">
        <f>$E381/(VLOOKUP(BA$2,怪物属性!$B$4:$F$29,3,FALSE)-$G381)/IF(AZ381&lt;0,ABS(AZ381),AZ381)</f>
        <v>0.443674566997039</v>
      </c>
      <c r="BB381" s="152">
        <f>VLOOKUP(BB$2,怪物属性!$B$4:$F$29,5,FALSE)/($F381-VLOOKUP(BB$2,怪物属性!$B$4:$F$29,4,FALSE))</f>
        <v>39.071081409477522</v>
      </c>
      <c r="BC381" s="153">
        <f>$E381/(VLOOKUP(BC$2,怪物属性!$B$4:$F$29,3,FALSE)-$G381)/IF(BB381&lt;0,ABS(BB381),BB381)</f>
        <v>0.29809783423800601</v>
      </c>
      <c r="BD381" s="152">
        <f>VLOOKUP(BD$2,怪物属性!$B$4:$F$29,5,FALSE)/($F381-VLOOKUP(BD$2,怪物属性!$B$4:$F$29,4,FALSE))</f>
        <v>43.741085899513777</v>
      </c>
      <c r="BE381" s="153">
        <f>$E381/(VLOOKUP(BE$2,怪物属性!$B$4:$F$29,3,FALSE)-$G381)/IF(BD381&lt;0,ABS(BD381),BD381)</f>
        <v>0.17565737918524693</v>
      </c>
    </row>
    <row r="382" spans="1:57" x14ac:dyDescent="0.15">
      <c r="A382" s="30">
        <f>VLOOKUP(B382,装备升级!W:AB,静态模拟!C382+1,FALSE)+IF(静态模拟!D382=0,0,VLOOKUP(B382,装备强化!AP:AZ,静态模拟!D382+1,FALSE))</f>
        <v>1671</v>
      </c>
      <c r="B382" s="149">
        <v>30</v>
      </c>
      <c r="C382" s="149">
        <v>5</v>
      </c>
      <c r="D382" s="149">
        <v>2</v>
      </c>
      <c r="E382" s="149">
        <f t="shared" si="16"/>
        <v>76170</v>
      </c>
      <c r="F382" s="22">
        <f t="shared" si="17"/>
        <v>25390</v>
      </c>
      <c r="G382" s="22">
        <f t="shared" si="18"/>
        <v>12695</v>
      </c>
      <c r="H382" s="152">
        <f>VLOOKUP(H$2,怪物属性!$B$4:$F$29,5,FALSE)/($F382-VLOOKUP(H$2,怪物属性!$B$4:$F$29,4,FALSE))</f>
        <v>0.4418037781840341</v>
      </c>
      <c r="I382" s="153">
        <f>$E382/(VLOOKUP(I$2,怪物属性!$B$4:$F$29,3,FALSE)-$G382)/IF(H382&lt;0,ABS(H382),H382)</f>
        <v>-15.468047297004647</v>
      </c>
      <c r="J382" s="152">
        <f>VLOOKUP(J$2,怪物属性!$B$4:$F$29,5,FALSE)/($F382-VLOOKUP(J$2,怪物属性!$B$4:$F$29,4,FALSE))</f>
        <v>0.65684468999386125</v>
      </c>
      <c r="K382" s="153">
        <f>$E382/(VLOOKUP(K$2,怪物属性!$B$4:$F$29,3,FALSE)-$G382)/IF(J382&lt;0,ABS(J382),J382)</f>
        <v>-10.814462928407014</v>
      </c>
      <c r="L382" s="152">
        <f>VLOOKUP(L$2,怪物属性!$B$4:$F$29,5,FALSE)/($F382-VLOOKUP(L$2,怪物属性!$B$4:$F$29,4,FALSE))</f>
        <v>1.046920095654325</v>
      </c>
      <c r="M382" s="153">
        <f>$E382/(VLOOKUP(M$2,怪物属性!$B$4:$F$29,3,FALSE)-$G382)/IF(L382&lt;0,ABS(L382),L382)</f>
        <v>-7.0650872891427161</v>
      </c>
      <c r="N382" s="152">
        <f>VLOOKUP(N$2,怪物属性!$B$4:$F$29,5,FALSE)/($F382-VLOOKUP(N$2,怪物属性!$B$4:$F$29,4,FALSE))</f>
        <v>1.3728813559322033</v>
      </c>
      <c r="O382" s="153">
        <f>$E382/(VLOOKUP(O$2,怪物属性!$B$4:$F$29,3,FALSE)-$G382)/IF(N382&lt;0,ABS(N382),N382)</f>
        <v>-5.6201227564679757</v>
      </c>
      <c r="P382" s="152">
        <f>VLOOKUP(P$2,怪物属性!$B$4:$F$29,5,FALSE)/($F382-VLOOKUP(P$2,怪物属性!$B$4:$F$29,4,FALSE))</f>
        <v>1.9196701410691113</v>
      </c>
      <c r="Q382" s="153">
        <f>$E382/(VLOOKUP(Q$2,怪物属性!$B$4:$F$29,3,FALSE)-$G382)/IF(P382&lt;0,ABS(P382),P382)</f>
        <v>-4.201915901708273</v>
      </c>
      <c r="R382" s="152">
        <f>VLOOKUP(R$2,怪物属性!$B$4:$F$29,5,FALSE)/($F382-VLOOKUP(R$2,怪物属性!$B$4:$F$29,4,FALSE))</f>
        <v>2.3769045709703289</v>
      </c>
      <c r="S382" s="153">
        <f>$E382/(VLOOKUP(S$2,怪物属性!$B$4:$F$29,3,FALSE)-$G382)/IF(R382&lt;0,ABS(R382),R382)</f>
        <v>-3.5650106315276022</v>
      </c>
      <c r="T382" s="152">
        <f>VLOOKUP(T$2,怪物属性!$B$4:$F$29,5,FALSE)/($F382-VLOOKUP(T$2,怪物属性!$B$4:$F$29,4,FALSE))</f>
        <v>3.0896716011570531</v>
      </c>
      <c r="U382" s="153">
        <f>$E382/(VLOOKUP(U$2,怪物属性!$B$4:$F$29,3,FALSE)-$G382)/IF(T382&lt;0,ABS(T382),T382)</f>
        <v>-2.8813821316303034</v>
      </c>
      <c r="V382" s="152">
        <f>VLOOKUP(V$2,怪物属性!$B$4:$F$29,5,FALSE)/($F382-VLOOKUP(V$2,怪物属性!$B$4:$F$29,4,FALSE))</f>
        <v>3.6535162950257289</v>
      </c>
      <c r="W382" s="153">
        <f>$E382/(VLOOKUP(W$2,怪物属性!$B$4:$F$29,3,FALSE)-$G382)/IF(V382&lt;0,ABS(V382),V382)</f>
        <v>-2.5681705408603381</v>
      </c>
      <c r="X382" s="152">
        <f>VLOOKUP(X$2,怪物属性!$B$4:$F$29,5,FALSE)/($F382-VLOOKUP(X$2,怪物属性!$B$4:$F$29,4,FALSE))</f>
        <v>4.5353421814880459</v>
      </c>
      <c r="Y382" s="153">
        <f>$E382/(VLOOKUP(Y$2,怪物属性!$B$4:$F$29,3,FALSE)-$G382)/IF(X382&lt;0,ABS(X382),X382)</f>
        <v>-2.1873878155512294</v>
      </c>
      <c r="Z382" s="152">
        <f>VLOOKUP(Z$2,怪物属性!$B$4:$F$29,5,FALSE)/($F382-VLOOKUP(Z$2,怪物属性!$B$4:$F$29,4,FALSE))</f>
        <v>5.2252495749596752</v>
      </c>
      <c r="AA382" s="153">
        <f>$E382/(VLOOKUP(AA$2,怪物属性!$B$4:$F$29,3,FALSE)-$G382)/IF(Z382&lt;0,ABS(Z382),Z382)</f>
        <v>-2.0159444251499101</v>
      </c>
      <c r="AB382" s="152">
        <f>VLOOKUP(AB$2,怪物属性!$B$4:$F$29,5,FALSE)/($F382-VLOOKUP(AB$2,怪物属性!$B$4:$F$29,4,FALSE))</f>
        <v>8.4948491202479719</v>
      </c>
      <c r="AC382" s="153">
        <f>$E382/(VLOOKUP(AC$2,怪物属性!$B$4:$F$29,3,FALSE)-$G382)/IF(AB382&lt;0,ABS(AB382),AB382)</f>
        <v>-1.7353609656407103</v>
      </c>
      <c r="AD382" s="152">
        <f>VLOOKUP(AD$2,怪物属性!$B$4:$F$29,5,FALSE)/($F382-VLOOKUP(AD$2,怪物属性!$B$4:$F$29,4,FALSE))</f>
        <v>9.6968563910815675</v>
      </c>
      <c r="AE382" s="153">
        <f>$E382/(VLOOKUP(AE$2,怪物属性!$B$4:$F$29,3,FALSE)-$G382)/IF(AD382&lt;0,ABS(AD382),AD382)</f>
        <v>-1.7248842851379482</v>
      </c>
      <c r="AF382" s="152">
        <f>VLOOKUP(AF$2,怪物属性!$B$4:$F$29,5,FALSE)/($F382-VLOOKUP(AF$2,怪物属性!$B$4:$F$29,4,FALSE))</f>
        <v>11.488165403686033</v>
      </c>
      <c r="AG382" s="153">
        <f>$E382/(VLOOKUP(AG$2,怪物属性!$B$4:$F$29,3,FALSE)-$G382)/IF(AF382&lt;0,ABS(AF382),AF382)</f>
        <v>-1.6905409161557945</v>
      </c>
      <c r="AH382" s="152">
        <f>VLOOKUP(AH$2,怪物属性!$B$4:$F$29,5,FALSE)/($F382-VLOOKUP(AH$2,怪物属性!$B$4:$F$29,4,FALSE))</f>
        <v>12.91712497629433</v>
      </c>
      <c r="AI382" s="153">
        <f>$E382/(VLOOKUP(AI$2,怪物属性!$B$4:$F$29,3,FALSE)-$G382)/IF(AH382&lt;0,ABS(AH382),AH382)</f>
        <v>-1.7939832755641685</v>
      </c>
      <c r="AJ382" s="152">
        <f>VLOOKUP(AJ$2,怪物属性!$B$4:$F$29,5,FALSE)/($F382-VLOOKUP(AJ$2,怪物属性!$B$4:$F$29,4,FALSE))</f>
        <v>15.020777222008466</v>
      </c>
      <c r="AK382" s="153">
        <f>$E382/(VLOOKUP(AK$2,怪物属性!$B$4:$F$29,3,FALSE)-$G382)/IF(AJ382&lt;0,ABS(AJ382),AJ382)</f>
        <v>-1.9318003608113496</v>
      </c>
      <c r="AL382" s="152">
        <f>VLOOKUP(AL$2,怪物属性!$B$4:$F$29,5,FALSE)/($F382-VLOOKUP(AL$2,怪物属性!$B$4:$F$29,4,FALSE))</f>
        <v>16.761032106729218</v>
      </c>
      <c r="AM382" s="153">
        <f>$E382/(VLOOKUP(AM$2,怪物属性!$B$4:$F$29,3,FALSE)-$G382)/IF(AL382&lt;0,ABS(AL382),AL382)</f>
        <v>-2.3855483190949238</v>
      </c>
      <c r="AN382" s="152">
        <f>VLOOKUP(AN$2,怪物属性!$B$4:$F$29,5,FALSE)/($F382-VLOOKUP(AN$2,怪物属性!$B$4:$F$29,4,FALSE))</f>
        <v>19.212913792247754</v>
      </c>
      <c r="AO382" s="153">
        <f>$E382/(VLOOKUP(AO$2,怪物属性!$B$4:$F$29,3,FALSE)-$G382)/IF(AN382&lt;0,ABS(AN382),AN382)</f>
        <v>-3.2683602552031354</v>
      </c>
      <c r="AP382" s="152">
        <f>VLOOKUP(AP$2,怪物属性!$B$4:$F$29,5,FALSE)/($F382-VLOOKUP(AP$2,怪物属性!$B$4:$F$29,4,FALSE))</f>
        <v>21.153302363158957</v>
      </c>
      <c r="AQ382" s="153">
        <f>$E382/(VLOOKUP(AQ$2,怪物属性!$B$4:$F$29,3,FALSE)-$G382)/IF(AP382&lt;0,ABS(AP382),AP382)</f>
        <v>-7.8109678994824625</v>
      </c>
      <c r="AR382" s="152">
        <f>VLOOKUP(AR$2,怪物属性!$B$4:$F$29,5,FALSE)/($F382-VLOOKUP(AR$2,怪物属性!$B$4:$F$29,4,FALSE))</f>
        <v>23.97203372403866</v>
      </c>
      <c r="AS382" s="153">
        <f>$E382/(VLOOKUP(AS$2,怪物属性!$B$4:$F$29,3,FALSE)-$G382)/IF(AR382&lt;0,ABS(AR382),AR382)</f>
        <v>10.417877256179603</v>
      </c>
      <c r="AT382" s="152">
        <f>VLOOKUP(AT$2,怪物属性!$B$4:$F$29,5,FALSE)/($F382-VLOOKUP(AT$2,怪物属性!$B$4:$F$29,4,FALSE))</f>
        <v>26.208022681927964</v>
      </c>
      <c r="AU382" s="153">
        <f>$E382/(VLOOKUP(AU$2,怪物属性!$B$4:$F$29,3,FALSE)-$G382)/IF(AT382&lt;0,ABS(AT382),AT382)</f>
        <v>2.4630186046862237</v>
      </c>
      <c r="AV382" s="152">
        <f>VLOOKUP(AV$2,怪物属性!$B$4:$F$29,5,FALSE)/($F382-VLOOKUP(AV$2,怪物属性!$B$4:$F$29,4,FALSE))</f>
        <v>29.53183924146105</v>
      </c>
      <c r="AW382" s="153">
        <f>$E382/(VLOOKUP(AW$2,怪物属性!$B$4:$F$29,3,FALSE)-$G382)/IF(AV382&lt;0,ABS(AV382),AV382)</f>
        <v>1.1670815036818929</v>
      </c>
      <c r="AX382" s="152">
        <f>VLOOKUP(AX$2,怪物属性!$B$4:$F$29,5,FALSE)/($F382-VLOOKUP(AX$2,怪物属性!$B$4:$F$29,4,FALSE))</f>
        <v>32.133104479264716</v>
      </c>
      <c r="AY382" s="153">
        <f>$E382/(VLOOKUP(AY$2,怪物属性!$B$4:$F$29,3,FALSE)-$G382)/IF(AX382&lt;0,ABS(AX382),AX382)</f>
        <v>0.72402338639128128</v>
      </c>
      <c r="AZ382" s="152">
        <f>VLOOKUP(AZ$2,怪物属性!$B$4:$F$29,5,FALSE)/($F382-VLOOKUP(AZ$2,怪物属性!$B$4:$F$29,4,FALSE))</f>
        <v>35.854838709677416</v>
      </c>
      <c r="BA382" s="153">
        <f>$E382/(VLOOKUP(BA$2,怪物属性!$B$4:$F$29,3,FALSE)-$G382)/IF(AZ382&lt;0,ABS(AZ382),AZ382)</f>
        <v>0.44818554012424772</v>
      </c>
      <c r="BB382" s="152">
        <f>VLOOKUP(BB$2,怪物属性!$B$4:$F$29,5,FALSE)/($F382-VLOOKUP(BB$2,怪物属性!$B$4:$F$29,4,FALSE))</f>
        <v>38.952755905511808</v>
      </c>
      <c r="BC382" s="153">
        <f>$E382/(VLOOKUP(BC$2,怪物属性!$B$4:$F$29,3,FALSE)-$G382)/IF(BB382&lt;0,ABS(BB382),BB382)</f>
        <v>0.30074526679200636</v>
      </c>
      <c r="BD382" s="152">
        <f>VLOOKUP(BD$2,怪物属性!$B$4:$F$29,5,FALSE)/($F382-VLOOKUP(BD$2,怪物属性!$B$4:$F$29,4,FALSE))</f>
        <v>43.593888814106876</v>
      </c>
      <c r="BE382" s="153">
        <f>$E382/(VLOOKUP(BE$2,怪物属性!$B$4:$F$29,3,FALSE)-$G382)/IF(BD382&lt;0,ABS(BD382),BD382)</f>
        <v>0.17704562300667662</v>
      </c>
    </row>
    <row r="383" spans="1:57" x14ac:dyDescent="0.15">
      <c r="A383" s="30">
        <f>VLOOKUP(B383,装备升级!W:AB,静态模拟!C383+1,FALSE)+IF(静态模拟!D383=0,0,VLOOKUP(B383,装备强化!AP:AZ,静态模拟!D383+1,FALSE))</f>
        <v>2364</v>
      </c>
      <c r="B383" s="149">
        <v>30</v>
      </c>
      <c r="C383" s="149">
        <v>5</v>
      </c>
      <c r="D383" s="149">
        <v>3</v>
      </c>
      <c r="E383" s="149">
        <f t="shared" si="16"/>
        <v>76320</v>
      </c>
      <c r="F383" s="22">
        <f t="shared" si="17"/>
        <v>25440</v>
      </c>
      <c r="G383" s="22">
        <f t="shared" si="18"/>
        <v>12720</v>
      </c>
      <c r="H383" s="152">
        <f>VLOOKUP(H$2,怪物属性!$B$4:$F$29,5,FALSE)/($F383-VLOOKUP(H$2,怪物属性!$B$4:$F$29,4,FALSE))</f>
        <v>0.44090816947091022</v>
      </c>
      <c r="I383" s="153">
        <f>$E383/(VLOOKUP(I$2,怪物属性!$B$4:$F$29,3,FALSE)-$G383)/IF(H383&lt;0,ABS(H383),H383)</f>
        <v>-15.495234890834951</v>
      </c>
      <c r="J383" s="152">
        <f>VLOOKUP(J$2,怪物属性!$B$4:$F$29,5,FALSE)/($F383-VLOOKUP(J$2,怪物属性!$B$4:$F$29,4,FALSE))</f>
        <v>0.65550336940984277</v>
      </c>
      <c r="K383" s="153">
        <f>$E383/(VLOOKUP(K$2,怪物属性!$B$4:$F$29,3,FALSE)-$G383)/IF(J383&lt;0,ABS(J383),J383)</f>
        <v>-10.832676542299545</v>
      </c>
      <c r="L383" s="152">
        <f>VLOOKUP(L$2,怪物属性!$B$4:$F$29,5,FALSE)/($F383-VLOOKUP(L$2,怪物属性!$B$4:$F$29,4,FALSE))</f>
        <v>1.0447662936142199</v>
      </c>
      <c r="M383" s="153">
        <f>$E383/(VLOOKUP(M$2,怪物属性!$B$4:$F$29,3,FALSE)-$G383)/IF(L383&lt;0,ABS(L383),L383)</f>
        <v>-7.0764147890801947</v>
      </c>
      <c r="N383" s="152">
        <f>VLOOKUP(N$2,怪物属性!$B$4:$F$29,5,FALSE)/($F383-VLOOKUP(N$2,怪物属性!$B$4:$F$29,4,FALSE))</f>
        <v>1.3700356521018158</v>
      </c>
      <c r="O383" s="153">
        <f>$E383/(VLOOKUP(O$2,怪物属性!$B$4:$F$29,3,FALSE)-$G383)/IF(N383&lt;0,ABS(N383),N383)</f>
        <v>-5.6286328706372801</v>
      </c>
      <c r="P383" s="152">
        <f>VLOOKUP(P$2,怪物属性!$B$4:$F$29,5,FALSE)/($F383-VLOOKUP(P$2,怪物属性!$B$4:$F$29,4,FALSE))</f>
        <v>1.9156606374535277</v>
      </c>
      <c r="Q383" s="153">
        <f>$E383/(VLOOKUP(Q$2,怪物属性!$B$4:$F$29,3,FALSE)-$G383)/IF(P383&lt;0,ABS(P383),P383)</f>
        <v>-4.2078624701587781</v>
      </c>
      <c r="R383" s="152">
        <f>VLOOKUP(R$2,怪物属性!$B$4:$F$29,5,FALSE)/($F383-VLOOKUP(R$2,怪物属性!$B$4:$F$29,4,FALSE))</f>
        <v>2.3718990860464135</v>
      </c>
      <c r="S383" s="153">
        <f>$E383/(VLOOKUP(S$2,怪物属性!$B$4:$F$29,3,FALSE)-$G383)/IF(R383&lt;0,ABS(R383),R383)</f>
        <v>-3.5696414853122151</v>
      </c>
      <c r="T383" s="152">
        <f>VLOOKUP(T$2,怪物属性!$B$4:$F$29,5,FALSE)/($F383-VLOOKUP(T$2,怪物属性!$B$4:$F$29,4,FALSE))</f>
        <v>3.0831140164699891</v>
      </c>
      <c r="U383" s="153">
        <f>$E383/(VLOOKUP(U$2,怪物属性!$B$4:$F$29,3,FALSE)-$G383)/IF(T383&lt;0,ABS(T383),T383)</f>
        <v>-2.8847678817250832</v>
      </c>
      <c r="V383" s="152">
        <f>VLOOKUP(V$2,怪物属性!$B$4:$F$29,5,FALSE)/($F383-VLOOKUP(V$2,怪物属性!$B$4:$F$29,4,FALSE))</f>
        <v>3.6456996148908858</v>
      </c>
      <c r="W383" s="153">
        <f>$E383/(VLOOKUP(W$2,怪物属性!$B$4:$F$29,3,FALSE)-$G383)/IF(V383&lt;0,ABS(V383),V383)</f>
        <v>-2.5708281371885988</v>
      </c>
      <c r="X383" s="152">
        <f>VLOOKUP(X$2,怪物属性!$B$4:$F$29,5,FALSE)/($F383-VLOOKUP(X$2,怪物属性!$B$4:$F$29,4,FALSE))</f>
        <v>4.5255597256373754</v>
      </c>
      <c r="Y383" s="153">
        <f>$E383/(VLOOKUP(Y$2,怪物属性!$B$4:$F$29,3,FALSE)-$G383)/IF(X383&lt;0,ABS(X383),X383)</f>
        <v>-2.1893044660943679</v>
      </c>
      <c r="Z383" s="152">
        <f>VLOOKUP(Z$2,怪物属性!$B$4:$F$29,5,FALSE)/($F383-VLOOKUP(Z$2,怪物属性!$B$4:$F$29,4,FALSE))</f>
        <v>5.2138849014746187</v>
      </c>
      <c r="AA383" s="153">
        <f>$E383/(VLOOKUP(AA$2,怪物属性!$B$4:$F$29,3,FALSE)-$G383)/IF(Z383&lt;0,ABS(Z383),Z383)</f>
        <v>-2.0173425459123635</v>
      </c>
      <c r="AB383" s="152">
        <f>VLOOKUP(AB$2,怪物属性!$B$4:$F$29,5,FALSE)/($F383-VLOOKUP(AB$2,怪物属性!$B$4:$F$29,4,FALSE))</f>
        <v>8.4755321084227759</v>
      </c>
      <c r="AC383" s="153">
        <f>$E383/(VLOOKUP(AC$2,怪物属性!$B$4:$F$29,3,FALSE)-$G383)/IF(AB383&lt;0,ABS(AB383),AB383)</f>
        <v>-1.7343498393188987</v>
      </c>
      <c r="AD383" s="152">
        <f>VLOOKUP(AD$2,怪物属性!$B$4:$F$29,5,FALSE)/($F383-VLOOKUP(AD$2,怪物属性!$B$4:$F$29,4,FALSE))</f>
        <v>9.6745267811909912</v>
      </c>
      <c r="AE383" s="153">
        <f>$E383/(VLOOKUP(AE$2,怪物属性!$B$4:$F$29,3,FALSE)-$G383)/IF(AD383&lt;0,ABS(AD383),AD383)</f>
        <v>-1.7228123922352825</v>
      </c>
      <c r="AF383" s="152">
        <f>VLOOKUP(AF$2,怪物属性!$B$4:$F$29,5,FALSE)/($F383-VLOOKUP(AF$2,怪物属性!$B$4:$F$29,4,FALSE))</f>
        <v>11.461358969572522</v>
      </c>
      <c r="AG383" s="153">
        <f>$E383/(VLOOKUP(AG$2,怪物属性!$B$4:$F$29,3,FALSE)-$G383)/IF(AF383&lt;0,ABS(AF383),AF383)</f>
        <v>-1.6870778381318785</v>
      </c>
      <c r="AH383" s="152">
        <f>VLOOKUP(AH$2,怪物属性!$B$4:$F$29,5,FALSE)/($F383-VLOOKUP(AH$2,怪物属性!$B$4:$F$29,4,FALSE))</f>
        <v>12.886576482830385</v>
      </c>
      <c r="AI383" s="153">
        <f>$E383/(VLOOKUP(AI$2,怪物属性!$B$4:$F$29,3,FALSE)-$G383)/IF(AH383&lt;0,ABS(AH383),AH383)</f>
        <v>-1.7881768902370521</v>
      </c>
      <c r="AJ383" s="152">
        <f>VLOOKUP(AJ$2,怪物属性!$B$4:$F$29,5,FALSE)/($F383-VLOOKUP(AJ$2,怪物属性!$B$4:$F$29,4,FALSE))</f>
        <v>14.984742347183571</v>
      </c>
      <c r="AK383" s="153">
        <f>$E383/(VLOOKUP(AK$2,怪物属性!$B$4:$F$29,3,FALSE)-$G383)/IF(AJ383&lt;0,ABS(AJ383),AJ383)</f>
        <v>-1.9219549681088144</v>
      </c>
      <c r="AL383" s="152">
        <f>VLOOKUP(AL$2,怪物属性!$B$4:$F$29,5,FALSE)/($F383-VLOOKUP(AL$2,怪物属性!$B$4:$F$29,4,FALSE))</f>
        <v>16.720177448447327</v>
      </c>
      <c r="AM383" s="153">
        <f>$E383/(VLOOKUP(AM$2,怪物属性!$B$4:$F$29,3,FALSE)-$G383)/IF(AL383&lt;0,ABS(AL383),AL383)</f>
        <v>-2.3650491493108734</v>
      </c>
      <c r="AN383" s="152">
        <f>VLOOKUP(AN$2,怪物属性!$B$4:$F$29,5,FALSE)/($F383-VLOOKUP(AN$2,怪物属性!$B$4:$F$29,4,FALSE))</f>
        <v>19.165354720530718</v>
      </c>
      <c r="AO383" s="153">
        <f>$E383/(VLOOKUP(AO$2,怪物属性!$B$4:$F$29,3,FALSE)-$G383)/IF(AN383&lt;0,ABS(AN383),AN383)</f>
        <v>-3.2166281272615924</v>
      </c>
      <c r="AP383" s="152">
        <f>VLOOKUP(AP$2,怪物属性!$B$4:$F$29,5,FALSE)/($F383-VLOOKUP(AP$2,怪物属性!$B$4:$F$29,4,FALSE))</f>
        <v>21.100030220610456</v>
      </c>
      <c r="AQ383" s="153">
        <f>$E383/(VLOOKUP(AQ$2,怪物属性!$B$4:$F$29,3,FALSE)-$G383)/IF(AP383&lt;0,ABS(AP383),AP383)</f>
        <v>-7.4425029440784236</v>
      </c>
      <c r="AR383" s="152">
        <f>VLOOKUP(AR$2,怪物属性!$B$4:$F$29,5,FALSE)/($F383-VLOOKUP(AR$2,怪物属性!$B$4:$F$29,4,FALSE))</f>
        <v>23.910573274535945</v>
      </c>
      <c r="AS383" s="153">
        <f>$E383/(VLOOKUP(AS$2,怪物属性!$B$4:$F$29,3,FALSE)-$G383)/IF(AR383&lt;0,ABS(AR383),AR383)</f>
        <v>11.399619132583036</v>
      </c>
      <c r="AT383" s="152">
        <f>VLOOKUP(AT$2,怪物属性!$B$4:$F$29,5,FALSE)/($F383-VLOOKUP(AT$2,怪物属性!$B$4:$F$29,4,FALSE))</f>
        <v>26.139400921658986</v>
      </c>
      <c r="AU383" s="153">
        <f>$E383/(VLOOKUP(AU$2,怪物属性!$B$4:$F$29,3,FALSE)-$G383)/IF(AT383&lt;0,ABS(AT383),AT383)</f>
        <v>2.5279049920065391</v>
      </c>
      <c r="AV383" s="152">
        <f>VLOOKUP(AV$2,怪物属性!$B$4:$F$29,5,FALSE)/($F383-VLOOKUP(AV$2,怪物属性!$B$4:$F$29,4,FALSE))</f>
        <v>29.452503761014398</v>
      </c>
      <c r="AW383" s="153">
        <f>$E383/(VLOOKUP(AW$2,怪物属性!$B$4:$F$29,3,FALSE)-$G383)/IF(AV383&lt;0,ABS(AV383),AV383)</f>
        <v>1.1859454146350648</v>
      </c>
      <c r="AX383" s="152">
        <f>VLOOKUP(AX$2,怪物属性!$B$4:$F$29,5,FALSE)/($F383-VLOOKUP(AX$2,怪物属性!$B$4:$F$29,4,FALSE))</f>
        <v>32.044392910385952</v>
      </c>
      <c r="AY383" s="153">
        <f>$E383/(VLOOKUP(AY$2,怪物属性!$B$4:$F$29,3,FALSE)-$G383)/IF(AX383&lt;0,ABS(AX383),AX383)</f>
        <v>0.73305507065879849</v>
      </c>
      <c r="AZ383" s="152">
        <f>VLOOKUP(AZ$2,怪物属性!$B$4:$F$29,5,FALSE)/($F383-VLOOKUP(AZ$2,怪物属性!$B$4:$F$29,4,FALSE))</f>
        <v>35.751866743251007</v>
      </c>
      <c r="BA383" s="153">
        <f>$E383/(VLOOKUP(BA$2,怪物属性!$B$4:$F$29,3,FALSE)-$G383)/IF(AZ383&lt;0,ABS(AZ383),AZ383)</f>
        <v>0.45274946073070754</v>
      </c>
      <c r="BB383" s="152">
        <f>VLOOKUP(BB$2,怪物属性!$B$4:$F$29,5,FALSE)/($F383-VLOOKUP(BB$2,怪物属性!$B$4:$F$29,4,FALSE))</f>
        <v>38.835144927536234</v>
      </c>
      <c r="BC383" s="153">
        <f>$E383/(VLOOKUP(BC$2,怪物属性!$B$4:$F$29,3,FALSE)-$G383)/IF(BB383&lt;0,ABS(BB383),BB383)</f>
        <v>0.30341673760243154</v>
      </c>
      <c r="BD383" s="152">
        <f>VLOOKUP(BD$2,怪物属性!$B$4:$F$29,5,FALSE)/($F383-VLOOKUP(BD$2,怪物属性!$B$4:$F$29,4,FALSE))</f>
        <v>43.447679098470623</v>
      </c>
      <c r="BE383" s="153">
        <f>$E383/(VLOOKUP(BE$2,怪物属性!$B$4:$F$29,3,FALSE)-$G383)/IF(BD383&lt;0,ABS(BD383),BD383)</f>
        <v>0.17844327056818518</v>
      </c>
    </row>
    <row r="384" spans="1:57" x14ac:dyDescent="0.15">
      <c r="A384" s="30">
        <f>VLOOKUP(B384,装备升级!W:AB,静态模拟!C384+1,FALSE)+IF(静态模拟!D384=0,0,VLOOKUP(B384,装备强化!AP:AZ,静态模拟!D384+1,FALSE))</f>
        <v>3204</v>
      </c>
      <c r="B384" s="149">
        <v>30</v>
      </c>
      <c r="C384" s="149">
        <v>5</v>
      </c>
      <c r="D384" s="149">
        <v>4</v>
      </c>
      <c r="E384" s="149">
        <f t="shared" si="16"/>
        <v>76470</v>
      </c>
      <c r="F384" s="22">
        <f t="shared" si="17"/>
        <v>25490</v>
      </c>
      <c r="G384" s="22">
        <f t="shared" si="18"/>
        <v>12745</v>
      </c>
      <c r="H384" s="152">
        <f>VLOOKUP(H$2,怪物属性!$B$4:$F$29,5,FALSE)/($F384-VLOOKUP(H$2,怪物属性!$B$4:$F$29,4,FALSE))</f>
        <v>0.44001618450333807</v>
      </c>
      <c r="I384" s="153">
        <f>$E384/(VLOOKUP(I$2,怪物属性!$B$4:$F$29,3,FALSE)-$G384)/IF(H384&lt;0,ABS(H384),H384)</f>
        <v>-15.522424264823643</v>
      </c>
      <c r="J384" s="152">
        <f>VLOOKUP(J$2,怪物属性!$B$4:$F$29,5,FALSE)/($F384-VLOOKUP(J$2,怪物属性!$B$4:$F$29,4,FALSE))</f>
        <v>0.65416751579376398</v>
      </c>
      <c r="K384" s="153">
        <f>$E384/(VLOOKUP(K$2,怪物属性!$B$4:$F$29,3,FALSE)-$G384)/IF(J384&lt;0,ABS(J384),J384)</f>
        <v>-10.850892374584785</v>
      </c>
      <c r="L384" s="152">
        <f>VLOOKUP(L$2,怪物属性!$B$4:$F$29,5,FALSE)/($F384-VLOOKUP(L$2,怪物属性!$B$4:$F$29,4,FALSE))</f>
        <v>1.0426213353042622</v>
      </c>
      <c r="M384" s="153">
        <f>$E384/(VLOOKUP(M$2,怪物属性!$B$4:$F$29,3,FALSE)-$G384)/IF(L384&lt;0,ABS(L384),L384)</f>
        <v>-7.0877446433125346</v>
      </c>
      <c r="N384" s="152">
        <f>VLOOKUP(N$2,怪物属性!$B$4:$F$29,5,FALSE)/($F384-VLOOKUP(N$2,怪物属性!$B$4:$F$29,4,FALSE))</f>
        <v>1.3672017209995035</v>
      </c>
      <c r="O384" s="153">
        <f>$E384/(VLOOKUP(O$2,怪物属性!$B$4:$F$29,3,FALSE)-$G384)/IF(N384&lt;0,ABS(N384),N384)</f>
        <v>-5.6371458450715872</v>
      </c>
      <c r="P384" s="152">
        <f>VLOOKUP(P$2,怪物属性!$B$4:$F$29,5,FALSE)/($F384-VLOOKUP(P$2,怪物属性!$B$4:$F$29,4,FALSE))</f>
        <v>1.9116678477635582</v>
      </c>
      <c r="Q384" s="153">
        <f>$E384/(VLOOKUP(Q$2,怪物属性!$B$4:$F$29,3,FALSE)-$G384)/IF(P384&lt;0,ABS(P384),P384)</f>
        <v>-4.2138121736703384</v>
      </c>
      <c r="R384" s="152">
        <f>VLOOKUP(R$2,怪物属性!$B$4:$F$29,5,FALSE)/($F384-VLOOKUP(R$2,怪物属性!$B$4:$F$29,4,FALSE))</f>
        <v>2.3669146387592988</v>
      </c>
      <c r="S384" s="153">
        <f>$E384/(VLOOKUP(S$2,怪物属性!$B$4:$F$29,3,FALSE)-$G384)/IF(R384&lt;0,ABS(R384),R384)</f>
        <v>-3.5742761903475451</v>
      </c>
      <c r="T384" s="152">
        <f>VLOOKUP(T$2,怪物属性!$B$4:$F$29,5,FALSE)/($F384-VLOOKUP(T$2,怪物属性!$B$4:$F$29,4,FALSE))</f>
        <v>3.076584208742799</v>
      </c>
      <c r="U384" s="153">
        <f>$E384/(VLOOKUP(U$2,怪物属性!$B$4:$F$29,3,FALSE)-$G384)/IF(T384&lt;0,ABS(T384),T384)</f>
        <v>-2.8881579582243675</v>
      </c>
      <c r="V384" s="152">
        <f>VLOOKUP(V$2,怪物属性!$B$4:$F$29,5,FALSE)/($F384-VLOOKUP(V$2,怪物属性!$B$4:$F$29,4,FALSE))</f>
        <v>3.6379163108454313</v>
      </c>
      <c r="W384" s="153">
        <f>$E384/(VLOOKUP(W$2,怪物属性!$B$4:$F$29,3,FALSE)-$G384)/IF(V384&lt;0,ABS(V384),V384)</f>
        <v>-2.5734910195748437</v>
      </c>
      <c r="X384" s="152">
        <f>VLOOKUP(X$2,怪物属性!$B$4:$F$29,5,FALSE)/($F384-VLOOKUP(X$2,怪物属性!$B$4:$F$29,4,FALSE))</f>
        <v>4.5158193792776897</v>
      </c>
      <c r="Y384" s="153">
        <f>$E384/(VLOOKUP(Y$2,怪物属性!$B$4:$F$29,3,FALSE)-$G384)/IF(X384&lt;0,ABS(X384),X384)</f>
        <v>-2.1912272179908294</v>
      </c>
      <c r="Z384" s="152">
        <f>VLOOKUP(Z$2,怪物属性!$B$4:$F$29,5,FALSE)/($F384-VLOOKUP(Z$2,怪物属性!$B$4:$F$29,4,FALSE))</f>
        <v>5.2025695559703111</v>
      </c>
      <c r="AA384" s="153">
        <f>$E384/(VLOOKUP(AA$2,怪物属性!$B$4:$F$29,3,FALSE)-$G384)/IF(Z384&lt;0,ABS(Z384),Z384)</f>
        <v>-2.0187482532532246</v>
      </c>
      <c r="AB384" s="152">
        <f>VLOOKUP(AB$2,怪物属性!$B$4:$F$29,5,FALSE)/($F384-VLOOKUP(AB$2,怪物属性!$B$4:$F$29,4,FALSE))</f>
        <v>8.4563027497958068</v>
      </c>
      <c r="AC384" s="153">
        <f>$E384/(VLOOKUP(AC$2,怪物属性!$B$4:$F$29,3,FALSE)-$G384)/IF(AB384&lt;0,ABS(AB384),AB384)</f>
        <v>-1.7333638319718798</v>
      </c>
      <c r="AD384" s="152">
        <f>VLOOKUP(AD$2,怪物属性!$B$4:$F$29,5,FALSE)/($F384-VLOOKUP(AD$2,怪物属性!$B$4:$F$29,4,FALSE))</f>
        <v>9.6522997748472186</v>
      </c>
      <c r="AE384" s="153">
        <f>$E384/(VLOOKUP(AE$2,怪物属性!$B$4:$F$29,3,FALSE)-$G384)/IF(AD384&lt;0,ABS(AD384),AD384)</f>
        <v>-1.7207785101480848</v>
      </c>
      <c r="AF384" s="152">
        <f>VLOOKUP(AF$2,怪物属性!$B$4:$F$29,5,FALSE)/($F384-VLOOKUP(AF$2,怪物属性!$B$4:$F$29,4,FALSE))</f>
        <v>11.434677344259242</v>
      </c>
      <c r="AG384" s="153">
        <f>$E384/(VLOOKUP(AG$2,怪物属性!$B$4:$F$29,3,FALSE)-$G384)/IF(AF384&lt;0,ABS(AF384),AF384)</f>
        <v>-1.6836737304785214</v>
      </c>
      <c r="AH384" s="152">
        <f>VLOOKUP(AH$2,怪物属性!$B$4:$F$29,5,FALSE)/($F384-VLOOKUP(AH$2,怪物属性!$B$4:$F$29,4,FALSE))</f>
        <v>12.856172140430351</v>
      </c>
      <c r="AI384" s="153">
        <f>$E384/(VLOOKUP(AI$2,怪物属性!$B$4:$F$29,3,FALSE)-$G384)/IF(AH384&lt;0,ABS(AH384),AH384)</f>
        <v>-1.7824740037544327</v>
      </c>
      <c r="AJ384" s="152">
        <f>VLOOKUP(AJ$2,怪物属性!$B$4:$F$29,5,FALSE)/($F384-VLOOKUP(AJ$2,怪物属性!$B$4:$F$29,4,FALSE))</f>
        <v>14.948879954049398</v>
      </c>
      <c r="AK384" s="153">
        <f>$E384/(VLOOKUP(AK$2,怪物属性!$B$4:$F$29,3,FALSE)-$G384)/IF(AJ384&lt;0,ABS(AJ384),AJ384)</f>
        <v>-1.9123115561648989</v>
      </c>
      <c r="AL384" s="152">
        <f>VLOOKUP(AL$2,怪物属性!$B$4:$F$29,5,FALSE)/($F384-VLOOKUP(AL$2,怪物属性!$B$4:$F$29,4,FALSE))</f>
        <v>16.679521470602538</v>
      </c>
      <c r="AM384" s="153">
        <f>$E384/(VLOOKUP(AM$2,怪物属性!$B$4:$F$29,3,FALSE)-$G384)/IF(AL384&lt;0,ABS(AL384),AL384)</f>
        <v>-2.3450966254041754</v>
      </c>
      <c r="AN384" s="152">
        <f>VLOOKUP(AN$2,怪物属性!$B$4:$F$29,5,FALSE)/($F384-VLOOKUP(AN$2,怪物属性!$B$4:$F$29,4,FALSE))</f>
        <v>19.11803052002568</v>
      </c>
      <c r="AO384" s="153">
        <f>$E384/(VLOOKUP(AO$2,怪物属性!$B$4:$F$29,3,FALSE)-$G384)/IF(AN384&lt;0,ABS(AN384),AN384)</f>
        <v>-3.1669746643811139</v>
      </c>
      <c r="AP384" s="152">
        <f>VLOOKUP(AP$2,怪物属性!$B$4:$F$29,5,FALSE)/($F384-VLOOKUP(AP$2,怪物属性!$B$4:$F$29,4,FALSE))</f>
        <v>21.047025723472668</v>
      </c>
      <c r="AQ384" s="153">
        <f>$E384/(VLOOKUP(AQ$2,怪物属性!$B$4:$F$29,3,FALSE)-$G384)/IF(AP384&lt;0,ABS(AP384),AP384)</f>
        <v>-7.1101613822740166</v>
      </c>
      <c r="AR384" s="152">
        <f>VLOOKUP(AR$2,怪物属性!$B$4:$F$29,5,FALSE)/($F384-VLOOKUP(AR$2,怪物属性!$B$4:$F$29,4,FALSE))</f>
        <v>23.849427168576106</v>
      </c>
      <c r="AS384" s="153">
        <f>$E384/(VLOOKUP(AS$2,怪物属性!$B$4:$F$29,3,FALSE)-$G384)/IF(AR384&lt;0,ABS(AR384),AR384)</f>
        <v>12.573985564579935</v>
      </c>
      <c r="AT384" s="152">
        <f>VLOOKUP(AT$2,怪物属性!$B$4:$F$29,5,FALSE)/($F384-VLOOKUP(AT$2,怪物属性!$B$4:$F$29,4,FALSE))</f>
        <v>26.071137574428079</v>
      </c>
      <c r="AU384" s="153">
        <f>$E384/(VLOOKUP(AU$2,怪物属性!$B$4:$F$29,3,FALSE)-$G384)/IF(AT384&lt;0,ABS(AT384),AT384)</f>
        <v>2.5956890518677702</v>
      </c>
      <c r="AV384" s="152">
        <f>VLOOKUP(AV$2,怪物属性!$B$4:$F$29,5,FALSE)/($F384-VLOOKUP(AV$2,怪物属性!$B$4:$F$29,4,FALSE))</f>
        <v>29.373593398349588</v>
      </c>
      <c r="AW384" s="153">
        <f>$E384/(VLOOKUP(AW$2,怪物属性!$B$4:$F$29,3,FALSE)-$G384)/IF(AV384&lt;0,ABS(AV384),AV384)</f>
        <v>1.2052586586075285</v>
      </c>
      <c r="AX384" s="152">
        <f>VLOOKUP(AX$2,怪物属性!$B$4:$F$29,5,FALSE)/($F384-VLOOKUP(AX$2,怪物属性!$B$4:$F$29,4,FALSE))</f>
        <v>31.95616981443753</v>
      </c>
      <c r="AY384" s="153">
        <f>$E384/(VLOOKUP(AY$2,怪物属性!$B$4:$F$29,3,FALSE)-$G384)/IF(AX384&lt;0,ABS(AX384),AX384)</f>
        <v>0.74223484128429296</v>
      </c>
      <c r="AZ384" s="152">
        <f>VLOOKUP(AZ$2,怪物属性!$B$4:$F$29,5,FALSE)/($F384-VLOOKUP(AZ$2,怪物属性!$B$4:$F$29,4,FALSE))</f>
        <v>35.649484536082475</v>
      </c>
      <c r="BA384" s="153">
        <f>$E384/(VLOOKUP(BA$2,怪物属性!$B$4:$F$29,3,FALSE)-$G384)/IF(AZ384&lt;0,ABS(AZ384),AZ384)</f>
        <v>0.45736717552450917</v>
      </c>
      <c r="BB384" s="152">
        <f>VLOOKUP(BB$2,怪物属性!$B$4:$F$29,5,FALSE)/($F384-VLOOKUP(BB$2,怪物属性!$B$4:$F$29,4,FALSE))</f>
        <v>38.718242022877781</v>
      </c>
      <c r="BC384" s="153">
        <f>$E384/(VLOOKUP(BC$2,怪物属性!$B$4:$F$29,3,FALSE)-$G384)/IF(BB384&lt;0,ABS(BB384),BB384)</f>
        <v>0.30611252609724698</v>
      </c>
      <c r="BD384" s="152">
        <f>VLOOKUP(BD$2,怪物属性!$B$4:$F$29,5,FALSE)/($F384-VLOOKUP(BD$2,怪物属性!$B$4:$F$29,4,FALSE))</f>
        <v>43.302446851183312</v>
      </c>
      <c r="BE384" s="153">
        <f>$E384/(VLOOKUP(BE$2,怪物属性!$B$4:$F$29,3,FALSE)-$G384)/IF(BD384&lt;0,ABS(BD384),BD384)</f>
        <v>0.17985039369791261</v>
      </c>
    </row>
    <row r="385" spans="1:57" x14ac:dyDescent="0.15">
      <c r="A385" s="30">
        <f>VLOOKUP(B385,装备升级!W:AB,静态模拟!C385+1,FALSE)+IF(静态模拟!D385=0,0,VLOOKUP(B385,装备强化!AP:AZ,静态模拟!D385+1,FALSE))</f>
        <v>4600</v>
      </c>
      <c r="B385" s="149">
        <v>30</v>
      </c>
      <c r="C385" s="149">
        <v>5</v>
      </c>
      <c r="D385" s="149">
        <v>5</v>
      </c>
      <c r="E385" s="149">
        <f t="shared" si="16"/>
        <v>76620</v>
      </c>
      <c r="F385" s="22">
        <f t="shared" si="17"/>
        <v>25540</v>
      </c>
      <c r="G385" s="22">
        <f t="shared" si="18"/>
        <v>12770</v>
      </c>
      <c r="H385" s="152">
        <f>VLOOKUP(H$2,怪物属性!$B$4:$F$29,5,FALSE)/($F385-VLOOKUP(H$2,怪物属性!$B$4:$F$29,4,FALSE))</f>
        <v>0.43912780133252577</v>
      </c>
      <c r="I385" s="153">
        <f>$E385/(VLOOKUP(I$2,怪物属性!$B$4:$F$29,3,FALSE)-$G385)/IF(H385&lt;0,ABS(H385),H385)</f>
        <v>-15.549615407072329</v>
      </c>
      <c r="J385" s="152">
        <f>VLOOKUP(J$2,怪物属性!$B$4:$F$29,5,FALSE)/($F385-VLOOKUP(J$2,怪物属性!$B$4:$F$29,4,FALSE))</f>
        <v>0.65283709579011595</v>
      </c>
      <c r="K385" s="153">
        <f>$E385/(VLOOKUP(K$2,怪物属性!$B$4:$F$29,3,FALSE)-$G385)/IF(J385&lt;0,ABS(J385),J385)</f>
        <v>-10.869110409854368</v>
      </c>
      <c r="L385" s="152">
        <f>VLOOKUP(L$2,怪物属性!$B$4:$F$29,5,FALSE)/($F385-VLOOKUP(L$2,怪物属性!$B$4:$F$29,4,FALSE))</f>
        <v>1.0404851663661694</v>
      </c>
      <c r="M385" s="153">
        <f>$E385/(VLOOKUP(M$2,怪物属性!$B$4:$F$29,3,FALSE)-$G385)/IF(L385&lt;0,ABS(L385),L385)</f>
        <v>-7.0990768348174536</v>
      </c>
      <c r="N385" s="152">
        <f>VLOOKUP(N$2,怪物属性!$B$4:$F$29,5,FALSE)/($F385-VLOOKUP(N$2,怪物属性!$B$4:$F$29,4,FALSE))</f>
        <v>1.3643794897200892</v>
      </c>
      <c r="O385" s="153">
        <f>$E385/(VLOOKUP(O$2,怪物属性!$B$4:$F$29,3,FALSE)-$G385)/IF(N385&lt;0,ABS(N385),N385)</f>
        <v>-5.645661658204606</v>
      </c>
      <c r="P385" s="152">
        <f>VLOOKUP(P$2,怪物属性!$B$4:$F$29,5,FALSE)/($F385-VLOOKUP(P$2,怪物属性!$B$4:$F$29,4,FALSE))</f>
        <v>1.9076916677066433</v>
      </c>
      <c r="Q385" s="153">
        <f>$E385/(VLOOKUP(Q$2,怪物属性!$B$4:$F$29,3,FALSE)-$G385)/IF(P385&lt;0,ABS(P385),P385)</f>
        <v>-4.2197649875392784</v>
      </c>
      <c r="R385" s="152">
        <f>VLOOKUP(R$2,怪物属性!$B$4:$F$29,5,FALSE)/($F385-VLOOKUP(R$2,怪物属性!$B$4:$F$29,4,FALSE))</f>
        <v>2.3619510967579584</v>
      </c>
      <c r="S385" s="153">
        <f>$E385/(VLOOKUP(S$2,怪物属性!$B$4:$F$29,3,FALSE)-$G385)/IF(R385&lt;0,ABS(R385),R385)</f>
        <v>-3.578914714766448</v>
      </c>
      <c r="T385" s="152">
        <f>VLOOKUP(T$2,怪物属性!$B$4:$F$29,5,FALSE)/($F385-VLOOKUP(T$2,怪物属性!$B$4:$F$29,4,FALSE))</f>
        <v>3.070082001859836</v>
      </c>
      <c r="U385" s="153">
        <f>$E385/(VLOOKUP(U$2,怪物属性!$B$4:$F$29,3,FALSE)-$G385)/IF(T385&lt;0,ABS(T385),T385)</f>
        <v>-2.8915523235334009</v>
      </c>
      <c r="V385" s="152">
        <f>VLOOKUP(V$2,怪物属性!$B$4:$F$29,5,FALSE)/($F385-VLOOKUP(V$2,怪物属性!$B$4:$F$29,4,FALSE))</f>
        <v>3.6301661695781848</v>
      </c>
      <c r="W385" s="153">
        <f>$E385/(VLOOKUP(W$2,怪物属性!$B$4:$F$29,3,FALSE)-$G385)/IF(V385&lt;0,ABS(V385),V385)</f>
        <v>-2.5761591396296737</v>
      </c>
      <c r="X385" s="152">
        <f>VLOOKUP(X$2,怪物属性!$B$4:$F$29,5,FALSE)/($F385-VLOOKUP(X$2,怪物属性!$B$4:$F$29,4,FALSE))</f>
        <v>4.5061208710966021</v>
      </c>
      <c r="Y385" s="153">
        <f>$E385/(VLOOKUP(Y$2,怪物属性!$B$4:$F$29,3,FALSE)-$G385)/IF(X385&lt;0,ABS(X385),X385)</f>
        <v>-2.1931560122181075</v>
      </c>
      <c r="Z385" s="152">
        <f>VLOOKUP(Z$2,怪物属性!$B$4:$F$29,5,FALSE)/($F385-VLOOKUP(Z$2,怪物属性!$B$4:$F$29,4,FALSE))</f>
        <v>5.1913032179825889</v>
      </c>
      <c r="AA385" s="153">
        <f>$E385/(VLOOKUP(AA$2,怪物属性!$B$4:$F$29,3,FALSE)-$G385)/IF(Z385&lt;0,ABS(Z385),Z385)</f>
        <v>-2.0201614692922045</v>
      </c>
      <c r="AB385" s="152">
        <f>VLOOKUP(AB$2,怪物属性!$B$4:$F$29,5,FALSE)/($F385-VLOOKUP(AB$2,怪物属性!$B$4:$F$29,4,FALSE))</f>
        <v>8.4371604491126408</v>
      </c>
      <c r="AC385" s="153">
        <f>$E385/(VLOOKUP(AC$2,怪物属性!$B$4:$F$29,3,FALSE)-$G385)/IF(AB385&lt;0,ABS(AB385),AB385)</f>
        <v>-1.7324025842095137</v>
      </c>
      <c r="AD385" s="152">
        <f>VLOOKUP(AD$2,怪物属性!$B$4:$F$29,5,FALSE)/($F385-VLOOKUP(AD$2,怪物属性!$B$4:$F$29,4,FALSE))</f>
        <v>9.6301746664832901</v>
      </c>
      <c r="AE385" s="153">
        <f>$E385/(VLOOKUP(AE$2,怪物属性!$B$4:$F$29,3,FALSE)-$G385)/IF(AD385&lt;0,ABS(AD385),AD385)</f>
        <v>-1.7187820230173887</v>
      </c>
      <c r="AF385" s="152">
        <f>VLOOKUP(AF$2,怪物属性!$B$4:$F$29,5,FALSE)/($F385-VLOOKUP(AF$2,怪物属性!$B$4:$F$29,4,FALSE))</f>
        <v>11.408119658119658</v>
      </c>
      <c r="AG385" s="153">
        <f>$E385/(VLOOKUP(AG$2,怪物属性!$B$4:$F$29,3,FALSE)-$G385)/IF(AF385&lt;0,ABS(AF385),AF385)</f>
        <v>-1.6803274866713811</v>
      </c>
      <c r="AH385" s="152">
        <f>VLOOKUP(AH$2,怪物属性!$B$4:$F$29,5,FALSE)/($F385-VLOOKUP(AH$2,怪物属性!$B$4:$F$29,4,FALSE))</f>
        <v>12.825910931174089</v>
      </c>
      <c r="AI385" s="153">
        <f>$E385/(VLOOKUP(AI$2,怪物属性!$B$4:$F$29,3,FALSE)-$G385)/IF(AH385&lt;0,ABS(AH385),AH385)</f>
        <v>-1.7768723072485713</v>
      </c>
      <c r="AJ385" s="152">
        <f>VLOOKUP(AJ$2,怪物属性!$B$4:$F$29,5,FALSE)/($F385-VLOOKUP(AJ$2,怪物属性!$B$4:$F$29,4,FALSE))</f>
        <v>14.91318880718174</v>
      </c>
      <c r="AK385" s="153">
        <f>$E385/(VLOOKUP(AK$2,怪物属性!$B$4:$F$29,3,FALSE)-$G385)/IF(AJ385&lt;0,ABS(AJ385),AJ385)</f>
        <v>-1.9028645144029759</v>
      </c>
      <c r="AL385" s="152">
        <f>VLOOKUP(AL$2,怪物属性!$B$4:$F$29,5,FALSE)/($F385-VLOOKUP(AL$2,怪物属性!$B$4:$F$29,4,FALSE))</f>
        <v>16.639062727405037</v>
      </c>
      <c r="AM385" s="153">
        <f>$E385/(VLOOKUP(AM$2,怪物属性!$B$4:$F$29,3,FALSE)-$G385)/IF(AL385&lt;0,ABS(AL385),AL385)</f>
        <v>-2.3256700410915947</v>
      </c>
      <c r="AN385" s="152">
        <f>VLOOKUP(AN$2,怪物属性!$B$4:$F$29,5,FALSE)/($F385-VLOOKUP(AN$2,怪物属性!$B$4:$F$29,4,FALSE))</f>
        <v>19.070939455145574</v>
      </c>
      <c r="AO385" s="153">
        <f>$E385/(VLOOKUP(AO$2,怪物属性!$B$4:$F$29,3,FALSE)-$G385)/IF(AN385&lt;0,ABS(AN385),AN385)</f>
        <v>-3.1192788262825233</v>
      </c>
      <c r="AP385" s="152">
        <f>VLOOKUP(AP$2,怪物属性!$B$4:$F$29,5,FALSE)/($F385-VLOOKUP(AP$2,怪物属性!$B$4:$F$29,4,FALSE))</f>
        <v>20.994286859777489</v>
      </c>
      <c r="AQ385" s="153">
        <f>$E385/(VLOOKUP(AQ$2,怪物属性!$B$4:$F$29,3,FALSE)-$G385)/IF(AP385&lt;0,ABS(AP385),AP385)</f>
        <v>-6.8088886347409332</v>
      </c>
      <c r="AR385" s="152">
        <f>VLOOKUP(AR$2,怪物属性!$B$4:$F$29,5,FALSE)/($F385-VLOOKUP(AR$2,怪物属性!$B$4:$F$29,4,FALSE))</f>
        <v>23.788593000714211</v>
      </c>
      <c r="AS385" s="153">
        <f>$E385/(VLOOKUP(AS$2,怪物属性!$B$4:$F$29,3,FALSE)-$G385)/IF(AR385&lt;0,ABS(AR385),AR385)</f>
        <v>14.00378890725513</v>
      </c>
      <c r="AT385" s="152">
        <f>VLOOKUP(AT$2,怪物属性!$B$4:$F$29,5,FALSE)/($F385-VLOOKUP(AT$2,怪物属性!$B$4:$F$29,4,FALSE))</f>
        <v>26.003229839549906</v>
      </c>
      <c r="AU385" s="153">
        <f>$E385/(VLOOKUP(AU$2,怪物属性!$B$4:$F$29,3,FALSE)-$G385)/IF(AT385&lt;0,ABS(AT385),AT385)</f>
        <v>2.6665674588767665</v>
      </c>
      <c r="AV385" s="152">
        <f>VLOOKUP(AV$2,怪物属性!$B$4:$F$29,5,FALSE)/($F385-VLOOKUP(AV$2,怪物属性!$B$4:$F$29,4,FALSE))</f>
        <v>29.295104745617785</v>
      </c>
      <c r="AW385" s="153">
        <f>$E385/(VLOOKUP(AW$2,怪物属性!$B$4:$F$29,3,FALSE)-$G385)/IF(AV385&lt;0,ABS(AV385),AV385)</f>
        <v>1.2250370201315779</v>
      </c>
      <c r="AX385" s="152">
        <f>VLOOKUP(AX$2,怪物属性!$B$4:$F$29,5,FALSE)/($F385-VLOOKUP(AX$2,怪物属性!$B$4:$F$29,4,FALSE))</f>
        <v>31.868431167975398</v>
      </c>
      <c r="AY385" s="153">
        <f>$E385/(VLOOKUP(AY$2,怪物属性!$B$4:$F$29,3,FALSE)-$G385)/IF(AX385&lt;0,ABS(AX385),AX385)</f>
        <v>0.75156617012673588</v>
      </c>
      <c r="AZ385" s="152">
        <f>VLOOKUP(AZ$2,怪物属性!$B$4:$F$29,5,FALSE)/($F385-VLOOKUP(AZ$2,怪物属性!$B$4:$F$29,4,FALSE))</f>
        <v>35.547687035979443</v>
      </c>
      <c r="BA385" s="153">
        <f>$E385/(VLOOKUP(BA$2,怪物属性!$B$4:$F$29,3,FALSE)-$G385)/IF(AZ385&lt;0,ABS(AZ385),AZ385)</f>
        <v>0.46203954936396968</v>
      </c>
      <c r="BB385" s="152">
        <f>VLOOKUP(BB$2,怪物属性!$B$4:$F$29,5,FALSE)/($F385-VLOOKUP(BB$2,怪物属性!$B$4:$F$29,4,FALSE))</f>
        <v>38.602040816326529</v>
      </c>
      <c r="BC385" s="153">
        <f>$E385/(VLOOKUP(BC$2,怪物属性!$B$4:$F$29,3,FALSE)-$G385)/IF(BB385&lt;0,ABS(BB385),BB385)</f>
        <v>0.30883291605213781</v>
      </c>
      <c r="BD385" s="152">
        <f>VLOOKUP(BD$2,怪物属性!$B$4:$F$29,5,FALSE)/($F385-VLOOKUP(BD$2,怪物属性!$B$4:$F$29,4,FALSE))</f>
        <v>43.158182302771856</v>
      </c>
      <c r="BE385" s="153">
        <f>$E385/(VLOOKUP(BE$2,怪物属性!$B$4:$F$29,3,FALSE)-$G385)/IF(BD385&lt;0,ABS(BD385),BD385)</f>
        <v>0.18126706495738798</v>
      </c>
    </row>
    <row r="386" spans="1:57" x14ac:dyDescent="0.15">
      <c r="A386" s="30">
        <f>VLOOKUP(B386,装备升级!W:AB,静态模拟!C386+1,FALSE)+IF(静态模拟!D386=0,0,VLOOKUP(B386,装备强化!AP:AZ,静态模拟!D386+1,FALSE))</f>
        <v>6348</v>
      </c>
      <c r="B386" s="149">
        <v>30</v>
      </c>
      <c r="C386" s="149">
        <v>5</v>
      </c>
      <c r="D386" s="149">
        <v>6</v>
      </c>
      <c r="E386" s="149">
        <f t="shared" si="16"/>
        <v>76770</v>
      </c>
      <c r="F386" s="22">
        <f t="shared" si="17"/>
        <v>25590</v>
      </c>
      <c r="G386" s="22">
        <f t="shared" si="18"/>
        <v>12795</v>
      </c>
      <c r="H386" s="152">
        <f>VLOOKUP(H$2,怪物属性!$B$4:$F$29,5,FALSE)/($F386-VLOOKUP(H$2,怪物属性!$B$4:$F$29,4,FALSE))</f>
        <v>0.43824299818658069</v>
      </c>
      <c r="I386" s="153">
        <f>$E386/(VLOOKUP(I$2,怪物属性!$B$4:$F$29,3,FALSE)-$G386)/IF(H386&lt;0,ABS(H386),H386)</f>
        <v>-15.576808305788418</v>
      </c>
      <c r="J386" s="152">
        <f>VLOOKUP(J$2,怪物属性!$B$4:$F$29,5,FALSE)/($F386-VLOOKUP(J$2,怪物属性!$B$4:$F$29,4,FALSE))</f>
        <v>0.65151207631418717</v>
      </c>
      <c r="K386" s="153">
        <f>$E386/(VLOOKUP(K$2,怪物属性!$B$4:$F$29,3,FALSE)-$G386)/IF(J386&lt;0,ABS(J386),J386)</f>
        <v>-10.887330632842311</v>
      </c>
      <c r="L386" s="152">
        <f>VLOOKUP(L$2,怪物属性!$B$4:$F$29,5,FALSE)/($F386-VLOOKUP(L$2,怪物属性!$B$4:$F$29,4,FALSE))</f>
        <v>1.0383577328862355</v>
      </c>
      <c r="M386" s="153">
        <f>$E386/(VLOOKUP(M$2,怪物属性!$B$4:$F$29,3,FALSE)-$G386)/IF(L386&lt;0,ABS(L386),L386)</f>
        <v>-7.1104113467363756</v>
      </c>
      <c r="N386" s="152">
        <f>VLOOKUP(N$2,怪物属性!$B$4:$F$29,5,FALSE)/($F386-VLOOKUP(N$2,怪物属性!$B$4:$F$29,4,FALSE))</f>
        <v>1.3615688859591299</v>
      </c>
      <c r="O386" s="153">
        <f>$E386/(VLOOKUP(O$2,怪物属性!$B$4:$F$29,3,FALSE)-$G386)/IF(N386&lt;0,ABS(N386),N386)</f>
        <v>-5.6541802886863168</v>
      </c>
      <c r="P386" s="152">
        <f>VLOOKUP(P$2,怪物属性!$B$4:$F$29,5,FALSE)/($F386-VLOOKUP(P$2,怪物属性!$B$4:$F$29,4,FALSE))</f>
        <v>1.9037319938561168</v>
      </c>
      <c r="Q386" s="153">
        <f>$E386/(VLOOKUP(Q$2,怪物属性!$B$4:$F$29,3,FALSE)-$G386)/IF(P386&lt;0,ABS(P386),P386)</f>
        <v>-4.225720887320791</v>
      </c>
      <c r="R386" s="152">
        <f>VLOOKUP(R$2,怪物属性!$B$4:$F$29,5,FALSE)/($F386-VLOOKUP(R$2,怪物属性!$B$4:$F$29,4,FALSE))</f>
        <v>2.3570083287992301</v>
      </c>
      <c r="S386" s="153">
        <f>$E386/(VLOOKUP(S$2,怪物属性!$B$4:$F$29,3,FALSE)-$G386)/IF(R386&lt;0,ABS(R386),R386)</f>
        <v>-3.5835570270523909</v>
      </c>
      <c r="T386" s="152">
        <f>VLOOKUP(T$2,怪物属性!$B$4:$F$29,5,FALSE)/($F386-VLOOKUP(T$2,怪物属性!$B$4:$F$29,4,FALSE))</f>
        <v>3.0636072211911589</v>
      </c>
      <c r="U386" s="153">
        <f>$E386/(VLOOKUP(U$2,怪物属性!$B$4:$F$29,3,FALSE)-$G386)/IF(T386&lt;0,ABS(T386),T386)</f>
        <v>-2.8949509404917486</v>
      </c>
      <c r="V386" s="152">
        <f>VLOOKUP(V$2,怪物属性!$B$4:$F$29,5,FALSE)/($F386-VLOOKUP(V$2,怪物属性!$B$4:$F$29,4,FALSE))</f>
        <v>3.6224489795918369</v>
      </c>
      <c r="W386" s="153">
        <f>$E386/(VLOOKUP(W$2,怪物属性!$B$4:$F$29,3,FALSE)-$G386)/IF(V386&lt;0,ABS(V386),V386)</f>
        <v>-2.578832449552511</v>
      </c>
      <c r="X386" s="152">
        <f>VLOOKUP(X$2,怪物属性!$B$4:$F$29,5,FALSE)/($F386-VLOOKUP(X$2,怪物属性!$B$4:$F$29,4,FALSE))</f>
        <v>4.4964639321074964</v>
      </c>
      <c r="Y386" s="153">
        <f>$E386/(VLOOKUP(Y$2,怪物属性!$B$4:$F$29,3,FALSE)-$G386)/IF(X386&lt;0,ABS(X386),X386)</f>
        <v>-2.1950907905125328</v>
      </c>
      <c r="Z386" s="152">
        <f>VLOOKUP(Z$2,怪物属性!$B$4:$F$29,5,FALSE)/($F386-VLOOKUP(Z$2,怪物属性!$B$4:$F$29,4,FALSE))</f>
        <v>5.1800855698171917</v>
      </c>
      <c r="AA386" s="153">
        <f>$E386/(VLOOKUP(AA$2,怪物属性!$B$4:$F$29,3,FALSE)-$G386)/IF(Z386&lt;0,ABS(Z386),Z386)</f>
        <v>-2.0215821172113584</v>
      </c>
      <c r="AB386" s="152">
        <f>VLOOKUP(AB$2,怪物属性!$B$4:$F$29,5,FALSE)/($F386-VLOOKUP(AB$2,怪物属性!$B$4:$F$29,4,FALSE))</f>
        <v>8.418104616496521</v>
      </c>
      <c r="AC386" s="153">
        <f>$E386/(VLOOKUP(AC$2,怪物属性!$B$4:$F$29,3,FALSE)-$G386)/IF(AB386&lt;0,ABS(AB386),AB386)</f>
        <v>-1.7314657434650942</v>
      </c>
      <c r="AD386" s="152">
        <f>VLOOKUP(AD$2,怪物属性!$B$4:$F$29,5,FALSE)/($F386-VLOOKUP(AD$2,怪物属性!$B$4:$F$29,4,FALSE))</f>
        <v>9.6081507569866904</v>
      </c>
      <c r="AE386" s="153">
        <f>$E386/(VLOOKUP(AE$2,怪物属性!$B$4:$F$29,3,FALSE)-$G386)/IF(AD386&lt;0,ABS(AD386),AD386)</f>
        <v>-1.716822328217122</v>
      </c>
      <c r="AF386" s="152">
        <f>VLOOKUP(AF$2,怪物属性!$B$4:$F$29,5,FALSE)/($F386-VLOOKUP(AF$2,怪物属性!$B$4:$F$29,4,FALSE))</f>
        <v>11.381685049587542</v>
      </c>
      <c r="AG386" s="153">
        <f>$E386/(VLOOKUP(AG$2,怪物属性!$B$4:$F$29,3,FALSE)-$G386)/IF(AF386&lt;0,ABS(AF386),AF386)</f>
        <v>-1.6770380276979104</v>
      </c>
      <c r="AH386" s="152">
        <f>VLOOKUP(AH$2,怪物属性!$B$4:$F$29,5,FALSE)/($F386-VLOOKUP(AH$2,怪物属性!$B$4:$F$29,4,FALSE))</f>
        <v>12.795791846702986</v>
      </c>
      <c r="AI386" s="153">
        <f>$E386/(VLOOKUP(AI$2,怪物属性!$B$4:$F$29,3,FALSE)-$G386)/IF(AH386&lt;0,ABS(AH386),AH386)</f>
        <v>-1.771369560020249</v>
      </c>
      <c r="AJ386" s="152">
        <f>VLOOKUP(AJ$2,怪物属性!$B$4:$F$29,5,FALSE)/($F386-VLOOKUP(AJ$2,怪物属性!$B$4:$F$29,4,FALSE))</f>
        <v>14.877667682926829</v>
      </c>
      <c r="AK386" s="153">
        <f>$E386/(VLOOKUP(AK$2,怪物属性!$B$4:$F$29,3,FALSE)-$G386)/IF(AJ386&lt;0,ABS(AJ386),AJ386)</f>
        <v>-1.8936084381391367</v>
      </c>
      <c r="AL386" s="152">
        <f>VLOOKUP(AL$2,怪物属性!$B$4:$F$29,5,FALSE)/($F386-VLOOKUP(AL$2,怪物属性!$B$4:$F$29,4,FALSE))</f>
        <v>16.598799787058994</v>
      </c>
      <c r="AM386" s="153">
        <f>$E386/(VLOOKUP(AM$2,怪物属性!$B$4:$F$29,3,FALSE)-$G386)/IF(AL386&lt;0,ABS(AL386),AL386)</f>
        <v>-2.3067497228222318</v>
      </c>
      <c r="AN386" s="152">
        <f>VLOOKUP(AN$2,怪物属性!$B$4:$F$29,5,FALSE)/($F386-VLOOKUP(AN$2,怪物属性!$B$4:$F$29,4,FALSE))</f>
        <v>19.024079807361542</v>
      </c>
      <c r="AO386" s="153">
        <f>$E386/(VLOOKUP(AO$2,怪物属性!$B$4:$F$29,3,FALSE)-$G386)/IF(AN386&lt;0,ABS(AN386),AN386)</f>
        <v>-3.073428791291303</v>
      </c>
      <c r="AP386" s="152">
        <f>VLOOKUP(AP$2,怪物属性!$B$4:$F$29,5,FALSE)/($F386-VLOOKUP(AP$2,怪物属性!$B$4:$F$29,4,FALSE))</f>
        <v>20.941811637672465</v>
      </c>
      <c r="AQ386" s="153">
        <f>$E386/(VLOOKUP(AQ$2,怪物属性!$B$4:$F$29,3,FALSE)-$G386)/IF(AP386&lt;0,ABS(AP386),AP386)</f>
        <v>-6.5345311166835423</v>
      </c>
      <c r="AR386" s="152">
        <f>VLOOKUP(AR$2,怪物属性!$B$4:$F$29,5,FALSE)/($F386-VLOOKUP(AR$2,怪物属性!$B$4:$F$29,4,FALSE))</f>
        <v>23.728068389985751</v>
      </c>
      <c r="AS386" s="153">
        <f>$E386/(VLOOKUP(AS$2,怪物属性!$B$4:$F$29,3,FALSE)-$G386)/IF(AR386&lt;0,ABS(AR386),AR386)</f>
        <v>15.782481688905554</v>
      </c>
      <c r="AT386" s="152">
        <f>VLOOKUP(AT$2,怪物属性!$B$4:$F$29,5,FALSE)/($F386-VLOOKUP(AT$2,怪物属性!$B$4:$F$29,4,FALSE))</f>
        <v>25.935674945443211</v>
      </c>
      <c r="AU386" s="153">
        <f>$E386/(VLOOKUP(AU$2,怪物属性!$B$4:$F$29,3,FALSE)-$G386)/IF(AT386&lt;0,ABS(AT386),AT386)</f>
        <v>2.7407550982521229</v>
      </c>
      <c r="AV386" s="152">
        <f>VLOOKUP(AV$2,怪物属性!$B$4:$F$29,5,FALSE)/($F386-VLOOKUP(AV$2,怪物属性!$B$4:$F$29,4,FALSE))</f>
        <v>29.217034431297304</v>
      </c>
      <c r="AW386" s="153">
        <f>$E386/(VLOOKUP(AW$2,怪物属性!$B$4:$F$29,3,FALSE)-$G386)/IF(AV386&lt;0,ABS(AV386),AV386)</f>
        <v>1.245297031821605</v>
      </c>
      <c r="AX386" s="152">
        <f>VLOOKUP(AX$2,怪物属性!$B$4:$F$29,5,FALSE)/($F386-VLOOKUP(AX$2,怪物属性!$B$4:$F$29,4,FALSE))</f>
        <v>31.781172991621489</v>
      </c>
      <c r="AY386" s="153">
        <f>$E386/(VLOOKUP(AY$2,怪物属性!$B$4:$F$29,3,FALSE)-$G386)/IF(AX386&lt;0,ABS(AX386),AX386)</f>
        <v>0.76105263842943882</v>
      </c>
      <c r="AZ386" s="152">
        <f>VLOOKUP(AZ$2,怪物属性!$B$4:$F$29,5,FALSE)/($F386-VLOOKUP(AZ$2,怪物属性!$B$4:$F$29,4,FALSE))</f>
        <v>35.446469248291571</v>
      </c>
      <c r="BA386" s="153">
        <f>$E386/(VLOOKUP(BA$2,怪物属性!$B$4:$F$29,3,FALSE)-$G386)/IF(AZ386&lt;0,ABS(AZ386),AZ386)</f>
        <v>0.46676746574659461</v>
      </c>
      <c r="BB386" s="152">
        <f>VLOOKUP(BB$2,怪物属性!$B$4:$F$29,5,FALSE)/($F386-VLOOKUP(BB$2,怪物属性!$B$4:$F$29,4,FALSE))</f>
        <v>38.486535008976659</v>
      </c>
      <c r="BC386" s="153">
        <f>$E386/(VLOOKUP(BC$2,怪物属性!$B$4:$F$29,3,FALSE)-$G386)/IF(BB386&lt;0,ABS(BB386),BB386)</f>
        <v>0.31157819567539924</v>
      </c>
      <c r="BD386" s="152">
        <f>VLOOKUP(BD$2,怪物属性!$B$4:$F$29,5,FALSE)/($F386-VLOOKUP(BD$2,怪物属性!$B$4:$F$29,4,FALSE))</f>
        <v>43.014875813521051</v>
      </c>
      <c r="BE386" s="153">
        <f>$E386/(VLOOKUP(BE$2,怪物属性!$B$4:$F$29,3,FALSE)-$G386)/IF(BD386&lt;0,ABS(BD386),BD386)</f>
        <v>0.1826933576509138</v>
      </c>
    </row>
    <row r="387" spans="1:57" x14ac:dyDescent="0.15">
      <c r="A387" s="30">
        <f>VLOOKUP(B387,装备升级!W:AB,静态模拟!C387+1,FALSE)+IF(静态模拟!D387=0,0,VLOOKUP(B387,装备强化!AP:AZ,静态模拟!D387+1,FALSE))</f>
        <v>8528</v>
      </c>
      <c r="B387" s="149">
        <v>30</v>
      </c>
      <c r="C387" s="149">
        <v>5</v>
      </c>
      <c r="D387" s="149">
        <v>7</v>
      </c>
      <c r="E387" s="149">
        <f t="shared" si="16"/>
        <v>76920</v>
      </c>
      <c r="F387" s="22">
        <f t="shared" si="17"/>
        <v>25640</v>
      </c>
      <c r="G387" s="22">
        <f t="shared" si="18"/>
        <v>12820</v>
      </c>
      <c r="H387" s="152">
        <f>VLOOKUP(H$2,怪物属性!$B$4:$F$29,5,FALSE)/($F387-VLOOKUP(H$2,怪物属性!$B$4:$F$29,4,FALSE))</f>
        <v>0.43736175346873113</v>
      </c>
      <c r="I387" s="153">
        <f>$E387/(VLOOKUP(I$2,怪物属性!$B$4:$F$29,3,FALSE)-$G387)/IF(H387&lt;0,ABS(H387),H387)</f>
        <v>-15.604002949283942</v>
      </c>
      <c r="J387" s="152">
        <f>VLOOKUP(J$2,怪物属性!$B$4:$F$29,5,FALSE)/($F387-VLOOKUP(J$2,怪物属性!$B$4:$F$29,4,FALSE))</f>
        <v>0.65019242454932147</v>
      </c>
      <c r="K387" s="153">
        <f>$E387/(VLOOKUP(K$2,怪物属性!$B$4:$F$29,3,FALSE)-$G387)/IF(J387&lt;0,ABS(J387),J387)</f>
        <v>-10.905553028423345</v>
      </c>
      <c r="L387" s="152">
        <f>VLOOKUP(L$2,怪物属性!$B$4:$F$29,5,FALSE)/($F387-VLOOKUP(L$2,怪物属性!$B$4:$F$29,4,FALSE))</f>
        <v>1.0362389813907933</v>
      </c>
      <c r="M387" s="153">
        <f>$E387/(VLOOKUP(M$2,怪物属性!$B$4:$F$29,3,FALSE)-$G387)/IF(L387&lt;0,ABS(L387),L387)</f>
        <v>-7.1217481623724757</v>
      </c>
      <c r="N387" s="152">
        <f>VLOOKUP(N$2,怪物属性!$B$4:$F$29,5,FALSE)/($F387-VLOOKUP(N$2,怪物属性!$B$4:$F$29,4,FALSE))</f>
        <v>1.3587698380067428</v>
      </c>
      <c r="O387" s="153">
        <f>$E387/(VLOOKUP(O$2,怪物属性!$B$4:$F$29,3,FALSE)-$G387)/IF(N387&lt;0,ABS(N387),N387)</f>
        <v>-5.6627017153802646</v>
      </c>
      <c r="P387" s="152">
        <f>VLOOKUP(P$2,怪物属性!$B$4:$F$29,5,FALSE)/($F387-VLOOKUP(P$2,怪物属性!$B$4:$F$29,4,FALSE))</f>
        <v>1.8997887236422386</v>
      </c>
      <c r="Q387" s="153">
        <f>$E387/(VLOOKUP(Q$2,怪物属性!$B$4:$F$29,3,FALSE)-$G387)/IF(P387&lt;0,ABS(P387),P387)</f>
        <v>-4.2316798488255518</v>
      </c>
      <c r="R387" s="152">
        <f>VLOOKUP(R$2,怪物属性!$B$4:$F$29,5,FALSE)/($F387-VLOOKUP(R$2,怪物属性!$B$4:$F$29,4,FALSE))</f>
        <v>2.3520862047362487</v>
      </c>
      <c r="S387" s="153">
        <f>$E387/(VLOOKUP(S$2,怪物属性!$B$4:$F$29,3,FALSE)-$G387)/IF(R387&lt;0,ABS(R387),R387)</f>
        <v>-3.5882030960346438</v>
      </c>
      <c r="T387" s="152">
        <f>VLOOKUP(T$2,怪物属性!$B$4:$F$29,5,FALSE)/($F387-VLOOKUP(T$2,怪物属性!$B$4:$F$29,4,FALSE))</f>
        <v>3.0571596935769003</v>
      </c>
      <c r="U387" s="153">
        <f>$E387/(VLOOKUP(U$2,怪物属性!$B$4:$F$29,3,FALSE)-$G387)/IF(T387&lt;0,ABS(T387),T387)</f>
        <v>-2.8983537723670398</v>
      </c>
      <c r="V387" s="152">
        <f>VLOOKUP(V$2,怪物属性!$B$4:$F$29,5,FALSE)/($F387-VLOOKUP(V$2,怪物属性!$B$4:$F$29,4,FALSE))</f>
        <v>3.6147645311837082</v>
      </c>
      <c r="W387" s="153">
        <f>$E387/(VLOOKUP(W$2,怪物属性!$B$4:$F$29,3,FALSE)-$G387)/IF(V387&lt;0,ABS(V387),V387)</f>
        <v>-2.5815109021226719</v>
      </c>
      <c r="X387" s="152">
        <f>VLOOKUP(X$2,怪物属性!$B$4:$F$29,5,FALSE)/($F387-VLOOKUP(X$2,怪物属性!$B$4:$F$29,4,FALSE))</f>
        <v>4.4868482956246529</v>
      </c>
      <c r="Y387" s="153">
        <f>$E387/(VLOOKUP(Y$2,怪物属性!$B$4:$F$29,3,FALSE)-$G387)/IF(X387&lt;0,ABS(X387),X387)</f>
        <v>-2.1970314953571202</v>
      </c>
      <c r="Z387" s="152">
        <f>VLOOKUP(Z$2,怪物属性!$B$4:$F$29,5,FALSE)/($F387-VLOOKUP(Z$2,怪物属性!$B$4:$F$29,4,FALSE))</f>
        <v>5.1689162965199014</v>
      </c>
      <c r="AA387" s="153">
        <f>$E387/(VLOOKUP(AA$2,怪物属性!$B$4:$F$29,3,FALSE)-$G387)/IF(Z387&lt;0,ABS(Z387),Z387)</f>
        <v>-2.0230101212370304</v>
      </c>
      <c r="AB387" s="152">
        <f>VLOOKUP(AB$2,怪物属性!$B$4:$F$29,5,FALSE)/($F387-VLOOKUP(AB$2,怪物属性!$B$4:$F$29,4,FALSE))</f>
        <v>8.3991346673877771</v>
      </c>
      <c r="AC387" s="153">
        <f>$E387/(VLOOKUP(AC$2,怪物属性!$B$4:$F$29,3,FALSE)-$G387)/IF(AB387&lt;0,ABS(AB387),AB387)</f>
        <v>-1.7305529638341706</v>
      </c>
      <c r="AD387" s="152">
        <f>VLOOKUP(AD$2,怪物属性!$B$4:$F$29,5,FALSE)/($F387-VLOOKUP(AD$2,怪物属性!$B$4:$F$29,4,FALSE))</f>
        <v>9.5862273536257021</v>
      </c>
      <c r="AE387" s="153">
        <f>$E387/(VLOOKUP(AE$2,怪物属性!$B$4:$F$29,3,FALSE)-$G387)/IF(AD387&lt;0,ABS(AD387),AD387)</f>
        <v>-1.7148988360005903</v>
      </c>
      <c r="AF387" s="152">
        <f>VLOOKUP(AF$2,怪物属性!$B$4:$F$29,5,FALSE)/($F387-VLOOKUP(AF$2,怪物属性!$B$4:$F$29,4,FALSE))</f>
        <v>11.355372665063806</v>
      </c>
      <c r="AG387" s="153">
        <f>$E387/(VLOOKUP(AG$2,怪物属性!$B$4:$F$29,3,FALSE)-$G387)/IF(AF387&lt;0,ABS(AF387),AF387)</f>
        <v>-1.673804301207596</v>
      </c>
      <c r="AH387" s="152">
        <f>VLOOKUP(AH$2,怪物属性!$B$4:$F$29,5,FALSE)/($F387-VLOOKUP(AH$2,怪物属性!$B$4:$F$29,4,FALSE))</f>
        <v>12.765813888107957</v>
      </c>
      <c r="AI387" s="153">
        <f>$E387/(VLOOKUP(AI$2,怪物属性!$B$4:$F$29,3,FALSE)-$G387)/IF(AH387&lt;0,ABS(AH387),AH387)</f>
        <v>-1.7659635870413835</v>
      </c>
      <c r="AJ387" s="152">
        <f>VLOOKUP(AJ$2,怪物属性!$B$4:$F$29,5,FALSE)/($F387-VLOOKUP(AJ$2,怪物属性!$B$4:$F$29,4,FALSE))</f>
        <v>14.842315369261478</v>
      </c>
      <c r="AK387" s="153">
        <f>$E387/(VLOOKUP(AK$2,怪物属性!$B$4:$F$29,3,FALSE)-$G387)/IF(AJ387&lt;0,ABS(AJ387),AJ387)</f>
        <v>-1.8845381192234341</v>
      </c>
      <c r="AL387" s="152">
        <f>VLOOKUP(AL$2,怪物属性!$B$4:$F$29,5,FALSE)/($F387-VLOOKUP(AL$2,怪物属性!$B$4:$F$29,4,FALSE))</f>
        <v>16.558731231593686</v>
      </c>
      <c r="AM387" s="153">
        <f>$E387/(VLOOKUP(AM$2,怪物属性!$B$4:$F$29,3,FALSE)-$G387)/IF(AL387&lt;0,ABS(AL387),AL387)</f>
        <v>-2.2883169661856204</v>
      </c>
      <c r="AN387" s="152">
        <f>VLOOKUP(AN$2,怪物属性!$B$4:$F$29,5,FALSE)/($F387-VLOOKUP(AN$2,怪物属性!$B$4:$F$29,4,FALSE))</f>
        <v>18.977449874993873</v>
      </c>
      <c r="AO387" s="153">
        <f>$E387/(VLOOKUP(AO$2,怪物属性!$B$4:$F$29,3,FALSE)-$G387)/IF(AN387&lt;0,ABS(AN387),AN387)</f>
        <v>-3.0293210951077127</v>
      </c>
      <c r="AP387" s="152">
        <f>VLOOKUP(AP$2,怪物属性!$B$4:$F$29,5,FALSE)/($F387-VLOOKUP(AP$2,怪物属性!$B$4:$F$29,4,FALSE))</f>
        <v>20.889598085170039</v>
      </c>
      <c r="AQ387" s="153">
        <f>$E387/(VLOOKUP(AQ$2,怪物属性!$B$4:$F$29,3,FALSE)-$G387)/IF(AP387&lt;0,ABS(AP387),AP387)</f>
        <v>-6.2836440461723626</v>
      </c>
      <c r="AR387" s="152">
        <f>VLOOKUP(AR$2,怪物属性!$B$4:$F$29,5,FALSE)/($F387-VLOOKUP(AR$2,怪物属性!$B$4:$F$29,4,FALSE))</f>
        <v>23.667850979595979</v>
      </c>
      <c r="AS387" s="153">
        <f>$E387/(VLOOKUP(AS$2,怪物属性!$B$4:$F$29,3,FALSE)-$G387)/IF(AR387&lt;0,ABS(AR387),AR387)</f>
        <v>18.055434509104217</v>
      </c>
      <c r="AT387" s="152">
        <f>VLOOKUP(AT$2,怪物属性!$B$4:$F$29,5,FALSE)/($F387-VLOOKUP(AT$2,怪物属性!$B$4:$F$29,4,FALSE))</f>
        <v>25.868470149253731</v>
      </c>
      <c r="AU387" s="153">
        <f>$E387/(VLOOKUP(AU$2,怪物属性!$B$4:$F$29,3,FALSE)-$G387)/IF(AT387&lt;0,ABS(AT387),AT387)</f>
        <v>2.8184872234796003</v>
      </c>
      <c r="AV387" s="152">
        <f>VLOOKUP(AV$2,怪物属性!$B$4:$F$29,5,FALSE)/($F387-VLOOKUP(AV$2,怪物属性!$B$4:$F$29,4,FALSE))</f>
        <v>29.139379119710824</v>
      </c>
      <c r="AW387" s="153">
        <f>$E387/(VLOOKUP(AW$2,怪物属性!$B$4:$F$29,3,FALSE)-$G387)/IF(AV387&lt;0,ABS(AV387),AV387)</f>
        <v>1.2660560192231496</v>
      </c>
      <c r="AX387" s="152">
        <f>VLOOKUP(AX$2,怪物属性!$B$4:$F$29,5,FALSE)/($F387-VLOOKUP(AX$2,怪物属性!$B$4:$F$29,4,FALSE))</f>
        <v>31.694391349462073</v>
      </c>
      <c r="AY387" s="153">
        <f>$E387/(VLOOKUP(AY$2,怪物属性!$B$4:$F$29,3,FALSE)-$G387)/IF(AX387&lt;0,ABS(AX387),AX387)</f>
        <v>0.7706979411620809</v>
      </c>
      <c r="AZ387" s="152">
        <f>VLOOKUP(AZ$2,怪物属性!$B$4:$F$29,5,FALSE)/($F387-VLOOKUP(AZ$2,怪物属性!$B$4:$F$29,4,FALSE))</f>
        <v>35.345826235093696</v>
      </c>
      <c r="BA387" s="153">
        <f>$E387/(VLOOKUP(BA$2,怪物属性!$B$4:$F$29,3,FALSE)-$G387)/IF(AZ387&lt;0,ABS(AZ387),AZ387)</f>
        <v>0.47155182731393031</v>
      </c>
      <c r="BB387" s="152">
        <f>VLOOKUP(BB$2,怪物属性!$B$4:$F$29,5,FALSE)/($F387-VLOOKUP(BB$2,怪物属性!$B$4:$F$29,4,FALSE))</f>
        <v>38.371718377088307</v>
      </c>
      <c r="BC387" s="153">
        <f>$E387/(VLOOKUP(BC$2,怪物属性!$B$4:$F$29,3,FALSE)-$G387)/IF(BB387&lt;0,ABS(BB387),BB387)</f>
        <v>0.31434865769482295</v>
      </c>
      <c r="BD387" s="152">
        <f>VLOOKUP(BD$2,怪物属性!$B$4:$F$29,5,FALSE)/($F387-VLOOKUP(BD$2,怪物属性!$B$4:$F$29,4,FALSE))</f>
        <v>42.872517871326451</v>
      </c>
      <c r="BE387" s="153">
        <f>$E387/(VLOOKUP(BE$2,怪物属性!$B$4:$F$29,3,FALSE)-$G387)/IF(BD387&lt;0,ABS(BD387),BD387)</f>
        <v>0.18412934583509455</v>
      </c>
    </row>
    <row r="388" spans="1:57" x14ac:dyDescent="0.15">
      <c r="A388" s="30">
        <f>VLOOKUP(B388,装备升级!W:AB,静态模拟!C388+1,FALSE)+IF(静态模拟!D388=0,0,VLOOKUP(B388,装备强化!AP:AZ,静态模拟!D388+1,FALSE))</f>
        <v>11216</v>
      </c>
      <c r="B388" s="149">
        <v>30</v>
      </c>
      <c r="C388" s="149">
        <v>5</v>
      </c>
      <c r="D388" s="149">
        <v>8</v>
      </c>
      <c r="E388" s="149">
        <f t="shared" si="16"/>
        <v>77070</v>
      </c>
      <c r="F388" s="22">
        <f t="shared" si="17"/>
        <v>25690</v>
      </c>
      <c r="G388" s="22">
        <f t="shared" si="18"/>
        <v>12845</v>
      </c>
      <c r="H388" s="152">
        <f>VLOOKUP(H$2,怪物属性!$B$4:$F$29,5,FALSE)/($F388-VLOOKUP(H$2,怪物属性!$B$4:$F$29,4,FALSE))</f>
        <v>0.43648404575556893</v>
      </c>
      <c r="I388" s="153">
        <f>$E388/(VLOOKUP(I$2,怪物属性!$B$4:$F$29,3,FALSE)-$G388)/IF(H388&lt;0,ABS(H388),H388)</f>
        <v>-15.631199325974405</v>
      </c>
      <c r="J388" s="152">
        <f>VLOOKUP(J$2,怪物属性!$B$4:$F$29,5,FALSE)/($F388-VLOOKUP(J$2,怪物属性!$B$4:$F$29,4,FALSE))</f>
        <v>0.64887810794420864</v>
      </c>
      <c r="K388" s="153">
        <f>$E388/(VLOOKUP(K$2,怪物属性!$B$4:$F$29,3,FALSE)-$G388)/IF(J388&lt;0,ABS(J388),J388)</f>
        <v>-10.923777581611313</v>
      </c>
      <c r="L388" s="152">
        <f>VLOOKUP(L$2,怪物属性!$B$4:$F$29,5,FALSE)/($F388-VLOOKUP(L$2,怪物属性!$B$4:$F$29,4,FALSE))</f>
        <v>1.0341288588417366</v>
      </c>
      <c r="M388" s="153">
        <f>$E388/(VLOOKUP(M$2,怪物属性!$B$4:$F$29,3,FALSE)-$G388)/IF(L388&lt;0,ABS(L388),L388)</f>
        <v>-7.133087265188732</v>
      </c>
      <c r="N388" s="152">
        <f>VLOOKUP(N$2,怪物属性!$B$4:$F$29,5,FALSE)/($F388-VLOOKUP(N$2,怪物属性!$B$4:$F$29,4,FALSE))</f>
        <v>1.3559822747415067</v>
      </c>
      <c r="O388" s="153">
        <f>$E388/(VLOOKUP(O$2,怪物属性!$B$4:$F$29,3,FALSE)-$G388)/IF(N388&lt;0,ABS(N388),N388)</f>
        <v>-5.671225917360891</v>
      </c>
      <c r="P388" s="152">
        <f>VLOOKUP(P$2,怪物属性!$B$4:$F$29,5,FALSE)/($F388-VLOOKUP(P$2,怪物属性!$B$4:$F$29,4,FALSE))</f>
        <v>1.8958617553433379</v>
      </c>
      <c r="Q388" s="153">
        <f>$E388/(VLOOKUP(Q$2,怪物属性!$B$4:$F$29,3,FALSE)-$G388)/IF(P388&lt;0,ABS(P388),P388)</f>
        <v>-4.2376418481163949</v>
      </c>
      <c r="R388" s="152">
        <f>VLOOKUP(R$2,怪物属性!$B$4:$F$29,5,FALSE)/($F388-VLOOKUP(R$2,怪物属性!$B$4:$F$29,4,FALSE))</f>
        <v>2.3471845955070227</v>
      </c>
      <c r="S388" s="153">
        <f>$E388/(VLOOKUP(S$2,怪物属性!$B$4:$F$29,3,FALSE)-$G388)/IF(R388&lt;0,ABS(R388),R388)</f>
        <v>-3.5928528908835529</v>
      </c>
      <c r="T388" s="152">
        <f>VLOOKUP(T$2,怪物属性!$B$4:$F$29,5,FALSE)/($F388-VLOOKUP(T$2,怪物属性!$B$4:$F$29,4,FALSE))</f>
        <v>3.050739247311828</v>
      </c>
      <c r="U388" s="153">
        <f>$E388/(VLOOKUP(U$2,怪物属性!$B$4:$F$29,3,FALSE)-$G388)/IF(T388&lt;0,ABS(T388),T388)</f>
        <v>-2.9017607828488261</v>
      </c>
      <c r="V388" s="152">
        <f>VLOOKUP(V$2,怪物属性!$B$4:$F$29,5,FALSE)/($F388-VLOOKUP(V$2,怪物属性!$B$4:$F$29,4,FALSE))</f>
        <v>3.6071126164267571</v>
      </c>
      <c r="W388" s="153">
        <f>$E388/(VLOOKUP(W$2,怪物属性!$B$4:$F$29,3,FALSE)-$G388)/IF(V388&lt;0,ABS(V388),V388)</f>
        <v>-2.5841944506905974</v>
      </c>
      <c r="X388" s="152">
        <f>VLOOKUP(X$2,怪物属性!$B$4:$F$29,5,FALSE)/($F388-VLOOKUP(X$2,怪物属性!$B$4:$F$29,4,FALSE))</f>
        <v>4.4772736972387008</v>
      </c>
      <c r="Y388" s="153">
        <f>$E388/(VLOOKUP(Y$2,怪物属性!$B$4:$F$29,3,FALSE)-$G388)/IF(X388&lt;0,ABS(X388),X388)</f>
        <v>-2.1989780699696451</v>
      </c>
      <c r="Z388" s="152">
        <f>VLOOKUP(Z$2,怪物属性!$B$4:$F$29,5,FALSE)/($F388-VLOOKUP(Z$2,怪物属性!$B$4:$F$29,4,FALSE))</f>
        <v>5.1577950858470674</v>
      </c>
      <c r="AA388" s="153">
        <f>$E388/(VLOOKUP(AA$2,怪物属性!$B$4:$F$29,3,FALSE)-$G388)/IF(Z388&lt;0,ABS(Z388),Z388)</f>
        <v>-2.024445406622168</v>
      </c>
      <c r="AB388" s="152">
        <f>VLOOKUP(AB$2,怪物属性!$B$4:$F$29,5,FALSE)/($F388-VLOOKUP(AB$2,怪物属性!$B$4:$F$29,4,FALSE))</f>
        <v>8.3802500224840362</v>
      </c>
      <c r="AC388" s="153">
        <f>$E388/(VLOOKUP(AC$2,怪物属性!$B$4:$F$29,3,FALSE)-$G388)/IF(AB388&lt;0,ABS(AB388),AB388)</f>
        <v>-1.7296639059179266</v>
      </c>
      <c r="AD388" s="152">
        <f>VLOOKUP(AD$2,怪物属性!$B$4:$F$29,5,FALSE)/($F388-VLOOKUP(AD$2,怪物属性!$B$4:$F$29,4,FALSE))</f>
        <v>9.5644037699767797</v>
      </c>
      <c r="AE388" s="153">
        <f>$E388/(VLOOKUP(AE$2,怪物属性!$B$4:$F$29,3,FALSE)-$G388)/IF(AD388&lt;0,ABS(AD388),AD388)</f>
        <v>-1.7130109691582323</v>
      </c>
      <c r="AF388" s="152">
        <f>VLOOKUP(AF$2,怪物属性!$B$4:$F$29,5,FALSE)/($F388-VLOOKUP(AF$2,怪物属性!$B$4:$F$29,4,FALSE))</f>
        <v>11.329181658824615</v>
      </c>
      <c r="AG388" s="153">
        <f>$E388/(VLOOKUP(AG$2,怪物属性!$B$4:$F$29,3,FALSE)-$G388)/IF(AF388&lt;0,ABS(AF388),AF388)</f>
        <v>-1.6706252806935042</v>
      </c>
      <c r="AH388" s="152">
        <f>VLOOKUP(AH$2,怪物属性!$B$4:$F$29,5,FALSE)/($F388-VLOOKUP(AH$2,怪物属性!$B$4:$F$29,4,FALSE))</f>
        <v>12.735976065818997</v>
      </c>
      <c r="AI388" s="153">
        <f>$E388/(VLOOKUP(AI$2,怪物属性!$B$4:$F$29,3,FALSE)-$G388)/IF(AH388&lt;0,ABS(AH388),AH388)</f>
        <v>-1.7606522765666424</v>
      </c>
      <c r="AJ388" s="152">
        <f>VLOOKUP(AJ$2,怪物属性!$B$4:$F$29,5,FALSE)/($F388-VLOOKUP(AJ$2,怪物属性!$B$4:$F$29,4,FALSE))</f>
        <v>14.807130665655224</v>
      </c>
      <c r="AK388" s="153">
        <f>$E388/(VLOOKUP(AK$2,怪物属性!$B$4:$F$29,3,FALSE)-$G388)/IF(AJ388&lt;0,ABS(AJ388),AJ388)</f>
        <v>-1.8756485371869989</v>
      </c>
      <c r="AL388" s="152">
        <f>VLOOKUP(AL$2,怪物属性!$B$4:$F$29,5,FALSE)/($F388-VLOOKUP(AL$2,怪物属性!$B$4:$F$29,4,FALSE))</f>
        <v>16.51885565669701</v>
      </c>
      <c r="AM388" s="153">
        <f>$E388/(VLOOKUP(AM$2,怪物属性!$B$4:$F$29,3,FALSE)-$G388)/IF(AL388&lt;0,ABS(AL388),AL388)</f>
        <v>-2.270353976961589</v>
      </c>
      <c r="AN388" s="152">
        <f>VLOOKUP(AN$2,怪物属性!$B$4:$F$29,5,FALSE)/($F388-VLOOKUP(AN$2,怪物属性!$B$4:$F$29,4,FALSE))</f>
        <v>18.931047973006017</v>
      </c>
      <c r="AO388" s="153">
        <f>$E388/(VLOOKUP(AO$2,怪物属性!$B$4:$F$29,3,FALSE)-$G388)/IF(AN388&lt;0,ABS(AN388),AN388)</f>
        <v>-2.9868598643564237</v>
      </c>
      <c r="AP388" s="152">
        <f>VLOOKUP(AP$2,怪物属性!$B$4:$F$29,5,FALSE)/($F388-VLOOKUP(AP$2,怪物属性!$B$4:$F$29,4,FALSE))</f>
        <v>20.837644249900517</v>
      </c>
      <c r="AQ388" s="153">
        <f>$E388/(VLOOKUP(AQ$2,怪物属性!$B$4:$F$29,3,FALSE)-$G388)/IF(AP388&lt;0,ABS(AP388),AP388)</f>
        <v>-6.0533464353743858</v>
      </c>
      <c r="AR388" s="152">
        <f>VLOOKUP(AR$2,怪物属性!$B$4:$F$29,5,FALSE)/($F388-VLOOKUP(AR$2,怪物属性!$B$4:$F$29,4,FALSE))</f>
        <v>23.607938436614013</v>
      </c>
      <c r="AS388" s="153">
        <f>$E388/(VLOOKUP(AS$2,怪物属性!$B$4:$F$29,3,FALSE)-$G388)/IF(AR388&lt;0,ABS(AR388),AR388)</f>
        <v>21.061805451019634</v>
      </c>
      <c r="AT388" s="152">
        <f>VLOOKUP(AT$2,怪物属性!$B$4:$F$29,5,FALSE)/($F388-VLOOKUP(AT$2,怪物属性!$B$4:$F$29,4,FALSE))</f>
        <v>25.801612736482994</v>
      </c>
      <c r="AU388" s="153">
        <f>$E388/(VLOOKUP(AU$2,怪物属性!$B$4:$F$29,3,FALSE)-$G388)/IF(AT388&lt;0,ABS(AT388),AT388)</f>
        <v>2.9000219281892066</v>
      </c>
      <c r="AV388" s="152">
        <f>VLOOKUP(AV$2,怪物属性!$B$4:$F$29,5,FALSE)/($F388-VLOOKUP(AV$2,怪物属性!$B$4:$F$29,4,FALSE))</f>
        <v>29.062135510550313</v>
      </c>
      <c r="AW388" s="153">
        <f>$E388/(VLOOKUP(AW$2,怪物属性!$B$4:$F$29,3,FALSE)-$G388)/IF(AV388&lt;0,ABS(AV388),AV388)</f>
        <v>1.2873321489276501</v>
      </c>
      <c r="AX388" s="152">
        <f>VLOOKUP(AX$2,怪物属性!$B$4:$F$29,5,FALSE)/($F388-VLOOKUP(AX$2,怪物属性!$B$4:$F$29,4,FALSE))</f>
        <v>31.608082348455966</v>
      </c>
      <c r="AY388" s="153">
        <f>$E388/(VLOOKUP(AY$2,怪物属性!$B$4:$F$29,3,FALSE)-$G388)/IF(AX388&lt;0,ABS(AX388),AX388)</f>
        <v>0.78050589157121975</v>
      </c>
      <c r="AZ388" s="152">
        <f>VLOOKUP(AZ$2,怪物属性!$B$4:$F$29,5,FALSE)/($F388-VLOOKUP(AZ$2,怪物属性!$B$4:$F$29,4,FALSE))</f>
        <v>35.245753114382786</v>
      </c>
      <c r="BA388" s="153">
        <f>$E388/(VLOOKUP(BA$2,怪物属性!$B$4:$F$29,3,FALSE)-$G388)/IF(AZ388&lt;0,ABS(AZ388),AZ388)</f>
        <v>0.47639355637291653</v>
      </c>
      <c r="BB388" s="152">
        <f>VLOOKUP(BB$2,怪物属性!$B$4:$F$29,5,FALSE)/($F388-VLOOKUP(BB$2,怪物属性!$B$4:$F$29,4,FALSE))</f>
        <v>38.257584770969657</v>
      </c>
      <c r="BC388" s="153">
        <f>$E388/(VLOOKUP(BC$2,怪物属性!$B$4:$F$29,3,FALSE)-$G388)/IF(BB388&lt;0,ABS(BB388),BB388)</f>
        <v>0.31714459944663581</v>
      </c>
      <c r="BD388" s="152">
        <f>VLOOKUP(BD$2,怪物属性!$B$4:$F$29,5,FALSE)/($F388-VLOOKUP(BD$2,怪物属性!$B$4:$F$29,4,FALSE))</f>
        <v>42.731099089589655</v>
      </c>
      <c r="BE388" s="153">
        <f>$E388/(VLOOKUP(BE$2,怪物属性!$B$4:$F$29,3,FALSE)-$G388)/IF(BD388&lt;0,ABS(BD388),BD388)</f>
        <v>0.18557510432851224</v>
      </c>
    </row>
    <row r="389" spans="1:57" x14ac:dyDescent="0.15">
      <c r="A389" s="30">
        <f>VLOOKUP(B389,装备升级!W:AB,静态模拟!C389+1,FALSE)+IF(静态模拟!D389=0,0,VLOOKUP(B389,装备强化!AP:AZ,静态模拟!D389+1,FALSE))</f>
        <v>15311</v>
      </c>
      <c r="B389" s="149">
        <v>30</v>
      </c>
      <c r="C389" s="149">
        <v>5</v>
      </c>
      <c r="D389" s="149">
        <v>9</v>
      </c>
      <c r="E389" s="149">
        <f t="shared" si="16"/>
        <v>77220</v>
      </c>
      <c r="F389" s="22">
        <f t="shared" si="17"/>
        <v>25740</v>
      </c>
      <c r="G389" s="22">
        <f t="shared" si="18"/>
        <v>12870</v>
      </c>
      <c r="H389" s="152">
        <f>VLOOKUP(H$2,怪物属性!$B$4:$F$29,5,FALSE)/($F389-VLOOKUP(H$2,怪物属性!$B$4:$F$29,4,FALSE))</f>
        <v>0.43560985379531342</v>
      </c>
      <c r="I389" s="153">
        <f>$E389/(VLOOKUP(I$2,怪物属性!$B$4:$F$29,3,FALSE)-$G389)/IF(H389&lt;0,ABS(H389),H389)</f>
        <v>-15.658397424377645</v>
      </c>
      <c r="J389" s="152">
        <f>VLOOKUP(J$2,怪物属性!$B$4:$F$29,5,FALSE)/($F389-VLOOKUP(J$2,怪物属性!$B$4:$F$29,4,FALSE))</f>
        <v>0.64756909421020781</v>
      </c>
      <c r="K389" s="153">
        <f>$E389/(VLOOKUP(K$2,怪物属性!$B$4:$F$29,3,FALSE)-$G389)/IF(J389&lt;0,ABS(J389),J389)</f>
        <v>-10.942004277557572</v>
      </c>
      <c r="L389" s="152">
        <f>VLOOKUP(L$2,怪物属性!$B$4:$F$29,5,FALSE)/($F389-VLOOKUP(L$2,怪物属性!$B$4:$F$29,4,FALSE))</f>
        <v>1.0320273126320922</v>
      </c>
      <c r="M389" s="153">
        <f>$E389/(VLOOKUP(M$2,怪物属性!$B$4:$F$29,3,FALSE)-$G389)/IF(L389&lt;0,ABS(L389),L389)</f>
        <v>-7.1444286388060263</v>
      </c>
      <c r="N389" s="152">
        <f>VLOOKUP(N$2,怪物属性!$B$4:$F$29,5,FALSE)/($F389-VLOOKUP(N$2,怪物属性!$B$4:$F$29,4,FALSE))</f>
        <v>1.353206125624437</v>
      </c>
      <c r="O389" s="153">
        <f>$E389/(VLOOKUP(O$2,怪物属性!$B$4:$F$29,3,FALSE)-$G389)/IF(N389&lt;0,ABS(N389),N389)</f>
        <v>-5.6797528739109193</v>
      </c>
      <c r="P389" s="152">
        <f>VLOOKUP(P$2,怪物属性!$B$4:$F$29,5,FALSE)/($F389-VLOOKUP(P$2,怪物属性!$B$4:$F$29,4,FALSE))</f>
        <v>1.891950988077066</v>
      </c>
      <c r="Q389" s="153">
        <f>$E389/(VLOOKUP(Q$2,怪物属性!$B$4:$F$29,3,FALSE)-$G389)/IF(P389&lt;0,ABS(P389),P389)</f>
        <v>-4.2436068615050306</v>
      </c>
      <c r="R389" s="152">
        <f>VLOOKUP(R$2,怪物属性!$B$4:$F$29,5,FALSE)/($F389-VLOOKUP(R$2,怪物属性!$B$4:$F$29,4,FALSE))</f>
        <v>2.3423033731231544</v>
      </c>
      <c r="S389" s="153">
        <f>$E389/(VLOOKUP(S$2,怪物属性!$B$4:$F$29,3,FALSE)-$G389)/IF(R389&lt;0,ABS(R389),R389)</f>
        <v>-3.5975063811058807</v>
      </c>
      <c r="T389" s="152">
        <f>VLOOKUP(T$2,怪物属性!$B$4:$F$29,5,FALSE)/($F389-VLOOKUP(T$2,怪物属性!$B$4:$F$29,4,FALSE))</f>
        <v>3.0443457121301032</v>
      </c>
      <c r="U389" s="153">
        <f>$E389/(VLOOKUP(U$2,怪物属性!$B$4:$F$29,3,FALSE)-$G389)/IF(T389&lt;0,ABS(T389),T389)</f>
        <v>-2.9051719360425383</v>
      </c>
      <c r="V389" s="152">
        <f>VLOOKUP(V$2,怪物属性!$B$4:$F$29,5,FALSE)/($F389-VLOOKUP(V$2,怪物属性!$B$4:$F$29,4,FALSE))</f>
        <v>3.5994930291508238</v>
      </c>
      <c r="W389" s="153">
        <f>$E389/(VLOOKUP(W$2,怪物属性!$B$4:$F$29,3,FALSE)-$G389)/IF(V389&lt;0,ABS(V389),V389)</f>
        <v>-2.5868830491692467</v>
      </c>
      <c r="X389" s="152">
        <f>VLOOKUP(X$2,怪物属性!$B$4:$F$29,5,FALSE)/($F389-VLOOKUP(X$2,怪物属性!$B$4:$F$29,4,FALSE))</f>
        <v>4.4677398747923851</v>
      </c>
      <c r="Y389" s="153">
        <f>$E389/(VLOOKUP(Y$2,怪物属性!$B$4:$F$29,3,FALSE)-$G389)/IF(X389&lt;0,ABS(X389),X389)</f>
        <v>-2.2009304582909452</v>
      </c>
      <c r="Z389" s="152">
        <f>VLOOKUP(Z$2,怪物属性!$B$4:$F$29,5,FALSE)/($F389-VLOOKUP(Z$2,怪物属性!$B$4:$F$29,4,FALSE))</f>
        <v>5.1467216282365067</v>
      </c>
      <c r="AA389" s="153">
        <f>$E389/(VLOOKUP(AA$2,怪物属性!$B$4:$F$29,3,FALSE)-$G389)/IF(Z389&lt;0,ABS(Z389),Z389)</f>
        <v>-2.0258878996289966</v>
      </c>
      <c r="AB389" s="152">
        <f>VLOOKUP(AB$2,怪物属性!$B$4:$F$29,5,FALSE)/($F389-VLOOKUP(AB$2,怪物属性!$B$4:$F$29,4,FALSE))</f>
        <v>8.3614501076812626</v>
      </c>
      <c r="AC389" s="153">
        <f>$E389/(VLOOKUP(AC$2,怪物属性!$B$4:$F$29,3,FALSE)-$G389)/IF(AB389&lt;0,ABS(AB389),AB389)</f>
        <v>-1.7287982366709476</v>
      </c>
      <c r="AD389" s="152">
        <f>VLOOKUP(AD$2,怪物属性!$B$4:$F$29,5,FALSE)/($F389-VLOOKUP(AD$2,怪物属性!$B$4:$F$29,4,FALSE))</f>
        <v>9.5426793258529052</v>
      </c>
      <c r="AE389" s="153">
        <f>$E389/(VLOOKUP(AE$2,怪物属性!$B$4:$F$29,3,FALSE)-$G389)/IF(AD389&lt;0,ABS(AD389),AD389)</f>
        <v>-1.7111581626862273</v>
      </c>
      <c r="AF389" s="152">
        <f>VLOOKUP(AF$2,怪物属性!$B$4:$F$29,5,FALSE)/($F389-VLOOKUP(AF$2,怪物属性!$B$4:$F$29,4,FALSE))</f>
        <v>11.30311119293078</v>
      </c>
      <c r="AG389" s="153">
        <f>$E389/(VLOOKUP(AG$2,怪物属性!$B$4:$F$29,3,FALSE)-$G389)/IF(AF389&lt;0,ABS(AF389),AF389)</f>
        <v>-1.6674999647037878</v>
      </c>
      <c r="AH389" s="152">
        <f>VLOOKUP(AH$2,怪物属性!$B$4:$F$29,5,FALSE)/($F389-VLOOKUP(AH$2,怪物属性!$B$4:$F$29,4,FALSE))</f>
        <v>12.706277399496315</v>
      </c>
      <c r="AI389" s="153">
        <f>$E389/(VLOOKUP(AI$2,怪物属性!$B$4:$F$29,3,FALSE)-$G389)/IF(AH389&lt;0,ABS(AH389),AH389)</f>
        <v>-1.755433577848535</v>
      </c>
      <c r="AJ389" s="152">
        <f>VLOOKUP(AJ$2,怪物属性!$B$4:$F$29,5,FALSE)/($F389-VLOOKUP(AJ$2,怪物属性!$B$4:$F$29,4,FALSE))</f>
        <v>14.772112382934443</v>
      </c>
      <c r="AK389" s="153">
        <f>$E389/(VLOOKUP(AK$2,怪物属性!$B$4:$F$29,3,FALSE)-$G389)/IF(AJ389&lt;0,ABS(AJ389),AJ389)</f>
        <v>-1.8669348508634223</v>
      </c>
      <c r="AL389" s="152">
        <f>VLOOKUP(AL$2,怪物属性!$B$4:$F$29,5,FALSE)/($F389-VLOOKUP(AL$2,怪物属性!$B$4:$F$29,4,FALSE))</f>
        <v>16.479171671551434</v>
      </c>
      <c r="AM389" s="153">
        <f>$E389/(VLOOKUP(AM$2,怪物属性!$B$4:$F$29,3,FALSE)-$G389)/IF(AL389&lt;0,ABS(AL389),AL389)</f>
        <v>-2.252843816421318</v>
      </c>
      <c r="AN389" s="152">
        <f>VLOOKUP(AN$2,怪物属性!$B$4:$F$29,5,FALSE)/($F389-VLOOKUP(AN$2,怪物属性!$B$4:$F$29,4,FALSE))</f>
        <v>18.8848724328016</v>
      </c>
      <c r="AO389" s="153">
        <f>$E389/(VLOOKUP(AO$2,怪物属性!$B$4:$F$29,3,FALSE)-$G389)/IF(AN389&lt;0,ABS(AN389),AN389)</f>
        <v>-2.9459561329658062</v>
      </c>
      <c r="AP389" s="152">
        <f>VLOOKUP(AP$2,怪物属性!$B$4:$F$29,5,FALSE)/($F389-VLOOKUP(AP$2,怪物属性!$B$4:$F$29,4,FALSE))</f>
        <v>20.785948198868709</v>
      </c>
      <c r="AQ389" s="153">
        <f>$E389/(VLOOKUP(AQ$2,怪物属性!$B$4:$F$29,3,FALSE)-$G389)/IF(AP389&lt;0,ABS(AP389),AP389)</f>
        <v>-5.841210281964945</v>
      </c>
      <c r="AR389" s="152">
        <f>VLOOKUP(AR$2,怪物属性!$B$4:$F$29,5,FALSE)/($F389-VLOOKUP(AR$2,怪物属性!$B$4:$F$29,4,FALSE))</f>
        <v>23.548328451671548</v>
      </c>
      <c r="AS389" s="153">
        <f>$E389/(VLOOKUP(AS$2,怪物属性!$B$4:$F$29,3,FALSE)-$G389)/IF(AR389&lt;0,ABS(AR389),AR389)</f>
        <v>25.224720354103763</v>
      </c>
      <c r="AT389" s="152">
        <f>VLOOKUP(AT$2,怪物属性!$B$4:$F$29,5,FALSE)/($F389-VLOOKUP(AT$2,怪物属性!$B$4:$F$29,4,FALSE))</f>
        <v>25.735100020622809</v>
      </c>
      <c r="AU389" s="153">
        <f>$E389/(VLOOKUP(AU$2,怪物属性!$B$4:$F$29,3,FALSE)-$G389)/IF(AT389&lt;0,ABS(AT389),AT389)</f>
        <v>2.9856429869691605</v>
      </c>
      <c r="AV389" s="152">
        <f>VLOOKUP(AV$2,怪物属性!$B$4:$F$29,5,FALSE)/($F389-VLOOKUP(AV$2,怪物属性!$B$4:$F$29,4,FALSE))</f>
        <v>28.985300338409477</v>
      </c>
      <c r="AW389" s="153">
        <f>$E389/(VLOOKUP(AW$2,怪物属性!$B$4:$F$29,3,FALSE)-$G389)/IF(AV389&lt;0,ABS(AV389),AV389)</f>
        <v>1.3091444802337406</v>
      </c>
      <c r="AX389" s="152">
        <f>VLOOKUP(AX$2,怪物属性!$B$4:$F$29,5,FALSE)/($F389-VLOOKUP(AX$2,怪物属性!$B$4:$F$29,4,FALSE))</f>
        <v>31.52224213785237</v>
      </c>
      <c r="AY389" s="153">
        <f>$E389/(VLOOKUP(AY$2,怪物属性!$B$4:$F$29,3,FALSE)-$G389)/IF(AX389&lt;0,ABS(AX389),AX389)</f>
        <v>0.79048042595105872</v>
      </c>
      <c r="AZ389" s="152">
        <f>VLOOKUP(AZ$2,怪物属性!$B$4:$F$29,5,FALSE)/($F389-VLOOKUP(AZ$2,怪物属性!$B$4:$F$29,4,FALSE))</f>
        <v>35.146245059288539</v>
      </c>
      <c r="BA389" s="153">
        <f>$E389/(VLOOKUP(BA$2,怪物属性!$B$4:$F$29,3,FALSE)-$G389)/IF(AZ389&lt;0,ABS(AZ389),AZ389)</f>
        <v>0.48129359543436906</v>
      </c>
      <c r="BB389" s="152">
        <f>VLOOKUP(BB$2,怪物属性!$B$4:$F$29,5,FALSE)/($F389-VLOOKUP(BB$2,怪物属性!$B$4:$F$29,4,FALSE))</f>
        <v>38.144128113879006</v>
      </c>
      <c r="BC389" s="153">
        <f>$E389/(VLOOKUP(BC$2,怪物属性!$B$4:$F$29,3,FALSE)-$G389)/IF(BB389&lt;0,ABS(BB389),BB389)</f>
        <v>0.31996632296654637</v>
      </c>
      <c r="BD389" s="152">
        <f>VLOOKUP(BD$2,怪物属性!$B$4:$F$29,5,FALSE)/($F389-VLOOKUP(BD$2,怪物属性!$B$4:$F$29,4,FALSE))</f>
        <v>42.59061020515518</v>
      </c>
      <c r="BE389" s="153">
        <f>$E389/(VLOOKUP(BE$2,怪物属性!$B$4:$F$29,3,FALSE)-$G389)/IF(BD389&lt;0,ABS(BD389),BD389)</f>
        <v>0.18703070872155197</v>
      </c>
    </row>
    <row r="390" spans="1:57" x14ac:dyDescent="0.15">
      <c r="A390" s="30">
        <f>VLOOKUP(B390,装备升级!W:AB,静态模拟!C390+1,FALSE)+IF(静态模拟!D390=0,0,VLOOKUP(B390,装备强化!AP:AZ,静态模拟!D390+1,FALSE))</f>
        <v>20236</v>
      </c>
      <c r="B390" s="149">
        <v>30</v>
      </c>
      <c r="C390" s="149">
        <v>5</v>
      </c>
      <c r="D390" s="149">
        <v>10</v>
      </c>
      <c r="E390" s="149">
        <f t="shared" si="16"/>
        <v>77370</v>
      </c>
      <c r="F390" s="22">
        <f t="shared" si="17"/>
        <v>25790</v>
      </c>
      <c r="G390" s="22">
        <f t="shared" si="18"/>
        <v>12895</v>
      </c>
      <c r="H390" s="152">
        <f>VLOOKUP(H$2,怪物属性!$B$4:$F$29,5,FALSE)/($F390-VLOOKUP(H$2,怪物属性!$B$4:$F$29,4,FALSE))</f>
        <v>0.43473915650609635</v>
      </c>
      <c r="I390" s="153">
        <f>$E390/(VLOOKUP(I$2,怪物属性!$B$4:$F$29,3,FALSE)-$G390)/IF(H390&lt;0,ABS(H390),H390)</f>
        <v>-15.685597233112688</v>
      </c>
      <c r="J390" s="152">
        <f>VLOOKUP(J$2,怪物属性!$B$4:$F$29,5,FALSE)/($F390-VLOOKUP(J$2,怪物属性!$B$4:$F$29,4,FALSE))</f>
        <v>0.64626535131870344</v>
      </c>
      <c r="K390" s="153">
        <f>$E390/(VLOOKUP(K$2,怪物属性!$B$4:$F$29,3,FALSE)-$G390)/IF(J390&lt;0,ABS(J390),J390)</f>
        <v>-10.960233101549418</v>
      </c>
      <c r="L390" s="152">
        <f>VLOOKUP(L$2,怪物属性!$B$4:$F$29,5,FALSE)/($F390-VLOOKUP(L$2,怪物属性!$B$4:$F$29,4,FALSE))</f>
        <v>1.02993429058165</v>
      </c>
      <c r="M390" s="153">
        <f>$E390/(VLOOKUP(M$2,怪物属性!$B$4:$F$29,3,FALSE)-$G390)/IF(L390&lt;0,ABS(L390),L390)</f>
        <v>-7.1557722670012591</v>
      </c>
      <c r="N390" s="152">
        <f>VLOOKUP(N$2,怪物属性!$B$4:$F$29,5,FALSE)/($F390-VLOOKUP(N$2,怪物属性!$B$4:$F$29,4,FALSE))</f>
        <v>1.350441320693037</v>
      </c>
      <c r="O390" s="153">
        <f>$E390/(VLOOKUP(O$2,怪物属性!$B$4:$F$29,3,FALSE)-$G390)/IF(N390&lt;0,ABS(N390),N390)</f>
        <v>-5.6882825645187616</v>
      </c>
      <c r="P390" s="152">
        <f>VLOOKUP(P$2,怪物属性!$B$4:$F$29,5,FALSE)/($F390-VLOOKUP(P$2,怪物属性!$B$4:$F$29,4,FALSE))</f>
        <v>1.8880563217917576</v>
      </c>
      <c r="Q390" s="153">
        <f>$E390/(VLOOKUP(Q$2,怪物属性!$B$4:$F$29,3,FALSE)-$G390)/IF(P390&lt;0,ABS(P390),P390)</f>
        <v>-4.2495748655488255</v>
      </c>
      <c r="R390" s="152">
        <f>VLOOKUP(R$2,怪物属性!$B$4:$F$29,5,FALSE)/($F390-VLOOKUP(R$2,怪物属性!$B$4:$F$29,4,FALSE))</f>
        <v>2.3374424106586975</v>
      </c>
      <c r="S390" s="153">
        <f>$E390/(VLOOKUP(S$2,怪物属性!$B$4:$F$29,3,FALSE)-$G390)/IF(R390&lt;0,ABS(R390),R390)</f>
        <v>-3.6021635365402407</v>
      </c>
      <c r="T390" s="152">
        <f>VLOOKUP(T$2,怪物属性!$B$4:$F$29,5,FALSE)/($F390-VLOOKUP(T$2,怪物属性!$B$4:$F$29,4,FALSE))</f>
        <v>3.0379789191902291</v>
      </c>
      <c r="U390" s="153">
        <f>$E390/(VLOOKUP(U$2,怪物属性!$B$4:$F$29,3,FALSE)-$G390)/IF(T390&lt;0,ABS(T390),T390)</f>
        <v>-2.9085871964635484</v>
      </c>
      <c r="V390" s="152">
        <f>VLOOKUP(V$2,怪物属性!$B$4:$F$29,5,FALSE)/($F390-VLOOKUP(V$2,怪物属性!$B$4:$F$29,4,FALSE))</f>
        <v>3.5919055649241147</v>
      </c>
      <c r="W390" s="153">
        <f>$E390/(VLOOKUP(W$2,怪物属性!$B$4:$F$29,3,FALSE)-$G390)/IF(V390&lt;0,ABS(V390),V390)</f>
        <v>-2.5895766520256425</v>
      </c>
      <c r="X390" s="152">
        <f>VLOOKUP(X$2,怪物属性!$B$4:$F$29,5,FALSE)/($F390-VLOOKUP(X$2,怪物属性!$B$4:$F$29,4,FALSE))</f>
        <v>4.4582465683566364</v>
      </c>
      <c r="Y390" s="153">
        <f>$E390/(VLOOKUP(Y$2,怪物属性!$B$4:$F$29,3,FALSE)-$G390)/IF(X390&lt;0,ABS(X390),X390)</f>
        <v>-2.2028886049734502</v>
      </c>
      <c r="Z390" s="152">
        <f>VLOOKUP(Z$2,怪物属性!$B$4:$F$29,5,FALSE)/($F390-VLOOKUP(Z$2,怪物属性!$B$4:$F$29,4,FALSE))</f>
        <v>5.1356956167787819</v>
      </c>
      <c r="AA390" s="153">
        <f>$E390/(VLOOKUP(AA$2,怪物属性!$B$4:$F$29,3,FALSE)-$G390)/IF(Z390&lt;0,ABS(Z390),Z390)</f>
        <v>-2.0273375275120422</v>
      </c>
      <c r="AB390" s="152">
        <f>VLOOKUP(AB$2,怪物属性!$B$4:$F$29,5,FALSE)/($F390-VLOOKUP(AB$2,怪物属性!$B$4:$F$29,4,FALSE))</f>
        <v>8.3427343540155796</v>
      </c>
      <c r="AC390" s="153">
        <f>$E390/(VLOOKUP(AC$2,怪物属性!$B$4:$F$29,3,FALSE)-$G390)/IF(AB390&lt;0,ABS(AB390),AB390)</f>
        <v>-1.7279556292532492</v>
      </c>
      <c r="AD390" s="152">
        <f>VLOOKUP(AD$2,怪物属性!$B$4:$F$29,5,FALSE)/($F390-VLOOKUP(AD$2,怪物属性!$B$4:$F$29,4,FALSE))</f>
        <v>9.5210533472329235</v>
      </c>
      <c r="AE390" s="153">
        <f>$E390/(VLOOKUP(AE$2,怪物属性!$B$4:$F$29,3,FALSE)-$G390)/IF(AD390&lt;0,ABS(AD390),AD390)</f>
        <v>-1.7093398634655654</v>
      </c>
      <c r="AF390" s="152">
        <f>VLOOKUP(AF$2,怪物属性!$B$4:$F$29,5,FALSE)/($F390-VLOOKUP(AF$2,怪物属性!$B$4:$F$29,4,FALSE))</f>
        <v>11.277160437138397</v>
      </c>
      <c r="AG390" s="153">
        <f>$E390/(VLOOKUP(AG$2,怪物属性!$B$4:$F$29,3,FALSE)-$G390)/IF(AF390&lt;0,ABS(AF390),AF390)</f>
        <v>-1.6644273760818895</v>
      </c>
      <c r="AH390" s="152">
        <f>VLOOKUP(AH$2,怪物属性!$B$4:$F$29,5,FALSE)/($F390-VLOOKUP(AH$2,怪物属性!$B$4:$F$29,4,FALSE))</f>
        <v>12.676716917922947</v>
      </c>
      <c r="AI390" s="153">
        <f>$E390/(VLOOKUP(AI$2,怪物属性!$B$4:$F$29,3,FALSE)-$G390)/IF(AH390&lt;0,ABS(AH390),AH390)</f>
        <v>-1.7503054989507996</v>
      </c>
      <c r="AJ390" s="152">
        <f>VLOOKUP(AJ$2,怪物属性!$B$4:$F$29,5,FALSE)/($F390-VLOOKUP(AJ$2,怪物属性!$B$4:$F$29,4,FALSE))</f>
        <v>14.737259343148358</v>
      </c>
      <c r="AK390" s="153">
        <f>$E390/(VLOOKUP(AK$2,怪物属性!$B$4:$F$29,3,FALSE)-$G390)/IF(AJ390&lt;0,ABS(AJ390),AJ390)</f>
        <v>-1.8583923904550181</v>
      </c>
      <c r="AL390" s="152">
        <f>VLOOKUP(AL$2,怪物属性!$B$4:$F$29,5,FALSE)/($F390-VLOOKUP(AL$2,怪物属性!$B$4:$F$29,4,FALSE))</f>
        <v>16.43967789867229</v>
      </c>
      <c r="AM390" s="153">
        <f>$E390/(VLOOKUP(AM$2,怪物属性!$B$4:$F$29,3,FALSE)-$G390)/IF(AL390&lt;0,ABS(AL390),AL390)</f>
        <v>-2.235770350526193</v>
      </c>
      <c r="AN390" s="152">
        <f>VLOOKUP(AN$2,怪物属性!$B$4:$F$29,5,FALSE)/($F390-VLOOKUP(AN$2,怪物属性!$B$4:$F$29,4,FALSE))</f>
        <v>18.838921602024428</v>
      </c>
      <c r="AO390" s="153">
        <f>$E390/(VLOOKUP(AO$2,怪物属性!$B$4:$F$29,3,FALSE)-$G390)/IF(AN390&lt;0,ABS(AN390),AN390)</f>
        <v>-2.9065272311184152</v>
      </c>
      <c r="AP390" s="152">
        <f>VLOOKUP(AP$2,怪物属性!$B$4:$F$29,5,FALSE)/($F390-VLOOKUP(AP$2,怪物属性!$B$4:$F$29,4,FALSE))</f>
        <v>20.734508018214214</v>
      </c>
      <c r="AQ390" s="153">
        <f>$E390/(VLOOKUP(AQ$2,怪物属性!$B$4:$F$29,3,FALSE)-$G390)/IF(AP390&lt;0,ABS(AP390),AP390)</f>
        <v>-5.6451749062100909</v>
      </c>
      <c r="AR390" s="152">
        <f>VLOOKUP(AR$2,怪物属性!$B$4:$F$29,5,FALSE)/($F390-VLOOKUP(AR$2,怪物属性!$B$4:$F$29,4,FALSE))</f>
        <v>23.489018738666129</v>
      </c>
      <c r="AS390" s="153">
        <f>$E390/(VLOOKUP(AS$2,怪物属性!$B$4:$F$29,3,FALSE)-$G390)/IF(AR390&lt;0,ABS(AR390),AR390)</f>
        <v>31.370282047762835</v>
      </c>
      <c r="AT390" s="152">
        <f>VLOOKUP(AT$2,怪物属性!$B$4:$F$29,5,FALSE)/($F390-VLOOKUP(AT$2,怪物属性!$B$4:$F$29,4,FALSE))</f>
        <v>25.668929342795433</v>
      </c>
      <c r="AU390" s="153">
        <f>$E390/(VLOOKUP(AU$2,怪物属性!$B$4:$F$29,3,FALSE)-$G390)/IF(AT390&lt;0,ABS(AT390),AT390)</f>
        <v>3.0756631309983153</v>
      </c>
      <c r="AV390" s="152">
        <f>VLOOKUP(AV$2,怪物属性!$B$4:$F$29,5,FALSE)/($F390-VLOOKUP(AV$2,怪物属性!$B$4:$F$29,4,FALSE))</f>
        <v>28.908870372323594</v>
      </c>
      <c r="AW390" s="153">
        <f>$E390/(VLOOKUP(AW$2,怪物属性!$B$4:$F$29,3,FALSE)-$G390)/IF(AV390&lt;0,ABS(AV390),AV390)</f>
        <v>1.3315130206638697</v>
      </c>
      <c r="AX390" s="152">
        <f>VLOOKUP(AX$2,怪物属性!$B$4:$F$29,5,FALSE)/($F390-VLOOKUP(AX$2,怪物属性!$B$4:$F$29,4,FALSE))</f>
        <v>31.436866908618168</v>
      </c>
      <c r="AY390" s="153">
        <f>$E390/(VLOOKUP(AY$2,怪物属性!$B$4:$F$29,3,FALSE)-$G390)/IF(AX390&lt;0,ABS(AX390),AX390)</f>
        <v>0.80062560864701204</v>
      </c>
      <c r="AZ390" s="152">
        <f>VLOOKUP(AZ$2,怪物属性!$B$4:$F$29,5,FALSE)/($F390-VLOOKUP(AZ$2,怪物属性!$B$4:$F$29,4,FALSE))</f>
        <v>35.047297297297298</v>
      </c>
      <c r="BA390" s="153">
        <f>$E390/(VLOOKUP(BA$2,怪物属性!$B$4:$F$29,3,FALSE)-$G390)/IF(AZ390&lt;0,ABS(AZ390),AZ390)</f>
        <v>0.48625290776925373</v>
      </c>
      <c r="BB390" s="152">
        <f>VLOOKUP(BB$2,怪物属性!$B$4:$F$29,5,FALSE)/($F390-VLOOKUP(BB$2,怪物属性!$B$4:$F$29,4,FALSE))</f>
        <v>38.031342400946187</v>
      </c>
      <c r="BC390" s="153">
        <f>$E390/(VLOOKUP(BC$2,怪物属性!$B$4:$F$29,3,FALSE)-$G390)/IF(BB390&lt;0,ABS(BB390),BB390)</f>
        <v>0.32281413508295964</v>
      </c>
      <c r="BD390" s="152">
        <f>VLOOKUP(BD$2,怪物属性!$B$4:$F$29,5,FALSE)/($F390-VLOOKUP(BD$2,怪物属性!$B$4:$F$29,4,FALSE))</f>
        <v>42.451042076287848</v>
      </c>
      <c r="BE390" s="153">
        <f>$E390/(VLOOKUP(BE$2,怪物属性!$B$4:$F$29,3,FALSE)-$G390)/IF(BD390&lt;0,ABS(BD390),BD390)</f>
        <v>0.18849623538637961</v>
      </c>
    </row>
    <row r="391" spans="1:57" x14ac:dyDescent="0.15">
      <c r="A391" s="30">
        <f>VLOOKUP(B391,装备升级!W:AB,静态模拟!C391+1,FALSE)+IF(静态模拟!D391=0,0,VLOOKUP(B391,装备强化!AP:AZ,静态模拟!D391+1,FALSE))</f>
        <v>68</v>
      </c>
      <c r="B391" s="149">
        <v>35</v>
      </c>
      <c r="C391" s="149">
        <v>1</v>
      </c>
      <c r="D391" s="149">
        <v>0</v>
      </c>
      <c r="E391" s="149">
        <f t="shared" ref="E391:E454" si="19">1020+180*B391+7050+C391*(B391*420-120)+C391*D391*30</f>
        <v>28950</v>
      </c>
      <c r="F391" s="22">
        <f t="shared" ref="F391:F454" si="20">340+60*B391+2350+C391*(B391*140-40)+C391*D391*10</f>
        <v>9650</v>
      </c>
      <c r="G391" s="22">
        <f t="shared" ref="G391:G454" si="21">170+30*B391+1175+C391*(B391*70-20)+C391*D391*5</f>
        <v>4825</v>
      </c>
      <c r="H391" s="152">
        <f>VLOOKUP(H$2,怪物属性!$B$4:$F$29,5,FALSE)/($F391-VLOOKUP(H$2,怪物属性!$B$4:$F$29,4,FALSE))</f>
        <v>1.2253521126760563</v>
      </c>
      <c r="I391" s="153">
        <f>$E391/(VLOOKUP(I$2,怪物属性!$B$4:$F$29,3,FALSE)-$G391)/IF(H391&lt;0,ABS(H391),H391)</f>
        <v>-7.2118016083533334</v>
      </c>
      <c r="J391" s="152">
        <f>VLOOKUP(J$2,怪物属性!$B$4:$F$29,5,FALSE)/($F391-VLOOKUP(J$2,怪物属性!$B$4:$F$29,4,FALSE))</f>
        <v>1.8458884416331225</v>
      </c>
      <c r="K391" s="153">
        <f>$E391/(VLOOKUP(K$2,怪物属性!$B$4:$F$29,3,FALSE)-$G391)/IF(J391&lt;0,ABS(J391),J391)</f>
        <v>-5.4971975719934099</v>
      </c>
      <c r="L391" s="152">
        <f>VLOOKUP(L$2,怪物属性!$B$4:$F$29,5,FALSE)/($F391-VLOOKUP(L$2,怪物属性!$B$4:$F$29,4,FALSE))</f>
        <v>2.9823819591261453</v>
      </c>
      <c r="M391" s="153">
        <f>$E391/(VLOOKUP(M$2,怪物属性!$B$4:$F$29,3,FALSE)-$G391)/IF(L391&lt;0,ABS(L391),L391)</f>
        <v>-3.9979432222682441</v>
      </c>
      <c r="N391" s="152">
        <f>VLOOKUP(N$2,怪物属性!$B$4:$F$29,5,FALSE)/($F391-VLOOKUP(N$2,怪物属性!$B$4:$F$29,4,FALSE))</f>
        <v>3.9663946231397023</v>
      </c>
      <c r="O391" s="153">
        <f>$E391/(VLOOKUP(O$2,怪物属性!$B$4:$F$29,3,FALSE)-$G391)/IF(N391&lt;0,ABS(N391),N391)</f>
        <v>-3.6457641849798712</v>
      </c>
      <c r="P391" s="152">
        <f>VLOOKUP(P$2,怪物属性!$B$4:$F$29,5,FALSE)/($F391-VLOOKUP(P$2,怪物属性!$B$4:$F$29,4,FALSE))</f>
        <v>5.6275616640078541</v>
      </c>
      <c r="Q391" s="153">
        <f>$E391/(VLOOKUP(Q$2,怪物属性!$B$4:$F$29,3,FALSE)-$G391)/IF(P391&lt;0,ABS(P391),P391)</f>
        <v>-3.2703902771045334</v>
      </c>
      <c r="R391" s="152">
        <f>VLOOKUP(R$2,怪物属性!$B$4:$F$29,5,FALSE)/($F391-VLOOKUP(R$2,怪物属性!$B$4:$F$29,4,FALSE))</f>
        <v>7.081101471142965</v>
      </c>
      <c r="S391" s="153">
        <f>$E391/(VLOOKUP(S$2,怪物属性!$B$4:$F$29,3,FALSE)-$G391)/IF(R391&lt;0,ABS(R391),R391)</f>
        <v>-3.6535719447537232</v>
      </c>
      <c r="T391" s="152">
        <f>VLOOKUP(T$2,怪物属性!$B$4:$F$29,5,FALSE)/($F391-VLOOKUP(T$2,怪物属性!$B$4:$F$29,4,FALSE))</f>
        <v>9.3501544799176113</v>
      </c>
      <c r="U391" s="153">
        <f>$E391/(VLOOKUP(U$2,怪物属性!$B$4:$F$29,3,FALSE)-$G391)/IF(T391&lt;0,ABS(T391),T391)</f>
        <v>-4.5134191388386418</v>
      </c>
      <c r="V391" s="152">
        <f>VLOOKUP(V$2,怪物属性!$B$4:$F$29,5,FALSE)/($F391-VLOOKUP(V$2,怪物属性!$B$4:$F$29,4,FALSE))</f>
        <v>11.240105540897098</v>
      </c>
      <c r="W391" s="153">
        <f>$E391/(VLOOKUP(W$2,怪物属性!$B$4:$F$29,3,FALSE)-$G391)/IF(V391&lt;0,ABS(V391),V391)</f>
        <v>-10.385478191731032</v>
      </c>
      <c r="X391" s="152">
        <f>VLOOKUP(X$2,怪物属性!$B$4:$F$29,5,FALSE)/($F391-VLOOKUP(X$2,怪物属性!$B$4:$F$29,4,FALSE))</f>
        <v>14.193884454065756</v>
      </c>
      <c r="Y391" s="153">
        <f>$E391/(VLOOKUP(Y$2,怪物属性!$B$4:$F$29,3,FALSE)-$G391)/IF(X391&lt;0,ABS(X391),X391)</f>
        <v>10.622972906955685</v>
      </c>
      <c r="Z391" s="152">
        <f>VLOOKUP(Z$2,怪物属性!$B$4:$F$29,5,FALSE)/($F391-VLOOKUP(Z$2,怪物属性!$B$4:$F$29,4,FALSE))</f>
        <v>16.649812473954714</v>
      </c>
      <c r="AA391" s="153">
        <f>$E391/(VLOOKUP(AA$2,怪物属性!$B$4:$F$29,3,FALSE)-$G391)/IF(Z391&lt;0,ABS(Z391),Z391)</f>
        <v>2.7210615368863551</v>
      </c>
      <c r="AB391" s="152">
        <f>VLOOKUP(AB$2,怪物属性!$B$4:$F$29,5,FALSE)/($F391-VLOOKUP(AB$2,怪物属性!$B$4:$F$29,4,FALSE))</f>
        <v>30.067763794772507</v>
      </c>
      <c r="AC391" s="153">
        <f>$E391/(VLOOKUP(AC$2,怪物属性!$B$4:$F$29,3,FALSE)-$G391)/IF(AB391&lt;0,ABS(AB391),AB391)</f>
        <v>0.35620613284373875</v>
      </c>
      <c r="AD391" s="152">
        <f>VLOOKUP(AD$2,怪物属性!$B$4:$F$29,5,FALSE)/($F391-VLOOKUP(AD$2,怪物属性!$B$4:$F$29,4,FALSE))</f>
        <v>35.465642410940404</v>
      </c>
      <c r="AE391" s="153">
        <f>$E391/(VLOOKUP(AE$2,怪物属性!$B$4:$F$29,3,FALSE)-$G391)/IF(AD391&lt;0,ABS(AD391),AD391)</f>
        <v>0.24616494941229847</v>
      </c>
      <c r="AF391" s="152">
        <f>VLOOKUP(AF$2,怪物属性!$B$4:$F$29,5,FALSE)/($F391-VLOOKUP(AF$2,怪物属性!$B$4:$F$29,4,FALSE))</f>
        <v>43.560482440581765</v>
      </c>
      <c r="AG391" s="153">
        <f>$E391/(VLOOKUP(AG$2,怪物属性!$B$4:$F$29,3,FALSE)-$G391)/IF(AF391&lt;0,ABS(AF391),AF391)</f>
        <v>0.16833667436357327</v>
      </c>
      <c r="AH391" s="152">
        <f>VLOOKUP(AH$2,怪物属性!$B$4:$F$29,5,FALSE)/($F391-VLOOKUP(AH$2,怪物属性!$B$4:$F$29,4,FALSE))</f>
        <v>50.905829596412559</v>
      </c>
      <c r="AI391" s="153">
        <f>$E391/(VLOOKUP(AI$2,怪物属性!$B$4:$F$29,3,FALSE)-$G391)/IF(AH391&lt;0,ABS(AH391),AH391)</f>
        <v>0.1240884018933839</v>
      </c>
      <c r="AJ391" s="152">
        <f>VLOOKUP(AJ$2,怪物属性!$B$4:$F$29,5,FALSE)/($F391-VLOOKUP(AJ$2,怪物属性!$B$4:$F$29,4,FALSE))</f>
        <v>61.819477434679335</v>
      </c>
      <c r="AK391" s="153">
        <f>$E391/(VLOOKUP(AK$2,怪物属性!$B$4:$F$29,3,FALSE)-$G391)/IF(AJ391&lt;0,ABS(AJ391),AJ391)</f>
        <v>8.9284844362940721E-2</v>
      </c>
      <c r="AL391" s="152">
        <f>VLOOKUP(AL$2,怪物属性!$B$4:$F$29,5,FALSE)/($F391-VLOOKUP(AL$2,怪物属性!$B$4:$F$29,4,FALSE))</f>
        <v>72.619309760745296</v>
      </c>
      <c r="AM391" s="153">
        <f>$E391/(VLOOKUP(AM$2,怪物属性!$B$4:$F$29,3,FALSE)-$G391)/IF(AL391&lt;0,ABS(AL391),AL391)</f>
        <v>6.6832237826423849E-2</v>
      </c>
      <c r="AN391" s="152">
        <f>VLOOKUP(AN$2,怪物属性!$B$4:$F$29,5,FALSE)/($F391-VLOOKUP(AN$2,怪物属性!$B$4:$F$29,4,FALSE))</f>
        <v>87.802449535041958</v>
      </c>
      <c r="AO391" s="153">
        <f>$E391/(VLOOKUP(AO$2,怪物属性!$B$4:$F$29,3,FALSE)-$G391)/IF(AN391&lt;0,ABS(AN391),AN391)</f>
        <v>4.9529435584009761E-2</v>
      </c>
      <c r="AP391" s="152">
        <f>VLOOKUP(AP$2,怪物属性!$B$4:$F$29,5,FALSE)/($F391-VLOOKUP(AP$2,怪物属性!$B$4:$F$29,4,FALSE))</f>
        <v>103.08070866141732</v>
      </c>
      <c r="AQ391" s="153">
        <f>$E391/(VLOOKUP(AQ$2,怪物属性!$B$4:$F$29,3,FALSE)-$G391)/IF(AP391&lt;0,ABS(AP391),AP391)</f>
        <v>3.7906315911199688E-2</v>
      </c>
      <c r="AR391" s="152">
        <f>VLOOKUP(AR$2,怪物属性!$B$4:$F$29,5,FALSE)/($F391-VLOOKUP(AR$2,怪物属性!$B$4:$F$29,4,FALSE))</f>
        <v>125.62068965517241</v>
      </c>
      <c r="AS391" s="153">
        <f>$E391/(VLOOKUP(AS$2,怪物属性!$B$4:$F$29,3,FALSE)-$G391)/IF(AR391&lt;0,ABS(AR391),AR391)</f>
        <v>2.8190295829377442E-2</v>
      </c>
      <c r="AT391" s="152">
        <f>VLOOKUP(AT$2,怪物属性!$B$4:$F$29,5,FALSE)/($F391-VLOOKUP(AT$2,怪物属性!$B$4:$F$29,4,FALSE))</f>
        <v>150.98548094373865</v>
      </c>
      <c r="AU391" s="153">
        <f>$E391/(VLOOKUP(AU$2,怪物属性!$B$4:$F$29,3,FALSE)-$G391)/IF(AT391&lt;0,ABS(AT391),AT391)</f>
        <v>2.1186772447453445E-2</v>
      </c>
      <c r="AV391" s="152">
        <f>VLOOKUP(AV$2,怪物属性!$B$4:$F$29,5,FALSE)/($F391-VLOOKUP(AV$2,怪物属性!$B$4:$F$29,4,FALSE))</f>
        <v>194.24875974486179</v>
      </c>
      <c r="AW391" s="153">
        <f>$E391/(VLOOKUP(AW$2,怪物属性!$B$4:$F$29,3,FALSE)-$G391)/IF(AV391&lt;0,ABS(AV391),AV391)</f>
        <v>1.4785287758316199E-2</v>
      </c>
      <c r="AX391" s="152">
        <f>VLOOKUP(AX$2,怪物属性!$B$4:$F$29,5,FALSE)/($F391-VLOOKUP(AX$2,怪物属性!$B$4:$F$29,4,FALSE))</f>
        <v>250.04566996984059</v>
      </c>
      <c r="AY391" s="153">
        <f>$E391/(VLOOKUP(AY$2,怪物属性!$B$4:$F$29,3,FALSE)-$G391)/IF(AX391&lt;0,ABS(AX391),AX391)</f>
        <v>1.0389343999796704E-2</v>
      </c>
      <c r="AZ391" s="152">
        <f>VLOOKUP(AZ$2,怪物属性!$B$4:$F$29,5,FALSE)/($F391-VLOOKUP(AZ$2,怪物属性!$B$4:$F$29,4,FALSE))</f>
        <v>384.22222222222223</v>
      </c>
      <c r="BA391" s="153">
        <f>$E391/(VLOOKUP(BA$2,怪物属性!$B$4:$F$29,3,FALSE)-$G391)/IF(AZ391&lt;0,ABS(AZ391),AZ391)</f>
        <v>5.9751801268559061E-3</v>
      </c>
      <c r="BB391" s="152">
        <f>VLOOKUP(BB$2,怪物属性!$B$4:$F$29,5,FALSE)/($F391-VLOOKUP(BB$2,怪物属性!$B$4:$F$29,4,FALSE))</f>
        <v>835.20779220779218</v>
      </c>
      <c r="BC391" s="153">
        <f>$E391/(VLOOKUP(BC$2,怪物属性!$B$4:$F$29,3,FALSE)-$G391)/IF(BB391&lt;0,ABS(BB391),BB391)</f>
        <v>2.4117751832530435E-3</v>
      </c>
      <c r="BD391" s="152">
        <f>VLOOKUP(BD$2,怪物属性!$B$4:$F$29,5,FALSE)/($F391-VLOOKUP(BD$2,怪物属性!$B$4:$F$29,4,FALSE))</f>
        <v>-734.37414965986397</v>
      </c>
      <c r="BE391" s="153">
        <f>$E391/(VLOOKUP(BE$2,怪物属性!$B$4:$F$29,3,FALSE)-$G391)/IF(BD391&lt;0,ABS(BD391),BD391)</f>
        <v>2.2222967609271567E-3</v>
      </c>
    </row>
    <row r="392" spans="1:57" x14ac:dyDescent="0.15">
      <c r="A392" s="30">
        <f>VLOOKUP(B392,装备升级!W:AB,静态模拟!C392+1,FALSE)+IF(静态模拟!D392=0,0,VLOOKUP(B392,装备强化!AP:AZ,静态模拟!D392+1,FALSE))</f>
        <v>833</v>
      </c>
      <c r="B392" s="149">
        <v>35</v>
      </c>
      <c r="C392" s="149">
        <v>1</v>
      </c>
      <c r="D392" s="149">
        <v>1</v>
      </c>
      <c r="E392" s="149">
        <f t="shared" si="19"/>
        <v>28980</v>
      </c>
      <c r="F392" s="22">
        <f t="shared" si="20"/>
        <v>9660</v>
      </c>
      <c r="G392" s="22">
        <f t="shared" si="21"/>
        <v>4830</v>
      </c>
      <c r="H392" s="152">
        <f>VLOOKUP(H$2,怪物属性!$B$4:$F$29,5,FALSE)/($F392-VLOOKUP(H$2,怪物属性!$B$4:$F$29,4,FALSE))</f>
        <v>1.2239729881823298</v>
      </c>
      <c r="I392" s="153">
        <f>$E392/(VLOOKUP(I$2,怪物属性!$B$4:$F$29,3,FALSE)-$G392)/IF(H392&lt;0,ABS(H392),H392)</f>
        <v>-7.2163953378385477</v>
      </c>
      <c r="J392" s="152">
        <f>VLOOKUP(J$2,怪物属性!$B$4:$F$29,5,FALSE)/($F392-VLOOKUP(J$2,怪物属性!$B$4:$F$29,4,FALSE))</f>
        <v>1.8437679494543366</v>
      </c>
      <c r="K392" s="153">
        <f>$E392/(VLOOKUP(K$2,怪物属性!$B$4:$F$29,3,FALSE)-$G392)/IF(J392&lt;0,ABS(J392),J392)</f>
        <v>-5.4995847040280434</v>
      </c>
      <c r="L392" s="152">
        <f>VLOOKUP(L$2,怪物属性!$B$4:$F$29,5,FALSE)/($F392-VLOOKUP(L$2,怪物属性!$B$4:$F$29,4,FALSE))</f>
        <v>2.9788831534490847</v>
      </c>
      <c r="M392" s="153">
        <f>$E392/(VLOOKUP(M$2,怪物属性!$B$4:$F$29,3,FALSE)-$G392)/IF(L392&lt;0,ABS(L392),L392)</f>
        <v>-3.9985525116603231</v>
      </c>
      <c r="N392" s="152">
        <f>VLOOKUP(N$2,怪物属性!$B$4:$F$29,5,FALSE)/($F392-VLOOKUP(N$2,怪物属性!$B$4:$F$29,4,FALSE))</f>
        <v>3.9616398945097098</v>
      </c>
      <c r="O392" s="153">
        <f>$E392/(VLOOKUP(O$2,怪物属性!$B$4:$F$29,3,FALSE)-$G392)/IF(N392&lt;0,ABS(N392),N392)</f>
        <v>-3.6448193848762447</v>
      </c>
      <c r="P392" s="152">
        <f>VLOOKUP(P$2,怪物属性!$B$4:$F$29,5,FALSE)/($F392-VLOOKUP(P$2,怪物属性!$B$4:$F$29,4,FALSE))</f>
        <v>5.6206642970952325</v>
      </c>
      <c r="Q392" s="153">
        <f>$E392/(VLOOKUP(Q$2,怪物属性!$B$4:$F$29,3,FALSE)-$G392)/IF(P392&lt;0,ABS(P392),P392)</f>
        <v>-3.2674107615532049</v>
      </c>
      <c r="R392" s="152">
        <f>VLOOKUP(R$2,怪物属性!$B$4:$F$29,5,FALSE)/($F392-VLOOKUP(R$2,怪物属性!$B$4:$F$29,4,FALSE))</f>
        <v>7.0722089664699235</v>
      </c>
      <c r="S392" s="153">
        <f>$E392/(VLOOKUP(S$2,怪物属性!$B$4:$F$29,3,FALSE)-$G392)/IF(R392&lt;0,ABS(R392),R392)</f>
        <v>-3.6456669014880188</v>
      </c>
      <c r="T392" s="152">
        <f>VLOOKUP(T$2,怪物属性!$B$4:$F$29,5,FALSE)/($F392-VLOOKUP(T$2,怪物属性!$B$4:$F$29,4,FALSE))</f>
        <v>9.338133196194395</v>
      </c>
      <c r="U392" s="153">
        <f>$E392/(VLOOKUP(U$2,怪物属性!$B$4:$F$29,3,FALSE)-$G392)/IF(T392&lt;0,ABS(T392),T392)</f>
        <v>-4.4911780162838211</v>
      </c>
      <c r="V392" s="152">
        <f>VLOOKUP(V$2,怪物属性!$B$4:$F$29,5,FALSE)/($F392-VLOOKUP(V$2,怪物属性!$B$4:$F$29,4,FALSE))</f>
        <v>11.225296442687746</v>
      </c>
      <c r="W392" s="153">
        <f>$E392/(VLOOKUP(W$2,怪物属性!$B$4:$F$29,3,FALSE)-$G392)/IF(V392&lt;0,ABS(V392),V392)</f>
        <v>-10.204225352112678</v>
      </c>
      <c r="X392" s="152">
        <f>VLOOKUP(X$2,怪物属性!$B$4:$F$29,5,FALSE)/($F392-VLOOKUP(X$2,怪物属性!$B$4:$F$29,4,FALSE))</f>
        <v>14.174706120794488</v>
      </c>
      <c r="Y392" s="153">
        <f>$E392/(VLOOKUP(Y$2,怪物属性!$B$4:$F$29,3,FALSE)-$G392)/IF(X392&lt;0,ABS(X392),X392)</f>
        <v>10.933084658787928</v>
      </c>
      <c r="Z392" s="152">
        <f>VLOOKUP(Z$2,怪物属性!$B$4:$F$29,5,FALSE)/($F392-VLOOKUP(Z$2,怪物属性!$B$4:$F$29,4,FALSE))</f>
        <v>16.626716604244695</v>
      </c>
      <c r="AA392" s="153">
        <f>$E392/(VLOOKUP(AA$2,怪物属性!$B$4:$F$29,3,FALSE)-$G392)/IF(Z392&lt;0,ABS(Z392),Z392)</f>
        <v>2.7491765372449608</v>
      </c>
      <c r="AB392" s="152">
        <f>VLOOKUP(AB$2,怪物属性!$B$4:$F$29,5,FALSE)/($F392-VLOOKUP(AB$2,怪物属性!$B$4:$F$29,4,FALSE))</f>
        <v>30.019329896907216</v>
      </c>
      <c r="AC392" s="153">
        <f>$E392/(VLOOKUP(AC$2,怪物属性!$B$4:$F$29,3,FALSE)-$G392)/IF(AB392&lt;0,ABS(AB392),AB392)</f>
        <v>0.35781244555481467</v>
      </c>
      <c r="AD392" s="152">
        <f>VLOOKUP(AD$2,怪物属性!$B$4:$F$29,5,FALSE)/($F392-VLOOKUP(AD$2,怪物属性!$B$4:$F$29,4,FALSE))</f>
        <v>35.405865498061686</v>
      </c>
      <c r="AE392" s="153">
        <f>$E392/(VLOOKUP(AE$2,怪物属性!$B$4:$F$29,3,FALSE)-$G392)/IF(AD392&lt;0,ABS(AD392),AD392)</f>
        <v>0.24720883342366667</v>
      </c>
      <c r="AF392" s="152">
        <f>VLOOKUP(AF$2,怪物属性!$B$4:$F$29,5,FALSE)/($F392-VLOOKUP(AF$2,怪物属性!$B$4:$F$29,4,FALSE))</f>
        <v>43.483356940509914</v>
      </c>
      <c r="AG392" s="153">
        <f>$E392/(VLOOKUP(AG$2,怪物属性!$B$4:$F$29,3,FALSE)-$G392)/IF(AF392&lt;0,ABS(AF392),AF392)</f>
        <v>0.16902406397362071</v>
      </c>
      <c r="AH392" s="152">
        <f>VLOOKUP(AH$2,怪物属性!$B$4:$F$29,5,FALSE)/($F392-VLOOKUP(AH$2,怪物属性!$B$4:$F$29,4,FALSE))</f>
        <v>50.810891458411042</v>
      </c>
      <c r="AI392" s="153">
        <f>$E392/(VLOOKUP(AI$2,怪物属性!$B$4:$F$29,3,FALSE)-$G392)/IF(AH392&lt;0,ABS(AH392),AH392)</f>
        <v>0.12458500623904933</v>
      </c>
      <c r="AJ392" s="152">
        <f>VLOOKUP(AJ$2,怪物属性!$B$4:$F$29,5,FALSE)/($F392-VLOOKUP(AJ$2,怪物属性!$B$4:$F$29,4,FALSE))</f>
        <v>61.697352824970366</v>
      </c>
      <c r="AK392" s="153">
        <f>$E392/(VLOOKUP(AK$2,怪物属性!$B$4:$F$29,3,FALSE)-$G392)/IF(AJ392&lt;0,ABS(AJ392),AJ392)</f>
        <v>8.963973489810248E-2</v>
      </c>
      <c r="AL392" s="152">
        <f>VLOOKUP(AL$2,怪物属性!$B$4:$F$29,5,FALSE)/($F392-VLOOKUP(AL$2,怪物属性!$B$4:$F$29,4,FALSE))</f>
        <v>72.465877878723859</v>
      </c>
      <c r="AM392" s="153">
        <f>$E392/(VLOOKUP(AM$2,怪物属性!$B$4:$F$29,3,FALSE)-$G392)/IF(AL392&lt;0,ABS(AL392),AL392)</f>
        <v>6.7099388701536269E-2</v>
      </c>
      <c r="AN392" s="152">
        <f>VLOOKUP(AN$2,怪物属性!$B$4:$F$29,5,FALSE)/($F392-VLOOKUP(AN$2,怪物属性!$B$4:$F$29,4,FALSE))</f>
        <v>87.603756505996827</v>
      </c>
      <c r="AO392" s="153">
        <f>$E392/(VLOOKUP(AO$2,怪物属性!$B$4:$F$29,3,FALSE)-$G392)/IF(AN392&lt;0,ABS(AN392),AN392)</f>
        <v>4.9730567039904118E-2</v>
      </c>
      <c r="AP392" s="152">
        <f>VLOOKUP(AP$2,怪物属性!$B$4:$F$29,5,FALSE)/($F392-VLOOKUP(AP$2,怪物属性!$B$4:$F$29,4,FALSE))</f>
        <v>102.82768777614139</v>
      </c>
      <c r="AQ392" s="153">
        <f>$E392/(VLOOKUP(AQ$2,怪物属性!$B$4:$F$29,3,FALSE)-$G392)/IF(AP392&lt;0,ABS(AP392),AP392)</f>
        <v>3.8064655258462719E-2</v>
      </c>
      <c r="AR392" s="152">
        <f>VLOOKUP(AR$2,怪物属性!$B$4:$F$29,5,FALSE)/($F392-VLOOKUP(AR$2,怪物属性!$B$4:$F$29,4,FALSE))</f>
        <v>125.28318108543793</v>
      </c>
      <c r="AS392" s="153">
        <f>$E392/(VLOOKUP(AS$2,怪物属性!$B$4:$F$29,3,FALSE)-$G392)/IF(AR392&lt;0,ABS(AR392),AR392)</f>
        <v>2.8312847680583914E-2</v>
      </c>
      <c r="AT392" s="152">
        <f>VLOOKUP(AT$2,怪物属性!$B$4:$F$29,5,FALSE)/($F392-VLOOKUP(AT$2,怪物属性!$B$4:$F$29,4,FALSE))</f>
        <v>150.53015681544028</v>
      </c>
      <c r="AU392" s="153">
        <f>$E392/(VLOOKUP(AU$2,怪物属性!$B$4:$F$29,3,FALSE)-$G392)/IF(AT392&lt;0,ABS(AT392),AT392)</f>
        <v>2.1284639352570228E-2</v>
      </c>
      <c r="AV392" s="152">
        <f>VLOOKUP(AV$2,怪物属性!$B$4:$F$29,5,FALSE)/($F392-VLOOKUP(AV$2,怪物属性!$B$4:$F$29,4,FALSE))</f>
        <v>193.56285310734464</v>
      </c>
      <c r="AW392" s="153">
        <f>$E392/(VLOOKUP(AW$2,怪物属性!$B$4:$F$29,3,FALSE)-$G392)/IF(AV392&lt;0,ABS(AV392),AV392)</f>
        <v>1.4860427777494356E-2</v>
      </c>
      <c r="AX392" s="152">
        <f>VLOOKUP(AX$2,怪物属性!$B$4:$F$29,5,FALSE)/($F392-VLOOKUP(AX$2,怪物属性!$B$4:$F$29,4,FALSE))</f>
        <v>248.97297297297297</v>
      </c>
      <c r="AY392" s="153">
        <f>$E392/(VLOOKUP(AY$2,怪物属性!$B$4:$F$29,3,FALSE)-$G392)/IF(AX392&lt;0,ABS(AX392),AX392)</f>
        <v>1.044960735180836E-2</v>
      </c>
      <c r="AZ392" s="152">
        <f>VLOOKUP(AZ$2,怪物属性!$B$4:$F$29,5,FALSE)/($F392-VLOOKUP(AZ$2,怪物属性!$B$4:$F$29,4,FALSE))</f>
        <v>381.86503067484665</v>
      </c>
      <c r="BA392" s="153">
        <f>$E392/(VLOOKUP(BA$2,怪物属性!$B$4:$F$29,3,FALSE)-$G392)/IF(AZ392&lt;0,ABS(AZ392),AZ392)</f>
        <v>6.0206813374937959E-3</v>
      </c>
      <c r="BB392" s="152">
        <f>VLOOKUP(BB$2,怪物属性!$B$4:$F$29,5,FALSE)/($F392-VLOOKUP(BB$2,怪物属性!$B$4:$F$29,4,FALSE))</f>
        <v>824.5</v>
      </c>
      <c r="BC392" s="153">
        <f>$E392/(VLOOKUP(BC$2,怪物属性!$B$4:$F$29,3,FALSE)-$G392)/IF(BB392&lt;0,ABS(BB392),BB392)</f>
        <v>2.4464797726647925E-3</v>
      </c>
      <c r="BD392" s="152">
        <f>VLOOKUP(BD$2,怪物属性!$B$4:$F$29,5,FALSE)/($F392-VLOOKUP(BD$2,怪物属性!$B$4:$F$29,4,FALSE))</f>
        <v>-742.79587155963304</v>
      </c>
      <c r="BE392" s="153">
        <f>$E392/(VLOOKUP(BE$2,怪物属性!$B$4:$F$29,3,FALSE)-$G392)/IF(BD392&lt;0,ABS(BD392),BD392)</f>
        <v>2.1999975426737423E-3</v>
      </c>
    </row>
    <row r="393" spans="1:57" x14ac:dyDescent="0.15">
      <c r="A393" s="30">
        <f>VLOOKUP(B393,装备升级!W:AB,静态模拟!C393+1,FALSE)+IF(静态模拟!D393=0,0,VLOOKUP(B393,装备强化!AP:AZ,静态模拟!D393+1,FALSE))</f>
        <v>1897</v>
      </c>
      <c r="B393" s="149">
        <v>35</v>
      </c>
      <c r="C393" s="149">
        <v>1</v>
      </c>
      <c r="D393" s="149">
        <v>2</v>
      </c>
      <c r="E393" s="149">
        <f t="shared" si="19"/>
        <v>29010</v>
      </c>
      <c r="F393" s="22">
        <f t="shared" si="20"/>
        <v>9670</v>
      </c>
      <c r="G393" s="22">
        <f t="shared" si="21"/>
        <v>4835</v>
      </c>
      <c r="H393" s="152">
        <f>VLOOKUP(H$2,怪物属性!$B$4:$F$29,5,FALSE)/($F393-VLOOKUP(H$2,怪物属性!$B$4:$F$29,4,FALSE))</f>
        <v>1.2225969645868466</v>
      </c>
      <c r="I393" s="153">
        <f>$E393/(VLOOKUP(I$2,怪物属性!$B$4:$F$29,3,FALSE)-$G393)/IF(H393&lt;0,ABS(H393),H393)</f>
        <v>-7.2209918777677498</v>
      </c>
      <c r="J393" s="152">
        <f>VLOOKUP(J$2,怪物属性!$B$4:$F$29,5,FALSE)/($F393-VLOOKUP(J$2,怪物属性!$B$4:$F$29,4,FALSE))</f>
        <v>1.8416523235800344</v>
      </c>
      <c r="K393" s="153">
        <f>$E393/(VLOOKUP(K$2,怪物属性!$B$4:$F$29,3,FALSE)-$G393)/IF(J393&lt;0,ABS(J393),J393)</f>
        <v>-5.5019765555377829</v>
      </c>
      <c r="L393" s="152">
        <f>VLOOKUP(L$2,怪物属性!$B$4:$F$29,5,FALSE)/($F393-VLOOKUP(L$2,怪物属性!$B$4:$F$29,4,FALSE))</f>
        <v>2.97539254745723</v>
      </c>
      <c r="M393" s="153">
        <f>$E393/(VLOOKUP(M$2,怪物属性!$B$4:$F$29,3,FALSE)-$G393)/IF(L393&lt;0,ABS(L393),L393)</f>
        <v>-3.9991689940777015</v>
      </c>
      <c r="N393" s="152">
        <f>VLOOKUP(N$2,怪物属性!$B$4:$F$29,5,FALSE)/($F393-VLOOKUP(N$2,怪物属性!$B$4:$F$29,4,FALSE))</f>
        <v>3.9568965517241379</v>
      </c>
      <c r="O393" s="153">
        <f>$E393/(VLOOKUP(O$2,怪物属性!$B$4:$F$29,3,FALSE)-$G393)/IF(N393&lt;0,ABS(N393),N393)</f>
        <v>-3.6438883041619565</v>
      </c>
      <c r="P393" s="152">
        <f>VLOOKUP(P$2,怪物属性!$B$4:$F$29,5,FALSE)/($F393-VLOOKUP(P$2,怪物属性!$B$4:$F$29,4,FALSE))</f>
        <v>5.6137838168686498</v>
      </c>
      <c r="Q393" s="153">
        <f>$E393/(VLOOKUP(Q$2,怪物属性!$B$4:$F$29,3,FALSE)-$G393)/IF(P393&lt;0,ABS(P393),P393)</f>
        <v>-3.2644583330124886</v>
      </c>
      <c r="R393" s="152">
        <f>VLOOKUP(R$2,怪物属性!$B$4:$F$29,5,FALSE)/($F393-VLOOKUP(R$2,怪物属性!$B$4:$F$29,4,FALSE))</f>
        <v>7.0633387683431579</v>
      </c>
      <c r="S393" s="153">
        <f>$E393/(VLOOKUP(S$2,怪物属性!$B$4:$F$29,3,FALSE)-$G393)/IF(R393&lt;0,ABS(R393),R393)</f>
        <v>-3.6378413131367848</v>
      </c>
      <c r="T393" s="152">
        <f>VLOOKUP(T$2,怪物属性!$B$4:$F$29,5,FALSE)/($F393-VLOOKUP(T$2,怪物属性!$B$4:$F$29,4,FALSE))</f>
        <v>9.3261427837699031</v>
      </c>
      <c r="U393" s="153">
        <f>$E393/(VLOOKUP(U$2,怪物属性!$B$4:$F$29,3,FALSE)-$G393)/IF(T393&lt;0,ABS(T393),T393)</f>
        <v>-4.4692683190842066</v>
      </c>
      <c r="V393" s="152">
        <f>VLOOKUP(V$2,怪物属性!$B$4:$F$29,5,FALSE)/($F393-VLOOKUP(V$2,怪物属性!$B$4:$F$29,4,FALSE))</f>
        <v>11.210526315789474</v>
      </c>
      <c r="W393" s="153">
        <f>$E393/(VLOOKUP(W$2,怪物属性!$B$4:$F$29,3,FALSE)-$G393)/IF(V393&lt;0,ABS(V393),V393)</f>
        <v>-10.03002511191178</v>
      </c>
      <c r="X393" s="152">
        <f>VLOOKUP(X$2,怪物属性!$B$4:$F$29,5,FALSE)/($F393-VLOOKUP(X$2,怪物属性!$B$4:$F$29,4,FALSE))</f>
        <v>14.155579543921199</v>
      </c>
      <c r="Y393" s="153">
        <f>$E393/(VLOOKUP(Y$2,怪物属性!$B$4:$F$29,3,FALSE)-$G393)/IF(X393&lt;0,ABS(X393),X393)</f>
        <v>11.260266942871535</v>
      </c>
      <c r="Z393" s="152">
        <f>VLOOKUP(Z$2,怪物属性!$B$4:$F$29,5,FALSE)/($F393-VLOOKUP(Z$2,怪物属性!$B$4:$F$29,4,FALSE))</f>
        <v>16.603684720875467</v>
      </c>
      <c r="AA393" s="153">
        <f>$E393/(VLOOKUP(AA$2,怪物属性!$B$4:$F$29,3,FALSE)-$G393)/IF(Z393&lt;0,ABS(Z393),Z393)</f>
        <v>2.777746475219157</v>
      </c>
      <c r="AB393" s="152">
        <f>VLOOKUP(AB$2,怪物属性!$B$4:$F$29,5,FALSE)/($F393-VLOOKUP(AB$2,怪物属性!$B$4:$F$29,4,FALSE))</f>
        <v>29.971051785139917</v>
      </c>
      <c r="AC393" s="153">
        <f>$E393/(VLOOKUP(AC$2,怪物属性!$B$4:$F$29,3,FALSE)-$G393)/IF(AB393&lt;0,ABS(AB393),AB393)</f>
        <v>0.3594259185711734</v>
      </c>
      <c r="AD393" s="152">
        <f>VLOOKUP(AD$2,怪物属性!$B$4:$F$29,5,FALSE)/($F393-VLOOKUP(AD$2,怪物属性!$B$4:$F$29,4,FALSE))</f>
        <v>35.346289752650179</v>
      </c>
      <c r="AE393" s="153">
        <f>$E393/(VLOOKUP(AE$2,怪物属性!$B$4:$F$29,3,FALSE)-$G393)/IF(AD393&lt;0,ABS(AD393),AD393)</f>
        <v>0.24825673894927708</v>
      </c>
      <c r="AF393" s="152">
        <f>VLOOKUP(AF$2,怪物属性!$B$4:$F$29,5,FALSE)/($F393-VLOOKUP(AF$2,怪物属性!$B$4:$F$29,4,FALSE))</f>
        <v>43.40650406504065</v>
      </c>
      <c r="AG393" s="153">
        <f>$E393/(VLOOKUP(AG$2,怪物属性!$B$4:$F$29,3,FALSE)-$G393)/IF(AF393&lt;0,ABS(AF393),AF393)</f>
        <v>0.16971381949340075</v>
      </c>
      <c r="AH393" s="152">
        <f>VLOOKUP(AH$2,怪物属性!$B$4:$F$29,5,FALSE)/($F393-VLOOKUP(AH$2,怪物属性!$B$4:$F$29,4,FALSE))</f>
        <v>50.716306775874905</v>
      </c>
      <c r="AI393" s="153">
        <f>$E393/(VLOOKUP(AI$2,怪物属性!$B$4:$F$29,3,FALSE)-$G393)/IF(AH393&lt;0,ABS(AH393),AH393)</f>
        <v>0.12508317811118885</v>
      </c>
      <c r="AJ393" s="152">
        <f>VLOOKUP(AJ$2,怪物属性!$B$4:$F$29,5,FALSE)/($F393-VLOOKUP(AJ$2,怪物属性!$B$4:$F$29,4,FALSE))</f>
        <v>61.57570977917981</v>
      </c>
      <c r="AK393" s="153">
        <f>$E393/(VLOOKUP(AK$2,怪物属性!$B$4:$F$29,3,FALSE)-$G393)/IF(AJ393&lt;0,ABS(AJ393),AJ393)</f>
        <v>8.9995670335101682E-2</v>
      </c>
      <c r="AL393" s="152">
        <f>VLOOKUP(AL$2,怪物属性!$B$4:$F$29,5,FALSE)/($F393-VLOOKUP(AL$2,怪物属性!$B$4:$F$29,4,FALSE))</f>
        <v>72.313092979127134</v>
      </c>
      <c r="AM393" s="153">
        <f>$E393/(VLOOKUP(AM$2,怪物属性!$B$4:$F$29,3,FALSE)-$G393)/IF(AL393&lt;0,ABS(AL393),AL393)</f>
        <v>6.7367281957302252E-2</v>
      </c>
      <c r="AN393" s="152">
        <f>VLOOKUP(AN$2,怪物属性!$B$4:$F$29,5,FALSE)/($F393-VLOOKUP(AN$2,怪物属性!$B$4:$F$29,4,FALSE))</f>
        <v>87.405960713479345</v>
      </c>
      <c r="AO393" s="153">
        <f>$E393/(VLOOKUP(AO$2,怪物属性!$B$4:$F$29,3,FALSE)-$G393)/IF(AN393&lt;0,ABS(AN393),AN393)</f>
        <v>4.9932234258933846E-2</v>
      </c>
      <c r="AP393" s="152">
        <f>VLOOKUP(AP$2,怪物属性!$B$4:$F$29,5,FALSE)/($F393-VLOOKUP(AP$2,怪物属性!$B$4:$F$29,4,FALSE))</f>
        <v>102.57590597453476</v>
      </c>
      <c r="AQ393" s="153">
        <f>$E393/(VLOOKUP(AQ$2,怪物属性!$B$4:$F$29,3,FALSE)-$G393)/IF(AP393&lt;0,ABS(AP393),AP393)</f>
        <v>3.8223402180781983E-2</v>
      </c>
      <c r="AR393" s="152">
        <f>VLOOKUP(AR$2,怪物属性!$B$4:$F$29,5,FALSE)/($F393-VLOOKUP(AR$2,怪物属性!$B$4:$F$29,4,FALSE))</f>
        <v>124.94748124330118</v>
      </c>
      <c r="AS393" s="153">
        <f>$E393/(VLOOKUP(AS$2,怪物属性!$B$4:$F$29,3,FALSE)-$G393)/IF(AR393&lt;0,ABS(AR393),AR393)</f>
        <v>2.8435707214920645E-2</v>
      </c>
      <c r="AT393" s="152">
        <f>VLOOKUP(AT$2,怪物属性!$B$4:$F$29,5,FALSE)/($F393-VLOOKUP(AT$2,怪物属性!$B$4:$F$29,4,FALSE))</f>
        <v>150.07757065544197</v>
      </c>
      <c r="AU393" s="153">
        <f>$E393/(VLOOKUP(AU$2,怪物属性!$B$4:$F$29,3,FALSE)-$G393)/IF(AT393&lt;0,ABS(AT393),AT393)</f>
        <v>2.138274748481753E-2</v>
      </c>
      <c r="AV393" s="152">
        <f>VLOOKUP(AV$2,怪物属性!$B$4:$F$29,5,FALSE)/($F393-VLOOKUP(AV$2,怪物属性!$B$4:$F$29,4,FALSE))</f>
        <v>192.88177339901478</v>
      </c>
      <c r="AW393" s="153">
        <f>$E393/(VLOOKUP(AW$2,怪物属性!$B$4:$F$29,3,FALSE)-$G393)/IF(AV393&lt;0,ABS(AV393),AV393)</f>
        <v>1.493575110860422E-2</v>
      </c>
      <c r="AX393" s="152">
        <f>VLOOKUP(AX$2,怪物属性!$B$4:$F$29,5,FALSE)/($F393-VLOOKUP(AX$2,怪物属性!$B$4:$F$29,4,FALSE))</f>
        <v>247.90944041008117</v>
      </c>
      <c r="AY393" s="153">
        <f>$E393/(VLOOKUP(AY$2,怪物属性!$B$4:$F$29,3,FALSE)-$G393)/IF(AX393&lt;0,ABS(AX393),AX393)</f>
        <v>1.0510017684393918E-2</v>
      </c>
      <c r="AZ393" s="152">
        <f>VLOOKUP(AZ$2,怪物属性!$B$4:$F$29,5,FALSE)/($F393-VLOOKUP(AZ$2,怪物属性!$B$4:$F$29,4,FALSE))</f>
        <v>379.53658536585368</v>
      </c>
      <c r="BA393" s="153">
        <f>$E393/(VLOOKUP(BA$2,怪物属性!$B$4:$F$29,3,FALSE)-$G393)/IF(AZ393&lt;0,ABS(AZ393),AZ393)</f>
        <v>6.0662951640395243E-3</v>
      </c>
      <c r="BB393" s="152">
        <f>VLOOKUP(BB$2,怪物属性!$B$4:$F$29,5,FALSE)/($F393-VLOOKUP(BB$2,怪物属性!$B$4:$F$29,4,FALSE))</f>
        <v>814.0632911392405</v>
      </c>
      <c r="BC393" s="153">
        <f>$E393/(VLOOKUP(BC$2,怪物属性!$B$4:$F$29,3,FALSE)-$G393)/IF(BB393&lt;0,ABS(BB393),BB393)</f>
        <v>2.4812734870076577E-3</v>
      </c>
      <c r="BD393" s="152">
        <f>VLOOKUP(BD$2,怪物属性!$B$4:$F$29,5,FALSE)/($F393-VLOOKUP(BD$2,怪物属性!$B$4:$F$29,4,FALSE))</f>
        <v>-751.41299303944311</v>
      </c>
      <c r="BE393" s="153">
        <f>$E393/(VLOOKUP(BE$2,怪物属性!$B$4:$F$29,3,FALSE)-$G393)/IF(BD393&lt;0,ABS(BD393),BD393)</f>
        <v>2.1776334972313637E-3</v>
      </c>
    </row>
    <row r="394" spans="1:57" x14ac:dyDescent="0.15">
      <c r="A394" s="30">
        <f>VLOOKUP(B394,装备升级!W:AB,静态模拟!C394+1,FALSE)+IF(静态模拟!D394=0,0,VLOOKUP(B394,装备强化!AP:AZ,静态模拟!D394+1,FALSE))</f>
        <v>3097</v>
      </c>
      <c r="B394" s="149">
        <v>35</v>
      </c>
      <c r="C394" s="149">
        <v>1</v>
      </c>
      <c r="D394" s="149">
        <v>3</v>
      </c>
      <c r="E394" s="149">
        <f t="shared" si="19"/>
        <v>29040</v>
      </c>
      <c r="F394" s="22">
        <f t="shared" si="20"/>
        <v>9680</v>
      </c>
      <c r="G394" s="22">
        <f t="shared" si="21"/>
        <v>4840</v>
      </c>
      <c r="H394" s="152">
        <f>VLOOKUP(H$2,怪物属性!$B$4:$F$29,5,FALSE)/($F394-VLOOKUP(H$2,怪物属性!$B$4:$F$29,4,FALSE))</f>
        <v>1.2212240314430096</v>
      </c>
      <c r="I394" s="153">
        <f>$E394/(VLOOKUP(I$2,怪物属性!$B$4:$F$29,3,FALSE)-$G394)/IF(H394&lt;0,ABS(H394),H394)</f>
        <v>-7.2255912153312583</v>
      </c>
      <c r="J394" s="152">
        <f>VLOOKUP(J$2,怪物属性!$B$4:$F$29,5,FALSE)/($F394-VLOOKUP(J$2,怪物属性!$B$4:$F$29,4,FALSE))</f>
        <v>1.8395415472779371</v>
      </c>
      <c r="K394" s="153">
        <f>$E394/(VLOOKUP(K$2,怪物属性!$B$4:$F$29,3,FALSE)-$G394)/IF(J394&lt;0,ABS(J394),J394)</f>
        <v>-5.504373101839179</v>
      </c>
      <c r="L394" s="152">
        <f>VLOOKUP(L$2,怪物属性!$B$4:$F$29,5,FALSE)/($F394-VLOOKUP(L$2,怪物属性!$B$4:$F$29,4,FALSE))</f>
        <v>2.9719101123595504</v>
      </c>
      <c r="M394" s="153">
        <f>$E394/(VLOOKUP(M$2,怪物属性!$B$4:$F$29,3,FALSE)-$G394)/IF(L394&lt;0,ABS(L394),L394)</f>
        <v>-3.9997926253552647</v>
      </c>
      <c r="N394" s="152">
        <f>VLOOKUP(N$2,怪物属性!$B$4:$F$29,5,FALSE)/($F394-VLOOKUP(N$2,怪物属性!$B$4:$F$29,4,FALSE))</f>
        <v>3.9521645539344656</v>
      </c>
      <c r="O394" s="153">
        <f>$E394/(VLOOKUP(O$2,怪物属性!$B$4:$F$29,3,FALSE)-$G394)/IF(N394&lt;0,ABS(N394),N394)</f>
        <v>-3.6429708408088257</v>
      </c>
      <c r="P394" s="152">
        <f>VLOOKUP(P$2,怪物属性!$B$4:$F$29,5,FALSE)/($F394-VLOOKUP(P$2,怪物属性!$B$4:$F$29,4,FALSE))</f>
        <v>5.6069201613889232</v>
      </c>
      <c r="Q394" s="153">
        <f>$E394/(VLOOKUP(Q$2,怪物属性!$B$4:$F$29,3,FALSE)-$G394)/IF(P394&lt;0,ABS(P394),P394)</f>
        <v>-3.2615327356227111</v>
      </c>
      <c r="R394" s="152">
        <f>VLOOKUP(R$2,怪物属性!$B$4:$F$29,5,FALSE)/($F394-VLOOKUP(R$2,怪物属性!$B$4:$F$29,4,FALSE))</f>
        <v>7.0544907929349865</v>
      </c>
      <c r="S394" s="153">
        <f>$E394/(VLOOKUP(S$2,怪物属性!$B$4:$F$29,3,FALSE)-$G394)/IF(R394&lt;0,ABS(R394),R394)</f>
        <v>-3.6300941287090871</v>
      </c>
      <c r="T394" s="152">
        <f>VLOOKUP(T$2,怪物属性!$B$4:$F$29,5,FALSE)/($F394-VLOOKUP(T$2,怪物属性!$B$4:$F$29,4,FALSE))</f>
        <v>9.3141831238779176</v>
      </c>
      <c r="U394" s="153">
        <f>$E394/(VLOOKUP(U$2,怪物属性!$B$4:$F$29,3,FALSE)-$G394)/IF(T394&lt;0,ABS(T394),T394)</f>
        <v>-4.4476829553991051</v>
      </c>
      <c r="V394" s="152">
        <f>VLOOKUP(V$2,怪物属性!$B$4:$F$29,5,FALSE)/($F394-VLOOKUP(V$2,怪物属性!$B$4:$F$29,4,FALSE))</f>
        <v>11.195795006570302</v>
      </c>
      <c r="W394" s="153">
        <f>$E394/(VLOOKUP(W$2,怪物属性!$B$4:$F$29,3,FALSE)-$G394)/IF(V394&lt;0,ABS(V394),V394)</f>
        <v>-9.862475231617843</v>
      </c>
      <c r="X394" s="152">
        <f>VLOOKUP(X$2,怪物属性!$B$4:$F$29,5,FALSE)/($F394-VLOOKUP(X$2,怪物属性!$B$4:$F$29,4,FALSE))</f>
        <v>14.136504514216412</v>
      </c>
      <c r="Y394" s="153">
        <f>$E394/(VLOOKUP(Y$2,怪物属性!$B$4:$F$29,3,FALSE)-$G394)/IF(X394&lt;0,ABS(X394),X394)</f>
        <v>11.605966414482046</v>
      </c>
      <c r="Z394" s="152">
        <f>VLOOKUP(Z$2,怪物属性!$B$4:$F$29,5,FALSE)/($F394-VLOOKUP(Z$2,怪物属性!$B$4:$F$29,4,FALSE))</f>
        <v>16.580716558306818</v>
      </c>
      <c r="AA394" s="153">
        <f>$E394/(VLOOKUP(AA$2,怪物属性!$B$4:$F$29,3,FALSE)-$G394)/IF(Z394&lt;0,ABS(Z394),Z394)</f>
        <v>2.8067822868093182</v>
      </c>
      <c r="AB394" s="152">
        <f>VLOOKUP(AB$2,怪物属性!$B$4:$F$29,5,FALSE)/($F394-VLOOKUP(AB$2,怪物属性!$B$4:$F$29,4,FALSE))</f>
        <v>29.922928709055878</v>
      </c>
      <c r="AC394" s="153">
        <f>$E394/(VLOOKUP(AC$2,怪物属性!$B$4:$F$29,3,FALSE)-$G394)/IF(AB394&lt;0,ABS(AB394),AB394)</f>
        <v>0.36104659184987581</v>
      </c>
      <c r="AD394" s="152">
        <f>VLOOKUP(AD$2,怪物属性!$B$4:$F$29,5,FALSE)/($F394-VLOOKUP(AD$2,怪物属性!$B$4:$F$29,4,FALSE))</f>
        <v>35.28691416092726</v>
      </c>
      <c r="AE394" s="153">
        <f>$E394/(VLOOKUP(AE$2,怪物属性!$B$4:$F$29,3,FALSE)-$G394)/IF(AD394&lt;0,ABS(AD394),AD394)</f>
        <v>0.24930868426320246</v>
      </c>
      <c r="AF394" s="152">
        <f>VLOOKUP(AF$2,怪物属性!$B$4:$F$29,5,FALSE)/($F394-VLOOKUP(AF$2,怪物属性!$B$4:$F$29,4,FALSE))</f>
        <v>43.329922371206777</v>
      </c>
      <c r="AG394" s="153">
        <f>$E394/(VLOOKUP(AG$2,怪物属性!$B$4:$F$29,3,FALSE)-$G394)/IF(AF394&lt;0,ABS(AF394),AF394)</f>
        <v>0.17040594994621516</v>
      </c>
      <c r="AH394" s="152">
        <f>VLOOKUP(AH$2,怪物属性!$B$4:$F$29,5,FALSE)/($F394-VLOOKUP(AH$2,怪物属性!$B$4:$F$29,4,FALSE))</f>
        <v>50.62207357859532</v>
      </c>
      <c r="AI394" s="153">
        <f>$E394/(VLOOKUP(AI$2,怪物属性!$B$4:$F$29,3,FALSE)-$G394)/IF(AH394&lt;0,ABS(AH394),AH394)</f>
        <v>0.1255829226571091</v>
      </c>
      <c r="AJ394" s="152">
        <f>VLOOKUP(AJ$2,怪物属性!$B$4:$F$29,5,FALSE)/($F394-VLOOKUP(AJ$2,怪物属性!$B$4:$F$29,4,FALSE))</f>
        <v>61.454545454545453</v>
      </c>
      <c r="AK394" s="153">
        <f>$E394/(VLOOKUP(AK$2,怪物属性!$B$4:$F$29,3,FALSE)-$G394)/IF(AJ394&lt;0,ABS(AJ394),AJ394)</f>
        <v>9.0352653670788693E-2</v>
      </c>
      <c r="AL394" s="152">
        <f>VLOOKUP(AL$2,怪物属性!$B$4:$F$29,5,FALSE)/($F394-VLOOKUP(AL$2,怪物属性!$B$4:$F$29,4,FALSE))</f>
        <v>72.160950978329481</v>
      </c>
      <c r="AM394" s="153">
        <f>$E394/(VLOOKUP(AM$2,怪物属性!$B$4:$F$29,3,FALSE)-$G394)/IF(AL394&lt;0,ABS(AL394),AL394)</f>
        <v>6.7635919465269645E-2</v>
      </c>
      <c r="AN394" s="152">
        <f>VLOOKUP(AN$2,怪物属性!$B$4:$F$29,5,FALSE)/($F394-VLOOKUP(AN$2,怪物属性!$B$4:$F$29,4,FALSE))</f>
        <v>87.209056093714807</v>
      </c>
      <c r="AO394" s="153">
        <f>$E394/(VLOOKUP(AO$2,怪物属性!$B$4:$F$29,3,FALSE)-$G394)/IF(AN394&lt;0,ABS(AN394),AN394)</f>
        <v>5.0134438451042811E-2</v>
      </c>
      <c r="AP394" s="152">
        <f>VLOOKUP(AP$2,怪物属性!$B$4:$F$29,5,FALSE)/($F394-VLOOKUP(AP$2,怪物属性!$B$4:$F$29,4,FALSE))</f>
        <v>102.32535417684416</v>
      </c>
      <c r="AQ394" s="153">
        <f>$E394/(VLOOKUP(AQ$2,怪物属性!$B$4:$F$29,3,FALSE)-$G394)/IF(AP394&lt;0,ABS(AP394),AP394)</f>
        <v>3.8382557504993524E-2</v>
      </c>
      <c r="AR394" s="152">
        <f>VLOOKUP(AR$2,怪物属性!$B$4:$F$29,5,FALSE)/($F394-VLOOKUP(AR$2,怪物属性!$B$4:$F$29,4,FALSE))</f>
        <v>124.61357562800642</v>
      </c>
      <c r="AS394" s="153">
        <f>$E394/(VLOOKUP(AS$2,怪物属性!$B$4:$F$29,3,FALSE)-$G394)/IF(AR394&lt;0,ABS(AR394),AR394)</f>
        <v>2.8558874997981622E-2</v>
      </c>
      <c r="AT394" s="152">
        <f>VLOOKUP(AT$2,怪物属性!$B$4:$F$29,5,FALSE)/($F394-VLOOKUP(AT$2,怪物属性!$B$4:$F$29,4,FALSE))</f>
        <v>149.62769784172662</v>
      </c>
      <c r="AU394" s="153">
        <f>$E394/(VLOOKUP(AU$2,怪物属性!$B$4:$F$29,3,FALSE)-$G394)/IF(AT394&lt;0,ABS(AT394),AT394)</f>
        <v>2.1481097244683122E-2</v>
      </c>
      <c r="AV394" s="152">
        <f>VLOOKUP(AV$2,怪物属性!$B$4:$F$29,5,FALSE)/($F394-VLOOKUP(AV$2,怪物属性!$B$4:$F$29,4,FALSE))</f>
        <v>192.20546984572229</v>
      </c>
      <c r="AW394" s="153">
        <f>$E394/(VLOOKUP(AW$2,怪物属性!$B$4:$F$29,3,FALSE)-$G394)/IF(AV394&lt;0,ABS(AV394),AV394)</f>
        <v>1.5011258024837935E-2</v>
      </c>
      <c r="AX394" s="152">
        <f>VLOOKUP(AX$2,怪物属性!$B$4:$F$29,5,FALSE)/($F394-VLOOKUP(AX$2,怪物属性!$B$4:$F$29,4,FALSE))</f>
        <v>246.85495533815399</v>
      </c>
      <c r="AY394" s="153">
        <f>$E394/(VLOOKUP(AY$2,怪物属性!$B$4:$F$29,3,FALSE)-$G394)/IF(AX394&lt;0,ABS(AX394),AX394)</f>
        <v>1.0570575195658209E-2</v>
      </c>
      <c r="AZ394" s="152">
        <f>VLOOKUP(AZ$2,怪物属性!$B$4:$F$29,5,FALSE)/($F394-VLOOKUP(AZ$2,怪物属性!$B$4:$F$29,4,FALSE))</f>
        <v>377.23636363636365</v>
      </c>
      <c r="BA394" s="153">
        <f>$E394/(VLOOKUP(BA$2,怪物属性!$B$4:$F$29,3,FALSE)-$G394)/IF(AZ394&lt;0,ABS(AZ394),AZ394)</f>
        <v>6.1120217406128692E-3</v>
      </c>
      <c r="BB394" s="152">
        <f>VLOOKUP(BB$2,怪物属性!$B$4:$F$29,5,FALSE)/($F394-VLOOKUP(BB$2,怪物属性!$B$4:$F$29,4,FALSE))</f>
        <v>803.88750000000005</v>
      </c>
      <c r="BC394" s="153">
        <f>$E394/(VLOOKUP(BC$2,怪物属性!$B$4:$F$29,3,FALSE)-$G394)/IF(BB394&lt;0,ABS(BB394),BB394)</f>
        <v>2.5161564193981636E-3</v>
      </c>
      <c r="BD394" s="152">
        <f>VLOOKUP(BD$2,怪物属性!$B$4:$F$29,5,FALSE)/($F394-VLOOKUP(BD$2,怪物属性!$B$4:$F$29,4,FALSE))</f>
        <v>-760.23239436619713</v>
      </c>
      <c r="BE394" s="153">
        <f>$E394/(VLOOKUP(BE$2,怪物属性!$B$4:$F$29,3,FALSE)-$G394)/IF(BD394&lt;0,ABS(BD394),BD394)</f>
        <v>2.1552045697361176E-3</v>
      </c>
    </row>
    <row r="395" spans="1:57" x14ac:dyDescent="0.15">
      <c r="A395" s="30">
        <f>VLOOKUP(B395,装备升级!W:AB,静态模拟!C395+1,FALSE)+IF(静态模拟!D395=0,0,VLOOKUP(B395,装备强化!AP:AZ,静态模拟!D395+1,FALSE))</f>
        <v>4525</v>
      </c>
      <c r="B395" s="149">
        <v>35</v>
      </c>
      <c r="C395" s="149">
        <v>1</v>
      </c>
      <c r="D395" s="149">
        <v>4</v>
      </c>
      <c r="E395" s="149">
        <f t="shared" si="19"/>
        <v>29070</v>
      </c>
      <c r="F395" s="22">
        <f t="shared" si="20"/>
        <v>9690</v>
      </c>
      <c r="G395" s="22">
        <f t="shared" si="21"/>
        <v>4845</v>
      </c>
      <c r="H395" s="152">
        <f>VLOOKUP(H$2,怪物属性!$B$4:$F$29,5,FALSE)/($F395-VLOOKUP(H$2,怪物属性!$B$4:$F$29,4,FALSE))</f>
        <v>1.2198541783510937</v>
      </c>
      <c r="I395" s="153">
        <f>$E395/(VLOOKUP(I$2,怪物属性!$B$4:$F$29,3,FALSE)-$G395)/IF(H395&lt;0,ABS(H395),H395)</f>
        <v>-7.2301933377971217</v>
      </c>
      <c r="J395" s="152">
        <f>VLOOKUP(J$2,怪物属性!$B$4:$F$29,5,FALSE)/($F395-VLOOKUP(J$2,怪物属性!$B$4:$F$29,4,FALSE))</f>
        <v>1.8374356038923869</v>
      </c>
      <c r="K395" s="153">
        <f>$E395/(VLOOKUP(K$2,怪物属性!$B$4:$F$29,3,FALSE)-$G395)/IF(J395&lt;0,ABS(J395),J395)</f>
        <v>-5.5067743184206162</v>
      </c>
      <c r="L395" s="152">
        <f>VLOOKUP(L$2,怪物属性!$B$4:$F$29,5,FALSE)/($F395-VLOOKUP(L$2,怪物属性!$B$4:$F$29,4,FALSE))</f>
        <v>2.9684358194996494</v>
      </c>
      <c r="M395" s="153">
        <f>$E395/(VLOOKUP(M$2,怪物属性!$B$4:$F$29,3,FALSE)-$G395)/IF(L395&lt;0,ABS(L395),L395)</f>
        <v>-4.0004233616887204</v>
      </c>
      <c r="N395" s="152">
        <f>VLOOKUP(N$2,怪物属性!$B$4:$F$29,5,FALSE)/($F395-VLOOKUP(N$2,怪物属性!$B$4:$F$29,4,FALSE))</f>
        <v>3.9474438604873385</v>
      </c>
      <c r="O395" s="153">
        <f>$E395/(VLOOKUP(O$2,怪物属性!$B$4:$F$29,3,FALSE)-$G395)/IF(N395&lt;0,ABS(N395),N395)</f>
        <v>-3.6420668937978533</v>
      </c>
      <c r="P395" s="152">
        <f>VLOOKUP(P$2,怪物属性!$B$4:$F$29,5,FALSE)/($F395-VLOOKUP(P$2,怪物属性!$B$4:$F$29,4,FALSE))</f>
        <v>5.6000732690194166</v>
      </c>
      <c r="Q395" s="153">
        <f>$E395/(VLOOKUP(Q$2,怪物属性!$B$4:$F$29,3,FALSE)-$G395)/IF(P395&lt;0,ABS(P395),P395)</f>
        <v>-3.2586337167365014</v>
      </c>
      <c r="R395" s="152">
        <f>VLOOKUP(R$2,怪物属性!$B$4:$F$29,5,FALSE)/($F395-VLOOKUP(R$2,怪物属性!$B$4:$F$29,4,FALSE))</f>
        <v>7.0456649568372329</v>
      </c>
      <c r="S395" s="153">
        <f>$E395/(VLOOKUP(S$2,怪物属性!$B$4:$F$29,3,FALSE)-$G395)/IF(R395&lt;0,ABS(R395),R395)</f>
        <v>-3.6224243156686202</v>
      </c>
      <c r="T395" s="152">
        <f>VLOOKUP(T$2,怪物属性!$B$4:$F$29,5,FALSE)/($F395-VLOOKUP(T$2,怪物属性!$B$4:$F$29,4,FALSE))</f>
        <v>9.3022540983606561</v>
      </c>
      <c r="U395" s="153">
        <f>$E395/(VLOOKUP(U$2,怪物属性!$B$4:$F$29,3,FALSE)-$G395)/IF(T395&lt;0,ABS(T395),T395)</f>
        <v>-4.4264150342898203</v>
      </c>
      <c r="V395" s="152">
        <f>VLOOKUP(V$2,怪物属性!$B$4:$F$29,5,FALSE)/($F395-VLOOKUP(V$2,怪物属性!$B$4:$F$29,4,FALSE))</f>
        <v>11.181102362204724</v>
      </c>
      <c r="W395" s="153">
        <f>$E395/(VLOOKUP(W$2,怪物属性!$B$4:$F$29,3,FALSE)-$G395)/IF(V395&lt;0,ABS(V395),V395)</f>
        <v>-9.7012034895942829</v>
      </c>
      <c r="X395" s="152">
        <f>VLOOKUP(X$2,怪物属性!$B$4:$F$29,5,FALSE)/($F395-VLOOKUP(X$2,怪物属性!$B$4:$F$29,4,FALSE))</f>
        <v>14.117480823576907</v>
      </c>
      <c r="Y395" s="153">
        <f>$E395/(VLOOKUP(Y$2,怪物属性!$B$4:$F$29,3,FALSE)-$G395)/IF(X395&lt;0,ABS(X395),X395)</f>
        <v>11.971797944624708</v>
      </c>
      <c r="Z395" s="152">
        <f>VLOOKUP(Z$2,怪物属性!$B$4:$F$29,5,FALSE)/($F395-VLOOKUP(Z$2,怪物属性!$B$4:$F$29,4,FALSE))</f>
        <v>16.557811852465811</v>
      </c>
      <c r="AA395" s="153">
        <f>$E395/(VLOOKUP(AA$2,怪物属性!$B$4:$F$29,3,FALSE)-$G395)/IF(Z395&lt;0,ABS(Z395),Z395)</f>
        <v>2.8362952613599335</v>
      </c>
      <c r="AB395" s="152">
        <f>VLOOKUP(AB$2,怪物属性!$B$4:$F$29,5,FALSE)/($F395-VLOOKUP(AB$2,怪物属性!$B$4:$F$29,4,FALSE))</f>
        <v>29.874959923052259</v>
      </c>
      <c r="AC395" s="153">
        <f>$E395/(VLOOKUP(AC$2,怪物属性!$B$4:$F$29,3,FALSE)-$G395)/IF(AB395&lt;0,ABS(AB395),AB395)</f>
        <v>0.3626745056458362</v>
      </c>
      <c r="AD395" s="152">
        <f>VLOOKUP(AD$2,怪物属性!$B$4:$F$29,5,FALSE)/($F395-VLOOKUP(AD$2,怪物属性!$B$4:$F$29,4,FALSE))</f>
        <v>35.227737715914806</v>
      </c>
      <c r="AE395" s="153">
        <f>$E395/(VLOOKUP(AE$2,怪物属性!$B$4:$F$29,3,FALSE)-$G395)/IF(AD395&lt;0,ABS(AD395),AD395)</f>
        <v>0.25036468775040166</v>
      </c>
      <c r="AF395" s="152">
        <f>VLOOKUP(AF$2,怪物属性!$B$4:$F$29,5,FALSE)/($F395-VLOOKUP(AF$2,怪物属性!$B$4:$F$29,4,FALSE))</f>
        <v>43.253610426206407</v>
      </c>
      <c r="AG395" s="153">
        <f>$E395/(VLOOKUP(AG$2,怪物属性!$B$4:$F$29,3,FALSE)-$G395)/IF(AF395&lt;0,ABS(AF395),AF395)</f>
        <v>0.1711004644013093</v>
      </c>
      <c r="AH395" s="152">
        <f>VLOOKUP(AH$2,怪物属性!$B$4:$F$29,5,FALSE)/($F395-VLOOKUP(AH$2,怪物属性!$B$4:$F$29,4,FALSE))</f>
        <v>50.528189910979229</v>
      </c>
      <c r="AI395" s="153">
        <f>$E395/(VLOOKUP(AI$2,怪物属性!$B$4:$F$29,3,FALSE)-$G395)/IF(AH395&lt;0,ABS(AH395),AH395)</f>
        <v>0.12608424504667795</v>
      </c>
      <c r="AJ395" s="152">
        <f>VLOOKUP(AJ$2,怪物属性!$B$4:$F$29,5,FALSE)/($F395-VLOOKUP(AJ$2,怪物属性!$B$4:$F$29,4,FALSE))</f>
        <v>61.333857030636295</v>
      </c>
      <c r="AK395" s="153">
        <f>$E395/(VLOOKUP(AK$2,怪物属性!$B$4:$F$29,3,FALSE)-$G395)/IF(AJ395&lt;0,ABS(AJ395),AJ395)</f>
        <v>9.0710687913485105E-2</v>
      </c>
      <c r="AL395" s="152">
        <f>VLOOKUP(AL$2,怪物属性!$B$4:$F$29,5,FALSE)/($F395-VLOOKUP(AL$2,怪物属性!$B$4:$F$29,4,FALSE))</f>
        <v>72.009447826999789</v>
      </c>
      <c r="AM395" s="153">
        <f>$E395/(VLOOKUP(AM$2,怪物属性!$B$4:$F$29,3,FALSE)-$G395)/IF(AL395&lt;0,ABS(AL395),AL395)</f>
        <v>6.7905303103282535E-2</v>
      </c>
      <c r="AN395" s="152">
        <f>VLOOKUP(AN$2,怪物属性!$B$4:$F$29,5,FALSE)/($F395-VLOOKUP(AN$2,怪物属性!$B$4:$F$29,4,FALSE))</f>
        <v>87.013036637446618</v>
      </c>
      <c r="AO395" s="153">
        <f>$E395/(VLOOKUP(AO$2,怪物属性!$B$4:$F$29,3,FALSE)-$G395)/IF(AN395&lt;0,ABS(AN395),AN395)</f>
        <v>5.0337180829820895E-2</v>
      </c>
      <c r="AP395" s="152">
        <f>VLOOKUP(AP$2,怪物属性!$B$4:$F$29,5,FALSE)/($F395-VLOOKUP(AP$2,怪物属性!$B$4:$F$29,4,FALSE))</f>
        <v>102.07602339181287</v>
      </c>
      <c r="AQ395" s="153">
        <f>$E395/(VLOOKUP(AQ$2,怪物属性!$B$4:$F$29,3,FALSE)-$G395)/IF(AP395&lt;0,ABS(AP395),AP395)</f>
        <v>3.8542122060171428E-2</v>
      </c>
      <c r="AR395" s="152">
        <f>VLOOKUP(AR$2,怪物属性!$B$4:$F$29,5,FALSE)/($F395-VLOOKUP(AR$2,怪物属性!$B$4:$F$29,4,FALSE))</f>
        <v>124.28144989339019</v>
      </c>
      <c r="AS395" s="153">
        <f>$E395/(VLOOKUP(AS$2,怪物属性!$B$4:$F$29,3,FALSE)-$G395)/IF(AR395&lt;0,ABS(AR395),AR395)</f>
        <v>2.8682351596747951E-2</v>
      </c>
      <c r="AT395" s="152">
        <f>VLOOKUP(AT$2,怪物属性!$B$4:$F$29,5,FALSE)/($F395-VLOOKUP(AT$2,怪物属性!$B$4:$F$29,4,FALSE))</f>
        <v>149.18051404662285</v>
      </c>
      <c r="AU395" s="153">
        <f>$E395/(VLOOKUP(AU$2,怪物属性!$B$4:$F$29,3,FALSE)-$G395)/IF(AT395&lt;0,ABS(AT395),AT395)</f>
        <v>2.1579689033541783E-2</v>
      </c>
      <c r="AV395" s="152">
        <f>VLOOKUP(AV$2,怪物属性!$B$4:$F$29,5,FALSE)/($F395-VLOOKUP(AV$2,怪物属性!$B$4:$F$29,4,FALSE))</f>
        <v>191.53389238294898</v>
      </c>
      <c r="AW395" s="153">
        <f>$E395/(VLOOKUP(AW$2,怪物属性!$B$4:$F$29,3,FALSE)-$G395)/IF(AV395&lt;0,ABS(AV395),AV395)</f>
        <v>1.5086948799930774E-2</v>
      </c>
      <c r="AX395" s="152">
        <f>VLOOKUP(AX$2,怪物属性!$B$4:$F$29,5,FALSE)/($F395-VLOOKUP(AX$2,怪物属性!$B$4:$F$29,4,FALSE))</f>
        <v>245.80940279542565</v>
      </c>
      <c r="AY395" s="153">
        <f>$E395/(VLOOKUP(AY$2,怪物属性!$B$4:$F$29,3,FALSE)-$G395)/IF(AX395&lt;0,ABS(AX395),AX395)</f>
        <v>1.0631280084062231E-2</v>
      </c>
      <c r="AZ395" s="152">
        <f>VLOOKUP(AZ$2,怪物属性!$B$4:$F$29,5,FALSE)/($F395-VLOOKUP(AZ$2,怪物属性!$B$4:$F$29,4,FALSE))</f>
        <v>374.96385542168673</v>
      </c>
      <c r="BA395" s="153">
        <f>$E395/(VLOOKUP(BA$2,怪物属性!$B$4:$F$29,3,FALSE)-$G395)/IF(AZ395&lt;0,ABS(AZ395),AZ395)</f>
        <v>6.1578612015466662E-3</v>
      </c>
      <c r="BB395" s="152">
        <f>VLOOKUP(BB$2,怪物属性!$B$4:$F$29,5,FALSE)/($F395-VLOOKUP(BB$2,怪物属性!$B$4:$F$29,4,FALSE))</f>
        <v>793.96296296296293</v>
      </c>
      <c r="BC395" s="153">
        <f>$E395/(VLOOKUP(BC$2,怪物属性!$B$4:$F$29,3,FALSE)-$G395)/IF(BB395&lt;0,ABS(BB395),BB395)</f>
        <v>2.551128663082599E-3</v>
      </c>
      <c r="BD395" s="152">
        <f>VLOOKUP(BD$2,怪物属性!$B$4:$F$29,5,FALSE)/($F395-VLOOKUP(BD$2,怪物属性!$B$4:$F$29,4,FALSE))</f>
        <v>-769.26128266033254</v>
      </c>
      <c r="BE395" s="153">
        <f>$E395/(VLOOKUP(BE$2,怪物属性!$B$4:$F$29,3,FALSE)-$G395)/IF(BD395&lt;0,ABS(BD395),BD395)</f>
        <v>2.1327107052621728E-3</v>
      </c>
    </row>
    <row r="396" spans="1:57" x14ac:dyDescent="0.15">
      <c r="A396" s="30">
        <f>VLOOKUP(B396,装备升级!W:AB,静态模拟!C396+1,FALSE)+IF(静态模拟!D396=0,0,VLOOKUP(B396,装备强化!AP:AZ,静态模拟!D396+1,FALSE))</f>
        <v>6710</v>
      </c>
      <c r="B396" s="149">
        <v>35</v>
      </c>
      <c r="C396" s="149">
        <v>1</v>
      </c>
      <c r="D396" s="149">
        <v>5</v>
      </c>
      <c r="E396" s="149">
        <f t="shared" si="19"/>
        <v>29100</v>
      </c>
      <c r="F396" s="22">
        <f t="shared" si="20"/>
        <v>9700</v>
      </c>
      <c r="G396" s="22">
        <f t="shared" si="21"/>
        <v>4850</v>
      </c>
      <c r="H396" s="152">
        <f>VLOOKUP(H$2,怪物属性!$B$4:$F$29,5,FALSE)/($F396-VLOOKUP(H$2,怪物属性!$B$4:$F$29,4,FALSE))</f>
        <v>1.2184873949579831</v>
      </c>
      <c r="I396" s="153">
        <f>$E396/(VLOOKUP(I$2,怪物属性!$B$4:$F$29,3,FALSE)-$G396)/IF(H396&lt;0,ABS(H396),H396)</f>
        <v>-7.234798232510526</v>
      </c>
      <c r="J396" s="152">
        <f>VLOOKUP(J$2,怪物属性!$B$4:$F$29,5,FALSE)/($F396-VLOOKUP(J$2,怪物属性!$B$4:$F$29,4,FALSE))</f>
        <v>1.8353344768439108</v>
      </c>
      <c r="K396" s="153">
        <f>$E396/(VLOOKUP(K$2,怪物属性!$B$4:$F$29,3,FALSE)-$G396)/IF(J396&lt;0,ABS(J396),J396)</f>
        <v>-5.509180180940815</v>
      </c>
      <c r="L396" s="152">
        <f>VLOOKUP(L$2,怪物属性!$B$4:$F$29,5,FALSE)/($F396-VLOOKUP(L$2,怪物属性!$B$4:$F$29,4,FALSE))</f>
        <v>2.9649696403549743</v>
      </c>
      <c r="M396" s="153">
        <f>$E396/(VLOOKUP(M$2,怪物属性!$B$4:$F$29,3,FALSE)-$G396)/IF(L396&lt;0,ABS(L396),L396)</f>
        <v>-4.0010611596309298</v>
      </c>
      <c r="N396" s="152">
        <f>VLOOKUP(N$2,怪物属性!$B$4:$F$29,5,FALSE)/($F396-VLOOKUP(N$2,怪物属性!$B$4:$F$29,4,FALSE))</f>
        <v>3.9427344309234074</v>
      </c>
      <c r="O396" s="153">
        <f>$E396/(VLOOKUP(O$2,怪物属性!$B$4:$F$29,3,FALSE)-$G396)/IF(N396&lt;0,ABS(N396),N396)</f>
        <v>-3.6411763631067733</v>
      </c>
      <c r="P396" s="152">
        <f>VLOOKUP(P$2,怪物属性!$B$4:$F$29,5,FALSE)/($F396-VLOOKUP(P$2,怪物属性!$B$4:$F$29,4,FALSE))</f>
        <v>5.593243078424198</v>
      </c>
      <c r="Q396" s="153">
        <f>$E396/(VLOOKUP(Q$2,怪物属性!$B$4:$F$29,3,FALSE)-$G396)/IF(P396&lt;0,ABS(P396),P396)</f>
        <v>-3.2557610268685306</v>
      </c>
      <c r="R396" s="152">
        <f>VLOOKUP(R$2,怪物属性!$B$4:$F$29,5,FALSE)/($F396-VLOOKUP(R$2,怪物属性!$B$4:$F$29,4,FALSE))</f>
        <v>7.0368611770586034</v>
      </c>
      <c r="S396" s="153">
        <f>$E396/(VLOOKUP(S$2,怪物属性!$B$4:$F$29,3,FALSE)-$G396)/IF(R396&lt;0,ABS(R396),R396)</f>
        <v>-3.6148308595304117</v>
      </c>
      <c r="T396" s="152">
        <f>VLOOKUP(T$2,怪物属性!$B$4:$F$29,5,FALSE)/($F396-VLOOKUP(T$2,怪物属性!$B$4:$F$29,4,FALSE))</f>
        <v>9.2903555896648751</v>
      </c>
      <c r="U396" s="153">
        <f>$E396/(VLOOKUP(U$2,怪物属性!$B$4:$F$29,3,FALSE)-$G396)/IF(T396&lt;0,ABS(T396),T396)</f>
        <v>-4.4054578586555984</v>
      </c>
      <c r="V396" s="152">
        <f>VLOOKUP(V$2,怪物属性!$B$4:$F$29,5,FALSE)/($F396-VLOOKUP(V$2,怪物属性!$B$4:$F$29,4,FALSE))</f>
        <v>11.166448230668415</v>
      </c>
      <c r="W396" s="153">
        <f>$E396/(VLOOKUP(W$2,怪物属性!$B$4:$F$29,3,FALSE)-$G396)/IF(V396&lt;0,ABS(V396),V396)</f>
        <v>-9.5458649331888772</v>
      </c>
      <c r="X396" s="152">
        <f>VLOOKUP(X$2,怪物属性!$B$4:$F$29,5,FALSE)/($F396-VLOOKUP(X$2,怪物属性!$B$4:$F$29,4,FALSE))</f>
        <v>14.098508265018143</v>
      </c>
      <c r="Y396" s="153">
        <f>$E396/(VLOOKUP(Y$2,怪物属性!$B$4:$F$29,3,FALSE)-$G396)/IF(X396&lt;0,ABS(X396),X396)</f>
        <v>12.359569802029959</v>
      </c>
      <c r="Z396" s="152">
        <f>VLOOKUP(Z$2,怪物属性!$B$4:$F$29,5,FALSE)/($F396-VLOOKUP(Z$2,怪物属性!$B$4:$F$29,4,FALSE))</f>
        <v>16.534970340736653</v>
      </c>
      <c r="AA396" s="153">
        <f>$E396/(VLOOKUP(AA$2,怪物属性!$B$4:$F$29,3,FALSE)-$G396)/IF(Z396&lt;0,ABS(Z396),Z396)</f>
        <v>2.8662970559465863</v>
      </c>
      <c r="AB396" s="152">
        <f>VLOOKUP(AB$2,怪物属性!$B$4:$F$29,5,FALSE)/($F396-VLOOKUP(AB$2,怪物属性!$B$4:$F$29,4,FALSE))</f>
        <v>29.827144686299615</v>
      </c>
      <c r="AC396" s="153">
        <f>$E396/(VLOOKUP(AC$2,怪物属性!$B$4:$F$29,3,FALSE)-$G396)/IF(AB396&lt;0,ABS(AB396),AB396)</f>
        <v>0.36430970051460304</v>
      </c>
      <c r="AD396" s="152">
        <f>VLOOKUP(AD$2,怪物属性!$B$4:$F$29,5,FALSE)/($F396-VLOOKUP(AD$2,怪物属性!$B$4:$F$29,4,FALSE))</f>
        <v>35.168759417378205</v>
      </c>
      <c r="AE396" s="153">
        <f>$E396/(VLOOKUP(AE$2,怪物属性!$B$4:$F$29,3,FALSE)-$G396)/IF(AD396&lt;0,ABS(AD396),AD396)</f>
        <v>0.25142476790756235</v>
      </c>
      <c r="AF396" s="152">
        <f>VLOOKUP(AF$2,怪物属性!$B$4:$F$29,5,FALSE)/($F396-VLOOKUP(AF$2,怪物属性!$B$4:$F$29,4,FALSE))</f>
        <v>43.177566807313646</v>
      </c>
      <c r="AG396" s="153">
        <f>$E396/(VLOOKUP(AG$2,怪物属性!$B$4:$F$29,3,FALSE)-$G396)/IF(AF396&lt;0,ABS(AF396),AF396)</f>
        <v>0.17179737197416464</v>
      </c>
      <c r="AH396" s="152">
        <f>VLOOKUP(AH$2,怪物属性!$B$4:$F$29,5,FALSE)/($F396-VLOOKUP(AH$2,怪物属性!$B$4:$F$29,4,FALSE))</f>
        <v>50.434653831914105</v>
      </c>
      <c r="AI396" s="153">
        <f>$E396/(VLOOKUP(AI$2,怪物属性!$B$4:$F$29,3,FALSE)-$G396)/IF(AH396&lt;0,ABS(AH396),AH396)</f>
        <v>0.12658715047244798</v>
      </c>
      <c r="AJ396" s="152">
        <f>VLOOKUP(AJ$2,怪物属性!$B$4:$F$29,5,FALSE)/($F396-VLOOKUP(AJ$2,怪物属性!$B$4:$F$29,4,FALSE))</f>
        <v>61.213641709133675</v>
      </c>
      <c r="AK396" s="153">
        <f>$E396/(VLOOKUP(AK$2,怪物属性!$B$4:$F$29,3,FALSE)-$G396)/IF(AJ396&lt;0,ABS(AJ396),AJ396)</f>
        <v>9.1069776083038692E-2</v>
      </c>
      <c r="AL396" s="152">
        <f>VLOOKUP(AL$2,怪物属性!$B$4:$F$29,5,FALSE)/($F396-VLOOKUP(AL$2,怪物属性!$B$4:$F$29,4,FALSE))</f>
        <v>71.858579509742299</v>
      </c>
      <c r="AM396" s="153">
        <f>$E396/(VLOOKUP(AM$2,怪物属性!$B$4:$F$29,3,FALSE)-$G396)/IF(AL396&lt;0,ABS(AL396),AL396)</f>
        <v>6.8175434755507705E-2</v>
      </c>
      <c r="AN396" s="152">
        <f>VLOOKUP(AN$2,怪物属性!$B$4:$F$29,5,FALSE)/($F396-VLOOKUP(AN$2,怪物属性!$B$4:$F$29,4,FALSE))</f>
        <v>86.817896389324957</v>
      </c>
      <c r="AO396" s="153">
        <f>$E396/(VLOOKUP(AO$2,怪物属性!$B$4:$F$29,3,FALSE)-$G396)/IF(AN396&lt;0,ABS(AN396),AN396)</f>
        <v>5.0540462612517809E-2</v>
      </c>
      <c r="AP396" s="152">
        <f>VLOOKUP(AP$2,怪物属性!$B$4:$F$29,5,FALSE)/($F396-VLOOKUP(AP$2,怪物属性!$B$4:$F$29,4,FALSE))</f>
        <v>101.82790471560526</v>
      </c>
      <c r="AQ396" s="153">
        <f>$E396/(VLOOKUP(AQ$2,怪物属性!$B$4:$F$29,3,FALSE)-$G396)/IF(AP396&lt;0,ABS(AP396),AP396)</f>
        <v>3.8702096677635384E-2</v>
      </c>
      <c r="AR396" s="152">
        <f>VLOOKUP(AR$2,怪物属性!$B$4:$F$29,5,FALSE)/($F396-VLOOKUP(AR$2,怪物属性!$B$4:$F$29,4,FALSE))</f>
        <v>123.95108984582669</v>
      </c>
      <c r="AS396" s="153">
        <f>$E396/(VLOOKUP(AS$2,怪物属性!$B$4:$F$29,3,FALSE)-$G396)/IF(AR396&lt;0,ABS(AR396),AR396)</f>
        <v>2.8806137579592089E-2</v>
      </c>
      <c r="AT396" s="152">
        <f>VLOOKUP(AT$2,怪物属性!$B$4:$F$29,5,FALSE)/($F396-VLOOKUP(AT$2,怪物属性!$B$4:$F$29,4,FALSE))</f>
        <v>148.73599523241955</v>
      </c>
      <c r="AU396" s="153">
        <f>$E396/(VLOOKUP(AU$2,怪物属性!$B$4:$F$29,3,FALSE)-$G396)/IF(AT396&lt;0,ABS(AT396),AT396)</f>
        <v>2.1678523253657773E-2</v>
      </c>
      <c r="AV396" s="152">
        <f>VLOOKUP(AV$2,怪物属性!$B$4:$F$29,5,FALSE)/($F396-VLOOKUP(AV$2,怪物属性!$B$4:$F$29,4,FALSE))</f>
        <v>190.86699164345404</v>
      </c>
      <c r="AW396" s="153">
        <f>$E396/(VLOOKUP(AW$2,怪物属性!$B$4:$F$29,3,FALSE)-$G396)/IF(AV396&lt;0,ABS(AV396),AV396)</f>
        <v>1.5162823708162489E-2</v>
      </c>
      <c r="AX396" s="152">
        <f>VLOOKUP(AX$2,怪物属性!$B$4:$F$29,5,FALSE)/($F396-VLOOKUP(AX$2,怪物属性!$B$4:$F$29,4,FALSE))</f>
        <v>244.77266975959512</v>
      </c>
      <c r="AY396" s="153">
        <f>$E396/(VLOOKUP(AY$2,怪物属性!$B$4:$F$29,3,FALSE)-$G396)/IF(AX396&lt;0,ABS(AX396),AX396)</f>
        <v>1.0692132548423961E-2</v>
      </c>
      <c r="AZ396" s="152">
        <f>VLOOKUP(AZ$2,怪物属性!$B$4:$F$29,5,FALSE)/($F396-VLOOKUP(AZ$2,怪物属性!$B$4:$F$29,4,FALSE))</f>
        <v>372.71856287425152</v>
      </c>
      <c r="BA396" s="153">
        <f>$E396/(VLOOKUP(BA$2,怪物属性!$B$4:$F$29,3,FALSE)-$G396)/IF(AZ396&lt;0,ABS(AZ396),AZ396)</f>
        <v>6.2038136813872338E-3</v>
      </c>
      <c r="BB396" s="152">
        <f>VLOOKUP(BB$2,怪物属性!$B$4:$F$29,5,FALSE)/($F396-VLOOKUP(BB$2,怪物属性!$B$4:$F$29,4,FALSE))</f>
        <v>784.28048780487802</v>
      </c>
      <c r="BC396" s="153">
        <f>$E396/(VLOOKUP(BC$2,怪物属性!$B$4:$F$29,3,FALSE)-$G396)/IF(BB396&lt;0,ABS(BB396),BB396)</f>
        <v>2.5861903114372379E-3</v>
      </c>
      <c r="BD396" s="152">
        <f>VLOOKUP(BD$2,怪物属性!$B$4:$F$29,5,FALSE)/($F396-VLOOKUP(BD$2,怪物属性!$B$4:$F$29,4,FALSE))</f>
        <v>-778.50721153846155</v>
      </c>
      <c r="BE396" s="153">
        <f>$E396/(VLOOKUP(BE$2,怪物属性!$B$4:$F$29,3,FALSE)-$G396)/IF(BD396&lt;0,ABS(BD396),BD396)</f>
        <v>2.1101518488216846E-3</v>
      </c>
    </row>
    <row r="397" spans="1:57" x14ac:dyDescent="0.15">
      <c r="A397" s="30">
        <f>VLOOKUP(B397,装备升级!W:AB,静态模拟!C397+1,FALSE)+IF(静态模拟!D397=0,0,VLOOKUP(B397,装备强化!AP:AZ,静态模拟!D397+1,FALSE))</f>
        <v>9410</v>
      </c>
      <c r="B397" s="149">
        <v>35</v>
      </c>
      <c r="C397" s="149">
        <v>1</v>
      </c>
      <c r="D397" s="149">
        <v>6</v>
      </c>
      <c r="E397" s="149">
        <f t="shared" si="19"/>
        <v>29130</v>
      </c>
      <c r="F397" s="22">
        <f t="shared" si="20"/>
        <v>9710</v>
      </c>
      <c r="G397" s="22">
        <f t="shared" si="21"/>
        <v>4855</v>
      </c>
      <c r="H397" s="152">
        <f>VLOOKUP(H$2,怪物属性!$B$4:$F$29,5,FALSE)/($F397-VLOOKUP(H$2,怪物属性!$B$4:$F$29,4,FALSE))</f>
        <v>1.2171236709569111</v>
      </c>
      <c r="I397" s="153">
        <f>$E397/(VLOOKUP(I$2,怪物属性!$B$4:$F$29,3,FALSE)-$G397)/IF(H397&lt;0,ABS(H397),H397)</f>
        <v>-7.2394058868932136</v>
      </c>
      <c r="J397" s="152">
        <f>VLOOKUP(J$2,怪物属性!$B$4:$F$29,5,FALSE)/($F397-VLOOKUP(J$2,怪物属性!$B$4:$F$29,4,FALSE))</f>
        <v>1.8332381496287835</v>
      </c>
      <c r="K397" s="153">
        <f>$E397/(VLOOKUP(K$2,怪物属性!$B$4:$F$29,3,FALSE)-$G397)/IF(J397&lt;0,ABS(J397),J397)</f>
        <v>-5.5115906652273559</v>
      </c>
      <c r="L397" s="152">
        <f>VLOOKUP(L$2,怪物属性!$B$4:$F$29,5,FALSE)/($F397-VLOOKUP(L$2,怪物属性!$B$4:$F$29,4,FALSE))</f>
        <v>2.9615115465360393</v>
      </c>
      <c r="M397" s="153">
        <f>$E397/(VLOOKUP(M$2,怪物属性!$B$4:$F$29,3,FALSE)-$G397)/IF(L397&lt;0,ABS(L397),L397)</f>
        <v>-4.0017059760882638</v>
      </c>
      <c r="N397" s="152">
        <f>VLOOKUP(N$2,怪物属性!$B$4:$F$29,5,FALSE)/($F397-VLOOKUP(N$2,怪物属性!$B$4:$F$29,4,FALSE))</f>
        <v>3.9380362249761678</v>
      </c>
      <c r="O397" s="153">
        <f>$E397/(VLOOKUP(O$2,怪物属性!$B$4:$F$29,3,FALSE)-$G397)/IF(N397&lt;0,ABS(N397),N397)</f>
        <v>-3.6402991496977912</v>
      </c>
      <c r="P397" s="152">
        <f>VLOOKUP(P$2,怪物属性!$B$4:$F$29,5,FALSE)/($F397-VLOOKUP(P$2,怪物属性!$B$4:$F$29,4,FALSE))</f>
        <v>5.5864295285662076</v>
      </c>
      <c r="Q397" s="153">
        <f>$E397/(VLOOKUP(Q$2,怪物属性!$B$4:$F$29,3,FALSE)-$G397)/IF(P397&lt;0,ABS(P397),P397)</f>
        <v>-3.2529144196462032</v>
      </c>
      <c r="R397" s="152">
        <f>VLOOKUP(R$2,怪物属性!$B$4:$F$29,5,FALSE)/($F397-VLOOKUP(R$2,怪物属性!$B$4:$F$29,4,FALSE))</f>
        <v>7.0280793710220895</v>
      </c>
      <c r="S397" s="153">
        <f>$E397/(VLOOKUP(S$2,怪物属性!$B$4:$F$29,3,FALSE)-$G397)/IF(R397&lt;0,ABS(R397),R397)</f>
        <v>-3.6073127634680615</v>
      </c>
      <c r="T397" s="152">
        <f>VLOOKUP(T$2,怪物属性!$B$4:$F$29,5,FALSE)/($F397-VLOOKUP(T$2,怪物属性!$B$4:$F$29,4,FALSE))</f>
        <v>9.2784874808380167</v>
      </c>
      <c r="U397" s="153">
        <f>$E397/(VLOOKUP(U$2,怪物属性!$B$4:$F$29,3,FALSE)-$G397)/IF(T397&lt;0,ABS(T397),T397)</f>
        <v>-4.3848049184655373</v>
      </c>
      <c r="V397" s="152">
        <f>VLOOKUP(V$2,怪物属性!$B$4:$F$29,5,FALSE)/($F397-VLOOKUP(V$2,怪物属性!$B$4:$F$29,4,FALSE))</f>
        <v>11.151832460732985</v>
      </c>
      <c r="W397" s="153">
        <f>$E397/(VLOOKUP(W$2,怪物属性!$B$4:$F$29,3,FALSE)-$G397)/IF(V397&lt;0,ABS(V397),V397)</f>
        <v>-9.3961394264869789</v>
      </c>
      <c r="X397" s="152">
        <f>VLOOKUP(X$2,怪物属性!$B$4:$F$29,5,FALSE)/($F397-VLOOKUP(X$2,怪物属性!$B$4:$F$29,4,FALSE))</f>
        <v>14.079586632666755</v>
      </c>
      <c r="Y397" s="153">
        <f>$E397/(VLOOKUP(Y$2,怪物属性!$B$4:$F$29,3,FALSE)-$G397)/IF(X397&lt;0,ABS(X397),X397)</f>
        <v>12.771313498481371</v>
      </c>
      <c r="Z397" s="152">
        <f>VLOOKUP(Z$2,怪物属性!$B$4:$F$29,5,FALSE)/($F397-VLOOKUP(Z$2,怪物属性!$B$4:$F$29,4,FALSE))</f>
        <v>16.512191761950682</v>
      </c>
      <c r="AA397" s="153">
        <f>$E397/(VLOOKUP(AA$2,怪物属性!$B$4:$F$29,3,FALSE)-$G397)/IF(Z397&lt;0,ABS(Z397),Z397)</f>
        <v>2.8967997104716403</v>
      </c>
      <c r="AB397" s="152">
        <f>VLOOKUP(AB$2,怪物属性!$B$4:$F$29,5,FALSE)/($F397-VLOOKUP(AB$2,怪物属性!$B$4:$F$29,4,FALSE))</f>
        <v>29.779482262703738</v>
      </c>
      <c r="AC397" s="153">
        <f>$E397/(VLOOKUP(AC$2,怪物属性!$B$4:$F$29,3,FALSE)-$G397)/IF(AB397&lt;0,ABS(AB397),AB397)</f>
        <v>0.36595221731517075</v>
      </c>
      <c r="AD397" s="152">
        <f>VLOOKUP(AD$2,怪物属性!$B$4:$F$29,5,FALSE)/($F397-VLOOKUP(AD$2,怪物属性!$B$4:$F$29,4,FALSE))</f>
        <v>35.109978271770018</v>
      </c>
      <c r="AE397" s="153">
        <f>$E397/(VLOOKUP(AE$2,怪物属性!$B$4:$F$29,3,FALSE)-$G397)/IF(AD397&lt;0,ABS(AD397),AD397)</f>
        <v>0.252488943343951</v>
      </c>
      <c r="AF397" s="152">
        <f>VLOOKUP(AF$2,怪物属性!$B$4:$F$29,5,FALSE)/($F397-VLOOKUP(AF$2,怪物属性!$B$4:$F$29,4,FALSE))</f>
        <v>43.101790101790101</v>
      </c>
      <c r="AG397" s="153">
        <f>$E397/(VLOOKUP(AG$2,怪物属性!$B$4:$F$29,3,FALSE)-$G397)/IF(AF397&lt;0,ABS(AF397),AF397)</f>
        <v>0.17249668182679415</v>
      </c>
      <c r="AH397" s="152">
        <f>VLOOKUP(AH$2,怪物属性!$B$4:$F$29,5,FALSE)/($F397-VLOOKUP(AH$2,怪物属性!$B$4:$F$29,4,FALSE))</f>
        <v>50.341463414634148</v>
      </c>
      <c r="AI397" s="153">
        <f>$E397/(VLOOKUP(AI$2,怪物属性!$B$4:$F$29,3,FALSE)-$G397)/IF(AH397&lt;0,ABS(AH397),AH397)</f>
        <v>0.12709164414978114</v>
      </c>
      <c r="AJ397" s="152">
        <f>VLOOKUP(AJ$2,怪物属性!$B$4:$F$29,5,FALSE)/($F397-VLOOKUP(AJ$2,怪物属性!$B$4:$F$29,4,FALSE))</f>
        <v>61.093896713615024</v>
      </c>
      <c r="AK397" s="153">
        <f>$E397/(VLOOKUP(AK$2,怪物属性!$B$4:$F$29,3,FALSE)-$G397)/IF(AJ397&lt;0,ABS(AJ397),AJ397)</f>
        <v>9.1429921210878506E-2</v>
      </c>
      <c r="AL397" s="152">
        <f>VLOOKUP(AL$2,怪物属性!$B$4:$F$29,5,FALSE)/($F397-VLOOKUP(AL$2,怪物属性!$B$4:$F$29,4,FALSE))</f>
        <v>71.708342044741798</v>
      </c>
      <c r="AM397" s="153">
        <f>$E397/(VLOOKUP(AM$2,怪物属性!$B$4:$F$29,3,FALSE)-$G397)/IF(AL397&lt;0,ABS(AL397),AL397)</f>
        <v>6.8446316312461258E-2</v>
      </c>
      <c r="AN397" s="152">
        <f>VLOOKUP(AN$2,怪物属性!$B$4:$F$29,5,FALSE)/($F397-VLOOKUP(AN$2,怪物属性!$B$4:$F$29,4,FALSE))</f>
        <v>86.623629447303642</v>
      </c>
      <c r="AO397" s="153">
        <f>$E397/(VLOOKUP(AO$2,怪物属性!$B$4:$F$29,3,FALSE)-$G397)/IF(AN397&lt;0,ABS(AN397),AN397)</f>
        <v>5.0744285020056873E-2</v>
      </c>
      <c r="AP397" s="152">
        <f>VLOOKUP(AP$2,怪物属性!$B$4:$F$29,5,FALSE)/($F397-VLOOKUP(AP$2,怪物属性!$B$4:$F$29,4,FALSE))</f>
        <v>101.58098933074685</v>
      </c>
      <c r="AQ397" s="153">
        <f>$E397/(VLOOKUP(AQ$2,怪物属性!$B$4:$F$29,3,FALSE)-$G397)/IF(AP397&lt;0,ABS(AP397),AP397)</f>
        <v>3.8862482190958267E-2</v>
      </c>
      <c r="AR397" s="152">
        <f>VLOOKUP(AR$2,怪物属性!$B$4:$F$29,5,FALSE)/($F397-VLOOKUP(AR$2,怪物属性!$B$4:$F$29,4,FALSE))</f>
        <v>123.62248144220572</v>
      </c>
      <c r="AS397" s="153">
        <f>$E397/(VLOOKUP(AS$2,怪物属性!$B$4:$F$29,3,FALSE)-$G397)/IF(AR397&lt;0,ABS(AR397),AR397)</f>
        <v>2.8930233516282142E-2</v>
      </c>
      <c r="AT397" s="152">
        <f>VLOOKUP(AT$2,怪物属性!$B$4:$F$29,5,FALSE)/($F397-VLOOKUP(AT$2,怪物属性!$B$4:$F$29,4,FALSE))</f>
        <v>148.29411764705881</v>
      </c>
      <c r="AU397" s="153">
        <f>$E397/(VLOOKUP(AU$2,怪物属性!$B$4:$F$29,3,FALSE)-$G397)/IF(AT397&lt;0,ABS(AT397),AT397)</f>
        <v>2.1777600308187282E-2</v>
      </c>
      <c r="AV397" s="152">
        <f>VLOOKUP(AV$2,怪物属性!$B$4:$F$29,5,FALSE)/($F397-VLOOKUP(AV$2,怪物属性!$B$4:$F$29,4,FALSE))</f>
        <v>190.20471894517695</v>
      </c>
      <c r="AW397" s="153">
        <f>$E397/(VLOOKUP(AW$2,怪物属性!$B$4:$F$29,3,FALSE)-$G397)/IF(AV397&lt;0,ABS(AV397),AV397)</f>
        <v>1.5238883024358661E-2</v>
      </c>
      <c r="AX397" s="152">
        <f>VLOOKUP(AX$2,怪物属性!$B$4:$F$29,5,FALSE)/($F397-VLOOKUP(AX$2,怪物属性!$B$4:$F$29,4,FALSE))</f>
        <v>243.74464510709785</v>
      </c>
      <c r="AY397" s="153">
        <f>$E397/(VLOOKUP(AY$2,怪物属性!$B$4:$F$29,3,FALSE)-$G397)/IF(AX397&lt;0,ABS(AX397),AX397)</f>
        <v>1.0753132787919157E-2</v>
      </c>
      <c r="AZ397" s="152">
        <f>VLOOKUP(AZ$2,怪物属性!$B$4:$F$29,5,FALSE)/($F397-VLOOKUP(AZ$2,怪物属性!$B$4:$F$29,4,FALSE))</f>
        <v>370.5</v>
      </c>
      <c r="BA397" s="153">
        <f>$E397/(VLOOKUP(BA$2,怪物属性!$B$4:$F$29,3,FALSE)-$G397)/IF(AZ397&lt;0,ABS(AZ397),AZ397)</f>
        <v>6.249879314894795E-3</v>
      </c>
      <c r="BB397" s="152">
        <f>VLOOKUP(BB$2,怪物属性!$B$4:$F$29,5,FALSE)/($F397-VLOOKUP(BB$2,怪物属性!$B$4:$F$29,4,FALSE))</f>
        <v>774.83132530120486</v>
      </c>
      <c r="BC397" s="153">
        <f>$E397/(VLOOKUP(BC$2,怪物属性!$B$4:$F$29,3,FALSE)-$G397)/IF(BB397&lt;0,ABS(BB397),BB397)</f>
        <v>2.6213414579685677E-3</v>
      </c>
      <c r="BD397" s="152">
        <f>VLOOKUP(BD$2,怪物属性!$B$4:$F$29,5,FALSE)/($F397-VLOOKUP(BD$2,怪物属性!$B$4:$F$29,4,FALSE))</f>
        <v>-787.978102189781</v>
      </c>
      <c r="BE397" s="153">
        <f>$E397/(VLOOKUP(BE$2,怪物属性!$B$4:$F$29,3,FALSE)-$G397)/IF(BD397&lt;0,ABS(BD397),BD397)</f>
        <v>2.0875279453647076E-3</v>
      </c>
    </row>
    <row r="398" spans="1:57" x14ac:dyDescent="0.15">
      <c r="A398" s="30">
        <f>VLOOKUP(B398,装备升级!W:AB,静态模拟!C398+1,FALSE)+IF(静态模拟!D398=0,0,VLOOKUP(B398,装备强化!AP:AZ,静态模拟!D398+1,FALSE))</f>
        <v>12740</v>
      </c>
      <c r="B398" s="149">
        <v>35</v>
      </c>
      <c r="C398" s="149">
        <v>1</v>
      </c>
      <c r="D398" s="149">
        <v>7</v>
      </c>
      <c r="E398" s="149">
        <f t="shared" si="19"/>
        <v>29160</v>
      </c>
      <c r="F398" s="22">
        <f t="shared" si="20"/>
        <v>9720</v>
      </c>
      <c r="G398" s="22">
        <f t="shared" si="21"/>
        <v>4860</v>
      </c>
      <c r="H398" s="152">
        <f>VLOOKUP(H$2,怪物属性!$B$4:$F$29,5,FALSE)/($F398-VLOOKUP(H$2,怪物属性!$B$4:$F$29,4,FALSE))</f>
        <v>1.2157629960871996</v>
      </c>
      <c r="I398" s="153">
        <f>$E398/(VLOOKUP(I$2,怪物属性!$B$4:$F$29,3,FALSE)-$G398)/IF(H398&lt;0,ABS(H398),H398)</f>
        <v>-7.2440162884429125</v>
      </c>
      <c r="J398" s="152">
        <f>VLOOKUP(J$2,怪物属性!$B$4:$F$29,5,FALSE)/($F398-VLOOKUP(J$2,怪物属性!$B$4:$F$29,4,FALSE))</f>
        <v>1.8311466058185968</v>
      </c>
      <c r="K398" s="153">
        <f>$E398/(VLOOKUP(K$2,怪物属性!$B$4:$F$29,3,FALSE)-$G398)/IF(J398&lt;0,ABS(J398),J398)</f>
        <v>-5.5140057472752213</v>
      </c>
      <c r="L398" s="152">
        <f>VLOOKUP(L$2,怪物属性!$B$4:$F$29,5,FALSE)/($F398-VLOOKUP(L$2,怪物属性!$B$4:$F$29,4,FALSE))</f>
        <v>2.9580615097856477</v>
      </c>
      <c r="M398" s="153">
        <f>$E398/(VLOOKUP(M$2,怪物属性!$B$4:$F$29,3,FALSE)-$G398)/IF(L398&lt;0,ABS(L398),L398)</f>
        <v>-4.0023577683170277</v>
      </c>
      <c r="N398" s="152">
        <f>VLOOKUP(N$2,怪物属性!$B$4:$F$29,5,FALSE)/($F398-VLOOKUP(N$2,怪物属性!$B$4:$F$29,4,FALSE))</f>
        <v>3.9333492025708163</v>
      </c>
      <c r="O398" s="153">
        <f>$E398/(VLOOKUP(O$2,怪物属性!$B$4:$F$29,3,FALSE)-$G398)/IF(N398&lt;0,ABS(N398),N398)</f>
        <v>-3.6394351555055016</v>
      </c>
      <c r="P398" s="152">
        <f>VLOOKUP(P$2,怪物属性!$B$4:$F$29,5,FALSE)/($F398-VLOOKUP(P$2,怪物属性!$B$4:$F$29,4,FALSE))</f>
        <v>5.5796325587054385</v>
      </c>
      <c r="Q398" s="153">
        <f>$E398/(VLOOKUP(Q$2,怪物属性!$B$4:$F$29,3,FALSE)-$G398)/IF(P398&lt;0,ABS(P398),P398)</f>
        <v>-3.2500936517612549</v>
      </c>
      <c r="R398" s="152">
        <f>VLOOKUP(R$2,怪物属性!$B$4:$F$29,5,FALSE)/($F398-VLOOKUP(R$2,怪物属性!$B$4:$F$29,4,FALSE))</f>
        <v>7.0193194565623829</v>
      </c>
      <c r="S398" s="153">
        <f>$E398/(VLOOKUP(S$2,怪物属性!$B$4:$F$29,3,FALSE)-$G398)/IF(R398&lt;0,ABS(R398),R398)</f>
        <v>-3.5998690479311906</v>
      </c>
      <c r="T398" s="152">
        <f>VLOOKUP(T$2,怪物属性!$B$4:$F$29,5,FALSE)/($F398-VLOOKUP(T$2,怪物属性!$B$4:$F$29,4,FALSE))</f>
        <v>9.2666496555243683</v>
      </c>
      <c r="U398" s="153">
        <f>$E398/(VLOOKUP(U$2,怪物属性!$B$4:$F$29,3,FALSE)-$G398)/IF(T398&lt;0,ABS(T398),T398)</f>
        <v>-4.3644498842721138</v>
      </c>
      <c r="V398" s="152">
        <f>VLOOKUP(V$2,怪物属性!$B$4:$F$29,5,FALSE)/($F398-VLOOKUP(V$2,怪物属性!$B$4:$F$29,4,FALSE))</f>
        <v>11.137254901960784</v>
      </c>
      <c r="W398" s="153">
        <f>$E398/(VLOOKUP(W$2,怪物属性!$B$4:$F$29,3,FALSE)-$G398)/IF(V398&lt;0,ABS(V398),V398)</f>
        <v>-9.2517294580202059</v>
      </c>
      <c r="X398" s="152">
        <f>VLOOKUP(X$2,怪物属性!$B$4:$F$29,5,FALSE)/($F398-VLOOKUP(X$2,怪物属性!$B$4:$F$29,4,FALSE))</f>
        <v>14.060715721753116</v>
      </c>
      <c r="Y398" s="153">
        <f>$E398/(VLOOKUP(Y$2,怪物属性!$B$4:$F$29,3,FALSE)-$G398)/IF(X398&lt;0,ABS(X398),X398)</f>
        <v>13.209319337072525</v>
      </c>
      <c r="Z398" s="152">
        <f>VLOOKUP(Z$2,怪物属性!$B$4:$F$29,5,FALSE)/($F398-VLOOKUP(Z$2,怪物属性!$B$4:$F$29,4,FALSE))</f>
        <v>16.489475856376394</v>
      </c>
      <c r="AA398" s="153">
        <f>$E398/(VLOOKUP(AA$2,怪物属性!$B$4:$F$29,3,FALSE)-$G398)/IF(Z398&lt;0,ABS(Z398),Z398)</f>
        <v>2.9278156635097248</v>
      </c>
      <c r="AB398" s="152">
        <f>VLOOKUP(AB$2,怪物属性!$B$4:$F$29,5,FALSE)/($F398-VLOOKUP(AB$2,怪物属性!$B$4:$F$29,4,FALSE))</f>
        <v>29.731971920867899</v>
      </c>
      <c r="AC398" s="153">
        <f>$E398/(VLOOKUP(AC$2,怪物属性!$B$4:$F$29,3,FALSE)-$G398)/IF(AB398&lt;0,ABS(AB398),AB398)</f>
        <v>0.36760209721282311</v>
      </c>
      <c r="AD398" s="152">
        <f>VLOOKUP(AD$2,怪物属性!$B$4:$F$29,5,FALSE)/($F398-VLOOKUP(AD$2,怪物属性!$B$4:$F$29,4,FALSE))</f>
        <v>35.051393292174204</v>
      </c>
      <c r="AE398" s="153">
        <f>$E398/(VLOOKUP(AE$2,怪物属性!$B$4:$F$29,3,FALSE)-$G398)/IF(AD398&lt;0,ABS(AD398),AD398)</f>
        <v>0.25355723278227055</v>
      </c>
      <c r="AF398" s="152">
        <f>VLOOKUP(AF$2,怪物属性!$B$4:$F$29,5,FALSE)/($F398-VLOOKUP(AF$2,怪物属性!$B$4:$F$29,4,FALSE))</f>
        <v>43.026278906797479</v>
      </c>
      <c r="AG398" s="153">
        <f>$E398/(VLOOKUP(AG$2,怪物属性!$B$4:$F$29,3,FALSE)-$G398)/IF(AF398&lt;0,ABS(AF398),AF398)</f>
        <v>0.17319840316803919</v>
      </c>
      <c r="AH398" s="152">
        <f>VLOOKUP(AH$2,怪物属性!$B$4:$F$29,5,FALSE)/($F398-VLOOKUP(AH$2,怪物属性!$B$4:$F$29,4,FALSE))</f>
        <v>50.248616746587977</v>
      </c>
      <c r="AI398" s="153">
        <f>$E398/(VLOOKUP(AI$2,怪物属性!$B$4:$F$29,3,FALSE)-$G398)/IF(AH398&lt;0,ABS(AH398),AH398)</f>
        <v>0.12759773131697411</v>
      </c>
      <c r="AJ398" s="152">
        <f>VLOOKUP(AJ$2,怪物属性!$B$4:$F$29,5,FALSE)/($F398-VLOOKUP(AJ$2,怪物属性!$B$4:$F$29,4,FALSE))</f>
        <v>60.974619289340104</v>
      </c>
      <c r="AK398" s="153">
        <f>$E398/(VLOOKUP(AK$2,怪物属性!$B$4:$F$29,3,FALSE)-$G398)/IF(AJ398&lt;0,ABS(AJ398),AJ398)</f>
        <v>9.1791126340070667E-2</v>
      </c>
      <c r="AL398" s="152">
        <f>VLOOKUP(AL$2,怪物属性!$B$4:$F$29,5,FALSE)/($F398-VLOOKUP(AL$2,怪物属性!$B$4:$F$29,4,FALSE))</f>
        <v>71.558731483413311</v>
      </c>
      <c r="AM398" s="153">
        <f>$E398/(VLOOKUP(AM$2,怪物属性!$B$4:$F$29,3,FALSE)-$G398)/IF(AL398&lt;0,ABS(AL398),AL398)</f>
        <v>6.8717949671035464E-2</v>
      </c>
      <c r="AN398" s="152">
        <f>VLOOKUP(AN$2,怪物属性!$B$4:$F$29,5,FALSE)/($F398-VLOOKUP(AN$2,怪物属性!$B$4:$F$29,4,FALSE))</f>
        <v>86.430229962045104</v>
      </c>
      <c r="AO398" s="153">
        <f>$E398/(VLOOKUP(AO$2,怪物属性!$B$4:$F$29,3,FALSE)-$G398)/IF(AN398&lt;0,ABS(AN398),AN398)</f>
        <v>5.0948649277048855E-2</v>
      </c>
      <c r="AP398" s="152">
        <f>VLOOKUP(AP$2,怪物属性!$B$4:$F$29,5,FALSE)/($F398-VLOOKUP(AP$2,怪物属性!$B$4:$F$29,4,FALSE))</f>
        <v>101.33526850507982</v>
      </c>
      <c r="AQ398" s="153">
        <f>$E398/(VLOOKUP(AQ$2,怪物属性!$B$4:$F$29,3,FALSE)-$G398)/IF(AP398&lt;0,ABS(AP398),AP398)</f>
        <v>3.90232794359738E-2</v>
      </c>
      <c r="AR398" s="152">
        <f>VLOOKUP(AR$2,怪物属性!$B$4:$F$29,5,FALSE)/($F398-VLOOKUP(AR$2,怪物属性!$B$4:$F$29,4,FALSE))</f>
        <v>123.29561078794289</v>
      </c>
      <c r="AS398" s="153">
        <f>$E398/(VLOOKUP(AS$2,怪物属性!$B$4:$F$29,3,FALSE)-$G398)/IF(AR398&lt;0,ABS(AR398),AR398)</f>
        <v>2.9054639977986119E-2</v>
      </c>
      <c r="AT398" s="152">
        <f>VLOOKUP(AT$2,怪物属性!$B$4:$F$29,5,FALSE)/($F398-VLOOKUP(AT$2,怪物属性!$B$4:$F$29,4,FALSE))</f>
        <v>147.85485781990522</v>
      </c>
      <c r="AU398" s="153">
        <f>$E398/(VLOOKUP(AU$2,怪物属性!$B$4:$F$29,3,FALSE)-$G398)/IF(AT398&lt;0,ABS(AT398),AT398)</f>
        <v>2.1876920601180905E-2</v>
      </c>
      <c r="AV398" s="152">
        <f>VLOOKUP(AV$2,怪物属性!$B$4:$F$29,5,FALSE)/($F398-VLOOKUP(AV$2,怪物属性!$B$4:$F$29,4,FALSE))</f>
        <v>189.54702627939142</v>
      </c>
      <c r="AW398" s="153">
        <f>$E398/(VLOOKUP(AW$2,怪物属性!$B$4:$F$29,3,FALSE)-$G398)/IF(AV398&lt;0,ABS(AV398),AV398)</f>
        <v>1.5315127023892058E-2</v>
      </c>
      <c r="AX398" s="152">
        <f>VLOOKUP(AX$2,怪物属性!$B$4:$F$29,5,FALSE)/($F398-VLOOKUP(AX$2,怪物属性!$B$4:$F$29,4,FALSE))</f>
        <v>242.72521957340024</v>
      </c>
      <c r="AY398" s="153">
        <f>$E398/(VLOOKUP(AY$2,怪物属性!$B$4:$F$29,3,FALSE)-$G398)/IF(AX398&lt;0,ABS(AX398),AX398)</f>
        <v>1.0814281002082165E-2</v>
      </c>
      <c r="AZ398" s="152">
        <f>VLOOKUP(AZ$2,怪物属性!$B$4:$F$29,5,FALSE)/($F398-VLOOKUP(AZ$2,怪物属性!$B$4:$F$29,4,FALSE))</f>
        <v>368.30769230769232</v>
      </c>
      <c r="BA398" s="153">
        <f>$E398/(VLOOKUP(BA$2,怪物属性!$B$4:$F$29,3,FALSE)-$G398)/IF(AZ398&lt;0,ABS(AZ398),AZ398)</f>
        <v>6.2960582370439021E-3</v>
      </c>
      <c r="BB398" s="152">
        <f>VLOOKUP(BB$2,怪物属性!$B$4:$F$29,5,FALSE)/($F398-VLOOKUP(BB$2,怪物属性!$B$4:$F$29,4,FALSE))</f>
        <v>765.60714285714289</v>
      </c>
      <c r="BC398" s="153">
        <f>$E398/(VLOOKUP(BC$2,怪物属性!$B$4:$F$29,3,FALSE)-$G398)/IF(BB398&lt;0,ABS(BB398),BB398)</f>
        <v>2.6565821963135177E-3</v>
      </c>
      <c r="BD398" s="152">
        <f>VLOOKUP(BD$2,怪物属性!$B$4:$F$29,5,FALSE)/($F398-VLOOKUP(BD$2,怪物属性!$B$4:$F$29,4,FALSE))</f>
        <v>-797.68226600985224</v>
      </c>
      <c r="BE398" s="153">
        <f>$E398/(VLOOKUP(BE$2,怪物属性!$B$4:$F$29,3,FALSE)-$G398)/IF(BD398&lt;0,ABS(BD398),BD398)</f>
        <v>2.0648389397791055E-3</v>
      </c>
    </row>
    <row r="399" spans="1:57" x14ac:dyDescent="0.15">
      <c r="A399" s="30">
        <f>VLOOKUP(B399,装备升级!W:AB,静态模拟!C399+1,FALSE)+IF(静态模拟!D399=0,0,VLOOKUP(B399,装备强化!AP:AZ,静态模拟!D399+1,FALSE))</f>
        <v>17624</v>
      </c>
      <c r="B399" s="149">
        <v>35</v>
      </c>
      <c r="C399" s="149">
        <v>1</v>
      </c>
      <c r="D399" s="149">
        <v>8</v>
      </c>
      <c r="E399" s="149">
        <f t="shared" si="19"/>
        <v>29190</v>
      </c>
      <c r="F399" s="22">
        <f t="shared" si="20"/>
        <v>9730</v>
      </c>
      <c r="G399" s="22">
        <f t="shared" si="21"/>
        <v>4865</v>
      </c>
      <c r="H399" s="152">
        <f>VLOOKUP(H$2,怪物属性!$B$4:$F$29,5,FALSE)/($F399-VLOOKUP(H$2,怪物属性!$B$4:$F$29,4,FALSE))</f>
        <v>1.2144053601340032</v>
      </c>
      <c r="I399" s="153">
        <f>$E399/(VLOOKUP(I$2,怪物属性!$B$4:$F$29,3,FALSE)-$G399)/IF(H399&lt;0,ABS(H399),H399)</f>
        <v>-7.2486294247327496</v>
      </c>
      <c r="J399" s="152">
        <f>VLOOKUP(J$2,怪物属性!$B$4:$F$29,5,FALSE)/($F399-VLOOKUP(J$2,怪物属性!$B$4:$F$29,4,FALSE))</f>
        <v>1.829059829059829</v>
      </c>
      <c r="K399" s="153">
        <f>$E399/(VLOOKUP(K$2,怪物属性!$B$4:$F$29,3,FALSE)-$G399)/IF(J399&lt;0,ABS(J399),J399)</f>
        <v>-5.5164254032453455</v>
      </c>
      <c r="L399" s="152">
        <f>VLOOKUP(L$2,怪物属性!$B$4:$F$29,5,FALSE)/($F399-VLOOKUP(L$2,怪物属性!$B$4:$F$29,4,FALSE))</f>
        <v>2.9546195019781241</v>
      </c>
      <c r="M399" s="153">
        <f>$E399/(VLOOKUP(M$2,怪物属性!$B$4:$F$29,3,FALSE)-$G399)/IF(L399&lt;0,ABS(L399),L399)</f>
        <v>-4.0030164939199064</v>
      </c>
      <c r="N399" s="152">
        <f>VLOOKUP(N$2,怪物属性!$B$4:$F$29,5,FALSE)/($F399-VLOOKUP(N$2,怪物属性!$B$4:$F$29,4,FALSE))</f>
        <v>3.92867332382311</v>
      </c>
      <c r="O399" s="153">
        <f>$E399/(VLOOKUP(O$2,怪物属性!$B$4:$F$29,3,FALSE)-$G399)/IF(N399&lt;0,ABS(N399),N399)</f>
        <v>-3.6385842834249815</v>
      </c>
      <c r="P399" s="152">
        <f>VLOOKUP(P$2,怪物属性!$B$4:$F$29,5,FALSE)/($F399-VLOOKUP(P$2,怪物属性!$B$4:$F$29,4,FALSE))</f>
        <v>5.5728521083971323</v>
      </c>
      <c r="Q399" s="153">
        <f>$E399/(VLOOKUP(Q$2,怪物属性!$B$4:$F$29,3,FALSE)-$G399)/IF(P399&lt;0,ABS(P399),P399)</f>
        <v>-3.2472984829222682</v>
      </c>
      <c r="R399" s="152">
        <f>VLOOKUP(R$2,怪物属性!$B$4:$F$29,5,FALSE)/($F399-VLOOKUP(R$2,怪物属性!$B$4:$F$29,4,FALSE))</f>
        <v>7.0105813519233164</v>
      </c>
      <c r="S399" s="153">
        <f>$E399/(VLOOKUP(S$2,怪物属性!$B$4:$F$29,3,FALSE)-$G399)/IF(R399&lt;0,ABS(R399),R399)</f>
        <v>-3.5924987502727888</v>
      </c>
      <c r="T399" s="152">
        <f>VLOOKUP(T$2,怪物属性!$B$4:$F$29,5,FALSE)/($F399-VLOOKUP(T$2,怪物属性!$B$4:$F$29,4,FALSE))</f>
        <v>9.2548419979612646</v>
      </c>
      <c r="U399" s="153">
        <f>$E399/(VLOOKUP(U$2,怪物属性!$B$4:$F$29,3,FALSE)-$G399)/IF(T399&lt;0,ABS(T399),T399)</f>
        <v>-4.3443866009927552</v>
      </c>
      <c r="V399" s="152">
        <f>VLOOKUP(V$2,怪物属性!$B$4:$F$29,5,FALSE)/($F399-VLOOKUP(V$2,怪物属性!$B$4:$F$29,4,FALSE))</f>
        <v>11.122715404699738</v>
      </c>
      <c r="W399" s="153">
        <f>$E399/(VLOOKUP(W$2,怪物属性!$B$4:$F$29,3,FALSE)-$G399)/IF(V399&lt;0,ABS(V399),V399)</f>
        <v>-9.1123581768388124</v>
      </c>
      <c r="X399" s="152">
        <f>VLOOKUP(X$2,怪物属性!$B$4:$F$29,5,FALSE)/($F399-VLOOKUP(X$2,怪物属性!$B$4:$F$29,4,FALSE))</f>
        <v>14.041895328603935</v>
      </c>
      <c r="Y399" s="153">
        <f>$E399/(VLOOKUP(Y$2,怪物属性!$B$4:$F$29,3,FALSE)-$G399)/IF(X399&lt;0,ABS(X399),X399)</f>
        <v>13.676178976567215</v>
      </c>
      <c r="Z399" s="152">
        <f>VLOOKUP(Z$2,怪物属性!$B$4:$F$29,5,FALSE)/($F399-VLOOKUP(Z$2,怪物属性!$B$4:$F$29,4,FALSE))</f>
        <v>16.466822365709575</v>
      </c>
      <c r="AA399" s="153">
        <f>$E399/(VLOOKUP(AA$2,怪物属性!$B$4:$F$29,3,FALSE)-$G399)/IF(Z399&lt;0,ABS(Z399),Z399)</f>
        <v>2.95935776894681</v>
      </c>
      <c r="AB399" s="152">
        <f>VLOOKUP(AB$2,怪物属性!$B$4:$F$29,5,FALSE)/($F399-VLOOKUP(AB$2,怪物属性!$B$4:$F$29,4,FALSE))</f>
        <v>29.68461293405543</v>
      </c>
      <c r="AC399" s="153">
        <f>$E399/(VLOOKUP(AC$2,怪物属性!$B$4:$F$29,3,FALSE)-$G399)/IF(AB399&lt;0,ABS(AB399),AB399)</f>
        <v>0.36925938168200856</v>
      </c>
      <c r="AD399" s="152">
        <f>VLOOKUP(AD$2,怪物属性!$B$4:$F$29,5,FALSE)/($F399-VLOOKUP(AD$2,怪物属性!$B$4:$F$29,4,FALSE))</f>
        <v>34.993003498250872</v>
      </c>
      <c r="AE399" s="153">
        <f>$E399/(VLOOKUP(AE$2,怪物属性!$B$4:$F$29,3,FALSE)-$G399)/IF(AD399&lt;0,ABS(AD399),AD399)</f>
        <v>0.25462965505952612</v>
      </c>
      <c r="AF399" s="152">
        <f>VLOOKUP(AF$2,怪物属性!$B$4:$F$29,5,FALSE)/($F399-VLOOKUP(AF$2,怪物属性!$B$4:$F$29,4,FALSE))</f>
        <v>42.951031829310949</v>
      </c>
      <c r="AG399" s="153">
        <f>$E399/(VLOOKUP(AG$2,怪物属性!$B$4:$F$29,3,FALSE)-$G399)/IF(AF399&lt;0,ABS(AF399),AF399)</f>
        <v>0.17390254525386944</v>
      </c>
      <c r="AH399" s="152">
        <f>VLOOKUP(AH$2,怪物属性!$B$4:$F$29,5,FALSE)/($F399-VLOOKUP(AH$2,怪物属性!$B$4:$F$29,4,FALSE))</f>
        <v>50.156111929307805</v>
      </c>
      <c r="AI399" s="153">
        <f>$E399/(VLOOKUP(AI$2,怪物属性!$B$4:$F$29,3,FALSE)-$G399)/IF(AH399&lt;0,ABS(AH399),AH399)</f>
        <v>0.12810541723538463</v>
      </c>
      <c r="AJ399" s="152">
        <f>VLOOKUP(AJ$2,怪物属性!$B$4:$F$29,5,FALSE)/($F399-VLOOKUP(AJ$2,怪物属性!$B$4:$F$29,4,FALSE))</f>
        <v>60.855806703039754</v>
      </c>
      <c r="AK399" s="153">
        <f>$E399/(VLOOKUP(AK$2,怪物属性!$B$4:$F$29,3,FALSE)-$G399)/IF(AJ399&lt;0,ABS(AJ399),AJ399)</f>
        <v>9.2153394525374133E-2</v>
      </c>
      <c r="AL399" s="152">
        <f>VLOOKUP(AL$2,怪物属性!$B$4:$F$29,5,FALSE)/($F399-VLOOKUP(AL$2,怪物属性!$B$4:$F$29,4,FALSE))</f>
        <v>71.409743910056221</v>
      </c>
      <c r="AM399" s="153">
        <f>$E399/(VLOOKUP(AM$2,怪物属性!$B$4:$F$29,3,FALSE)-$G399)/IF(AL399&lt;0,ABS(AL399),AL399)</f>
        <v>6.8990336734525523E-2</v>
      </c>
      <c r="AN399" s="152">
        <f>VLOOKUP(AN$2,怪物属性!$B$4:$F$29,5,FALSE)/($F399-VLOOKUP(AN$2,怪物属性!$B$4:$F$29,4,FALSE))</f>
        <v>86.237692136333266</v>
      </c>
      <c r="AO399" s="153">
        <f>$E399/(VLOOKUP(AO$2,怪物属性!$B$4:$F$29,3,FALSE)-$G399)/IF(AN399&lt;0,ABS(AN399),AN399)</f>
        <v>5.1153556611805956E-2</v>
      </c>
      <c r="AP399" s="152">
        <f>VLOOKUP(AP$2,怪物属性!$B$4:$F$29,5,FALSE)/($F399-VLOOKUP(AP$2,怪物属性!$B$4:$F$29,4,FALSE))</f>
        <v>101.09073359073359</v>
      </c>
      <c r="AQ399" s="153">
        <f>$E399/(VLOOKUP(AQ$2,怪物属性!$B$4:$F$29,3,FALSE)-$G399)/IF(AP399&lt;0,ABS(AP399),AP399)</f>
        <v>3.9184489250784223E-2</v>
      </c>
      <c r="AR399" s="152">
        <f>VLOOKUP(AR$2,怪物属性!$B$4:$F$29,5,FALSE)/($F399-VLOOKUP(AR$2,怪物属性!$B$4:$F$29,4,FALSE))</f>
        <v>122.9704641350211</v>
      </c>
      <c r="AS399" s="153">
        <f>$E399/(VLOOKUP(AS$2,怪物属性!$B$4:$F$29,3,FALSE)-$G399)/IF(AR399&lt;0,ABS(AR399),AR399)</f>
        <v>2.9179357537276279E-2</v>
      </c>
      <c r="AT399" s="152">
        <f>VLOOKUP(AT$2,怪物属性!$B$4:$F$29,5,FALSE)/($F399-VLOOKUP(AT$2,怪物属性!$B$4:$F$29,4,FALSE))</f>
        <v>147.41819255759009</v>
      </c>
      <c r="AU399" s="153">
        <f>$E399/(VLOOKUP(AU$2,怪物属性!$B$4:$F$29,3,FALSE)-$G399)/IF(AT399&lt;0,ABS(AT399),AT399)</f>
        <v>2.1976484537586154E-2</v>
      </c>
      <c r="AV399" s="152">
        <f>VLOOKUP(AV$2,怪物属性!$B$4:$F$29,5,FALSE)/($F399-VLOOKUP(AV$2,怪物属性!$B$4:$F$29,4,FALSE))</f>
        <v>188.89386629910408</v>
      </c>
      <c r="AW399" s="153">
        <f>$E399/(VLOOKUP(AW$2,怪物属性!$B$4:$F$29,3,FALSE)-$G399)/IF(AV399&lt;0,ABS(AV399),AV399)</f>
        <v>1.5391555982684E-2</v>
      </c>
      <c r="AX399" s="152">
        <f>VLOOKUP(AX$2,怪物属性!$B$4:$F$29,5,FALSE)/($F399-VLOOKUP(AX$2,怪物属性!$B$4:$F$29,4,FALSE))</f>
        <v>241.71428571428572</v>
      </c>
      <c r="AY399" s="153">
        <f>$E399/(VLOOKUP(AY$2,怪物属性!$B$4:$F$29,3,FALSE)-$G399)/IF(AX399&lt;0,ABS(AX399),AX399)</f>
        <v>1.0875577390806712E-2</v>
      </c>
      <c r="AZ399" s="152">
        <f>VLOOKUP(AZ$2,怪物属性!$B$4:$F$29,5,FALSE)/($F399-VLOOKUP(AZ$2,怪物属性!$B$4:$F$29,4,FALSE))</f>
        <v>366.14117647058822</v>
      </c>
      <c r="BA399" s="153">
        <f>$E399/(VLOOKUP(BA$2,怪物属性!$B$4:$F$29,3,FALSE)-$G399)/IF(AZ399&lt;0,ABS(AZ399),AZ399)</f>
        <v>6.3423505830238662E-3</v>
      </c>
      <c r="BB399" s="152">
        <f>VLOOKUP(BB$2,怪物属性!$B$4:$F$29,5,FALSE)/($F399-VLOOKUP(BB$2,怪物属性!$B$4:$F$29,4,FALSE))</f>
        <v>756.6</v>
      </c>
      <c r="BC399" s="153">
        <f>$E399/(VLOOKUP(BC$2,怪物属性!$B$4:$F$29,3,FALSE)-$G399)/IF(BB399&lt;0,ABS(BB399),BB399)</f>
        <v>2.6919126202396859E-3</v>
      </c>
      <c r="BD399" s="152">
        <f>VLOOKUP(BD$2,怪物属性!$B$4:$F$29,5,FALSE)/($F399-VLOOKUP(BD$2,怪物属性!$B$4:$F$29,4,FALSE))</f>
        <v>-807.62842892768083</v>
      </c>
      <c r="BE399" s="153">
        <f>$E399/(VLOOKUP(BE$2,怪物属性!$B$4:$F$29,3,FALSE)-$G399)/IF(BD399&lt;0,ABS(BD399),BD399)</f>
        <v>2.042084776890466E-3</v>
      </c>
    </row>
    <row r="400" spans="1:57" x14ac:dyDescent="0.15">
      <c r="A400" s="30">
        <f>VLOOKUP(B400,装备升级!W:AB,静态模拟!C400+1,FALSE)+IF(静态模拟!D400=0,0,VLOOKUP(B400,装备强化!AP:AZ,静态模拟!D400+1,FALSE))</f>
        <v>23540</v>
      </c>
      <c r="B400" s="149">
        <v>35</v>
      </c>
      <c r="C400" s="149">
        <v>1</v>
      </c>
      <c r="D400" s="149">
        <v>9</v>
      </c>
      <c r="E400" s="149">
        <f t="shared" si="19"/>
        <v>29220</v>
      </c>
      <c r="F400" s="22">
        <f t="shared" si="20"/>
        <v>9740</v>
      </c>
      <c r="G400" s="22">
        <f t="shared" si="21"/>
        <v>4870</v>
      </c>
      <c r="H400" s="152">
        <f>VLOOKUP(H$2,怪物属性!$B$4:$F$29,5,FALSE)/($F400-VLOOKUP(H$2,怪物属性!$B$4:$F$29,4,FALSE))</f>
        <v>1.2130507529280536</v>
      </c>
      <c r="I400" s="153">
        <f>$E400/(VLOOKUP(I$2,怪物属性!$B$4:$F$29,3,FALSE)-$G400)/IF(H400&lt;0,ABS(H400),H400)</f>
        <v>-7.2532452834106884</v>
      </c>
      <c r="J400" s="152">
        <f>VLOOKUP(J$2,怪物属性!$B$4:$F$29,5,FALSE)/($F400-VLOOKUP(J$2,怪物属性!$B$4:$F$29,4,FALSE))</f>
        <v>1.8269778030734205</v>
      </c>
      <c r="K400" s="153">
        <f>$E400/(VLOOKUP(K$2,怪物属性!$B$4:$F$29,3,FALSE)-$G400)/IF(J400&lt;0,ABS(J400),J400)</f>
        <v>-5.5188496094631816</v>
      </c>
      <c r="L400" s="152">
        <f>VLOOKUP(L$2,怪物属性!$B$4:$F$29,5,FALSE)/($F400-VLOOKUP(L$2,怪物属性!$B$4:$F$29,4,FALSE))</f>
        <v>2.9511854951185494</v>
      </c>
      <c r="M400" s="153">
        <f>$E400/(VLOOKUP(M$2,怪物属性!$B$4:$F$29,3,FALSE)-$G400)/IF(L400&lt;0,ABS(L400),L400)</f>
        <v>-4.0036821108424672</v>
      </c>
      <c r="N400" s="152">
        <f>VLOOKUP(N$2,怪物属性!$B$4:$F$29,5,FALSE)/($F400-VLOOKUP(N$2,怪物属性!$B$4:$F$29,4,FALSE))</f>
        <v>3.9240085490382333</v>
      </c>
      <c r="O400" s="153">
        <f>$E400/(VLOOKUP(O$2,怪物属性!$B$4:$F$29,3,FALSE)-$G400)/IF(N400&lt;0,ABS(N400),N400)</f>
        <v>-3.6377464373000645</v>
      </c>
      <c r="P400" s="152">
        <f>VLOOKUP(P$2,怪物属性!$B$4:$F$29,5,FALSE)/($F400-VLOOKUP(P$2,怪物属性!$B$4:$F$29,4,FALSE))</f>
        <v>5.5660881174899863</v>
      </c>
      <c r="Q400" s="153">
        <f>$E400/(VLOOKUP(Q$2,怪物属性!$B$4:$F$29,3,FALSE)-$G400)/IF(P400&lt;0,ABS(P400),P400)</f>
        <v>-3.2445286758080494</v>
      </c>
      <c r="R400" s="152">
        <f>VLOOKUP(R$2,怪物属性!$B$4:$F$29,5,FALSE)/($F400-VLOOKUP(R$2,怪物属性!$B$4:$F$29,4,FALSE))</f>
        <v>7.0018649757553151</v>
      </c>
      <c r="S400" s="153">
        <f>$E400/(VLOOKUP(S$2,怪物属性!$B$4:$F$29,3,FALSE)-$G400)/IF(R400&lt;0,ABS(R400),R400)</f>
        <v>-3.5852009243861773</v>
      </c>
      <c r="T400" s="152">
        <f>VLOOKUP(T$2,怪物属性!$B$4:$F$29,5,FALSE)/($F400-VLOOKUP(T$2,怪物属性!$B$4:$F$29,4,FALSE))</f>
        <v>9.2430643929753113</v>
      </c>
      <c r="U400" s="153">
        <f>$E400/(VLOOKUP(U$2,怪物属性!$B$4:$F$29,3,FALSE)-$G400)/IF(T400&lt;0,ABS(T400),T400)</f>
        <v>-4.3246090819465977</v>
      </c>
      <c r="V400" s="152">
        <f>VLOOKUP(V$2,怪物属性!$B$4:$F$29,5,FALSE)/($F400-VLOOKUP(V$2,怪物属性!$B$4:$F$29,4,FALSE))</f>
        <v>11.108213820078227</v>
      </c>
      <c r="W400" s="153">
        <f>$E400/(VLOOKUP(W$2,怪物属性!$B$4:$F$29,3,FALSE)-$G400)/IF(V400&lt;0,ABS(V400),V400)</f>
        <v>-8.9777676296687989</v>
      </c>
      <c r="X400" s="152">
        <f>VLOOKUP(X$2,怪物属性!$B$4:$F$29,5,FALSE)/($F400-VLOOKUP(X$2,怪物属性!$B$4:$F$29,4,FALSE))</f>
        <v>14.023125250634942</v>
      </c>
      <c r="Y400" s="153">
        <f>$E400/(VLOOKUP(Y$2,怪物属性!$B$4:$F$29,3,FALSE)-$G400)/IF(X400&lt;0,ABS(X400),X400)</f>
        <v>14.174836682363756</v>
      </c>
      <c r="Z400" s="152">
        <f>VLOOKUP(Z$2,怪物属性!$B$4:$F$29,5,FALSE)/($F400-VLOOKUP(Z$2,怪物属性!$B$4:$F$29,4,FALSE))</f>
        <v>16.44423103306352</v>
      </c>
      <c r="AA400" s="153">
        <f>$E400/(VLOOKUP(AA$2,怪物属性!$B$4:$F$29,3,FALSE)-$G400)/IF(Z400&lt;0,ABS(Z400),Z400)</f>
        <v>2.9914393134596367</v>
      </c>
      <c r="AB400" s="152">
        <f>VLOOKUP(AB$2,怪物属性!$B$4:$F$29,5,FALSE)/($F400-VLOOKUP(AB$2,怪物属性!$B$4:$F$29,4,FALSE))</f>
        <v>29.637404580152673</v>
      </c>
      <c r="AC400" s="153">
        <f>$E400/(VLOOKUP(AC$2,怪物属性!$B$4:$F$29,3,FALSE)-$G400)/IF(AB400&lt;0,ABS(AB400),AB400)</f>
        <v>0.37092411250924806</v>
      </c>
      <c r="AD400" s="152">
        <f>VLOOKUP(AD$2,怪物属性!$B$4:$F$29,5,FALSE)/($F400-VLOOKUP(AD$2,怪物属性!$B$4:$F$29,4,FALSE))</f>
        <v>34.934807916181605</v>
      </c>
      <c r="AE400" s="153">
        <f>$E400/(VLOOKUP(AE$2,怪物属性!$B$4:$F$29,3,FALSE)-$G400)/IF(AD400&lt;0,ABS(AD400),AD400)</f>
        <v>0.25570622912789875</v>
      </c>
      <c r="AF400" s="152">
        <f>VLOOKUP(AF$2,怪物属性!$B$4:$F$29,5,FALSE)/($F400-VLOOKUP(AF$2,怪物属性!$B$4:$F$29,4,FALSE))</f>
        <v>42.876047486033521</v>
      </c>
      <c r="AG400" s="153">
        <f>$E400/(VLOOKUP(AG$2,怪物属性!$B$4:$F$29,3,FALSE)-$G400)/IF(AF400&lt;0,ABS(AF400),AF400)</f>
        <v>0.1746091173876845</v>
      </c>
      <c r="AH400" s="152">
        <f>VLOOKUP(AH$2,怪物属性!$B$4:$F$29,5,FALSE)/($F400-VLOOKUP(AH$2,怪物属性!$B$4:$F$29,4,FALSE))</f>
        <v>50.063947078280044</v>
      </c>
      <c r="AI400" s="153">
        <f>$E400/(VLOOKUP(AI$2,怪物属性!$B$4:$F$29,3,FALSE)-$G400)/IF(AH400&lt;0,ABS(AH400),AH400)</f>
        <v>0.12861470718955831</v>
      </c>
      <c r="AJ400" s="152">
        <f>VLOOKUP(AJ$2,怪物属性!$B$4:$F$29,5,FALSE)/($F400-VLOOKUP(AJ$2,怪物属性!$B$4:$F$29,4,FALSE))</f>
        <v>60.737456242707118</v>
      </c>
      <c r="AK400" s="153">
        <f>$E400/(VLOOKUP(AK$2,怪物属性!$B$4:$F$29,3,FALSE)-$G400)/IF(AJ400&lt;0,ABS(AJ400),AJ400)</f>
        <v>9.2516728833296868E-2</v>
      </c>
      <c r="AL400" s="152">
        <f>VLOOKUP(AL$2,怪物属性!$B$4:$F$29,5,FALSE)/($F400-VLOOKUP(AL$2,怪物属性!$B$4:$F$29,4,FALSE))</f>
        <v>71.26137544151257</v>
      </c>
      <c r="AM400" s="153">
        <f>$E400/(VLOOKUP(AM$2,怪物属性!$B$4:$F$29,3,FALSE)-$G400)/IF(AL400&lt;0,ABS(AL400),AL400)</f>
        <v>6.9263479412656773E-2</v>
      </c>
      <c r="AN400" s="152">
        <f>VLOOKUP(AN$2,怪物属性!$B$4:$F$29,5,FALSE)/($F400-VLOOKUP(AN$2,怪物属性!$B$4:$F$29,4,FALSE))</f>
        <v>86.046010224494339</v>
      </c>
      <c r="AO400" s="153">
        <f>$E400/(VLOOKUP(AO$2,怪物属性!$B$4:$F$29,3,FALSE)-$G400)/IF(AN400&lt;0,ABS(AN400),AN400)</f>
        <v>5.1359008256355788E-2</v>
      </c>
      <c r="AP400" s="152">
        <f>VLOOKUP(AP$2,怪物属性!$B$4:$F$29,5,FALSE)/($F400-VLOOKUP(AP$2,怪物属性!$B$4:$F$29,4,FALSE))</f>
        <v>100.84737602311026</v>
      </c>
      <c r="AQ400" s="153">
        <f>$E400/(VLOOKUP(AQ$2,怪物属性!$B$4:$F$29,3,FALSE)-$G400)/IF(AP400&lt;0,ABS(AP400),AP400)</f>
        <v>3.9346112475767983E-2</v>
      </c>
      <c r="AR400" s="152">
        <f>VLOOKUP(AR$2,怪物属性!$B$4:$F$29,5,FALSE)/($F400-VLOOKUP(AR$2,怪物属性!$B$4:$F$29,4,FALSE))</f>
        <v>122.64702788006312</v>
      </c>
      <c r="AS400" s="153">
        <f>$E400/(VLOOKUP(AS$2,怪物属性!$B$4:$F$29,3,FALSE)-$G400)/IF(AR400&lt;0,ABS(AR400),AR400)</f>
        <v>2.9304386768133399E-2</v>
      </c>
      <c r="AT400" s="152">
        <f>VLOOKUP(AT$2,怪物属性!$B$4:$F$29,5,FALSE)/($F400-VLOOKUP(AT$2,怪物属性!$B$4:$F$29,4,FALSE))</f>
        <v>146.98409893992934</v>
      </c>
      <c r="AU400" s="153">
        <f>$E400/(VLOOKUP(AU$2,怪物属性!$B$4:$F$29,3,FALSE)-$G400)/IF(AT400&lt;0,ABS(AT400),AT400)</f>
        <v>2.2076292523249906E-2</v>
      </c>
      <c r="AV400" s="152">
        <f>VLOOKUP(AV$2,怪物属性!$B$4:$F$29,5,FALSE)/($F400-VLOOKUP(AV$2,怪物属性!$B$4:$F$29,4,FALSE))</f>
        <v>188.24519230769232</v>
      </c>
      <c r="AW400" s="153">
        <f>$E400/(VLOOKUP(AW$2,怪物属性!$B$4:$F$29,3,FALSE)-$G400)/IF(AV400&lt;0,ABS(AV400),AV400)</f>
        <v>1.5468170177205726E-2</v>
      </c>
      <c r="AX400" s="152">
        <f>VLOOKUP(AX$2,怪物属性!$B$4:$F$29,5,FALSE)/($F400-VLOOKUP(AX$2,怪物属性!$B$4:$F$29,4,FALSE))</f>
        <v>240.71173786810451</v>
      </c>
      <c r="AY400" s="153">
        <f>$E400/(VLOOKUP(AY$2,怪物属性!$B$4:$F$29,3,FALSE)-$G400)/IF(AX400&lt;0,ABS(AX400),AX400)</f>
        <v>1.0937022154346738E-2</v>
      </c>
      <c r="AZ400" s="152">
        <f>VLOOKUP(AZ$2,怪物属性!$B$4:$F$29,5,FALSE)/($F400-VLOOKUP(AZ$2,怪物属性!$B$4:$F$29,4,FALSE))</f>
        <v>364</v>
      </c>
      <c r="BA400" s="153">
        <f>$E400/(VLOOKUP(BA$2,怪物属性!$B$4:$F$29,3,FALSE)-$G400)/IF(AZ400&lt;0,ABS(AZ400),AZ400)</f>
        <v>6.388756488239178E-3</v>
      </c>
      <c r="BB400" s="152">
        <f>VLOOKUP(BB$2,怪物属性!$B$4:$F$29,5,FALSE)/($F400-VLOOKUP(BB$2,怪物属性!$B$4:$F$29,4,FALSE))</f>
        <v>747.80232558139539</v>
      </c>
      <c r="BC400" s="153">
        <f>$E400/(VLOOKUP(BC$2,怪物属性!$B$4:$F$29,3,FALSE)-$G400)/IF(BB400&lt;0,ABS(BB400),BB400)</f>
        <v>2.7273328236455652E-3</v>
      </c>
      <c r="BD400" s="152">
        <f>VLOOKUP(BD$2,怪物属性!$B$4:$F$29,5,FALSE)/($F400-VLOOKUP(BD$2,怪物属性!$B$4:$F$29,4,FALSE))</f>
        <v>-817.82575757575762</v>
      </c>
      <c r="BE400" s="153">
        <f>$E400/(VLOOKUP(BE$2,怪物属性!$B$4:$F$29,3,FALSE)-$G400)/IF(BD400&lt;0,ABS(BD400),BD400)</f>
        <v>2.0192654014620109E-3</v>
      </c>
    </row>
    <row r="401" spans="1:57" x14ac:dyDescent="0.15">
      <c r="A401" s="30">
        <f>VLOOKUP(B401,装备升级!W:AB,静态模拟!C401+1,FALSE)+IF(静态模拟!D401=0,0,VLOOKUP(B401,装备强化!AP:AZ,静态模拟!D401+1,FALSE))</f>
        <v>30620</v>
      </c>
      <c r="B401" s="149">
        <v>35</v>
      </c>
      <c r="C401" s="149">
        <v>1</v>
      </c>
      <c r="D401" s="149">
        <v>10</v>
      </c>
      <c r="E401" s="149">
        <f t="shared" si="19"/>
        <v>29250</v>
      </c>
      <c r="F401" s="22">
        <f t="shared" si="20"/>
        <v>9750</v>
      </c>
      <c r="G401" s="22">
        <f t="shared" si="21"/>
        <v>4875</v>
      </c>
      <c r="H401" s="152">
        <f>VLOOKUP(H$2,怪物属性!$B$4:$F$29,5,FALSE)/($F401-VLOOKUP(H$2,怪物属性!$B$4:$F$29,4,FALSE))</f>
        <v>1.2116991643454038</v>
      </c>
      <c r="I401" s="153">
        <f>$E401/(VLOOKUP(I$2,怪物属性!$B$4:$F$29,3,FALSE)-$G401)/IF(H401&lt;0,ABS(H401),H401)</f>
        <v>-7.2578638521989758</v>
      </c>
      <c r="J401" s="152">
        <f>VLOOKUP(J$2,怪物属性!$B$4:$F$29,5,FALSE)/($F401-VLOOKUP(J$2,怪物属性!$B$4:$F$29,4,FALSE))</f>
        <v>1.8249005116543491</v>
      </c>
      <c r="K401" s="153">
        <f>$E401/(VLOOKUP(K$2,怪物属性!$B$4:$F$29,3,FALSE)-$G401)/IF(J401&lt;0,ABS(J401),J401)</f>
        <v>-5.5212783424172862</v>
      </c>
      <c r="L401" s="152">
        <f>VLOOKUP(L$2,怪物属性!$B$4:$F$29,5,FALSE)/($F401-VLOOKUP(L$2,怪物属性!$B$4:$F$29,4,FALSE))</f>
        <v>2.9477594613420015</v>
      </c>
      <c r="M401" s="153">
        <f>$E401/(VLOOKUP(M$2,怪物属性!$B$4:$F$29,3,FALSE)-$G401)/IF(L401&lt;0,ABS(L401),L401)</f>
        <v>-4.0043545773696998</v>
      </c>
      <c r="N401" s="152">
        <f>VLOOKUP(N$2,怪物属性!$B$4:$F$29,5,FALSE)/($F401-VLOOKUP(N$2,怪物属性!$B$4:$F$29,4,FALSE))</f>
        <v>3.9193548387096775</v>
      </c>
      <c r="O401" s="153">
        <f>$E401/(VLOOKUP(O$2,怪物属性!$B$4:$F$29,3,FALSE)-$G401)/IF(N401&lt;0,ABS(N401),N401)</f>
        <v>-3.6369215219117752</v>
      </c>
      <c r="P401" s="152">
        <f>VLOOKUP(P$2,怪物属性!$B$4:$F$29,5,FALSE)/($F401-VLOOKUP(P$2,怪物属性!$B$4:$F$29,4,FALSE))</f>
        <v>5.5593405261243785</v>
      </c>
      <c r="Q401" s="153">
        <f>$E401/(VLOOKUP(Q$2,怪物属性!$B$4:$F$29,3,FALSE)-$G401)/IF(P401&lt;0,ABS(P401),P401)</f>
        <v>-3.2417839960218822</v>
      </c>
      <c r="R401" s="152">
        <f>VLOOKUP(R$2,怪物属性!$B$4:$F$29,5,FALSE)/($F401-VLOOKUP(R$2,怪物属性!$B$4:$F$29,4,FALSE))</f>
        <v>6.9931702471128769</v>
      </c>
      <c r="S401" s="153">
        <f>$E401/(VLOOKUP(S$2,怪物属性!$B$4:$F$29,3,FALSE)-$G401)/IF(R401&lt;0,ABS(R401),R401)</f>
        <v>-3.5779746403512722</v>
      </c>
      <c r="T401" s="152">
        <f>VLOOKUP(T$2,怪物属性!$B$4:$F$29,5,FALSE)/($F401-VLOOKUP(T$2,怪物属性!$B$4:$F$29,4,FALSE))</f>
        <v>9.2313167259786475</v>
      </c>
      <c r="U401" s="153">
        <f>$E401/(VLOOKUP(U$2,怪物属性!$B$4:$F$29,3,FALSE)-$G401)/IF(T401&lt;0,ABS(T401),T401)</f>
        <v>-4.3051115031343228</v>
      </c>
      <c r="V401" s="152">
        <f>VLOOKUP(V$2,怪物属性!$B$4:$F$29,5,FALSE)/($F401-VLOOKUP(V$2,怪物属性!$B$4:$F$29,4,FALSE))</f>
        <v>11.09375</v>
      </c>
      <c r="W401" s="153">
        <f>$E401/(VLOOKUP(W$2,怪物属性!$B$4:$F$29,3,FALSE)-$G401)/IF(V401&lt;0,ABS(V401),V401)</f>
        <v>-8.8477171755364399</v>
      </c>
      <c r="X401" s="152">
        <f>VLOOKUP(X$2,怪物属性!$B$4:$F$29,5,FALSE)/($F401-VLOOKUP(X$2,怪物属性!$B$4:$F$29,4,FALSE))</f>
        <v>14.004405286343612</v>
      </c>
      <c r="Y401" s="153">
        <f>$E401/(VLOOKUP(Y$2,怪物属性!$B$4:$F$29,3,FALSE)-$G401)/IF(X401&lt;0,ABS(X401),X401)</f>
        <v>14.708651405127842</v>
      </c>
      <c r="Z401" s="152">
        <f>VLOOKUP(Z$2,怪物属性!$B$4:$F$29,5,FALSE)/($F401-VLOOKUP(Z$2,怪物属性!$B$4:$F$29,4,FALSE))</f>
        <v>16.42170160295931</v>
      </c>
      <c r="AA401" s="153">
        <f>$E401/(VLOOKUP(AA$2,怪物属性!$B$4:$F$29,3,FALSE)-$G401)/IF(Z401&lt;0,ABS(Z401),Z401)</f>
        <v>3.0240740348854493</v>
      </c>
      <c r="AB401" s="152">
        <f>VLOOKUP(AB$2,怪物属性!$B$4:$F$29,5,FALSE)/($F401-VLOOKUP(AB$2,怪物属性!$B$4:$F$29,4,FALSE))</f>
        <v>29.590346141632264</v>
      </c>
      <c r="AC401" s="153">
        <f>$E401/(VLOOKUP(AC$2,怪物属性!$B$4:$F$29,3,FALSE)-$G401)/IF(AB401&lt;0,ABS(AB401),AB401)</f>
        <v>0.37259633179607626</v>
      </c>
      <c r="AD401" s="152">
        <f>VLOOKUP(AD$2,怪物属性!$B$4:$F$29,5,FALSE)/($F401-VLOOKUP(AD$2,怪物属性!$B$4:$F$29,4,FALSE))</f>
        <v>34.876805578615311</v>
      </c>
      <c r="AE401" s="153">
        <f>$E401/(VLOOKUP(AE$2,怪物属性!$B$4:$F$29,3,FALSE)-$G401)/IF(AD401&lt;0,ABS(AD401),AD401)</f>
        <v>0.25678697405562689</v>
      </c>
      <c r="AF401" s="152">
        <f>VLOOKUP(AF$2,怪物属性!$B$4:$F$29,5,FALSE)/($F401-VLOOKUP(AF$2,怪物属性!$B$4:$F$29,4,FALSE))</f>
        <v>42.801324503311257</v>
      </c>
      <c r="AG401" s="153">
        <f>$E401/(VLOOKUP(AG$2,怪物属性!$B$4:$F$29,3,FALSE)-$G401)/IF(AF401&lt;0,ABS(AF401),AF401)</f>
        <v>0.17531812892061827</v>
      </c>
      <c r="AH401" s="152">
        <f>VLOOKUP(AH$2,怪物属性!$B$4:$F$29,5,FALSE)/($F401-VLOOKUP(AH$2,怪物属性!$B$4:$F$29,4,FALSE))</f>
        <v>49.972120322817318</v>
      </c>
      <c r="AI401" s="153">
        <f>$E401/(VLOOKUP(AI$2,怪物属性!$B$4:$F$29,3,FALSE)-$G401)/IF(AH401&lt;0,ABS(AH401),AH401)</f>
        <v>0.12912560648735674</v>
      </c>
      <c r="AJ401" s="152">
        <f>VLOOKUP(AJ$2,怪物属性!$B$4:$F$29,5,FALSE)/($F401-VLOOKUP(AJ$2,怪物属性!$B$4:$F$29,4,FALSE))</f>
        <v>60.619565217391305</v>
      </c>
      <c r="AK401" s="153">
        <f>$E401/(VLOOKUP(AK$2,怪物属性!$B$4:$F$29,3,FALSE)-$G401)/IF(AJ401&lt;0,ABS(AJ401),AJ401)</f>
        <v>9.2881132342152548E-2</v>
      </c>
      <c r="AL401" s="152">
        <f>VLOOKUP(AL$2,怪物属性!$B$4:$F$29,5,FALSE)/($F401-VLOOKUP(AL$2,怪物属性!$B$4:$F$29,4,FALSE))</f>
        <v>71.113622226829776</v>
      </c>
      <c r="AM401" s="153">
        <f>$E401/(VLOOKUP(AM$2,怪物属性!$B$4:$F$29,3,FALSE)-$G401)/IF(AL401&lt;0,ABS(AL401),AL401)</f>
        <v>6.9537379621611689E-2</v>
      </c>
      <c r="AN401" s="152">
        <f>VLOOKUP(AN$2,怪物属性!$B$4:$F$29,5,FALSE)/($F401-VLOOKUP(AN$2,怪物属性!$B$4:$F$29,4,FALSE))</f>
        <v>85.855178531825231</v>
      </c>
      <c r="AO401" s="153">
        <f>$E401/(VLOOKUP(AO$2,怪物属性!$B$4:$F$29,3,FALSE)-$G401)/IF(AN401&lt;0,ABS(AN401),AN401)</f>
        <v>5.1565005446455404E-2</v>
      </c>
      <c r="AP401" s="152">
        <f>VLOOKUP(AP$2,怪物属性!$B$4:$F$29,5,FALSE)/($F401-VLOOKUP(AP$2,怪物属性!$B$4:$F$29,4,FALSE))</f>
        <v>100.60518731988472</v>
      </c>
      <c r="AQ401" s="153">
        <f>$E401/(VLOOKUP(AQ$2,怪物属性!$B$4:$F$29,3,FALSE)-$G401)/IF(AP401&lt;0,ABS(AP401),AP401)</f>
        <v>3.9508149953587486E-2</v>
      </c>
      <c r="AR401" s="152">
        <f>VLOOKUP(AR$2,怪物属性!$B$4:$F$29,5,FALSE)/($F401-VLOOKUP(AR$2,怪物属性!$B$4:$F$29,4,FALSE))</f>
        <v>122.32528856243442</v>
      </c>
      <c r="AS401" s="153">
        <f>$E401/(VLOOKUP(AS$2,怪物属性!$B$4:$F$29,3,FALSE)-$G401)/IF(AR401&lt;0,ABS(AR401),AR401)</f>
        <v>2.942972824595114E-2</v>
      </c>
      <c r="AT401" s="152">
        <f>VLOOKUP(AT$2,怪物属性!$B$4:$F$29,5,FALSE)/($F401-VLOOKUP(AT$2,怪物属性!$B$4:$F$29,4,FALSE))</f>
        <v>146.55255431591308</v>
      </c>
      <c r="AU401" s="153">
        <f>$E401/(VLOOKUP(AU$2,怪物属性!$B$4:$F$29,3,FALSE)-$G401)/IF(AT401&lt;0,ABS(AT401),AT401)</f>
        <v>2.2176344964920928E-2</v>
      </c>
      <c r="AV401" s="152">
        <f>VLOOKUP(AV$2,怪物属性!$B$4:$F$29,5,FALSE)/($F401-VLOOKUP(AV$2,怪物属性!$B$4:$F$29,4,FALSE))</f>
        <v>187.60095824777551</v>
      </c>
      <c r="AW401" s="153">
        <f>$E401/(VLOOKUP(AW$2,怪物属性!$B$4:$F$29,3,FALSE)-$G401)/IF(AV401&lt;0,ABS(AV401),AV401)</f>
        <v>1.5544969884479766E-2</v>
      </c>
      <c r="AX401" s="152">
        <f>VLOOKUP(AX$2,怪物属性!$B$4:$F$29,5,FALSE)/($F401-VLOOKUP(AX$2,怪物属性!$B$4:$F$29,4,FALSE))</f>
        <v>239.71747211895911</v>
      </c>
      <c r="AY401" s="153">
        <f>$E401/(VLOOKUP(AY$2,怪物属性!$B$4:$F$29,3,FALSE)-$G401)/IF(AX401&lt;0,ABS(AX401),AX401)</f>
        <v>1.0998615493317187E-2</v>
      </c>
      <c r="AZ401" s="152">
        <f>VLOOKUP(AZ$2,怪物属性!$B$4:$F$29,5,FALSE)/($F401-VLOOKUP(AZ$2,怪物属性!$B$4:$F$29,4,FALSE))</f>
        <v>361.88372093023258</v>
      </c>
      <c r="BA401" s="153">
        <f>$E401/(VLOOKUP(BA$2,怪物属性!$B$4:$F$29,3,FALSE)-$G401)/IF(AZ401&lt;0,ABS(AZ401),AZ401)</f>
        <v>6.4352760883099464E-3</v>
      </c>
      <c r="BB401" s="152">
        <f>VLOOKUP(BB$2,怪物属性!$B$4:$F$29,5,FALSE)/($F401-VLOOKUP(BB$2,怪物属性!$B$4:$F$29,4,FALSE))</f>
        <v>739.20689655172418</v>
      </c>
      <c r="BC401" s="153">
        <f>$E401/(VLOOKUP(BC$2,怪物属性!$B$4:$F$29,3,FALSE)-$G401)/IF(BB401&lt;0,ABS(BB401),BB401)</f>
        <v>2.7628429005607746E-3</v>
      </c>
      <c r="BD401" s="152">
        <f>VLOOKUP(BD$2,怪物属性!$B$4:$F$29,5,FALSE)/($F401-VLOOKUP(BD$2,怪物属性!$B$4:$F$29,4,FALSE))</f>
        <v>-828.28388746803068</v>
      </c>
      <c r="BE401" s="153">
        <f>$E401/(VLOOKUP(BE$2,怪物属性!$B$4:$F$29,3,FALSE)-$G401)/IF(BD401&lt;0,ABS(BD401),BD401)</f>
        <v>1.9963807581945096E-3</v>
      </c>
    </row>
    <row r="402" spans="1:57" x14ac:dyDescent="0.15">
      <c r="A402" s="30">
        <f>VLOOKUP(B402,装备升级!W:AB,静态模拟!C402+1,FALSE)+IF(静态模拟!D402=0,0,VLOOKUP(B402,装备强化!AP:AZ,静态模拟!D402+1,FALSE))</f>
        <v>103</v>
      </c>
      <c r="B402" s="149">
        <v>35</v>
      </c>
      <c r="C402" s="149">
        <v>2</v>
      </c>
      <c r="D402" s="149">
        <v>0</v>
      </c>
      <c r="E402" s="149">
        <f t="shared" si="19"/>
        <v>43530</v>
      </c>
      <c r="F402" s="22">
        <f t="shared" si="20"/>
        <v>14510</v>
      </c>
      <c r="G402" s="22">
        <f t="shared" si="21"/>
        <v>7255</v>
      </c>
      <c r="H402" s="152">
        <f>VLOOKUP(H$2,怪物属性!$B$4:$F$29,5,FALSE)/($F402-VLOOKUP(H$2,怪物属性!$B$4:$F$29,4,FALSE))</f>
        <v>0.79177284310156537</v>
      </c>
      <c r="I402" s="153">
        <f>$E402/(VLOOKUP(I$2,怪物属性!$B$4:$F$29,3,FALSE)-$G402)/IF(H402&lt;0,ABS(H402),H402)</f>
        <v>-9.6351015869562584</v>
      </c>
      <c r="J402" s="152">
        <f>VLOOKUP(J$2,怪物属性!$B$4:$F$29,5,FALSE)/($F402-VLOOKUP(J$2,怪物属性!$B$4:$F$29,4,FALSE))</f>
        <v>1.184064920693471</v>
      </c>
      <c r="K402" s="153">
        <f>$E402/(VLOOKUP(K$2,怪物属性!$B$4:$F$29,3,FALSE)-$G402)/IF(J402&lt;0,ABS(J402),J402)</f>
        <v>-6.9587709475464425</v>
      </c>
      <c r="L402" s="152">
        <f>VLOOKUP(L$2,怪物属性!$B$4:$F$29,5,FALSE)/($F402-VLOOKUP(L$2,怪物属性!$B$4:$F$29,4,FALSE))</f>
        <v>1.898609241812472</v>
      </c>
      <c r="M402" s="153">
        <f>$E402/(VLOOKUP(M$2,怪物属性!$B$4:$F$29,3,FALSE)-$G402)/IF(L402&lt;0,ABS(L402),L402)</f>
        <v>-4.7194953892824651</v>
      </c>
      <c r="N402" s="152">
        <f>VLOOKUP(N$2,怪物属性!$B$4:$F$29,5,FALSE)/($F402-VLOOKUP(N$2,怪物属性!$B$4:$F$29,4,FALSE))</f>
        <v>2.5051546391752577</v>
      </c>
      <c r="O402" s="153">
        <f>$E402/(VLOOKUP(O$2,怪物属性!$B$4:$F$29,3,FALSE)-$G402)/IF(N402&lt;0,ABS(N402),N402)</f>
        <v>-3.9206166154120425</v>
      </c>
      <c r="P402" s="152">
        <f>VLOOKUP(P$2,怪物属性!$B$4:$F$29,5,FALSE)/($F402-VLOOKUP(P$2,怪物属性!$B$4:$F$29,4,FALSE))</f>
        <v>3.5251748789299717</v>
      </c>
      <c r="Q402" s="153">
        <f>$E402/(VLOOKUP(Q$2,怪物属性!$B$4:$F$29,3,FALSE)-$G402)/IF(P402&lt;0,ABS(P402),P402)</f>
        <v>-3.0847673137621543</v>
      </c>
      <c r="R402" s="152">
        <f>VLOOKUP(R$2,怪物属性!$B$4:$F$29,5,FALSE)/($F402-VLOOKUP(R$2,怪物属性!$B$4:$F$29,4,FALSE))</f>
        <v>4.3952236010302039</v>
      </c>
      <c r="S402" s="153">
        <f>$E402/(VLOOKUP(S$2,怪物属性!$B$4:$F$29,3,FALSE)-$G402)/IF(R402&lt;0,ABS(R402),R402)</f>
        <v>-2.7906263694835873</v>
      </c>
      <c r="T402" s="152">
        <f>VLOOKUP(T$2,怪物属性!$B$4:$F$29,5,FALSE)/($F402-VLOOKUP(T$2,怪物属性!$B$4:$F$29,4,FALSE))</f>
        <v>5.7516629711751666</v>
      </c>
      <c r="U402" s="153">
        <f>$E402/(VLOOKUP(U$2,怪物属性!$B$4:$F$29,3,FALSE)-$G402)/IF(T402&lt;0,ABS(T402),T402)</f>
        <v>-2.4288337458913278</v>
      </c>
      <c r="V402" s="152">
        <f>VLOOKUP(V$2,怪物属性!$B$4:$F$29,5,FALSE)/($F402-VLOOKUP(V$2,怪物属性!$B$4:$F$29,4,FALSE))</f>
        <v>6.8488745980707399</v>
      </c>
      <c r="W402" s="153">
        <f>$E402/(VLOOKUP(W$2,怪物属性!$B$4:$F$29,3,FALSE)-$G402)/IF(V402&lt;0,ABS(V402),V402)</f>
        <v>-2.3733341047029</v>
      </c>
      <c r="X402" s="152">
        <f>VLOOKUP(X$2,怪物属性!$B$4:$F$29,5,FALSE)/($F402-VLOOKUP(X$2,怪物属性!$B$4:$F$29,4,FALSE))</f>
        <v>8.5631377030446494</v>
      </c>
      <c r="Y402" s="153">
        <f>$E402/(VLOOKUP(Y$2,怪物属性!$B$4:$F$29,3,FALSE)-$G402)/IF(X402&lt;0,ABS(X402),X402)</f>
        <v>-2.2714106463401222</v>
      </c>
      <c r="Z402" s="152">
        <f>VLOOKUP(Z$2,怪物属性!$B$4:$F$29,5,FALSE)/($F402-VLOOKUP(Z$2,怪物属性!$B$4:$F$29,4,FALSE))</f>
        <v>9.9396301517538763</v>
      </c>
      <c r="AA402" s="153">
        <f>$E402/(VLOOKUP(AA$2,怪物属性!$B$4:$F$29,3,FALSE)-$G402)/IF(Z402&lt;0,ABS(Z402),Z402)</f>
        <v>-2.445247685312705</v>
      </c>
      <c r="AB402" s="152">
        <f>VLOOKUP(AB$2,怪物属性!$B$4:$F$29,5,FALSE)/($F402-VLOOKUP(AB$2,怪物属性!$B$4:$F$29,4,FALSE))</f>
        <v>16.852957135105807</v>
      </c>
      <c r="AC402" s="153">
        <f>$E402/(VLOOKUP(AC$2,怪物属性!$B$4:$F$29,3,FALSE)-$G402)/IF(AB402&lt;0,ABS(AB402),AB402)</f>
        <v>9.461280187938268</v>
      </c>
      <c r="AD402" s="152">
        <f>VLOOKUP(AD$2,怪物属性!$B$4:$F$29,5,FALSE)/($F402-VLOOKUP(AD$2,怪物属性!$B$4:$F$29,4,FALSE))</f>
        <v>19.480942223870908</v>
      </c>
      <c r="AE402" s="153">
        <f>$E402/(VLOOKUP(AE$2,怪物属性!$B$4:$F$29,3,FALSE)-$G402)/IF(AD402&lt;0,ABS(AD402),AD402)</f>
        <v>2.5219994466026527</v>
      </c>
      <c r="AF402" s="152">
        <f>VLOOKUP(AF$2,怪物属性!$B$4:$F$29,5,FALSE)/($F402-VLOOKUP(AF$2,怪物属性!$B$4:$F$29,4,FALSE))</f>
        <v>23.394360830634408</v>
      </c>
      <c r="AG402" s="153">
        <f>$E402/(VLOOKUP(AG$2,怪物属性!$B$4:$F$29,3,FALSE)-$G402)/IF(AF402&lt;0,ABS(AF402),AF402)</f>
        <v>1.2257607521601013</v>
      </c>
      <c r="AH402" s="152">
        <f>VLOOKUP(AH$2,怪物属性!$B$4:$F$29,5,FALSE)/($F402-VLOOKUP(AH$2,怪物属性!$B$4:$F$29,4,FALSE))</f>
        <v>26.679200940070505</v>
      </c>
      <c r="AI402" s="153">
        <f>$E402/(VLOOKUP(AI$2,怪物属性!$B$4:$F$29,3,FALSE)-$G402)/IF(AH402&lt;0,ABS(AH402),AH402)</f>
        <v>0.7578300449051375</v>
      </c>
      <c r="AJ402" s="152">
        <f>VLOOKUP(AJ$2,怪物属性!$B$4:$F$29,5,FALSE)/($F402-VLOOKUP(AJ$2,怪物属性!$B$4:$F$29,4,FALSE))</f>
        <v>31.508474576271187</v>
      </c>
      <c r="AK402" s="153">
        <f>$E402/(VLOOKUP(AK$2,怪物属性!$B$4:$F$29,3,FALSE)-$G402)/IF(AJ402&lt;0,ABS(AJ402),AJ402)</f>
        <v>0.49077551769176303</v>
      </c>
      <c r="AL402" s="152">
        <f>VLOOKUP(AL$2,怪物属性!$B$4:$F$29,5,FALSE)/($F402-VLOOKUP(AL$2,怪物属性!$B$4:$F$29,4,FALSE))</f>
        <v>35.790566628404463</v>
      </c>
      <c r="AM402" s="153">
        <f>$E402/(VLOOKUP(AM$2,怪物属性!$B$4:$F$29,3,FALSE)-$G402)/IF(AL402&lt;0,ABS(AL402),AL402)</f>
        <v>0.34405721923054311</v>
      </c>
      <c r="AN402" s="152">
        <f>VLOOKUP(AN$2,怪物属性!$B$4:$F$29,5,FALSE)/($F402-VLOOKUP(AN$2,怪物属性!$B$4:$F$29,4,FALSE))</f>
        <v>41.765131082101632</v>
      </c>
      <c r="AO402" s="153">
        <f>$E402/(VLOOKUP(AO$2,怪物属性!$B$4:$F$29,3,FALSE)-$G402)/IF(AN402&lt;0,ABS(AN402),AN402)</f>
        <v>0.24657132590089637</v>
      </c>
      <c r="AP402" s="152">
        <f>VLOOKUP(AP$2,怪物属性!$B$4:$F$29,5,FALSE)/($F402-VLOOKUP(AP$2,怪物属性!$B$4:$F$29,4,FALSE))</f>
        <v>46.943074854325417</v>
      </c>
      <c r="AQ402" s="153">
        <f>$E402/(VLOOKUP(AQ$2,怪物属性!$B$4:$F$29,3,FALSE)-$G402)/IF(AP402&lt;0,ABS(AP402),AP402)</f>
        <v>0.1862408768215793</v>
      </c>
      <c r="AR402" s="152">
        <f>VLOOKUP(AR$2,怪物属性!$B$4:$F$29,5,FALSE)/($F402-VLOOKUP(AR$2,怪物属性!$B$4:$F$29,4,FALSE))</f>
        <v>54.398506766215583</v>
      </c>
      <c r="AS402" s="153">
        <f>$E402/(VLOOKUP(AS$2,怪物属性!$B$4:$F$29,3,FALSE)-$G402)/IF(AR402&lt;0,ABS(AR402),AR402)</f>
        <v>0.13928734351583819</v>
      </c>
      <c r="AT402" s="152">
        <f>VLOOKUP(AT$2,怪物属性!$B$4:$F$29,5,FALSE)/($F402-VLOOKUP(AT$2,怪物属性!$B$4:$F$29,4,FALSE))</f>
        <v>61.126377663482735</v>
      </c>
      <c r="AU402" s="153">
        <f>$E402/(VLOOKUP(AU$2,怪物属性!$B$4:$F$29,3,FALSE)-$G402)/IF(AT402&lt;0,ABS(AT402),AT402)</f>
        <v>0.10757268714836025</v>
      </c>
      <c r="AV402" s="152">
        <f>VLOOKUP(AV$2,怪物属性!$B$4:$F$29,5,FALSE)/($F402-VLOOKUP(AV$2,怪物属性!$B$4:$F$29,4,FALSE))</f>
        <v>71.357719343920849</v>
      </c>
      <c r="AW402" s="153">
        <f>$E402/(VLOOKUP(AW$2,怪物属性!$B$4:$F$29,3,FALSE)-$G402)/IF(AV402&lt;0,ABS(AV402),AV402)</f>
        <v>7.9741843359742062E-2</v>
      </c>
      <c r="AX402" s="152">
        <f>VLOOKUP(AX$2,怪物属性!$B$4:$F$29,5,FALSE)/($F402-VLOOKUP(AX$2,怪物属性!$B$4:$F$29,4,FALSE))</f>
        <v>80.818270435872435</v>
      </c>
      <c r="AY402" s="153">
        <f>$E402/(VLOOKUP(AY$2,怪物属性!$B$4:$F$29,3,FALSE)-$G402)/IF(AX402&lt;0,ABS(AX402),AX402)</f>
        <v>6.1810400774750696E-2</v>
      </c>
      <c r="AZ402" s="152">
        <f>VLOOKUP(AZ$2,怪物属性!$B$4:$F$29,5,FALSE)/($F402-VLOOKUP(AZ$2,怪物属性!$B$4:$F$29,4,FALSE))</f>
        <v>96.055555555555557</v>
      </c>
      <c r="BA402" s="153">
        <f>$E402/(VLOOKUP(BA$2,怪物属性!$B$4:$F$29,3,FALSE)-$G402)/IF(AZ402&lt;0,ABS(AZ402),AZ402)</f>
        <v>4.4516232397526986E-2</v>
      </c>
      <c r="BB402" s="152">
        <f>VLOOKUP(BB$2,怪物属性!$B$4:$F$29,5,FALSE)/($F402-VLOOKUP(BB$2,怪物属性!$B$4:$F$29,4,FALSE))</f>
        <v>114.2291296625222</v>
      </c>
      <c r="BC402" s="153">
        <f>$E402/(VLOOKUP(BC$2,怪物属性!$B$4:$F$29,3,FALSE)-$G402)/IF(BB402&lt;0,ABS(BB402),BB402)</f>
        <v>3.1910582540933666E-2</v>
      </c>
      <c r="BD402" s="152">
        <f>VLOOKUP(BD$2,怪物属性!$B$4:$F$29,5,FALSE)/($F402-VLOOKUP(BD$2,怪物属性!$B$4:$F$29,4,FALSE))</f>
        <v>162.82503770739063</v>
      </c>
      <c r="BE402" s="153">
        <f>$E402/(VLOOKUP(BE$2,怪物属性!$B$4:$F$29,3,FALSE)-$G402)/IF(BD402&lt;0,ABS(BD402),BD402)</f>
        <v>1.7463072485988839E-2</v>
      </c>
    </row>
    <row r="403" spans="1:57" x14ac:dyDescent="0.15">
      <c r="A403" s="30">
        <f>VLOOKUP(B403,装备升级!W:AB,静态模拟!C403+1,FALSE)+IF(静态模拟!D403=0,0,VLOOKUP(B403,装备强化!AP:AZ,静态模拟!D403+1,FALSE))</f>
        <v>868</v>
      </c>
      <c r="B403" s="149">
        <v>35</v>
      </c>
      <c r="C403" s="149">
        <v>2</v>
      </c>
      <c r="D403" s="149">
        <v>1</v>
      </c>
      <c r="E403" s="149">
        <f t="shared" si="19"/>
        <v>43590</v>
      </c>
      <c r="F403" s="22">
        <f t="shared" si="20"/>
        <v>14530</v>
      </c>
      <c r="G403" s="22">
        <f t="shared" si="21"/>
        <v>7265</v>
      </c>
      <c r="H403" s="152">
        <f>VLOOKUP(H$2,怪物属性!$B$4:$F$29,5,FALSE)/($F403-VLOOKUP(H$2,怪物属性!$B$4:$F$29,4,FALSE))</f>
        <v>0.79062159214830974</v>
      </c>
      <c r="I403" s="153">
        <f>$E403/(VLOOKUP(I$2,怪物属性!$B$4:$F$29,3,FALSE)-$G403)/IF(H403&lt;0,ABS(H403),H403)</f>
        <v>-9.645527376269877</v>
      </c>
      <c r="J403" s="152">
        <f>VLOOKUP(J$2,怪物属性!$B$4:$F$29,5,FALSE)/($F403-VLOOKUP(J$2,怪物属性!$B$4:$F$29,4,FALSE))</f>
        <v>1.1823204419889504</v>
      </c>
      <c r="K403" s="153">
        <f>$E403/(VLOOKUP(K$2,怪物属性!$B$4:$F$29,3,FALSE)-$G403)/IF(J403&lt;0,ABS(J403),J403)</f>
        <v>-6.9654595824850656</v>
      </c>
      <c r="L403" s="152">
        <f>VLOOKUP(L$2,怪物属性!$B$4:$F$29,5,FALSE)/($F403-VLOOKUP(L$2,怪物属性!$B$4:$F$29,4,FALSE))</f>
        <v>1.8957742272659399</v>
      </c>
      <c r="M403" s="153">
        <f>$E403/(VLOOKUP(M$2,怪物属性!$B$4:$F$29,3,FALSE)-$G403)/IF(L403&lt;0,ABS(L403),L403)</f>
        <v>-4.7233451784968148</v>
      </c>
      <c r="N403" s="152">
        <f>VLOOKUP(N$2,怪物属性!$B$4:$F$29,5,FALSE)/($F403-VLOOKUP(N$2,怪物属性!$B$4:$F$29,4,FALSE))</f>
        <v>2.5013623978201633</v>
      </c>
      <c r="O403" s="153">
        <f>$E403/(VLOOKUP(O$2,怪物属性!$B$4:$F$29,3,FALSE)-$G403)/IF(N403&lt;0,ABS(N403),N403)</f>
        <v>-3.9231209518176176</v>
      </c>
      <c r="P403" s="152">
        <f>VLOOKUP(P$2,怪物属性!$B$4:$F$29,5,FALSE)/($F403-VLOOKUP(P$2,怪物属性!$B$4:$F$29,4,FALSE))</f>
        <v>3.5197636042674034</v>
      </c>
      <c r="Q403" s="153">
        <f>$E403/(VLOOKUP(Q$2,怪物属性!$B$4:$F$29,3,FALSE)-$G403)/IF(P403&lt;0,ABS(P403),P403)</f>
        <v>-3.0860589170805124</v>
      </c>
      <c r="R403" s="152">
        <f>VLOOKUP(R$2,怪物属性!$B$4:$F$29,5,FALSE)/($F403-VLOOKUP(R$2,怪物属性!$B$4:$F$29,4,FALSE))</f>
        <v>4.3883737239928307</v>
      </c>
      <c r="S403" s="153">
        <f>$E403/(VLOOKUP(S$2,怪物属性!$B$4:$F$29,3,FALSE)-$G403)/IF(R403&lt;0,ABS(R403),R403)</f>
        <v>-2.7909706858067653</v>
      </c>
      <c r="T403" s="152">
        <f>VLOOKUP(T$2,怪物属性!$B$4:$F$29,5,FALSE)/($F403-VLOOKUP(T$2,怪物属性!$B$4:$F$29,4,FALSE))</f>
        <v>5.7425679949399111</v>
      </c>
      <c r="U403" s="153">
        <f>$E403/(VLOOKUP(U$2,怪物属性!$B$4:$F$29,3,FALSE)-$G403)/IF(T403&lt;0,ABS(T403),T403)</f>
        <v>-2.4282407842949891</v>
      </c>
      <c r="V403" s="152">
        <f>VLOOKUP(V$2,怪物属性!$B$4:$F$29,5,FALSE)/($F403-VLOOKUP(V$2,怪物属性!$B$4:$F$29,4,FALSE))</f>
        <v>6.837881219903692</v>
      </c>
      <c r="W403" s="153">
        <f>$E403/(VLOOKUP(W$2,怪物属性!$B$4:$F$29,3,FALSE)-$G403)/IF(V403&lt;0,ABS(V403),V403)</f>
        <v>-2.3715705692488265</v>
      </c>
      <c r="X403" s="152">
        <f>VLOOKUP(X$2,怪物属性!$B$4:$F$29,5,FALSE)/($F403-VLOOKUP(X$2,怪物属性!$B$4:$F$29,4,FALSE))</f>
        <v>8.5491809958438587</v>
      </c>
      <c r="Y403" s="153">
        <f>$E403/(VLOOKUP(Y$2,怪物属性!$B$4:$F$29,3,FALSE)-$G403)/IF(X403&lt;0,ABS(X403),X403)</f>
        <v>-2.2681201163531828</v>
      </c>
      <c r="Z403" s="152">
        <f>VLOOKUP(Z$2,怪物属性!$B$4:$F$29,5,FALSE)/($F403-VLOOKUP(Z$2,怪物属性!$B$4:$F$29,4,FALSE))</f>
        <v>9.9231724480503356</v>
      </c>
      <c r="AA403" s="153">
        <f>$E403/(VLOOKUP(AA$2,怪物属性!$B$4:$F$29,3,FALSE)-$G403)/IF(Z403&lt;0,ABS(Z403),Z403)</f>
        <v>-2.4390607499568424</v>
      </c>
      <c r="AB403" s="152">
        <f>VLOOKUP(AB$2,怪物属性!$B$4:$F$29,5,FALSE)/($F403-VLOOKUP(AB$2,怪物属性!$B$4:$F$29,4,FALSE))</f>
        <v>16.822531142805559</v>
      </c>
      <c r="AC403" s="153">
        <f>$E403/(VLOOKUP(AC$2,怪物属性!$B$4:$F$29,3,FALSE)-$G403)/IF(AB403&lt;0,ABS(AB403),AB403)</f>
        <v>9.8523488207541394</v>
      </c>
      <c r="AD403" s="152">
        <f>VLOOKUP(AD$2,怪物属性!$B$4:$F$29,5,FALSE)/($F403-VLOOKUP(AD$2,怪物属性!$B$4:$F$29,4,FALSE))</f>
        <v>19.444876423215774</v>
      </c>
      <c r="AE403" s="153">
        <f>$E403/(VLOOKUP(AE$2,怪物属性!$B$4:$F$29,3,FALSE)-$G403)/IF(AD403&lt;0,ABS(AD403),AD403)</f>
        <v>2.5590429524762923</v>
      </c>
      <c r="AF403" s="152">
        <f>VLOOKUP(AF$2,怪物属性!$B$4:$F$29,5,FALSE)/($F403-VLOOKUP(AF$2,怪物属性!$B$4:$F$29,4,FALSE))</f>
        <v>23.349876402357864</v>
      </c>
      <c r="AG403" s="153">
        <f>$E403/(VLOOKUP(AG$2,怪物属性!$B$4:$F$29,3,FALSE)-$G403)/IF(AF403&lt;0,ABS(AF403),AF403)</f>
        <v>1.2379438351479957</v>
      </c>
      <c r="AH403" s="152">
        <f>VLOOKUP(AH$2,怪物属性!$B$4:$F$29,5,FALSE)/($F403-VLOOKUP(AH$2,怪物属性!$B$4:$F$29,4,FALSE))</f>
        <v>26.627052384675526</v>
      </c>
      <c r="AI403" s="153">
        <f>$E403/(VLOOKUP(AI$2,怪物属性!$B$4:$F$29,3,FALSE)-$G403)/IF(AH403&lt;0,ABS(AH403),AH403)</f>
        <v>0.76390896232945527</v>
      </c>
      <c r="AJ403" s="152">
        <f>VLOOKUP(AJ$2,怪物属性!$B$4:$F$29,5,FALSE)/($F403-VLOOKUP(AJ$2,怪物属性!$B$4:$F$29,4,FALSE))</f>
        <v>31.445026178010473</v>
      </c>
      <c r="AK403" s="153">
        <f>$E403/(VLOOKUP(AK$2,怪物属性!$B$4:$F$29,3,FALSE)-$G403)/IF(AJ403&lt;0,ABS(AJ403),AJ403)</f>
        <v>0.49419920542915197</v>
      </c>
      <c r="AL403" s="152">
        <f>VLOOKUP(AL$2,怪物属性!$B$4:$F$29,5,FALSE)/($F403-VLOOKUP(AL$2,怪物属性!$B$4:$F$29,4,FALSE))</f>
        <v>35.71602624179944</v>
      </c>
      <c r="AM403" s="153">
        <f>$E403/(VLOOKUP(AM$2,怪物属性!$B$4:$F$29,3,FALSE)-$G403)/IF(AL403&lt;0,ABS(AL403),AL403)</f>
        <v>0.34622993507425226</v>
      </c>
      <c r="AN403" s="152">
        <f>VLOOKUP(AN$2,怪物属性!$B$4:$F$29,5,FALSE)/($F403-VLOOKUP(AN$2,怪物属性!$B$4:$F$29,4,FALSE))</f>
        <v>41.675207234363228</v>
      </c>
      <c r="AO403" s="153">
        <f>$E403/(VLOOKUP(AO$2,怪物属性!$B$4:$F$29,3,FALSE)-$G403)/IF(AN403&lt;0,ABS(AN403),AN403)</f>
        <v>0.2480307348203272</v>
      </c>
      <c r="AP403" s="152">
        <f>VLOOKUP(AP$2,怪物属性!$B$4:$F$29,5,FALSE)/($F403-VLOOKUP(AP$2,怪物属性!$B$4:$F$29,4,FALSE))</f>
        <v>46.838103756708406</v>
      </c>
      <c r="AQ403" s="153">
        <f>$E403/(VLOOKUP(AQ$2,怪物属性!$B$4:$F$29,3,FALSE)-$G403)/IF(AP403&lt;0,ABS(AP403),AP403)</f>
        <v>0.18729171565510808</v>
      </c>
      <c r="AR403" s="152">
        <f>VLOOKUP(AR$2,怪物属性!$B$4:$F$29,5,FALSE)/($F403-VLOOKUP(AR$2,怪物属性!$B$4:$F$29,4,FALSE))</f>
        <v>54.271880819366849</v>
      </c>
      <c r="AS403" s="153">
        <f>$E403/(VLOOKUP(AS$2,怪物属性!$B$4:$F$29,3,FALSE)-$G403)/IF(AR403&lt;0,ABS(AR403),AR403)</f>
        <v>0.1400485363122502</v>
      </c>
      <c r="AT403" s="152">
        <f>VLOOKUP(AT$2,怪物属性!$B$4:$F$29,5,FALSE)/($F403-VLOOKUP(AT$2,怪物属性!$B$4:$F$29,4,FALSE))</f>
        <v>60.977033960420229</v>
      </c>
      <c r="AU403" s="153">
        <f>$E403/(VLOOKUP(AU$2,怪物属性!$B$4:$F$29,3,FALSE)-$G403)/IF(AT403&lt;0,ABS(AT403),AT403)</f>
        <v>0.10814815477554671</v>
      </c>
      <c r="AV403" s="152">
        <f>VLOOKUP(AV$2,怪物属性!$B$4:$F$29,5,FALSE)/($F403-VLOOKUP(AV$2,怪物属性!$B$4:$F$29,4,FALSE))</f>
        <v>71.172422747338359</v>
      </c>
      <c r="AW403" s="153">
        <f>$E403/(VLOOKUP(AW$2,怪物属性!$B$4:$F$29,3,FALSE)-$G403)/IF(AV403&lt;0,ABS(AV403),AV403)</f>
        <v>8.0164439567463247E-2</v>
      </c>
      <c r="AX403" s="152">
        <f>VLOOKUP(AX$2,怪物属性!$B$4:$F$29,5,FALSE)/($F403-VLOOKUP(AX$2,怪物属性!$B$4:$F$29,4,FALSE))</f>
        <v>80.593806415775589</v>
      </c>
      <c r="AY403" s="153">
        <f>$E403/(VLOOKUP(AY$2,怪物属性!$B$4:$F$29,3,FALSE)-$G403)/IF(AX403&lt;0,ABS(AX403),AX403)</f>
        <v>6.2139294595117675E-2</v>
      </c>
      <c r="AZ403" s="152">
        <f>VLOOKUP(AZ$2,怪物属性!$B$4:$F$29,5,FALSE)/($F403-VLOOKUP(AZ$2,怪物属性!$B$4:$F$29,4,FALSE))</f>
        <v>95.76</v>
      </c>
      <c r="BA403" s="153">
        <f>$E403/(VLOOKUP(BA$2,怪物属性!$B$4:$F$29,3,FALSE)-$G403)/IF(AZ403&lt;0,ABS(AZ403),AZ403)</f>
        <v>4.4759144665991422E-2</v>
      </c>
      <c r="BB403" s="152">
        <f>VLOOKUP(BB$2,怪物属性!$B$4:$F$29,5,FALSE)/($F403-VLOOKUP(BB$2,怪物属性!$B$4:$F$29,4,FALSE))</f>
        <v>113.82477876106195</v>
      </c>
      <c r="BC403" s="153">
        <f>$E403/(VLOOKUP(BC$2,怪物属性!$B$4:$F$29,3,FALSE)-$G403)/IF(BB403&lt;0,ABS(BB403),BB403)</f>
        <v>3.209495783597216E-2</v>
      </c>
      <c r="BD403" s="152">
        <f>VLOOKUP(BD$2,怪物属性!$B$4:$F$29,5,FALSE)/($F403-VLOOKUP(BD$2,怪物属性!$B$4:$F$29,4,FALSE))</f>
        <v>162.0105052526263</v>
      </c>
      <c r="BE403" s="153">
        <f>$E403/(VLOOKUP(BE$2,怪物属性!$B$4:$F$29,3,FALSE)-$G403)/IF(BD403&lt;0,ABS(BD403),BD403)</f>
        <v>1.7586549872204947E-2</v>
      </c>
    </row>
    <row r="404" spans="1:57" x14ac:dyDescent="0.15">
      <c r="A404" s="30">
        <f>VLOOKUP(B404,装备升级!W:AB,静态模拟!C404+1,FALSE)+IF(静态模拟!D404=0,0,VLOOKUP(B404,装备强化!AP:AZ,静态模拟!D404+1,FALSE))</f>
        <v>1932</v>
      </c>
      <c r="B404" s="149">
        <v>35</v>
      </c>
      <c r="C404" s="149">
        <v>2</v>
      </c>
      <c r="D404" s="149">
        <v>2</v>
      </c>
      <c r="E404" s="149">
        <f t="shared" si="19"/>
        <v>43650</v>
      </c>
      <c r="F404" s="22">
        <f t="shared" si="20"/>
        <v>14550</v>
      </c>
      <c r="G404" s="22">
        <f t="shared" si="21"/>
        <v>7275</v>
      </c>
      <c r="H404" s="152">
        <f>VLOOKUP(H$2,怪物属性!$B$4:$F$29,5,FALSE)/($F404-VLOOKUP(H$2,怪物属性!$B$4:$F$29,4,FALSE))</f>
        <v>0.78947368421052633</v>
      </c>
      <c r="I404" s="153">
        <f>$E404/(VLOOKUP(I$2,怪物属性!$B$4:$F$29,3,FALSE)-$G404)/IF(H404&lt;0,ABS(H404),H404)</f>
        <v>-9.6559552916521127</v>
      </c>
      <c r="J404" s="152">
        <f>VLOOKUP(J$2,怪物属性!$B$4:$F$29,5,FALSE)/($F404-VLOOKUP(J$2,怪物属性!$B$4:$F$29,4,FALSE))</f>
        <v>1.1805810959911733</v>
      </c>
      <c r="K404" s="153">
        <f>$E404/(VLOOKUP(K$2,怪物属性!$B$4:$F$29,3,FALSE)-$G404)/IF(J404&lt;0,ABS(J404),J404)</f>
        <v>-6.9721511893285584</v>
      </c>
      <c r="L404" s="152">
        <f>VLOOKUP(L$2,怪物属性!$B$4:$F$29,5,FALSE)/($F404-VLOOKUP(L$2,怪物属性!$B$4:$F$29,4,FALSE))</f>
        <v>1.8929476666169673</v>
      </c>
      <c r="M404" s="153">
        <f>$E404/(VLOOKUP(M$2,怪物属性!$B$4:$F$29,3,FALSE)-$G404)/IF(L404&lt;0,ABS(L404),L404)</f>
        <v>-4.7271985597927815</v>
      </c>
      <c r="N404" s="152">
        <f>VLOOKUP(N$2,怪物属性!$B$4:$F$29,5,FALSE)/($F404-VLOOKUP(N$2,怪物属性!$B$4:$F$29,4,FALSE))</f>
        <v>2.4975816203143895</v>
      </c>
      <c r="O404" s="153">
        <f>$E404/(VLOOKUP(O$2,怪物属性!$B$4:$F$29,3,FALSE)-$G404)/IF(N404&lt;0,ABS(N404),N404)</f>
        <v>-3.9256303499736722</v>
      </c>
      <c r="P404" s="152">
        <f>VLOOKUP(P$2,怪物属性!$B$4:$F$29,5,FALSE)/($F404-VLOOKUP(P$2,怪物属性!$B$4:$F$29,4,FALSE))</f>
        <v>3.5143689171584032</v>
      </c>
      <c r="Q404" s="153">
        <f>$E404/(VLOOKUP(Q$2,怪物属性!$B$4:$F$29,3,FALSE)-$G404)/IF(P404&lt;0,ABS(P404),P404)</f>
        <v>-3.0873571080853659</v>
      </c>
      <c r="R404" s="152">
        <f>VLOOKUP(R$2,怪物属性!$B$4:$F$29,5,FALSE)/($F404-VLOOKUP(R$2,怪物属性!$B$4:$F$29,4,FALSE))</f>
        <v>4.3815451645530228</v>
      </c>
      <c r="S404" s="153">
        <f>$E404/(VLOOKUP(S$2,怪物属性!$B$4:$F$29,3,FALSE)-$G404)/IF(R404&lt;0,ABS(R404),R404)</f>
        <v>-2.7913250134318908</v>
      </c>
      <c r="T404" s="152">
        <f>VLOOKUP(T$2,怪物属性!$B$4:$F$29,5,FALSE)/($F404-VLOOKUP(T$2,怪物属性!$B$4:$F$29,4,FALSE))</f>
        <v>5.7335017366592993</v>
      </c>
      <c r="U404" s="153">
        <f>$E404/(VLOOKUP(U$2,怪物属性!$B$4:$F$29,3,FALSE)-$G404)/IF(T404&lt;0,ABS(T404),T404)</f>
        <v>-2.4276621411038257</v>
      </c>
      <c r="V404" s="152">
        <f>VLOOKUP(V$2,怪物属性!$B$4:$F$29,5,FALSE)/($F404-VLOOKUP(V$2,怪物属性!$B$4:$F$29,4,FALSE))</f>
        <v>6.8269230769230766</v>
      </c>
      <c r="W404" s="153">
        <f>$E404/(VLOOKUP(W$2,怪物属性!$B$4:$F$29,3,FALSE)-$G404)/IF(V404&lt;0,ABS(V404),V404)</f>
        <v>-2.369830547406008</v>
      </c>
      <c r="X404" s="152">
        <f>VLOOKUP(X$2,怪物属性!$B$4:$F$29,5,FALSE)/($F404-VLOOKUP(X$2,怪物属性!$B$4:$F$29,4,FALSE))</f>
        <v>8.5352697095435683</v>
      </c>
      <c r="Y404" s="153">
        <f>$E404/(VLOOKUP(Y$2,怪物属性!$B$4:$F$29,3,FALSE)-$G404)/IF(X404&lt;0,ABS(X404),X404)</f>
        <v>-2.2648688636051455</v>
      </c>
      <c r="Z404" s="152">
        <f>VLOOKUP(Z$2,怪物属性!$B$4:$F$29,5,FALSE)/($F404-VLOOKUP(Z$2,怪物属性!$B$4:$F$29,4,FALSE))</f>
        <v>9.906769154475576</v>
      </c>
      <c r="AA404" s="153">
        <f>$E404/(VLOOKUP(AA$2,怪物属性!$B$4:$F$29,3,FALSE)-$G404)/IF(Z404&lt;0,ABS(Z404),Z404)</f>
        <v>-2.4329531971153906</v>
      </c>
      <c r="AB404" s="152">
        <f>VLOOKUP(AB$2,怪物属性!$B$4:$F$29,5,FALSE)/($F404-VLOOKUP(AB$2,怪物属性!$B$4:$F$29,4,FALSE))</f>
        <v>16.792214813479905</v>
      </c>
      <c r="AC404" s="153">
        <f>$E404/(VLOOKUP(AC$2,怪物属性!$B$4:$F$29,3,FALSE)-$G404)/IF(AB404&lt;0,ABS(AB404),AB404)</f>
        <v>10.274382872369939</v>
      </c>
      <c r="AD404" s="152">
        <f>VLOOKUP(AD$2,怪物属性!$B$4:$F$29,5,FALSE)/($F404-VLOOKUP(AD$2,怪物属性!$B$4:$F$29,4,FALSE))</f>
        <v>19.408943915735009</v>
      </c>
      <c r="AE404" s="153">
        <f>$E404/(VLOOKUP(AE$2,怪物属性!$B$4:$F$29,3,FALSE)-$G404)/IF(AD404&lt;0,ABS(AD404),AD404)</f>
        <v>2.5969551595755189</v>
      </c>
      <c r="AF404" s="152">
        <f>VLOOKUP(AF$2,怪物属性!$B$4:$F$29,5,FALSE)/($F404-VLOOKUP(AF$2,怪物属性!$B$4:$F$29,4,FALSE))</f>
        <v>23.305560827481496</v>
      </c>
      <c r="AG404" s="153">
        <f>$E404/(VLOOKUP(AG$2,怪物属性!$B$4:$F$29,3,FALSE)-$G404)/IF(AF404&lt;0,ABS(AF404),AF404)</f>
        <v>1.2502960996348647</v>
      </c>
      <c r="AH404" s="152">
        <f>VLOOKUP(AH$2,怪物属性!$B$4:$F$29,5,FALSE)/($F404-VLOOKUP(AH$2,怪物属性!$B$4:$F$29,4,FALSE))</f>
        <v>26.57510729613734</v>
      </c>
      <c r="AI404" s="153">
        <f>$E404/(VLOOKUP(AI$2,怪物属性!$B$4:$F$29,3,FALSE)-$G404)/IF(AH404&lt;0,ABS(AH404),AH404)</f>
        <v>0.77004900838430423</v>
      </c>
      <c r="AJ404" s="152">
        <f>VLOOKUP(AJ$2,怪物属性!$B$4:$F$29,5,FALSE)/($F404-VLOOKUP(AJ$2,怪物属性!$B$4:$F$29,4,FALSE))</f>
        <v>31.381832797427652</v>
      </c>
      <c r="AK404" s="153">
        <f>$E404/(VLOOKUP(AK$2,怪物属性!$B$4:$F$29,3,FALSE)-$G404)/IF(AJ404&lt;0,ABS(AJ404),AJ404)</f>
        <v>0.49765014124447182</v>
      </c>
      <c r="AL404" s="152">
        <f>VLOOKUP(AL$2,怪物属性!$B$4:$F$29,5,FALSE)/($F404-VLOOKUP(AL$2,怪物属性!$B$4:$F$29,4,FALSE))</f>
        <v>35.641795697807339</v>
      </c>
      <c r="AM404" s="153">
        <f>$E404/(VLOOKUP(AM$2,怪物属性!$B$4:$F$29,3,FALSE)-$G404)/IF(AL404&lt;0,ABS(AL404),AL404)</f>
        <v>0.34841700420076022</v>
      </c>
      <c r="AN404" s="152">
        <f>VLOOKUP(AN$2,怪物属性!$B$4:$F$29,5,FALSE)/($F404-VLOOKUP(AN$2,怪物属性!$B$4:$F$29,4,FALSE))</f>
        <v>41.585669781931465</v>
      </c>
      <c r="AO404" s="153">
        <f>$E404/(VLOOKUP(AO$2,怪物属性!$B$4:$F$29,3,FALSE)-$G404)/IF(AN404&lt;0,ABS(AN404),AN404)</f>
        <v>0.24949855538472981</v>
      </c>
      <c r="AP404" s="152">
        <f>VLOOKUP(AP$2,怪物属性!$B$4:$F$29,5,FALSE)/($F404-VLOOKUP(AP$2,怪物属性!$B$4:$F$29,4,FALSE))</f>
        <v>46.733601070950471</v>
      </c>
      <c r="AQ404" s="153">
        <f>$E404/(VLOOKUP(AQ$2,怪物属性!$B$4:$F$29,3,FALSE)-$G404)/IF(AP404&lt;0,ABS(AP404),AP404)</f>
        <v>0.18834794787321921</v>
      </c>
      <c r="AR404" s="152">
        <f>VLOOKUP(AR$2,怪物属性!$B$4:$F$29,5,FALSE)/($F404-VLOOKUP(AR$2,怪物属性!$B$4:$F$29,4,FALSE))</f>
        <v>54.145843009753833</v>
      </c>
      <c r="AS404" s="153">
        <f>$E404/(VLOOKUP(AS$2,怪物属性!$B$4:$F$29,3,FALSE)-$G404)/IF(AR404&lt;0,ABS(AR404),AR404)</f>
        <v>0.14081328731179135</v>
      </c>
      <c r="AT404" s="152">
        <f>VLOOKUP(AT$2,怪物属性!$B$4:$F$29,5,FALSE)/($F404-VLOOKUP(AT$2,怪物属性!$B$4:$F$29,4,FALSE))</f>
        <v>60.828418230563003</v>
      </c>
      <c r="AU404" s="153">
        <f>$E404/(VLOOKUP(AU$2,怪物属性!$B$4:$F$29,3,FALSE)-$G404)/IF(AT404&lt;0,ABS(AT404),AT404)</f>
        <v>0.10872609474354814</v>
      </c>
      <c r="AV404" s="152">
        <f>VLOOKUP(AV$2,怪物属性!$B$4:$F$29,5,FALSE)/($F404-VLOOKUP(AV$2,怪物属性!$B$4:$F$29,4,FALSE))</f>
        <v>70.988085988085984</v>
      </c>
      <c r="AW404" s="153">
        <f>$E404/(VLOOKUP(AW$2,怪物属性!$B$4:$F$29,3,FALSE)-$G404)/IF(AV404&lt;0,ABS(AV404),AV404)</f>
        <v>8.0588717312274405E-2</v>
      </c>
      <c r="AX404" s="152">
        <f>VLOOKUP(AX$2,怪物属性!$B$4:$F$29,5,FALSE)/($F404-VLOOKUP(AX$2,怪物属性!$B$4:$F$29,4,FALSE))</f>
        <v>80.370585791441627</v>
      </c>
      <c r="AY404" s="153">
        <f>$E404/(VLOOKUP(AY$2,怪物属性!$B$4:$F$29,3,FALSE)-$G404)/IF(AX404&lt;0,ABS(AX404),AX404)</f>
        <v>6.246942067556821E-2</v>
      </c>
      <c r="AZ404" s="152">
        <f>VLOOKUP(AZ$2,怪物属性!$B$4:$F$29,5,FALSE)/($F404-VLOOKUP(AZ$2,怪物属性!$B$4:$F$29,4,FALSE))</f>
        <v>95.466257668711663</v>
      </c>
      <c r="BA404" s="153">
        <f>$E404/(VLOOKUP(BA$2,怪物属性!$B$4:$F$29,3,FALSE)-$G404)/IF(AZ404&lt;0,ABS(AZ404),AZ404)</f>
        <v>4.5002914615430156E-2</v>
      </c>
      <c r="BB404" s="152">
        <f>VLOOKUP(BB$2,怪物属性!$B$4:$F$29,5,FALSE)/($F404-VLOOKUP(BB$2,怪物属性!$B$4:$F$29,4,FALSE))</f>
        <v>113.42328042328042</v>
      </c>
      <c r="BC404" s="153">
        <f>$E404/(VLOOKUP(BC$2,怪物属性!$B$4:$F$29,3,FALSE)-$G404)/IF(BB404&lt;0,ABS(BB404),BB404)</f>
        <v>3.227995545707734E-2</v>
      </c>
      <c r="BD404" s="152">
        <f>VLOOKUP(BD$2,怪物属性!$B$4:$F$29,5,FALSE)/($F404-VLOOKUP(BD$2,怪物属性!$B$4:$F$29,4,FALSE))</f>
        <v>161.20408163265307</v>
      </c>
      <c r="BE404" s="153">
        <f>$E404/(VLOOKUP(BE$2,怪物属性!$B$4:$F$29,3,FALSE)-$G404)/IF(BD404&lt;0,ABS(BD404),BD404)</f>
        <v>1.7710431134667165E-2</v>
      </c>
    </row>
    <row r="405" spans="1:57" x14ac:dyDescent="0.15">
      <c r="A405" s="30">
        <f>VLOOKUP(B405,装备升级!W:AB,静态模拟!C405+1,FALSE)+IF(静态模拟!D405=0,0,VLOOKUP(B405,装备强化!AP:AZ,静态模拟!D405+1,FALSE))</f>
        <v>3132</v>
      </c>
      <c r="B405" s="149">
        <v>35</v>
      </c>
      <c r="C405" s="149">
        <v>2</v>
      </c>
      <c r="D405" s="149">
        <v>3</v>
      </c>
      <c r="E405" s="149">
        <f t="shared" si="19"/>
        <v>43710</v>
      </c>
      <c r="F405" s="22">
        <f t="shared" si="20"/>
        <v>14570</v>
      </c>
      <c r="G405" s="22">
        <f t="shared" si="21"/>
        <v>7285</v>
      </c>
      <c r="H405" s="152">
        <f>VLOOKUP(H$2,怪物属性!$B$4:$F$29,5,FALSE)/($F405-VLOOKUP(H$2,怪物属性!$B$4:$F$29,4,FALSE))</f>
        <v>0.78832910474809714</v>
      </c>
      <c r="I405" s="153">
        <f>$E405/(VLOOKUP(I$2,怪物属性!$B$4:$F$29,3,FALSE)-$G405)/IF(H405&lt;0,ABS(H405),H405)</f>
        <v>-9.6663853219833591</v>
      </c>
      <c r="J405" s="152">
        <f>VLOOKUP(J$2,怪物属性!$B$4:$F$29,5,FALSE)/($F405-VLOOKUP(J$2,怪物属性!$B$4:$F$29,4,FALSE))</f>
        <v>1.1788468600807933</v>
      </c>
      <c r="K405" s="153">
        <f>$E405/(VLOOKUP(K$2,怪物属性!$B$4:$F$29,3,FALSE)-$G405)/IF(J405&lt;0,ABS(J405),J405)</f>
        <v>-6.9788457512959745</v>
      </c>
      <c r="L405" s="152">
        <f>VLOOKUP(L$2,怪物属性!$B$4:$F$29,5,FALSE)/($F405-VLOOKUP(L$2,怪物属性!$B$4:$F$29,4,FALSE))</f>
        <v>1.890129522108084</v>
      </c>
      <c r="M405" s="153">
        <f>$E405/(VLOOKUP(M$2,怪物属性!$B$4:$F$29,3,FALSE)-$G405)/IF(L405&lt;0,ABS(L405),L405)</f>
        <v>-4.731055511124036</v>
      </c>
      <c r="N405" s="152">
        <f>VLOOKUP(N$2,怪物属性!$B$4:$F$29,5,FALSE)/($F405-VLOOKUP(N$2,怪物属性!$B$4:$F$29,4,FALSE))</f>
        <v>2.4938122547539994</v>
      </c>
      <c r="O405" s="153">
        <f>$E405/(VLOOKUP(O$2,怪物属性!$B$4:$F$29,3,FALSE)-$G405)/IF(N405&lt;0,ABS(N405),N405)</f>
        <v>-3.9281447758478194</v>
      </c>
      <c r="P405" s="152">
        <f>VLOOKUP(P$2,怪物属性!$B$4:$F$29,5,FALSE)/($F405-VLOOKUP(P$2,怪物属性!$B$4:$F$29,4,FALSE))</f>
        <v>3.5089907414492312</v>
      </c>
      <c r="Q405" s="153">
        <f>$E405/(VLOOKUP(Q$2,怪物属性!$B$4:$F$29,3,FALSE)-$G405)/IF(P405&lt;0,ABS(P405),P405)</f>
        <v>-3.0886618377733446</v>
      </c>
      <c r="R405" s="152">
        <f>VLOOKUP(R$2,怪物属性!$B$4:$F$29,5,FALSE)/($F405-VLOOKUP(R$2,怪物属性!$B$4:$F$29,4,FALSE))</f>
        <v>4.3747378233512002</v>
      </c>
      <c r="S405" s="153">
        <f>$E405/(VLOOKUP(S$2,怪物属性!$B$4:$F$29,3,FALSE)-$G405)/IF(R405&lt;0,ABS(R405),R405)</f>
        <v>-2.7916892684419321</v>
      </c>
      <c r="T405" s="152">
        <f>VLOOKUP(T$2,怪物属性!$B$4:$F$29,5,FALSE)/($F405-VLOOKUP(T$2,怪物属性!$B$4:$F$29,4,FALSE))</f>
        <v>5.724464060529634</v>
      </c>
      <c r="U405" s="153">
        <f>$E405/(VLOOKUP(U$2,怪物属性!$B$4:$F$29,3,FALSE)-$G405)/IF(T405&lt;0,ABS(T405),T405)</f>
        <v>-2.4270976797786918</v>
      </c>
      <c r="V405" s="152">
        <f>VLOOKUP(V$2,怪物属性!$B$4:$F$29,5,FALSE)/($F405-VLOOKUP(V$2,怪物属性!$B$4:$F$29,4,FALSE))</f>
        <v>6.8159999999999998</v>
      </c>
      <c r="W405" s="153">
        <f>$E405/(VLOOKUP(W$2,怪物属性!$B$4:$F$29,3,FALSE)-$G405)/IF(V405&lt;0,ABS(V405),V405)</f>
        <v>-2.3681137786839201</v>
      </c>
      <c r="X405" s="152">
        <f>VLOOKUP(X$2,怪物属性!$B$4:$F$29,5,FALSE)/($F405-VLOOKUP(X$2,怪物属性!$B$4:$F$29,4,FALSE))</f>
        <v>8.5214036227763792</v>
      </c>
      <c r="Y405" s="153">
        <f>$E405/(VLOOKUP(Y$2,怪物属性!$B$4:$F$29,3,FALSE)-$G405)/IF(X405&lt;0,ABS(X405),X405)</f>
        <v>-2.2616563685558129</v>
      </c>
      <c r="Z405" s="152">
        <f>VLOOKUP(Z$2,怪物属性!$B$4:$F$29,5,FALSE)/($F405-VLOOKUP(Z$2,怪物属性!$B$4:$F$29,4,FALSE))</f>
        <v>9.8904200016503019</v>
      </c>
      <c r="AA405" s="153">
        <f>$E405/(VLOOKUP(AA$2,怪物属性!$B$4:$F$29,3,FALSE)-$G405)/IF(Z405&lt;0,ABS(Z405),Z405)</f>
        <v>-2.4269237190039274</v>
      </c>
      <c r="AB405" s="152">
        <f>VLOOKUP(AB$2,怪物属性!$B$4:$F$29,5,FALSE)/($F405-VLOOKUP(AB$2,怪物属性!$B$4:$F$29,4,FALSE))</f>
        <v>16.762007555315705</v>
      </c>
      <c r="AC405" s="153">
        <f>$E405/(VLOOKUP(AC$2,怪物属性!$B$4:$F$29,3,FALSE)-$G405)/IF(AB405&lt;0,ABS(AB405),AB405)</f>
        <v>10.731205233995532</v>
      </c>
      <c r="AD405" s="152">
        <f>VLOOKUP(AD$2,怪物属性!$B$4:$F$29,5,FALSE)/($F405-VLOOKUP(AD$2,怪物属性!$B$4:$F$29,4,FALSE))</f>
        <v>19.373143963847642</v>
      </c>
      <c r="AE405" s="153">
        <f>$E405/(VLOOKUP(AE$2,怪物属性!$B$4:$F$29,3,FALSE)-$G405)/IF(AD405&lt;0,ABS(AD405),AD405)</f>
        <v>2.6357665130367431</v>
      </c>
      <c r="AF405" s="152">
        <f>VLOOKUP(AF$2,怪物属性!$B$4:$F$29,5,FALSE)/($F405-VLOOKUP(AF$2,怪物属性!$B$4:$F$29,4,FALSE))</f>
        <v>23.261413146429248</v>
      </c>
      <c r="AG405" s="153">
        <f>$E405/(VLOOKUP(AG$2,怪物属性!$B$4:$F$29,3,FALSE)-$G405)/IF(AF405&lt;0,ABS(AF405),AF405)</f>
        <v>1.2628209565380262</v>
      </c>
      <c r="AH405" s="152">
        <f>VLOOKUP(AH$2,怪物属性!$B$4:$F$29,5,FALSE)/($F405-VLOOKUP(AH$2,怪物属性!$B$4:$F$29,4,FALSE))</f>
        <v>26.523364485981308</v>
      </c>
      <c r="AI405" s="153">
        <f>$E405/(VLOOKUP(AI$2,怪物属性!$B$4:$F$29,3,FALSE)-$G405)/IF(AH405&lt;0,ABS(AH405),AH405)</f>
        <v>0.77625104687510904</v>
      </c>
      <c r="AJ405" s="152">
        <f>VLOOKUP(AJ$2,怪物属性!$B$4:$F$29,5,FALSE)/($F405-VLOOKUP(AJ$2,怪物属性!$B$4:$F$29,4,FALSE))</f>
        <v>31.318892900120336</v>
      </c>
      <c r="AK405" s="153">
        <f>$E405/(VLOOKUP(AK$2,怪物属性!$B$4:$F$29,3,FALSE)-$G405)/IF(AJ405&lt;0,ABS(AJ405),AJ405)</f>
        <v>0.50112861865382241</v>
      </c>
      <c r="AL405" s="152">
        <f>VLOOKUP(AL$2,怪物属性!$B$4:$F$29,5,FALSE)/($F405-VLOOKUP(AL$2,怪物属性!$B$4:$F$29,4,FALSE))</f>
        <v>35.567873068547129</v>
      </c>
      <c r="AM405" s="153">
        <f>$E405/(VLOOKUP(AM$2,怪物属性!$B$4:$F$29,3,FALSE)-$G405)/IF(AL405&lt;0,ABS(AL405),AL405)</f>
        <v>0.35061854946270132</v>
      </c>
      <c r="AN405" s="152">
        <f>VLOOKUP(AN$2,怪物属性!$B$4:$F$29,5,FALSE)/($F405-VLOOKUP(AN$2,怪物属性!$B$4:$F$29,4,FALSE))</f>
        <v>41.496516239682713</v>
      </c>
      <c r="AO405" s="153">
        <f>$E405/(VLOOKUP(AO$2,怪物属性!$B$4:$F$29,3,FALSE)-$G405)/IF(AN405&lt;0,ABS(AN405),AN405)</f>
        <v>0.25097484772022977</v>
      </c>
      <c r="AP405" s="152">
        <f>VLOOKUP(AP$2,怪物属性!$B$4:$F$29,5,FALSE)/($F405-VLOOKUP(AP$2,怪物属性!$B$4:$F$29,4,FALSE))</f>
        <v>46.629563668744431</v>
      </c>
      <c r="AQ405" s="153">
        <f>$E405/(VLOOKUP(AQ$2,怪物属性!$B$4:$F$29,3,FALSE)-$G405)/IF(AP405&lt;0,ABS(AP405),AP405)</f>
        <v>0.1894096061696969</v>
      </c>
      <c r="AR405" s="152">
        <f>VLOOKUP(AR$2,怪物属性!$B$4:$F$29,5,FALSE)/($F405-VLOOKUP(AR$2,怪物属性!$B$4:$F$29,4,FALSE))</f>
        <v>54.020389249304912</v>
      </c>
      <c r="AS405" s="153">
        <f>$E405/(VLOOKUP(AS$2,怪物属性!$B$4:$F$29,3,FALSE)-$G405)/IF(AR405&lt;0,ABS(AR405),AR405)</f>
        <v>0.14158161519269327</v>
      </c>
      <c r="AT405" s="152">
        <f>VLOOKUP(AT$2,怪物属性!$B$4:$F$29,5,FALSE)/($F405-VLOOKUP(AT$2,怪物属性!$B$4:$F$29,4,FALSE))</f>
        <v>60.680525164113789</v>
      </c>
      <c r="AU405" s="153">
        <f>$E405/(VLOOKUP(AU$2,怪物属性!$B$4:$F$29,3,FALSE)-$G405)/IF(AT405&lt;0,ABS(AT405),AT405)</f>
        <v>0.10930651830733029</v>
      </c>
      <c r="AV405" s="152">
        <f>VLOOKUP(AV$2,怪物属性!$B$4:$F$29,5,FALSE)/($F405-VLOOKUP(AV$2,怪物属性!$B$4:$F$29,4,FALSE))</f>
        <v>70.804701627486438</v>
      </c>
      <c r="AW405" s="153">
        <f>$E405/(VLOOKUP(AW$2,怪物属性!$B$4:$F$29,3,FALSE)-$G405)/IF(AV405&lt;0,ABS(AV405),AV405)</f>
        <v>8.1014683214400265E-2</v>
      </c>
      <c r="AX405" s="152">
        <f>VLOOKUP(AX$2,怪物属性!$B$4:$F$29,5,FALSE)/($F405-VLOOKUP(AX$2,怪物属性!$B$4:$F$29,4,FALSE))</f>
        <v>80.148598259908852</v>
      </c>
      <c r="AY405" s="153">
        <f>$E405/(VLOOKUP(AY$2,怪物属性!$B$4:$F$29,3,FALSE)-$G405)/IF(AX405&lt;0,ABS(AX405),AX405)</f>
        <v>6.2800783273103941E-2</v>
      </c>
      <c r="AZ405" s="152">
        <f>VLOOKUP(AZ$2,怪物属性!$B$4:$F$29,5,FALSE)/($F405-VLOOKUP(AZ$2,怪物属性!$B$4:$F$29,4,FALSE))</f>
        <v>95.174311926605498</v>
      </c>
      <c r="BA405" s="153">
        <f>$E405/(VLOOKUP(BA$2,怪物属性!$B$4:$F$29,3,FALSE)-$G405)/IF(AZ405&lt;0,ABS(AZ405),AZ405)</f>
        <v>4.5247544780860835E-2</v>
      </c>
      <c r="BB405" s="152">
        <f>VLOOKUP(BB$2,怪物属性!$B$4:$F$29,5,FALSE)/($F405-VLOOKUP(BB$2,怪物属性!$B$4:$F$29,4,FALSE))</f>
        <v>113.02460456942003</v>
      </c>
      <c r="BC405" s="153">
        <f>$E405/(VLOOKUP(BC$2,怪物属性!$B$4:$F$29,3,FALSE)-$G405)/IF(BB405&lt;0,ABS(BB405),BB405)</f>
        <v>3.2465576971557962E-2</v>
      </c>
      <c r="BD405" s="152">
        <f>VLOOKUP(BD$2,怪物属性!$B$4:$F$29,5,FALSE)/($F405-VLOOKUP(BD$2,怪物属性!$B$4:$F$29,4,FALSE))</f>
        <v>160.40564635958395</v>
      </c>
      <c r="BE405" s="153">
        <f>$E405/(VLOOKUP(BE$2,怪物属性!$B$4:$F$29,3,FALSE)-$G405)/IF(BD405&lt;0,ABS(BD405),BD405)</f>
        <v>1.7834717066378136E-2</v>
      </c>
    </row>
    <row r="406" spans="1:57" x14ac:dyDescent="0.15">
      <c r="A406" s="30">
        <f>VLOOKUP(B406,装备升级!W:AB,静态模拟!C406+1,FALSE)+IF(静态模拟!D406=0,0,VLOOKUP(B406,装备强化!AP:AZ,静态模拟!D406+1,FALSE))</f>
        <v>4560</v>
      </c>
      <c r="B406" s="149">
        <v>35</v>
      </c>
      <c r="C406" s="149">
        <v>2</v>
      </c>
      <c r="D406" s="149">
        <v>4</v>
      </c>
      <c r="E406" s="149">
        <f t="shared" si="19"/>
        <v>43770</v>
      </c>
      <c r="F406" s="22">
        <f t="shared" si="20"/>
        <v>14590</v>
      </c>
      <c r="G406" s="22">
        <f t="shared" si="21"/>
        <v>7295</v>
      </c>
      <c r="H406" s="152">
        <f>VLOOKUP(H$2,怪物属性!$B$4:$F$29,5,FALSE)/($F406-VLOOKUP(H$2,怪物属性!$B$4:$F$29,4,FALSE))</f>
        <v>0.78718783930510317</v>
      </c>
      <c r="I406" s="153">
        <f>$E406/(VLOOKUP(I$2,怪物属性!$B$4:$F$29,3,FALSE)-$G406)/IF(H406&lt;0,ABS(H406),H406)</f>
        <v>-9.6768174562214195</v>
      </c>
      <c r="J406" s="152">
        <f>VLOOKUP(J$2,怪物属性!$B$4:$F$29,5,FALSE)/($F406-VLOOKUP(J$2,怪物属性!$B$4:$F$29,4,FALSE))</f>
        <v>1.1771177117711771</v>
      </c>
      <c r="K406" s="153">
        <f>$E406/(VLOOKUP(K$2,怪物属性!$B$4:$F$29,3,FALSE)-$G406)/IF(J406&lt;0,ABS(J406),J406)</f>
        <v>-6.9855432517324747</v>
      </c>
      <c r="L406" s="152">
        <f>VLOOKUP(L$2,怪物属性!$B$4:$F$29,5,FALSE)/($F406-VLOOKUP(L$2,怪物属性!$B$4:$F$29,4,FALSE))</f>
        <v>1.8873197562063326</v>
      </c>
      <c r="M406" s="153">
        <f>$E406/(VLOOKUP(M$2,怪物属性!$B$4:$F$29,3,FALSE)-$G406)/IF(L406&lt;0,ABS(L406),L406)</f>
        <v>-4.7349160106242971</v>
      </c>
      <c r="N406" s="152">
        <f>VLOOKUP(N$2,怪物属性!$B$4:$F$29,5,FALSE)/($F406-VLOOKUP(N$2,怪物属性!$B$4:$F$29,4,FALSE))</f>
        <v>2.4900542495479203</v>
      </c>
      <c r="O406" s="153">
        <f>$E406/(VLOOKUP(O$2,怪物属性!$B$4:$F$29,3,FALSE)-$G406)/IF(N406&lt;0,ABS(N406),N406)</f>
        <v>-3.9306641957120751</v>
      </c>
      <c r="P406" s="152">
        <f>VLOOKUP(P$2,怪物属性!$B$4:$F$29,5,FALSE)/($F406-VLOOKUP(P$2,怪物属性!$B$4:$F$29,4,FALSE))</f>
        <v>3.5036290014516007</v>
      </c>
      <c r="Q406" s="153">
        <f>$E406/(VLOOKUP(Q$2,怪物属性!$B$4:$F$29,3,FALSE)-$G406)/IF(P406&lt;0,ABS(P406),P406)</f>
        <v>-3.0899730576258988</v>
      </c>
      <c r="R406" s="152">
        <f>VLOOKUP(R$2,怪物属性!$B$4:$F$29,5,FALSE)/($F406-VLOOKUP(R$2,怪物属性!$B$4:$F$29,4,FALSE))</f>
        <v>4.367951601644303</v>
      </c>
      <c r="S406" s="153">
        <f>$E406/(VLOOKUP(S$2,怪物属性!$B$4:$F$29,3,FALSE)-$G406)/IF(R406&lt;0,ABS(R406),R406)</f>
        <v>-2.7920633678551261</v>
      </c>
      <c r="T406" s="152">
        <f>VLOOKUP(T$2,怪物属性!$B$4:$F$29,5,FALSE)/($F406-VLOOKUP(T$2,怪物属性!$B$4:$F$29,4,FALSE))</f>
        <v>5.7154548316021403</v>
      </c>
      <c r="U406" s="153">
        <f>$E406/(VLOOKUP(U$2,怪物属性!$B$4:$F$29,3,FALSE)-$G406)/IF(T406&lt;0,ABS(T406),T406)</f>
        <v>-2.4265472655109752</v>
      </c>
      <c r="V406" s="152">
        <f>VLOOKUP(V$2,怪物属性!$B$4:$F$29,5,FALSE)/($F406-VLOOKUP(V$2,怪物属性!$B$4:$F$29,4,FALSE))</f>
        <v>6.8051118210862622</v>
      </c>
      <c r="W406" s="153">
        <f>$E406/(VLOOKUP(W$2,怪物属性!$B$4:$F$29,3,FALSE)-$G406)/IF(V406&lt;0,ABS(V406),V406)</f>
        <v>-2.3664200064256029</v>
      </c>
      <c r="X406" s="152">
        <f>VLOOKUP(X$2,怪物属性!$B$4:$F$29,5,FALSE)/($F406-VLOOKUP(X$2,怪物属性!$B$4:$F$29,4,FALSE))</f>
        <v>8.5075825156110607</v>
      </c>
      <c r="Y406" s="153">
        <f>$E406/(VLOOKUP(Y$2,怪物属性!$B$4:$F$29,3,FALSE)-$G406)/IF(X406&lt;0,ABS(X406),X406)</f>
        <v>-2.2584821207877313</v>
      </c>
      <c r="Z406" s="152">
        <f>VLOOKUP(Z$2,怪物属性!$B$4:$F$29,5,FALSE)/($F406-VLOOKUP(Z$2,怪物属性!$B$4:$F$29,4,FALSE))</f>
        <v>9.8741247219705084</v>
      </c>
      <c r="AA406" s="153">
        <f>$E406/(VLOOKUP(AA$2,怪物属性!$B$4:$F$29,3,FALSE)-$G406)/IF(Z406&lt;0,ABS(Z406),Z406)</f>
        <v>-2.4209710364078711</v>
      </c>
      <c r="AB406" s="152">
        <f>VLOOKUP(AB$2,怪物属性!$B$4:$F$29,5,FALSE)/($F406-VLOOKUP(AB$2,怪物属性!$B$4:$F$29,4,FALSE))</f>
        <v>16.731908780750583</v>
      </c>
      <c r="AC406" s="153">
        <f>$E406/(VLOOKUP(AC$2,怪物属性!$B$4:$F$29,3,FALSE)-$G406)/IF(AB406&lt;0,ABS(AB406),AB406)</f>
        <v>11.227295087177248</v>
      </c>
      <c r="AD406" s="152">
        <f>VLOOKUP(AD$2,怪物属性!$B$4:$F$29,5,FALSE)/($F406-VLOOKUP(AD$2,怪物属性!$B$4:$F$29,4,FALSE))</f>
        <v>19.337475835404586</v>
      </c>
      <c r="AE406" s="153">
        <f>$E406/(VLOOKUP(AE$2,怪物属性!$B$4:$F$29,3,FALSE)-$G406)/IF(AD406&lt;0,ABS(AD406),AD406)</f>
        <v>2.6755088974827306</v>
      </c>
      <c r="AF406" s="152">
        <f>VLOOKUP(AF$2,怪物属性!$B$4:$F$29,5,FALSE)/($F406-VLOOKUP(AF$2,怪物属性!$B$4:$F$29,4,FALSE))</f>
        <v>23.217432406882207</v>
      </c>
      <c r="AG406" s="153">
        <f>$E406/(VLOOKUP(AG$2,怪物属性!$B$4:$F$29,3,FALSE)-$G406)/IF(AF406&lt;0,ABS(AF406),AF406)</f>
        <v>1.2755219090864982</v>
      </c>
      <c r="AH406" s="152">
        <f>VLOOKUP(AH$2,怪物属性!$B$4:$F$29,5,FALSE)/($F406-VLOOKUP(AH$2,怪物属性!$B$4:$F$29,4,FALSE))</f>
        <v>26.47182277497085</v>
      </c>
      <c r="AI406" s="153">
        <f>$E406/(VLOOKUP(AI$2,怪物属性!$B$4:$F$29,3,FALSE)-$G406)/IF(AH406&lt;0,ABS(AH406),AH406)</f>
        <v>0.78251595795950235</v>
      </c>
      <c r="AJ406" s="152">
        <f>VLOOKUP(AJ$2,怪物属性!$B$4:$F$29,5,FALSE)/($F406-VLOOKUP(AJ$2,怪物属性!$B$4:$F$29,4,FALSE))</f>
        <v>31.256204963971175</v>
      </c>
      <c r="AK406" s="153">
        <f>$E406/(VLOOKUP(AK$2,怪物属性!$B$4:$F$29,3,FALSE)-$G406)/IF(AJ406&lt;0,ABS(AJ406),AJ406)</f>
        <v>0.50463493540416615</v>
      </c>
      <c r="AL406" s="152">
        <f>VLOOKUP(AL$2,怪物属性!$B$4:$F$29,5,FALSE)/($F406-VLOOKUP(AL$2,怪物属性!$B$4:$F$29,4,FALSE))</f>
        <v>35.494256442098724</v>
      </c>
      <c r="AM406" s="153">
        <f>$E406/(VLOOKUP(AM$2,怪物属性!$B$4:$F$29,3,FALSE)-$G406)/IF(AL406&lt;0,ABS(AL406),AL406)</f>
        <v>0.35283469511874893</v>
      </c>
      <c r="AN406" s="152">
        <f>VLOOKUP(AN$2,怪物属性!$B$4:$F$29,5,FALSE)/($F406-VLOOKUP(AN$2,怪物属性!$B$4:$F$29,4,FALSE))</f>
        <v>41.407744143758691</v>
      </c>
      <c r="AO406" s="153">
        <f>$E406/(VLOOKUP(AO$2,怪物属性!$B$4:$F$29,3,FALSE)-$G406)/IF(AN406&lt;0,ABS(AN406),AN406)</f>
        <v>0.25245967252736046</v>
      </c>
      <c r="AP406" s="152">
        <f>VLOOKUP(AP$2,怪物属性!$B$4:$F$29,5,FALSE)/($F406-VLOOKUP(AP$2,怪物属性!$B$4:$F$29,4,FALSE))</f>
        <v>46.525988449577966</v>
      </c>
      <c r="AQ406" s="153">
        <f>$E406/(VLOOKUP(AQ$2,怪物属性!$B$4:$F$29,3,FALSE)-$G406)/IF(AP406&lt;0,ABS(AP406),AP406)</f>
        <v>0.19047672350310571</v>
      </c>
      <c r="AR406" s="152">
        <f>VLOOKUP(AR$2,怪物属性!$B$4:$F$29,5,FALSE)/($F406-VLOOKUP(AR$2,怪物属性!$B$4:$F$29,4,FALSE))</f>
        <v>53.895515487748497</v>
      </c>
      <c r="AS406" s="153">
        <f>$E406/(VLOOKUP(AS$2,怪物属性!$B$4:$F$29,3,FALSE)-$G406)/IF(AR406&lt;0,ABS(AR406),AR406)</f>
        <v>0.14235353876414805</v>
      </c>
      <c r="AT406" s="152">
        <f>VLOOKUP(AT$2,怪物属性!$B$4:$F$29,5,FALSE)/($F406-VLOOKUP(AT$2,怪物属性!$B$4:$F$29,4,FALSE))</f>
        <v>60.533349502789228</v>
      </c>
      <c r="AU406" s="153">
        <f>$E406/(VLOOKUP(AU$2,怪物属性!$B$4:$F$29,3,FALSE)-$G406)/IF(AT406&lt;0,ABS(AT406),AT406)</f>
        <v>0.10988943679027824</v>
      </c>
      <c r="AV406" s="152">
        <f>VLOOKUP(AV$2,怪物属性!$B$4:$F$29,5,FALSE)/($F406-VLOOKUP(AV$2,怪物属性!$B$4:$F$29,4,FALSE))</f>
        <v>70.622262303530022</v>
      </c>
      <c r="AW406" s="153">
        <f>$E406/(VLOOKUP(AW$2,怪物属性!$B$4:$F$29,3,FALSE)-$G406)/IF(AV406&lt;0,ABS(AV406),AV406)</f>
        <v>8.1442343928863098E-2</v>
      </c>
      <c r="AX406" s="152">
        <f>VLOOKUP(AX$2,怪物属性!$B$4:$F$29,5,FALSE)/($F406-VLOOKUP(AX$2,怪物属性!$B$4:$F$29,4,FALSE))</f>
        <v>79.927833631731161</v>
      </c>
      <c r="AY406" s="153">
        <f>$E406/(VLOOKUP(AY$2,怪物属性!$B$4:$F$29,3,FALSE)-$G406)/IF(AX406&lt;0,ABS(AX406),AX406)</f>
        <v>6.3133386664357638E-2</v>
      </c>
      <c r="AZ406" s="152">
        <f>VLOOKUP(AZ$2,怪物属性!$B$4:$F$29,5,FALSE)/($F406-VLOOKUP(AZ$2,怪物属性!$B$4:$F$29,4,FALSE))</f>
        <v>94.884146341463421</v>
      </c>
      <c r="BA406" s="153">
        <f>$E406/(VLOOKUP(BA$2,怪物属性!$B$4:$F$29,3,FALSE)-$G406)/IF(AZ406&lt;0,ABS(AZ406),AZ406)</f>
        <v>4.5493037707301176E-2</v>
      </c>
      <c r="BB406" s="152">
        <f>VLOOKUP(BB$2,怪物属性!$B$4:$F$29,5,FALSE)/($F406-VLOOKUP(BB$2,怪物属性!$B$4:$F$29,4,FALSE))</f>
        <v>112.62872154115587</v>
      </c>
      <c r="BC406" s="153">
        <f>$E406/(VLOOKUP(BC$2,怪物属性!$B$4:$F$29,3,FALSE)-$G406)/IF(BB406&lt;0,ABS(BB406),BB406)</f>
        <v>3.2651823951990191E-2</v>
      </c>
      <c r="BD406" s="152">
        <f>VLOOKUP(BD$2,怪物属性!$B$4:$F$29,5,FALSE)/($F406-VLOOKUP(BD$2,怪物属性!$B$4:$F$29,4,FALSE))</f>
        <v>159.61508132084771</v>
      </c>
      <c r="BE406" s="153">
        <f>$E406/(VLOOKUP(BE$2,怪物属性!$B$4:$F$29,3,FALSE)-$G406)/IF(BD406&lt;0,ABS(BD406),BD406)</f>
        <v>1.795940846241792E-2</v>
      </c>
    </row>
    <row r="407" spans="1:57" x14ac:dyDescent="0.15">
      <c r="A407" s="30">
        <f>VLOOKUP(B407,装备升级!W:AB,静态模拟!C407+1,FALSE)+IF(静态模拟!D407=0,0,VLOOKUP(B407,装备强化!AP:AZ,静态模拟!D407+1,FALSE))</f>
        <v>6745</v>
      </c>
      <c r="B407" s="149">
        <v>35</v>
      </c>
      <c r="C407" s="149">
        <v>2</v>
      </c>
      <c r="D407" s="149">
        <v>5</v>
      </c>
      <c r="E407" s="149">
        <f t="shared" si="19"/>
        <v>43830</v>
      </c>
      <c r="F407" s="22">
        <f t="shared" si="20"/>
        <v>14610</v>
      </c>
      <c r="G407" s="22">
        <f t="shared" si="21"/>
        <v>7305</v>
      </c>
      <c r="H407" s="152">
        <f>VLOOKUP(H$2,怪物属性!$B$4:$F$29,5,FALSE)/($F407-VLOOKUP(H$2,怪物属性!$B$4:$F$29,4,FALSE))</f>
        <v>0.78604987350921574</v>
      </c>
      <c r="I407" s="153">
        <f>$E407/(VLOOKUP(I$2,怪物属性!$B$4:$F$29,3,FALSE)-$G407)/IF(H407&lt;0,ABS(H407),H407)</f>
        <v>-9.6872516834008291</v>
      </c>
      <c r="J407" s="152">
        <f>VLOOKUP(J$2,怪物属性!$B$4:$F$29,5,FALSE)/($F407-VLOOKUP(J$2,怪物属性!$B$4:$F$29,4,FALSE))</f>
        <v>1.1753936287074331</v>
      </c>
      <c r="K407" s="153">
        <f>$E407/(VLOOKUP(K$2,怪物属性!$B$4:$F$29,3,FALSE)-$G407)/IF(J407&lt;0,ABS(J407),J407)</f>
        <v>-6.9922436741081366</v>
      </c>
      <c r="L407" s="152">
        <f>VLOOKUP(L$2,怪物属性!$B$4:$F$29,5,FALSE)/($F407-VLOOKUP(L$2,怪物属性!$B$4:$F$29,4,FALSE))</f>
        <v>1.884518331601603</v>
      </c>
      <c r="M407" s="153">
        <f>$E407/(VLOOKUP(M$2,怪物属性!$B$4:$F$29,3,FALSE)-$G407)/IF(L407&lt;0,ABS(L407),L407)</f>
        <v>-4.7387800366054877</v>
      </c>
      <c r="N407" s="152">
        <f>VLOOKUP(N$2,怪物属性!$B$4:$F$29,5,FALSE)/($F407-VLOOKUP(N$2,怪物属性!$B$4:$F$29,4,FALSE))</f>
        <v>2.4863075534155885</v>
      </c>
      <c r="O407" s="153">
        <f>$E407/(VLOOKUP(O$2,怪物属性!$B$4:$F$29,3,FALSE)-$G407)/IF(N407&lt;0,ABS(N407),N407)</f>
        <v>-3.9331885761394645</v>
      </c>
      <c r="P407" s="152">
        <f>VLOOKUP(P$2,怪物属性!$B$4:$F$29,5,FALSE)/($F407-VLOOKUP(P$2,怪物属性!$B$4:$F$29,4,FALSE))</f>
        <v>3.4982836219391258</v>
      </c>
      <c r="Q407" s="153">
        <f>$E407/(VLOOKUP(Q$2,怪物属性!$B$4:$F$29,3,FALSE)-$G407)/IF(P407&lt;0,ABS(P407),P407)</f>
        <v>-3.0912907196033208</v>
      </c>
      <c r="R407" s="152">
        <f>VLOOKUP(R$2,怪物属性!$B$4:$F$29,5,FALSE)/($F407-VLOOKUP(R$2,怪物属性!$B$4:$F$29,4,FALSE))</f>
        <v>4.3611864013010146</v>
      </c>
      <c r="S407" s="153">
        <f>$E407/(VLOOKUP(S$2,怪物属性!$B$4:$F$29,3,FALSE)-$G407)/IF(R407&lt;0,ABS(R407),R407)</f>
        <v>-2.7924472296119851</v>
      </c>
      <c r="T407" s="152">
        <f>VLOOKUP(T$2,怪物属性!$B$4:$F$29,5,FALSE)/($F407-VLOOKUP(T$2,怪物属性!$B$4:$F$29,4,FALSE))</f>
        <v>5.7064739157762414</v>
      </c>
      <c r="U407" s="153">
        <f>$E407/(VLOOKUP(U$2,怪物属性!$B$4:$F$29,3,FALSE)-$G407)/IF(T407&lt;0,ABS(T407),T407)</f>
        <v>-2.4260107651952674</v>
      </c>
      <c r="V407" s="152">
        <f>VLOOKUP(V$2,怪物属性!$B$4:$F$29,5,FALSE)/($F407-VLOOKUP(V$2,怪物属性!$B$4:$F$29,4,FALSE))</f>
        <v>6.794258373205742</v>
      </c>
      <c r="W407" s="153">
        <f>$E407/(VLOOKUP(W$2,怪物属性!$B$4:$F$29,3,FALSE)-$G407)/IF(V407&lt;0,ABS(V407),V407)</f>
        <v>-2.364748977737392</v>
      </c>
      <c r="X407" s="152">
        <f>VLOOKUP(X$2,怪物属性!$B$4:$F$29,5,FALSE)/($F407-VLOOKUP(X$2,怪物属性!$B$4:$F$29,4,FALSE))</f>
        <v>8.4938061695409282</v>
      </c>
      <c r="Y407" s="153">
        <f>$E407/(VLOOKUP(Y$2,怪物属性!$B$4:$F$29,3,FALSE)-$G407)/IF(X407&lt;0,ABS(X407),X407)</f>
        <v>-2.2553456188068268</v>
      </c>
      <c r="Z407" s="152">
        <f>VLOOKUP(Z$2,怪物属性!$B$4:$F$29,5,FALSE)/($F407-VLOOKUP(Z$2,怪物属性!$B$4:$F$29,4,FALSE))</f>
        <v>9.8578830495928944</v>
      </c>
      <c r="AA407" s="153">
        <f>$E407/(VLOOKUP(AA$2,怪物属性!$B$4:$F$29,3,FALSE)-$G407)/IF(Z407&lt;0,ABS(Z407),Z407)</f>
        <v>-2.415093897906547</v>
      </c>
      <c r="AB407" s="152">
        <f>VLOOKUP(AB$2,怪物属性!$B$4:$F$29,5,FALSE)/($F407-VLOOKUP(AB$2,怪物属性!$B$4:$F$29,4,FALSE))</f>
        <v>16.701917906434844</v>
      </c>
      <c r="AC407" s="153">
        <f>$E407/(VLOOKUP(AC$2,怪物属性!$B$4:$F$29,3,FALSE)-$G407)/IF(AB407&lt;0,ABS(AB407),AB407)</f>
        <v>11.767935054097524</v>
      </c>
      <c r="AD407" s="152">
        <f>VLOOKUP(AD$2,怪物属性!$B$4:$F$29,5,FALSE)/($F407-VLOOKUP(AD$2,怪物属性!$B$4:$F$29,4,FALSE))</f>
        <v>19.301938803638702</v>
      </c>
      <c r="AE407" s="153">
        <f>$E407/(VLOOKUP(AE$2,怪物属性!$B$4:$F$29,3,FALSE)-$G407)/IF(AD407&lt;0,ABS(AD407),AD407)</f>
        <v>2.7162157231162847</v>
      </c>
      <c r="AF407" s="152">
        <f>VLOOKUP(AF$2,怪物属性!$B$4:$F$29,5,FALSE)/($F407-VLOOKUP(AF$2,怪物属性!$B$4:$F$29,4,FALSE))</f>
        <v>23.173617663710132</v>
      </c>
      <c r="AG407" s="153">
        <f>$E407/(VLOOKUP(AG$2,怪物属性!$B$4:$F$29,3,FALSE)-$G407)/IF(AF407&lt;0,ABS(AF407),AF407)</f>
        <v>1.2884025559651306</v>
      </c>
      <c r="AH407" s="152">
        <f>VLOOKUP(AH$2,怪物属性!$B$4:$F$29,5,FALSE)/($F407-VLOOKUP(AH$2,怪物属性!$B$4:$F$29,4,FALSE))</f>
        <v>26.420480993017843</v>
      </c>
      <c r="AI407" s="153">
        <f>$E407/(VLOOKUP(AI$2,怪物属性!$B$4:$F$29,3,FALSE)-$G407)/IF(AH407&lt;0,ABS(AH407),AH407)</f>
        <v>0.7888446385361092</v>
      </c>
      <c r="AJ407" s="152">
        <f>VLOOKUP(AJ$2,怪物属性!$B$4:$F$29,5,FALSE)/($F407-VLOOKUP(AJ$2,怪物属性!$B$4:$F$29,4,FALSE))</f>
        <v>31.193767479025169</v>
      </c>
      <c r="AK407" s="153">
        <f>$E407/(VLOOKUP(AK$2,怪物属性!$B$4:$F$29,3,FALSE)-$G407)/IF(AJ407&lt;0,ABS(AJ407),AJ407)</f>
        <v>0.50816939354983592</v>
      </c>
      <c r="AL407" s="152">
        <f>VLOOKUP(AL$2,怪物属性!$B$4:$F$29,5,FALSE)/($F407-VLOOKUP(AL$2,怪物属性!$B$4:$F$29,4,FALSE))</f>
        <v>35.420943922338118</v>
      </c>
      <c r="AM407" s="153">
        <f>$E407/(VLOOKUP(AM$2,怪物属性!$B$4:$F$29,3,FALSE)-$G407)/IF(AL407&lt;0,ABS(AL407),AL407)</f>
        <v>0.35506556685378754</v>
      </c>
      <c r="AN407" s="152">
        <f>VLOOKUP(AN$2,怪物属性!$B$4:$F$29,5,FALSE)/($F407-VLOOKUP(AN$2,怪物属性!$B$4:$F$29,4,FALSE))</f>
        <v>41.319351051339524</v>
      </c>
      <c r="AO407" s="153">
        <f>$E407/(VLOOKUP(AO$2,怪物属性!$B$4:$F$29,3,FALSE)-$G407)/IF(AN407&lt;0,ABS(AN407),AN407)</f>
        <v>0.25395309108793857</v>
      </c>
      <c r="AP407" s="152">
        <f>VLOOKUP(AP$2,怪物属性!$B$4:$F$29,5,FALSE)/($F407-VLOOKUP(AP$2,怪物属性!$B$4:$F$29,4,FALSE))</f>
        <v>46.422872340425535</v>
      </c>
      <c r="AQ407" s="153">
        <f>$E407/(VLOOKUP(AQ$2,怪物属性!$B$4:$F$29,3,FALSE)-$G407)/IF(AP407&lt;0,ABS(AP407),AP407)</f>
        <v>0.19154933309947689</v>
      </c>
      <c r="AR407" s="152">
        <f>VLOOKUP(AR$2,怪物属性!$B$4:$F$29,5,FALSE)/($F407-VLOOKUP(AR$2,怪物属性!$B$4:$F$29,4,FALSE))</f>
        <v>53.771217712177119</v>
      </c>
      <c r="AS407" s="153">
        <f>$E407/(VLOOKUP(AS$2,怪物属性!$B$4:$F$29,3,FALSE)-$G407)/IF(AR407&lt;0,ABS(AR407),AR407)</f>
        <v>0.14312907696745802</v>
      </c>
      <c r="AT407" s="152">
        <f>VLOOKUP(AT$2,怪物属性!$B$4:$F$29,5,FALSE)/($F407-VLOOKUP(AT$2,怪物属性!$B$4:$F$29,4,FALSE))</f>
        <v>60.38688603919671</v>
      </c>
      <c r="AU407" s="153">
        <f>$E407/(VLOOKUP(AU$2,怪物属性!$B$4:$F$29,3,FALSE)-$G407)/IF(AT407&lt;0,ABS(AT407),AT407)</f>
        <v>0.11047486158471688</v>
      </c>
      <c r="AV407" s="152">
        <f>VLOOKUP(AV$2,怪物属性!$B$4:$F$29,5,FALSE)/($F407-VLOOKUP(AV$2,怪物属性!$B$4:$F$29,4,FALSE))</f>
        <v>70.44076072988949</v>
      </c>
      <c r="AW407" s="153">
        <f>$E407/(VLOOKUP(AW$2,怪物属性!$B$4:$F$29,3,FALSE)-$G407)/IF(AV407&lt;0,ABS(AV407),AV407)</f>
        <v>8.1871706145711612E-2</v>
      </c>
      <c r="AX407" s="152">
        <f>VLOOKUP(AX$2,怪物属性!$B$4:$F$29,5,FALSE)/($F407-VLOOKUP(AX$2,怪物属性!$B$4:$F$29,4,FALSE))</f>
        <v>79.708281829419036</v>
      </c>
      <c r="AY407" s="153">
        <f>$E407/(VLOOKUP(AY$2,怪物属性!$B$4:$F$29,3,FALSE)-$G407)/IF(AX407&lt;0,ABS(AX407),AX407)</f>
        <v>6.3467235145706444E-2</v>
      </c>
      <c r="AZ407" s="152">
        <f>VLOOKUP(AZ$2,怪物属性!$B$4:$F$29,5,FALSE)/($F407-VLOOKUP(AZ$2,怪物属性!$B$4:$F$29,4,FALSE))</f>
        <v>94.59574468085107</v>
      </c>
      <c r="BA407" s="153">
        <f>$E407/(VLOOKUP(BA$2,怪物属性!$B$4:$F$29,3,FALSE)-$G407)/IF(AZ407&lt;0,ABS(AZ407),AZ407)</f>
        <v>4.5739395949818351E-2</v>
      </c>
      <c r="BB407" s="152">
        <f>VLOOKUP(BB$2,怪物属性!$B$4:$F$29,5,FALSE)/($F407-VLOOKUP(BB$2,怪物属性!$B$4:$F$29,4,FALSE))</f>
        <v>112.23560209424083</v>
      </c>
      <c r="BC407" s="153">
        <f>$E407/(VLOOKUP(BC$2,怪物属性!$B$4:$F$29,3,FALSE)-$G407)/IF(BB407&lt;0,ABS(BB407),BB407)</f>
        <v>3.2838697976239672E-2</v>
      </c>
      <c r="BD407" s="152">
        <f>VLOOKUP(BD$2,怪物属性!$B$4:$F$29,5,FALSE)/($F407-VLOOKUP(BD$2,怪物属性!$B$4:$F$29,4,FALSE))</f>
        <v>158.83227072094164</v>
      </c>
      <c r="BE407" s="153">
        <f>$E407/(VLOOKUP(BE$2,怪物属性!$B$4:$F$29,3,FALSE)-$G407)/IF(BD407&lt;0,ABS(BD407),BD407)</f>
        <v>1.8084506119950803E-2</v>
      </c>
    </row>
    <row r="408" spans="1:57" x14ac:dyDescent="0.15">
      <c r="A408" s="30">
        <f>VLOOKUP(B408,装备升级!W:AB,静态模拟!C408+1,FALSE)+IF(静态模拟!D408=0,0,VLOOKUP(B408,装备强化!AP:AZ,静态模拟!D408+1,FALSE))</f>
        <v>9445</v>
      </c>
      <c r="B408" s="149">
        <v>35</v>
      </c>
      <c r="C408" s="149">
        <v>2</v>
      </c>
      <c r="D408" s="149">
        <v>6</v>
      </c>
      <c r="E408" s="149">
        <f t="shared" si="19"/>
        <v>43890</v>
      </c>
      <c r="F408" s="22">
        <f t="shared" si="20"/>
        <v>14630</v>
      </c>
      <c r="G408" s="22">
        <f t="shared" si="21"/>
        <v>7315</v>
      </c>
      <c r="H408" s="152">
        <f>VLOOKUP(H$2,怪物属性!$B$4:$F$29,5,FALSE)/($F408-VLOOKUP(H$2,怪物属性!$B$4:$F$29,4,FALSE))</f>
        <v>0.78491519307109348</v>
      </c>
      <c r="I408" s="153">
        <f>$E408/(VLOOKUP(I$2,怪物属性!$B$4:$F$29,3,FALSE)-$G408)/IF(H408&lt;0,ABS(H408),H408)</f>
        <v>-9.6976879926321953</v>
      </c>
      <c r="J408" s="152">
        <f>VLOOKUP(J$2,怪物属性!$B$4:$F$29,5,FALSE)/($F408-VLOOKUP(J$2,怪物属性!$B$4:$F$29,4,FALSE))</f>
        <v>1.1736745886654478</v>
      </c>
      <c r="K408" s="153">
        <f>$E408/(VLOOKUP(K$2,怪物属性!$B$4:$F$29,3,FALSE)-$G408)/IF(J408&lt;0,ABS(J408),J408)</f>
        <v>-6.9989470020167879</v>
      </c>
      <c r="L408" s="152">
        <f>VLOOKUP(L$2,怪物属性!$B$4:$F$29,5,FALSE)/($F408-VLOOKUP(L$2,怪物属性!$B$4:$F$29,4,FALSE))</f>
        <v>1.88172521120498</v>
      </c>
      <c r="M408" s="153">
        <f>$E408/(VLOOKUP(M$2,怪物属性!$B$4:$F$29,3,FALSE)-$G408)/IF(L408&lt;0,ABS(L408),L408)</f>
        <v>-4.7426475675559328</v>
      </c>
      <c r="N408" s="152">
        <f>VLOOKUP(N$2,怪物属性!$B$4:$F$29,5,FALSE)/($F408-VLOOKUP(N$2,怪物属性!$B$4:$F$29,4,FALSE))</f>
        <v>2.4825721153846154</v>
      </c>
      <c r="O408" s="153">
        <f>$E408/(VLOOKUP(O$2,怪物属性!$B$4:$F$29,3,FALSE)-$G408)/IF(N408&lt;0,ABS(N408),N408)</f>
        <v>-3.9357178840006699</v>
      </c>
      <c r="P408" s="152">
        <f>VLOOKUP(P$2,怪物属性!$B$4:$F$29,5,FALSE)/($F408-VLOOKUP(P$2,怪物属性!$B$4:$F$29,4,FALSE))</f>
        <v>3.4929545281438039</v>
      </c>
      <c r="Q408" s="153">
        <f>$E408/(VLOOKUP(Q$2,怪物属性!$B$4:$F$29,3,FALSE)-$G408)/IF(P408&lt;0,ABS(P408),P408)</f>
        <v>-3.0926147761388498</v>
      </c>
      <c r="R408" s="152">
        <f>VLOOKUP(R$2,怪物属性!$B$4:$F$29,5,FALSE)/($F408-VLOOKUP(R$2,怪物属性!$B$4:$F$29,4,FALSE))</f>
        <v>4.3544421247970311</v>
      </c>
      <c r="S408" s="153">
        <f>$E408/(VLOOKUP(S$2,怪物属性!$B$4:$F$29,3,FALSE)-$G408)/IF(R408&lt;0,ABS(R408),R408)</f>
        <v>-2.7928407725625206</v>
      </c>
      <c r="T408" s="152">
        <f>VLOOKUP(T$2,怪物属性!$B$4:$F$29,5,FALSE)/($F408-VLOOKUP(T$2,怪物属性!$B$4:$F$29,4,FALSE))</f>
        <v>5.6975211797929086</v>
      </c>
      <c r="U408" s="153">
        <f>$E408/(VLOOKUP(U$2,怪物属性!$B$4:$F$29,3,FALSE)-$G408)/IF(T408&lt;0,ABS(T408),T408)</f>
        <v>-2.4254880474025509</v>
      </c>
      <c r="V408" s="152">
        <f>VLOOKUP(V$2,怪物属性!$B$4:$F$29,5,FALSE)/($F408-VLOOKUP(V$2,怪物属性!$B$4:$F$29,4,FALSE))</f>
        <v>6.7834394904458595</v>
      </c>
      <c r="W408" s="153">
        <f>$E408/(VLOOKUP(W$2,怪物属性!$B$4:$F$29,3,FALSE)-$G408)/IF(V408&lt;0,ABS(V408),V408)</f>
        <v>-2.3631004434201999</v>
      </c>
      <c r="X408" s="152">
        <f>VLOOKUP(X$2,怪物属性!$B$4:$F$29,5,FALSE)/($F408-VLOOKUP(X$2,怪物属性!$B$4:$F$29,4,FALSE))</f>
        <v>8.480074367472314</v>
      </c>
      <c r="Y408" s="153">
        <f>$E408/(VLOOKUP(Y$2,怪物属性!$B$4:$F$29,3,FALSE)-$G408)/IF(X408&lt;0,ABS(X408),X408)</f>
        <v>-2.252246369848256</v>
      </c>
      <c r="Z408" s="152">
        <f>VLOOKUP(Z$2,怪物属性!$B$4:$F$29,5,FALSE)/($F408-VLOOKUP(Z$2,怪物属性!$B$4:$F$29,4,FALSE))</f>
        <v>9.8416947204203957</v>
      </c>
      <c r="AA408" s="153">
        <f>$E408/(VLOOKUP(AA$2,怪物属性!$B$4:$F$29,3,FALSE)-$G408)/IF(Z408&lt;0,ABS(Z408),Z408)</f>
        <v>-2.4092910791224065</v>
      </c>
      <c r="AB408" s="152">
        <f>VLOOKUP(AB$2,怪物属性!$B$4:$F$29,5,FALSE)/($F408-VLOOKUP(AB$2,怪物属性!$B$4:$F$29,4,FALSE))</f>
        <v>16.672034353193773</v>
      </c>
      <c r="AC408" s="153">
        <f>$E408/(VLOOKUP(AC$2,怪物属性!$B$4:$F$29,3,FALSE)-$G408)/IF(AB408&lt;0,ABS(AB408),AB408)</f>
        <v>12.359399798663198</v>
      </c>
      <c r="AD408" s="152">
        <f>VLOOKUP(AD$2,怪物属性!$B$4:$F$29,5,FALSE)/($F408-VLOOKUP(AD$2,怪物属性!$B$4:$F$29,4,FALSE))</f>
        <v>19.266532147115473</v>
      </c>
      <c r="AE408" s="153">
        <f>$E408/(VLOOKUP(AE$2,怪物属性!$B$4:$F$29,3,FALSE)-$G408)/IF(AD408&lt;0,ABS(AD408),AD408)</f>
        <v>2.7579220180677031</v>
      </c>
      <c r="AF408" s="152">
        <f>VLOOKUP(AF$2,怪物属性!$B$4:$F$29,5,FALSE)/($F408-VLOOKUP(AF$2,怪物属性!$B$4:$F$29,4,FALSE))</f>
        <v>23.12996797890375</v>
      </c>
      <c r="AG408" s="153">
        <f>$E408/(VLOOKUP(AG$2,怪物属性!$B$4:$F$29,3,FALSE)-$G408)/IF(AF408&lt;0,ABS(AF408),AF408)</f>
        <v>1.3014665945881239</v>
      </c>
      <c r="AH408" s="152">
        <f>VLOOKUP(AH$2,怪物属性!$B$4:$F$29,5,FALSE)/($F408-VLOOKUP(AH$2,怪物属性!$B$4:$F$29,4,FALSE))</f>
        <v>26.369337979094077</v>
      </c>
      <c r="AI408" s="153">
        <f>$E408/(VLOOKUP(AI$2,怪物属性!$B$4:$F$29,3,FALSE)-$G408)/IF(AH408&lt;0,ABS(AH408),AH408)</f>
        <v>0.79523800264447386</v>
      </c>
      <c r="AJ408" s="152">
        <f>VLOOKUP(AJ$2,怪物属性!$B$4:$F$29,5,FALSE)/($F408-VLOOKUP(AJ$2,怪物属性!$B$4:$F$29,4,FALSE))</f>
        <v>31.131578947368421</v>
      </c>
      <c r="AK408" s="153">
        <f>$E408/(VLOOKUP(AK$2,怪物属性!$B$4:$F$29,3,FALSE)-$G408)/IF(AJ408&lt;0,ABS(AJ408),AJ408)</f>
        <v>0.51173229953070798</v>
      </c>
      <c r="AL408" s="152">
        <f>VLOOKUP(AL$2,怪物属性!$B$4:$F$29,5,FALSE)/($F408-VLOOKUP(AL$2,怪物属性!$B$4:$F$29,4,FALSE))</f>
        <v>35.347933628774605</v>
      </c>
      <c r="AM408" s="153">
        <f>$E408/(VLOOKUP(AM$2,怪物属性!$B$4:$F$29,3,FALSE)-$G408)/IF(AL408&lt;0,ABS(AL408),AL408)</f>
        <v>0.3573112917994346</v>
      </c>
      <c r="AN408" s="152">
        <f>VLOOKUP(AN$2,怪物属性!$B$4:$F$29,5,FALSE)/($F408-VLOOKUP(AN$2,怪物属性!$B$4:$F$29,4,FALSE))</f>
        <v>41.231334540419638</v>
      </c>
      <c r="AO408" s="153">
        <f>$E408/(VLOOKUP(AO$2,怪物属性!$B$4:$F$29,3,FALSE)-$G408)/IF(AN408&lt;0,ABS(AN408),AN408)</f>
        <v>0.25545516527203943</v>
      </c>
      <c r="AP408" s="152">
        <f>VLOOKUP(AP$2,怪物属性!$B$4:$F$29,5,FALSE)/($F408-VLOOKUP(AP$2,怪物属性!$B$4:$F$29,4,FALSE))</f>
        <v>46.320212295444492</v>
      </c>
      <c r="AQ408" s="153">
        <f>$E408/(VLOOKUP(AQ$2,怪物属性!$B$4:$F$29,3,FALSE)-$G408)/IF(AP408&lt;0,ABS(AP408),AP408)</f>
        <v>0.19262746845502701</v>
      </c>
      <c r="AR408" s="152">
        <f>VLOOKUP(AR$2,怪物属性!$B$4:$F$29,5,FALSE)/($F408-VLOOKUP(AR$2,怪物属性!$B$4:$F$29,4,FALSE))</f>
        <v>53.647491946617578</v>
      </c>
      <c r="AS408" s="153">
        <f>$E408/(VLOOKUP(AS$2,怪物属性!$B$4:$F$29,3,FALSE)-$G408)/IF(AR408&lt;0,ABS(AR408),AR408)</f>
        <v>0.14390824887719753</v>
      </c>
      <c r="AT408" s="152">
        <f>VLOOKUP(AT$2,怪物属性!$B$4:$F$29,5,FALSE)/($F408-VLOOKUP(AT$2,怪物属性!$B$4:$F$29,4,FALSE))</f>
        <v>60.241129616220128</v>
      </c>
      <c r="AU408" s="153">
        <f>$E408/(VLOOKUP(AU$2,怪物属性!$B$4:$F$29,3,FALSE)-$G408)/IF(AT408&lt;0,ABS(AT408),AT408)</f>
        <v>0.11106280415243661</v>
      </c>
      <c r="AV408" s="152">
        <f>VLOOKUP(AV$2,怪物属性!$B$4:$F$29,5,FALSE)/($F408-VLOOKUP(AV$2,怪物属性!$B$4:$F$29,4,FALSE))</f>
        <v>70.260189694950014</v>
      </c>
      <c r="AW408" s="153">
        <f>$E408/(VLOOKUP(AW$2,怪物属性!$B$4:$F$29,3,FALSE)-$G408)/IF(AV408&lt;0,ABS(AV408),AV408)</f>
        <v>8.2302776590251675E-2</v>
      </c>
      <c r="AX408" s="152">
        <f>VLOOKUP(AX$2,怪物属性!$B$4:$F$29,5,FALSE)/($F408-VLOOKUP(AX$2,怪物属性!$B$4:$F$29,4,FALSE))</f>
        <v>79.489932885906043</v>
      </c>
      <c r="AY408" s="153">
        <f>$E408/(VLOOKUP(AY$2,怪物属性!$B$4:$F$29,3,FALSE)-$G408)/IF(AX408&lt;0,ABS(AX408),AX408)</f>
        <v>6.380233303338595E-2</v>
      </c>
      <c r="AZ408" s="152">
        <f>VLOOKUP(AZ$2,怪物属性!$B$4:$F$29,5,FALSE)/($F408-VLOOKUP(AZ$2,怪物属性!$B$4:$F$29,4,FALSE))</f>
        <v>94.309090909090912</v>
      </c>
      <c r="BA408" s="153">
        <f>$E408/(VLOOKUP(BA$2,怪物属性!$B$4:$F$29,3,FALSE)-$G408)/IF(AZ408&lt;0,ABS(AZ408),AZ408)</f>
        <v>4.5986622073578599E-2</v>
      </c>
      <c r="BB408" s="152">
        <f>VLOOKUP(BB$2,怪物属性!$B$4:$F$29,5,FALSE)/($F408-VLOOKUP(BB$2,怪物属性!$B$4:$F$29,4,FALSE))</f>
        <v>111.84521739130435</v>
      </c>
      <c r="BC408" s="153">
        <f>$E408/(VLOOKUP(BC$2,怪物属性!$B$4:$F$29,3,FALSE)-$G408)/IF(BB408&lt;0,ABS(BB408),BB408)</f>
        <v>3.3026200627483876E-2</v>
      </c>
      <c r="BD408" s="152">
        <f>VLOOKUP(BD$2,怪物属性!$B$4:$F$29,5,FALSE)/($F408-VLOOKUP(BD$2,怪物属性!$B$4:$F$29,4,FALSE))</f>
        <v>158.05710102489019</v>
      </c>
      <c r="BE408" s="153">
        <f>$E408/(VLOOKUP(BE$2,怪物属性!$B$4:$F$29,3,FALSE)-$G408)/IF(BD408&lt;0,ABS(BD408),BD408)</f>
        <v>1.8210010838232132E-2</v>
      </c>
    </row>
    <row r="409" spans="1:57" x14ac:dyDescent="0.15">
      <c r="A409" s="30">
        <f>VLOOKUP(B409,装备升级!W:AB,静态模拟!C409+1,FALSE)+IF(静态模拟!D409=0,0,VLOOKUP(B409,装备强化!AP:AZ,静态模拟!D409+1,FALSE))</f>
        <v>12775</v>
      </c>
      <c r="B409" s="149">
        <v>35</v>
      </c>
      <c r="C409" s="149">
        <v>2</v>
      </c>
      <c r="D409" s="149">
        <v>7</v>
      </c>
      <c r="E409" s="149">
        <f t="shared" si="19"/>
        <v>43950</v>
      </c>
      <c r="F409" s="22">
        <f t="shared" si="20"/>
        <v>14650</v>
      </c>
      <c r="G409" s="22">
        <f t="shared" si="21"/>
        <v>7325</v>
      </c>
      <c r="H409" s="152">
        <f>VLOOKUP(H$2,怪物属性!$B$4:$F$29,5,FALSE)/($F409-VLOOKUP(H$2,怪物属性!$B$4:$F$29,4,FALSE))</f>
        <v>0.78378378378378377</v>
      </c>
      <c r="I409" s="153">
        <f>$E409/(VLOOKUP(I$2,怪物属性!$B$4:$F$29,3,FALSE)-$G409)/IF(H409&lt;0,ABS(H409),H409)</f>
        <v>-9.7081263731015373</v>
      </c>
      <c r="J409" s="152">
        <f>VLOOKUP(J$2,怪物属性!$B$4:$F$29,5,FALSE)/($F409-VLOOKUP(J$2,怪物属性!$B$4:$F$29,4,FALSE))</f>
        <v>1.171960569550931</v>
      </c>
      <c r="K409" s="153">
        <f>$E409/(VLOOKUP(K$2,怪物属性!$B$4:$F$29,3,FALSE)-$G409)/IF(J409&lt;0,ABS(J409),J409)</f>
        <v>-7.005653219174854</v>
      </c>
      <c r="L409" s="152">
        <f>VLOOKUP(L$2,怪物属性!$B$4:$F$29,5,FALSE)/($F409-VLOOKUP(L$2,怪物属性!$B$4:$F$29,4,FALSE))</f>
        <v>1.8789403581471067</v>
      </c>
      <c r="M409" s="153">
        <f>$E409/(VLOOKUP(M$2,怪物属性!$B$4:$F$29,3,FALSE)-$G409)/IF(L409&lt;0,ABS(L409),L409)</f>
        <v>-4.7465185821385605</v>
      </c>
      <c r="N409" s="152">
        <f>VLOOKUP(N$2,怪物属性!$B$4:$F$29,5,FALSE)/($F409-VLOOKUP(N$2,怪物属性!$B$4:$F$29,4,FALSE))</f>
        <v>2.478847884788479</v>
      </c>
      <c r="O409" s="153">
        <f>$E409/(VLOOKUP(O$2,怪物属性!$B$4:$F$29,3,FALSE)-$G409)/IF(N409&lt;0,ABS(N409),N409)</f>
        <v>-3.9382520864607256</v>
      </c>
      <c r="P409" s="152">
        <f>VLOOKUP(P$2,怪物属性!$B$4:$F$29,5,FALSE)/($F409-VLOOKUP(P$2,怪物属性!$B$4:$F$29,4,FALSE))</f>
        <v>3.4876416457525288</v>
      </c>
      <c r="Q409" s="153">
        <f>$E409/(VLOOKUP(Q$2,怪物属性!$B$4:$F$29,3,FALSE)-$G409)/IF(P409&lt;0,ABS(P409),P409)</f>
        <v>-3.0939451801328688</v>
      </c>
      <c r="R409" s="152">
        <f>VLOOKUP(R$2,怪物属性!$B$4:$F$29,5,FALSE)/($F409-VLOOKUP(R$2,怪物属性!$B$4:$F$29,4,FALSE))</f>
        <v>4.347718675210376</v>
      </c>
      <c r="S409" s="153">
        <f>$E409/(VLOOKUP(S$2,怪物属性!$B$4:$F$29,3,FALSE)-$G409)/IF(R409&lt;0,ABS(R409),R409)</f>
        <v>-2.7932439164536764</v>
      </c>
      <c r="T409" s="152">
        <f>VLOOKUP(T$2,怪物属性!$B$4:$F$29,5,FALSE)/($F409-VLOOKUP(T$2,怪物属性!$B$4:$F$29,4,FALSE))</f>
        <v>5.6885964912280702</v>
      </c>
      <c r="U409" s="153">
        <f>$E409/(VLOOKUP(U$2,怪物属性!$B$4:$F$29,3,FALSE)-$G409)/IF(T409&lt;0,ABS(T409),T409)</f>
        <v>-2.4249789823538892</v>
      </c>
      <c r="V409" s="152">
        <f>VLOOKUP(V$2,怪物属性!$B$4:$F$29,5,FALSE)/($F409-VLOOKUP(V$2,怪物属性!$B$4:$F$29,4,FALSE))</f>
        <v>6.7726550079491252</v>
      </c>
      <c r="W409" s="153">
        <f>$E409/(VLOOKUP(W$2,怪物属性!$B$4:$F$29,3,FALSE)-$G409)/IF(V409&lt;0,ABS(V409),V409)</f>
        <v>-2.3614741579022902</v>
      </c>
      <c r="X409" s="152">
        <f>VLOOKUP(X$2,怪物属性!$B$4:$F$29,5,FALSE)/($F409-VLOOKUP(X$2,怪物属性!$B$4:$F$29,4,FALSE))</f>
        <v>8.4663868937131781</v>
      </c>
      <c r="Y409" s="153">
        <f>$E409/(VLOOKUP(Y$2,怪物属性!$B$4:$F$29,3,FALSE)-$G409)/IF(X409&lt;0,ABS(X409),X409)</f>
        <v>-2.2491838896872909</v>
      </c>
      <c r="Z409" s="152">
        <f>VLOOKUP(Z$2,怪物属性!$B$4:$F$29,5,FALSE)/($F409-VLOOKUP(Z$2,怪物属性!$B$4:$F$29,4,FALSE))</f>
        <v>9.8255594720878765</v>
      </c>
      <c r="AA409" s="153">
        <f>$E409/(VLOOKUP(AA$2,怪物属性!$B$4:$F$29,3,FALSE)-$G409)/IF(Z409&lt;0,ABS(Z409),Z409)</f>
        <v>-2.4035613819944524</v>
      </c>
      <c r="AB409" s="152">
        <f>VLOOKUP(AB$2,怪物属性!$B$4:$F$29,5,FALSE)/($F409-VLOOKUP(AB$2,怪物属性!$B$4:$F$29,4,FALSE))</f>
        <v>16.642257545990354</v>
      </c>
      <c r="AC409" s="153">
        <f>$E409/(VLOOKUP(AC$2,怪物属性!$B$4:$F$29,3,FALSE)-$G409)/IF(AB409&lt;0,ABS(AB409),AB409)</f>
        <v>13.009200371757826</v>
      </c>
      <c r="AD409" s="152">
        <f>VLOOKUP(AD$2,怪物属性!$B$4:$F$29,5,FALSE)/($F409-VLOOKUP(AD$2,怪物属性!$B$4:$F$29,4,FALSE))</f>
        <v>19.231255149684152</v>
      </c>
      <c r="AE409" s="153">
        <f>$E409/(VLOOKUP(AE$2,怪物属性!$B$4:$F$29,3,FALSE)-$G409)/IF(AD409&lt;0,ABS(AD409),AD409)</f>
        <v>2.8006645275324966</v>
      </c>
      <c r="AF409" s="152">
        <f>VLOOKUP(AF$2,怪物属性!$B$4:$F$29,5,FALSE)/($F409-VLOOKUP(AF$2,怪物属性!$B$4:$F$29,4,FALSE))</f>
        <v>23.086482421507803</v>
      </c>
      <c r="AG409" s="153">
        <f>$E409/(VLOOKUP(AG$2,怪物属性!$B$4:$F$29,3,FALSE)-$G409)/IF(AF409&lt;0,ABS(AF409),AF409)</f>
        <v>1.314717824508193</v>
      </c>
      <c r="AH409" s="152">
        <f>VLOOKUP(AH$2,怪物属性!$B$4:$F$29,5,FALSE)/($F409-VLOOKUP(AH$2,怪物属性!$B$4:$F$29,4,FALSE))</f>
        <v>26.31839258114374</v>
      </c>
      <c r="AI409" s="153">
        <f>$E409/(VLOOKUP(AI$2,怪物属性!$B$4:$F$29,3,FALSE)-$G409)/IF(AH409&lt;0,ABS(AH409),AH409)</f>
        <v>0.80169698187650817</v>
      </c>
      <c r="AJ409" s="152">
        <f>VLOOKUP(AJ$2,怪物属性!$B$4:$F$29,5,FALSE)/($F409-VLOOKUP(AJ$2,怪物属性!$B$4:$F$29,4,FALSE))</f>
        <v>31.069637883008358</v>
      </c>
      <c r="AK409" s="153">
        <f>$E409/(VLOOKUP(AK$2,怪物属性!$B$4:$F$29,3,FALSE)-$G409)/IF(AJ409&lt;0,ABS(AJ409),AJ409)</f>
        <v>0.51532396425208526</v>
      </c>
      <c r="AL409" s="152">
        <f>VLOOKUP(AL$2,怪物属性!$B$4:$F$29,5,FALSE)/($F409-VLOOKUP(AL$2,怪物属性!$B$4:$F$29,4,FALSE))</f>
        <v>35.27522369639</v>
      </c>
      <c r="AM409" s="153">
        <f>$E409/(VLOOKUP(AM$2,怪物属性!$B$4:$F$29,3,FALSE)-$G409)/IF(AL409&lt;0,ABS(AL409),AL409)</f>
        <v>0.35957199855491601</v>
      </c>
      <c r="AN409" s="152">
        <f>VLOOKUP(AN$2,怪物属性!$B$4:$F$29,5,FALSE)/($F409-VLOOKUP(AN$2,怪物属性!$B$4:$F$29,4,FALSE))</f>
        <v>41.143692209586568</v>
      </c>
      <c r="AO409" s="153">
        <f>$E409/(VLOOKUP(AO$2,怪物属性!$B$4:$F$29,3,FALSE)-$G409)/IF(AN409&lt;0,ABS(AN409),AN409)</f>
        <v>0.25696595754507212</v>
      </c>
      <c r="AP409" s="152">
        <f>VLOOKUP(AP$2,怪物属性!$B$4:$F$29,5,FALSE)/($F409-VLOOKUP(AP$2,怪物属性!$B$4:$F$29,4,FALSE))</f>
        <v>46.218005295675198</v>
      </c>
      <c r="AQ409" s="153">
        <f>$E409/(VLOOKUP(AQ$2,怪物属性!$B$4:$F$29,3,FALSE)-$G409)/IF(AP409&lt;0,ABS(AP409),AP409)</f>
        <v>0.19371116333890964</v>
      </c>
      <c r="AR409" s="152">
        <f>VLOOKUP(AR$2,怪物属性!$B$4:$F$29,5,FALSE)/($F409-VLOOKUP(AR$2,怪物属性!$B$4:$F$29,4,FALSE))</f>
        <v>53.52433425160698</v>
      </c>
      <c r="AS409" s="153">
        <f>$E409/(VLOOKUP(AS$2,怪物属性!$B$4:$F$29,3,FALSE)-$G409)/IF(AR409&lt;0,ABS(AR409),AR409)</f>
        <v>0.14469107370238743</v>
      </c>
      <c r="AT409" s="152">
        <f>VLOOKUP(AT$2,怪物属性!$B$4:$F$29,5,FALSE)/($F409-VLOOKUP(AT$2,怪物属性!$B$4:$F$29,4,FALSE))</f>
        <v>60.09607512641464</v>
      </c>
      <c r="AU409" s="153">
        <f>$E409/(VLOOKUP(AU$2,怪物属性!$B$4:$F$29,3,FALSE)-$G409)/IF(AT409&lt;0,ABS(AT409),AT409)</f>
        <v>0.11165327602522343</v>
      </c>
      <c r="AV409" s="152">
        <f>VLOOKUP(AV$2,怪物属性!$B$4:$F$29,5,FALSE)/($F409-VLOOKUP(AV$2,怪物属性!$B$4:$F$29,4,FALSE))</f>
        <v>70.080542060854</v>
      </c>
      <c r="AW409" s="153">
        <f>$E409/(VLOOKUP(AW$2,怪物属性!$B$4:$F$29,3,FALSE)-$G409)/IF(AV409&lt;0,ABS(AV409),AV409)</f>
        <v>8.2735562023278891E-2</v>
      </c>
      <c r="AX409" s="152">
        <f>VLOOKUP(AX$2,怪物属性!$B$4:$F$29,5,FALSE)/($F409-VLOOKUP(AX$2,怪物属性!$B$4:$F$29,4,FALSE))</f>
        <v>79.272776943040569</v>
      </c>
      <c r="AY409" s="153">
        <f>$E409/(VLOOKUP(AY$2,怪物属性!$B$4:$F$29,3,FALSE)-$G409)/IF(AX409&lt;0,ABS(AX409),AX409)</f>
        <v>6.4138684663605075E-2</v>
      </c>
      <c r="AZ409" s="152">
        <f>VLOOKUP(AZ$2,怪物属性!$B$4:$F$29,5,FALSE)/($F409-VLOOKUP(AZ$2,怪物属性!$B$4:$F$29,4,FALSE))</f>
        <v>94.024169184290031</v>
      </c>
      <c r="BA409" s="153">
        <f>$E409/(VLOOKUP(BA$2,怪物属性!$B$4:$F$29,3,FALSE)-$G409)/IF(AZ409&lt;0,ABS(AZ409),AZ409)</f>
        <v>4.6234718653897167E-2</v>
      </c>
      <c r="BB409" s="152">
        <f>VLOOKUP(BB$2,怪物属性!$B$4:$F$29,5,FALSE)/($F409-VLOOKUP(BB$2,怪物属性!$B$4:$F$29,4,FALSE))</f>
        <v>111.4575389948007</v>
      </c>
      <c r="BC409" s="153">
        <f>$E409/(VLOOKUP(BC$2,怪物属性!$B$4:$F$29,3,FALSE)-$G409)/IF(BB409&lt;0,ABS(BB409),BB409)</f>
        <v>3.3214333494234409E-2</v>
      </c>
      <c r="BD409" s="152">
        <f>VLOOKUP(BD$2,怪物属性!$B$4:$F$29,5,FALSE)/($F409-VLOOKUP(BD$2,怪物属性!$B$4:$F$29,4,FALSE))</f>
        <v>157.28946090335114</v>
      </c>
      <c r="BE409" s="153">
        <f>$E409/(VLOOKUP(BE$2,怪物属性!$B$4:$F$29,3,FALSE)-$G409)/IF(BD409&lt;0,ABS(BD409),BD409)</f>
        <v>1.8335923418615181E-2</v>
      </c>
    </row>
    <row r="410" spans="1:57" x14ac:dyDescent="0.15">
      <c r="A410" s="30">
        <f>VLOOKUP(B410,装备升级!W:AB,静态模拟!C410+1,FALSE)+IF(静态模拟!D410=0,0,VLOOKUP(B410,装备强化!AP:AZ,静态模拟!D410+1,FALSE))</f>
        <v>17659</v>
      </c>
      <c r="B410" s="149">
        <v>35</v>
      </c>
      <c r="C410" s="149">
        <v>2</v>
      </c>
      <c r="D410" s="149">
        <v>8</v>
      </c>
      <c r="E410" s="149">
        <f t="shared" si="19"/>
        <v>44010</v>
      </c>
      <c r="F410" s="22">
        <f t="shared" si="20"/>
        <v>14670</v>
      </c>
      <c r="G410" s="22">
        <f t="shared" si="21"/>
        <v>7335</v>
      </c>
      <c r="H410" s="152">
        <f>VLOOKUP(H$2,怪物属性!$B$4:$F$29,5,FALSE)/($F410-VLOOKUP(H$2,怪物属性!$B$4:$F$29,4,FALSE))</f>
        <v>0.78265563152213025</v>
      </c>
      <c r="I410" s="153">
        <f>$E410/(VLOOKUP(I$2,怪物属性!$B$4:$F$29,3,FALSE)-$G410)/IF(H410&lt;0,ABS(H410),H410)</f>
        <v>-9.718566814069634</v>
      </c>
      <c r="J410" s="152">
        <f>VLOOKUP(J$2,怪物属性!$B$4:$F$29,5,FALSE)/($F410-VLOOKUP(J$2,怪物属性!$B$4:$F$29,4,FALSE))</f>
        <v>1.1702515493984689</v>
      </c>
      <c r="K410" s="153">
        <f>$E410/(VLOOKUP(K$2,怪物属性!$B$4:$F$29,3,FALSE)-$G410)/IF(J410&lt;0,ABS(J410),J410)</f>
        <v>-7.0123623094202046</v>
      </c>
      <c r="L410" s="152">
        <f>VLOOKUP(L$2,怪物属性!$B$4:$F$29,5,FALSE)/($F410-VLOOKUP(L$2,怪物属性!$B$4:$F$29,4,FALSE))</f>
        <v>1.8761637357765628</v>
      </c>
      <c r="M410" s="153">
        <f>$E410/(VLOOKUP(M$2,怪物属性!$B$4:$F$29,3,FALSE)-$G410)/IF(L410&lt;0,ABS(L410),L410)</f>
        <v>-4.7503930591891441</v>
      </c>
      <c r="N410" s="152">
        <f>VLOOKUP(N$2,怪物属性!$B$4:$F$29,5,FALSE)/($F410-VLOOKUP(N$2,怪物属性!$B$4:$F$29,4,FALSE))</f>
        <v>2.4751348112642302</v>
      </c>
      <c r="O410" s="153">
        <f>$E410/(VLOOKUP(O$2,怪物属性!$B$4:$F$29,3,FALSE)-$G410)/IF(N410&lt;0,ABS(N410),N410)</f>
        <v>-3.9407911509757567</v>
      </c>
      <c r="P410" s="152">
        <f>VLOOKUP(P$2,怪物属性!$B$4:$F$29,5,FALSE)/($F410-VLOOKUP(P$2,怪物属性!$B$4:$F$29,4,FALSE))</f>
        <v>3.4823449009036374</v>
      </c>
      <c r="Q410" s="153">
        <f>$E410/(VLOOKUP(Q$2,怪物属性!$B$4:$F$29,3,FALSE)-$G410)/IF(P410&lt;0,ABS(P410),P410)</f>
        <v>-3.0952818849471817</v>
      </c>
      <c r="R410" s="152">
        <f>VLOOKUP(R$2,怪物属性!$B$4:$F$29,5,FALSE)/($F410-VLOOKUP(R$2,怪物属性!$B$4:$F$29,4,FALSE))</f>
        <v>4.3410159562167578</v>
      </c>
      <c r="S410" s="153">
        <f>$E410/(VLOOKUP(S$2,怪物属性!$B$4:$F$29,3,FALSE)-$G410)/IF(R410&lt;0,ABS(R410),R410)</f>
        <v>-2.793656581916971</v>
      </c>
      <c r="T410" s="152">
        <f>VLOOKUP(T$2,怪物属性!$B$4:$F$29,5,FALSE)/($F410-VLOOKUP(T$2,怪物属性!$B$4:$F$29,4,FALSE))</f>
        <v>5.6796997184860807</v>
      </c>
      <c r="U410" s="153">
        <f>$E410/(VLOOKUP(U$2,怪物属性!$B$4:$F$29,3,FALSE)-$G410)/IF(T410&lt;0,ABS(T410),T410)</f>
        <v>-2.4244834418946142</v>
      </c>
      <c r="V410" s="152">
        <f>VLOOKUP(V$2,怪物属性!$B$4:$F$29,5,FALSE)/($F410-VLOOKUP(V$2,怪物属性!$B$4:$F$29,4,FALSE))</f>
        <v>6.7619047619047619</v>
      </c>
      <c r="W410" s="153">
        <f>$E410/(VLOOKUP(W$2,怪物属性!$B$4:$F$29,3,FALSE)-$G410)/IF(V410&lt;0,ABS(V410),V410)</f>
        <v>-2.3598698791735182</v>
      </c>
      <c r="X410" s="152">
        <f>VLOOKUP(X$2,怪物属性!$B$4:$F$29,5,FALSE)/($F410-VLOOKUP(X$2,怪物属性!$B$4:$F$29,4,FALSE))</f>
        <v>8.452743533961808</v>
      </c>
      <c r="Y410" s="153">
        <f>$E410/(VLOOKUP(Y$2,怪物属性!$B$4:$F$29,3,FALSE)-$G410)/IF(X410&lt;0,ABS(X410),X410)</f>
        <v>-2.2461577024551094</v>
      </c>
      <c r="Z410" s="152">
        <f>VLOOKUP(Z$2,怪物属性!$B$4:$F$29,5,FALSE)/($F410-VLOOKUP(Z$2,怪物属性!$B$4:$F$29,4,FALSE))</f>
        <v>9.8094770439479504</v>
      </c>
      <c r="AA410" s="153">
        <f>$E410/(VLOOKUP(AA$2,怪物属性!$B$4:$F$29,3,FALSE)-$G410)/IF(Z410&lt;0,ABS(Z410),Z410)</f>
        <v>-2.397903634074964</v>
      </c>
      <c r="AB410" s="152">
        <f>VLOOKUP(AB$2,怪物属性!$B$4:$F$29,5,FALSE)/($F410-VLOOKUP(AB$2,怪物属性!$B$4:$F$29,4,FALSE))</f>
        <v>16.612586913888393</v>
      </c>
      <c r="AC410" s="153">
        <f>$E410/(VLOOKUP(AC$2,怪物属性!$B$4:$F$29,3,FALSE)-$G410)/IF(AB410&lt;0,ABS(AB410),AB410)</f>
        <v>13.726404518748604</v>
      </c>
      <c r="AD410" s="152">
        <f>VLOOKUP(AD$2,怪物属性!$B$4:$F$29,5,FALSE)/($F410-VLOOKUP(AD$2,怪物属性!$B$4:$F$29,4,FALSE))</f>
        <v>19.196107100429497</v>
      </c>
      <c r="AE410" s="153">
        <f>$E410/(VLOOKUP(AE$2,怪物属性!$B$4:$F$29,3,FALSE)-$G410)/IF(AD410&lt;0,ABS(AD410),AD410)</f>
        <v>2.8444818202890785</v>
      </c>
      <c r="AF410" s="152">
        <f>VLOOKUP(AF$2,怪物属性!$B$4:$F$29,5,FALSE)/($F410-VLOOKUP(AF$2,怪物属性!$B$4:$F$29,4,FALSE))</f>
        <v>23.04316006755489</v>
      </c>
      <c r="AG410" s="153">
        <f>$E410/(VLOOKUP(AG$2,怪物属性!$B$4:$F$29,3,FALSE)-$G410)/IF(AF410&lt;0,ABS(AF410),AF410)</f>
        <v>1.3281601509679752</v>
      </c>
      <c r="AH410" s="152">
        <f>VLOOKUP(AH$2,怪物属性!$B$4:$F$29,5,FALSE)/($F410-VLOOKUP(AH$2,怪物属性!$B$4:$F$29,4,FALSE))</f>
        <v>26.267643655996913</v>
      </c>
      <c r="AI410" s="153">
        <f>$E410/(VLOOKUP(AI$2,怪物属性!$B$4:$F$29,3,FALSE)-$G410)/IF(AH410&lt;0,ABS(AH410),AH410)</f>
        <v>0.80822252579984888</v>
      </c>
      <c r="AJ410" s="152">
        <f>VLOOKUP(AJ$2,怪物属性!$B$4:$F$29,5,FALSE)/($F410-VLOOKUP(AJ$2,怪物属性!$B$4:$F$29,4,FALSE))</f>
        <v>31.00794281175536</v>
      </c>
      <c r="AK410" s="153">
        <f>$E410/(VLOOKUP(AK$2,怪物属性!$B$4:$F$29,3,FALSE)-$G410)/IF(AJ410&lt;0,ABS(AJ410),AJ410)</f>
        <v>0.51894470316633168</v>
      </c>
      <c r="AL410" s="152">
        <f>VLOOKUP(AL$2,怪物属性!$B$4:$F$29,5,FALSE)/($F410-VLOOKUP(AL$2,怪物属性!$B$4:$F$29,4,FALSE))</f>
        <v>35.202812275479829</v>
      </c>
      <c r="AM410" s="153">
        <f>$E410/(VLOOKUP(AM$2,怪物属性!$B$4:$F$29,3,FALSE)-$G410)/IF(AL410&lt;0,ABS(AL410),AL410)</f>
        <v>0.36184781720830561</v>
      </c>
      <c r="AN410" s="152">
        <f>VLOOKUP(AN$2,怪物属性!$B$4:$F$29,5,FALSE)/($F410-VLOOKUP(AN$2,怪物属性!$B$4:$F$29,4,FALSE))</f>
        <v>41.056421677802525</v>
      </c>
      <c r="AO410" s="153">
        <f>$E410/(VLOOKUP(AO$2,怪物属性!$B$4:$F$29,3,FALSE)-$G410)/IF(AN410&lt;0,ABS(AN410),AN410)</f>
        <v>0.25848553097495758</v>
      </c>
      <c r="AP410" s="152">
        <f>VLOOKUP(AP$2,怪物属性!$B$4:$F$29,5,FALSE)/($F410-VLOOKUP(AP$2,怪物属性!$B$4:$F$29,4,FALSE))</f>
        <v>46.116248348745046</v>
      </c>
      <c r="AQ410" s="153">
        <f>$E410/(VLOOKUP(AQ$2,怪物属性!$B$4:$F$29,3,FALSE)-$G410)/IF(AP410&lt;0,ABS(AP410),AP410)</f>
        <v>0.19480045179600136</v>
      </c>
      <c r="AR410" s="152">
        <f>VLOOKUP(AR$2,怪物属性!$B$4:$F$29,5,FALSE)/($F410-VLOOKUP(AR$2,怪物属性!$B$4:$F$29,4,FALSE))</f>
        <v>53.401740723774623</v>
      </c>
      <c r="AS410" s="153">
        <f>$E410/(VLOOKUP(AS$2,怪物属性!$B$4:$F$29,3,FALSE)-$G410)/IF(AR410&lt;0,ABS(AR410),AR410)</f>
        <v>0.14547757078768142</v>
      </c>
      <c r="AT410" s="152">
        <f>VLOOKUP(AT$2,怪物属性!$B$4:$F$29,5,FALSE)/($F410-VLOOKUP(AT$2,怪物属性!$B$4:$F$29,4,FALSE))</f>
        <v>59.951717511410038</v>
      </c>
      <c r="AU410" s="153">
        <f>$E410/(VLOOKUP(AU$2,怪物属性!$B$4:$F$29,3,FALSE)-$G410)/IF(AT410&lt;0,ABS(AT410),AT410)</f>
        <v>0.11224628880539417</v>
      </c>
      <c r="AV410" s="152">
        <f>VLOOKUP(AV$2,怪物属性!$B$4:$F$29,5,FALSE)/($F410-VLOOKUP(AV$2,怪物属性!$B$4:$F$29,4,FALSE))</f>
        <v>69.901810762560572</v>
      </c>
      <c r="AW410" s="153">
        <f>$E410/(VLOOKUP(AW$2,怪物属性!$B$4:$F$29,3,FALSE)-$G410)/IF(AV410&lt;0,ABS(AV410),AV410)</f>
        <v>8.3170069241313038E-2</v>
      </c>
      <c r="AX410" s="152">
        <f>VLOOKUP(AX$2,怪物属性!$B$4:$F$29,5,FALSE)/($F410-VLOOKUP(AX$2,怪物属性!$B$4:$F$29,4,FALSE))</f>
        <v>79.056804250102161</v>
      </c>
      <c r="AY410" s="153">
        <f>$E410/(VLOOKUP(AY$2,怪物属性!$B$4:$F$29,3,FALSE)-$G410)/IF(AX410&lt;0,ABS(AX410),AX410)</f>
        <v>6.4476294392661754E-2</v>
      </c>
      <c r="AZ410" s="152">
        <f>VLOOKUP(AZ$2,怪物属性!$B$4:$F$29,5,FALSE)/($F410-VLOOKUP(AZ$2,怪物属性!$B$4:$F$29,4,FALSE))</f>
        <v>93.740963855421683</v>
      </c>
      <c r="BA410" s="153">
        <f>$E410/(VLOOKUP(BA$2,怪物属性!$B$4:$F$29,3,FALSE)-$G410)/IF(AZ410&lt;0,ABS(AZ410),AZ410)</f>
        <v>4.6483688276288591E-2</v>
      </c>
      <c r="BB410" s="152">
        <f>VLOOKUP(BB$2,怪物属性!$B$4:$F$29,5,FALSE)/($F410-VLOOKUP(BB$2,怪物属性!$B$4:$F$29,4,FALSE))</f>
        <v>111.07253886010362</v>
      </c>
      <c r="BC410" s="153">
        <f>$E410/(VLOOKUP(BC$2,怪物属性!$B$4:$F$29,3,FALSE)-$G410)/IF(BB410&lt;0,ABS(BB410),BB410)</f>
        <v>3.3403098170359517E-2</v>
      </c>
      <c r="BD410" s="152">
        <f>VLOOKUP(BD$2,怪物属性!$B$4:$F$29,5,FALSE)/($F410-VLOOKUP(BD$2,怪物属性!$B$4:$F$29,4,FALSE))</f>
        <v>156.52924117931369</v>
      </c>
      <c r="BE410" s="153">
        <f>$E410/(VLOOKUP(BE$2,怪物属性!$B$4:$F$29,3,FALSE)-$G410)/IF(BD410&lt;0,ABS(BD410),BD410)</f>
        <v>1.8462244664558019E-2</v>
      </c>
    </row>
    <row r="411" spans="1:57" x14ac:dyDescent="0.15">
      <c r="A411" s="30">
        <f>VLOOKUP(B411,装备升级!W:AB,静态模拟!C411+1,FALSE)+IF(静态模拟!D411=0,0,VLOOKUP(B411,装备强化!AP:AZ,静态模拟!D411+1,FALSE))</f>
        <v>23575</v>
      </c>
      <c r="B411" s="149">
        <v>35</v>
      </c>
      <c r="C411" s="149">
        <v>2</v>
      </c>
      <c r="D411" s="149">
        <v>9</v>
      </c>
      <c r="E411" s="149">
        <f t="shared" si="19"/>
        <v>44070</v>
      </c>
      <c r="F411" s="22">
        <f t="shared" si="20"/>
        <v>14690</v>
      </c>
      <c r="G411" s="22">
        <f t="shared" si="21"/>
        <v>7345</v>
      </c>
      <c r="H411" s="152">
        <f>VLOOKUP(H$2,怪物属性!$B$4:$F$29,5,FALSE)/($F411-VLOOKUP(H$2,怪物属性!$B$4:$F$29,4,FALSE))</f>
        <v>0.78153072224218467</v>
      </c>
      <c r="I411" s="153">
        <f>$E411/(VLOOKUP(I$2,怪物属性!$B$4:$F$29,3,FALSE)-$G411)/IF(H411&lt;0,ABS(H411),H411)</f>
        <v>-9.7290093048713739</v>
      </c>
      <c r="J411" s="152">
        <f>VLOOKUP(J$2,怪物属性!$B$4:$F$29,5,FALSE)/($F411-VLOOKUP(J$2,怪物属性!$B$4:$F$29,4,FALSE))</f>
        <v>1.1685475063705861</v>
      </c>
      <c r="K411" s="153">
        <f>$E411/(VLOOKUP(K$2,怪物属性!$B$4:$F$29,3,FALSE)-$G411)/IF(J411&lt;0,ABS(J411),J411)</f>
        <v>-7.019074256711038</v>
      </c>
      <c r="L411" s="152">
        <f>VLOOKUP(L$2,怪物属性!$B$4:$F$29,5,FALSE)/($F411-VLOOKUP(L$2,怪物属性!$B$4:$F$29,4,FALSE))</f>
        <v>1.8733953076582559</v>
      </c>
      <c r="M411" s="153">
        <f>$E411/(VLOOKUP(M$2,怪物属性!$B$4:$F$29,3,FALSE)-$G411)/IF(L411&lt;0,ABS(L411),L411)</f>
        <v>-4.7542709777145449</v>
      </c>
      <c r="N411" s="152">
        <f>VLOOKUP(N$2,怪物属性!$B$4:$F$29,5,FALSE)/($F411-VLOOKUP(N$2,怪物属性!$B$4:$F$29,4,FALSE))</f>
        <v>2.4714328447502245</v>
      </c>
      <c r="O411" s="153">
        <f>$E411/(VLOOKUP(O$2,怪物属性!$B$4:$F$29,3,FALSE)-$G411)/IF(N411&lt;0,ABS(N411),N411)</f>
        <v>-3.9433350452897584</v>
      </c>
      <c r="P411" s="152">
        <f>VLOOKUP(P$2,怪物属性!$B$4:$F$29,5,FALSE)/($F411-VLOOKUP(P$2,怪物属性!$B$4:$F$29,4,FALSE))</f>
        <v>3.477064220183486</v>
      </c>
      <c r="Q411" s="153">
        <f>$E411/(VLOOKUP(Q$2,怪物属性!$B$4:$F$29,3,FALSE)-$G411)/IF(P411&lt;0,ABS(P411),P411)</f>
        <v>-3.0966248443993769</v>
      </c>
      <c r="R411" s="152">
        <f>VLOOKUP(R$2,怪物属性!$B$4:$F$29,5,FALSE)/($F411-VLOOKUP(R$2,怪物属性!$B$4:$F$29,4,FALSE))</f>
        <v>4.3343338720849687</v>
      </c>
      <c r="S411" s="153">
        <f>$E411/(VLOOKUP(S$2,怪物属性!$B$4:$F$29,3,FALSE)-$G411)/IF(R411&lt;0,ABS(R411),R411)</f>
        <v>-2.7940786904563444</v>
      </c>
      <c r="T411" s="152">
        <f>VLOOKUP(T$2,怪物属性!$B$4:$F$29,5,FALSE)/($F411-VLOOKUP(T$2,怪物属性!$B$4:$F$29,4,FALSE))</f>
        <v>5.6708307307932539</v>
      </c>
      <c r="U411" s="153">
        <f>$E411/(VLOOKUP(U$2,怪物属性!$B$4:$F$29,3,FALSE)-$G411)/IF(T411&lt;0,ABS(T411),T411)</f>
        <v>-2.4240012994689919</v>
      </c>
      <c r="V411" s="152">
        <f>VLOOKUP(V$2,怪物属性!$B$4:$F$29,5,FALSE)/($F411-VLOOKUP(V$2,怪物属性!$B$4:$F$29,4,FALSE))</f>
        <v>6.751188589540412</v>
      </c>
      <c r="W411" s="153">
        <f>$E411/(VLOOKUP(W$2,怪物属性!$B$4:$F$29,3,FALSE)-$G411)/IF(V411&lt;0,ABS(V411),V411)</f>
        <v>-2.3582873687209966</v>
      </c>
      <c r="X411" s="152">
        <f>VLOOKUP(X$2,怪物属性!$B$4:$F$29,5,FALSE)/($F411-VLOOKUP(X$2,怪物属性!$B$4:$F$29,4,FALSE))</f>
        <v>8.4391440752956317</v>
      </c>
      <c r="Y411" s="153">
        <f>$E411/(VLOOKUP(Y$2,怪物属性!$B$4:$F$29,3,FALSE)-$G411)/IF(X411&lt;0,ABS(X411),X411)</f>
        <v>-2.2431673404593311</v>
      </c>
      <c r="Z411" s="152">
        <f>VLOOKUP(Z$2,怪物属性!$B$4:$F$29,5,FALSE)/($F411-VLOOKUP(Z$2,怪物属性!$B$4:$F$29,4,FALSE))</f>
        <v>9.7934471770569491</v>
      </c>
      <c r="AA411" s="153">
        <f>$E411/(VLOOKUP(AA$2,怪物属性!$B$4:$F$29,3,FALSE)-$G411)/IF(Z411&lt;0,ABS(Z411),Z411)</f>
        <v>-2.392316687848655</v>
      </c>
      <c r="AB411" s="152">
        <f>VLOOKUP(AB$2,怪物属性!$B$4:$F$29,5,FALSE)/($F411-VLOOKUP(AB$2,怪物属性!$B$4:$F$29,4,FALSE))</f>
        <v>16.583021890016017</v>
      </c>
      <c r="AC411" s="153">
        <f>$E411/(VLOOKUP(AC$2,怪物属性!$B$4:$F$29,3,FALSE)-$G411)/IF(AB411&lt;0,ABS(AB411),AB411)</f>
        <v>14.522062005848015</v>
      </c>
      <c r="AD411" s="152">
        <f>VLOOKUP(AD$2,怪物属性!$B$4:$F$29,5,FALSE)/($F411-VLOOKUP(AD$2,怪物属性!$B$4:$F$29,4,FALSE))</f>
        <v>19.161087293624007</v>
      </c>
      <c r="AE411" s="153">
        <f>$E411/(VLOOKUP(AE$2,怪物属性!$B$4:$F$29,3,FALSE)-$G411)/IF(AD411&lt;0,ABS(AD411),AD411)</f>
        <v>2.8894144032454299</v>
      </c>
      <c r="AF411" s="152">
        <f>VLOOKUP(AF$2,怪物属性!$B$4:$F$29,5,FALSE)/($F411-VLOOKUP(AF$2,怪物属性!$B$4:$F$29,4,FALSE))</f>
        <v>23</v>
      </c>
      <c r="AG411" s="153">
        <f>$E411/(VLOOKUP(AG$2,怪物属性!$B$4:$F$29,3,FALSE)-$G411)/IF(AF411&lt;0,ABS(AF411),AF411)</f>
        <v>1.3417975886006577</v>
      </c>
      <c r="AH411" s="152">
        <f>VLOOKUP(AH$2,怪物属性!$B$4:$F$29,5,FALSE)/($F411-VLOOKUP(AH$2,怪物属性!$B$4:$F$29,4,FALSE))</f>
        <v>26.217090069284065</v>
      </c>
      <c r="AI411" s="153">
        <f>$E411/(VLOOKUP(AI$2,怪物属性!$B$4:$F$29,3,FALSE)-$G411)/IF(AH411&lt;0,ABS(AH411),AH411)</f>
        <v>0.81481560239352568</v>
      </c>
      <c r="AJ411" s="152">
        <f>VLOOKUP(AJ$2,怪物属性!$B$4:$F$29,5,FALSE)/($F411-VLOOKUP(AJ$2,怪物属性!$B$4:$F$29,4,FALSE))</f>
        <v>30.946492271105825</v>
      </c>
      <c r="AK411" s="153">
        <f>$E411/(VLOOKUP(AK$2,怪物属性!$B$4:$F$29,3,FALSE)-$G411)/IF(AJ411&lt;0,ABS(AJ411),AJ411)</f>
        <v>0.52259483635630422</v>
      </c>
      <c r="AL411" s="152">
        <f>VLOOKUP(AL$2,怪物属性!$B$4:$F$29,5,FALSE)/($F411-VLOOKUP(AL$2,怪物属性!$B$4:$F$29,4,FALSE))</f>
        <v>35.130697531496466</v>
      </c>
      <c r="AM411" s="153">
        <f>$E411/(VLOOKUP(AM$2,怪物属性!$B$4:$F$29,3,FALSE)-$G411)/IF(AL411&lt;0,ABS(AL411),AL411)</f>
        <v>0.36413887935813377</v>
      </c>
      <c r="AN411" s="152">
        <f>VLOOKUP(AN$2,怪物属性!$B$4:$F$29,5,FALSE)/($F411-VLOOKUP(AN$2,怪物属性!$B$4:$F$29,4,FALSE))</f>
        <v>40.9695205841888</v>
      </c>
      <c r="AO411" s="153">
        <f>$E411/(VLOOKUP(AO$2,怪物属性!$B$4:$F$29,3,FALSE)-$G411)/IF(AN411&lt;0,ABS(AN411),AN411)</f>
        <v>0.2600139492394104</v>
      </c>
      <c r="AP411" s="152">
        <f>VLOOKUP(AP$2,怪物属性!$B$4:$F$29,5,FALSE)/($F411-VLOOKUP(AP$2,怪物属性!$B$4:$F$29,4,FALSE))</f>
        <v>46.014938488576448</v>
      </c>
      <c r="AQ411" s="153">
        <f>$E411/(VLOOKUP(AQ$2,怪物属性!$B$4:$F$29,3,FALSE)-$G411)/IF(AP411&lt;0,ABS(AP411),AP411)</f>
        <v>0.19589536814972131</v>
      </c>
      <c r="AR411" s="152">
        <f>VLOOKUP(AR$2,怪物属性!$B$4:$F$29,5,FALSE)/($F411-VLOOKUP(AR$2,怪物属性!$B$4:$F$29,4,FALSE))</f>
        <v>53.279707495429619</v>
      </c>
      <c r="AS411" s="153">
        <f>$E411/(VLOOKUP(AS$2,怪物属性!$B$4:$F$29,3,FALSE)-$G411)/IF(AR411&lt;0,ABS(AR411),AR411)</f>
        <v>0.14626775961456548</v>
      </c>
      <c r="AT411" s="152">
        <f>VLOOKUP(AT$2,怪物属性!$B$4:$F$29,5,FALSE)/($F411-VLOOKUP(AT$2,怪物属性!$B$4:$F$29,4,FALSE))</f>
        <v>59.808051761322787</v>
      </c>
      <c r="AU411" s="153">
        <f>$E411/(VLOOKUP(AU$2,怪物属性!$B$4:$F$29,3,FALSE)-$G411)/IF(AT411&lt;0,ABS(AT411),AT411)</f>
        <v>0.11284185416633648</v>
      </c>
      <c r="AV411" s="152">
        <f>VLOOKUP(AV$2,怪物属性!$B$4:$F$29,5,FALSE)/($F411-VLOOKUP(AV$2,怪物属性!$B$4:$F$29,4,FALSE))</f>
        <v>69.723988806919365</v>
      </c>
      <c r="AW411" s="153">
        <f>$E411/(VLOOKUP(AW$2,怪物属性!$B$4:$F$29,3,FALSE)-$G411)/IF(AV411&lt;0,ABS(AV411),AV411)</f>
        <v>8.3606305076834281E-2</v>
      </c>
      <c r="AX411" s="152">
        <f>VLOOKUP(AX$2,怪物属性!$B$4:$F$29,5,FALSE)/($F411-VLOOKUP(AX$2,怪物属性!$B$4:$F$29,4,FALSE))</f>
        <v>78.842005162342076</v>
      </c>
      <c r="AY411" s="153">
        <f>$E411/(VLOOKUP(AY$2,怪物属性!$B$4:$F$29,3,FALSE)-$G411)/IF(AX411&lt;0,ABS(AX411),AX411)</f>
        <v>6.4815166597059326E-2</v>
      </c>
      <c r="AZ411" s="152">
        <f>VLOOKUP(AZ$2,怪物属性!$B$4:$F$29,5,FALSE)/($F411-VLOOKUP(AZ$2,怪物属性!$B$4:$F$29,4,FALSE))</f>
        <v>93.459459459459453</v>
      </c>
      <c r="BA411" s="153">
        <f>$E411/(VLOOKUP(BA$2,怪物属性!$B$4:$F$29,3,FALSE)-$G411)/IF(AZ411&lt;0,ABS(AZ411),AZ411)</f>
        <v>4.6733533536517213E-2</v>
      </c>
      <c r="BB411" s="152">
        <f>VLOOKUP(BB$2,怪物属性!$B$4:$F$29,5,FALSE)/($F411-VLOOKUP(BB$2,怪物属性!$B$4:$F$29,4,FALSE))</f>
        <v>110.69018932874354</v>
      </c>
      <c r="BC411" s="153">
        <f>$E411/(VLOOKUP(BC$2,怪物属性!$B$4:$F$29,3,FALSE)-$G411)/IF(BB411&lt;0,ABS(BB411),BB411)</f>
        <v>3.3592496255106699E-2</v>
      </c>
      <c r="BD411" s="152">
        <f>VLOOKUP(BD$2,怪物属性!$B$4:$F$29,5,FALSE)/($F411-VLOOKUP(BD$2,怪物属性!$B$4:$F$29,4,FALSE))</f>
        <v>155.77633477633478</v>
      </c>
      <c r="BE411" s="153">
        <f>$E411/(VLOOKUP(BE$2,怪物属性!$B$4:$F$29,3,FALSE)-$G411)/IF(BD411&lt;0,ABS(BD411),BD411)</f>
        <v>1.858897538163045E-2</v>
      </c>
    </row>
    <row r="412" spans="1:57" x14ac:dyDescent="0.15">
      <c r="A412" s="30">
        <f>VLOOKUP(B412,装备升级!W:AB,静态模拟!C412+1,FALSE)+IF(静态模拟!D412=0,0,VLOOKUP(B412,装备强化!AP:AZ,静态模拟!D412+1,FALSE))</f>
        <v>30655</v>
      </c>
      <c r="B412" s="149">
        <v>35</v>
      </c>
      <c r="C412" s="149">
        <v>2</v>
      </c>
      <c r="D412" s="149">
        <v>10</v>
      </c>
      <c r="E412" s="149">
        <f t="shared" si="19"/>
        <v>44130</v>
      </c>
      <c r="F412" s="22">
        <f t="shared" si="20"/>
        <v>14710</v>
      </c>
      <c r="G412" s="22">
        <f t="shared" si="21"/>
        <v>7355</v>
      </c>
      <c r="H412" s="152">
        <f>VLOOKUP(H$2,怪物属性!$B$4:$F$29,5,FALSE)/($F412-VLOOKUP(H$2,怪物属性!$B$4:$F$29,4,FALSE))</f>
        <v>0.78040904198062433</v>
      </c>
      <c r="I412" s="153">
        <f>$E412/(VLOOKUP(I$2,怪物属性!$B$4:$F$29,3,FALSE)-$G412)/IF(H412&lt;0,ABS(H412),H412)</f>
        <v>-9.7394538349151301</v>
      </c>
      <c r="J412" s="152">
        <f>VLOOKUP(J$2,怪物属性!$B$4:$F$29,5,FALSE)/($F412-VLOOKUP(J$2,怪物属性!$B$4:$F$29,4,FALSE))</f>
        <v>1.1668484187568158</v>
      </c>
      <c r="K412" s="153">
        <f>$E412/(VLOOKUP(K$2,怪物属性!$B$4:$F$29,3,FALSE)-$G412)/IF(J412&lt;0,ABS(J412),J412)</f>
        <v>-7.0257890451247524</v>
      </c>
      <c r="L412" s="152">
        <f>VLOOKUP(L$2,怪物属性!$B$4:$F$29,5,FALSE)/($F412-VLOOKUP(L$2,怪物属性!$B$4:$F$29,4,FALSE))</f>
        <v>1.8706350375718286</v>
      </c>
      <c r="M412" s="153">
        <f>$E412/(VLOOKUP(M$2,怪物属性!$B$4:$F$29,3,FALSE)-$G412)/IF(L412&lt;0,ABS(L412),L412)</f>
        <v>-4.7581523168909952</v>
      </c>
      <c r="N412" s="152">
        <f>VLOOKUP(N$2,怪物属性!$B$4:$F$29,5,FALSE)/($F412-VLOOKUP(N$2,怪物属性!$B$4:$F$29,4,FALSE))</f>
        <v>2.467741935483871</v>
      </c>
      <c r="O412" s="153">
        <f>$E412/(VLOOKUP(O$2,怪物属性!$B$4:$F$29,3,FALSE)-$G412)/IF(N412&lt;0,ABS(N412),N412)</f>
        <v>-3.9458837374314246</v>
      </c>
      <c r="P412" s="152">
        <f>VLOOKUP(P$2,怪物属性!$B$4:$F$29,5,FALSE)/($F412-VLOOKUP(P$2,怪物属性!$B$4:$F$29,4,FALSE))</f>
        <v>3.47179953062306</v>
      </c>
      <c r="Q412" s="153">
        <f>$E412/(VLOOKUP(Q$2,怪物属性!$B$4:$F$29,3,FALSE)-$G412)/IF(P412&lt;0,ABS(P412),P412)</f>
        <v>-3.0979740127572741</v>
      </c>
      <c r="R412" s="152">
        <f>VLOOKUP(R$2,怪物属性!$B$4:$F$29,5,FALSE)/($F412-VLOOKUP(R$2,怪物属性!$B$4:$F$29,4,FALSE))</f>
        <v>4.3276723276723272</v>
      </c>
      <c r="S412" s="153">
        <f>$E412/(VLOOKUP(S$2,怪物属性!$B$4:$F$29,3,FALSE)-$G412)/IF(R412&lt;0,ABS(R412),R412)</f>
        <v>-2.7945101644362023</v>
      </c>
      <c r="T412" s="152">
        <f>VLOOKUP(T$2,怪物属性!$B$4:$F$29,5,FALSE)/($F412-VLOOKUP(T$2,怪物属性!$B$4:$F$29,4,FALSE))</f>
        <v>5.661989398191456</v>
      </c>
      <c r="U412" s="153">
        <f>$E412/(VLOOKUP(U$2,怪物属性!$B$4:$F$29,3,FALSE)-$G412)/IF(T412&lt;0,ABS(T412),T412)</f>
        <v>-2.4235324300953653</v>
      </c>
      <c r="V412" s="152">
        <f>VLOOKUP(V$2,怪物属性!$B$4:$F$29,5,FALSE)/($F412-VLOOKUP(V$2,怪物属性!$B$4:$F$29,4,FALSE))</f>
        <v>6.7405063291139244</v>
      </c>
      <c r="W412" s="153">
        <f>$E412/(VLOOKUP(W$2,怪物属性!$B$4:$F$29,3,FALSE)-$G412)/IF(V412&lt;0,ABS(V412),V412)</f>
        <v>-2.3567263914661476</v>
      </c>
      <c r="X412" s="152">
        <f>VLOOKUP(X$2,怪物属性!$B$4:$F$29,5,FALSE)/($F412-VLOOKUP(X$2,怪物属性!$B$4:$F$29,4,FALSE))</f>
        <v>8.4255883061601473</v>
      </c>
      <c r="Y412" s="153">
        <f>$E412/(VLOOKUP(Y$2,怪物属性!$B$4:$F$29,3,FALSE)-$G412)/IF(X412&lt;0,ABS(X412),X412)</f>
        <v>-2.2402123440091546</v>
      </c>
      <c r="Z412" s="152">
        <f>VLOOKUP(Z$2,怪物属性!$B$4:$F$29,5,FALSE)/($F412-VLOOKUP(Z$2,怪物属性!$B$4:$F$29,4,FALSE))</f>
        <v>9.7774696141610242</v>
      </c>
      <c r="AA412" s="153">
        <f>$E412/(VLOOKUP(AA$2,怪物属性!$B$4:$F$29,3,FALSE)-$G412)/IF(Z412&lt;0,ABS(Z412),Z412)</f>
        <v>-2.3867994200734337</v>
      </c>
      <c r="AB412" s="152">
        <f>VLOOKUP(AB$2,怪物属性!$B$4:$F$29,5,FALSE)/($F412-VLOOKUP(AB$2,怪物属性!$B$4:$F$29,4,FALSE))</f>
        <v>16.553561911529577</v>
      </c>
      <c r="AC412" s="153">
        <f>$E412/(VLOOKUP(AC$2,怪物属性!$B$4:$F$29,3,FALSE)-$G412)/IF(AB412&lt;0,ABS(AB412),AB412)</f>
        <v>15.409777458508426</v>
      </c>
      <c r="AD412" s="152">
        <f>VLOOKUP(AD$2,怪物属性!$B$4:$F$29,5,FALSE)/($F412-VLOOKUP(AD$2,怪物属性!$B$4:$F$29,4,FALSE))</f>
        <v>19.126195028680687</v>
      </c>
      <c r="AE412" s="153">
        <f>$E412/(VLOOKUP(AE$2,怪物属性!$B$4:$F$29,3,FALSE)-$G412)/IF(AD412&lt;0,ABS(AD412),AD412)</f>
        <v>2.9355048447297873</v>
      </c>
      <c r="AF412" s="152">
        <f>VLOOKUP(AF$2,怪物属性!$B$4:$F$29,5,FALSE)/($F412-VLOOKUP(AF$2,怪物属性!$B$4:$F$29,4,FALSE))</f>
        <v>22.957001308655823</v>
      </c>
      <c r="AG412" s="153">
        <f>$E412/(VLOOKUP(AG$2,怪物属性!$B$4:$F$29,3,FALSE)-$G412)/IF(AF412&lt;0,ABS(AF412),AF412)</f>
        <v>1.3556342652871902</v>
      </c>
      <c r="AH412" s="152">
        <f>VLOOKUP(AH$2,怪物属性!$B$4:$F$29,5,FALSE)/($F412-VLOOKUP(AH$2,怪物属性!$B$4:$F$29,4,FALSE))</f>
        <v>26.166730695351518</v>
      </c>
      <c r="AI412" s="153">
        <f>$E412/(VLOOKUP(AI$2,怪物属性!$B$4:$F$29,3,FALSE)-$G412)/IF(AH412&lt;0,ABS(AH412),AH412)</f>
        <v>0.82147719849636502</v>
      </c>
      <c r="AJ412" s="152">
        <f>VLOOKUP(AJ$2,怪物属性!$B$4:$F$29,5,FALSE)/($F412-VLOOKUP(AJ$2,怪物属性!$B$4:$F$29,4,FALSE))</f>
        <v>30.885284810126581</v>
      </c>
      <c r="AK412" s="153">
        <f>$E412/(VLOOKUP(AK$2,怪物属性!$B$4:$F$29,3,FALSE)-$G412)/IF(AJ412&lt;0,ABS(AJ412),AJ412)</f>
        <v>0.52627468862062998</v>
      </c>
      <c r="AL412" s="152">
        <f>VLOOKUP(AL$2,怪物属性!$B$4:$F$29,5,FALSE)/($F412-VLOOKUP(AL$2,怪物属性!$B$4:$F$29,4,FALSE))</f>
        <v>35.058877644894203</v>
      </c>
      <c r="AM412" s="153">
        <f>$E412/(VLOOKUP(AM$2,怪物属性!$B$4:$F$29,3,FALSE)-$G412)/IF(AL412&lt;0,ABS(AL412),AL412)</f>
        <v>0.36644531813537384</v>
      </c>
      <c r="AN412" s="152">
        <f>VLOOKUP(AN$2,怪物属性!$B$4:$F$29,5,FALSE)/($F412-VLOOKUP(AN$2,怪物属性!$B$4:$F$29,4,FALSE))</f>
        <v>40.882986587812866</v>
      </c>
      <c r="AO412" s="153">
        <f>$E412/(VLOOKUP(AO$2,怪物属性!$B$4:$F$29,3,FALSE)-$G412)/IF(AN412&lt;0,ABS(AN412),AN412)</f>
        <v>0.26155127663332689</v>
      </c>
      <c r="AP412" s="152">
        <f>VLOOKUP(AP$2,怪物属性!$B$4:$F$29,5,FALSE)/($F412-VLOOKUP(AP$2,怪物属性!$B$4:$F$29,4,FALSE))</f>
        <v>45.914072775098639</v>
      </c>
      <c r="AQ412" s="153">
        <f>$E412/(VLOOKUP(AQ$2,怪物属性!$B$4:$F$29,3,FALSE)-$G412)/IF(AP412&lt;0,ABS(AP412),AP412)</f>
        <v>0.19699594700488579</v>
      </c>
      <c r="AR412" s="152">
        <f>VLOOKUP(AR$2,怪物属性!$B$4:$F$29,5,FALSE)/($F412-VLOOKUP(AR$2,怪物属性!$B$4:$F$29,4,FALSE))</f>
        <v>53.158230734154124</v>
      </c>
      <c r="AS412" s="153">
        <f>$E412/(VLOOKUP(AS$2,怪物属性!$B$4:$F$29,3,FALSE)-$G412)/IF(AR412&lt;0,ABS(AR412),AR412)</f>
        <v>0.1470616598025698</v>
      </c>
      <c r="AT412" s="152">
        <f>VLOOKUP(AT$2,怪物属性!$B$4:$F$29,5,FALSE)/($F412-VLOOKUP(AT$2,怪物属性!$B$4:$F$29,4,FALSE))</f>
        <v>59.665072914176427</v>
      </c>
      <c r="AU412" s="153">
        <f>$E412/(VLOOKUP(AU$2,怪物属性!$B$4:$F$29,3,FALSE)-$G412)/IF(AT412&lt;0,ABS(AT412),AT412)</f>
        <v>0.11343998385305396</v>
      </c>
      <c r="AV412" s="152">
        <f>VLOOKUP(AV$2,怪物属性!$B$4:$F$29,5,FALSE)/($F412-VLOOKUP(AV$2,怪物属性!$B$4:$F$29,4,FALSE))</f>
        <v>69.547069271758431</v>
      </c>
      <c r="AW412" s="153">
        <f>$E412/(VLOOKUP(AW$2,怪物属性!$B$4:$F$29,3,FALSE)-$G412)/IF(AV412&lt;0,ABS(AV412),AV412)</f>
        <v>8.4044276398521411E-2</v>
      </c>
      <c r="AX412" s="152">
        <f>VLOOKUP(AX$2,怪物属性!$B$4:$F$29,5,FALSE)/($F412-VLOOKUP(AX$2,怪物属性!$B$4:$F$29,4,FALSE))</f>
        <v>78.628370139547485</v>
      </c>
      <c r="AY412" s="153">
        <f>$E412/(VLOOKUP(AY$2,怪物属性!$B$4:$F$29,3,FALSE)-$G412)/IF(AX412&lt;0,ABS(AX412),AX412)</f>
        <v>6.5155305673623973E-2</v>
      </c>
      <c r="AZ412" s="152">
        <f>VLOOKUP(AZ$2,怪物属性!$B$4:$F$29,5,FALSE)/($F412-VLOOKUP(AZ$2,怪物属性!$B$4:$F$29,4,FALSE))</f>
        <v>93.179640718562879</v>
      </c>
      <c r="BA412" s="153">
        <f>$E412/(VLOOKUP(BA$2,怪物属性!$B$4:$F$29,3,FALSE)-$G412)/IF(AZ412&lt;0,ABS(AZ412),AZ412)</f>
        <v>4.6984257040648021E-2</v>
      </c>
      <c r="BB412" s="152">
        <f>VLOOKUP(BB$2,怪物属性!$B$4:$F$29,5,FALSE)/($F412-VLOOKUP(BB$2,怪物属性!$B$4:$F$29,4,FALSE))</f>
        <v>110.31046312178388</v>
      </c>
      <c r="BC412" s="153">
        <f>$E412/(VLOOKUP(BC$2,怪物属性!$B$4:$F$29,3,FALSE)-$G412)/IF(BB412&lt;0,ABS(BB412),BB412)</f>
        <v>3.3782529353125382E-2</v>
      </c>
      <c r="BD412" s="152">
        <f>VLOOKUP(BD$2,怪物属性!$B$4:$F$29,5,FALSE)/($F412-VLOOKUP(BD$2,怪物属性!$B$4:$F$29,4,FALSE))</f>
        <v>155.03063666826233</v>
      </c>
      <c r="BE412" s="153">
        <f>$E412/(VLOOKUP(BE$2,怪物属性!$B$4:$F$29,3,FALSE)-$G412)/IF(BD412&lt;0,ABS(BD412),BD412)</f>
        <v>1.871611637752094E-2</v>
      </c>
    </row>
    <row r="413" spans="1:57" x14ac:dyDescent="0.15">
      <c r="A413" s="30">
        <f>VLOOKUP(B413,装备升级!W:AB,静态模拟!C413+1,FALSE)+IF(静态模拟!D413=0,0,VLOOKUP(B413,装备强化!AP:AZ,静态模拟!D413+1,FALSE))</f>
        <v>153</v>
      </c>
      <c r="B413" s="149">
        <v>35</v>
      </c>
      <c r="C413" s="149">
        <v>3</v>
      </c>
      <c r="D413" s="149">
        <v>0</v>
      </c>
      <c r="E413" s="149">
        <f t="shared" si="19"/>
        <v>58110</v>
      </c>
      <c r="F413" s="22">
        <f t="shared" si="20"/>
        <v>19370</v>
      </c>
      <c r="G413" s="22">
        <f t="shared" si="21"/>
        <v>9685</v>
      </c>
      <c r="H413" s="152">
        <f>VLOOKUP(H$2,怪物属性!$B$4:$F$29,5,FALSE)/($F413-VLOOKUP(H$2,怪物属性!$B$4:$F$29,4,FALSE))</f>
        <v>0.58483463296585103</v>
      </c>
      <c r="I413" s="153">
        <f>$E413/(VLOOKUP(I$2,怪物属性!$B$4:$F$29,3,FALSE)-$G413)/IF(H413&lt;0,ABS(H413),H413)</f>
        <v>-12.21256399823687</v>
      </c>
      <c r="J413" s="152">
        <f>VLOOKUP(J$2,怪物属性!$B$4:$F$29,5,FALSE)/($F413-VLOOKUP(J$2,怪物属性!$B$4:$F$29,4,FALSE))</f>
        <v>0.87157208797176211</v>
      </c>
      <c r="K413" s="153">
        <f>$E413/(VLOOKUP(K$2,怪物属性!$B$4:$F$29,3,FALSE)-$G413)/IF(J413&lt;0,ABS(J413),J413)</f>
        <v>-8.6441885347107874</v>
      </c>
      <c r="L413" s="152">
        <f>VLOOKUP(L$2,怪物属性!$B$4:$F$29,5,FALSE)/($F413-VLOOKUP(L$2,怪物属性!$B$4:$F$29,4,FALSE))</f>
        <v>1.3925633432050017</v>
      </c>
      <c r="M413" s="153">
        <f>$E413/(VLOOKUP(M$2,怪物属性!$B$4:$F$29,3,FALSE)-$G413)/IF(L413&lt;0,ABS(L413),L413)</f>
        <v>-5.7256863316241935</v>
      </c>
      <c r="N413" s="152">
        <f>VLOOKUP(N$2,怪物属性!$B$4:$F$29,5,FALSE)/($F413-VLOOKUP(N$2,怪物属性!$B$4:$F$29,4,FALSE))</f>
        <v>1.830711278528695</v>
      </c>
      <c r="O413" s="153">
        <f>$E413/(VLOOKUP(O$2,怪物属性!$B$4:$F$29,3,FALSE)-$G413)/IF(N413&lt;0,ABS(N413),N413)</f>
        <v>-4.6257302644710414</v>
      </c>
      <c r="P413" s="152">
        <f>VLOOKUP(P$2,怪物属性!$B$4:$F$29,5,FALSE)/($F413-VLOOKUP(P$2,怪物属性!$B$4:$F$29,4,FALSE))</f>
        <v>2.566399910459455</v>
      </c>
      <c r="Q413" s="153">
        <f>$E413/(VLOOKUP(Q$2,怪物属性!$B$4:$F$29,3,FALSE)-$G413)/IF(P413&lt;0,ABS(P413),P413)</f>
        <v>-3.5197595226864582</v>
      </c>
      <c r="R413" s="152">
        <f>VLOOKUP(R$2,怪物属性!$B$4:$F$29,5,FALSE)/($F413-VLOOKUP(R$2,怪物属性!$B$4:$F$29,4,FALSE))</f>
        <v>3.1865557630283483</v>
      </c>
      <c r="S413" s="153">
        <f>$E413/(VLOOKUP(S$2,怪物属性!$B$4:$F$29,3,FALSE)-$G413)/IF(R413&lt;0,ABS(R413),R413)</f>
        <v>-3.0500067410451814</v>
      </c>
      <c r="T413" s="152">
        <f>VLOOKUP(T$2,怪物属性!$B$4:$F$29,5,FALSE)/($F413-VLOOKUP(T$2,怪物属性!$B$4:$F$29,4,FALSE))</f>
        <v>4.1532479414455628</v>
      </c>
      <c r="U413" s="153">
        <f>$E413/(VLOOKUP(U$2,怪物属性!$B$4:$F$29,3,FALSE)-$G413)/IF(T413&lt;0,ABS(T413),T413)</f>
        <v>-2.5228019134203925</v>
      </c>
      <c r="V413" s="152">
        <f>VLOOKUP(V$2,怪物属性!$B$4:$F$29,5,FALSE)/($F413-VLOOKUP(V$2,怪物属性!$B$4:$F$29,4,FALSE))</f>
        <v>4.9248554913294802</v>
      </c>
      <c r="W413" s="153">
        <f>$E413/(VLOOKUP(W$2,怪物属性!$B$4:$F$29,3,FALSE)-$G413)/IF(V413&lt;0,ABS(V413),V413)</f>
        <v>-2.3099708273131347</v>
      </c>
      <c r="X413" s="152">
        <f>VLOOKUP(X$2,怪物属性!$B$4:$F$29,5,FALSE)/($F413-VLOOKUP(X$2,怪物属性!$B$4:$F$29,4,FALSE))</f>
        <v>6.1309683829115773</v>
      </c>
      <c r="Y413" s="153">
        <f>$E413/(VLOOKUP(Y$2,怪物属性!$B$4:$F$29,3,FALSE)-$G413)/IF(X413&lt;0,ABS(X413),X413)</f>
        <v>-2.0304436984129635</v>
      </c>
      <c r="Z413" s="152">
        <f>VLOOKUP(Z$2,怪物属性!$B$4:$F$29,5,FALSE)/($F413-VLOOKUP(Z$2,怪物属性!$B$4:$F$29,4,FALSE))</f>
        <v>7.0844612565754481</v>
      </c>
      <c r="AA413" s="153">
        <f>$E413/(VLOOKUP(AA$2,怪物属性!$B$4:$F$29,3,FALSE)-$G413)/IF(Z413&lt;0,ABS(Z413),Z413)</f>
        <v>-1.9432500775560217</v>
      </c>
      <c r="AB413" s="152">
        <f>VLOOKUP(AB$2,怪物属性!$B$4:$F$29,5,FALSE)/($F413-VLOOKUP(AB$2,怪物属性!$B$4:$F$29,4,FALSE))</f>
        <v>11.707500942329439</v>
      </c>
      <c r="AC413" s="153">
        <f>$E413/(VLOOKUP(AC$2,怪物属性!$B$4:$F$29,3,FALSE)-$G413)/IF(AB413&lt;0,ABS(AB413),AB413)</f>
        <v>-2.3011054919053882</v>
      </c>
      <c r="AD413" s="152">
        <f>VLOOKUP(AD$2,怪物属性!$B$4:$F$29,5,FALSE)/($F413-VLOOKUP(AD$2,怪物属性!$B$4:$F$29,4,FALSE))</f>
        <v>13.428562296234738</v>
      </c>
      <c r="AE413" s="153">
        <f>$E413/(VLOOKUP(AE$2,怪物属性!$B$4:$F$29,3,FALSE)-$G413)/IF(AD413&lt;0,ABS(AD413),AD413)</f>
        <v>-2.8026835287681644</v>
      </c>
      <c r="AF413" s="152">
        <f>VLOOKUP(AF$2,怪物属性!$B$4:$F$29,5,FALSE)/($F413-VLOOKUP(AF$2,怪物属性!$B$4:$F$29,4,FALSE))</f>
        <v>15.991274905586664</v>
      </c>
      <c r="AG413" s="153">
        <f>$E413/(VLOOKUP(AG$2,怪物属性!$B$4:$F$29,3,FALSE)-$G413)/IF(AF413&lt;0,ABS(AF413),AF413)</f>
        <v>-3.9844918956960638</v>
      </c>
      <c r="AH413" s="152">
        <f>VLOOKUP(AH$2,怪物属性!$B$4:$F$29,5,FALSE)/($F413-VLOOKUP(AH$2,怪物属性!$B$4:$F$29,4,FALSE))</f>
        <v>18.076433121019107</v>
      </c>
      <c r="AI413" s="153">
        <f>$E413/(VLOOKUP(AI$2,怪物属性!$B$4:$F$29,3,FALSE)-$G413)/IF(AH413&lt;0,ABS(AH413),AH413)</f>
        <v>-11.605353340304227</v>
      </c>
      <c r="AJ413" s="152">
        <f>VLOOKUP(AJ$2,怪物属性!$B$4:$F$29,5,FALSE)/($F413-VLOOKUP(AJ$2,怪物属性!$B$4:$F$29,4,FALSE))</f>
        <v>21.142160844841591</v>
      </c>
      <c r="AK413" s="153">
        <f>$E413/(VLOOKUP(AK$2,怪物属性!$B$4:$F$29,3,FALSE)-$G413)/IF(AJ413&lt;0,ABS(AJ413),AJ413)</f>
        <v>7.1390557494453599</v>
      </c>
      <c r="AL413" s="152">
        <f>VLOOKUP(AL$2,怪物属性!$B$4:$F$29,5,FALSE)/($F413-VLOOKUP(AL$2,怪物属性!$B$4:$F$29,4,FALSE))</f>
        <v>23.747213182856747</v>
      </c>
      <c r="AM413" s="153">
        <f>$E413/(VLOOKUP(AM$2,怪物属性!$B$4:$F$29,3,FALSE)-$G413)/IF(AL413&lt;0,ABS(AL413),AL413)</f>
        <v>2.2145013349221712</v>
      </c>
      <c r="AN413" s="152">
        <f>VLOOKUP(AN$2,怪物属性!$B$4:$F$29,5,FALSE)/($F413-VLOOKUP(AN$2,怪物属性!$B$4:$F$29,4,FALSE))</f>
        <v>27.399037440724751</v>
      </c>
      <c r="AO413" s="153">
        <f>$E413/(VLOOKUP(AO$2,怪物属性!$B$4:$F$29,3,FALSE)-$G413)/IF(AN413&lt;0,ABS(AN413),AN413)</f>
        <v>1.1802322904402307</v>
      </c>
      <c r="AP413" s="152">
        <f>VLOOKUP(AP$2,怪物属性!$B$4:$F$29,5,FALSE)/($F413-VLOOKUP(AP$2,怪物属性!$B$4:$F$29,4,FALSE))</f>
        <v>30.391758560650029</v>
      </c>
      <c r="AQ413" s="153">
        <f>$E413/(VLOOKUP(AQ$2,怪物属性!$B$4:$F$29,3,FALSE)-$G413)/IF(AP413&lt;0,ABS(AP413),AP413)</f>
        <v>0.75011043922954268</v>
      </c>
      <c r="AR413" s="152">
        <f>VLOOKUP(AR$2,怪物属性!$B$4:$F$29,5,FALSE)/($F413-VLOOKUP(AR$2,怪物属性!$B$4:$F$29,4,FALSE))</f>
        <v>34.715902322811196</v>
      </c>
      <c r="AS413" s="153">
        <f>$E413/(VLOOKUP(AS$2,怪物属性!$B$4:$F$29,3,FALSE)-$G413)/IF(AR413&lt;0,ABS(AR413),AR413)</f>
        <v>0.50493896433127194</v>
      </c>
      <c r="AT413" s="152">
        <f>VLOOKUP(AT$2,怪物属性!$B$4:$F$29,5,FALSE)/($F413-VLOOKUP(AT$2,怪物属性!$B$4:$F$29,4,FALSE))</f>
        <v>38.320128972823582</v>
      </c>
      <c r="AU413" s="153">
        <f>$E413/(VLOOKUP(AU$2,怪物属性!$B$4:$F$29,3,FALSE)-$G413)/IF(AT413&lt;0,ABS(AT413),AT413)</f>
        <v>0.36191775589711217</v>
      </c>
      <c r="AV413" s="152">
        <f>VLOOKUP(AV$2,怪物属性!$B$4:$F$29,5,FALSE)/($F413-VLOOKUP(AV$2,怪物属性!$B$4:$F$29,4,FALSE))</f>
        <v>43.706745335672139</v>
      </c>
      <c r="AW413" s="153">
        <f>$E413/(VLOOKUP(AW$2,怪物属性!$B$4:$F$29,3,FALSE)-$G413)/IF(AV413&lt;0,ABS(AV413),AV413)</f>
        <v>0.25470173591169282</v>
      </c>
      <c r="AX413" s="152">
        <f>VLOOKUP(AX$2,怪物属性!$B$4:$F$29,5,FALSE)/($F413-VLOOKUP(AX$2,怪物属性!$B$4:$F$29,4,FALSE))</f>
        <v>48.198322398471888</v>
      </c>
      <c r="AY413" s="153">
        <f>$E413/(VLOOKUP(AY$2,怪物属性!$B$4:$F$29,3,FALSE)-$G413)/IF(AX413&lt;0,ABS(AX413),AX413)</f>
        <v>0.19185926514807727</v>
      </c>
      <c r="AZ413" s="152">
        <f>VLOOKUP(AZ$2,怪物属性!$B$4:$F$29,5,FALSE)/($F413-VLOOKUP(AZ$2,怪物属性!$B$4:$F$29,4,FALSE))</f>
        <v>54.888888888888886</v>
      </c>
      <c r="BA413" s="153">
        <f>$E413/(VLOOKUP(BA$2,怪物属性!$B$4:$F$29,3,FALSE)-$G413)/IF(AZ413&lt;0,ABS(AZ413),AZ413)</f>
        <v>0.13660441426146011</v>
      </c>
      <c r="BB413" s="152">
        <f>VLOOKUP(BB$2,怪物属性!$B$4:$F$29,5,FALSE)/($F413-VLOOKUP(BB$2,怪物属性!$B$4:$F$29,4,FALSE))</f>
        <v>61.306959008579597</v>
      </c>
      <c r="BC413" s="153">
        <f>$E413/(VLOOKUP(BC$2,怪物属性!$B$4:$F$29,3,FALSE)-$G413)/IF(BB413&lt;0,ABS(BB413),BB413)</f>
        <v>9.9648154372428493E-2</v>
      </c>
      <c r="BD413" s="152">
        <f>VLOOKUP(BD$2,怪物属性!$B$4:$F$29,5,FALSE)/($F413-VLOOKUP(BD$2,怪物属性!$B$4:$F$29,4,FALSE))</f>
        <v>73.287847929395795</v>
      </c>
      <c r="BE413" s="153">
        <f>$E413/(VLOOKUP(BE$2,怪物属性!$B$4:$F$29,3,FALSE)-$G413)/IF(BD413&lt;0,ABS(BD413),BD413)</f>
        <v>6.1565408188126079E-2</v>
      </c>
    </row>
    <row r="414" spans="1:57" x14ac:dyDescent="0.15">
      <c r="A414" s="30">
        <f>VLOOKUP(B414,装备升级!W:AB,静态模拟!C414+1,FALSE)+IF(静态模拟!D414=0,0,VLOOKUP(B414,装备强化!AP:AZ,静态模拟!D414+1,FALSE))</f>
        <v>918</v>
      </c>
      <c r="B414" s="149">
        <v>35</v>
      </c>
      <c r="C414" s="149">
        <v>3</v>
      </c>
      <c r="D414" s="149">
        <v>1</v>
      </c>
      <c r="E414" s="149">
        <f t="shared" si="19"/>
        <v>58200</v>
      </c>
      <c r="F414" s="22">
        <f t="shared" si="20"/>
        <v>19400</v>
      </c>
      <c r="G414" s="22">
        <f t="shared" si="21"/>
        <v>9700</v>
      </c>
      <c r="H414" s="152">
        <f>VLOOKUP(H$2,怪物属性!$B$4:$F$29,5,FALSE)/($F414-VLOOKUP(H$2,怪物属性!$B$4:$F$29,4,FALSE))</f>
        <v>0.58389261744966447</v>
      </c>
      <c r="I414" s="153">
        <f>$E414/(VLOOKUP(I$2,怪物属性!$B$4:$F$29,3,FALSE)-$G414)/IF(H414&lt;0,ABS(H414),H414)</f>
        <v>-12.228666675127656</v>
      </c>
      <c r="J414" s="152">
        <f>VLOOKUP(J$2,怪物属性!$B$4:$F$29,5,FALSE)/($F414-VLOOKUP(J$2,怪物属性!$B$4:$F$29,4,FALSE))</f>
        <v>0.87015451341827055</v>
      </c>
      <c r="K414" s="153">
        <f>$E414/(VLOOKUP(K$2,怪物属性!$B$4:$F$29,3,FALSE)-$G414)/IF(J414&lt;0,ABS(J414),J414)</f>
        <v>-8.6548489773804693</v>
      </c>
      <c r="L414" s="152">
        <f>VLOOKUP(L$2,怪物属性!$B$4:$F$29,5,FALSE)/($F414-VLOOKUP(L$2,怪物属性!$B$4:$F$29,4,FALSE))</f>
        <v>1.390275952693824</v>
      </c>
      <c r="M414" s="153">
        <f>$E414/(VLOOKUP(M$2,怪物属性!$B$4:$F$29,3,FALSE)-$G414)/IF(L414&lt;0,ABS(L414),L414)</f>
        <v>-5.732191266142018</v>
      </c>
      <c r="N414" s="152">
        <f>VLOOKUP(N$2,怪物属性!$B$4:$F$29,5,FALSE)/($F414-VLOOKUP(N$2,怪物属性!$B$4:$F$29,4,FALSE))</f>
        <v>1.8276739298750138</v>
      </c>
      <c r="O414" s="153">
        <f>$E414/(VLOOKUP(O$2,怪物属性!$B$4:$F$29,3,FALSE)-$G414)/IF(N414&lt;0,ABS(N414),N414)</f>
        <v>-4.6304717956743602</v>
      </c>
      <c r="P414" s="152">
        <f>VLOOKUP(P$2,怪物属性!$B$4:$F$29,5,FALSE)/($F414-VLOOKUP(P$2,怪物属性!$B$4:$F$29,4,FALSE))</f>
        <v>2.5620984412537013</v>
      </c>
      <c r="Q414" s="153">
        <f>$E414/(VLOOKUP(Q$2,怪物属性!$B$4:$F$29,3,FALSE)-$G414)/IF(P414&lt;0,ABS(P414),P414)</f>
        <v>-3.5229148284224538</v>
      </c>
      <c r="R414" s="152">
        <f>VLOOKUP(R$2,怪物属性!$B$4:$F$29,5,FALSE)/($F414-VLOOKUP(R$2,怪物属性!$B$4:$F$29,4,FALSE))</f>
        <v>3.1811557363158784</v>
      </c>
      <c r="S414" s="153">
        <f>$E414/(VLOOKUP(S$2,怪物属性!$B$4:$F$29,3,FALSE)-$G414)/IF(R414&lt;0,ABS(R414),R414)</f>
        <v>-3.0522585231726507</v>
      </c>
      <c r="T414" s="152">
        <f>VLOOKUP(T$2,怪物属性!$B$4:$F$29,5,FALSE)/($F414-VLOOKUP(T$2,怪物属性!$B$4:$F$29,4,FALSE))</f>
        <v>4.1461354035848839</v>
      </c>
      <c r="U414" s="153">
        <f>$E414/(VLOOKUP(U$2,怪物属性!$B$4:$F$29,3,FALSE)-$G414)/IF(T414&lt;0,ABS(T414),T414)</f>
        <v>-2.5242165420480727</v>
      </c>
      <c r="V414" s="152">
        <f>VLOOKUP(V$2,怪物属性!$B$4:$F$29,5,FALSE)/($F414-VLOOKUP(V$2,怪物属性!$B$4:$F$29,4,FALSE))</f>
        <v>4.9163300634737448</v>
      </c>
      <c r="W414" s="153">
        <f>$E414/(VLOOKUP(W$2,怪物属性!$B$4:$F$29,3,FALSE)-$G414)/IF(V414&lt;0,ABS(V414),V414)</f>
        <v>-2.3107746616336708</v>
      </c>
      <c r="X414" s="152">
        <f>VLOOKUP(X$2,怪物属性!$B$4:$F$29,5,FALSE)/($F414-VLOOKUP(X$2,怪物属性!$B$4:$F$29,4,FALSE))</f>
        <v>6.1202380257861266</v>
      </c>
      <c r="Y414" s="153">
        <f>$E414/(VLOOKUP(Y$2,怪物属性!$B$4:$F$29,3,FALSE)-$G414)/IF(X414&lt;0,ABS(X414),X414)</f>
        <v>-2.0306286718292639</v>
      </c>
      <c r="Z414" s="152">
        <f>VLOOKUP(Z$2,怪物属性!$B$4:$F$29,5,FALSE)/($F414-VLOOKUP(Z$2,怪物属性!$B$4:$F$29,4,FALSE))</f>
        <v>7.0719216472948254</v>
      </c>
      <c r="AA414" s="153">
        <f>$E414/(VLOOKUP(AA$2,怪物属性!$B$4:$F$29,3,FALSE)-$G414)/IF(Z414&lt;0,ABS(Z414),Z414)</f>
        <v>-1.9428067017391057</v>
      </c>
      <c r="AB414" s="152">
        <f>VLOOKUP(AB$2,怪物属性!$B$4:$F$29,5,FALSE)/($F414-VLOOKUP(AB$2,怪物属性!$B$4:$F$29,4,FALSE))</f>
        <v>11.685477802859292</v>
      </c>
      <c r="AC414" s="153">
        <f>$E414/(VLOOKUP(AC$2,怪物属性!$B$4:$F$29,3,FALSE)-$G414)/IF(AB414&lt;0,ABS(AB414),AB414)</f>
        <v>-2.2930667074598086</v>
      </c>
      <c r="AD414" s="152">
        <f>VLOOKUP(AD$2,怪物属性!$B$4:$F$29,5,FALSE)/($F414-VLOOKUP(AD$2,怪物属性!$B$4:$F$29,4,FALSE))</f>
        <v>13.402858418937026</v>
      </c>
      <c r="AE414" s="153">
        <f>$E414/(VLOOKUP(AE$2,怪物属性!$B$4:$F$29,3,FALSE)-$G414)/IF(AD414&lt;0,ABS(AD414),AD414)</f>
        <v>-2.7853478465761108</v>
      </c>
      <c r="AF414" s="152">
        <f>VLOOKUP(AF$2,怪物属性!$B$4:$F$29,5,FALSE)/($F414-VLOOKUP(AF$2,怪物属性!$B$4:$F$29,4,FALSE))</f>
        <v>15.960098778268781</v>
      </c>
      <c r="AG414" s="153">
        <f>$E414/(VLOOKUP(AG$2,怪物属性!$B$4:$F$29,3,FALSE)-$G414)/IF(AF414&lt;0,ABS(AF414),AF414)</f>
        <v>-3.9337583302755594</v>
      </c>
      <c r="AH414" s="152">
        <f>VLOOKUP(AH$2,怪物属性!$B$4:$F$29,5,FALSE)/($F414-VLOOKUP(AH$2,怪物属性!$B$4:$F$29,4,FALSE))</f>
        <v>18.040524433849821</v>
      </c>
      <c r="AI414" s="153">
        <f>$E414/(VLOOKUP(AI$2,怪物属性!$B$4:$F$29,3,FALSE)-$G414)/IF(AH414&lt;0,ABS(AH414),AH414)</f>
        <v>-11.048185945147557</v>
      </c>
      <c r="AJ414" s="152">
        <f>VLOOKUP(AJ$2,怪物属性!$B$4:$F$29,5,FALSE)/($F414-VLOOKUP(AJ$2,怪物属性!$B$4:$F$29,4,FALSE))</f>
        <v>21.099310903931901</v>
      </c>
      <c r="AK414" s="153">
        <f>$E414/(VLOOKUP(AK$2,怪物属性!$B$4:$F$29,3,FALSE)-$G414)/IF(AJ414&lt;0,ABS(AJ414),AJ414)</f>
        <v>7.455091685860916</v>
      </c>
      <c r="AL414" s="152">
        <f>VLOOKUP(AL$2,怪物属性!$B$4:$F$29,5,FALSE)/($F414-VLOOKUP(AL$2,怪物属性!$B$4:$F$29,4,FALSE))</f>
        <v>23.697989359496994</v>
      </c>
      <c r="AM414" s="153">
        <f>$E414/(VLOOKUP(AM$2,怪物属性!$B$4:$F$29,3,FALSE)-$G414)/IF(AL414&lt;0,ABS(AL414),AL414)</f>
        <v>2.2531234444767838</v>
      </c>
      <c r="AN414" s="152">
        <f>VLOOKUP(AN$2,怪物属性!$B$4:$F$29,5,FALSE)/($F414-VLOOKUP(AN$2,怪物属性!$B$4:$F$29,4,FALSE))</f>
        <v>27.34098453280599</v>
      </c>
      <c r="AO414" s="153">
        <f>$E414/(VLOOKUP(AO$2,怪物属性!$B$4:$F$29,3,FALSE)-$G414)/IF(AN414&lt;0,ABS(AN414),AN414)</f>
        <v>1.1945412068371037</v>
      </c>
      <c r="AP414" s="152">
        <f>VLOOKUP(AP$2,怪物属性!$B$4:$F$29,5,FALSE)/($F414-VLOOKUP(AP$2,怪物属性!$B$4:$F$29,4,FALSE))</f>
        <v>30.325756478934416</v>
      </c>
      <c r="AQ414" s="153">
        <f>$E414/(VLOOKUP(AQ$2,怪物属性!$B$4:$F$29,3,FALSE)-$G414)/IF(AP414&lt;0,ABS(AP414),AP414)</f>
        <v>0.75736412744283022</v>
      </c>
      <c r="AR414" s="152">
        <f>VLOOKUP(AR$2,怪物属性!$B$4:$F$29,5,FALSE)/($F414-VLOOKUP(AR$2,怪物属性!$B$4:$F$29,4,FALSE))</f>
        <v>34.638538107264893</v>
      </c>
      <c r="AS414" s="153">
        <f>$E414/(VLOOKUP(AS$2,怪物属性!$B$4:$F$29,3,FALSE)-$G414)/IF(AR414&lt;0,ABS(AR414),AR414)</f>
        <v>0.5091543869937365</v>
      </c>
      <c r="AT414" s="152">
        <f>VLOOKUP(AT$2,怪物属性!$B$4:$F$29,5,FALSE)/($F414-VLOOKUP(AT$2,怪物属性!$B$4:$F$29,4,FALSE))</f>
        <v>38.232077205882355</v>
      </c>
      <c r="AU414" s="153">
        <f>$E414/(VLOOKUP(AU$2,怪物属性!$B$4:$F$29,3,FALSE)-$G414)/IF(AT414&lt;0,ABS(AT414),AT414)</f>
        <v>0.36461842461267646</v>
      </c>
      <c r="AV414" s="152">
        <f>VLOOKUP(AV$2,怪物属性!$B$4:$F$29,5,FALSE)/($F414-VLOOKUP(AV$2,怪物属性!$B$4:$F$29,4,FALSE))</f>
        <v>43.602449888641424</v>
      </c>
      <c r="AW414" s="153">
        <f>$E414/(VLOOKUP(AW$2,怪物属性!$B$4:$F$29,3,FALSE)-$G414)/IF(AV414&lt;0,ABS(AV414),AV414)</f>
        <v>0.25644330134023613</v>
      </c>
      <c r="AX414" s="152">
        <f>VLOOKUP(AX$2,怪物属性!$B$4:$F$29,5,FALSE)/($F414-VLOOKUP(AX$2,怪物属性!$B$4:$F$29,4,FALSE))</f>
        <v>48.07853533261536</v>
      </c>
      <c r="AY414" s="153">
        <f>$E414/(VLOOKUP(AY$2,怪物属性!$B$4:$F$29,3,FALSE)-$G414)/IF(AX414&lt;0,ABS(AX414),AX414)</f>
        <v>0.19309609273098122</v>
      </c>
      <c r="AZ414" s="152">
        <f>VLOOKUP(AZ$2,怪物属性!$B$4:$F$29,5,FALSE)/($F414-VLOOKUP(AZ$2,怪物属性!$B$4:$F$29,4,FALSE))</f>
        <v>54.74406332453826</v>
      </c>
      <c r="BA414" s="153">
        <f>$E414/(VLOOKUP(BA$2,怪物属性!$B$4:$F$29,3,FALSE)-$G414)/IF(AZ414&lt;0,ABS(AZ414),AZ414)</f>
        <v>0.13744395297826387</v>
      </c>
      <c r="BB414" s="152">
        <f>VLOOKUP(BB$2,怪物属性!$B$4:$F$29,5,FALSE)/($F414-VLOOKUP(BB$2,怪物属性!$B$4:$F$29,4,FALSE))</f>
        <v>61.132129277566541</v>
      </c>
      <c r="BC414" s="153">
        <f>$E414/(VLOOKUP(BC$2,怪物属性!$B$4:$F$29,3,FALSE)-$G414)/IF(BB414&lt;0,ABS(BB414),BB414)</f>
        <v>0.10024599337633174</v>
      </c>
      <c r="BD414" s="152">
        <f>VLOOKUP(BD$2,怪物属性!$B$4:$F$29,5,FALSE)/($F414-VLOOKUP(BD$2,怪物属性!$B$4:$F$29,4,FALSE))</f>
        <v>73.039918809201623</v>
      </c>
      <c r="BE414" s="153">
        <f>$E414/(VLOOKUP(BE$2,怪物属性!$B$4:$F$29,3,FALSE)-$G414)/IF(BD414&lt;0,ABS(BD414),BD414)</f>
        <v>6.1942206468790798E-2</v>
      </c>
    </row>
    <row r="415" spans="1:57" x14ac:dyDescent="0.15">
      <c r="A415" s="30">
        <f>VLOOKUP(B415,装备升级!W:AB,静态模拟!C415+1,FALSE)+IF(静态模拟!D415=0,0,VLOOKUP(B415,装备强化!AP:AZ,静态模拟!D415+1,FALSE))</f>
        <v>1982</v>
      </c>
      <c r="B415" s="149">
        <v>35</v>
      </c>
      <c r="C415" s="149">
        <v>3</v>
      </c>
      <c r="D415" s="149">
        <v>2</v>
      </c>
      <c r="E415" s="149">
        <f t="shared" si="19"/>
        <v>58290</v>
      </c>
      <c r="F415" s="22">
        <f t="shared" si="20"/>
        <v>19430</v>
      </c>
      <c r="G415" s="22">
        <f t="shared" si="21"/>
        <v>9715</v>
      </c>
      <c r="H415" s="152">
        <f>VLOOKUP(H$2,怪物属性!$B$4:$F$29,5,FALSE)/($F415-VLOOKUP(H$2,怪物属性!$B$4:$F$29,4,FALSE))</f>
        <v>0.58295363173411952</v>
      </c>
      <c r="I415" s="153">
        <f>$E415/(VLOOKUP(I$2,怪物属性!$B$4:$F$29,3,FALSE)-$G415)/IF(H415&lt;0,ABS(H415),H415)</f>
        <v>-12.244771001714426</v>
      </c>
      <c r="J415" s="152">
        <f>VLOOKUP(J$2,怪物属性!$B$4:$F$29,5,FALSE)/($F415-VLOOKUP(J$2,怪物属性!$B$4:$F$29,4,FALSE))</f>
        <v>0.86874154262516912</v>
      </c>
      <c r="K415" s="153">
        <f>$E415/(VLOOKUP(K$2,怪物属性!$B$4:$F$29,3,FALSE)-$G415)/IF(J415&lt;0,ABS(J415),J415)</f>
        <v>-8.6655115684833213</v>
      </c>
      <c r="L415" s="152">
        <f>VLOOKUP(L$2,怪物属性!$B$4:$F$29,5,FALSE)/($F415-VLOOKUP(L$2,怪物属性!$B$4:$F$29,4,FALSE))</f>
        <v>1.3879960642833715</v>
      </c>
      <c r="M415" s="153">
        <f>$E415/(VLOOKUP(M$2,怪物属性!$B$4:$F$29,3,FALSE)-$G415)/IF(L415&lt;0,ABS(L415),L415)</f>
        <v>-5.7386985943973254</v>
      </c>
      <c r="N415" s="152">
        <f>VLOOKUP(N$2,怪物属性!$B$4:$F$29,5,FALSE)/($F415-VLOOKUP(N$2,怪物属性!$B$4:$F$29,4,FALSE))</f>
        <v>1.8246466431095407</v>
      </c>
      <c r="O415" s="153">
        <f>$E415/(VLOOKUP(O$2,怪物属性!$B$4:$F$29,3,FALSE)-$G415)/IF(N415&lt;0,ABS(N415),N415)</f>
        <v>-4.6352163960530577</v>
      </c>
      <c r="P415" s="152">
        <f>VLOOKUP(P$2,怪物属性!$B$4:$F$29,5,FALSE)/($F415-VLOOKUP(P$2,怪物属性!$B$4:$F$29,4,FALSE))</f>
        <v>2.5578113670589548</v>
      </c>
      <c r="Q415" s="153">
        <f>$E415/(VLOOKUP(Q$2,怪物属性!$B$4:$F$29,3,FALSE)-$G415)/IF(P415&lt;0,ABS(P415),P415)</f>
        <v>-3.5260737072775092</v>
      </c>
      <c r="R415" s="152">
        <f>VLOOKUP(R$2,怪物属性!$B$4:$F$29,5,FALSE)/($F415-VLOOKUP(R$2,怪物属性!$B$4:$F$29,4,FALSE))</f>
        <v>3.1757739807139234</v>
      </c>
      <c r="S415" s="153">
        <f>$E415/(VLOOKUP(S$2,怪物属性!$B$4:$F$29,3,FALSE)-$G415)/IF(R415&lt;0,ABS(R415),R415)</f>
        <v>-3.0545150205652529</v>
      </c>
      <c r="T415" s="152">
        <f>VLOOKUP(T$2,怪物属性!$B$4:$F$29,5,FALSE)/($F415-VLOOKUP(T$2,怪物属性!$B$4:$F$29,4,FALSE))</f>
        <v>4.1390471848643724</v>
      </c>
      <c r="U415" s="153">
        <f>$E415/(VLOOKUP(U$2,怪物属性!$B$4:$F$29,3,FALSE)-$G415)/IF(T415&lt;0,ABS(T415),T415)</f>
        <v>-2.52563689315356</v>
      </c>
      <c r="V415" s="152">
        <f>VLOOKUP(V$2,怪物属性!$B$4:$F$29,5,FALSE)/($F415-VLOOKUP(V$2,怪物属性!$B$4:$F$29,4,FALSE))</f>
        <v>4.9078341013824884</v>
      </c>
      <c r="W415" s="153">
        <f>$E415/(VLOOKUP(W$2,怪物属性!$B$4:$F$29,3,FALSE)-$G415)/IF(V415&lt;0,ABS(V415),V415)</f>
        <v>-2.3115861380818976</v>
      </c>
      <c r="X415" s="152">
        <f>VLOOKUP(X$2,怪物属性!$B$4:$F$29,5,FALSE)/($F415-VLOOKUP(X$2,怪物属性!$B$4:$F$29,4,FALSE))</f>
        <v>6.109545163356823</v>
      </c>
      <c r="Y415" s="153">
        <f>$E415/(VLOOKUP(Y$2,怪物属性!$B$4:$F$29,3,FALSE)-$G415)/IF(X415&lt;0,ABS(X415),X415)</f>
        <v>-2.0308234206734781</v>
      </c>
      <c r="Z415" s="152">
        <f>VLOOKUP(Z$2,怪物属性!$B$4:$F$29,5,FALSE)/($F415-VLOOKUP(Z$2,怪物属性!$B$4:$F$29,4,FALSE))</f>
        <v>7.0594263501973025</v>
      </c>
      <c r="AA415" s="153">
        <f>$E415/(VLOOKUP(AA$2,怪物属性!$B$4:$F$29,3,FALSE)-$G415)/IF(Z415&lt;0,ABS(Z415),Z415)</f>
        <v>-1.9423770528297615</v>
      </c>
      <c r="AB415" s="152">
        <f>VLOOKUP(AB$2,怪物属性!$B$4:$F$29,5,FALSE)/($F415-VLOOKUP(AB$2,怪物属性!$B$4:$F$29,4,FALSE))</f>
        <v>11.663537363875328</v>
      </c>
      <c r="AC415" s="153">
        <f>$E415/(VLOOKUP(AC$2,怪物属性!$B$4:$F$29,3,FALSE)-$G415)/IF(AB415&lt;0,ABS(AB415),AB415)</f>
        <v>-2.2851514436857023</v>
      </c>
      <c r="AD415" s="152">
        <f>VLOOKUP(AD$2,怪物属性!$B$4:$F$29,5,FALSE)/($F415-VLOOKUP(AD$2,怪物属性!$B$4:$F$29,4,FALSE))</f>
        <v>13.37725275425078</v>
      </c>
      <c r="AE415" s="153">
        <f>$E415/(VLOOKUP(AE$2,怪物属性!$B$4:$F$29,3,FALSE)-$G415)/IF(AD415&lt;0,ABS(AD415),AD415)</f>
        <v>-2.768358909644224</v>
      </c>
      <c r="AF415" s="152">
        <f>VLOOKUP(AF$2,怪物属性!$B$4:$F$29,5,FALSE)/($F415-VLOOKUP(AF$2,怪物属性!$B$4:$F$29,4,FALSE))</f>
        <v>15.929043974575173</v>
      </c>
      <c r="AG415" s="153">
        <f>$E415/(VLOOKUP(AG$2,怪物属性!$B$4:$F$29,3,FALSE)-$G415)/IF(AF415&lt;0,ABS(AF415),AF415)</f>
        <v>-3.8846638248024581</v>
      </c>
      <c r="AH415" s="152">
        <f>VLOOKUP(AH$2,怪物属性!$B$4:$F$29,5,FALSE)/($F415-VLOOKUP(AH$2,怪物属性!$B$4:$F$29,4,FALSE))</f>
        <v>18.004758128469469</v>
      </c>
      <c r="AI415" s="153">
        <f>$E415/(VLOOKUP(AI$2,怪物属性!$B$4:$F$29,3,FALSE)-$G415)/IF(AH415&lt;0,ABS(AH415),AH415)</f>
        <v>-10.545529436475197</v>
      </c>
      <c r="AJ415" s="152">
        <f>VLOOKUP(AJ$2,怪物属性!$B$4:$F$29,5,FALSE)/($F415-VLOOKUP(AJ$2,怪物属性!$B$4:$F$29,4,FALSE))</f>
        <v>21.056634304207119</v>
      </c>
      <c r="AK415" s="153">
        <f>$E415/(VLOOKUP(AK$2,怪物属性!$B$4:$F$29,3,FALSE)-$G415)/IF(AJ415&lt;0,ABS(AJ415),AJ415)</f>
        <v>7.7978835898662551</v>
      </c>
      <c r="AL415" s="152">
        <f>VLOOKUP(AL$2,怪物属性!$B$4:$F$29,5,FALSE)/($F415-VLOOKUP(AL$2,怪物属性!$B$4:$F$29,4,FALSE))</f>
        <v>23.648969178790594</v>
      </c>
      <c r="AM415" s="153">
        <f>$E415/(VLOOKUP(AM$2,怪物属性!$B$4:$F$29,3,FALSE)-$G415)/IF(AL415&lt;0,ABS(AL415),AL415)</f>
        <v>2.2928380262165176</v>
      </c>
      <c r="AN415" s="152">
        <f>VLOOKUP(AN$2,怪物属性!$B$4:$F$29,5,FALSE)/($F415-VLOOKUP(AN$2,怪物属性!$B$4:$F$29,4,FALSE))</f>
        <v>27.28317710902812</v>
      </c>
      <c r="AO415" s="153">
        <f>$E415/(VLOOKUP(AO$2,怪物属性!$B$4:$F$29,3,FALSE)-$G415)/IF(AN415&lt;0,ABS(AN415),AN415)</f>
        <v>1.2091009532390276</v>
      </c>
      <c r="AP415" s="152">
        <f>VLOOKUP(AP$2,怪物属性!$B$4:$F$29,5,FALSE)/($F415-VLOOKUP(AP$2,怪物属性!$B$4:$F$29,4,FALSE))</f>
        <v>30.260040450736781</v>
      </c>
      <c r="AQ415" s="153">
        <f>$E415/(VLOOKUP(AQ$2,怪物属性!$B$4:$F$29,3,FALSE)-$G415)/IF(AP415&lt;0,ABS(AP415),AP415)</f>
        <v>0.76470932059288388</v>
      </c>
      <c r="AR415" s="152">
        <f>VLOOKUP(AR$2,怪物属性!$B$4:$F$29,5,FALSE)/($F415-VLOOKUP(AR$2,怪物属性!$B$4:$F$29,4,FALSE))</f>
        <v>34.561517936554992</v>
      </c>
      <c r="AS415" s="153">
        <f>$E415/(VLOOKUP(AS$2,怪物属性!$B$4:$F$29,3,FALSE)-$G415)/IF(AR415&lt;0,ABS(AR415),AR415)</f>
        <v>0.51341183191132811</v>
      </c>
      <c r="AT415" s="152">
        <f>VLOOKUP(AT$2,怪物属性!$B$4:$F$29,5,FALSE)/($F415-VLOOKUP(AT$2,怪物属性!$B$4:$F$29,4,FALSE))</f>
        <v>38.144429160935353</v>
      </c>
      <c r="AU415" s="153">
        <f>$E415/(VLOOKUP(AU$2,怪物属性!$B$4:$F$29,3,FALSE)-$G415)/IF(AT415&lt;0,ABS(AT415),AT415)</f>
        <v>0.36734116983769893</v>
      </c>
      <c r="AV415" s="152">
        <f>VLOOKUP(AV$2,怪物属性!$B$4:$F$29,5,FALSE)/($F415-VLOOKUP(AV$2,怪物属性!$B$4:$F$29,4,FALSE))</f>
        <v>43.498651007776544</v>
      </c>
      <c r="AW415" s="153">
        <f>$E415/(VLOOKUP(AW$2,怪物属性!$B$4:$F$29,3,FALSE)-$G415)/IF(AV415&lt;0,ABS(AV415),AV415)</f>
        <v>0.25819683168621693</v>
      </c>
      <c r="AX415" s="152">
        <f>VLOOKUP(AX$2,怪物属性!$B$4:$F$29,5,FALSE)/($F415-VLOOKUP(AX$2,怪物属性!$B$4:$F$29,4,FALSE))</f>
        <v>47.959342203123711</v>
      </c>
      <c r="AY415" s="153">
        <f>$E415/(VLOOKUP(AY$2,怪物属性!$B$4:$F$29,3,FALSE)-$G415)/IF(AX415&lt;0,ABS(AX415),AX415)</f>
        <v>0.19434034107838702</v>
      </c>
      <c r="AZ415" s="152">
        <f>VLOOKUP(AZ$2,怪物属性!$B$4:$F$29,5,FALSE)/($F415-VLOOKUP(AZ$2,怪物属性!$B$4:$F$29,4,FALSE))</f>
        <v>54.6</v>
      </c>
      <c r="BA415" s="153">
        <f>$E415/(VLOOKUP(BA$2,怪物属性!$B$4:$F$29,3,FALSE)-$G415)/IF(AZ415&lt;0,ABS(AZ415),AZ415)</f>
        <v>0.13828787792518363</v>
      </c>
      <c r="BB415" s="152">
        <f>VLOOKUP(BB$2,怪物属性!$B$4:$F$29,5,FALSE)/($F415-VLOOKUP(BB$2,怪物属性!$B$4:$F$29,4,FALSE))</f>
        <v>60.958293838862559</v>
      </c>
      <c r="BC415" s="153">
        <f>$E415/(VLOOKUP(BC$2,怪物属性!$B$4:$F$29,3,FALSE)-$G415)/IF(BB415&lt;0,ABS(BB415),BB415)</f>
        <v>0.10084660941750734</v>
      </c>
      <c r="BD415" s="152">
        <f>VLOOKUP(BD$2,怪物属性!$B$4:$F$29,5,FALSE)/($F415-VLOOKUP(BD$2,怪物属性!$B$4:$F$29,4,FALSE))</f>
        <v>72.793661496965612</v>
      </c>
      <c r="BE415" s="153">
        <f>$E415/(VLOOKUP(BE$2,怪物属性!$B$4:$F$29,3,FALSE)-$G415)/IF(BD415&lt;0,ABS(BD415),BD415)</f>
        <v>6.232053334388897E-2</v>
      </c>
    </row>
    <row r="416" spans="1:57" x14ac:dyDescent="0.15">
      <c r="A416" s="30">
        <f>VLOOKUP(B416,装备升级!W:AB,静态模拟!C416+1,FALSE)+IF(静态模拟!D416=0,0,VLOOKUP(B416,装备强化!AP:AZ,静态模拟!D416+1,FALSE))</f>
        <v>3182</v>
      </c>
      <c r="B416" s="149">
        <v>35</v>
      </c>
      <c r="C416" s="149">
        <v>3</v>
      </c>
      <c r="D416" s="149">
        <v>3</v>
      </c>
      <c r="E416" s="149">
        <f t="shared" si="19"/>
        <v>58380</v>
      </c>
      <c r="F416" s="22">
        <f t="shared" si="20"/>
        <v>19460</v>
      </c>
      <c r="G416" s="22">
        <f t="shared" si="21"/>
        <v>9730</v>
      </c>
      <c r="H416" s="152">
        <f>VLOOKUP(H$2,怪物属性!$B$4:$F$29,5,FALSE)/($F416-VLOOKUP(H$2,怪物属性!$B$4:$F$29,4,FALSE))</f>
        <v>0.58201766122558207</v>
      </c>
      <c r="I416" s="153">
        <f>$E416/(VLOOKUP(I$2,怪物属性!$B$4:$F$29,3,FALSE)-$G416)/IF(H416&lt;0,ABS(H416),H416)</f>
        <v>-12.260876968922945</v>
      </c>
      <c r="J416" s="152">
        <f>VLOOKUP(J$2,怪物属性!$B$4:$F$29,5,FALSE)/($F416-VLOOKUP(J$2,怪物属性!$B$4:$F$29,4,FALSE))</f>
        <v>0.86733315320183735</v>
      </c>
      <c r="K416" s="153">
        <f>$E416/(VLOOKUP(K$2,怪物属性!$B$4:$F$29,3,FALSE)-$G416)/IF(J416&lt;0,ABS(J416),J416)</f>
        <v>-8.6761762955574344</v>
      </c>
      <c r="L416" s="152">
        <f>VLOOKUP(L$2,怪物属性!$B$4:$F$29,5,FALSE)/($F416-VLOOKUP(L$2,怪物属性!$B$4:$F$29,4,FALSE))</f>
        <v>1.3857236411263916</v>
      </c>
      <c r="M416" s="153">
        <f>$E416/(VLOOKUP(M$2,怪物属性!$B$4:$F$29,3,FALSE)-$G416)/IF(L416&lt;0,ABS(L416),L416)</f>
        <v>-5.7452083017006013</v>
      </c>
      <c r="N416" s="152">
        <f>VLOOKUP(N$2,怪物属性!$B$4:$F$29,5,FALSE)/($F416-VLOOKUP(N$2,怪物属性!$B$4:$F$29,4,FALSE))</f>
        <v>1.8216293683166134</v>
      </c>
      <c r="O416" s="153">
        <f>$E416/(VLOOKUP(O$2,怪物属性!$B$4:$F$29,3,FALSE)-$G416)/IF(N416&lt;0,ABS(N416),N416)</f>
        <v>-4.6399640456110589</v>
      </c>
      <c r="P416" s="152">
        <f>VLOOKUP(P$2,怪物属性!$B$4:$F$29,5,FALSE)/($F416-VLOOKUP(P$2,怪物属性!$B$4:$F$29,4,FALSE))</f>
        <v>2.5535386157358428</v>
      </c>
      <c r="Q416" s="153">
        <f>$E416/(VLOOKUP(Q$2,怪物属性!$B$4:$F$29,3,FALSE)-$G416)/IF(P416&lt;0,ABS(P416),P416)</f>
        <v>-3.5292361344306373</v>
      </c>
      <c r="R416" s="152">
        <f>VLOOKUP(R$2,怪物属性!$B$4:$F$29,5,FALSE)/($F416-VLOOKUP(R$2,怪物属性!$B$4:$F$29,4,FALSE))</f>
        <v>3.1704104036480323</v>
      </c>
      <c r="S416" s="153">
        <f>$E416/(VLOOKUP(S$2,怪物属性!$B$4:$F$29,3,FALSE)-$G416)/IF(R416&lt;0,ABS(R416),R416)</f>
        <v>-3.0567761979993939</v>
      </c>
      <c r="T416" s="152">
        <f>VLOOKUP(T$2,怪物属性!$B$4:$F$29,5,FALSE)/($F416-VLOOKUP(T$2,怪物属性!$B$4:$F$29,4,FALSE))</f>
        <v>4.1319831607691428</v>
      </c>
      <c r="U416" s="153">
        <f>$E416/(VLOOKUP(U$2,怪物属性!$B$4:$F$29,3,FALSE)-$G416)/IF(T416&lt;0,ABS(T416),T416)</f>
        <v>-2.5270629206786381</v>
      </c>
      <c r="V416" s="152">
        <f>VLOOKUP(V$2,怪物属性!$B$4:$F$29,5,FALSE)/($F416-VLOOKUP(V$2,怪物属性!$B$4:$F$29,4,FALSE))</f>
        <v>4.8993674525589421</v>
      </c>
      <c r="W416" s="153">
        <f>$E416/(VLOOKUP(W$2,怪物属性!$B$4:$F$29,3,FALSE)-$G416)/IF(V416&lt;0,ABS(V416),V416)</f>
        <v>-2.3124051899208173</v>
      </c>
      <c r="X416" s="152">
        <f>VLOOKUP(X$2,怪物属性!$B$4:$F$29,5,FALSE)/($F416-VLOOKUP(X$2,怪物属性!$B$4:$F$29,4,FALSE))</f>
        <v>6.0988895994418932</v>
      </c>
      <c r="Y416" s="153">
        <f>$E416/(VLOOKUP(Y$2,怪物属性!$B$4:$F$29,3,FALSE)-$G416)/IF(X416&lt;0,ABS(X416),X416)</f>
        <v>-2.0310278516092488</v>
      </c>
      <c r="Z416" s="152">
        <f>VLOOKUP(Z$2,怪物属性!$B$4:$F$29,5,FALSE)/($F416-VLOOKUP(Z$2,怪物属性!$B$4:$F$29,4,FALSE))</f>
        <v>7.0469751308130988</v>
      </c>
      <c r="AA416" s="153">
        <f>$E416/(VLOOKUP(AA$2,怪物属性!$B$4:$F$29,3,FALSE)-$G416)/IF(Z416&lt;0,ABS(Z416),Z416)</f>
        <v>-1.9419609860293863</v>
      </c>
      <c r="AB416" s="152">
        <f>VLOOKUP(AB$2,怪物属性!$B$4:$F$29,5,FALSE)/($F416-VLOOKUP(AB$2,怪物属性!$B$4:$F$29,4,FALSE))</f>
        <v>11.641679160419789</v>
      </c>
      <c r="AC416" s="153">
        <f>$E416/(VLOOKUP(AC$2,怪物属性!$B$4:$F$29,3,FALSE)-$G416)/IF(AB416&lt;0,ABS(AB416),AB416)</f>
        <v>-2.2773571763186662</v>
      </c>
      <c r="AD416" s="152">
        <f>VLOOKUP(AD$2,怪物属性!$B$4:$F$29,5,FALSE)/($F416-VLOOKUP(AD$2,怪物属性!$B$4:$F$29,4,FALSE))</f>
        <v>13.351744740354668</v>
      </c>
      <c r="AE416" s="153">
        <f>$E416/(VLOOKUP(AE$2,怪物属性!$B$4:$F$29,3,FALSE)-$G416)/IF(AD416&lt;0,ABS(AD416),AD416)</f>
        <v>-2.7517068982514807</v>
      </c>
      <c r="AF416" s="152">
        <f>VLOOKUP(AF$2,怪物属性!$B$4:$F$29,5,FALSE)/($F416-VLOOKUP(AF$2,怪物属性!$B$4:$F$29,4,FALSE))</f>
        <v>15.89810978767478</v>
      </c>
      <c r="AG416" s="153">
        <f>$E416/(VLOOKUP(AG$2,怪物属性!$B$4:$F$29,3,FALSE)-$G416)/IF(AF416&lt;0,ABS(AF416),AF416)</f>
        <v>-3.8371313074923994</v>
      </c>
      <c r="AH416" s="152">
        <f>VLOOKUP(AH$2,怪物属性!$B$4:$F$29,5,FALSE)/($F416-VLOOKUP(AH$2,怪物属性!$B$4:$F$29,4,FALSE))</f>
        <v>17.969133359715077</v>
      </c>
      <c r="AI416" s="153">
        <f>$E416/(VLOOKUP(AI$2,怪物属性!$B$4:$F$29,3,FALSE)-$G416)/IF(AH416&lt;0,ABS(AH416),AH416)</f>
        <v>-10.089765833256735</v>
      </c>
      <c r="AJ416" s="152">
        <f>VLOOKUP(AJ$2,怪物属性!$B$4:$F$29,5,FALSE)/($F416-VLOOKUP(AJ$2,怪物属性!$B$4:$F$29,4,FALSE))</f>
        <v>21.014129995962858</v>
      </c>
      <c r="AK416" s="153">
        <f>$E416/(VLOOKUP(AK$2,怪物属性!$B$4:$F$29,3,FALSE)-$G416)/IF(AJ416&lt;0,ABS(AJ416),AJ416)</f>
        <v>8.1709726924659059</v>
      </c>
      <c r="AL416" s="152">
        <f>VLOOKUP(AL$2,怪物属性!$B$4:$F$29,5,FALSE)/($F416-VLOOKUP(AL$2,怪物属性!$B$4:$F$29,4,FALSE))</f>
        <v>23.600151379618797</v>
      </c>
      <c r="AM416" s="153">
        <f>$E416/(VLOOKUP(AM$2,怪物属性!$B$4:$F$29,3,FALSE)-$G416)/IF(AL416&lt;0,ABS(AL416),AL416)</f>
        <v>2.3336914586775337</v>
      </c>
      <c r="AN416" s="152">
        <f>VLOOKUP(AN$2,怪物属性!$B$4:$F$29,5,FALSE)/($F416-VLOOKUP(AN$2,怪物属性!$B$4:$F$29,4,FALSE))</f>
        <v>27.225613615584781</v>
      </c>
      <c r="AO416" s="153">
        <f>$E416/(VLOOKUP(AO$2,怪物属性!$B$4:$F$29,3,FALSE)-$G416)/IF(AN416&lt;0,ABS(AN416),AN416)</f>
        <v>1.2239179721975002</v>
      </c>
      <c r="AP416" s="152">
        <f>VLOOKUP(AP$2,怪物属性!$B$4:$F$29,5,FALSE)/($F416-VLOOKUP(AP$2,怪物属性!$B$4:$F$29,4,FALSE))</f>
        <v>30.194608620441112</v>
      </c>
      <c r="AQ416" s="153">
        <f>$E416/(VLOOKUP(AQ$2,怪物属性!$B$4:$F$29,3,FALSE)-$G416)/IF(AP416&lt;0,ABS(AP416),AP416)</f>
        <v>0.77214766313743333</v>
      </c>
      <c r="AR416" s="152">
        <f>VLOOKUP(AR$2,怪物属性!$B$4:$F$29,5,FALSE)/($F416-VLOOKUP(AR$2,怪物属性!$B$4:$F$29,4,FALSE))</f>
        <v>34.484839520780952</v>
      </c>
      <c r="AS416" s="153">
        <f>$E416/(VLOOKUP(AS$2,怪物属性!$B$4:$F$29,3,FALSE)-$G416)/IF(AR416&lt;0,ABS(AR416),AR416)</f>
        <v>0.51771187737196134</v>
      </c>
      <c r="AT416" s="152">
        <f>VLOOKUP(AT$2,怪物属性!$B$4:$F$29,5,FALSE)/($F416-VLOOKUP(AT$2,怪物属性!$B$4:$F$29,4,FALSE))</f>
        <v>38.057182067703572</v>
      </c>
      <c r="AU416" s="153">
        <f>$E416/(VLOOKUP(AU$2,怪物属性!$B$4:$F$29,3,FALSE)-$G416)/IF(AT416&lt;0,ABS(AT416),AT416)</f>
        <v>0.37008623124477924</v>
      </c>
      <c r="AV416" s="152">
        <f>VLOOKUP(AV$2,怪物属性!$B$4:$F$29,5,FALSE)/($F416-VLOOKUP(AV$2,怪物属性!$B$4:$F$29,4,FALSE))</f>
        <v>43.395345155161493</v>
      </c>
      <c r="AW416" s="153">
        <f>$E416/(VLOOKUP(AW$2,怪物属性!$B$4:$F$29,3,FALSE)-$G416)/IF(AV416&lt;0,ABS(AV416),AV416)</f>
        <v>0.25996243099239552</v>
      </c>
      <c r="AX416" s="152">
        <f>VLOOKUP(AX$2,怪物属性!$B$4:$F$29,5,FALSE)/($F416-VLOOKUP(AX$2,怪物属性!$B$4:$F$29,4,FALSE))</f>
        <v>47.840738603577613</v>
      </c>
      <c r="AY416" s="153">
        <f>$E416/(VLOOKUP(AY$2,怪物属性!$B$4:$F$29,3,FALSE)-$G416)/IF(AX416&lt;0,ABS(AX416),AX416)</f>
        <v>0.1955920637140009</v>
      </c>
      <c r="AZ416" s="152">
        <f>VLOOKUP(AZ$2,怪物属性!$B$4:$F$29,5,FALSE)/($F416-VLOOKUP(AZ$2,怪物属性!$B$4:$F$29,4,FALSE))</f>
        <v>54.45669291338583</v>
      </c>
      <c r="BA416" s="153">
        <f>$E416/(VLOOKUP(BA$2,怪物属性!$B$4:$F$29,3,FALSE)-$G416)/IF(AZ416&lt;0,ABS(AZ416),AZ416)</f>
        <v>0.13913621471939719</v>
      </c>
      <c r="BB416" s="152">
        <f>VLOOKUP(BB$2,怪物属性!$B$4:$F$29,5,FALSE)/($F416-VLOOKUP(BB$2,怪物属性!$B$4:$F$29,4,FALSE))</f>
        <v>60.785444234404537</v>
      </c>
      <c r="BC416" s="153">
        <f>$E416/(VLOOKUP(BC$2,怪物属性!$B$4:$F$29,3,FALSE)-$G416)/IF(BB416&lt;0,ABS(BB416),BB416)</f>
        <v>0.1014500156961958</v>
      </c>
      <c r="BD416" s="152">
        <f>VLOOKUP(BD$2,怪物属性!$B$4:$F$29,5,FALSE)/($F416-VLOOKUP(BD$2,怪物属性!$B$4:$F$29,4,FALSE))</f>
        <v>72.549059139784944</v>
      </c>
      <c r="BE416" s="153">
        <f>$E416/(VLOOKUP(BE$2,怪物属性!$B$4:$F$29,3,FALSE)-$G416)/IF(BD416&lt;0,ABS(BD416),BD416)</f>
        <v>6.2700394173148613E-2</v>
      </c>
    </row>
    <row r="417" spans="1:57" x14ac:dyDescent="0.15">
      <c r="A417" s="30">
        <f>VLOOKUP(B417,装备升级!W:AB,静态模拟!C417+1,FALSE)+IF(静态模拟!D417=0,0,VLOOKUP(B417,装备强化!AP:AZ,静态模拟!D417+1,FALSE))</f>
        <v>4610</v>
      </c>
      <c r="B417" s="149">
        <v>35</v>
      </c>
      <c r="C417" s="149">
        <v>3</v>
      </c>
      <c r="D417" s="149">
        <v>4</v>
      </c>
      <c r="E417" s="149">
        <f t="shared" si="19"/>
        <v>58470</v>
      </c>
      <c r="F417" s="22">
        <f t="shared" si="20"/>
        <v>19490</v>
      </c>
      <c r="G417" s="22">
        <f t="shared" si="21"/>
        <v>9745</v>
      </c>
      <c r="H417" s="152">
        <f>VLOOKUP(H$2,怪物属性!$B$4:$F$29,5,FALSE)/($F417-VLOOKUP(H$2,怪物属性!$B$4:$F$29,4,FALSE))</f>
        <v>0.58108469142399144</v>
      </c>
      <c r="I417" s="153">
        <f>$E417/(VLOOKUP(I$2,怪物属性!$B$4:$F$29,3,FALSE)-$G417)/IF(H417&lt;0,ABS(H417),H417)</f>
        <v>-12.27698456774541</v>
      </c>
      <c r="J417" s="152">
        <f>VLOOKUP(J$2,怪物属性!$B$4:$F$29,5,FALSE)/($F417-VLOOKUP(J$2,怪物属性!$B$4:$F$29,4,FALSE))</f>
        <v>0.8659293229026167</v>
      </c>
      <c r="K417" s="153">
        <f>$E417/(VLOOKUP(K$2,怪物属性!$B$4:$F$29,3,FALSE)-$G417)/IF(J417&lt;0,ABS(J417),J417)</f>
        <v>-8.6868431462370932</v>
      </c>
      <c r="L417" s="152">
        <f>VLOOKUP(L$2,怪物属性!$B$4:$F$29,5,FALSE)/($F417-VLOOKUP(L$2,怪物属性!$B$4:$F$29,4,FALSE))</f>
        <v>1.3834586466165413</v>
      </c>
      <c r="M417" s="153">
        <f>$E417/(VLOOKUP(M$2,怪物属性!$B$4:$F$29,3,FALSE)-$G417)/IF(L417&lt;0,ABS(L417),L417)</f>
        <v>-5.7517203734822848</v>
      </c>
      <c r="N417" s="152">
        <f>VLOOKUP(N$2,怪物属性!$B$4:$F$29,5,FALSE)/($F417-VLOOKUP(N$2,怪物属性!$B$4:$F$29,4,FALSE))</f>
        <v>1.8186220559101915</v>
      </c>
      <c r="O417" s="153">
        <f>$E417/(VLOOKUP(O$2,怪物属性!$B$4:$F$29,3,FALSE)-$G417)/IF(N417&lt;0,ABS(N417),N417)</f>
        <v>-4.6447147245256142</v>
      </c>
      <c r="P417" s="152">
        <f>VLOOKUP(P$2,怪物属性!$B$4:$F$29,5,FALSE)/($F417-VLOOKUP(P$2,怪物属性!$B$4:$F$29,4,FALSE))</f>
        <v>2.5492801156262161</v>
      </c>
      <c r="Q417" s="153">
        <f>$E417/(VLOOKUP(Q$2,怪物属性!$B$4:$F$29,3,FALSE)-$G417)/IF(P417&lt;0,ABS(P417),P417)</f>
        <v>-3.5324020852902129</v>
      </c>
      <c r="R417" s="152">
        <f>VLOOKUP(R$2,怪物属性!$B$4:$F$29,5,FALSE)/($F417-VLOOKUP(R$2,怪物属性!$B$4:$F$29,4,FALSE))</f>
        <v>3.1650649131680999</v>
      </c>
      <c r="S417" s="153">
        <f>$E417/(VLOOKUP(S$2,怪物属性!$B$4:$F$29,3,FALSE)-$G417)/IF(R417&lt;0,ABS(R417),R417)</f>
        <v>-3.0590420206014413</v>
      </c>
      <c r="T417" s="152">
        <f>VLOOKUP(T$2,怪物属性!$B$4:$F$29,5,FALSE)/($F417-VLOOKUP(T$2,怪物属性!$B$4:$F$29,4,FALSE))</f>
        <v>4.124943207632894</v>
      </c>
      <c r="U417" s="153">
        <f>$E417/(VLOOKUP(U$2,怪物属性!$B$4:$F$29,3,FALSE)-$G417)/IF(T417&lt;0,ABS(T417),T417)</f>
        <v>-2.5284945790580382</v>
      </c>
      <c r="V417" s="152">
        <f>VLOOKUP(V$2,怪物属性!$B$4:$F$29,5,FALSE)/($F417-VLOOKUP(V$2,怪物属性!$B$4:$F$29,4,FALSE))</f>
        <v>4.8909299655568308</v>
      </c>
      <c r="W417" s="153">
        <f>$E417/(VLOOKUP(W$2,怪物属性!$B$4:$F$29,3,FALSE)-$G417)/IF(V417&lt;0,ABS(V417),V417)</f>
        <v>-2.3132317511882441</v>
      </c>
      <c r="X417" s="152">
        <f>VLOOKUP(X$2,怪物属性!$B$4:$F$29,5,FALSE)/($F417-VLOOKUP(X$2,怪物属性!$B$4:$F$29,4,FALSE))</f>
        <v>6.0882711392258138</v>
      </c>
      <c r="Y417" s="153">
        <f>$E417/(VLOOKUP(Y$2,怪物属性!$B$4:$F$29,3,FALSE)-$G417)/IF(X417&lt;0,ABS(X417),X417)</f>
        <v>-2.031241872484689</v>
      </c>
      <c r="Z417" s="152">
        <f>VLOOKUP(Z$2,怪物属性!$B$4:$F$29,5,FALSE)/($F417-VLOOKUP(Z$2,怪物属性!$B$4:$F$29,4,FALSE))</f>
        <v>7.0345677563237281</v>
      </c>
      <c r="AA417" s="153">
        <f>$E417/(VLOOKUP(AA$2,怪物属性!$B$4:$F$29,3,FALSE)-$G417)/IF(Z417&lt;0,ABS(Z417),Z417)</f>
        <v>-1.9415583585687894</v>
      </c>
      <c r="AB417" s="152">
        <f>VLOOKUP(AB$2,怪物属性!$B$4:$F$29,5,FALSE)/($F417-VLOOKUP(AB$2,怪物属性!$B$4:$F$29,4,FALSE))</f>
        <v>11.619902731013843</v>
      </c>
      <c r="AC417" s="153">
        <f>$E417/(VLOOKUP(AC$2,怪物属性!$B$4:$F$29,3,FALSE)-$G417)/IF(AB417&lt;0,ABS(AB417),AB417)</f>
        <v>-2.2696814494099766</v>
      </c>
      <c r="AD417" s="152">
        <f>VLOOKUP(AD$2,怪物属性!$B$4:$F$29,5,FALSE)/($F417-VLOOKUP(AD$2,怪物属性!$B$4:$F$29,4,FALSE))</f>
        <v>13.32633381970437</v>
      </c>
      <c r="AE417" s="153">
        <f>$E417/(VLOOKUP(AE$2,怪物属性!$B$4:$F$29,3,FALSE)-$G417)/IF(AD417&lt;0,ABS(AD417),AD417)</f>
        <v>-2.7353823599980926</v>
      </c>
      <c r="AF417" s="152">
        <f>VLOOKUP(AF$2,怪物属性!$B$4:$F$29,5,FALSE)/($F417-VLOOKUP(AF$2,怪物属性!$B$4:$F$29,4,FALSE))</f>
        <v>15.867295516216565</v>
      </c>
      <c r="AG417" s="153">
        <f>$E417/(VLOOKUP(AG$2,怪物属性!$B$4:$F$29,3,FALSE)-$G417)/IF(AF417&lt;0,ABS(AF417),AF417)</f>
        <v>-3.7910884640785754</v>
      </c>
      <c r="AH417" s="152">
        <f>VLOOKUP(AH$2,怪物属性!$B$4:$F$29,5,FALSE)/($F417-VLOOKUP(AH$2,怪物属性!$B$4:$F$29,4,FALSE))</f>
        <v>17.933649289099527</v>
      </c>
      <c r="AI417" s="153">
        <f>$E417/(VLOOKUP(AI$2,怪物属性!$B$4:$F$29,3,FALSE)-$G417)/IF(AH417&lt;0,ABS(AH417),AH417)</f>
        <v>-9.6746334715591491</v>
      </c>
      <c r="AJ417" s="152">
        <f>VLOOKUP(AJ$2,怪物属性!$B$4:$F$29,5,FALSE)/($F417-VLOOKUP(AJ$2,怪物属性!$B$4:$F$29,4,FALSE))</f>
        <v>20.971796937953265</v>
      </c>
      <c r="AK417" s="153">
        <f>$E417/(VLOOKUP(AK$2,怪物属性!$B$4:$F$29,3,FALSE)-$G417)/IF(AJ417&lt;0,ABS(AJ417),AJ417)</f>
        <v>8.5785539903883095</v>
      </c>
      <c r="AL417" s="152">
        <f>VLOOKUP(AL$2,怪物属性!$B$4:$F$29,5,FALSE)/($F417-VLOOKUP(AL$2,怪物属性!$B$4:$F$29,4,FALSE))</f>
        <v>23.551534711254551</v>
      </c>
      <c r="AM417" s="153">
        <f>$E417/(VLOOKUP(AM$2,怪物属性!$B$4:$F$29,3,FALSE)-$G417)/IF(AL417&lt;0,ABS(AL417),AL417)</f>
        <v>2.3757327832784521</v>
      </c>
      <c r="AN417" s="152">
        <f>VLOOKUP(AN$2,怪物属性!$B$4:$F$29,5,FALSE)/($F417-VLOOKUP(AN$2,怪物属性!$B$4:$F$29,4,FALSE))</f>
        <v>27.168292511755212</v>
      </c>
      <c r="AO417" s="153">
        <f>$E417/(VLOOKUP(AO$2,怪物属性!$B$4:$F$29,3,FALSE)-$G417)/IF(AN417&lt;0,ABS(AN417),AN417)</f>
        <v>1.2389989288046612</v>
      </c>
      <c r="AP417" s="152">
        <f>VLOOKUP(AP$2,怪物属性!$B$4:$F$29,5,FALSE)/($F417-VLOOKUP(AP$2,怪物属性!$B$4:$F$29,4,FALSE))</f>
        <v>30.12945914844649</v>
      </c>
      <c r="AQ417" s="153">
        <f>$E417/(VLOOKUP(AQ$2,怪物属性!$B$4:$F$29,3,FALSE)-$G417)/IF(AP417&lt;0,ABS(AP417),AP417)</f>
        <v>0.77968083917561537</v>
      </c>
      <c r="AR417" s="152">
        <f>VLOOKUP(AR$2,怪物属性!$B$4:$F$29,5,FALSE)/($F417-VLOOKUP(AR$2,怪物属性!$B$4:$F$29,4,FALSE))</f>
        <v>34.408500590318774</v>
      </c>
      <c r="AS417" s="153">
        <f>$E417/(VLOOKUP(AS$2,怪物属性!$B$4:$F$29,3,FALSE)-$G417)/IF(AR417&lt;0,ABS(AR417),AR417)</f>
        <v>0.52205511232323587</v>
      </c>
      <c r="AT417" s="152">
        <f>VLOOKUP(AT$2,怪物属性!$B$4:$F$29,5,FALSE)/($F417-VLOOKUP(AT$2,怪物属性!$B$4:$F$29,4,FALSE))</f>
        <v>37.970333181195798</v>
      </c>
      <c r="AU417" s="153">
        <f>$E417/(VLOOKUP(AU$2,怪物属性!$B$4:$F$29,3,FALSE)-$G417)/IF(AT417&lt;0,ABS(AT417),AT417)</f>
        <v>0.37285385198844345</v>
      </c>
      <c r="AV417" s="152">
        <f>VLOOKUP(AV$2,怪物属性!$B$4:$F$29,5,FALSE)/($F417-VLOOKUP(AV$2,怪物属性!$B$4:$F$29,4,FALSE))</f>
        <v>43.292528826409729</v>
      </c>
      <c r="AW417" s="153">
        <f>$E417/(VLOOKUP(AW$2,怪物属性!$B$4:$F$29,3,FALSE)-$G417)/IF(AV417&lt;0,ABS(AV417),AV417)</f>
        <v>0.26174020451133179</v>
      </c>
      <c r="AX417" s="152">
        <f>VLOOKUP(AX$2,怪物属性!$B$4:$F$29,5,FALSE)/($F417-VLOOKUP(AX$2,怪物属性!$B$4:$F$29,4,FALSE))</f>
        <v>47.722720171038567</v>
      </c>
      <c r="AY417" s="153">
        <f>$E417/(VLOOKUP(AY$2,怪物属性!$B$4:$F$29,3,FALSE)-$G417)/IF(AX417&lt;0,ABS(AX417),AX417)</f>
        <v>0.19685131467750286</v>
      </c>
      <c r="AZ417" s="152">
        <f>VLOOKUP(AZ$2,怪物属性!$B$4:$F$29,5,FALSE)/($F417-VLOOKUP(AZ$2,怪物属性!$B$4:$F$29,4,FALSE))</f>
        <v>54.31413612565445</v>
      </c>
      <c r="BA417" s="153">
        <f>$E417/(VLOOKUP(BA$2,怪物属性!$B$4:$F$29,3,FALSE)-$G417)/IF(AZ417&lt;0,ABS(AZ417),AZ417)</f>
        <v>0.13998898917795641</v>
      </c>
      <c r="BB417" s="152">
        <f>VLOOKUP(BB$2,怪物属性!$B$4:$F$29,5,FALSE)/($F417-VLOOKUP(BB$2,怪物属性!$B$4:$F$29,4,FALSE))</f>
        <v>60.613572101790766</v>
      </c>
      <c r="BC417" s="153">
        <f>$E417/(VLOOKUP(BC$2,怪物属性!$B$4:$F$29,3,FALSE)-$G417)/IF(BB417&lt;0,ABS(BB417),BB417)</f>
        <v>0.10205622549643098</v>
      </c>
      <c r="BD417" s="152">
        <f>VLOOKUP(BD$2,怪物属性!$B$4:$F$29,5,FALSE)/($F417-VLOOKUP(BD$2,怪物属性!$B$4:$F$29,4,FALSE))</f>
        <v>72.306095110515741</v>
      </c>
      <c r="BE417" s="153">
        <f>$E417/(VLOOKUP(BE$2,怪物属性!$B$4:$F$29,3,FALSE)-$G417)/IF(BD417&lt;0,ABS(BD417),BD417)</f>
        <v>6.3081794341384265E-2</v>
      </c>
    </row>
    <row r="418" spans="1:57" x14ac:dyDescent="0.15">
      <c r="A418" s="30">
        <f>VLOOKUP(B418,装备升级!W:AB,静态模拟!C418+1,FALSE)+IF(静态模拟!D418=0,0,VLOOKUP(B418,装备强化!AP:AZ,静态模拟!D418+1,FALSE))</f>
        <v>6795</v>
      </c>
      <c r="B418" s="149">
        <v>35</v>
      </c>
      <c r="C418" s="149">
        <v>3</v>
      </c>
      <c r="D418" s="149">
        <v>5</v>
      </c>
      <c r="E418" s="149">
        <f t="shared" si="19"/>
        <v>58560</v>
      </c>
      <c r="F418" s="22">
        <f t="shared" si="20"/>
        <v>19520</v>
      </c>
      <c r="G418" s="22">
        <f t="shared" si="21"/>
        <v>9760</v>
      </c>
      <c r="H418" s="152">
        <f>VLOOKUP(H$2,怪物属性!$B$4:$F$29,5,FALSE)/($F418-VLOOKUP(H$2,怪物属性!$B$4:$F$29,4,FALSE))</f>
        <v>0.58015470792211254</v>
      </c>
      <c r="I418" s="153">
        <f>$E418/(VLOOKUP(I$2,怪物属性!$B$4:$F$29,3,FALSE)-$G418)/IF(H418&lt;0,ABS(H418),H418)</f>
        <v>-12.293093789239835</v>
      </c>
      <c r="J418" s="152">
        <f>VLOOKUP(J$2,怪物属性!$B$4:$F$29,5,FALSE)/($F418-VLOOKUP(J$2,怪物属性!$B$4:$F$29,4,FALSE))</f>
        <v>0.86453002962563963</v>
      </c>
      <c r="K418" s="153">
        <f>$E418/(VLOOKUP(K$2,怪物属性!$B$4:$F$29,3,FALSE)-$G418)/IF(J418&lt;0,ABS(J418),J418)</f>
        <v>-8.6975121082518516</v>
      </c>
      <c r="L418" s="152">
        <f>VLOOKUP(L$2,怪物属性!$B$4:$F$29,5,FALSE)/($F418-VLOOKUP(L$2,怪物属性!$B$4:$F$29,4,FALSE))</f>
        <v>1.3812010443864229</v>
      </c>
      <c r="M418" s="153">
        <f>$E418/(VLOOKUP(M$2,怪物属性!$B$4:$F$29,3,FALSE)-$G418)/IF(L418&lt;0,ABS(L418),L418)</f>
        <v>-5.7582347952915347</v>
      </c>
      <c r="N418" s="152">
        <f>VLOOKUP(N$2,怪物属性!$B$4:$F$29,5,FALSE)/($F418-VLOOKUP(N$2,怪物属性!$B$4:$F$29,4,FALSE))</f>
        <v>1.8156246566311394</v>
      </c>
      <c r="O418" s="153">
        <f>$E418/(VLOOKUP(O$2,怪物属性!$B$4:$F$29,3,FALSE)-$G418)/IF(N418&lt;0,ABS(N418),N418)</f>
        <v>-4.6494684131454287</v>
      </c>
      <c r="P418" s="152">
        <f>VLOOKUP(P$2,怪物属性!$B$4:$F$29,5,FALSE)/($F418-VLOOKUP(P$2,怪物属性!$B$4:$F$29,4,FALSE))</f>
        <v>2.5450357955491425</v>
      </c>
      <c r="Q418" s="153">
        <f>$E418/(VLOOKUP(Q$2,怪物属性!$B$4:$F$29,3,FALSE)-$G418)/IF(P418&lt;0,ABS(P418),P418)</f>
        <v>-3.5355715354913344</v>
      </c>
      <c r="R418" s="152">
        <f>VLOOKUP(R$2,怪物属性!$B$4:$F$29,5,FALSE)/($F418-VLOOKUP(R$2,怪物属性!$B$4:$F$29,4,FALSE))</f>
        <v>3.159737417943107</v>
      </c>
      <c r="S418" s="153">
        <f>$E418/(VLOOKUP(S$2,怪物属性!$B$4:$F$29,3,FALSE)-$G418)/IF(R418&lt;0,ABS(R418),R418)</f>
        <v>-3.0613124538433878</v>
      </c>
      <c r="T418" s="152">
        <f>VLOOKUP(T$2,怪物属性!$B$4:$F$29,5,FALSE)/($F418-VLOOKUP(T$2,怪物属性!$B$4:$F$29,4,FALSE))</f>
        <v>4.1179272026306837</v>
      </c>
      <c r="U418" s="153">
        <f>$E418/(VLOOKUP(U$2,怪物属性!$B$4:$F$29,3,FALSE)-$G418)/IF(T418&lt;0,ABS(T418),T418)</f>
        <v>-2.5299318232128707</v>
      </c>
      <c r="V418" s="152">
        <f>VLOOKUP(V$2,怪物属性!$B$4:$F$29,5,FALSE)/($F418-VLOOKUP(V$2,怪物属性!$B$4:$F$29,4,FALSE))</f>
        <v>4.8825214899713467</v>
      </c>
      <c r="W418" s="153">
        <f>$E418/(VLOOKUP(W$2,怪物属性!$B$4:$F$29,3,FALSE)-$G418)/IF(V418&lt;0,ABS(V418),V418)</f>
        <v>-2.3140657566855891</v>
      </c>
      <c r="X418" s="152">
        <f>VLOOKUP(X$2,怪物属性!$B$4:$F$29,5,FALSE)/($F418-VLOOKUP(X$2,怪物属性!$B$4:$F$29,4,FALSE))</f>
        <v>6.0776895892474361</v>
      </c>
      <c r="Y418" s="153">
        <f>$E418/(VLOOKUP(Y$2,怪物属性!$B$4:$F$29,3,FALSE)-$G418)/IF(X418&lt;0,ABS(X418),X418)</f>
        <v>-2.0314653923136534</v>
      </c>
      <c r="Z418" s="152">
        <f>VLOOKUP(Z$2,怪物属性!$B$4:$F$29,5,FALSE)/($F418-VLOOKUP(Z$2,怪物属性!$B$4:$F$29,4,FALSE))</f>
        <v>7.0222039955474838</v>
      </c>
      <c r="AA418" s="153">
        <f>$E418/(VLOOKUP(AA$2,怪物属性!$B$4:$F$29,3,FALSE)-$G418)/IF(Z418&lt;0,ABS(Z418),Z418)</f>
        <v>-1.9411690296727644</v>
      </c>
      <c r="AB418" s="152">
        <f>VLOOKUP(AB$2,怪物属性!$B$4:$F$29,5,FALSE)/($F418-VLOOKUP(AB$2,怪物属性!$B$4:$F$29,4,FALSE))</f>
        <v>11.598207617625093</v>
      </c>
      <c r="AC418" s="153">
        <f>$E418/(VLOOKUP(AC$2,怪物属性!$B$4:$F$29,3,FALSE)-$G418)/IF(AB418&lt;0,ABS(AB418),AB418)</f>
        <v>-2.2621218730310395</v>
      </c>
      <c r="AD418" s="152">
        <f>VLOOKUP(AD$2,怪物属性!$B$4:$F$29,5,FALSE)/($F418-VLOOKUP(AD$2,怪物属性!$B$4:$F$29,4,FALSE))</f>
        <v>13.301019438991958</v>
      </c>
      <c r="AE418" s="153">
        <f>$E418/(VLOOKUP(AE$2,怪物属性!$B$4:$F$29,3,FALSE)-$G418)/IF(AD418&lt;0,ABS(AD418),AD418)</f>
        <v>-2.7193761927893885</v>
      </c>
      <c r="AF418" s="152">
        <f>VLOOKUP(AF$2,怪物属性!$B$4:$F$29,5,FALSE)/($F418-VLOOKUP(AF$2,怪物属性!$B$4:$F$29,4,FALSE))</f>
        <v>15.836600464276502</v>
      </c>
      <c r="AG418" s="153">
        <f>$E418/(VLOOKUP(AG$2,怪物属性!$B$4:$F$29,3,FALSE)-$G418)/IF(AF418&lt;0,ABS(AF418),AF418)</f>
        <v>-3.7464673762982388</v>
      </c>
      <c r="AH418" s="152">
        <f>VLOOKUP(AH$2,怪物属性!$B$4:$F$29,5,FALSE)/($F418-VLOOKUP(AH$2,怪物属性!$B$4:$F$29,4,FALSE))</f>
        <v>17.898305084745761</v>
      </c>
      <c r="AI418" s="153">
        <f>$E418/(VLOOKUP(AI$2,怪物属性!$B$4:$F$29,3,FALSE)-$G418)/IF(AH418&lt;0,ABS(AH418),AH418)</f>
        <v>-9.2949380165289277</v>
      </c>
      <c r="AJ418" s="152">
        <f>VLOOKUP(AJ$2,怪物属性!$B$4:$F$29,5,FALSE)/($F418-VLOOKUP(AJ$2,怪物属性!$B$4:$F$29,4,FALSE))</f>
        <v>20.929634097305993</v>
      </c>
      <c r="AK418" s="153">
        <f>$E418/(VLOOKUP(AK$2,怪物属性!$B$4:$F$29,3,FALSE)-$G418)/IF(AJ418&lt;0,ABS(AJ418),AJ418)</f>
        <v>9.0256344152125791</v>
      </c>
      <c r="AL418" s="152">
        <f>VLOOKUP(AL$2,怪物属性!$B$4:$F$29,5,FALSE)/($F418-VLOOKUP(AL$2,怪物属性!$B$4:$F$29,4,FALSE))</f>
        <v>23.50311793325567</v>
      </c>
      <c r="AM418" s="153">
        <f>$E418/(VLOOKUP(AM$2,怪物属性!$B$4:$F$29,3,FALSE)-$G418)/IF(AL418&lt;0,ABS(AL418),AL418)</f>
        <v>2.4190138982195597</v>
      </c>
      <c r="AN418" s="152">
        <f>VLOOKUP(AN$2,怪物属性!$B$4:$F$29,5,FALSE)/($F418-VLOOKUP(AN$2,怪物属性!$B$4:$F$29,4,FALSE))</f>
        <v>27.111212269766792</v>
      </c>
      <c r="AO418" s="153">
        <f>$E418/(VLOOKUP(AO$2,怪物属性!$B$4:$F$29,3,FALSE)-$G418)/IF(AN418&lt;0,ABS(AN418),AN418)</f>
        <v>1.2543507203858246</v>
      </c>
      <c r="AP418" s="152">
        <f>VLOOKUP(AP$2,怪物属性!$B$4:$F$29,5,FALSE)/($F418-VLOOKUP(AP$2,怪物属性!$B$4:$F$29,4,FALSE))</f>
        <v>30.064590210994691</v>
      </c>
      <c r="AQ418" s="153">
        <f>$E418/(VLOOKUP(AQ$2,怪物属性!$B$4:$F$29,3,FALSE)-$G418)/IF(AP418&lt;0,ABS(AP418),AP418)</f>
        <v>0.78731057364971524</v>
      </c>
      <c r="AR418" s="152">
        <f>VLOOKUP(AR$2,怪物属性!$B$4:$F$29,5,FALSE)/($F418-VLOOKUP(AR$2,怪物属性!$B$4:$F$29,4,FALSE))</f>
        <v>34.332498895597112</v>
      </c>
      <c r="AS418" s="153">
        <f>$E418/(VLOOKUP(AS$2,怪物属性!$B$4:$F$29,3,FALSE)-$G418)/IF(AR418&lt;0,ABS(AR418),AR418)</f>
        <v>0.52644213661918848</v>
      </c>
      <c r="AT418" s="152">
        <f>VLOOKUP(AT$2,怪物属性!$B$4:$F$29,5,FALSE)/($F418-VLOOKUP(AT$2,怪物属性!$B$4:$F$29,4,FALSE))</f>
        <v>37.883879781420767</v>
      </c>
      <c r="AU418" s="153">
        <f>$E418/(VLOOKUP(AU$2,怪物属性!$B$4:$F$29,3,FALSE)-$G418)/IF(AT418&lt;0,ABS(AT418),AT418)</f>
        <v>0.37564427876860551</v>
      </c>
      <c r="AV418" s="152">
        <f>VLOOKUP(AV$2,怪物属性!$B$4:$F$29,5,FALSE)/($F418-VLOOKUP(AV$2,怪物属性!$B$4:$F$29,4,FALSE))</f>
        <v>43.190198550267887</v>
      </c>
      <c r="AW418" s="153">
        <f>$E418/(VLOOKUP(AW$2,怪物属性!$B$4:$F$29,3,FALSE)-$G418)/IF(AV418&lt;0,ABS(AV418),AV418)</f>
        <v>0.26353025872302072</v>
      </c>
      <c r="AX418" s="152">
        <f>VLOOKUP(AX$2,怪物属性!$B$4:$F$29,5,FALSE)/($F418-VLOOKUP(AX$2,怪物属性!$B$4:$F$29,4,FALSE))</f>
        <v>47.605282585513905</v>
      </c>
      <c r="AY418" s="153">
        <f>$E418/(VLOOKUP(AY$2,怪物属性!$B$4:$F$29,3,FALSE)-$G418)/IF(AX418&lt;0,ABS(AX418),AX418)</f>
        <v>0.19811814853077983</v>
      </c>
      <c r="AZ418" s="152">
        <f>VLOOKUP(AZ$2,怪物属性!$B$4:$F$29,5,FALSE)/($F418-VLOOKUP(AZ$2,怪物属性!$B$4:$F$29,4,FALSE))</f>
        <v>54.172323759791119</v>
      </c>
      <c r="BA418" s="153">
        <f>$E418/(VLOOKUP(BA$2,怪物属性!$B$4:$F$29,3,FALSE)-$G418)/IF(AZ418&lt;0,ABS(AZ418),AZ418)</f>
        <v>0.14084622731974011</v>
      </c>
      <c r="BB418" s="152">
        <f>VLOOKUP(BB$2,怪物属性!$B$4:$F$29,5,FALSE)/($F418-VLOOKUP(BB$2,怪物属性!$B$4:$F$29,4,FALSE))</f>
        <v>60.442669172932334</v>
      </c>
      <c r="BC418" s="153">
        <f>$E418/(VLOOKUP(BC$2,怪物属性!$B$4:$F$29,3,FALSE)-$G418)/IF(BB418&lt;0,ABS(BB418),BB418)</f>
        <v>0.10266525218670604</v>
      </c>
      <c r="BD418" s="152">
        <f>VLOOKUP(BD$2,怪物属性!$B$4:$F$29,5,FALSE)/($F418-VLOOKUP(BD$2,怪物属性!$B$4:$F$29,4,FALSE))</f>
        <v>72.06475300400534</v>
      </c>
      <c r="BE418" s="153">
        <f>$E418/(VLOOKUP(BE$2,怪物属性!$B$4:$F$29,3,FALSE)-$G418)/IF(BD418&lt;0,ABS(BD418),BD418)</f>
        <v>6.3464739258643849E-2</v>
      </c>
    </row>
    <row r="419" spans="1:57" x14ac:dyDescent="0.15">
      <c r="A419" s="30">
        <f>VLOOKUP(B419,装备升级!W:AB,静态模拟!C419+1,FALSE)+IF(静态模拟!D419=0,0,VLOOKUP(B419,装备强化!AP:AZ,静态模拟!D419+1,FALSE))</f>
        <v>9495</v>
      </c>
      <c r="B419" s="149">
        <v>35</v>
      </c>
      <c r="C419" s="149">
        <v>3</v>
      </c>
      <c r="D419" s="149">
        <v>6</v>
      </c>
      <c r="E419" s="149">
        <f t="shared" si="19"/>
        <v>58650</v>
      </c>
      <c r="F419" s="22">
        <f t="shared" si="20"/>
        <v>19550</v>
      </c>
      <c r="G419" s="22">
        <f t="shared" si="21"/>
        <v>9775</v>
      </c>
      <c r="H419" s="152">
        <f>VLOOKUP(H$2,怪物属性!$B$4:$F$29,5,FALSE)/($F419-VLOOKUP(H$2,怪物属性!$B$4:$F$29,4,FALSE))</f>
        <v>0.57922769640479366</v>
      </c>
      <c r="I419" s="153">
        <f>$E419/(VLOOKUP(I$2,怪物属性!$B$4:$F$29,3,FALSE)-$G419)/IF(H419&lt;0,ABS(H419),H419)</f>
        <v>-12.309204624529455</v>
      </c>
      <c r="J419" s="152">
        <f>VLOOKUP(J$2,怪物属性!$B$4:$F$29,5,FALSE)/($F419-VLOOKUP(J$2,怪物属性!$B$4:$F$29,4,FALSE))</f>
        <v>0.8631352514116698</v>
      </c>
      <c r="K419" s="153">
        <f>$E419/(VLOOKUP(K$2,怪物属性!$B$4:$F$29,3,FALSE)-$G419)/IF(J419&lt;0,ABS(J419),J419)</f>
        <v>-8.7081831694256095</v>
      </c>
      <c r="L419" s="152">
        <f>VLOOKUP(L$2,怪物属性!$B$4:$F$29,5,FALSE)/($F419-VLOOKUP(L$2,怪物属性!$B$4:$F$29,4,FALSE))</f>
        <v>1.378950798305637</v>
      </c>
      <c r="M419" s="153">
        <f>$E419/(VLOOKUP(M$2,怪物属性!$B$4:$F$29,3,FALSE)-$G419)/IF(L419&lt;0,ABS(L419),L419)</f>
        <v>-5.7647515527950306</v>
      </c>
      <c r="N419" s="152">
        <f>VLOOKUP(N$2,怪物属性!$B$4:$F$29,5,FALSE)/($F419-VLOOKUP(N$2,怪物属性!$B$4:$F$29,4,FALSE))</f>
        <v>1.8126371215445372</v>
      </c>
      <c r="O419" s="153">
        <f>$E419/(VLOOKUP(O$2,怪物属性!$B$4:$F$29,3,FALSE)-$G419)/IF(N419&lt;0,ABS(N419),N419)</f>
        <v>-4.6542250919888053</v>
      </c>
      <c r="P419" s="152">
        <f>VLOOKUP(P$2,怪物属性!$B$4:$F$29,5,FALSE)/($F419-VLOOKUP(P$2,怪物属性!$B$4:$F$29,4,FALSE))</f>
        <v>2.5408055847969417</v>
      </c>
      <c r="Q419" s="153">
        <f>$E419/(VLOOKUP(Q$2,怪物属性!$B$4:$F$29,3,FALSE)-$G419)/IF(P419&lt;0,ABS(P419),P419)</f>
        <v>-3.5387444608932115</v>
      </c>
      <c r="R419" s="152">
        <f>VLOOKUP(R$2,怪物属性!$B$4:$F$29,5,FALSE)/($F419-VLOOKUP(R$2,怪物属性!$B$4:$F$29,4,FALSE))</f>
        <v>3.1544278272559234</v>
      </c>
      <c r="S419" s="153">
        <f>$E419/(VLOOKUP(S$2,怪物属性!$B$4:$F$29,3,FALSE)-$G419)/IF(R419&lt;0,ABS(R419),R419)</f>
        <v>-3.0635874635385796</v>
      </c>
      <c r="T419" s="152">
        <f>VLOOKUP(T$2,怪物属性!$B$4:$F$29,5,FALSE)/($F419-VLOOKUP(T$2,怪物属性!$B$4:$F$29,4,FALSE))</f>
        <v>4.1109350237717912</v>
      </c>
      <c r="U419" s="153">
        <f>$E419/(VLOOKUP(U$2,怪物属性!$B$4:$F$29,3,FALSE)-$G419)/IF(T419&lt;0,ABS(T419),T419)</f>
        <v>-2.531374608544148</v>
      </c>
      <c r="V419" s="152">
        <f>VLOOKUP(V$2,怪物属性!$B$4:$F$29,5,FALSE)/($F419-VLOOKUP(V$2,怪物属性!$B$4:$F$29,4,FALSE))</f>
        <v>4.8741418764302056</v>
      </c>
      <c r="W419" s="153">
        <f>$E419/(VLOOKUP(W$2,怪物属性!$B$4:$F$29,3,FALSE)-$G419)/IF(V419&lt;0,ABS(V419),V419)</f>
        <v>-2.3149071419668457</v>
      </c>
      <c r="X419" s="152">
        <f>VLOOKUP(X$2,怪物属性!$B$4:$F$29,5,FALSE)/($F419-VLOOKUP(X$2,怪物属性!$B$4:$F$29,4,FALSE))</f>
        <v>6.0671447573882364</v>
      </c>
      <c r="Y419" s="153">
        <f>$E419/(VLOOKUP(Y$2,怪物属性!$B$4:$F$29,3,FALSE)-$G419)/IF(X419&lt;0,ABS(X419),X419)</f>
        <v>-2.0316983212573638</v>
      </c>
      <c r="Z419" s="152">
        <f>VLOOKUP(Z$2,怪物属性!$B$4:$F$29,5,FALSE)/($F419-VLOOKUP(Z$2,怪物属性!$B$4:$F$29,4,FALSE))</f>
        <v>7.009883618925083</v>
      </c>
      <c r="AA419" s="153">
        <f>$E419/(VLOOKUP(AA$2,怪物属性!$B$4:$F$29,3,FALSE)-$G419)/IF(Z419&lt;0,ABS(Z419),Z419)</f>
        <v>-1.9407928605253966</v>
      </c>
      <c r="AB419" s="152">
        <f>VLOOKUP(AB$2,怪物属性!$B$4:$F$29,5,FALSE)/($F419-VLOOKUP(AB$2,怪物属性!$B$4:$F$29,4,FALSE))</f>
        <v>11.576593365635482</v>
      </c>
      <c r="AC419" s="153">
        <f>$E419/(VLOOKUP(AC$2,怪物属性!$B$4:$F$29,3,FALSE)-$G419)/IF(AB419&lt;0,ABS(AB419),AB419)</f>
        <v>-2.2546761210697759</v>
      </c>
      <c r="AD419" s="152">
        <f>VLOOKUP(AD$2,怪物属性!$B$4:$F$29,5,FALSE)/($F419-VLOOKUP(AD$2,怪物属性!$B$4:$F$29,4,FALSE))</f>
        <v>13.275801049105732</v>
      </c>
      <c r="AE419" s="153">
        <f>$E419/(VLOOKUP(AE$2,怪物属性!$B$4:$F$29,3,FALSE)-$G419)/IF(AD419&lt;0,ABS(AD419),AD419)</f>
        <v>-2.7036796287569405</v>
      </c>
      <c r="AF419" s="152">
        <f>VLOOKUP(AF$2,怪物属性!$B$4:$F$29,5,FALSE)/($F419-VLOOKUP(AF$2,怪物属性!$B$4:$F$29,4,FALSE))</f>
        <v>15.806023941305186</v>
      </c>
      <c r="AG419" s="153">
        <f>$E419/(VLOOKUP(AG$2,怪物属性!$B$4:$F$29,3,FALSE)-$G419)/IF(AF419&lt;0,ABS(AF419),AF419)</f>
        <v>-3.7032041928504857</v>
      </c>
      <c r="AH419" s="152">
        <f>VLOOKUP(AH$2,怪物属性!$B$4:$F$29,5,FALSE)/($F419-VLOOKUP(AH$2,怪物属性!$B$4:$F$29,4,FALSE))</f>
        <v>17.863099921321794</v>
      </c>
      <c r="AI419" s="153">
        <f>$E419/(VLOOKUP(AI$2,怪物属性!$B$4:$F$29,3,FALSE)-$G419)/IF(AH419&lt;0,ABS(AH419),AH419)</f>
        <v>-8.9463343433703368</v>
      </c>
      <c r="AJ419" s="152">
        <f>VLOOKUP(AJ$2,怪物属性!$B$4:$F$29,5,FALSE)/($F419-VLOOKUP(AJ$2,怪物属性!$B$4:$F$29,4,FALSE))</f>
        <v>20.887640449438202</v>
      </c>
      <c r="AK419" s="153">
        <f>$E419/(VLOOKUP(AK$2,怪物属性!$B$4:$F$29,3,FALSE)-$G419)/IF(AJ419&lt;0,ABS(AJ419),AJ419)</f>
        <v>9.5182392574830654</v>
      </c>
      <c r="AL419" s="152">
        <f>VLOOKUP(AL$2,怪物属性!$B$4:$F$29,5,FALSE)/($F419-VLOOKUP(AL$2,怪物属性!$B$4:$F$29,4,FALSE))</f>
        <v>23.454899815359365</v>
      </c>
      <c r="AM419" s="153">
        <f>$E419/(VLOOKUP(AM$2,怪物属性!$B$4:$F$29,3,FALSE)-$G419)/IF(AL419&lt;0,ABS(AL419),AL419)</f>
        <v>2.4635897695750515</v>
      </c>
      <c r="AN419" s="152">
        <f>VLOOKUP(AN$2,怪物属性!$B$4:$F$29,5,FALSE)/($F419-VLOOKUP(AN$2,怪物属性!$B$4:$F$29,4,FALSE))</f>
        <v>27.054371374659304</v>
      </c>
      <c r="AO419" s="153">
        <f>$E419/(VLOOKUP(AO$2,怪物属性!$B$4:$F$29,3,FALSE)-$G419)/IF(AN419&lt;0,ABS(AN419),AN419)</f>
        <v>1.2699804867030469</v>
      </c>
      <c r="AP419" s="152">
        <f>VLOOKUP(AP$2,怪物属性!$B$4:$F$29,5,FALSE)/($F419-VLOOKUP(AP$2,怪物属性!$B$4:$F$29,4,FALSE))</f>
        <v>30</v>
      </c>
      <c r="AQ419" s="153">
        <f>$E419/(VLOOKUP(AQ$2,怪物属性!$B$4:$F$29,3,FALSE)-$G419)/IF(AP419&lt;0,ABS(AP419),AP419)</f>
        <v>0.79503863359089055</v>
      </c>
      <c r="AR419" s="152">
        <f>VLOOKUP(AR$2,怪物属性!$B$4:$F$29,5,FALSE)/($F419-VLOOKUP(AR$2,怪物属性!$B$4:$F$29,4,FALSE))</f>
        <v>34.256832206876282</v>
      </c>
      <c r="AS419" s="153">
        <f>$E419/(VLOOKUP(AS$2,怪物属性!$B$4:$F$29,3,FALSE)-$G419)/IF(AR419&lt;0,ABS(AR419),AR419)</f>
        <v>0.53087356127393093</v>
      </c>
      <c r="AT419" s="152">
        <f>VLOOKUP(AT$2,怪物属性!$B$4:$F$29,5,FALSE)/($F419-VLOOKUP(AT$2,怪物属性!$B$4:$F$29,4,FALSE))</f>
        <v>37.797819173103136</v>
      </c>
      <c r="AU419" s="153">
        <f>$E419/(VLOOKUP(AU$2,怪物属性!$B$4:$F$29,3,FALSE)-$G419)/IF(AT419&lt;0,ABS(AT419),AT419)</f>
        <v>0.37845776189542213</v>
      </c>
      <c r="AV419" s="152">
        <f>VLOOKUP(AV$2,怪物属性!$B$4:$F$29,5,FALSE)/($F419-VLOOKUP(AV$2,怪物属性!$B$4:$F$29,4,FALSE))</f>
        <v>43.088350888225122</v>
      </c>
      <c r="AW419" s="153">
        <f>$E419/(VLOOKUP(AW$2,怪物属性!$B$4:$F$29,3,FALSE)-$G419)/IF(AV419&lt;0,ABS(AV419),AV419)</f>
        <v>0.26533270135283726</v>
      </c>
      <c r="AX419" s="152">
        <f>VLOOKUP(AX$2,怪物属性!$B$4:$F$29,5,FALSE)/($F419-VLOOKUP(AX$2,怪物属性!$B$4:$F$29,4,FALSE))</f>
        <v>47.488421569429669</v>
      </c>
      <c r="AY419" s="153">
        <f>$E419/(VLOOKUP(AY$2,怪物属性!$B$4:$F$29,3,FALSE)-$G419)/IF(AX419&lt;0,ABS(AX419),AX419)</f>
        <v>0.19939262036424826</v>
      </c>
      <c r="AZ419" s="152">
        <f>VLOOKUP(AZ$2,怪物属性!$B$4:$F$29,5,FALSE)/($F419-VLOOKUP(AZ$2,怪物属性!$B$4:$F$29,4,FALSE))</f>
        <v>54.03125</v>
      </c>
      <c r="BA419" s="153">
        <f>$E419/(VLOOKUP(BA$2,怪物属性!$B$4:$F$29,3,FALSE)-$G419)/IF(AZ419&lt;0,ABS(AZ419),AZ419)</f>
        <v>0.14170795536743044</v>
      </c>
      <c r="BB419" s="152">
        <f>VLOOKUP(BB$2,怪物属性!$B$4:$F$29,5,FALSE)/($F419-VLOOKUP(BB$2,怪物属性!$B$4:$F$29,4,FALSE))</f>
        <v>60.272727272727273</v>
      </c>
      <c r="BC419" s="153">
        <f>$E419/(VLOOKUP(BC$2,怪物属性!$B$4:$F$29,3,FALSE)-$G419)/IF(BB419&lt;0,ABS(BB419),BB419)</f>
        <v>0.10327710922064562</v>
      </c>
      <c r="BD419" s="152">
        <f>VLOOKUP(BD$2,怪物属性!$B$4:$F$29,5,FALSE)/($F419-VLOOKUP(BD$2,怪物属性!$B$4:$F$29,4,FALSE))</f>
        <v>71.825016633399869</v>
      </c>
      <c r="BE419" s="153">
        <f>$E419/(VLOOKUP(BE$2,怪物属性!$B$4:$F$29,3,FALSE)-$G419)/IF(BD419&lt;0,ABS(BD419),BD419)</f>
        <v>6.3849234360356721E-2</v>
      </c>
    </row>
    <row r="420" spans="1:57" x14ac:dyDescent="0.15">
      <c r="A420" s="30">
        <f>VLOOKUP(B420,装备升级!W:AB,静态模拟!C420+1,FALSE)+IF(静态模拟!D420=0,0,VLOOKUP(B420,装备强化!AP:AZ,静态模拟!D420+1,FALSE))</f>
        <v>12825</v>
      </c>
      <c r="B420" s="149">
        <v>35</v>
      </c>
      <c r="C420" s="149">
        <v>3</v>
      </c>
      <c r="D420" s="149">
        <v>7</v>
      </c>
      <c r="E420" s="149">
        <f t="shared" si="19"/>
        <v>58740</v>
      </c>
      <c r="F420" s="22">
        <f t="shared" si="20"/>
        <v>19580</v>
      </c>
      <c r="G420" s="22">
        <f t="shared" si="21"/>
        <v>9790</v>
      </c>
      <c r="H420" s="152">
        <f>VLOOKUP(H$2,怪物属性!$B$4:$F$29,5,FALSE)/($F420-VLOOKUP(H$2,怪物属性!$B$4:$F$29,4,FALSE))</f>
        <v>0.57830364264823186</v>
      </c>
      <c r="I420" s="153">
        <f>$E420/(VLOOKUP(I$2,怪物属性!$B$4:$F$29,3,FALSE)-$G420)/IF(H420&lt;0,ABS(H420),H420)</f>
        <v>-12.325317064802146</v>
      </c>
      <c r="J420" s="152">
        <f>VLOOKUP(J$2,怪物属性!$B$4:$F$29,5,FALSE)/($F420-VLOOKUP(J$2,怪物属性!$B$4:$F$29,4,FALSE))</f>
        <v>0.86174496644295306</v>
      </c>
      <c r="K420" s="153">
        <f>$E420/(VLOOKUP(K$2,怪物属性!$B$4:$F$29,3,FALSE)-$G420)/IF(J420&lt;0,ABS(J420),J420)</f>
        <v>-8.7188563176757192</v>
      </c>
      <c r="L420" s="152">
        <f>VLOOKUP(L$2,怪物属性!$B$4:$F$29,5,FALSE)/($F420-VLOOKUP(L$2,怪物属性!$B$4:$F$29,4,FALSE))</f>
        <v>1.3767078724788548</v>
      </c>
      <c r="M420" s="153">
        <f>$E420/(VLOOKUP(M$2,怪物属性!$B$4:$F$29,3,FALSE)-$G420)/IF(L420&lt;0,ABS(L420),L420)</f>
        <v>-5.7712706317757796</v>
      </c>
      <c r="N420" s="152">
        <f>VLOOKUP(N$2,怪物属性!$B$4:$F$29,5,FALSE)/($F420-VLOOKUP(N$2,怪物属性!$B$4:$F$29,4,FALSE))</f>
        <v>1.8096594020370167</v>
      </c>
      <c r="O420" s="153">
        <f>$E420/(VLOOKUP(O$2,怪物属性!$B$4:$F$29,3,FALSE)-$G420)/IF(N420&lt;0,ABS(N420),N420)</f>
        <v>-4.6589847417418291</v>
      </c>
      <c r="P420" s="152">
        <f>VLOOKUP(P$2,怪物属性!$B$4:$F$29,5,FALSE)/($F420-VLOOKUP(P$2,怪物属性!$B$4:$F$29,4,FALSE))</f>
        <v>2.5365894131312574</v>
      </c>
      <c r="Q420" s="153">
        <f>$E420/(VLOOKUP(Q$2,怪物属性!$B$4:$F$29,3,FALSE)-$G420)/IF(P420&lt;0,ABS(P420),P420)</f>
        <v>-3.5419208375765976</v>
      </c>
      <c r="R420" s="152">
        <f>VLOOKUP(R$2,怪物属性!$B$4:$F$29,5,FALSE)/($F420-VLOOKUP(R$2,怪物属性!$B$4:$F$29,4,FALSE))</f>
        <v>3.1491360509981545</v>
      </c>
      <c r="S420" s="153">
        <f>$E420/(VLOOKUP(S$2,怪物属性!$B$4:$F$29,3,FALSE)-$G420)/IF(R420&lt;0,ABS(R420),R420)</f>
        <v>-3.0658670158375125</v>
      </c>
      <c r="T420" s="152">
        <f>VLOOKUP(T$2,怪物属性!$B$4:$F$29,5,FALSE)/($F420-VLOOKUP(T$2,怪物属性!$B$4:$F$29,4,FALSE))</f>
        <v>4.1039665498926432</v>
      </c>
      <c r="U420" s="153">
        <f>$E420/(VLOOKUP(U$2,怪物属性!$B$4:$F$29,3,FALSE)-$G420)/IF(T420&lt;0,ABS(T420),T420)</f>
        <v>-2.5328228909264165</v>
      </c>
      <c r="V420" s="152">
        <f>VLOOKUP(V$2,怪物属性!$B$4:$F$29,5,FALSE)/($F420-VLOOKUP(V$2,怪物属性!$B$4:$F$29,4,FALSE))</f>
        <v>4.8657909765848091</v>
      </c>
      <c r="W420" s="153">
        <f>$E420/(VLOOKUP(W$2,怪物属性!$B$4:$F$29,3,FALSE)-$G420)/IF(V420&lt;0,ABS(V420),V420)</f>
        <v>-2.3157558433277585</v>
      </c>
      <c r="X420" s="152">
        <f>VLOOKUP(X$2,怪物属性!$B$4:$F$29,5,FALSE)/($F420-VLOOKUP(X$2,怪物属性!$B$4:$F$29,4,FALSE))</f>
        <v>6.0566364528606895</v>
      </c>
      <c r="Y420" s="153">
        <f>$E420/(VLOOKUP(Y$2,怪物属性!$B$4:$F$29,3,FALSE)-$G420)/IF(X420&lt;0,ABS(X420),X420)</f>
        <v>-2.0319405706063791</v>
      </c>
      <c r="Z420" s="152">
        <f>VLOOKUP(Z$2,怪物属性!$B$4:$F$29,5,FALSE)/($F420-VLOOKUP(Z$2,怪物属性!$B$4:$F$29,4,FALSE))</f>
        <v>6.9976063985054582</v>
      </c>
      <c r="AA420" s="153">
        <f>$E420/(VLOOKUP(AA$2,怪物属性!$B$4:$F$29,3,FALSE)-$G420)/IF(Z420&lt;0,ABS(Z420),Z420)</f>
        <v>-1.9404297142360967</v>
      </c>
      <c r="AB420" s="152">
        <f>VLOOKUP(AB$2,怪物属性!$B$4:$F$29,5,FALSE)/($F420-VLOOKUP(AB$2,怪物属性!$B$4:$F$29,4,FALSE))</f>
        <v>11.555059523809524</v>
      </c>
      <c r="AC420" s="153">
        <f>$E420/(VLOOKUP(AC$2,怪物属性!$B$4:$F$29,3,FALSE)-$G420)/IF(AB420&lt;0,ABS(AB420),AB420)</f>
        <v>-2.2473419291146937</v>
      </c>
      <c r="AD420" s="152">
        <f>VLOOKUP(AD$2,怪物属性!$B$4:$F$29,5,FALSE)/($F420-VLOOKUP(AD$2,怪物属性!$B$4:$F$29,4,FALSE))</f>
        <v>13.25067810509052</v>
      </c>
      <c r="AE420" s="153">
        <f>$E420/(VLOOKUP(AE$2,怪物属性!$B$4:$F$29,3,FALSE)-$G420)/IF(AD420&lt;0,ABS(AD420),AD420)</f>
        <v>-2.6882842190572491</v>
      </c>
      <c r="AF420" s="152">
        <f>VLOOKUP(AF$2,怪物属性!$B$4:$F$29,5,FALSE)/($F420-VLOOKUP(AF$2,怪物属性!$B$4:$F$29,4,FALSE))</f>
        <v>15.775565262076054</v>
      </c>
      <c r="AG420" s="153">
        <f>$E420/(VLOOKUP(AG$2,怪物属性!$B$4:$F$29,3,FALSE)-$G420)/IF(AF420&lt;0,ABS(AF420),AF420)</f>
        <v>-3.6612388294728118</v>
      </c>
      <c r="AH420" s="152">
        <f>VLOOKUP(AH$2,怪物属性!$B$4:$F$29,5,FALSE)/($F420-VLOOKUP(AH$2,怪物属性!$B$4:$F$29,4,FALSE))</f>
        <v>17.828032979976442</v>
      </c>
      <c r="AI420" s="153">
        <f>$E420/(VLOOKUP(AI$2,怪物属性!$B$4:$F$29,3,FALSE)-$G420)/IF(AH420&lt;0,ABS(AH420),AH420)</f>
        <v>-8.6251598076220635</v>
      </c>
      <c r="AJ420" s="152">
        <f>VLOOKUP(AJ$2,怪物属性!$B$4:$F$29,5,FALSE)/($F420-VLOOKUP(AJ$2,怪物属性!$B$4:$F$29,4,FALSE))</f>
        <v>20.845814977973568</v>
      </c>
      <c r="AK420" s="153">
        <f>$E420/(VLOOKUP(AK$2,怪物属性!$B$4:$F$29,3,FALSE)-$G420)/IF(AJ420&lt;0,ABS(AJ420),AJ420)</f>
        <v>10.063684941432195</v>
      </c>
      <c r="AL420" s="152">
        <f>VLOOKUP(AL$2,怪物属性!$B$4:$F$29,5,FALSE)/($F420-VLOOKUP(AL$2,怪物属性!$B$4:$F$29,4,FALSE))</f>
        <v>23.406879137378013</v>
      </c>
      <c r="AM420" s="153">
        <f>$E420/(VLOOKUP(AM$2,怪物属性!$B$4:$F$29,3,FALSE)-$G420)/IF(AL420&lt;0,ABS(AL420),AL420)</f>
        <v>2.5095186613835749</v>
      </c>
      <c r="AN420" s="152">
        <f>VLOOKUP(AN$2,怪物属性!$B$4:$F$29,5,FALSE)/($F420-VLOOKUP(AN$2,怪物属性!$B$4:$F$29,4,FALSE))</f>
        <v>26.997768324150918</v>
      </c>
      <c r="AO420" s="153">
        <f>$E420/(VLOOKUP(AO$2,怪物属性!$B$4:$F$29,3,FALSE)-$G420)/IF(AN420&lt;0,ABS(AN420),AN420)</f>
        <v>1.2858956207014349</v>
      </c>
      <c r="AP420" s="152">
        <f>VLOOKUP(AP$2,怪物属性!$B$4:$F$29,5,FALSE)/($F420-VLOOKUP(AP$2,怪物属性!$B$4:$F$29,4,FALSE))</f>
        <v>29.935686722881236</v>
      </c>
      <c r="AQ420" s="153">
        <f>$E420/(VLOOKUP(AQ$2,怪物属性!$B$4:$F$29,3,FALSE)-$G420)/IF(AP420&lt;0,ABS(AP420),AP420)</f>
        <v>0.80286682941076914</v>
      </c>
      <c r="AR420" s="152">
        <f>VLOOKUP(AR$2,怪物属性!$B$4:$F$29,5,FALSE)/($F420-VLOOKUP(AR$2,怪物属性!$B$4:$F$29,4,FALSE))</f>
        <v>34.1814983140302</v>
      </c>
      <c r="AS420" s="153">
        <f>$E420/(VLOOKUP(AS$2,怪物属性!$B$4:$F$29,3,FALSE)-$G420)/IF(AR420&lt;0,ABS(AR420),AR420)</f>
        <v>0.53535000872239935</v>
      </c>
      <c r="AT420" s="152">
        <f>VLOOKUP(AT$2,怪物属性!$B$4:$F$29,5,FALSE)/($F420-VLOOKUP(AT$2,怪物属性!$B$4:$F$29,4,FALSE))</f>
        <v>37.712148685403449</v>
      </c>
      <c r="AU420" s="153">
        <f>$E420/(VLOOKUP(AU$2,怪物属性!$B$4:$F$29,3,FALSE)-$G420)/IF(AT420&lt;0,ABS(AT420),AT420)</f>
        <v>0.38129455535557616</v>
      </c>
      <c r="AV420" s="152">
        <f>VLOOKUP(AV$2,怪物属性!$B$4:$F$29,5,FALSE)/($F420-VLOOKUP(AV$2,怪物属性!$B$4:$F$29,4,FALSE))</f>
        <v>42.986982434127981</v>
      </c>
      <c r="AW420" s="153">
        <f>$E420/(VLOOKUP(AW$2,怪物属性!$B$4:$F$29,3,FALSE)-$G420)/IF(AV420&lt;0,ABS(AV420),AV420)</f>
        <v>0.26714764138979724</v>
      </c>
      <c r="AX420" s="152">
        <f>VLOOKUP(AX$2,怪物属性!$B$4:$F$29,5,FALSE)/($F420-VLOOKUP(AX$2,怪物属性!$B$4:$F$29,4,FALSE))</f>
        <v>47.372132887111256</v>
      </c>
      <c r="AY420" s="153">
        <f>$E420/(VLOOKUP(AY$2,怪物属性!$B$4:$F$29,3,FALSE)-$G420)/IF(AX420&lt;0,ABS(AX420),AX420)</f>
        <v>0.20067478580326961</v>
      </c>
      <c r="AZ420" s="152">
        <f>VLOOKUP(AZ$2,怪物属性!$B$4:$F$29,5,FALSE)/($F420-VLOOKUP(AZ$2,怪物属性!$B$4:$F$29,4,FALSE))</f>
        <v>53.890909090909091</v>
      </c>
      <c r="BA420" s="153">
        <f>$E420/(VLOOKUP(BA$2,怪物属性!$B$4:$F$29,3,FALSE)-$G420)/IF(AZ420&lt;0,ABS(AZ420),AZ420)</f>
        <v>0.14257419974951213</v>
      </c>
      <c r="BB420" s="152">
        <f>VLOOKUP(BB$2,怪物属性!$B$4:$F$29,5,FALSE)/($F420-VLOOKUP(BB$2,怪物属性!$B$4:$F$29,4,FALSE))</f>
        <v>60.103738317757006</v>
      </c>
      <c r="BC420" s="153">
        <f>$E420/(VLOOKUP(BC$2,怪物属性!$B$4:$F$29,3,FALSE)-$G420)/IF(BB420&lt;0,ABS(BB420),BB420)</f>
        <v>0.10389181013768474</v>
      </c>
      <c r="BD420" s="152">
        <f>VLOOKUP(BD$2,怪物属性!$B$4:$F$29,5,FALSE)/($F420-VLOOKUP(BD$2,怪物属性!$B$4:$F$29,4,FALSE))</f>
        <v>71.586870026525204</v>
      </c>
      <c r="BE420" s="153">
        <f>$E420/(VLOOKUP(BE$2,怪物属性!$B$4:$F$29,3,FALSE)-$G420)/IF(BD420&lt;0,ABS(BD420),BD420)</f>
        <v>6.4235285107482692E-2</v>
      </c>
    </row>
    <row r="421" spans="1:57" x14ac:dyDescent="0.15">
      <c r="A421" s="30">
        <f>VLOOKUP(B421,装备升级!W:AB,静态模拟!C421+1,FALSE)+IF(静态模拟!D421=0,0,VLOOKUP(B421,装备强化!AP:AZ,静态模拟!D421+1,FALSE))</f>
        <v>17709</v>
      </c>
      <c r="B421" s="149">
        <v>35</v>
      </c>
      <c r="C421" s="149">
        <v>3</v>
      </c>
      <c r="D421" s="149">
        <v>8</v>
      </c>
      <c r="E421" s="149">
        <f t="shared" si="19"/>
        <v>58830</v>
      </c>
      <c r="F421" s="22">
        <f t="shared" si="20"/>
        <v>19610</v>
      </c>
      <c r="G421" s="22">
        <f t="shared" si="21"/>
        <v>9805</v>
      </c>
      <c r="H421" s="152">
        <f>VLOOKUP(H$2,怪物属性!$B$4:$F$29,5,FALSE)/($F421-VLOOKUP(H$2,怪物属性!$B$4:$F$29,4,FALSE))</f>
        <v>0.57738253251924609</v>
      </c>
      <c r="I421" s="153">
        <f>$E421/(VLOOKUP(I$2,怪物属性!$B$4:$F$29,3,FALSE)-$G421)/IF(H421&lt;0,ABS(H421),H421)</f>
        <v>-12.34143110130981</v>
      </c>
      <c r="J421" s="152">
        <f>VLOOKUP(J$2,怪物属性!$B$4:$F$29,5,FALSE)/($F421-VLOOKUP(J$2,怪物属性!$B$4:$F$29,4,FALSE))</f>
        <v>0.86035915304207988</v>
      </c>
      <c r="K421" s="153">
        <f>$E421/(VLOOKUP(K$2,怪物属性!$B$4:$F$29,3,FALSE)-$G421)/IF(J421&lt;0,ABS(J421),J421)</f>
        <v>-8.7295315410120846</v>
      </c>
      <c r="L421" s="152">
        <f>VLOOKUP(L$2,怪物属性!$B$4:$F$29,5,FALSE)/($F421-VLOOKUP(L$2,怪物属性!$B$4:$F$29,4,FALSE))</f>
        <v>1.3744722312439104</v>
      </c>
      <c r="M421" s="153">
        <f>$E421/(VLOOKUP(M$2,怪物属性!$B$4:$F$29,3,FALSE)-$G421)/IF(L421&lt;0,ABS(L421),L421)</f>
        <v>-5.7777920181319331</v>
      </c>
      <c r="N421" s="152">
        <f>VLOOKUP(N$2,怪物属性!$B$4:$F$29,5,FALSE)/($F421-VLOOKUP(N$2,怪物属性!$B$4:$F$29,4,FALSE))</f>
        <v>1.8066914498141264</v>
      </c>
      <c r="O421" s="153">
        <f>$E421/(VLOOKUP(O$2,怪物属性!$B$4:$F$29,3,FALSE)-$G421)/IF(N421&lt;0,ABS(N421),N421)</f>
        <v>-4.6637473432565573</v>
      </c>
      <c r="P421" s="152">
        <f>VLOOKUP(P$2,怪物属性!$B$4:$F$29,5,FALSE)/($F421-VLOOKUP(P$2,怪物属性!$B$4:$F$29,4,FALSE))</f>
        <v>2.5323872107791705</v>
      </c>
      <c r="Q421" s="153">
        <f>$E421/(VLOOKUP(Q$2,怪物属性!$B$4:$F$29,3,FALSE)-$G421)/IF(P421&lt;0,ABS(P421),P421)</f>
        <v>-3.5451006418412541</v>
      </c>
      <c r="R421" s="152">
        <f>VLOOKUP(R$2,怪物属性!$B$4:$F$29,5,FALSE)/($F421-VLOOKUP(R$2,怪物属性!$B$4:$F$29,4,FALSE))</f>
        <v>3.1438619996650479</v>
      </c>
      <c r="S421" s="153">
        <f>$E421/(VLOOKUP(S$2,怪物属性!$B$4:$F$29,3,FALSE)-$G421)/IF(R421&lt;0,ABS(R421),R421)</f>
        <v>-3.0681510772236784</v>
      </c>
      <c r="T421" s="152">
        <f>VLOOKUP(T$2,怪物属性!$B$4:$F$29,5,FALSE)/($F421-VLOOKUP(T$2,怪物属性!$B$4:$F$29,4,FALSE))</f>
        <v>4.0970216606498191</v>
      </c>
      <c r="U421" s="153">
        <f>$E421/(VLOOKUP(U$2,怪物属性!$B$4:$F$29,3,FALSE)-$G421)/IF(T421&lt;0,ABS(T421),T421)</f>
        <v>-2.5342766267014878</v>
      </c>
      <c r="V421" s="152">
        <f>VLOOKUP(V$2,怪物属性!$B$4:$F$29,5,FALSE)/($F421-VLOOKUP(V$2,怪物属性!$B$4:$F$29,4,FALSE))</f>
        <v>4.8574686431014822</v>
      </c>
      <c r="W421" s="153">
        <f>$E421/(VLOOKUP(W$2,怪物属性!$B$4:$F$29,3,FALSE)-$G421)/IF(V421&lt;0,ABS(V421),V421)</f>
        <v>-2.3166117977951872</v>
      </c>
      <c r="X421" s="152">
        <f>VLOOKUP(X$2,怪物属性!$B$4:$F$29,5,FALSE)/($F421-VLOOKUP(X$2,怪物属性!$B$4:$F$29,4,FALSE))</f>
        <v>6.0461644861967612</v>
      </c>
      <c r="Y421" s="153">
        <f>$E421/(VLOOKUP(Y$2,怪物属性!$B$4:$F$29,3,FALSE)-$G421)/IF(X421&lt;0,ABS(X421),X421)</f>
        <v>-2.032192052762904</v>
      </c>
      <c r="Z421" s="152">
        <f>VLOOKUP(Z$2,怪物属性!$B$4:$F$29,5,FALSE)/($F421-VLOOKUP(Z$2,怪物属性!$B$4:$F$29,4,FALSE))</f>
        <v>6.9853721079316973</v>
      </c>
      <c r="AA421" s="153">
        <f>$E421/(VLOOKUP(AA$2,怪物属性!$B$4:$F$29,3,FALSE)-$G421)/IF(Z421&lt;0,ABS(Z421),Z421)</f>
        <v>-1.9400794558063359</v>
      </c>
      <c r="AB421" s="152">
        <f>VLOOKUP(AB$2,怪物属性!$B$4:$F$29,5,FALSE)/($F421-VLOOKUP(AB$2,怪物属性!$B$4:$F$29,4,FALSE))</f>
        <v>11.533605644262904</v>
      </c>
      <c r="AC421" s="153">
        <f>$E421/(VLOOKUP(AC$2,怪物属性!$B$4:$F$29,3,FALSE)-$G421)/IF(AB421&lt;0,ABS(AB421),AB421)</f>
        <v>-2.2401170924225884</v>
      </c>
      <c r="AD421" s="152">
        <f>VLOOKUP(AD$2,怪物属性!$B$4:$F$29,5,FALSE)/($F421-VLOOKUP(AD$2,怪物属性!$B$4:$F$29,4,FALSE))</f>
        <v>13.225650066108418</v>
      </c>
      <c r="AE421" s="153">
        <f>$E421/(VLOOKUP(AE$2,怪物属性!$B$4:$F$29,3,FALSE)-$G421)/IF(AD421&lt;0,ABS(AD421),AD421)</f>
        <v>-2.6731818194926138</v>
      </c>
      <c r="AF421" s="152">
        <f>VLOOKUP(AF$2,怪物属性!$B$4:$F$29,5,FALSE)/($F421-VLOOKUP(AF$2,怪物属性!$B$4:$F$29,4,FALSE))</f>
        <v>15.745223746634183</v>
      </c>
      <c r="AG421" s="153">
        <f>$E421/(VLOOKUP(AG$2,怪物属性!$B$4:$F$29,3,FALSE)-$G421)/IF(AF421&lt;0,ABS(AF421),AF421)</f>
        <v>-3.6205146951737897</v>
      </c>
      <c r="AH421" s="152">
        <f>VLOOKUP(AH$2,怪物属性!$B$4:$F$29,5,FALSE)/($F421-VLOOKUP(AH$2,怪物属性!$B$4:$F$29,4,FALSE))</f>
        <v>17.793103448275861</v>
      </c>
      <c r="AI421" s="153">
        <f>$E421/(VLOOKUP(AI$2,怪物属性!$B$4:$F$29,3,FALSE)-$G421)/IF(AH421&lt;0,ABS(AH421),AH421)</f>
        <v>-8.3283053131040941</v>
      </c>
      <c r="AJ421" s="152">
        <f>VLOOKUP(AJ$2,怪物属性!$B$4:$F$29,5,FALSE)/($F421-VLOOKUP(AJ$2,怪物属性!$B$4:$F$29,4,FALSE))</f>
        <v>20.804156674660273</v>
      </c>
      <c r="AK421" s="153">
        <f>$E421/(VLOOKUP(AK$2,怪物属性!$B$4:$F$29,3,FALSE)-$G421)/IF(AJ421&lt;0,ABS(AJ421),AJ421)</f>
        <v>10.670944440175209</v>
      </c>
      <c r="AL421" s="152">
        <f>VLOOKUP(AL$2,怪物属性!$B$4:$F$29,5,FALSE)/($F421-VLOOKUP(AL$2,怪物属性!$B$4:$F$29,4,FALSE))</f>
        <v>23.359054689096233</v>
      </c>
      <c r="AM421" s="153">
        <f>$E421/(VLOOKUP(AM$2,怪物属性!$B$4:$F$29,3,FALSE)-$G421)/IF(AL421&lt;0,ABS(AL421),AL421)</f>
        <v>2.5568623867622744</v>
      </c>
      <c r="AN421" s="152">
        <f>VLOOKUP(AN$2,怪物属性!$B$4:$F$29,5,FALSE)/($F421-VLOOKUP(AN$2,怪物属性!$B$4:$F$29,4,FALSE))</f>
        <v>26.941401628505812</v>
      </c>
      <c r="AO421" s="153">
        <f>$E421/(VLOOKUP(AO$2,怪物属性!$B$4:$F$29,3,FALSE)-$G421)/IF(AN421&lt;0,ABS(AN421),AN421)</f>
        <v>1.3021037798321842</v>
      </c>
      <c r="AP421" s="152">
        <f>VLOOKUP(AP$2,怪物属性!$B$4:$F$29,5,FALSE)/($F421-VLOOKUP(AP$2,怪物属性!$B$4:$F$29,4,FALSE))</f>
        <v>29.871648602395894</v>
      </c>
      <c r="AQ421" s="153">
        <f>$E421/(VLOOKUP(AQ$2,怪物属性!$B$4:$F$29,3,FALSE)-$G421)/IF(AP421&lt;0,ABS(AP421),AP421)</f>
        <v>0.81079701624090361</v>
      </c>
      <c r="AR421" s="152">
        <f>VLOOKUP(AR$2,怪物属性!$B$4:$F$29,5,FALSE)/($F421-VLOOKUP(AR$2,怪物属性!$B$4:$F$29,4,FALSE))</f>
        <v>34.106495026331189</v>
      </c>
      <c r="AS421" s="153">
        <f>$E421/(VLOOKUP(AS$2,怪物属性!$B$4:$F$29,3,FALSE)-$G421)/IF(AR421&lt;0,ABS(AR421),AR421)</f>
        <v>0.53987211308844929</v>
      </c>
      <c r="AT421" s="152">
        <f>VLOOKUP(AT$2,怪物属性!$B$4:$F$29,5,FALSE)/($F421-VLOOKUP(AT$2,怪物属性!$B$4:$F$29,4,FALSE))</f>
        <v>37.626865671641788</v>
      </c>
      <c r="AU421" s="153">
        <f>$E421/(VLOOKUP(AU$2,怪物属性!$B$4:$F$29,3,FALSE)-$G421)/IF(AT421&lt;0,ABS(AT421),AT421)</f>
        <v>0.38415491688002601</v>
      </c>
      <c r="AV421" s="152">
        <f>VLOOKUP(AV$2,怪物属性!$B$4:$F$29,5,FALSE)/($F421-VLOOKUP(AV$2,怪物属性!$B$4:$F$29,4,FALSE))</f>
        <v>42.886089813800659</v>
      </c>
      <c r="AW421" s="153">
        <f>$E421/(VLOOKUP(AW$2,怪物属性!$B$4:$F$29,3,FALSE)-$G421)/IF(AV421&lt;0,ABS(AV421),AV421)</f>
        <v>0.26897518910514018</v>
      </c>
      <c r="AX421" s="152">
        <f>VLOOKUP(AX$2,怪物属性!$B$4:$F$29,5,FALSE)/($F421-VLOOKUP(AX$2,怪物属性!$B$4:$F$29,4,FALSE))</f>
        <v>47.256412344271638</v>
      </c>
      <c r="AY421" s="153">
        <f>$E421/(VLOOKUP(AY$2,怪物属性!$B$4:$F$29,3,FALSE)-$G421)/IF(AX421&lt;0,ABS(AX421),AX421)</f>
        <v>0.20196470101465927</v>
      </c>
      <c r="AZ421" s="152">
        <f>VLOOKUP(AZ$2,怪物属性!$B$4:$F$29,5,FALSE)/($F421-VLOOKUP(AZ$2,怪物属性!$B$4:$F$29,4,FALSE))</f>
        <v>53.751295336787564</v>
      </c>
      <c r="BA421" s="153">
        <f>$E421/(VLOOKUP(BA$2,怪物属性!$B$4:$F$29,3,FALSE)-$G421)/IF(AZ421&lt;0,ABS(AZ421),AZ421)</f>
        <v>0.1434449871022955</v>
      </c>
      <c r="BB421" s="152">
        <f>VLOOKUP(BB$2,怪物属性!$B$4:$F$29,5,FALSE)/($F421-VLOOKUP(BB$2,怪物属性!$B$4:$F$29,4,FALSE))</f>
        <v>59.93569431500466</v>
      </c>
      <c r="BC421" s="153">
        <f>$E421/(VLOOKUP(BC$2,怪物属性!$B$4:$F$29,3,FALSE)-$G421)/IF(BB421&lt;0,ABS(BB421),BB421)</f>
        <v>0.10450936856375391</v>
      </c>
      <c r="BD421" s="152">
        <f>VLOOKUP(BD$2,怪物属性!$B$4:$F$29,5,FALSE)/($F421-VLOOKUP(BD$2,怪物属性!$B$4:$F$29,4,FALSE))</f>
        <v>71.350297422339722</v>
      </c>
      <c r="BE421" s="153">
        <f>$E421/(VLOOKUP(BE$2,怪物属性!$B$4:$F$29,3,FALSE)-$G421)/IF(BD421&lt;0,ABS(BD421),BD421)</f>
        <v>6.4622896986662043E-2</v>
      </c>
    </row>
    <row r="422" spans="1:57" x14ac:dyDescent="0.15">
      <c r="A422" s="30">
        <f>VLOOKUP(B422,装备升级!W:AB,静态模拟!C422+1,FALSE)+IF(静态模拟!D422=0,0,VLOOKUP(B422,装备强化!AP:AZ,静态模拟!D422+1,FALSE))</f>
        <v>23625</v>
      </c>
      <c r="B422" s="149">
        <v>35</v>
      </c>
      <c r="C422" s="149">
        <v>3</v>
      </c>
      <c r="D422" s="149">
        <v>9</v>
      </c>
      <c r="E422" s="149">
        <f t="shared" si="19"/>
        <v>58920</v>
      </c>
      <c r="F422" s="22">
        <f t="shared" si="20"/>
        <v>19640</v>
      </c>
      <c r="G422" s="22">
        <f t="shared" si="21"/>
        <v>9820</v>
      </c>
      <c r="H422" s="152">
        <f>VLOOKUP(H$2,怪物属性!$B$4:$F$29,5,FALSE)/($F422-VLOOKUP(H$2,怪物属性!$B$4:$F$29,4,FALSE))</f>
        <v>0.57646435197455603</v>
      </c>
      <c r="I422" s="153">
        <f>$E422/(VLOOKUP(I$2,怪物属性!$B$4:$F$29,3,FALSE)-$G422)/IF(H422&lt;0,ABS(H422),H422)</f>
        <v>-12.357546725367822</v>
      </c>
      <c r="J422" s="152">
        <f>VLOOKUP(J$2,怪物属性!$B$4:$F$29,5,FALSE)/($F422-VLOOKUP(J$2,怪物属性!$B$4:$F$29,4,FALSE))</f>
        <v>0.85897778967085903</v>
      </c>
      <c r="K422" s="153">
        <f>$E422/(VLOOKUP(K$2,怪物属性!$B$4:$F$29,3,FALSE)-$G422)/IF(J422&lt;0,ABS(J422),J422)</f>
        <v>-8.7402088275362733</v>
      </c>
      <c r="L422" s="152">
        <f>VLOOKUP(L$2,怪物属性!$B$4:$F$29,5,FALSE)/($F422-VLOOKUP(L$2,怪物属性!$B$4:$F$29,4,FALSE))</f>
        <v>1.3722438391699092</v>
      </c>
      <c r="M422" s="153">
        <f>$E422/(VLOOKUP(M$2,怪物属性!$B$4:$F$29,3,FALSE)-$G422)/IF(L422&lt;0,ABS(L422),L422)</f>
        <v>-5.7843156978756314</v>
      </c>
      <c r="N422" s="152">
        <f>VLOOKUP(N$2,怪物属性!$B$4:$F$29,5,FALSE)/($F422-VLOOKUP(N$2,怪物属性!$B$4:$F$29,4,FALSE))</f>
        <v>1.8037332168977185</v>
      </c>
      <c r="O422" s="153">
        <f>$E422/(VLOOKUP(O$2,怪物属性!$B$4:$F$29,3,FALSE)-$G422)/IF(N422&lt;0,ABS(N422),N422)</f>
        <v>-4.6685128775492437</v>
      </c>
      <c r="P422" s="152">
        <f>VLOOKUP(P$2,怪物属性!$B$4:$F$29,5,FALSE)/($F422-VLOOKUP(P$2,怪物属性!$B$4:$F$29,4,FALSE))</f>
        <v>2.528198908429351</v>
      </c>
      <c r="Q422" s="153">
        <f>$E422/(VLOOKUP(Q$2,怪物属性!$B$4:$F$29,3,FALSE)-$G422)/IF(P422&lt;0,ABS(P422),P422)</f>
        <v>-3.5482838502034473</v>
      </c>
      <c r="R422" s="152">
        <f>VLOOKUP(R$2,怪物属性!$B$4:$F$29,5,FALSE)/($F422-VLOOKUP(R$2,怪物属性!$B$4:$F$29,4,FALSE))</f>
        <v>3.1386055843504432</v>
      </c>
      <c r="S422" s="153">
        <f>$E422/(VLOOKUP(S$2,怪物属性!$B$4:$F$29,3,FALSE)-$G422)/IF(R422&lt;0,ABS(R422),R422)</f>
        <v>-3.070439614509489</v>
      </c>
      <c r="T422" s="152">
        <f>VLOOKUP(T$2,怪物属性!$B$4:$F$29,5,FALSE)/($F422-VLOOKUP(T$2,怪物属性!$B$4:$F$29,4,FALSE))</f>
        <v>4.0901002365131207</v>
      </c>
      <c r="U422" s="153">
        <f>$E422/(VLOOKUP(U$2,怪物属性!$B$4:$F$29,3,FALSE)-$G422)/IF(T422&lt;0,ABS(T422),T422)</f>
        <v>-2.5357357726722696</v>
      </c>
      <c r="V422" s="152">
        <f>VLOOKUP(V$2,怪物属性!$B$4:$F$29,5,FALSE)/($F422-VLOOKUP(V$2,怪物属性!$B$4:$F$29,4,FALSE))</f>
        <v>4.8491747296528169</v>
      </c>
      <c r="W422" s="153">
        <f>$E422/(VLOOKUP(W$2,怪物属性!$B$4:$F$29,3,FALSE)-$G422)/IF(V422&lt;0,ABS(V422),V422)</f>
        <v>-2.3174749431166437</v>
      </c>
      <c r="X422" s="152">
        <f>VLOOKUP(X$2,怪物属性!$B$4:$F$29,5,FALSE)/($F422-VLOOKUP(X$2,怪物属性!$B$4:$F$29,4,FALSE))</f>
        <v>6.0357286692365228</v>
      </c>
      <c r="Y422" s="153">
        <f>$E422/(VLOOKUP(Y$2,怪物属性!$B$4:$F$29,3,FALSE)-$G422)/IF(X422&lt;0,ABS(X422),X422)</f>
        <v>-2.0324526812234338</v>
      </c>
      <c r="Z422" s="152">
        <f>VLOOKUP(Z$2,怪物属性!$B$4:$F$29,5,FALSE)/($F422-VLOOKUP(Z$2,怪物属性!$B$4:$F$29,4,FALSE))</f>
        <v>6.9731805224271337</v>
      </c>
      <c r="AA422" s="153">
        <f>$E422/(VLOOKUP(AA$2,怪物属性!$B$4:$F$29,3,FALSE)-$G422)/IF(Z422&lt;0,ABS(Z422),Z422)</f>
        <v>-1.9397419520970696</v>
      </c>
      <c r="AB422" s="152">
        <f>VLOOKUP(AB$2,怪物属性!$B$4:$F$29,5,FALSE)/($F422-VLOOKUP(AB$2,怪物属性!$B$4:$F$29,4,FALSE))</f>
        <v>11.512231282431431</v>
      </c>
      <c r="AC422" s="153">
        <f>$E422/(VLOOKUP(AC$2,怪物属性!$B$4:$F$29,3,FALSE)-$G422)/IF(AB422&lt;0,ABS(AB422),AB422)</f>
        <v>-2.2329994639660447</v>
      </c>
      <c r="AD422" s="152">
        <f>VLOOKUP(AD$2,怪物属性!$B$4:$F$29,5,FALSE)/($F422-VLOOKUP(AD$2,怪物属性!$B$4:$F$29,4,FALSE))</f>
        <v>13.200716395399988</v>
      </c>
      <c r="AE422" s="153">
        <f>$E422/(VLOOKUP(AE$2,怪物属性!$B$4:$F$29,3,FALSE)-$G422)/IF(AD422&lt;0,ABS(AD422),AD422)</f>
        <v>-2.6583645769027733</v>
      </c>
      <c r="AF422" s="152">
        <f>VLOOKUP(AF$2,怪物属性!$B$4:$F$29,5,FALSE)/($F422-VLOOKUP(AF$2,怪物属性!$B$4:$F$29,4,FALSE))</f>
        <v>15.714998720245713</v>
      </c>
      <c r="AG422" s="153">
        <f>$E422/(VLOOKUP(AG$2,怪物属性!$B$4:$F$29,3,FALSE)-$G422)/IF(AF422&lt;0,ABS(AF422),AF422)</f>
        <v>-3.5809784419987487</v>
      </c>
      <c r="AH422" s="152">
        <f>VLOOKUP(AH$2,怪物属性!$B$4:$F$29,5,FALSE)/($F422-VLOOKUP(AH$2,怪物属性!$B$4:$F$29,4,FALSE))</f>
        <v>17.758310520140789</v>
      </c>
      <c r="AI422" s="153">
        <f>$E422/(VLOOKUP(AI$2,怪物属性!$B$4:$F$29,3,FALSE)-$G422)/IF(AH422&lt;0,ABS(AH422),AH422)</f>
        <v>-8.0531145446335124</v>
      </c>
      <c r="AJ422" s="152">
        <f>VLOOKUP(AJ$2,怪物属性!$B$4:$F$29,5,FALSE)/($F422-VLOOKUP(AJ$2,怪物属性!$B$4:$F$29,4,FALSE))</f>
        <v>20.76266453928999</v>
      </c>
      <c r="AK422" s="153">
        <f>$E422/(VLOOKUP(AK$2,怪物属性!$B$4:$F$29,3,FALSE)-$G422)/IF(AJ422&lt;0,ABS(AJ422),AJ422)</f>
        <v>11.351144240375008</v>
      </c>
      <c r="AL422" s="152">
        <f>VLOOKUP(AL$2,怪物属性!$B$4:$F$29,5,FALSE)/($F422-VLOOKUP(AL$2,怪物属性!$B$4:$F$29,4,FALSE))</f>
        <v>23.311425270169238</v>
      </c>
      <c r="AM422" s="153">
        <f>$E422/(VLOOKUP(AM$2,怪物属性!$B$4:$F$29,3,FALSE)-$G422)/IF(AL422&lt;0,ABS(AL422),AL422)</f>
        <v>2.6056865823200748</v>
      </c>
      <c r="AN422" s="152">
        <f>VLOOKUP(AN$2,怪物属性!$B$4:$F$29,5,FALSE)/($F422-VLOOKUP(AN$2,怪物属性!$B$4:$F$29,4,FALSE))</f>
        <v>26.8852698104035</v>
      </c>
      <c r="AO422" s="153">
        <f>$E422/(VLOOKUP(AO$2,怪物属性!$B$4:$F$29,3,FALSE)-$G422)/IF(AN422&lt;0,ABS(AN422),AN422)</f>
        <v>1.3186128979887695</v>
      </c>
      <c r="AP422" s="152">
        <f>VLOOKUP(AP$2,怪物属性!$B$4:$F$29,5,FALSE)/($F422-VLOOKUP(AP$2,怪物属性!$B$4:$F$29,4,FALSE))</f>
        <v>29.807883876476449</v>
      </c>
      <c r="AQ422" s="153">
        <f>$E422/(VLOOKUP(AQ$2,怪物属性!$B$4:$F$29,3,FALSE)-$G422)/IF(AP422&lt;0,ABS(AP422),AP422)</f>
        <v>0.81883109532216458</v>
      </c>
      <c r="AR422" s="152">
        <f>VLOOKUP(AR$2,怪物属性!$B$4:$F$29,5,FALSE)/($F422-VLOOKUP(AR$2,怪物属性!$B$4:$F$29,4,FALSE))</f>
        <v>34.03182017223763</v>
      </c>
      <c r="AS422" s="153">
        <f>$E422/(VLOOKUP(AS$2,怪物属性!$B$4:$F$29,3,FALSE)-$G422)/IF(AR422&lt;0,ABS(AR422),AR422)</f>
        <v>0.54444052046053681</v>
      </c>
      <c r="AT422" s="152">
        <f>VLOOKUP(AT$2,怪物属性!$B$4:$F$29,5,FALSE)/($F422-VLOOKUP(AT$2,怪物属性!$B$4:$F$29,4,FALSE))</f>
        <v>37.54196750902527</v>
      </c>
      <c r="AU422" s="153">
        <f>$E422/(VLOOKUP(AU$2,怪物属性!$B$4:$F$29,3,FALSE)-$G422)/IF(AT422&lt;0,ABS(AT422),AT422)</f>
        <v>0.38703910801325808</v>
      </c>
      <c r="AV422" s="152">
        <f>VLOOKUP(AV$2,怪物属性!$B$4:$F$29,5,FALSE)/($F422-VLOOKUP(AV$2,怪物属性!$B$4:$F$29,4,FALSE))</f>
        <v>42.785669684670623</v>
      </c>
      <c r="AW422" s="153">
        <f>$E422/(VLOOKUP(AW$2,怪物属性!$B$4:$F$29,3,FALSE)-$G422)/IF(AV422&lt;0,ABS(AV422),AV422)</f>
        <v>0.27081545607124119</v>
      </c>
      <c r="AX422" s="152">
        <f>VLOOKUP(AX$2,怪物属性!$B$4:$F$29,5,FALSE)/($F422-VLOOKUP(AX$2,怪物属性!$B$4:$F$29,4,FALSE))</f>
        <v>47.141255787507106</v>
      </c>
      <c r="AY422" s="153">
        <f>$E422/(VLOOKUP(AY$2,怪物属性!$B$4:$F$29,3,FALSE)-$G422)/IF(AX422&lt;0,ABS(AX422),AX422)</f>
        <v>0.20326242271329067</v>
      </c>
      <c r="AZ422" s="152">
        <f>VLOOKUP(AZ$2,怪物属性!$B$4:$F$29,5,FALSE)/($F422-VLOOKUP(AZ$2,怪物属性!$B$4:$F$29,4,FALSE))</f>
        <v>53.612403100775197</v>
      </c>
      <c r="BA422" s="153">
        <f>$E422/(VLOOKUP(BA$2,怪物属性!$B$4:$F$29,3,FALSE)-$G422)/IF(AZ422&lt;0,ABS(AZ422),AZ422)</f>
        <v>0.1443203442719633</v>
      </c>
      <c r="BB422" s="152">
        <f>VLOOKUP(BB$2,怪物属性!$B$4:$F$29,5,FALSE)/($F422-VLOOKUP(BB$2,怪物属性!$B$4:$F$29,4,FALSE))</f>
        <v>59.768587360594793</v>
      </c>
      <c r="BC422" s="153">
        <f>$E422/(VLOOKUP(BC$2,怪物属性!$B$4:$F$29,3,FALSE)-$G422)/IF(BB422&lt;0,ABS(BB422),BB422)</f>
        <v>0.10512979821197101</v>
      </c>
      <c r="BD422" s="152">
        <f>VLOOKUP(BD$2,怪物属性!$B$4:$F$29,5,FALSE)/($F422-VLOOKUP(BD$2,怪物属性!$B$4:$F$29,4,FALSE))</f>
        <v>71.115283267457187</v>
      </c>
      <c r="BE422" s="153">
        <f>$E422/(VLOOKUP(BE$2,怪物属性!$B$4:$F$29,3,FALSE)-$G422)/IF(BD422&lt;0,ABS(BD422),BD422)</f>
        <v>6.5012075510366737E-2</v>
      </c>
    </row>
    <row r="423" spans="1:57" x14ac:dyDescent="0.15">
      <c r="A423" s="30">
        <f>VLOOKUP(B423,装备升级!W:AB,静态模拟!C423+1,FALSE)+IF(静态模拟!D423=0,0,VLOOKUP(B423,装备强化!AP:AZ,静态模拟!D423+1,FALSE))</f>
        <v>30705</v>
      </c>
      <c r="B423" s="149">
        <v>35</v>
      </c>
      <c r="C423" s="149">
        <v>3</v>
      </c>
      <c r="D423" s="149">
        <v>10</v>
      </c>
      <c r="E423" s="149">
        <f t="shared" si="19"/>
        <v>59010</v>
      </c>
      <c r="F423" s="22">
        <f t="shared" si="20"/>
        <v>19670</v>
      </c>
      <c r="G423" s="22">
        <f t="shared" si="21"/>
        <v>9835</v>
      </c>
      <c r="H423" s="152">
        <f>VLOOKUP(H$2,怪物属性!$B$4:$F$29,5,FALSE)/($F423-VLOOKUP(H$2,怪物属性!$B$4:$F$29,4,FALSE))</f>
        <v>0.5755490870600688</v>
      </c>
      <c r="I423" s="153">
        <f>$E423/(VLOOKUP(I$2,怪物属性!$B$4:$F$29,3,FALSE)-$G423)/IF(H423&lt;0,ABS(H423),H423)</f>
        <v>-12.373663928354432</v>
      </c>
      <c r="J423" s="152">
        <f>VLOOKUP(J$2,怪物属性!$B$4:$F$29,5,FALSE)/($F423-VLOOKUP(J$2,怪物属性!$B$4:$F$29,4,FALSE))</f>
        <v>0.85760085492920113</v>
      </c>
      <c r="K423" s="153">
        <f>$E423/(VLOOKUP(K$2,怪物属性!$B$4:$F$29,3,FALSE)-$G423)/IF(J423&lt;0,ABS(J423),J423)</f>
        <v>-8.7508881654406476</v>
      </c>
      <c r="L423" s="152">
        <f>VLOOKUP(L$2,怪物属性!$B$4:$F$29,5,FALSE)/($F423-VLOOKUP(L$2,怪物属性!$B$4:$F$29,4,FALSE))</f>
        <v>1.3700226610553576</v>
      </c>
      <c r="M423" s="153">
        <f>$E423/(VLOOKUP(M$2,怪物属性!$B$4:$F$29,3,FALSE)-$G423)/IF(L423&lt;0,ABS(L423),L423)</f>
        <v>-5.7908416571318488</v>
      </c>
      <c r="N423" s="152">
        <f>VLOOKUP(N$2,怪物属性!$B$4:$F$29,5,FALSE)/($F423-VLOOKUP(N$2,怪物属性!$B$4:$F$29,4,FALSE))</f>
        <v>1.8007846556233653</v>
      </c>
      <c r="O423" s="153">
        <f>$E423/(VLOOKUP(O$2,怪物属性!$B$4:$F$29,3,FALSE)-$G423)/IF(N423&lt;0,ABS(N423),N423)</f>
        <v>-4.6732813257985786</v>
      </c>
      <c r="P423" s="152">
        <f>VLOOKUP(P$2,怪物属性!$B$4:$F$29,5,FALSE)/($F423-VLOOKUP(P$2,怪物属性!$B$4:$F$29,4,FALSE))</f>
        <v>2.5240244372282459</v>
      </c>
      <c r="Q423" s="153">
        <f>$E423/(VLOOKUP(Q$2,怪物属性!$B$4:$F$29,3,FALSE)-$G423)/IF(P423&lt;0,ABS(P423),P423)</f>
        <v>-3.5514704393934853</v>
      </c>
      <c r="R423" s="152">
        <f>VLOOKUP(R$2,怪物属性!$B$4:$F$29,5,FALSE)/($F423-VLOOKUP(R$2,怪物属性!$B$4:$F$29,4,FALSE))</f>
        <v>3.1333667167417794</v>
      </c>
      <c r="S423" s="153">
        <f>$E423/(VLOOKUP(S$2,怪物属性!$B$4:$F$29,3,FALSE)-$G423)/IF(R423&lt;0,ABS(R423),R423)</f>
        <v>-3.0727325948322446</v>
      </c>
      <c r="T423" s="152">
        <f>VLOOKUP(T$2,怪物属性!$B$4:$F$29,5,FALSE)/($F423-VLOOKUP(T$2,怪物属性!$B$4:$F$29,4,FALSE))</f>
        <v>4.0832021587587137</v>
      </c>
      <c r="U423" s="153">
        <f>$E423/(VLOOKUP(U$2,怪物属性!$B$4:$F$29,3,FALSE)-$G423)/IF(T423&lt;0,ABS(T423),T423)</f>
        <v>-2.5372002860966969</v>
      </c>
      <c r="V423" s="152">
        <f>VLOOKUP(V$2,怪物属性!$B$4:$F$29,5,FALSE)/($F423-VLOOKUP(V$2,怪物属性!$B$4:$F$29,4,FALSE))</f>
        <v>4.8409090909090908</v>
      </c>
      <c r="W423" s="153">
        <f>$E423/(VLOOKUP(W$2,怪物属性!$B$4:$F$29,3,FALSE)-$G423)/IF(V423&lt;0,ABS(V423),V423)</f>
        <v>-2.3183452177500148</v>
      </c>
      <c r="X423" s="152">
        <f>VLOOKUP(X$2,怪物属性!$B$4:$F$29,5,FALSE)/($F423-VLOOKUP(X$2,怪物属性!$B$4:$F$29,4,FALSE))</f>
        <v>6.0253288151168798</v>
      </c>
      <c r="Y423" s="153">
        <f>$E423/(VLOOKUP(Y$2,怪物属性!$B$4:$F$29,3,FALSE)-$G423)/IF(X423&lt;0,ABS(X423),X423)</f>
        <v>-2.0327223705617175</v>
      </c>
      <c r="Z423" s="152">
        <f>VLOOKUP(Z$2,怪物属性!$B$4:$F$29,5,FALSE)/($F423-VLOOKUP(Z$2,怪物属性!$B$4:$F$29,4,FALSE))</f>
        <v>6.9610314187815785</v>
      </c>
      <c r="AA423" s="153">
        <f>$E423/(VLOOKUP(AA$2,怪物属性!$B$4:$F$29,3,FALSE)-$G423)/IF(Z423&lt;0,ABS(Z423),Z423)</f>
        <v>-1.9394170717968306</v>
      </c>
      <c r="AB423" s="152">
        <f>VLOOKUP(AB$2,怪物属性!$B$4:$F$29,5,FALSE)/($F423-VLOOKUP(AB$2,怪物属性!$B$4:$F$29,4,FALSE))</f>
        <v>11.490935997040326</v>
      </c>
      <c r="AC423" s="153">
        <f>$E423/(VLOOKUP(AC$2,怪物属性!$B$4:$F$29,3,FALSE)-$G423)/IF(AB423&lt;0,ABS(AB423),AB423)</f>
        <v>-2.2259869525571125</v>
      </c>
      <c r="AD423" s="152">
        <f>VLOOKUP(AD$2,怪物属性!$B$4:$F$29,5,FALSE)/($F423-VLOOKUP(AD$2,怪物属性!$B$4:$F$29,4,FALSE))</f>
        <v>13.175876560245875</v>
      </c>
      <c r="AE423" s="153">
        <f>$E423/(VLOOKUP(AE$2,怪物属性!$B$4:$F$29,3,FALSE)-$G423)/IF(AD423&lt;0,ABS(AD423),AD423)</f>
        <v>-2.6438249162795433</v>
      </c>
      <c r="AF423" s="152">
        <f>VLOOKUP(AF$2,怪物属性!$B$4:$F$29,5,FALSE)/($F423-VLOOKUP(AF$2,怪物属性!$B$4:$F$29,4,FALSE))</f>
        <v>15.684889513347809</v>
      </c>
      <c r="AG423" s="153">
        <f>$E423/(VLOOKUP(AG$2,怪物属性!$B$4:$F$29,3,FALSE)-$G423)/IF(AF423&lt;0,ABS(AF423),AF423)</f>
        <v>-3.5425797360017586</v>
      </c>
      <c r="AH423" s="152">
        <f>VLOOKUP(AH$2,怪物属性!$B$4:$F$29,5,FALSE)/($F423-VLOOKUP(AH$2,怪物属性!$B$4:$F$29,4,FALSE))</f>
        <v>17.723653395784542</v>
      </c>
      <c r="AI423" s="153">
        <f>$E423/(VLOOKUP(AI$2,怪物属性!$B$4:$F$29,3,FALSE)-$G423)/IF(AH423&lt;0,ABS(AH423),AH423)</f>
        <v>-7.7973044397463012</v>
      </c>
      <c r="AJ423" s="152">
        <f>VLOOKUP(AJ$2,怪物属性!$B$4:$F$29,5,FALSE)/($F423-VLOOKUP(AJ$2,怪物属性!$B$4:$F$29,4,FALSE))</f>
        <v>20.721337579617835</v>
      </c>
      <c r="AK423" s="153">
        <f>$E423/(VLOOKUP(AK$2,怪物属性!$B$4:$F$29,3,FALSE)-$G423)/IF(AJ423&lt;0,ABS(AJ423),AJ423)</f>
        <v>12.118251633799916</v>
      </c>
      <c r="AL423" s="152">
        <f>VLOOKUP(AL$2,怪物属性!$B$4:$F$29,5,FALSE)/($F423-VLOOKUP(AL$2,怪物属性!$B$4:$F$29,4,FALSE))</f>
        <v>23.263989690022385</v>
      </c>
      <c r="AM423" s="153">
        <f>$E423/(VLOOKUP(AM$2,怪物属性!$B$4:$F$29,3,FALSE)-$G423)/IF(AL423&lt;0,ABS(AL423),AL423)</f>
        <v>2.6560610084319078</v>
      </c>
      <c r="AN423" s="152">
        <f>VLOOKUP(AN$2,怪物属性!$B$4:$F$29,5,FALSE)/($F423-VLOOKUP(AN$2,怪物属性!$B$4:$F$29,4,FALSE))</f>
        <v>26.829371404809759</v>
      </c>
      <c r="AO423" s="153">
        <f>$E423/(VLOOKUP(AO$2,怪物属性!$B$4:$F$29,3,FALSE)-$G423)/IF(AN423&lt;0,ABS(AN423),AN423)</f>
        <v>1.3354311980953939</v>
      </c>
      <c r="AP423" s="152">
        <f>VLOOKUP(AP$2,怪物属性!$B$4:$F$29,5,FALSE)/($F423-VLOOKUP(AP$2,怪物属性!$B$4:$F$29,4,FALSE))</f>
        <v>29.744390798068732</v>
      </c>
      <c r="AQ423" s="153">
        <f>$E423/(VLOOKUP(AQ$2,怪物属性!$B$4:$F$29,3,FALSE)-$G423)/IF(AP423&lt;0,ABS(AP423),AP423)</f>
        <v>0.8269710154462574</v>
      </c>
      <c r="AR423" s="152">
        <f>VLOOKUP(AR$2,怪物属性!$B$4:$F$29,5,FALSE)/($F423-VLOOKUP(AR$2,怪物属性!$B$4:$F$29,4,FALSE))</f>
        <v>33.957471599184387</v>
      </c>
      <c r="AS423" s="153">
        <f>$E423/(VLOOKUP(AS$2,怪物属性!$B$4:$F$29,3,FALSE)-$G423)/IF(AR423&lt;0,ABS(AR423),AR423)</f>
        <v>0.54905588917524095</v>
      </c>
      <c r="AT423" s="152">
        <f>VLOOKUP(AT$2,怪物属性!$B$4:$F$29,5,FALSE)/($F423-VLOOKUP(AT$2,怪物属性!$B$4:$F$29,4,FALSE))</f>
        <v>37.457451598379109</v>
      </c>
      <c r="AU423" s="153">
        <f>$E423/(VLOOKUP(AU$2,怪物属性!$B$4:$F$29,3,FALSE)-$G423)/IF(AT423&lt;0,ABS(AT423),AT423)</f>
        <v>0.38994739418408325</v>
      </c>
      <c r="AV423" s="152">
        <f>VLOOKUP(AV$2,怪物属性!$B$4:$F$29,5,FALSE)/($F423-VLOOKUP(AV$2,怪物属性!$B$4:$F$29,4,FALSE))</f>
        <v>42.685718735399469</v>
      </c>
      <c r="AW423" s="153">
        <f>$E423/(VLOOKUP(AW$2,怪物属性!$B$4:$F$29,3,FALSE)-$G423)/IF(AV423&lt;0,ABS(AV423),AV423)</f>
        <v>0.27266855518085836</v>
      </c>
      <c r="AX423" s="152">
        <f>VLOOKUP(AX$2,怪物属性!$B$4:$F$29,5,FALSE)/($F423-VLOOKUP(AX$2,怪物属性!$B$4:$F$29,4,FALSE))</f>
        <v>47.026659103800341</v>
      </c>
      <c r="AY423" s="153">
        <f>$E423/(VLOOKUP(AY$2,怪物属性!$B$4:$F$29,3,FALSE)-$G423)/IF(AX423&lt;0,ABS(AX423),AX423)</f>
        <v>0.20456800816879622</v>
      </c>
      <c r="AZ423" s="152">
        <f>VLOOKUP(AZ$2,怪物属性!$B$4:$F$29,5,FALSE)/($F423-VLOOKUP(AZ$2,怪物属性!$B$4:$F$29,4,FALSE))</f>
        <v>53.47422680412371</v>
      </c>
      <c r="BA423" s="153">
        <f>$E423/(VLOOKUP(BA$2,怪物属性!$B$4:$F$29,3,FALSE)-$G423)/IF(AZ423&lt;0,ABS(AZ423),AZ423)</f>
        <v>0.1452002983166418</v>
      </c>
      <c r="BB423" s="152">
        <f>VLOOKUP(BB$2,怪物属性!$B$4:$F$29,5,FALSE)/($F423-VLOOKUP(BB$2,怪物属性!$B$4:$F$29,4,FALSE))</f>
        <v>59.602409638554214</v>
      </c>
      <c r="BC423" s="153">
        <f>$E423/(VLOOKUP(BC$2,怪物属性!$B$4:$F$29,3,FALSE)-$G423)/IF(BB423&lt;0,ABS(BB423),BB423)</f>
        <v>0.10575311288333974</v>
      </c>
      <c r="BD423" s="152">
        <f>VLOOKUP(BD$2,怪物属性!$B$4:$F$29,5,FALSE)/($F423-VLOOKUP(BD$2,怪物属性!$B$4:$F$29,4,FALSE))</f>
        <v>70.881812212738012</v>
      </c>
      <c r="BE423" s="153">
        <f>$E423/(VLOOKUP(BE$2,怪物属性!$B$4:$F$29,3,FALSE)-$G423)/IF(BD423&lt;0,ABS(BD423),BD423)</f>
        <v>6.5402826217052554E-2</v>
      </c>
    </row>
    <row r="424" spans="1:57" x14ac:dyDescent="0.15">
      <c r="A424" s="30">
        <f>VLOOKUP(B424,装备升级!W:AB,静态模拟!C424+1,FALSE)+IF(静态模拟!D424=0,0,VLOOKUP(B424,装备强化!AP:AZ,静态模拟!D424+1,FALSE))</f>
        <v>220</v>
      </c>
      <c r="B424" s="149">
        <v>35</v>
      </c>
      <c r="C424" s="149">
        <v>4</v>
      </c>
      <c r="D424" s="149">
        <v>0</v>
      </c>
      <c r="E424" s="149">
        <f t="shared" si="19"/>
        <v>72690</v>
      </c>
      <c r="F424" s="22">
        <f t="shared" si="20"/>
        <v>24230</v>
      </c>
      <c r="G424" s="22">
        <f t="shared" si="21"/>
        <v>12115</v>
      </c>
      <c r="H424" s="152">
        <f>VLOOKUP(H$2,怪物属性!$B$4:$F$29,5,FALSE)/($F424-VLOOKUP(H$2,怪物属性!$B$4:$F$29,4,FALSE))</f>
        <v>0.46365380515881477</v>
      </c>
      <c r="I424" s="153">
        <f>$E424/(VLOOKUP(I$2,怪物属性!$B$4:$F$29,3,FALSE)-$G424)/IF(H424&lt;0,ABS(H424),H424)</f>
        <v>-14.837824642477171</v>
      </c>
      <c r="J424" s="152">
        <f>VLOOKUP(J$2,怪物属性!$B$4:$F$29,5,FALSE)/($F424-VLOOKUP(J$2,怪物属性!$B$4:$F$29,4,FALSE))</f>
        <v>0.68958109559613323</v>
      </c>
      <c r="K424" s="153">
        <f>$E424/(VLOOKUP(K$2,怪物属性!$B$4:$F$29,3,FALSE)-$G424)/IF(J424&lt;0,ABS(J424),J424)</f>
        <v>-10.392568513251163</v>
      </c>
      <c r="L424" s="152">
        <f>VLOOKUP(L$2,怪物属性!$B$4:$F$29,5,FALSE)/($F424-VLOOKUP(L$2,怪物属性!$B$4:$F$29,4,FALSE))</f>
        <v>1.0995063652896857</v>
      </c>
      <c r="M424" s="153">
        <f>$E424/(VLOOKUP(M$2,怪物属性!$B$4:$F$29,3,FALSE)-$G424)/IF(L424&lt;0,ABS(L424),L424)</f>
        <v>-6.8029930330207895</v>
      </c>
      <c r="N424" s="152">
        <f>VLOOKUP(N$2,怪物属性!$B$4:$F$29,5,FALSE)/($F424-VLOOKUP(N$2,怪物属性!$B$4:$F$29,4,FALSE))</f>
        <v>1.4423882681564246</v>
      </c>
      <c r="O424" s="153">
        <f>$E424/(VLOOKUP(O$2,怪物属性!$B$4:$F$29,3,FALSE)-$G424)/IF(N424&lt;0,ABS(N424),N424)</f>
        <v>-5.4235454804360801</v>
      </c>
      <c r="P424" s="152">
        <f>VLOOKUP(P$2,怪物属性!$B$4:$F$29,5,FALSE)/($F424-VLOOKUP(P$2,怪物属性!$B$4:$F$29,4,FALSE))</f>
        <v>2.0176426591579042</v>
      </c>
      <c r="Q424" s="153">
        <f>$E424/(VLOOKUP(Q$2,怪物属性!$B$4:$F$29,3,FALSE)-$G424)/IF(P424&lt;0,ABS(P424),P424)</f>
        <v>-4.0648981454633502</v>
      </c>
      <c r="R424" s="152">
        <f>VLOOKUP(R$2,怪物属性!$B$4:$F$29,5,FALSE)/($F424-VLOOKUP(R$2,怪物属性!$B$4:$F$29,4,FALSE))</f>
        <v>2.4992677406470509</v>
      </c>
      <c r="S424" s="153">
        <f>$E424/(VLOOKUP(S$2,怪物属性!$B$4:$F$29,3,FALSE)-$G424)/IF(R424&lt;0,ABS(R424),R424)</f>
        <v>-3.4587369442757865</v>
      </c>
      <c r="T424" s="152">
        <f>VLOOKUP(T$2,怪物属性!$B$4:$F$29,5,FALSE)/($F424-VLOOKUP(T$2,怪物属性!$B$4:$F$29,4,FALSE))</f>
        <v>3.2500447467334883</v>
      </c>
      <c r="U424" s="153">
        <f>$E424/(VLOOKUP(U$2,怪物属性!$B$4:$F$29,3,FALSE)-$G424)/IF(T424&lt;0,ABS(T424),T424)</f>
        <v>-2.8041431680215223</v>
      </c>
      <c r="V424" s="152">
        <f>VLOOKUP(V$2,怪物属性!$B$4:$F$29,5,FALSE)/($F424-VLOOKUP(V$2,怪物属性!$B$4:$F$29,4,FALSE))</f>
        <v>3.8447653429602888</v>
      </c>
      <c r="W424" s="153">
        <f>$E424/(VLOOKUP(W$2,怪物属性!$B$4:$F$29,3,FALSE)-$G424)/IF(V424&lt;0,ABS(V424),V424)</f>
        <v>-2.5081222276615383</v>
      </c>
      <c r="X424" s="152">
        <f>VLOOKUP(X$2,怪物属性!$B$4:$F$29,5,FALSE)/($F424-VLOOKUP(X$2,怪物属性!$B$4:$F$29,4,FALSE))</f>
        <v>4.7747940466979202</v>
      </c>
      <c r="Y424" s="153">
        <f>$E424/(VLOOKUP(Y$2,怪物属性!$B$4:$F$29,3,FALSE)-$G424)/IF(X424&lt;0,ABS(X424),X424)</f>
        <v>-2.1447863160302969</v>
      </c>
      <c r="Z424" s="152">
        <f>VLOOKUP(Z$2,怪物属性!$B$4:$F$29,5,FALSE)/($F424-VLOOKUP(Z$2,怪物属性!$B$4:$F$29,4,FALSE))</f>
        <v>5.5035584737591261</v>
      </c>
      <c r="AA424" s="153">
        <f>$E424/(VLOOKUP(AA$2,怪物属性!$B$4:$F$29,3,FALSE)-$G424)/IF(Z424&lt;0,ABS(Z424),Z424)</f>
        <v>-1.9858394588749246</v>
      </c>
      <c r="AB424" s="152">
        <f>VLOOKUP(AB$2,怪物属性!$B$4:$F$29,5,FALSE)/($F424-VLOOKUP(AB$2,怪物属性!$B$4:$F$29,4,FALSE))</f>
        <v>8.9691019347386653</v>
      </c>
      <c r="AC424" s="153">
        <f>$E424/(VLOOKUP(AC$2,怪物属性!$B$4:$F$29,3,FALSE)-$G424)/IF(AB424&lt;0,ABS(AB424),AB424)</f>
        <v>-1.7668389669228151</v>
      </c>
      <c r="AD424" s="152">
        <f>VLOOKUP(AD$2,怪物属性!$B$4:$F$29,5,FALSE)/($F424-VLOOKUP(AD$2,怪物属性!$B$4:$F$29,4,FALSE))</f>
        <v>10.245476271765108</v>
      </c>
      <c r="AE424" s="153">
        <f>$E424/(VLOOKUP(AE$2,怪物属性!$B$4:$F$29,3,FALSE)-$G424)/IF(AD424&lt;0,ABS(AD424),AD424)</f>
        <v>-1.7853141792741489</v>
      </c>
      <c r="AF424" s="152">
        <f>VLOOKUP(AF$2,怪物属性!$B$4:$F$29,5,FALSE)/($F424-VLOOKUP(AF$2,怪物属性!$B$4:$F$29,4,FALSE))</f>
        <v>12.147294490058364</v>
      </c>
      <c r="AG424" s="153">
        <f>$E424/(VLOOKUP(AG$2,怪物属性!$B$4:$F$29,3,FALSE)-$G424)/IF(AF424&lt;0,ABS(AF424),AF424)</f>
        <v>-1.7905591118117039</v>
      </c>
      <c r="AH424" s="152">
        <f>VLOOKUP(AH$2,怪物属性!$B$4:$F$29,5,FALSE)/($F424-VLOOKUP(AH$2,怪物属性!$B$4:$F$29,4,FALSE))</f>
        <v>13.668874172185431</v>
      </c>
      <c r="AI424" s="153">
        <f>$E424/(VLOOKUP(AI$2,怪物属性!$B$4:$F$29,3,FALSE)-$G424)/IF(AH424&lt;0,ABS(AH424),AH424)</f>
        <v>-1.964507392548174</v>
      </c>
      <c r="AJ424" s="152">
        <f>VLOOKUP(AJ$2,怪物属性!$B$4:$F$29,5,FALSE)/($F424-VLOOKUP(AJ$2,怪物属性!$B$4:$F$29,4,FALSE))</f>
        <v>15.908312958435207</v>
      </c>
      <c r="AK424" s="153">
        <f>$E424/(VLOOKUP(AK$2,怪物属性!$B$4:$F$29,3,FALSE)-$G424)/IF(AJ424&lt;0,ABS(AJ424),AJ424)</f>
        <v>-2.2343810036117726</v>
      </c>
      <c r="AL424" s="152">
        <f>VLOOKUP(AL$2,怪物属性!$B$4:$F$29,5,FALSE)/($F424-VLOOKUP(AL$2,怪物属性!$B$4:$F$29,4,FALSE))</f>
        <v>17.768274361498214</v>
      </c>
      <c r="AM424" s="153">
        <f>$E424/(VLOOKUP(AM$2,怪物属性!$B$4:$F$29,3,FALSE)-$G424)/IF(AL424&lt;0,ABS(AL424),AL424)</f>
        <v>-3.0875467275182689</v>
      </c>
      <c r="AN424" s="152">
        <f>VLOOKUP(AN$2,怪物属性!$B$4:$F$29,5,FALSE)/($F424-VLOOKUP(AN$2,怪物属性!$B$4:$F$29,4,FALSE))</f>
        <v>20.38659223761125</v>
      </c>
      <c r="AO424" s="153">
        <f>$E424/(VLOOKUP(AO$2,怪物属性!$B$4:$F$29,3,FALSE)-$G424)/IF(AN424&lt;0,ABS(AN424),AN424)</f>
        <v>-5.6328258241655114</v>
      </c>
      <c r="AP424" s="152">
        <f>VLOOKUP(AP$2,怪物属性!$B$4:$F$29,5,FALSE)/($F424-VLOOKUP(AP$2,怪物属性!$B$4:$F$29,4,FALSE))</f>
        <v>22.469427161553316</v>
      </c>
      <c r="AQ424" s="153">
        <f>$E424/(VLOOKUP(AQ$2,怪物属性!$B$4:$F$29,3,FALSE)-$G424)/IF(AP424&lt;0,ABS(AP424),AP424)</f>
        <v>27.185398708323202</v>
      </c>
      <c r="AR424" s="152">
        <f>VLOOKUP(AR$2,怪物属性!$B$4:$F$29,5,FALSE)/($F424-VLOOKUP(AR$2,怪物属性!$B$4:$F$29,4,FALSE))</f>
        <v>25.49223704351629</v>
      </c>
      <c r="AS424" s="153">
        <f>$E424/(VLOOKUP(AS$2,怪物属性!$B$4:$F$29,3,FALSE)-$G424)/IF(AR424&lt;0,ABS(AR424),AR424)</f>
        <v>3.2219845233719653</v>
      </c>
      <c r="AT424" s="152">
        <f>VLOOKUP(AT$2,怪物属性!$B$4:$F$29,5,FALSE)/($F424-VLOOKUP(AT$2,怪物属性!$B$4:$F$29,4,FALSE))</f>
        <v>27.907749077490774</v>
      </c>
      <c r="AU424" s="153">
        <f>$E424/(VLOOKUP(AU$2,怪物属性!$B$4:$F$29,3,FALSE)-$G424)/IF(AT424&lt;0,ABS(AT424),AT424)</f>
        <v>1.4799164292668856</v>
      </c>
      <c r="AV424" s="152">
        <f>VLOOKUP(AV$2,怪物属性!$B$4:$F$29,5,FALSE)/($F424-VLOOKUP(AV$2,怪物属性!$B$4:$F$29,4,FALSE))</f>
        <v>31.500402252614641</v>
      </c>
      <c r="AW424" s="153">
        <f>$E424/(VLOOKUP(AW$2,怪物属性!$B$4:$F$29,3,FALSE)-$G424)/IF(AV424&lt;0,ABS(AV424),AV424)</f>
        <v>0.827093039381669</v>
      </c>
      <c r="AX424" s="152">
        <f>VLOOKUP(AX$2,怪物属性!$B$4:$F$29,5,FALSE)/($F424-VLOOKUP(AX$2,怪物属性!$B$4:$F$29,4,FALSE))</f>
        <v>34.33855984852967</v>
      </c>
      <c r="AY424" s="153">
        <f>$E424/(VLOOKUP(AY$2,怪物属性!$B$4:$F$29,3,FALSE)-$G424)/IF(AX424&lt;0,ABS(AX424),AX424)</f>
        <v>0.54926367904819784</v>
      </c>
      <c r="AZ424" s="152">
        <f>VLOOKUP(AZ$2,怪物属性!$B$4:$F$29,5,FALSE)/($F424-VLOOKUP(AZ$2,怪物属性!$B$4:$F$29,4,FALSE))</f>
        <v>38.422222222222224</v>
      </c>
      <c r="BA424" s="153">
        <f>$E424/(VLOOKUP(BA$2,怪物属性!$B$4:$F$29,3,FALSE)-$G424)/IF(AZ424&lt;0,ABS(AZ424),AZ424)</f>
        <v>0.3556153976613019</v>
      </c>
      <c r="BB424" s="152">
        <f>VLOOKUP(BB$2,怪物属性!$B$4:$F$29,5,FALSE)/($F424-VLOOKUP(BB$2,怪物属性!$B$4:$F$29,4,FALSE))</f>
        <v>41.896416938110747</v>
      </c>
      <c r="BC424" s="153">
        <f>$E424/(VLOOKUP(BC$2,怪物属性!$B$4:$F$29,3,FALSE)-$G424)/IF(BB424&lt;0,ABS(BB424),BB424)</f>
        <v>0.24498633662720173</v>
      </c>
      <c r="BD424" s="152">
        <f>VLOOKUP(BD$2,怪物属性!$B$4:$F$29,5,FALSE)/($F424-VLOOKUP(BD$2,怪物属性!$B$4:$F$29,4,FALSE))</f>
        <v>47.28558913710031</v>
      </c>
      <c r="BE424" s="153">
        <f>$E424/(VLOOKUP(BE$2,怪物属性!$B$4:$F$29,3,FALSE)-$G424)/IF(BD424&lt;0,ABS(BD424),BD424)</f>
        <v>0.14711980322122029</v>
      </c>
    </row>
    <row r="425" spans="1:57" x14ac:dyDescent="0.15">
      <c r="A425" s="30">
        <f>VLOOKUP(B425,装备升级!W:AB,静态模拟!C425+1,FALSE)+IF(静态模拟!D425=0,0,VLOOKUP(B425,装备强化!AP:AZ,静态模拟!D425+1,FALSE))</f>
        <v>985</v>
      </c>
      <c r="B425" s="149">
        <v>35</v>
      </c>
      <c r="C425" s="149">
        <v>4</v>
      </c>
      <c r="D425" s="149">
        <v>1</v>
      </c>
      <c r="E425" s="149">
        <f t="shared" si="19"/>
        <v>72810</v>
      </c>
      <c r="F425" s="22">
        <f t="shared" si="20"/>
        <v>24270</v>
      </c>
      <c r="G425" s="22">
        <f t="shared" si="21"/>
        <v>12135</v>
      </c>
      <c r="H425" s="152">
        <f>VLOOKUP(H$2,怪物属性!$B$4:$F$29,5,FALSE)/($F425-VLOOKUP(H$2,怪物属性!$B$4:$F$29,4,FALSE))</f>
        <v>0.46286443924239201</v>
      </c>
      <c r="I425" s="153">
        <f>$E425/(VLOOKUP(I$2,怪物属性!$B$4:$F$29,3,FALSE)-$G425)/IF(H425&lt;0,ABS(H425),H425)</f>
        <v>-14.859538622904681</v>
      </c>
      <c r="J425" s="152">
        <f>VLOOKUP(J$2,怪物属性!$B$4:$F$29,5,FALSE)/($F425-VLOOKUP(J$2,怪物属性!$B$4:$F$29,4,FALSE))</f>
        <v>0.68839802702123098</v>
      </c>
      <c r="K425" s="153">
        <f>$E425/(VLOOKUP(K$2,怪物属性!$B$4:$F$29,3,FALSE)-$G425)/IF(J425&lt;0,ABS(J425),J425)</f>
        <v>-10.407094269942002</v>
      </c>
      <c r="L425" s="152">
        <f>VLOOKUP(L$2,怪物属性!$B$4:$F$29,5,FALSE)/($F425-VLOOKUP(L$2,怪物属性!$B$4:$F$29,4,FALSE))</f>
        <v>1.0976052563326706</v>
      </c>
      <c r="M425" s="153">
        <f>$E425/(VLOOKUP(M$2,怪物属性!$B$4:$F$29,3,FALSE)-$G425)/IF(L425&lt;0,ABS(L425),L425)</f>
        <v>-6.8120069546115793</v>
      </c>
      <c r="N425" s="152">
        <f>VLOOKUP(N$2,怪物属性!$B$4:$F$29,5,FALSE)/($F425-VLOOKUP(N$2,怪物属性!$B$4:$F$29,4,FALSE))</f>
        <v>1.4398745207389334</v>
      </c>
      <c r="O425" s="153">
        <f>$E425/(VLOOKUP(O$2,怪物属性!$B$4:$F$29,3,FALSE)-$G425)/IF(N425&lt;0,ABS(N425),N425)</f>
        <v>-5.4302949224745269</v>
      </c>
      <c r="P425" s="152">
        <f>VLOOKUP(P$2,怪物属性!$B$4:$F$29,5,FALSE)/($F425-VLOOKUP(P$2,怪物属性!$B$4:$F$29,4,FALSE))</f>
        <v>2.0140981158592823</v>
      </c>
      <c r="Q425" s="153">
        <f>$E425/(VLOOKUP(Q$2,怪物属性!$B$4:$F$29,3,FALSE)-$G425)/IF(P425&lt;0,ABS(P425),P425)</f>
        <v>-4.069590827423462</v>
      </c>
      <c r="R425" s="152">
        <f>VLOOKUP(R$2,怪物属性!$B$4:$F$29,5,FALSE)/($F425-VLOOKUP(R$2,怪物属性!$B$4:$F$29,4,FALSE))</f>
        <v>2.4948389669073672</v>
      </c>
      <c r="S425" s="153">
        <f>$E425/(VLOOKUP(S$2,怪物属性!$B$4:$F$29,3,FALSE)-$G425)/IF(R425&lt;0,ABS(R425),R425)</f>
        <v>-3.4623618873655597</v>
      </c>
      <c r="T425" s="152">
        <f>VLOOKUP(T$2,怪物属性!$B$4:$F$29,5,FALSE)/($F425-VLOOKUP(T$2,怪物属性!$B$4:$F$29,4,FALSE))</f>
        <v>3.2442379846346259</v>
      </c>
      <c r="U425" s="153">
        <f>$E425/(VLOOKUP(U$2,怪物属性!$B$4:$F$29,3,FALSE)-$G425)/IF(T425&lt;0,ABS(T425),T425)</f>
        <v>-2.8067616939872075</v>
      </c>
      <c r="V425" s="152">
        <f>VLOOKUP(V$2,怪物属性!$B$4:$F$29,5,FALSE)/($F425-VLOOKUP(V$2,怪物属性!$B$4:$F$29,4,FALSE))</f>
        <v>3.8378378378378377</v>
      </c>
      <c r="W425" s="153">
        <f>$E425/(VLOOKUP(W$2,怪物属性!$B$4:$F$29,3,FALSE)-$G425)/IF(V425&lt;0,ABS(V425),V425)</f>
        <v>-2.5101375652698938</v>
      </c>
      <c r="X425" s="152">
        <f>VLOOKUP(X$2,怪物属性!$B$4:$F$29,5,FALSE)/($F425-VLOOKUP(X$2,怪物属性!$B$4:$F$29,4,FALSE))</f>
        <v>4.7661169415292353</v>
      </c>
      <c r="Y425" s="153">
        <f>$E425/(VLOOKUP(Y$2,怪物属性!$B$4:$F$29,3,FALSE)-$G425)/IF(X425&lt;0,ABS(X425),X425)</f>
        <v>-2.1461909211908972</v>
      </c>
      <c r="Z425" s="152">
        <f>VLOOKUP(Z$2,怪物属性!$B$4:$F$29,5,FALSE)/($F425-VLOOKUP(Z$2,怪物属性!$B$4:$F$29,4,FALSE))</f>
        <v>5.4934689949126909</v>
      </c>
      <c r="AA425" s="153">
        <f>$E425/(VLOOKUP(AA$2,怪物属性!$B$4:$F$29,3,FALSE)-$G425)/IF(Z425&lt;0,ABS(Z425),Z425)</f>
        <v>-1.9867966209409447</v>
      </c>
      <c r="AB425" s="152">
        <f>VLOOKUP(AB$2,怪物属性!$B$4:$F$29,5,FALSE)/($F425-VLOOKUP(AB$2,怪物属性!$B$4:$F$29,4,FALSE))</f>
        <v>8.9518685752713996</v>
      </c>
      <c r="AC425" s="153">
        <f>$E425/(VLOOKUP(AC$2,怪物属性!$B$4:$F$29,3,FALSE)-$G425)/IF(AB425&lt;0,ABS(AB425),AB425)</f>
        <v>-1.7654650367571061</v>
      </c>
      <c r="AD425" s="152">
        <f>VLOOKUP(AD$2,怪物属性!$B$4:$F$29,5,FALSE)/($F425-VLOOKUP(AD$2,怪物属性!$B$4:$F$29,4,FALSE))</f>
        <v>10.225526943484399</v>
      </c>
      <c r="AE425" s="153">
        <f>$E425/(VLOOKUP(AE$2,怪物属性!$B$4:$F$29,3,FALSE)-$G425)/IF(AD425&lt;0,ABS(AD425),AD425)</f>
        <v>-1.7827780287417461</v>
      </c>
      <c r="AF425" s="152">
        <f>VLOOKUP(AF$2,怪物属性!$B$4:$F$29,5,FALSE)/($F425-VLOOKUP(AF$2,怪物属性!$B$4:$F$29,4,FALSE))</f>
        <v>12.123309309902261</v>
      </c>
      <c r="AG425" s="153">
        <f>$E425/(VLOOKUP(AG$2,怪物属性!$B$4:$F$29,3,FALSE)-$G425)/IF(AF425&lt;0,ABS(AF425),AF425)</f>
        <v>-1.7863729597069555</v>
      </c>
      <c r="AH425" s="152">
        <f>VLOOKUP(AH$2,怪物属性!$B$4:$F$29,5,FALSE)/($F425-VLOOKUP(AH$2,怪物属性!$B$4:$F$29,4,FALSE))</f>
        <v>13.641498097336271</v>
      </c>
      <c r="AI425" s="153">
        <f>$E425/(VLOOKUP(AI$2,怪物属性!$B$4:$F$29,3,FALSE)-$G425)/IF(AH425&lt;0,ABS(AH425),AH425)</f>
        <v>-1.9572388440394426</v>
      </c>
      <c r="AJ425" s="152">
        <f>VLOOKUP(AJ$2,怪物属性!$B$4:$F$29,5,FALSE)/($F425-VLOOKUP(AJ$2,怪物属性!$B$4:$F$29,4,FALSE))</f>
        <v>15.875965839772265</v>
      </c>
      <c r="AK425" s="153">
        <f>$E425/(VLOOKUP(AK$2,怪物属性!$B$4:$F$29,3,FALSE)-$G425)/IF(AJ425&lt;0,ABS(AJ425),AJ425)</f>
        <v>-2.2209092825594969</v>
      </c>
      <c r="AL425" s="152">
        <f>VLOOKUP(AL$2,怪物属性!$B$4:$F$29,5,FALSE)/($F425-VLOOKUP(AL$2,怪物属性!$B$4:$F$29,4,FALSE))</f>
        <v>17.731530786330971</v>
      </c>
      <c r="AM425" s="153">
        <f>$E425/(VLOOKUP(AM$2,怪物属性!$B$4:$F$29,3,FALSE)-$G425)/IF(AL425&lt;0,ABS(AL425),AL425)</f>
        <v>-3.0529698562751086</v>
      </c>
      <c r="AN425" s="152">
        <f>VLOOKUP(AN$2,怪物属性!$B$4:$F$29,5,FALSE)/($F425-VLOOKUP(AN$2,怪物属性!$B$4:$F$29,4,FALSE))</f>
        <v>20.343738504388039</v>
      </c>
      <c r="AO425" s="153">
        <f>$E425/(VLOOKUP(AO$2,怪物属性!$B$4:$F$29,3,FALSE)-$G425)/IF(AN425&lt;0,ABS(AN425),AN425)</f>
        <v>-5.480839506108178</v>
      </c>
      <c r="AP425" s="152">
        <f>VLOOKUP(AP$2,怪物属性!$B$4:$F$29,5,FALSE)/($F425-VLOOKUP(AP$2,怪物属性!$B$4:$F$29,4,FALSE))</f>
        <v>22.421323057161207</v>
      </c>
      <c r="AQ425" s="153">
        <f>$E425/(VLOOKUP(AQ$2,怪物属性!$B$4:$F$29,3,FALSE)-$G425)/IF(AP425&lt;0,ABS(AP425),AP425)</f>
        <v>32.801567667508664</v>
      </c>
      <c r="AR425" s="152">
        <f>VLOOKUP(AR$2,怪物属性!$B$4:$F$29,5,FALSE)/($F425-VLOOKUP(AR$2,怪物属性!$B$4:$F$29,4,FALSE))</f>
        <v>25.436613571896139</v>
      </c>
      <c r="AS425" s="153">
        <f>$E425/(VLOOKUP(AS$2,怪物属性!$B$4:$F$29,3,FALSE)-$G425)/IF(AR425&lt;0,ABS(AR425),AR425)</f>
        <v>3.3091437335677418</v>
      </c>
      <c r="AT425" s="152">
        <f>VLOOKUP(AT$2,怪物属性!$B$4:$F$29,5,FALSE)/($F425-VLOOKUP(AT$2,怪物属性!$B$4:$F$29,4,FALSE))</f>
        <v>27.845475845141134</v>
      </c>
      <c r="AU425" s="153">
        <f>$E425/(VLOOKUP(AU$2,怪物属性!$B$4:$F$29,3,FALSE)-$G425)/IF(AT425&lt;0,ABS(AT425),AT425)</f>
        <v>1.5027513919647584</v>
      </c>
      <c r="AV425" s="152">
        <f>VLOOKUP(AV$2,怪物属性!$B$4:$F$29,5,FALSE)/($F425-VLOOKUP(AV$2,怪物属性!$B$4:$F$29,4,FALSE))</f>
        <v>31.428161908038071</v>
      </c>
      <c r="AW425" s="153">
        <f>$E425/(VLOOKUP(AW$2,怪物属性!$B$4:$F$29,3,FALSE)-$G425)/IF(AV425&lt;0,ABS(AV425),AV425)</f>
        <v>0.83635812469306303</v>
      </c>
      <c r="AX425" s="152">
        <f>VLOOKUP(AX$2,怪物属性!$B$4:$F$29,5,FALSE)/($F425-VLOOKUP(AX$2,怪物属性!$B$4:$F$29,4,FALSE))</f>
        <v>34.25748184876926</v>
      </c>
      <c r="AY425" s="153">
        <f>$E425/(VLOOKUP(AY$2,怪物属性!$B$4:$F$29,3,FALSE)-$G425)/IF(AX425&lt;0,ABS(AX425),AX425)</f>
        <v>0.55434927799051747</v>
      </c>
      <c r="AZ425" s="152">
        <f>VLOOKUP(AZ$2,怪物属性!$B$4:$F$29,5,FALSE)/($F425-VLOOKUP(AZ$2,怪物属性!$B$4:$F$29,4,FALSE))</f>
        <v>38.327586206896555</v>
      </c>
      <c r="BA425" s="153">
        <f>$E425/(VLOOKUP(BA$2,怪物属性!$B$4:$F$29,3,FALSE)-$G425)/IF(AZ425&lt;0,ABS(AZ425),AZ425)</f>
        <v>0.35842945535100446</v>
      </c>
      <c r="BB425" s="152">
        <f>VLOOKUP(BB$2,怪物属性!$B$4:$F$29,5,FALSE)/($F425-VLOOKUP(BB$2,怪物属性!$B$4:$F$29,4,FALSE))</f>
        <v>41.787524366471736</v>
      </c>
      <c r="BC425" s="153">
        <f>$E425/(VLOOKUP(BC$2,怪物属性!$B$4:$F$29,3,FALSE)-$G425)/IF(BB425&lt;0,ABS(BB425),BB425)</f>
        <v>0.24672699822748279</v>
      </c>
      <c r="BD425" s="152">
        <f>VLOOKUP(BD$2,怪物属性!$B$4:$F$29,5,FALSE)/($F425-VLOOKUP(BD$2,怪物属性!$B$4:$F$29,4,FALSE))</f>
        <v>47.147910904061725</v>
      </c>
      <c r="BE425" s="153">
        <f>$E425/(VLOOKUP(BE$2,怪物属性!$B$4:$F$29,3,FALSE)-$G425)/IF(BD425&lt;0,ABS(BD425),BD425)</f>
        <v>0.14807642114653446</v>
      </c>
    </row>
    <row r="426" spans="1:57" x14ac:dyDescent="0.15">
      <c r="A426" s="30">
        <f>VLOOKUP(B426,装备升级!W:AB,静态模拟!C426+1,FALSE)+IF(静态模拟!D426=0,0,VLOOKUP(B426,装备强化!AP:AZ,静态模拟!D426+1,FALSE))</f>
        <v>2049</v>
      </c>
      <c r="B426" s="149">
        <v>35</v>
      </c>
      <c r="C426" s="149">
        <v>4</v>
      </c>
      <c r="D426" s="149">
        <v>2</v>
      </c>
      <c r="E426" s="149">
        <f t="shared" si="19"/>
        <v>72930</v>
      </c>
      <c r="F426" s="22">
        <f t="shared" si="20"/>
        <v>24310</v>
      </c>
      <c r="G426" s="22">
        <f t="shared" si="21"/>
        <v>12155</v>
      </c>
      <c r="H426" s="152">
        <f>VLOOKUP(H$2,怪物属性!$B$4:$F$29,5,FALSE)/($F426-VLOOKUP(H$2,怪物属性!$B$4:$F$29,4,FALSE))</f>
        <v>0.46207775653282346</v>
      </c>
      <c r="I426" s="153">
        <f>$E426/(VLOOKUP(I$2,怪物属性!$B$4:$F$29,3,FALSE)-$G426)/IF(H426&lt;0,ABS(H426),H426)</f>
        <v>-14.881253942140754</v>
      </c>
      <c r="J426" s="152">
        <f>VLOOKUP(J$2,怪物属性!$B$4:$F$29,5,FALSE)/($F426-VLOOKUP(J$2,怪物属性!$B$4:$F$29,4,FALSE))</f>
        <v>0.68721901091843285</v>
      </c>
      <c r="K426" s="153">
        <f>$E426/(VLOOKUP(K$2,怪物属性!$B$4:$F$29,3,FALSE)-$G426)/IF(J426&lt;0,ABS(J426),J426)</f>
        <v>-10.421621705958529</v>
      </c>
      <c r="L426" s="152">
        <f>VLOOKUP(L$2,怪物属性!$B$4:$F$29,5,FALSE)/($F426-VLOOKUP(L$2,怪物属性!$B$4:$F$29,4,FALSE))</f>
        <v>1.0957107102787607</v>
      </c>
      <c r="M426" s="153">
        <f>$E426/(VLOOKUP(M$2,怪物属性!$B$4:$F$29,3,FALSE)-$G426)/IF(L426&lt;0,ABS(L426),L426)</f>
        <v>-6.8210226711367845</v>
      </c>
      <c r="N426" s="152">
        <f>VLOOKUP(N$2,怪物属性!$B$4:$F$29,5,FALSE)/($F426-VLOOKUP(N$2,怪物属性!$B$4:$F$29,4,FALSE))</f>
        <v>1.4373695198329854</v>
      </c>
      <c r="O426" s="153">
        <f>$E426/(VLOOKUP(O$2,怪物属性!$B$4:$F$29,3,FALSE)-$G426)/IF(N426&lt;0,ABS(N426),N426)</f>
        <v>-5.4370465622072999</v>
      </c>
      <c r="P426" s="152">
        <f>VLOOKUP(P$2,怪物属性!$B$4:$F$29,5,FALSE)/($F426-VLOOKUP(P$2,怪物属性!$B$4:$F$29,4,FALSE))</f>
        <v>2.0105660046472882</v>
      </c>
      <c r="Q426" s="153">
        <f>$E426/(VLOOKUP(Q$2,怪物属性!$B$4:$F$29,3,FALSE)-$G426)/IF(P426&lt;0,ABS(P426),P426)</f>
        <v>-4.0742859389060007</v>
      </c>
      <c r="R426" s="152">
        <f>VLOOKUP(R$2,怪物属性!$B$4:$F$29,5,FALSE)/($F426-VLOOKUP(R$2,怪物属性!$B$4:$F$29,4,FALSE))</f>
        <v>2.4904258612302659</v>
      </c>
      <c r="S426" s="153">
        <f>$E426/(VLOOKUP(S$2,怪物属性!$B$4:$F$29,3,FALSE)-$G426)/IF(R426&lt;0,ABS(R426),R426)</f>
        <v>-3.4659898448864936</v>
      </c>
      <c r="T426" s="152">
        <f>VLOOKUP(T$2,怪物属性!$B$4:$F$29,5,FALSE)/($F426-VLOOKUP(T$2,怪物属性!$B$4:$F$29,4,FALSE))</f>
        <v>3.2384519350811485</v>
      </c>
      <c r="U426" s="153">
        <f>$E426/(VLOOKUP(U$2,怪物属性!$B$4:$F$29,3,FALSE)-$G426)/IF(T426&lt;0,ABS(T426),T426)</f>
        <v>-2.8093836421220781</v>
      </c>
      <c r="V426" s="152">
        <f>VLOOKUP(V$2,怪物属性!$B$4:$F$29,5,FALSE)/($F426-VLOOKUP(V$2,怪物属性!$B$4:$F$29,4,FALSE))</f>
        <v>3.8309352517985613</v>
      </c>
      <c r="W426" s="153">
        <f>$E426/(VLOOKUP(W$2,怪物属性!$B$4:$F$29,3,FALSE)-$G426)/IF(V426&lt;0,ABS(V426),V426)</f>
        <v>-2.5121571338827371</v>
      </c>
      <c r="X426" s="152">
        <f>VLOOKUP(X$2,怪物属性!$B$4:$F$29,5,FALSE)/($F426-VLOOKUP(X$2,怪物属性!$B$4:$F$29,4,FALSE))</f>
        <v>4.7574713164935831</v>
      </c>
      <c r="Y426" s="153">
        <f>$E426/(VLOOKUP(Y$2,怪物属性!$B$4:$F$29,3,FALSE)-$G426)/IF(X426&lt;0,ABS(X426),X426)</f>
        <v>-2.1476004752750586</v>
      </c>
      <c r="Z426" s="152">
        <f>VLOOKUP(Z$2,怪物属性!$B$4:$F$29,5,FALSE)/($F426-VLOOKUP(Z$2,怪物属性!$B$4:$F$29,4,FALSE))</f>
        <v>5.4834164417402445</v>
      </c>
      <c r="AA426" s="153">
        <f>$E426/(VLOOKUP(AA$2,怪物属性!$B$4:$F$29,3,FALSE)-$G426)/IF(Z426&lt;0,ABS(Z426),Z426)</f>
        <v>-1.9877600310451173</v>
      </c>
      <c r="AB426" s="152">
        <f>VLOOKUP(AB$2,怪物属性!$B$4:$F$29,5,FALSE)/($F426-VLOOKUP(AB$2,怪物属性!$B$4:$F$29,4,FALSE))</f>
        <v>8.9347013136446449</v>
      </c>
      <c r="AC426" s="153">
        <f>$E426/(VLOOKUP(AC$2,怪物属性!$B$4:$F$29,3,FALSE)-$G426)/IF(AB426&lt;0,ABS(AB426),AB426)</f>
        <v>-1.7641141172693495</v>
      </c>
      <c r="AD426" s="152">
        <f>VLOOKUP(AD$2,怪物属性!$B$4:$F$29,5,FALSE)/($F426-VLOOKUP(AD$2,怪物属性!$B$4:$F$29,4,FALSE))</f>
        <v>10.205655152310159</v>
      </c>
      <c r="AE426" s="153">
        <f>$E426/(VLOOKUP(AE$2,怪物属性!$B$4:$F$29,3,FALSE)-$G426)/IF(AD426&lt;0,ABS(AD426),AD426)</f>
        <v>-1.7802785365543443</v>
      </c>
      <c r="AF426" s="152">
        <f>VLOOKUP(AF$2,怪物属性!$B$4:$F$29,5,FALSE)/($F426-VLOOKUP(AF$2,怪物属性!$B$4:$F$29,4,FALSE))</f>
        <v>12.099418661937136</v>
      </c>
      <c r="AG426" s="153">
        <f>$E426/(VLOOKUP(AG$2,怪物属性!$B$4:$F$29,3,FALSE)-$G426)/IF(AF426&lt;0,ABS(AF426),AF426)</f>
        <v>-1.7822478764925129</v>
      </c>
      <c r="AH426" s="152">
        <f>VLOOKUP(AH$2,怪物属性!$B$4:$F$29,5,FALSE)/($F426-VLOOKUP(AH$2,怪物属性!$B$4:$F$29,4,FALSE))</f>
        <v>13.614231461123326</v>
      </c>
      <c r="AI426" s="153">
        <f>$E426/(VLOOKUP(AI$2,怪物属性!$B$4:$F$29,3,FALSE)-$G426)/IF(AH426&lt;0,ABS(AH426),AH426)</f>
        <v>-1.950088962448111</v>
      </c>
      <c r="AJ426" s="152">
        <f>VLOOKUP(AJ$2,怪物属性!$B$4:$F$29,5,FALSE)/($F426-VLOOKUP(AJ$2,怪物属性!$B$4:$F$29,4,FALSE))</f>
        <v>15.84375</v>
      </c>
      <c r="AK426" s="153">
        <f>$E426/(VLOOKUP(AK$2,怪物属性!$B$4:$F$29,3,FALSE)-$G426)/IF(AJ426&lt;0,ABS(AJ426),AJ426)</f>
        <v>-2.2077107544733443</v>
      </c>
      <c r="AL426" s="152">
        <f>VLOOKUP(AL$2,怪物属性!$B$4:$F$29,5,FALSE)/($F426-VLOOKUP(AL$2,怪物属性!$B$4:$F$29,4,FALSE))</f>
        <v>17.694938863952949</v>
      </c>
      <c r="AM426" s="153">
        <f>$E426/(VLOOKUP(AM$2,怪物属性!$B$4:$F$29,3,FALSE)-$G426)/IF(AL426&lt;0,ABS(AL426),AL426)</f>
        <v>-3.0194267320930313</v>
      </c>
      <c r="AN426" s="152">
        <f>VLOOKUP(AN$2,怪物属性!$B$4:$F$29,5,FALSE)/($F426-VLOOKUP(AN$2,怪物属性!$B$4:$F$29,4,FALSE))</f>
        <v>20.301064555036969</v>
      </c>
      <c r="AO426" s="153">
        <f>$E426/(VLOOKUP(AO$2,怪物属性!$B$4:$F$29,3,FALSE)-$G426)/IF(AN426&lt;0,ABS(AN426),AN426)</f>
        <v>-5.3379233978135847</v>
      </c>
      <c r="AP426" s="152">
        <f>VLOOKUP(AP$2,怪物属性!$B$4:$F$29,5,FALSE)/($F426-VLOOKUP(AP$2,怪物属性!$B$4:$F$29,4,FALSE))</f>
        <v>22.373424481948302</v>
      </c>
      <c r="AQ426" s="153">
        <f>$E426/(VLOOKUP(AQ$2,怪物属性!$B$4:$F$29,3,FALSE)-$G426)/IF(AP426&lt;0,ABS(AP426),AP426)</f>
        <v>41.261656556280343</v>
      </c>
      <c r="AR426" s="152">
        <f>VLOOKUP(AR$2,怪物属性!$B$4:$F$29,5,FALSE)/($F426-VLOOKUP(AR$2,怪物属性!$B$4:$F$29,4,FALSE))</f>
        <v>25.381232310037014</v>
      </c>
      <c r="AS426" s="153">
        <f>$E426/(VLOOKUP(AS$2,怪物属性!$B$4:$F$29,3,FALSE)-$G426)/IF(AR426&lt;0,ABS(AR426),AR426)</f>
        <v>3.4004531873561517</v>
      </c>
      <c r="AT426" s="152">
        <f>VLOOKUP(AT$2,怪物属性!$B$4:$F$29,5,FALSE)/($F426-VLOOKUP(AT$2,怪物属性!$B$4:$F$29,4,FALSE))</f>
        <v>27.783479906490037</v>
      </c>
      <c r="AU426" s="153">
        <f>$E426/(VLOOKUP(AU$2,怪物属性!$B$4:$F$29,3,FALSE)-$G426)/IF(AT426&lt;0,ABS(AT426),AT426)</f>
        <v>1.5261285819273145</v>
      </c>
      <c r="AV426" s="152">
        <f>VLOOKUP(AV$2,怪物属性!$B$4:$F$29,5,FALSE)/($F426-VLOOKUP(AV$2,怪物属性!$B$4:$F$29,4,FALSE))</f>
        <v>31.356252145063493</v>
      </c>
      <c r="AW426" s="153">
        <f>$E426/(VLOOKUP(AW$2,怪物属性!$B$4:$F$29,3,FALSE)-$G426)/IF(AV426&lt;0,ABS(AV426),AV426)</f>
        <v>0.84576434317821114</v>
      </c>
      <c r="AX426" s="152">
        <f>VLOOKUP(AX$2,怪物属性!$B$4:$F$29,5,FALSE)/($F426-VLOOKUP(AX$2,怪物属性!$B$4:$F$29,4,FALSE))</f>
        <v>34.176785819445264</v>
      </c>
      <c r="AY426" s="153">
        <f>$E426/(VLOOKUP(AY$2,怪物属性!$B$4:$F$29,3,FALSE)-$G426)/IF(AX426&lt;0,ABS(AX426),AX426)</f>
        <v>0.5594925501181357</v>
      </c>
      <c r="AZ426" s="152">
        <f>VLOOKUP(AZ$2,怪物属性!$B$4:$F$29,5,FALSE)/($F426-VLOOKUP(AZ$2,怪物属性!$B$4:$F$29,4,FALSE))</f>
        <v>38.233415233415236</v>
      </c>
      <c r="BA426" s="153">
        <f>$E426/(VLOOKUP(BA$2,怪物属性!$B$4:$F$29,3,FALSE)-$G426)/IF(AZ426&lt;0,ABS(AZ426),AZ426)</f>
        <v>0.36126775271512113</v>
      </c>
      <c r="BB426" s="152">
        <f>VLOOKUP(BB$2,怪物属性!$B$4:$F$29,5,FALSE)/($F426-VLOOKUP(BB$2,怪物属性!$B$4:$F$29,4,FALSE))</f>
        <v>41.679196370706414</v>
      </c>
      <c r="BC426" s="153">
        <f>$E426/(VLOOKUP(BC$2,怪物属性!$B$4:$F$29,3,FALSE)-$G426)/IF(BB426&lt;0,ABS(BB426),BB426)</f>
        <v>0.2484796669174936</v>
      </c>
      <c r="BD426" s="152">
        <f>VLOOKUP(BD$2,怪物属性!$B$4:$F$29,5,FALSE)/($F426-VLOOKUP(BD$2,怪物属性!$B$4:$F$29,4,FALSE))</f>
        <v>47.011032080127741</v>
      </c>
      <c r="BE426" s="153">
        <f>$E426/(VLOOKUP(BE$2,怪物属性!$B$4:$F$29,3,FALSE)-$G426)/IF(BD426&lt;0,ABS(BD426),BD426)</f>
        <v>0.14903813907970934</v>
      </c>
    </row>
    <row r="427" spans="1:57" x14ac:dyDescent="0.15">
      <c r="A427" s="30">
        <f>VLOOKUP(B427,装备升级!W:AB,静态模拟!C427+1,FALSE)+IF(静态模拟!D427=0,0,VLOOKUP(B427,装备强化!AP:AZ,静态模拟!D427+1,FALSE))</f>
        <v>3249</v>
      </c>
      <c r="B427" s="149">
        <v>35</v>
      </c>
      <c r="C427" s="149">
        <v>4</v>
      </c>
      <c r="D427" s="149">
        <v>3</v>
      </c>
      <c r="E427" s="149">
        <f t="shared" si="19"/>
        <v>73050</v>
      </c>
      <c r="F427" s="22">
        <f t="shared" si="20"/>
        <v>24350</v>
      </c>
      <c r="G427" s="22">
        <f t="shared" si="21"/>
        <v>12175</v>
      </c>
      <c r="H427" s="152">
        <f>VLOOKUP(H$2,怪物属性!$B$4:$F$29,5,FALSE)/($F427-VLOOKUP(H$2,怪物属性!$B$4:$F$29,4,FALSE))</f>
        <v>0.46129374337221635</v>
      </c>
      <c r="I427" s="153">
        <f>$E427/(VLOOKUP(I$2,怪物属性!$B$4:$F$29,3,FALSE)-$G427)/IF(H427&lt;0,ABS(H427),H427)</f>
        <v>-14.902970592625763</v>
      </c>
      <c r="J427" s="152">
        <f>VLOOKUP(J$2,怪物属性!$B$4:$F$29,5,FALSE)/($F427-VLOOKUP(J$2,怪物属性!$B$4:$F$29,4,FALSE))</f>
        <v>0.68604402650138918</v>
      </c>
      <c r="K427" s="153">
        <f>$E427/(VLOOKUP(K$2,怪物属性!$B$4:$F$29,3,FALSE)-$G427)/IF(J427&lt;0,ABS(J427),J427)</f>
        <v>-10.436150811425264</v>
      </c>
      <c r="L427" s="152">
        <f>VLOOKUP(L$2,怪物属性!$B$4:$F$29,5,FALSE)/($F427-VLOOKUP(L$2,怪物属性!$B$4:$F$29,4,FALSE))</f>
        <v>1.0938226932023778</v>
      </c>
      <c r="M427" s="153">
        <f>$E427/(VLOOKUP(M$2,怪物属性!$B$4:$F$29,3,FALSE)-$G427)/IF(L427&lt;0,ABS(L427),L427)</f>
        <v>-6.8300401715822847</v>
      </c>
      <c r="N427" s="152">
        <f>VLOOKUP(N$2,怪物属性!$B$4:$F$29,5,FALSE)/($F427-VLOOKUP(N$2,怪物属性!$B$4:$F$29,4,FALSE))</f>
        <v>1.4348732198680096</v>
      </c>
      <c r="O427" s="153">
        <f>$E427/(VLOOKUP(O$2,怪物属性!$B$4:$F$29,3,FALSE)-$G427)/IF(N427&lt;0,ABS(N427),N427)</f>
        <v>-5.4438003855345647</v>
      </c>
      <c r="P427" s="152">
        <f>VLOOKUP(P$2,怪物属性!$B$4:$F$29,5,FALSE)/($F427-VLOOKUP(P$2,怪物属性!$B$4:$F$29,4,FALSE))</f>
        <v>2.007046260230207</v>
      </c>
      <c r="Q427" s="153">
        <f>$E427/(VLOOKUP(Q$2,怪物属性!$B$4:$F$29,3,FALSE)-$G427)/IF(P427&lt;0,ABS(P427),P427)</f>
        <v>-4.0789834635743771</v>
      </c>
      <c r="R427" s="152">
        <f>VLOOKUP(R$2,怪物属性!$B$4:$F$29,5,FALSE)/($F427-VLOOKUP(R$2,怪物属性!$B$4:$F$29,4,FALSE))</f>
        <v>2.4860283406171368</v>
      </c>
      <c r="S427" s="153">
        <f>$E427/(VLOOKUP(S$2,怪物属性!$B$4:$F$29,3,FALSE)-$G427)/IF(R427&lt;0,ABS(R427),R427)</f>
        <v>-3.4696207954823621</v>
      </c>
      <c r="T427" s="152">
        <f>VLOOKUP(T$2,怪物属性!$B$4:$F$29,5,FALSE)/($F427-VLOOKUP(T$2,怪物属性!$B$4:$F$29,4,FALSE))</f>
        <v>3.2326864874488161</v>
      </c>
      <c r="U427" s="153">
        <f>$E427/(VLOOKUP(U$2,怪物属性!$B$4:$F$29,3,FALSE)-$G427)/IF(T427&lt;0,ABS(T427),T427)</f>
        <v>-2.8120089868748468</v>
      </c>
      <c r="V427" s="152">
        <f>VLOOKUP(V$2,怪物属性!$B$4:$F$29,5,FALSE)/($F427-VLOOKUP(V$2,怪物属性!$B$4:$F$29,4,FALSE))</f>
        <v>3.8240574506283664</v>
      </c>
      <c r="W427" s="153">
        <f>$E427/(VLOOKUP(W$2,怪物属性!$B$4:$F$29,3,FALSE)-$G427)/IF(V427&lt;0,ABS(V427),V427)</f>
        <v>-2.5141809000886073</v>
      </c>
      <c r="X427" s="152">
        <f>VLOOKUP(X$2,怪物属性!$B$4:$F$29,5,FALSE)/($F427-VLOOKUP(X$2,怪物属性!$B$4:$F$29,4,FALSE))</f>
        <v>4.7488570005884752</v>
      </c>
      <c r="Y427" s="153">
        <f>$E427/(VLOOKUP(Y$2,怪物属性!$B$4:$F$29,3,FALSE)-$G427)/IF(X427&lt;0,ABS(X427),X427)</f>
        <v>-2.1490149367997682</v>
      </c>
      <c r="Z427" s="152">
        <f>VLOOKUP(Z$2,怪物属性!$B$4:$F$29,5,FALSE)/($F427-VLOOKUP(Z$2,怪物属性!$B$4:$F$29,4,FALSE))</f>
        <v>5.4734006119000869</v>
      </c>
      <c r="AA427" s="153">
        <f>$E427/(VLOOKUP(AA$2,怪物属性!$B$4:$F$29,3,FALSE)-$G427)/IF(Z427&lt;0,ABS(Z427),Z427)</f>
        <v>-1.9887296333265749</v>
      </c>
      <c r="AB427" s="152">
        <f>VLOOKUP(AB$2,怪物属性!$B$4:$F$29,5,FALSE)/($F427-VLOOKUP(AB$2,怪物属性!$B$4:$F$29,4,FALSE))</f>
        <v>8.9175997703129486</v>
      </c>
      <c r="AC427" s="153">
        <f>$E427/(VLOOKUP(AC$2,怪物属性!$B$4:$F$29,3,FALSE)-$G427)/IF(AB427&lt;0,ABS(AB427),AB427)</f>
        <v>-1.7627859113558921</v>
      </c>
      <c r="AD427" s="152">
        <f>VLOOKUP(AD$2,怪物属性!$B$4:$F$29,5,FALSE)/($F427-VLOOKUP(AD$2,怪物属性!$B$4:$F$29,4,FALSE))</f>
        <v>10.185860447073656</v>
      </c>
      <c r="AE427" s="153">
        <f>$E427/(VLOOKUP(AE$2,怪物属性!$B$4:$F$29,3,FALSE)-$G427)/IF(AD427&lt;0,ABS(AD427),AD427)</f>
        <v>-1.7778151574713152</v>
      </c>
      <c r="AF427" s="152">
        <f>VLOOKUP(AF$2,怪物属性!$B$4:$F$29,5,FALSE)/($F427-VLOOKUP(AF$2,怪物属性!$B$4:$F$29,4,FALSE))</f>
        <v>12.075621988396106</v>
      </c>
      <c r="AG427" s="153">
        <f>$E427/(VLOOKUP(AG$2,怪物属性!$B$4:$F$29,3,FALSE)-$G427)/IF(AF427&lt;0,ABS(AF427),AF427)</f>
        <v>-1.7781827851156364</v>
      </c>
      <c r="AH427" s="152">
        <f>VLOOKUP(AH$2,怪物属性!$B$4:$F$29,5,FALSE)/($F427-VLOOKUP(AH$2,怪物属性!$B$4:$F$29,4,FALSE))</f>
        <v>13.587073608617594</v>
      </c>
      <c r="AI427" s="153">
        <f>$E427/(VLOOKUP(AI$2,怪物属性!$B$4:$F$29,3,FALSE)-$G427)/IF(AH427&lt;0,ABS(AH427),AH427)</f>
        <v>-1.9430551745847886</v>
      </c>
      <c r="AJ427" s="152">
        <f>VLOOKUP(AJ$2,怪物属性!$B$4:$F$29,5,FALSE)/($F427-VLOOKUP(AJ$2,怪物属性!$B$4:$F$29,4,FALSE))</f>
        <v>15.811664641555286</v>
      </c>
      <c r="AK427" s="153">
        <f>$E427/(VLOOKUP(AK$2,怪物属性!$B$4:$F$29,3,FALSE)-$G427)/IF(AJ427&lt;0,ABS(AJ427),AJ427)</f>
        <v>-2.1947776323804096</v>
      </c>
      <c r="AL427" s="152">
        <f>VLOOKUP(AL$2,怪物属性!$B$4:$F$29,5,FALSE)/($F427-VLOOKUP(AL$2,怪物属性!$B$4:$F$29,4,FALSE))</f>
        <v>17.658497657416465</v>
      </c>
      <c r="AM427" s="153">
        <f>$E427/(VLOOKUP(AM$2,怪物属性!$B$4:$F$29,3,FALSE)-$G427)/IF(AL427&lt;0,ABS(AL427),AL427)</f>
        <v>-2.9868725717058542</v>
      </c>
      <c r="AN427" s="152">
        <f>VLOOKUP(AN$2,怪物属性!$B$4:$F$29,5,FALSE)/($F427-VLOOKUP(AN$2,怪物属性!$B$4:$F$29,4,FALSE))</f>
        <v>20.258569260557852</v>
      </c>
      <c r="AO427" s="153">
        <f>$E427/(VLOOKUP(AO$2,怪物属性!$B$4:$F$29,3,FALSE)-$G427)/IF(AN427&lt;0,ABS(AN427),AN427)</f>
        <v>-5.2032921997351727</v>
      </c>
      <c r="AP427" s="152">
        <f>VLOOKUP(AP$2,怪物属性!$B$4:$F$29,5,FALSE)/($F427-VLOOKUP(AP$2,怪物属性!$B$4:$F$29,4,FALSE))</f>
        <v>22.325730121509274</v>
      </c>
      <c r="AQ427" s="153">
        <f>$E427/(VLOOKUP(AQ$2,怪物属性!$B$4:$F$29,3,FALSE)-$G427)/IF(AP427&lt;0,ABS(AP427),AP427)</f>
        <v>55.457787336929343</v>
      </c>
      <c r="AR427" s="152">
        <f>VLOOKUP(AR$2,怪物属性!$B$4:$F$29,5,FALSE)/($F427-VLOOKUP(AR$2,怪物属性!$B$4:$F$29,4,FALSE))</f>
        <v>25.326091679339562</v>
      </c>
      <c r="AS427" s="153">
        <f>$E427/(VLOOKUP(AS$2,怪物属性!$B$4:$F$29,3,FALSE)-$G427)/IF(AR427&lt;0,ABS(AR427),AR427)</f>
        <v>3.4962147206348413</v>
      </c>
      <c r="AT427" s="152">
        <f>VLOOKUP(AT$2,怪物属性!$B$4:$F$29,5,FALSE)/($F427-VLOOKUP(AT$2,怪物属性!$B$4:$F$29,4,FALSE))</f>
        <v>27.721759413528822</v>
      </c>
      <c r="AU427" s="153">
        <f>$E427/(VLOOKUP(AU$2,怪物属性!$B$4:$F$29,3,FALSE)-$G427)/IF(AT427&lt;0,ABS(AT427),AT427)</f>
        <v>1.550067136587425</v>
      </c>
      <c r="AV427" s="152">
        <f>VLOOKUP(AV$2,怪物属性!$B$4:$F$29,5,FALSE)/($F427-VLOOKUP(AV$2,怪物属性!$B$4:$F$29,4,FALSE))</f>
        <v>31.284670699691816</v>
      </c>
      <c r="AW427" s="153">
        <f>$E427/(VLOOKUP(AW$2,怪物属性!$B$4:$F$29,3,FALSE)-$G427)/IF(AV427&lt;0,ABS(AV427),AV427)</f>
        <v>0.85531479666510768</v>
      </c>
      <c r="AX427" s="152">
        <f>VLOOKUP(AX$2,怪物属性!$B$4:$F$29,5,FALSE)/($F427-VLOOKUP(AX$2,怪物属性!$B$4:$F$29,4,FALSE))</f>
        <v>34.096469067622351</v>
      </c>
      <c r="AY427" s="153">
        <f>$E427/(VLOOKUP(AY$2,怪物属性!$B$4:$F$29,3,FALSE)-$G427)/IF(AX427&lt;0,ABS(AX427),AX427)</f>
        <v>0.56469440750040345</v>
      </c>
      <c r="AZ427" s="152">
        <f>VLOOKUP(AZ$2,怪物属性!$B$4:$F$29,5,FALSE)/($F427-VLOOKUP(AZ$2,怪物属性!$B$4:$F$29,4,FALSE))</f>
        <v>38.139705882352942</v>
      </c>
      <c r="BA427" s="153">
        <f>$E427/(VLOOKUP(BA$2,怪物属性!$B$4:$F$29,3,FALSE)-$G427)/IF(AZ427&lt;0,ABS(AZ427),AZ427)</f>
        <v>0.36413056625183898</v>
      </c>
      <c r="BB427" s="152">
        <f>VLOOKUP(BB$2,怪物属性!$B$4:$F$29,5,FALSE)/($F427-VLOOKUP(BB$2,怪物属性!$B$4:$F$29,4,FALSE))</f>
        <v>41.571428571428569</v>
      </c>
      <c r="BC427" s="153">
        <f>$E427/(VLOOKUP(BC$2,怪物属性!$B$4:$F$29,3,FALSE)-$G427)/IF(BB427&lt;0,ABS(BB427),BB427)</f>
        <v>0.25024444529270307</v>
      </c>
      <c r="BD427" s="152">
        <f>VLOOKUP(BD$2,怪物属性!$B$4:$F$29,5,FALSE)/($F427-VLOOKUP(BD$2,怪物属性!$B$4:$F$29,4,FALSE))</f>
        <v>46.87494572297004</v>
      </c>
      <c r="BE427" s="153">
        <f>$E427/(VLOOKUP(BE$2,怪物属性!$B$4:$F$29,3,FALSE)-$G427)/IF(BD427&lt;0,ABS(BD427),BD427)</f>
        <v>0.15000498647502075</v>
      </c>
    </row>
    <row r="428" spans="1:57" x14ac:dyDescent="0.15">
      <c r="A428" s="30">
        <f>VLOOKUP(B428,装备升级!W:AB,静态模拟!C428+1,FALSE)+IF(静态模拟!D428=0,0,VLOOKUP(B428,装备强化!AP:AZ,静态模拟!D428+1,FALSE))</f>
        <v>4677</v>
      </c>
      <c r="B428" s="149">
        <v>35</v>
      </c>
      <c r="C428" s="149">
        <v>4</v>
      </c>
      <c r="D428" s="149">
        <v>4</v>
      </c>
      <c r="E428" s="149">
        <f t="shared" si="19"/>
        <v>73170</v>
      </c>
      <c r="F428" s="22">
        <f t="shared" si="20"/>
        <v>24390</v>
      </c>
      <c r="G428" s="22">
        <f t="shared" si="21"/>
        <v>12195</v>
      </c>
      <c r="H428" s="152">
        <f>VLOOKUP(H$2,怪物属性!$B$4:$F$29,5,FALSE)/($F428-VLOOKUP(H$2,怪物属性!$B$4:$F$29,4,FALSE))</f>
        <v>0.4605123861952149</v>
      </c>
      <c r="I428" s="153">
        <f>$E428/(VLOOKUP(I$2,怪物属性!$B$4:$F$29,3,FALSE)-$G428)/IF(H428&lt;0,ABS(H428),H428)</f>
        <v>-14.924688566856906</v>
      </c>
      <c r="J428" s="152">
        <f>VLOOKUP(J$2,怪物属性!$B$4:$F$29,5,FALSE)/($F428-VLOOKUP(J$2,怪物属性!$B$4:$F$29,4,FALSE))</f>
        <v>0.68487305312566671</v>
      </c>
      <c r="K428" s="153">
        <f>$E428/(VLOOKUP(K$2,怪物属性!$B$4:$F$29,3,FALSE)-$G428)/IF(J428&lt;0,ABS(J428),J428)</f>
        <v>-10.450681576544005</v>
      </c>
      <c r="L428" s="152">
        <f>VLOOKUP(L$2,怪物属性!$B$4:$F$29,5,FALSE)/($F428-VLOOKUP(L$2,怪物属性!$B$4:$F$29,4,FALSE))</f>
        <v>1.09194117141137</v>
      </c>
      <c r="M428" s="153">
        <f>$E428/(VLOOKUP(M$2,怪物属性!$B$4:$F$29,3,FALSE)-$G428)/IF(L428&lt;0,ABS(L428),L428)</f>
        <v>-6.8390594450238877</v>
      </c>
      <c r="N428" s="152">
        <f>VLOOKUP(N$2,怪物属性!$B$4:$F$29,5,FALSE)/($F428-VLOOKUP(N$2,怪物属性!$B$4:$F$29,4,FALSE))</f>
        <v>1.432385575589459</v>
      </c>
      <c r="O428" s="153">
        <f>$E428/(VLOOKUP(O$2,怪物属性!$B$4:$F$29,3,FALSE)-$G428)/IF(N428&lt;0,ABS(N428),N428)</f>
        <v>-5.4505563784768425</v>
      </c>
      <c r="P428" s="152">
        <f>VLOOKUP(P$2,怪物属性!$B$4:$F$29,5,FALSE)/($F428-VLOOKUP(P$2,怪物属性!$B$4:$F$29,4,FALSE))</f>
        <v>2.0035388177727294</v>
      </c>
      <c r="Q428" s="153">
        <f>$E428/(VLOOKUP(Q$2,怪物属性!$B$4:$F$29,3,FALSE)-$G428)/IF(P428&lt;0,ABS(P428),P428)</f>
        <v>-4.0836833852381504</v>
      </c>
      <c r="R428" s="152">
        <f>VLOOKUP(R$2,怪物属性!$B$4:$F$29,5,FALSE)/($F428-VLOOKUP(R$2,怪物属性!$B$4:$F$29,4,FALSE))</f>
        <v>2.4816463226545631</v>
      </c>
      <c r="S428" s="153">
        <f>$E428/(VLOOKUP(S$2,怪物属性!$B$4:$F$29,3,FALSE)-$G428)/IF(R428&lt;0,ABS(R428),R428)</f>
        <v>-3.4732547179982007</v>
      </c>
      <c r="T428" s="152">
        <f>VLOOKUP(T$2,怪物属性!$B$4:$F$29,5,FALSE)/($F428-VLOOKUP(T$2,怪物属性!$B$4:$F$29,4,FALSE))</f>
        <v>3.2269415318997692</v>
      </c>
      <c r="U428" s="153">
        <f>$E428/(VLOOKUP(U$2,怪物属性!$B$4:$F$29,3,FALSE)-$G428)/IF(T428&lt;0,ABS(T428),T428)</f>
        <v>-2.8146377029479619</v>
      </c>
      <c r="V428" s="152">
        <f>VLOOKUP(V$2,怪物属性!$B$4:$F$29,5,FALSE)/($F428-VLOOKUP(V$2,怪物属性!$B$4:$F$29,4,FALSE))</f>
        <v>3.817204301075269</v>
      </c>
      <c r="W428" s="153">
        <f>$E428/(VLOOKUP(W$2,怪物属性!$B$4:$F$29,3,FALSE)-$G428)/IF(V428&lt;0,ABS(V428),V428)</f>
        <v>-2.5162088308269146</v>
      </c>
      <c r="X428" s="152">
        <f>VLOOKUP(X$2,怪物属性!$B$4:$F$29,5,FALSE)/($F428-VLOOKUP(X$2,怪物属性!$B$4:$F$29,4,FALSE))</f>
        <v>4.7402738240477156</v>
      </c>
      <c r="Y428" s="153">
        <f>$E428/(VLOOKUP(Y$2,怪物属性!$B$4:$F$29,3,FALSE)-$G428)/IF(X428&lt;0,ABS(X428),X428)</f>
        <v>-2.1504342647443475</v>
      </c>
      <c r="Z428" s="152">
        <f>VLOOKUP(Z$2,怪物属性!$B$4:$F$29,5,FALSE)/($F428-VLOOKUP(Z$2,怪物属性!$B$4:$F$29,4,FALSE))</f>
        <v>5.4634213045261859</v>
      </c>
      <c r="AA428" s="153">
        <f>$E428/(VLOOKUP(AA$2,怪物属性!$B$4:$F$29,3,FALSE)-$G428)/IF(Z428&lt;0,ABS(Z428),Z428)</f>
        <v>-1.9897053725883713</v>
      </c>
      <c r="AB428" s="152">
        <f>VLOOKUP(AB$2,怪物属性!$B$4:$F$29,5,FALSE)/($F428-VLOOKUP(AB$2,怪物属性!$B$4:$F$29,4,FALSE))</f>
        <v>8.9005635686311972</v>
      </c>
      <c r="AC428" s="153">
        <f>$E428/(VLOOKUP(AC$2,怪物属性!$B$4:$F$29,3,FALSE)-$G428)/IF(AB428&lt;0,ABS(AB428),AB428)</f>
        <v>-1.7614801270059219</v>
      </c>
      <c r="AD428" s="152">
        <f>VLOOKUP(AD$2,怪物属性!$B$4:$F$29,5,FALSE)/($F428-VLOOKUP(AD$2,怪物属性!$B$4:$F$29,4,FALSE))</f>
        <v>10.166142380099695</v>
      </c>
      <c r="AE428" s="153">
        <f>$E428/(VLOOKUP(AE$2,怪物属性!$B$4:$F$29,3,FALSE)-$G428)/IF(AD428&lt;0,ABS(AD428),AD428)</f>
        <v>-1.775387357011587</v>
      </c>
      <c r="AF428" s="152">
        <f>VLOOKUP(AF$2,怪物属性!$B$4:$F$29,5,FALSE)/($F428-VLOOKUP(AF$2,怪物属性!$B$4:$F$29,4,FALSE))</f>
        <v>12.051918735891649</v>
      </c>
      <c r="AG428" s="153">
        <f>$E428/(VLOOKUP(AG$2,怪物属性!$B$4:$F$29,3,FALSE)-$G428)/IF(AF428&lt;0,ABS(AF428),AF428)</f>
        <v>-1.7741766337030784</v>
      </c>
      <c r="AH428" s="152">
        <f>VLOOKUP(AH$2,怪物属性!$B$4:$F$29,5,FALSE)/($F428-VLOOKUP(AH$2,怪物属性!$B$4:$F$29,4,FALSE))</f>
        <v>13.560023890105514</v>
      </c>
      <c r="AI428" s="153">
        <f>$E428/(VLOOKUP(AI$2,怪物属性!$B$4:$F$29,3,FALSE)-$G428)/IF(AH428&lt;0,ABS(AH428),AH428)</f>
        <v>-1.9361349811227149</v>
      </c>
      <c r="AJ428" s="152">
        <f>VLOOKUP(AJ$2,怪物属性!$B$4:$F$29,5,FALSE)/($F428-VLOOKUP(AJ$2,怪物属性!$B$4:$F$29,4,FALSE))</f>
        <v>15.779708973322554</v>
      </c>
      <c r="AK428" s="153">
        <f>$E428/(VLOOKUP(AK$2,怪物属性!$B$4:$F$29,3,FALSE)-$G428)/IF(AJ428&lt;0,ABS(AJ428),AJ428)</f>
        <v>-2.1821024224644132</v>
      </c>
      <c r="AL428" s="152">
        <f>VLOOKUP(AL$2,怪物属性!$B$4:$F$29,5,FALSE)/($F428-VLOOKUP(AL$2,怪物属性!$B$4:$F$29,4,FALSE))</f>
        <v>17.622206237476238</v>
      </c>
      <c r="AM428" s="153">
        <f>$E428/(VLOOKUP(AM$2,怪物属性!$B$4:$F$29,3,FALSE)-$G428)/IF(AL428&lt;0,ABS(AL428),AL428)</f>
        <v>-2.9552651417842561</v>
      </c>
      <c r="AN428" s="152">
        <f>VLOOKUP(AN$2,怪物属性!$B$4:$F$29,5,FALSE)/($F428-VLOOKUP(AN$2,怪物属性!$B$4:$F$29,4,FALSE))</f>
        <v>20.216251501383883</v>
      </c>
      <c r="AO428" s="153">
        <f>$E428/(VLOOKUP(AO$2,怪物属性!$B$4:$F$29,3,FALSE)-$G428)/IF(AN428&lt;0,ABS(AN428),AN428)</f>
        <v>-5.0762487244774714</v>
      </c>
      <c r="AP428" s="152">
        <f>VLOOKUP(AP$2,怪物属性!$B$4:$F$29,5,FALSE)/($F428-VLOOKUP(AP$2,怪物属性!$B$4:$F$29,4,FALSE))</f>
        <v>22.278238672622845</v>
      </c>
      <c r="AQ428" s="153">
        <f>$E428/(VLOOKUP(AQ$2,怪物属性!$B$4:$F$29,3,FALSE)-$G428)/IF(AP428&lt;0,ABS(AP428),AP428)</f>
        <v>84.214639843113062</v>
      </c>
      <c r="AR428" s="152">
        <f>VLOOKUP(AR$2,怪物属性!$B$4:$F$29,5,FALSE)/($F428-VLOOKUP(AR$2,怪物属性!$B$4:$F$29,4,FALSE))</f>
        <v>25.271190114892693</v>
      </c>
      <c r="AS428" s="153">
        <f>$E428/(VLOOKUP(AS$2,怪物属性!$B$4:$F$29,3,FALSE)-$G428)/IF(AR428&lt;0,ABS(AR428),AR428)</f>
        <v>3.5967601654155081</v>
      </c>
      <c r="AT428" s="152">
        <f>VLOOKUP(AT$2,怪物属性!$B$4:$F$29,5,FALSE)/($F428-VLOOKUP(AT$2,怪物属性!$B$4:$F$29,4,FALSE))</f>
        <v>27.660312534633714</v>
      </c>
      <c r="AU428" s="153">
        <f>$E428/(VLOOKUP(AU$2,怪物属性!$B$4:$F$29,3,FALSE)-$G428)/IF(AT428&lt;0,ABS(AT428),AT428)</f>
        <v>1.5745871046842883</v>
      </c>
      <c r="AV428" s="152">
        <f>VLOOKUP(AV$2,怪物属性!$B$4:$F$29,5,FALSE)/($F428-VLOOKUP(AV$2,怪物属性!$B$4:$F$29,4,FALSE))</f>
        <v>31.21341532855028</v>
      </c>
      <c r="AW428" s="153">
        <f>$E428/(VLOOKUP(AW$2,怪物属性!$B$4:$F$29,3,FALSE)-$G428)/IF(AV428&lt;0,ABS(AV428),AV428)</f>
        <v>0.8650126785486254</v>
      </c>
      <c r="AX428" s="152">
        <f>VLOOKUP(AX$2,怪物属性!$B$4:$F$29,5,FALSE)/($F428-VLOOKUP(AX$2,怪物属性!$B$4:$F$29,4,FALSE))</f>
        <v>34.016528925619838</v>
      </c>
      <c r="AY428" s="153">
        <f>$E428/(VLOOKUP(AY$2,怪物属性!$B$4:$F$29,3,FALSE)-$G428)/IF(AX428&lt;0,ABS(AX428),AX428)</f>
        <v>0.56995578154041537</v>
      </c>
      <c r="AZ428" s="152">
        <f>VLOOKUP(AZ$2,怪物属性!$B$4:$F$29,5,FALSE)/($F428-VLOOKUP(AZ$2,怪物属性!$B$4:$F$29,4,FALSE))</f>
        <v>38.046454767726161</v>
      </c>
      <c r="BA428" s="153">
        <f>$E428/(VLOOKUP(BA$2,怪物属性!$B$4:$F$29,3,FALSE)-$G428)/IF(AZ428&lt;0,ABS(AZ428),AZ428)</f>
        <v>0.36701817668069175</v>
      </c>
      <c r="BB428" s="152">
        <f>VLOOKUP(BB$2,怪物属性!$B$4:$F$29,5,FALSE)/($F428-VLOOKUP(BB$2,怪物属性!$B$4:$F$29,4,FALSE))</f>
        <v>41.464216634429398</v>
      </c>
      <c r="BC428" s="153">
        <f>$E428/(VLOOKUP(BC$2,怪物属性!$B$4:$F$29,3,FALSE)-$G428)/IF(BB428&lt;0,ABS(BB428),BB428)</f>
        <v>0.25202143712076508</v>
      </c>
      <c r="BD428" s="152">
        <f>VLOOKUP(BD$2,怪物属性!$B$4:$F$29,5,FALSE)/($F428-VLOOKUP(BD$2,怪物属性!$B$4:$F$29,4,FALSE))</f>
        <v>46.739644970414204</v>
      </c>
      <c r="BE428" s="153">
        <f>$E428/(VLOOKUP(BE$2,怪物属性!$B$4:$F$29,3,FALSE)-$G428)/IF(BD428&lt;0,ABS(BD428),BD428)</f>
        <v>0.15097699301399328</v>
      </c>
    </row>
    <row r="429" spans="1:57" x14ac:dyDescent="0.15">
      <c r="A429" s="30">
        <f>VLOOKUP(B429,装备升级!W:AB,静态模拟!C429+1,FALSE)+IF(静态模拟!D429=0,0,VLOOKUP(B429,装备强化!AP:AZ,静态模拟!D429+1,FALSE))</f>
        <v>6862</v>
      </c>
      <c r="B429" s="149">
        <v>35</v>
      </c>
      <c r="C429" s="149">
        <v>4</v>
      </c>
      <c r="D429" s="149">
        <v>5</v>
      </c>
      <c r="E429" s="149">
        <f t="shared" si="19"/>
        <v>73290</v>
      </c>
      <c r="F429" s="22">
        <f t="shared" si="20"/>
        <v>24430</v>
      </c>
      <c r="G429" s="22">
        <f t="shared" si="21"/>
        <v>12215</v>
      </c>
      <c r="H429" s="152">
        <f>VLOOKUP(H$2,怪物属性!$B$4:$F$29,5,FALSE)/($F429-VLOOKUP(H$2,怪物属性!$B$4:$F$29,4,FALSE))</f>
        <v>0.45973367152821815</v>
      </c>
      <c r="I429" s="153">
        <f>$E429/(VLOOKUP(I$2,怪物属性!$B$4:$F$29,3,FALSE)-$G429)/IF(H429&lt;0,ABS(H429),H429)</f>
        <v>-14.946407857387639</v>
      </c>
      <c r="J429" s="152">
        <f>VLOOKUP(J$2,怪物属性!$B$4:$F$29,5,FALSE)/($F429-VLOOKUP(J$2,怪物属性!$B$4:$F$29,4,FALSE))</f>
        <v>0.68370607028753994</v>
      </c>
      <c r="K429" s="153">
        <f>$E429/(VLOOKUP(K$2,怪物属性!$B$4:$F$29,3,FALSE)-$G429)/IF(J429&lt;0,ABS(J429),J429)</f>
        <v>-10.465213991593073</v>
      </c>
      <c r="L429" s="152">
        <f>VLOOKUP(L$2,怪物属性!$B$4:$F$29,5,FALSE)/($F429-VLOOKUP(L$2,怪物属性!$B$4:$F$29,4,FALSE))</f>
        <v>1.0900661114450072</v>
      </c>
      <c r="M429" s="153">
        <f>$E429/(VLOOKUP(M$2,怪物属性!$B$4:$F$29,3,FALSE)-$G429)/IF(L429&lt;0,ABS(L429),L429)</f>
        <v>-6.8480804806264182</v>
      </c>
      <c r="N429" s="152">
        <f>VLOOKUP(N$2,怪物属性!$B$4:$F$29,5,FALSE)/($F429-VLOOKUP(N$2,怪物属性!$B$4:$F$29,4,FALSE))</f>
        <v>1.4299065420560748</v>
      </c>
      <c r="O429" s="153">
        <f>$E429/(VLOOKUP(O$2,怪物属性!$B$4:$F$29,3,FALSE)-$G429)/IF(N429&lt;0,ABS(N429),N429)</f>
        <v>-5.4573145271737316</v>
      </c>
      <c r="P429" s="152">
        <f>VLOOKUP(P$2,怪物属性!$B$4:$F$29,5,FALSE)/($F429-VLOOKUP(P$2,怪物属性!$B$4:$F$29,4,FALSE))</f>
        <v>2.0000436128919707</v>
      </c>
      <c r="Q429" s="153">
        <f>$E429/(VLOOKUP(Q$2,怪物属性!$B$4:$F$29,3,FALSE)-$G429)/IF(P429&lt;0,ABS(P429),P429)</f>
        <v>-4.0883856878513845</v>
      </c>
      <c r="R429" s="152">
        <f>VLOOKUP(R$2,怪物属性!$B$4:$F$29,5,FALSE)/($F429-VLOOKUP(R$2,怪物属性!$B$4:$F$29,4,FALSE))</f>
        <v>2.4772797255091716</v>
      </c>
      <c r="S429" s="153">
        <f>$E429/(VLOOKUP(S$2,怪物属性!$B$4:$F$29,3,FALSE)-$G429)/IF(R429&lt;0,ABS(R429),R429)</f>
        <v>-3.4768915914779397</v>
      </c>
      <c r="T429" s="152">
        <f>VLOOKUP(T$2,怪物属性!$B$4:$F$29,5,FALSE)/($F429-VLOOKUP(T$2,怪物属性!$B$4:$F$29,4,FALSE))</f>
        <v>3.2212169593755542</v>
      </c>
      <c r="U429" s="153">
        <f>$E429/(VLOOKUP(U$2,怪物属性!$B$4:$F$29,3,FALSE)-$G429)/IF(T429&lt;0,ABS(T429),T429)</f>
        <v>-2.8172697652944674</v>
      </c>
      <c r="V429" s="152">
        <f>VLOOKUP(V$2,怪物属性!$B$4:$F$29,5,FALSE)/($F429-VLOOKUP(V$2,怪物属性!$B$4:$F$29,4,FALSE))</f>
        <v>3.810375670840787</v>
      </c>
      <c r="W429" s="153">
        <f>$E429/(VLOOKUP(W$2,怪物属性!$B$4:$F$29,3,FALSE)-$G429)/IF(V429&lt;0,ABS(V429),V429)</f>
        <v>-2.5182408933833429</v>
      </c>
      <c r="X429" s="152">
        <f>VLOOKUP(X$2,怪物属性!$B$4:$F$29,5,FALSE)/($F429-VLOOKUP(X$2,怪物属性!$B$4:$F$29,4,FALSE))</f>
        <v>4.7317216183302513</v>
      </c>
      <c r="Y429" s="153">
        <f>$E429/(VLOOKUP(Y$2,怪物属性!$B$4:$F$29,3,FALSE)-$G429)/IF(X429&lt;0,ABS(X429),X429)</f>
        <v>-2.1518584185440282</v>
      </c>
      <c r="Z429" s="152">
        <f>VLOOKUP(Z$2,怪物属性!$B$4:$F$29,5,FALSE)/($F429-VLOOKUP(Z$2,怪物属性!$B$4:$F$29,4,FALSE))</f>
        <v>5.4534783202147503</v>
      </c>
      <c r="AA429" s="153">
        <f>$E429/(VLOOKUP(AA$2,怪物属性!$B$4:$F$29,3,FALSE)-$G429)/IF(Z429&lt;0,ABS(Z429),Z429)</f>
        <v>-1.990687194287651</v>
      </c>
      <c r="AB429" s="152">
        <f>VLOOKUP(AB$2,怪物属性!$B$4:$F$29,5,FALSE)/($F429-VLOOKUP(AB$2,怪物属性!$B$4:$F$29,4,FALSE))</f>
        <v>8.883592334826961</v>
      </c>
      <c r="AC429" s="153">
        <f>$E429/(VLOOKUP(AC$2,怪物属性!$B$4:$F$29,3,FALSE)-$G429)/IF(AB429&lt;0,ABS(AB429),AB429)</f>
        <v>-1.7601964771928109</v>
      </c>
      <c r="AD429" s="152">
        <f>VLOOKUP(AD$2,怪物属性!$B$4:$F$29,5,FALSE)/($F429-VLOOKUP(AD$2,怪物属性!$B$4:$F$29,4,FALSE))</f>
        <v>10.146500507172874</v>
      </c>
      <c r="AE429" s="153">
        <f>$E429/(VLOOKUP(AE$2,怪物属性!$B$4:$F$29,3,FALSE)-$G429)/IF(AD429&lt;0,ABS(AD429),AD429)</f>
        <v>-1.7729946111895445</v>
      </c>
      <c r="AF429" s="152">
        <f>VLOOKUP(AF$2,怪物属性!$B$4:$F$29,5,FALSE)/($F429-VLOOKUP(AF$2,怪物属性!$B$4:$F$29,4,FALSE))</f>
        <v>12.02830835537271</v>
      </c>
      <c r="AG429" s="153">
        <f>$E429/(VLOOKUP(AG$2,怪物属性!$B$4:$F$29,3,FALSE)-$G429)/IF(AF429&lt;0,ABS(AF429),AF429)</f>
        <v>-1.7702283948295463</v>
      </c>
      <c r="AH429" s="152">
        <f>VLOOKUP(AH$2,怪物属性!$B$4:$F$29,5,FALSE)/($F429-VLOOKUP(AH$2,怪物属性!$B$4:$F$29,4,FALSE))</f>
        <v>13.533081661037155</v>
      </c>
      <c r="AI429" s="153">
        <f>$E429/(VLOOKUP(AI$2,怪物属性!$B$4:$F$29,3,FALSE)-$G429)/IF(AH429&lt;0,ABS(AH429),AH429)</f>
        <v>-1.9293259539663878</v>
      </c>
      <c r="AJ429" s="152">
        <f>VLOOKUP(AJ$2,怪物属性!$B$4:$F$29,5,FALSE)/($F429-VLOOKUP(AJ$2,怪物属性!$B$4:$F$29,4,FALSE))</f>
        <v>15.747882210568777</v>
      </c>
      <c r="AK429" s="153">
        <f>$E429/(VLOOKUP(AK$2,怪物属性!$B$4:$F$29,3,FALSE)-$G429)/IF(AJ429&lt;0,ABS(AJ429),AJ429)</f>
        <v>-2.169677910398728</v>
      </c>
      <c r="AL429" s="152">
        <f>VLOOKUP(AL$2,怪物属性!$B$4:$F$29,5,FALSE)/($F429-VLOOKUP(AL$2,怪物属性!$B$4:$F$29,4,FALSE))</f>
        <v>17.586063682510382</v>
      </c>
      <c r="AM429" s="153">
        <f>$E429/(VLOOKUP(AM$2,怪物属性!$B$4:$F$29,3,FALSE)-$G429)/IF(AL429&lt;0,ABS(AL429),AL429)</f>
        <v>-2.9245645799928464</v>
      </c>
      <c r="AN429" s="152">
        <f>VLOOKUP(AN$2,怪物属性!$B$4:$F$29,5,FALSE)/($F429-VLOOKUP(AN$2,怪物属性!$B$4:$F$29,4,FALSE))</f>
        <v>20.174110167283338</v>
      </c>
      <c r="AO429" s="153">
        <f>$E429/(VLOOKUP(AO$2,怪物属性!$B$4:$F$29,3,FALSE)-$G429)/IF(AN429&lt;0,ABS(AN429),AN429)</f>
        <v>-4.9561718760387867</v>
      </c>
      <c r="AP429" s="152">
        <f>VLOOKUP(AP$2,怪物属性!$B$4:$F$29,5,FALSE)/($F429-VLOOKUP(AP$2,怪物属性!$B$4:$F$29,4,FALSE))</f>
        <v>22.230948843133092</v>
      </c>
      <c r="AQ429" s="153">
        <f>$E429/(VLOOKUP(AQ$2,怪物属性!$B$4:$F$29,3,FALSE)-$G429)/IF(AP429&lt;0,ABS(AP429),AP429)</f>
        <v>173.51344057652008</v>
      </c>
      <c r="AR429" s="152">
        <f>VLOOKUP(AR$2,怪物属性!$B$4:$F$29,5,FALSE)/($F429-VLOOKUP(AR$2,怪物属性!$B$4:$F$29,4,FALSE))</f>
        <v>25.216526065325546</v>
      </c>
      <c r="AS429" s="153">
        <f>$E429/(VLOOKUP(AS$2,怪物属性!$B$4:$F$29,3,FALSE)-$G429)/IF(AR429&lt;0,ABS(AR429),AR429)</f>
        <v>3.7024551709849272</v>
      </c>
      <c r="AT429" s="152">
        <f>VLOOKUP(AT$2,怪物属性!$B$4:$F$29,5,FALSE)/($F429-VLOOKUP(AT$2,怪物属性!$B$4:$F$29,4,FALSE))</f>
        <v>27.599137454384607</v>
      </c>
      <c r="AU429" s="153">
        <f>$E429/(VLOOKUP(AU$2,怪物属性!$B$4:$F$29,3,FALSE)-$G429)/IF(AT429&lt;0,ABS(AT429),AT429)</f>
        <v>1.5997095011614015</v>
      </c>
      <c r="AV429" s="152">
        <f>VLOOKUP(AV$2,怪物属性!$B$4:$F$29,5,FALSE)/($F429-VLOOKUP(AV$2,怪物属性!$B$4:$F$29,4,FALSE))</f>
        <v>31.142483808658106</v>
      </c>
      <c r="AW429" s="153">
        <f>$E429/(VLOOKUP(AW$2,怪物属性!$B$4:$F$29,3,FALSE)-$G429)/IF(AV429&lt;0,ABS(AV429),AV429)</f>
        <v>0.87486127719448825</v>
      </c>
      <c r="AX429" s="152">
        <f>VLOOKUP(AX$2,怪物属性!$B$4:$F$29,5,FALSE)/($F429-VLOOKUP(AX$2,怪物属性!$B$4:$F$29,4,FALSE))</f>
        <v>33.936962750716333</v>
      </c>
      <c r="AY429" s="153">
        <f>$E429/(VLOOKUP(AY$2,怪物属性!$B$4:$F$29,3,FALSE)-$G429)/IF(AX429&lt;0,ABS(AX429),AX429)</f>
        <v>0.57527762349002665</v>
      </c>
      <c r="AZ429" s="152">
        <f>VLOOKUP(AZ$2,怪物属性!$B$4:$F$29,5,FALSE)/($F429-VLOOKUP(AZ$2,怪物属性!$B$4:$F$29,4,FALSE))</f>
        <v>37.953658536585365</v>
      </c>
      <c r="BA429" s="153">
        <f>$E429/(VLOOKUP(BA$2,怪物属性!$B$4:$F$29,3,FALSE)-$G429)/IF(AZ429&lt;0,ABS(AZ429),AZ429)</f>
        <v>0.36993086902342798</v>
      </c>
      <c r="BB429" s="152">
        <f>VLOOKUP(BB$2,怪物属性!$B$4:$F$29,5,FALSE)/($F429-VLOOKUP(BB$2,怪物属性!$B$4:$F$29,4,FALSE))</f>
        <v>41.35755627009646</v>
      </c>
      <c r="BC429" s="153">
        <f>$E429/(VLOOKUP(BC$2,怪物属性!$B$4:$F$29,3,FALSE)-$G429)/IF(BB429&lt;0,ABS(BB429),BB429)</f>
        <v>0.25381074735830683</v>
      </c>
      <c r="BD429" s="152">
        <f>VLOOKUP(BD$2,怪物属性!$B$4:$F$29,5,FALSE)/($F429-VLOOKUP(BD$2,怪物属性!$B$4:$F$29,4,FALSE))</f>
        <v>46.605123039286227</v>
      </c>
      <c r="BE429" s="153">
        <f>$E429/(VLOOKUP(BE$2,怪物属性!$B$4:$F$29,3,FALSE)-$G429)/IF(BD429&lt;0,ABS(BD429),BD429)</f>
        <v>0.1519541886075961</v>
      </c>
    </row>
    <row r="430" spans="1:57" x14ac:dyDescent="0.15">
      <c r="A430" s="30">
        <f>VLOOKUP(B430,装备升级!W:AB,静态模拟!C430+1,FALSE)+IF(静态模拟!D430=0,0,VLOOKUP(B430,装备强化!AP:AZ,静态模拟!D430+1,FALSE))</f>
        <v>9562</v>
      </c>
      <c r="B430" s="149">
        <v>35</v>
      </c>
      <c r="C430" s="149">
        <v>4</v>
      </c>
      <c r="D430" s="149">
        <v>6</v>
      </c>
      <c r="E430" s="149">
        <f t="shared" si="19"/>
        <v>73410</v>
      </c>
      <c r="F430" s="22">
        <f t="shared" si="20"/>
        <v>24470</v>
      </c>
      <c r="G430" s="22">
        <f t="shared" si="21"/>
        <v>12235</v>
      </c>
      <c r="H430" s="152">
        <f>VLOOKUP(H$2,怪物属性!$B$4:$F$29,5,FALSE)/($F430-VLOOKUP(H$2,怪物属性!$B$4:$F$29,4,FALSE))</f>
        <v>0.4589575859886052</v>
      </c>
      <c r="I430" s="153">
        <f>$E430/(VLOOKUP(I$2,怪物属性!$B$4:$F$29,3,FALSE)-$G430)/IF(H430&lt;0,ABS(H430),H430)</f>
        <v>-14.968128456827174</v>
      </c>
      <c r="J430" s="152">
        <f>VLOOKUP(J$2,怪物属性!$B$4:$F$29,5,FALSE)/($F430-VLOOKUP(J$2,怪物属性!$B$4:$F$29,4,FALSE))</f>
        <v>0.68254305762279399</v>
      </c>
      <c r="K430" s="153">
        <f>$E430/(VLOOKUP(K$2,怪物属性!$B$4:$F$29,3,FALSE)-$G430)/IF(J430&lt;0,ABS(J430),J430)</f>
        <v>-10.479748046926579</v>
      </c>
      <c r="L430" s="152">
        <f>VLOOKUP(L$2,怪物属性!$B$4:$F$29,5,FALSE)/($F430-VLOOKUP(L$2,怪物属性!$B$4:$F$29,4,FALSE))</f>
        <v>1.088197480071998</v>
      </c>
      <c r="M430" s="153">
        <f>$E430/(VLOOKUP(M$2,怪物属性!$B$4:$F$29,3,FALSE)-$G430)/IF(L430&lt;0,ABS(L430),L430)</f>
        <v>-6.8571032676428079</v>
      </c>
      <c r="N430" s="152">
        <f>VLOOKUP(N$2,怪物属性!$B$4:$F$29,5,FALSE)/($F430-VLOOKUP(N$2,怪物属性!$B$4:$F$29,4,FALSE))</f>
        <v>1.4274360746371804</v>
      </c>
      <c r="O430" s="153">
        <f>$E430/(VLOOKUP(O$2,怪物属性!$B$4:$F$29,3,FALSE)-$G430)/IF(N430&lt;0,ABS(N430),N430)</f>
        <v>-5.4640748178826399</v>
      </c>
      <c r="P430" s="152">
        <f>VLOOKUP(P$2,怪物属性!$B$4:$F$29,5,FALSE)/($F430-VLOOKUP(P$2,怪物属性!$B$4:$F$29,4,FALSE))</f>
        <v>1.996560581653533</v>
      </c>
      <c r="Q430" s="153">
        <f>$E430/(VLOOKUP(Q$2,怪物属性!$B$4:$F$29,3,FALSE)-$G430)/IF(P430&lt;0,ABS(P430),P430)</f>
        <v>-4.0930903555110412</v>
      </c>
      <c r="R430" s="152">
        <f>VLOOKUP(R$2,怪物属性!$B$4:$F$29,5,FALSE)/($F430-VLOOKUP(R$2,怪物属性!$B$4:$F$29,4,FALSE))</f>
        <v>2.4729284679225398</v>
      </c>
      <c r="S430" s="153">
        <f>$E430/(VLOOKUP(S$2,怪物属性!$B$4:$F$29,3,FALSE)-$G430)/IF(R430&lt;0,ABS(R430),R430)</f>
        <v>-3.480531395162072</v>
      </c>
      <c r="T430" s="152">
        <f>VLOOKUP(T$2,怪物属性!$B$4:$F$29,5,FALSE)/($F430-VLOOKUP(T$2,怪物属性!$B$4:$F$29,4,FALSE))</f>
        <v>3.2155126615902248</v>
      </c>
      <c r="U430" s="153">
        <f>$E430/(VLOOKUP(U$2,怪物属性!$B$4:$F$29,3,FALSE)-$G430)/IF(T430&lt;0,ABS(T430),T430)</f>
        <v>-2.8199051491149061</v>
      </c>
      <c r="V430" s="152">
        <f>VLOOKUP(V$2,怪物属性!$B$4:$F$29,5,FALSE)/($F430-VLOOKUP(V$2,怪物属性!$B$4:$F$29,4,FALSE))</f>
        <v>3.8035714285714284</v>
      </c>
      <c r="W430" s="153">
        <f>$E430/(VLOOKUP(W$2,怪物属性!$B$4:$F$29,3,FALSE)-$G430)/IF(V430&lt;0,ABS(V430),V430)</f>
        <v>-2.5202770553853284</v>
      </c>
      <c r="X430" s="152">
        <f>VLOOKUP(X$2,怪物属性!$B$4:$F$29,5,FALSE)/($F430-VLOOKUP(X$2,怪物属性!$B$4:$F$29,4,FALSE))</f>
        <v>4.7232002161091353</v>
      </c>
      <c r="Y430" s="153">
        <f>$E430/(VLOOKUP(Y$2,怪物属性!$B$4:$F$29,3,FALSE)-$G430)/IF(X430&lt;0,ABS(X430),X430)</f>
        <v>-2.1532873580836402</v>
      </c>
      <c r="Z430" s="152">
        <f>VLOOKUP(Z$2,怪物属性!$B$4:$F$29,5,FALSE)/($F430-VLOOKUP(Z$2,怪物属性!$B$4:$F$29,4,FALSE))</f>
        <v>5.4435714610109454</v>
      </c>
      <c r="AA430" s="153">
        <f>$E430/(VLOOKUP(AA$2,怪物属性!$B$4:$F$29,3,FALSE)-$G430)/IF(Z430&lt;0,ABS(Z430),Z430)</f>
        <v>-1.991675044525987</v>
      </c>
      <c r="AB430" s="152">
        <f>VLOOKUP(AB$2,怪物属性!$B$4:$F$29,5,FALSE)/($F430-VLOOKUP(AB$2,怪物属性!$B$4:$F$29,4,FALSE))</f>
        <v>8.8666856979731659</v>
      </c>
      <c r="AC430" s="153">
        <f>$E430/(VLOOKUP(AC$2,怪物属性!$B$4:$F$29,3,FALSE)-$G430)/IF(AB430&lt;0,ABS(AB430),AB430)</f>
        <v>-1.7589346797682235</v>
      </c>
      <c r="AD430" s="152">
        <f>VLOOKUP(AD$2,怪物属性!$B$4:$F$29,5,FALSE)/($F430-VLOOKUP(AD$2,怪物属性!$B$4:$F$29,4,FALSE))</f>
        <v>10.126934387504217</v>
      </c>
      <c r="AE430" s="153">
        <f>$E430/(VLOOKUP(AE$2,怪物属性!$B$4:$F$29,3,FALSE)-$G430)/IF(AD430&lt;0,ABS(AD430),AD430)</f>
        <v>-1.7706364062586655</v>
      </c>
      <c r="AF430" s="152">
        <f>VLOOKUP(AF$2,怪物属性!$B$4:$F$29,5,FALSE)/($F430-VLOOKUP(AF$2,怪物属性!$B$4:$F$29,4,FALSE))</f>
        <v>12.004790302082315</v>
      </c>
      <c r="AG430" s="153">
        <f>$E430/(VLOOKUP(AG$2,怪物属性!$B$4:$F$29,3,FALSE)-$G430)/IF(AF430&lt;0,ABS(AF430),AF430)</f>
        <v>-1.7663370648115206</v>
      </c>
      <c r="AH430" s="152">
        <f>VLOOKUP(AH$2,怪物属性!$B$4:$F$29,5,FALSE)/($F430-VLOOKUP(AH$2,怪物属性!$B$4:$F$29,4,FALSE))</f>
        <v>13.506246281975015</v>
      </c>
      <c r="AI430" s="153">
        <f>$E430/(VLOOKUP(AI$2,怪物属性!$B$4:$F$29,3,FALSE)-$G430)/IF(AH430&lt;0,ABS(AH430),AH430)</f>
        <v>-1.9226257337318862</v>
      </c>
      <c r="AJ430" s="152">
        <f>VLOOKUP(AJ$2,怪物属性!$B$4:$F$29,5,FALSE)/($F430-VLOOKUP(AJ$2,怪物属性!$B$4:$F$29,4,FALSE))</f>
        <v>15.716183574879228</v>
      </c>
      <c r="AK430" s="153">
        <f>$E430/(VLOOKUP(AK$2,怪物属性!$B$4:$F$29,3,FALSE)-$G430)/IF(AJ430&lt;0,ABS(AJ430),AJ430)</f>
        <v>-2.1574971484369243</v>
      </c>
      <c r="AL430" s="152">
        <f>VLOOKUP(AL$2,怪物属性!$B$4:$F$29,5,FALSE)/($F430-VLOOKUP(AL$2,怪物属性!$B$4:$F$29,4,FALSE))</f>
        <v>17.550069078442409</v>
      </c>
      <c r="AM430" s="153">
        <f>$E430/(VLOOKUP(AM$2,怪物属性!$B$4:$F$29,3,FALSE)-$G430)/IF(AL430&lt;0,ABS(AL430),AL430)</f>
        <v>-2.8947332309075322</v>
      </c>
      <c r="AN430" s="152">
        <f>VLOOKUP(AN$2,怪物属性!$B$4:$F$29,5,FALSE)/($F430-VLOOKUP(AN$2,怪物属性!$B$4:$F$29,4,FALSE))</f>
        <v>20.132144157262466</v>
      </c>
      <c r="AO430" s="153">
        <f>$E430/(VLOOKUP(AO$2,怪物属性!$B$4:$F$29,3,FALSE)-$G430)/IF(AN430&lt;0,ABS(AN430),AN430)</f>
        <v>-4.842506544712422</v>
      </c>
      <c r="AP430" s="152">
        <f>VLOOKUP(AP$2,怪物属性!$B$4:$F$29,5,FALSE)/($F430-VLOOKUP(AP$2,怪物属性!$B$4:$F$29,4,FALSE))</f>
        <v>22.18385935183224</v>
      </c>
      <c r="AQ430" s="153">
        <f>$E430/(VLOOKUP(AQ$2,怪物属性!$B$4:$F$29,3,FALSE)-$G430)/IF(AP430&lt;0,ABS(AP430),AP430)</f>
        <v>-3309.1627040962476</v>
      </c>
      <c r="AR430" s="152">
        <f>VLOOKUP(AR$2,怪物属性!$B$4:$F$29,5,FALSE)/($F430-VLOOKUP(AR$2,怪物属性!$B$4:$F$29,4,FALSE))</f>
        <v>25.162097992661341</v>
      </c>
      <c r="AS430" s="153">
        <f>$E430/(VLOOKUP(AS$2,怪物属性!$B$4:$F$29,3,FALSE)-$G430)/IF(AR430&lt;0,ABS(AR430),AR430)</f>
        <v>3.813703624463785</v>
      </c>
      <c r="AT430" s="152">
        <f>VLOOKUP(AT$2,怪物属性!$B$4:$F$29,5,FALSE)/($F430-VLOOKUP(AT$2,怪物属性!$B$4:$F$29,4,FALSE))</f>
        <v>27.538232373386297</v>
      </c>
      <c r="AU430" s="153">
        <f>$E430/(VLOOKUP(AU$2,怪物属性!$B$4:$F$29,3,FALSE)-$G430)/IF(AT430&lt;0,ABS(AT430),AT430)</f>
        <v>1.6254563660814569</v>
      </c>
      <c r="AV430" s="152">
        <f>VLOOKUP(AV$2,怪物属性!$B$4:$F$29,5,FALSE)/($F430-VLOOKUP(AV$2,怪物属性!$B$4:$F$29,4,FALSE))</f>
        <v>31.071873937195328</v>
      </c>
      <c r="AW430" s="153">
        <f>$E430/(VLOOKUP(AW$2,怪物属性!$B$4:$F$29,3,FALSE)-$G430)/IF(AV430&lt;0,ABS(AV430),AV430)</f>
        <v>0.88486397949623197</v>
      </c>
      <c r="AX430" s="152">
        <f>VLOOKUP(AX$2,怪物属性!$B$4:$F$29,5,FALSE)/($F430-VLOOKUP(AX$2,怪物属性!$B$4:$F$29,4,FALSE))</f>
        <v>33.857767924858528</v>
      </c>
      <c r="AY430" s="153">
        <f>$E430/(VLOOKUP(AY$2,怪物属性!$B$4:$F$29,3,FALSE)-$G430)/IF(AX430&lt;0,ABS(AX430),AX430)</f>
        <v>0.58066090498142164</v>
      </c>
      <c r="AZ430" s="152">
        <f>VLOOKUP(AZ$2,怪物属性!$B$4:$F$29,5,FALSE)/($F430-VLOOKUP(AZ$2,怪物属性!$B$4:$F$29,4,FALSE))</f>
        <v>37.861313868613138</v>
      </c>
      <c r="BA430" s="153">
        <f>$E430/(VLOOKUP(BA$2,怪物属性!$B$4:$F$29,3,FALSE)-$G430)/IF(AZ430&lt;0,ABS(AZ430),AZ430)</f>
        <v>0.37286893268674648</v>
      </c>
      <c r="BB430" s="152">
        <f>VLOOKUP(BB$2,怪物属性!$B$4:$F$29,5,FALSE)/($F430-VLOOKUP(BB$2,怪物属性!$B$4:$F$29,4,FALSE))</f>
        <v>41.251443232841567</v>
      </c>
      <c r="BC430" s="153">
        <f>$E430/(VLOOKUP(BC$2,怪物属性!$B$4:$F$29,3,FALSE)-$G430)/IF(BB430&lt;0,ABS(BB430),BB430)</f>
        <v>0.25561248216800692</v>
      </c>
      <c r="BD430" s="152">
        <f>VLOOKUP(BD$2,怪物属性!$B$4:$F$29,5,FALSE)/($F430-VLOOKUP(BD$2,怪物属性!$B$4:$F$29,4,FALSE))</f>
        <v>46.471373224278949</v>
      </c>
      <c r="BE430" s="153">
        <f>$E430/(VLOOKUP(BE$2,怪物属性!$B$4:$F$29,3,FALSE)-$G430)/IF(BD430&lt;0,ABS(BD430),BD430)</f>
        <v>0.15293660339846427</v>
      </c>
    </row>
    <row r="431" spans="1:57" x14ac:dyDescent="0.15">
      <c r="A431" s="30">
        <f>VLOOKUP(B431,装备升级!W:AB,静态模拟!C431+1,FALSE)+IF(静态模拟!D431=0,0,VLOOKUP(B431,装备强化!AP:AZ,静态模拟!D431+1,FALSE))</f>
        <v>12892</v>
      </c>
      <c r="B431" s="149">
        <v>35</v>
      </c>
      <c r="C431" s="149">
        <v>4</v>
      </c>
      <c r="D431" s="149">
        <v>7</v>
      </c>
      <c r="E431" s="149">
        <f t="shared" si="19"/>
        <v>73530</v>
      </c>
      <c r="F431" s="22">
        <f t="shared" si="20"/>
        <v>24510</v>
      </c>
      <c r="G431" s="22">
        <f t="shared" si="21"/>
        <v>12255</v>
      </c>
      <c r="H431" s="152">
        <f>VLOOKUP(H$2,怪物属性!$B$4:$F$29,5,FALSE)/($F431-VLOOKUP(H$2,怪物属性!$B$4:$F$29,4,FALSE))</f>
        <v>0.45818411628396882</v>
      </c>
      <c r="I431" s="153">
        <f>$E431/(VLOOKUP(I$2,怪物属性!$B$4:$F$29,3,FALSE)-$G431)/IF(H431&lt;0,ABS(H431),H431)</f>
        <v>-14.989850357839948</v>
      </c>
      <c r="J431" s="152">
        <f>VLOOKUP(J$2,怪物属性!$B$4:$F$29,5,FALSE)/($F431-VLOOKUP(J$2,怪物属性!$B$4:$F$29,4,FALSE))</f>
        <v>0.68138399490554025</v>
      </c>
      <c r="K431" s="153">
        <f>$E431/(VLOOKUP(K$2,怪物属性!$B$4:$F$29,3,FALSE)-$G431)/IF(J431&lt;0,ABS(J431),J431)</f>
        <v>-10.494283732973667</v>
      </c>
      <c r="L431" s="152">
        <f>VLOOKUP(L$2,怪物属性!$B$4:$F$29,5,FALSE)/($F431-VLOOKUP(L$2,怪物属性!$B$4:$F$29,4,FALSE))</f>
        <v>1.0863352442885257</v>
      </c>
      <c r="M431" s="153">
        <f>$E431/(VLOOKUP(M$2,怪物属性!$B$4:$F$29,3,FALSE)-$G431)/IF(L431&lt;0,ABS(L431),L431)</f>
        <v>-6.8661277954132034</v>
      </c>
      <c r="N431" s="152">
        <f>VLOOKUP(N$2,怪物属性!$B$4:$F$29,5,FALSE)/($F431-VLOOKUP(N$2,怪物属性!$B$4:$F$29,4,FALSE))</f>
        <v>1.4249741290100035</v>
      </c>
      <c r="O431" s="153">
        <f>$E431/(VLOOKUP(O$2,怪物属性!$B$4:$F$29,3,FALSE)-$G431)/IF(N431&lt;0,ABS(N431),N431)</f>
        <v>-5.4708372369775349</v>
      </c>
      <c r="P431" s="152">
        <f>VLOOKUP(P$2,怪物属性!$B$4:$F$29,5,FALSE)/($F431-VLOOKUP(P$2,怪物属性!$B$4:$F$29,4,FALSE))</f>
        <v>1.9930896605676041</v>
      </c>
      <c r="Q431" s="153">
        <f>$E431/(VLOOKUP(Q$2,怪物属性!$B$4:$F$29,3,FALSE)-$G431)/IF(P431&lt;0,ABS(P431),P431)</f>
        <v>-4.0977973724553998</v>
      </c>
      <c r="R431" s="152">
        <f>VLOOKUP(R$2,怪物属性!$B$4:$F$29,5,FALSE)/($F431-VLOOKUP(R$2,怪物属性!$B$4:$F$29,4,FALSE))</f>
        <v>2.4685924692061545</v>
      </c>
      <c r="S431" s="153">
        <f>$E431/(VLOOKUP(S$2,怪物属性!$B$4:$F$29,3,FALSE)-$G431)/IF(R431&lt;0,ABS(R431),R431)</f>
        <v>-3.4841741084853539</v>
      </c>
      <c r="T431" s="152">
        <f>VLOOKUP(T$2,怪物属性!$B$4:$F$29,5,FALSE)/($F431-VLOOKUP(T$2,怪物属性!$B$4:$F$29,4,FALSE))</f>
        <v>3.2098285310235108</v>
      </c>
      <c r="U431" s="153">
        <f>$E431/(VLOOKUP(U$2,怪物属性!$B$4:$F$29,3,FALSE)-$G431)/IF(T431&lt;0,ABS(T431),T431)</f>
        <v>-2.8225438298542702</v>
      </c>
      <c r="V431" s="152">
        <f>VLOOKUP(V$2,怪物属性!$B$4:$F$29,5,FALSE)/($F431-VLOOKUP(V$2,怪物属性!$B$4:$F$29,4,FALSE))</f>
        <v>3.7967914438502675</v>
      </c>
      <c r="W431" s="153">
        <f>$E431/(VLOOKUP(W$2,怪物属性!$B$4:$F$29,3,FALSE)-$G431)/IF(V431&lt;0,ABS(V431),V431)</f>
        <v>-2.522317284797611</v>
      </c>
      <c r="X431" s="152">
        <f>VLOOKUP(X$2,怪物属性!$B$4:$F$29,5,FALSE)/($F431-VLOOKUP(X$2,怪物属性!$B$4:$F$29,4,FALSE))</f>
        <v>4.7147094512606174</v>
      </c>
      <c r="Y431" s="153">
        <f>$E431/(VLOOKUP(Y$2,怪物属性!$B$4:$F$29,3,FALSE)-$G431)/IF(X431&lt;0,ABS(X431),X431)</f>
        <v>-2.1547210436913962</v>
      </c>
      <c r="Z431" s="152">
        <f>VLOOKUP(Z$2,怪物属性!$B$4:$F$29,5,FALSE)/($F431-VLOOKUP(Z$2,怪物属性!$B$4:$F$29,4,FALSE))</f>
        <v>5.4337005303957566</v>
      </c>
      <c r="AA431" s="153">
        <f>$E431/(VLOOKUP(AA$2,怪物属性!$B$4:$F$29,3,FALSE)-$G431)/IF(Z431&lt;0,ABS(Z431),Z431)</f>
        <v>-1.9926688700398922</v>
      </c>
      <c r="AB431" s="152">
        <f>VLOOKUP(AB$2,怪物属性!$B$4:$F$29,5,FALSE)/($F431-VLOOKUP(AB$2,怪物属性!$B$4:$F$29,4,FALSE))</f>
        <v>8.8498432899610595</v>
      </c>
      <c r="AC431" s="153">
        <f>$E431/(VLOOKUP(AC$2,怪物属性!$B$4:$F$29,3,FALSE)-$G431)/IF(AB431&lt;0,ABS(AB431),AB431)</f>
        <v>-1.7576944573589186</v>
      </c>
      <c r="AD431" s="152">
        <f>VLOOKUP(AD$2,怪物属性!$B$4:$F$29,5,FALSE)/($F431-VLOOKUP(AD$2,怪物属性!$B$4:$F$29,4,FALSE))</f>
        <v>10.107443583698215</v>
      </c>
      <c r="AE431" s="153">
        <f>$E431/(VLOOKUP(AE$2,怪物属性!$B$4:$F$29,3,FALSE)-$G431)/IF(AD431&lt;0,ABS(AD431),AD431)</f>
        <v>-1.7683122384626371</v>
      </c>
      <c r="AF431" s="152">
        <f>VLOOKUP(AF$2,怪物属性!$B$4:$F$29,5,FALSE)/($F431-VLOOKUP(AF$2,怪物属性!$B$4:$F$29,4,FALSE))</f>
        <v>11.981364035515661</v>
      </c>
      <c r="AG431" s="153">
        <f>$E431/(VLOOKUP(AG$2,怪物属性!$B$4:$F$29,3,FALSE)-$G431)/IF(AF431&lt;0,ABS(AF431),AF431)</f>
        <v>-1.7625016630254149</v>
      </c>
      <c r="AH431" s="152">
        <f>VLOOKUP(AH$2,怪物属性!$B$4:$F$29,5,FALSE)/($F431-VLOOKUP(AH$2,怪物属性!$B$4:$F$29,4,FALSE))</f>
        <v>13.479517118543439</v>
      </c>
      <c r="AI431" s="153">
        <f>$E431/(VLOOKUP(AI$2,怪物属性!$B$4:$F$29,3,FALSE)-$G431)/IF(AH431&lt;0,ABS(AH431),AH431)</f>
        <v>-1.9160320273333971</v>
      </c>
      <c r="AJ431" s="152">
        <f>VLOOKUP(AJ$2,怪物属性!$B$4:$F$29,5,FALSE)/($F431-VLOOKUP(AJ$2,怪物属性!$B$4:$F$29,4,FALSE))</f>
        <v>15.684612294094014</v>
      </c>
      <c r="AK431" s="153">
        <f>$E431/(VLOOKUP(AK$2,怪物属性!$B$4:$F$29,3,FALSE)-$G431)/IF(AJ431&lt;0,ABS(AJ431),AJ431)</f>
        <v>-2.145553443212306</v>
      </c>
      <c r="AL431" s="152">
        <f>VLOOKUP(AL$2,怪物属性!$B$4:$F$29,5,FALSE)/($F431-VLOOKUP(AL$2,怪物属性!$B$4:$F$29,4,FALSE))</f>
        <v>17.514221518664147</v>
      </c>
      <c r="AM431" s="153">
        <f>$E431/(VLOOKUP(AM$2,怪物属性!$B$4:$F$29,3,FALSE)-$G431)/IF(AL431&lt;0,ABS(AL431),AL431)</f>
        <v>-2.8657354953731158</v>
      </c>
      <c r="AN431" s="152">
        <f>VLOOKUP(AN$2,怪物属性!$B$4:$F$29,5,FALSE)/($F431-VLOOKUP(AN$2,怪物属性!$B$4:$F$29,4,FALSE))</f>
        <v>20.090352379469614</v>
      </c>
      <c r="AO431" s="153">
        <f>$E431/(VLOOKUP(AO$2,怪物属性!$B$4:$F$29,3,FALSE)-$G431)/IF(AN431&lt;0,ABS(AN431),AN431)</f>
        <v>-4.7347550706966466</v>
      </c>
      <c r="AP431" s="152">
        <f>VLOOKUP(AP$2,怪物属性!$B$4:$F$29,5,FALSE)/($F431-VLOOKUP(AP$2,怪物属性!$B$4:$F$29,4,FALSE))</f>
        <v>22.13696892834496</v>
      </c>
      <c r="AQ431" s="153">
        <f>$E431/(VLOOKUP(AQ$2,怪物属性!$B$4:$F$29,3,FALSE)-$G431)/IF(AP431&lt;0,ABS(AP431),AP431)</f>
        <v>-158.17109301469083</v>
      </c>
      <c r="AR431" s="152">
        <f>VLOOKUP(AR$2,怪物属性!$B$4:$F$29,5,FALSE)/($F431-VLOOKUP(AR$2,怪物属性!$B$4:$F$29,4,FALSE))</f>
        <v>25.107904372173163</v>
      </c>
      <c r="AS431" s="153">
        <f>$E431/(VLOOKUP(AS$2,怪物属性!$B$4:$F$29,3,FALSE)-$G431)/IF(AR431&lt;0,ABS(AR431),AR431)</f>
        <v>3.9309527834018354</v>
      </c>
      <c r="AT431" s="152">
        <f>VLOOKUP(AT$2,怪物属性!$B$4:$F$29,5,FALSE)/($F431-VLOOKUP(AT$2,怪物属性!$B$4:$F$29,4,FALSE))</f>
        <v>27.47759550809204</v>
      </c>
      <c r="AU431" s="153">
        <f>$E431/(VLOOKUP(AU$2,怪物属性!$B$4:$F$29,3,FALSE)-$G431)/IF(AT431&lt;0,ABS(AT431),AT431)</f>
        <v>1.6518508279053035</v>
      </c>
      <c r="AV431" s="152">
        <f>VLOOKUP(AV$2,怪物属性!$B$4:$F$29,5,FALSE)/($F431-VLOOKUP(AV$2,怪物属性!$B$4:$F$29,4,FALSE))</f>
        <v>31.001583531274743</v>
      </c>
      <c r="AW431" s="153">
        <f>$E431/(VLOOKUP(AW$2,怪物属性!$B$4:$F$29,3,FALSE)-$G431)/IF(AV431&lt;0,ABS(AV431),AV431)</f>
        <v>0.89502427459323497</v>
      </c>
      <c r="AX431" s="152">
        <f>VLOOKUP(AX$2,怪物属性!$B$4:$F$29,5,FALSE)/($F431-VLOOKUP(AX$2,怪物属性!$B$4:$F$29,4,FALSE))</f>
        <v>33.778941854374018</v>
      </c>
      <c r="AY431" s="153">
        <f>$E431/(VLOOKUP(AY$2,怪物属性!$B$4:$F$29,3,FALSE)-$G431)/IF(AX431&lt;0,ABS(AX431),AX431)</f>
        <v>0.58610661857585689</v>
      </c>
      <c r="AZ431" s="152">
        <f>VLOOKUP(AZ$2,怪物属性!$B$4:$F$29,5,FALSE)/($F431-VLOOKUP(AZ$2,怪物属性!$B$4:$F$29,4,FALSE))</f>
        <v>37.769417475728154</v>
      </c>
      <c r="BA431" s="153">
        <f>$E431/(VLOOKUP(BA$2,怪物属性!$B$4:$F$29,3,FALSE)-$G431)/IF(AZ431&lt;0,ABS(AZ431),AZ431)</f>
        <v>0.37583266154694728</v>
      </c>
      <c r="BB431" s="152">
        <f>VLOOKUP(BB$2,怪物属性!$B$4:$F$29,5,FALSE)/($F431-VLOOKUP(BB$2,怪物属性!$B$4:$F$29,4,FALSE))</f>
        <v>41.145873320537426</v>
      </c>
      <c r="BC431" s="153">
        <f>$E431/(VLOOKUP(BC$2,怪物属性!$B$4:$F$29,3,FALSE)-$G431)/IF(BB431&lt;0,ABS(BB431),BB431)</f>
        <v>0.25742674893596879</v>
      </c>
      <c r="BD431" s="152">
        <f>VLOOKUP(BD$2,怪物属性!$B$4:$F$29,5,FALSE)/($F431-VLOOKUP(BD$2,怪物属性!$B$4:$F$29,4,FALSE))</f>
        <v>46.338388896837891</v>
      </c>
      <c r="BE431" s="153">
        <f>$E431/(VLOOKUP(BE$2,怪物属性!$B$4:$F$29,3,FALSE)-$G431)/IF(BD431&lt;0,ABS(BD431),BD431)</f>
        <v>0.15392426776314599</v>
      </c>
    </row>
    <row r="432" spans="1:57" x14ac:dyDescent="0.15">
      <c r="A432" s="30">
        <f>VLOOKUP(B432,装备升级!W:AB,静态模拟!C432+1,FALSE)+IF(静态模拟!D432=0,0,VLOOKUP(B432,装备强化!AP:AZ,静态模拟!D432+1,FALSE))</f>
        <v>17776</v>
      </c>
      <c r="B432" s="149">
        <v>35</v>
      </c>
      <c r="C432" s="149">
        <v>4</v>
      </c>
      <c r="D432" s="149">
        <v>8</v>
      </c>
      <c r="E432" s="149">
        <f t="shared" si="19"/>
        <v>73650</v>
      </c>
      <c r="F432" s="22">
        <f t="shared" si="20"/>
        <v>24550</v>
      </c>
      <c r="G432" s="22">
        <f t="shared" si="21"/>
        <v>12275</v>
      </c>
      <c r="H432" s="152">
        <f>VLOOKUP(H$2,怪物属性!$B$4:$F$29,5,FALSE)/($F432-VLOOKUP(H$2,怪物属性!$B$4:$F$29,4,FALSE))</f>
        <v>0.45741324921135645</v>
      </c>
      <c r="I432" s="153">
        <f>$E432/(VLOOKUP(I$2,怪物属性!$B$4:$F$29,3,FALSE)-$G432)/IF(H432&lt;0,ABS(H432),H432)</f>
        <v>-15.011573553145112</v>
      </c>
      <c r="J432" s="152">
        <f>VLOOKUP(J$2,怪物属性!$B$4:$F$29,5,FALSE)/($F432-VLOOKUP(J$2,怪物属性!$B$4:$F$29,4,FALSE))</f>
        <v>0.68022886204704391</v>
      </c>
      <c r="K432" s="153">
        <f>$E432/(VLOOKUP(K$2,怪物属性!$B$4:$F$29,3,FALSE)-$G432)/IF(J432&lt;0,ABS(J432),J432)</f>
        <v>-10.508821040237804</v>
      </c>
      <c r="L432" s="152">
        <f>VLOOKUP(L$2,怪物属性!$B$4:$F$29,5,FALSE)/($F432-VLOOKUP(L$2,怪物属性!$B$4:$F$29,4,FALSE))</f>
        <v>1.0844793713163066</v>
      </c>
      <c r="M432" s="153">
        <f>$E432/(VLOOKUP(M$2,怪物属性!$B$4:$F$29,3,FALSE)-$G432)/IF(L432&lt;0,ABS(L432),L432)</f>
        <v>-6.8751540533640849</v>
      </c>
      <c r="N432" s="152">
        <f>VLOOKUP(N$2,怪物属性!$B$4:$F$29,5,FALSE)/($F432-VLOOKUP(N$2,怪物属性!$B$4:$F$29,4,FALSE))</f>
        <v>1.4225206611570247</v>
      </c>
      <c r="O432" s="153">
        <f>$E432/(VLOOKUP(O$2,怪物属性!$B$4:$F$29,3,FALSE)-$G432)/IF(N432&lt;0,ABS(N432),N432)</f>
        <v>-5.4776017709477172</v>
      </c>
      <c r="P432" s="152">
        <f>VLOOKUP(P$2,怪物属性!$B$4:$F$29,5,FALSE)/($F432-VLOOKUP(P$2,怪物属性!$B$4:$F$29,4,FALSE))</f>
        <v>1.9896307865851013</v>
      </c>
      <c r="Q432" s="153">
        <f>$E432/(VLOOKUP(Q$2,怪物属性!$B$4:$F$29,3,FALSE)-$G432)/IF(P432&lt;0,ABS(P432),P432)</f>
        <v>-4.1025067230624854</v>
      </c>
      <c r="R432" s="152">
        <f>VLOOKUP(R$2,怪物属性!$B$4:$F$29,5,FALSE)/($F432-VLOOKUP(R$2,怪物属性!$B$4:$F$29,4,FALSE))</f>
        <v>2.4642716492364243</v>
      </c>
      <c r="S432" s="153">
        <f>$E432/(VLOOKUP(S$2,怪物属性!$B$4:$F$29,3,FALSE)-$G432)/IF(R432&lt;0,ABS(R432),R432)</f>
        <v>-3.487819711074541</v>
      </c>
      <c r="T432" s="152">
        <f>VLOOKUP(T$2,怪物属性!$B$4:$F$29,5,FALSE)/($F432-VLOOKUP(T$2,怪物属性!$B$4:$F$29,4,FALSE))</f>
        <v>3.2041644609140638</v>
      </c>
      <c r="U432" s="153">
        <f>$E432/(VLOOKUP(U$2,怪物属性!$B$4:$F$29,3,FALSE)-$G432)/IF(T432&lt;0,ABS(T432),T432)</f>
        <v>-2.8251857831989997</v>
      </c>
      <c r="V432" s="152">
        <f>VLOOKUP(V$2,怪物属性!$B$4:$F$29,5,FALSE)/($F432-VLOOKUP(V$2,怪物属性!$B$4:$F$29,4,FALSE))</f>
        <v>3.790035587188612</v>
      </c>
      <c r="W432" s="153">
        <f>$E432/(VLOOKUP(W$2,怪物属性!$B$4:$F$29,3,FALSE)-$G432)/IF(V432&lt;0,ABS(V432),V432)</f>
        <v>-2.5243615499178498</v>
      </c>
      <c r="X432" s="152">
        <f>VLOOKUP(X$2,怪物属性!$B$4:$F$29,5,FALSE)/($F432-VLOOKUP(X$2,怪物属性!$B$4:$F$29,4,FALSE))</f>
        <v>4.7062491588533488</v>
      </c>
      <c r="Y432" s="153">
        <f>$E432/(VLOOKUP(Y$2,怪物属性!$B$4:$F$29,3,FALSE)-$G432)/IF(X432&lt;0,ABS(X432),X432)</f>
        <v>-2.1561594361327838</v>
      </c>
      <c r="Z432" s="152">
        <f>VLOOKUP(Z$2,怪物属性!$B$4:$F$29,5,FALSE)/($F432-VLOOKUP(Z$2,怪物属性!$B$4:$F$29,4,FALSE))</f>
        <v>5.4238653332729987</v>
      </c>
      <c r="AA432" s="153">
        <f>$E432/(VLOOKUP(AA$2,怪物属性!$B$4:$F$29,3,FALSE)-$G432)/IF(Z432&lt;0,ABS(Z432),Z432)</f>
        <v>-1.993668618191496</v>
      </c>
      <c r="AB432" s="152">
        <f>VLOOKUP(AB$2,怪物属性!$B$4:$F$29,5,FALSE)/($F432-VLOOKUP(AB$2,怪物属性!$B$4:$F$29,4,FALSE))</f>
        <v>8.8330647454735054</v>
      </c>
      <c r="AC432" s="153">
        <f>$E432/(VLOOKUP(AC$2,怪物属性!$B$4:$F$29,3,FALSE)-$G432)/IF(AB432&lt;0,ABS(AB432),AB432)</f>
        <v>-1.7564755372661569</v>
      </c>
      <c r="AD432" s="152">
        <f>VLOOKUP(AD$2,怪物属性!$B$4:$F$29,5,FALSE)/($F432-VLOOKUP(AD$2,怪物属性!$B$4:$F$29,4,FALSE))</f>
        <v>10.088027661720213</v>
      </c>
      <c r="AE432" s="153">
        <f>$E432/(VLOOKUP(AE$2,怪物属性!$B$4:$F$29,3,FALSE)-$G432)/IF(AD432&lt;0,ABS(AD432),AD432)</f>
        <v>-1.7660216137936973</v>
      </c>
      <c r="AF432" s="152">
        <f>VLOOKUP(AF$2,怪物属性!$B$4:$F$29,5,FALSE)/($F432-VLOOKUP(AF$2,怪物属性!$B$4:$F$29,4,FALSE))</f>
        <v>11.958029019378712</v>
      </c>
      <c r="AG432" s="153">
        <f>$E432/(VLOOKUP(AG$2,怪物属性!$B$4:$F$29,3,FALSE)-$G432)/IF(AF432&lt;0,ABS(AF432),AF432)</f>
        <v>-1.7587212312490943</v>
      </c>
      <c r="AH432" s="152">
        <f>VLOOKUP(AH$2,怪物属性!$B$4:$F$29,5,FALSE)/($F432-VLOOKUP(AH$2,怪物属性!$B$4:$F$29,4,FALSE))</f>
        <v>13.452893541378629</v>
      </c>
      <c r="AI432" s="153">
        <f>$E432/(VLOOKUP(AI$2,怪物属性!$B$4:$F$29,3,FALSE)-$G432)/IF(AH432&lt;0,ABS(AH432),AH432)</f>
        <v>-1.9095426056707603</v>
      </c>
      <c r="AJ432" s="152">
        <f>VLOOKUP(AJ$2,怪物属性!$B$4:$F$29,5,FALSE)/($F432-VLOOKUP(AJ$2,怪物属性!$B$4:$F$29,4,FALSE))</f>
        <v>15.653167602245389</v>
      </c>
      <c r="AK432" s="153">
        <f>$E432/(VLOOKUP(AK$2,怪物属性!$B$4:$F$29,3,FALSE)-$G432)/IF(AJ432&lt;0,ABS(AJ432),AJ432)</f>
        <v>-2.1338403442014116</v>
      </c>
      <c r="AL432" s="152">
        <f>VLOOKUP(AL$2,怪物属性!$B$4:$F$29,5,FALSE)/($F432-VLOOKUP(AL$2,怪物属性!$B$4:$F$29,4,FALSE))</f>
        <v>17.478520103959639</v>
      </c>
      <c r="AM432" s="153">
        <f>$E432/(VLOOKUP(AM$2,怪物属性!$B$4:$F$29,3,FALSE)-$G432)/IF(AL432&lt;0,ABS(AL432),AL432)</f>
        <v>-2.8375376920340054</v>
      </c>
      <c r="AN432" s="152">
        <f>VLOOKUP(AN$2,怪物属性!$B$4:$F$29,5,FALSE)/($F432-VLOOKUP(AN$2,怪物属性!$B$4:$F$29,4,FALSE))</f>
        <v>20.048733751100524</v>
      </c>
      <c r="AO432" s="153">
        <f>$E432/(VLOOKUP(AO$2,怪物属性!$B$4:$F$29,3,FALSE)-$G432)/IF(AN432&lt;0,ABS(AN432),AN432)</f>
        <v>-4.6324699994660685</v>
      </c>
      <c r="AP432" s="152">
        <f>VLOOKUP(AP$2,怪物属性!$B$4:$F$29,5,FALSE)/($F432-VLOOKUP(AP$2,怪物属性!$B$4:$F$29,4,FALSE))</f>
        <v>22.090276313014133</v>
      </c>
      <c r="AQ432" s="153">
        <f>$E432/(VLOOKUP(AQ$2,怪物属性!$B$4:$F$29,3,FALSE)-$G432)/IF(AP432&lt;0,ABS(AP432),AP432)</f>
        <v>-81.318198014406377</v>
      </c>
      <c r="AR432" s="152">
        <f>VLOOKUP(AR$2,怪物属性!$B$4:$F$29,5,FALSE)/($F432-VLOOKUP(AR$2,怪物属性!$B$4:$F$29,4,FALSE))</f>
        <v>25.053943692241564</v>
      </c>
      <c r="AS432" s="153">
        <f>$E432/(VLOOKUP(AS$2,怪物属性!$B$4:$F$29,3,FALSE)-$G432)/IF(AR432&lt;0,ABS(AR432),AR432)</f>
        <v>4.0546992579060461</v>
      </c>
      <c r="AT432" s="152">
        <f>VLOOKUP(AT$2,怪物属性!$B$4:$F$29,5,FALSE)/($F432-VLOOKUP(AT$2,怪物属性!$B$4:$F$29,4,FALSE))</f>
        <v>27.417225090629461</v>
      </c>
      <c r="AU432" s="153">
        <f>$E432/(VLOOKUP(AU$2,怪物属性!$B$4:$F$29,3,FALSE)-$G432)/IF(AT432&lt;0,ABS(AT432),AT432)</f>
        <v>1.6789171715168345</v>
      </c>
      <c r="AV432" s="152">
        <f>VLOOKUP(AV$2,怪物属性!$B$4:$F$29,5,FALSE)/($F432-VLOOKUP(AV$2,怪物属性!$B$4:$F$29,4,FALSE))</f>
        <v>30.931610427716961</v>
      </c>
      <c r="AW432" s="153">
        <f>$E432/(VLOOKUP(AW$2,怪物属性!$B$4:$F$29,3,FALSE)-$G432)/IF(AV432&lt;0,ABS(AV432),AV432)</f>
        <v>0.90534575775839288</v>
      </c>
      <c r="AX432" s="152">
        <f>VLOOKUP(AX$2,怪物属性!$B$4:$F$29,5,FALSE)/($F432-VLOOKUP(AX$2,怪物属性!$B$4:$F$29,4,FALSE))</f>
        <v>33.70048196968817</v>
      </c>
      <c r="AY432" s="153">
        <f>$E432/(VLOOKUP(AY$2,怪物属性!$B$4:$F$29,3,FALSE)-$G432)/IF(AX432&lt;0,ABS(AX432),AX432)</f>
        <v>0.59161577833023082</v>
      </c>
      <c r="AZ432" s="152">
        <f>VLOOKUP(AZ$2,怪物属性!$B$4:$F$29,5,FALSE)/($F432-VLOOKUP(AZ$2,怪物属性!$B$4:$F$29,4,FALSE))</f>
        <v>37.677966101694913</v>
      </c>
      <c r="BA432" s="153">
        <f>$E432/(VLOOKUP(BA$2,怪物属性!$B$4:$F$29,3,FALSE)-$G432)/IF(AZ432&lt;0,ABS(AZ432),AZ432)</f>
        <v>0.37882235403655234</v>
      </c>
      <c r="BB432" s="152">
        <f>VLOOKUP(BB$2,怪物属性!$B$4:$F$29,5,FALSE)/($F432-VLOOKUP(BB$2,怪物属性!$B$4:$F$29,4,FALSE))</f>
        <v>41.040842373962988</v>
      </c>
      <c r="BC432" s="153">
        <f>$E432/(VLOOKUP(BC$2,怪物属性!$B$4:$F$29,3,FALSE)-$G432)/IF(BB432&lt;0,ABS(BB432),BB432)</f>
        <v>0.2592536562893949</v>
      </c>
      <c r="BD432" s="152">
        <f>VLOOKUP(BD$2,怪物属性!$B$4:$F$29,5,FALSE)/($F432-VLOOKUP(BD$2,怪物属性!$B$4:$F$29,4,FALSE))</f>
        <v>46.206163504066204</v>
      </c>
      <c r="BE432" s="153">
        <f>$E432/(VLOOKUP(BE$2,怪物属性!$B$4:$F$29,3,FALSE)-$G432)/IF(BD432&lt;0,ABS(BD432),BD432)</f>
        <v>0.15491721231437619</v>
      </c>
    </row>
    <row r="433" spans="1:57" x14ac:dyDescent="0.15">
      <c r="A433" s="30">
        <f>VLOOKUP(B433,装备升级!W:AB,静态模拟!C433+1,FALSE)+IF(静态模拟!D433=0,0,VLOOKUP(B433,装备强化!AP:AZ,静态模拟!D433+1,FALSE))</f>
        <v>23692</v>
      </c>
      <c r="B433" s="149">
        <v>35</v>
      </c>
      <c r="C433" s="149">
        <v>4</v>
      </c>
      <c r="D433" s="149">
        <v>9</v>
      </c>
      <c r="E433" s="149">
        <f t="shared" si="19"/>
        <v>73770</v>
      </c>
      <c r="F433" s="22">
        <f t="shared" si="20"/>
        <v>24590</v>
      </c>
      <c r="G433" s="22">
        <f t="shared" si="21"/>
        <v>12295</v>
      </c>
      <c r="H433" s="152">
        <f>VLOOKUP(H$2,怪物属性!$B$4:$F$29,5,FALSE)/($F433-VLOOKUP(H$2,怪物属性!$B$4:$F$29,4,FALSE))</f>
        <v>0.45664497165651902</v>
      </c>
      <c r="I433" s="153">
        <f>$E433/(VLOOKUP(I$2,怪物属性!$B$4:$F$29,3,FALSE)-$G433)/IF(H433&lt;0,ABS(H433),H433)</f>
        <v>-15.033298035516022</v>
      </c>
      <c r="J433" s="152">
        <f>VLOOKUP(J$2,怪物属性!$B$4:$F$29,5,FALSE)/($F433-VLOOKUP(J$2,怪物属性!$B$4:$F$29,4,FALSE))</f>
        <v>0.6790776390945632</v>
      </c>
      <c r="K433" s="153">
        <f>$E433/(VLOOKUP(K$2,怪物属性!$B$4:$F$29,3,FALSE)-$G433)/IF(J433&lt;0,ABS(J433),J433)</f>
        <v>-10.523359959296046</v>
      </c>
      <c r="L433" s="152">
        <f>VLOOKUP(L$2,怪物属性!$B$4:$F$29,5,FALSE)/($F433-VLOOKUP(L$2,怪物属性!$B$4:$F$29,4,FALSE))</f>
        <v>1.082629828600665</v>
      </c>
      <c r="M433" s="153">
        <f>$E433/(VLOOKUP(M$2,怪物属性!$B$4:$F$29,3,FALSE)-$G433)/IF(L433&lt;0,ABS(L433),L433)</f>
        <v>-6.8841820310073913</v>
      </c>
      <c r="N433" s="152">
        <f>VLOOKUP(N$2,怪物属性!$B$4:$F$29,5,FALSE)/($F433-VLOOKUP(N$2,怪物属性!$B$4:$F$29,4,FALSE))</f>
        <v>1.420075627363355</v>
      </c>
      <c r="O433" s="153">
        <f>$E433/(VLOOKUP(O$2,怪物属性!$B$4:$F$29,3,FALSE)-$G433)/IF(N433&lt;0,ABS(N433),N433)</f>
        <v>-5.4843684063965927</v>
      </c>
      <c r="P433" s="152">
        <f>VLOOKUP(P$2,怪物属性!$B$4:$F$29,5,FALSE)/($F433-VLOOKUP(P$2,怪物属性!$B$4:$F$29,4,FALSE))</f>
        <v>1.9861838970938541</v>
      </c>
      <c r="Q433" s="153">
        <f>$E433/(VLOOKUP(Q$2,怪物属性!$B$4:$F$29,3,FALSE)-$G433)/IF(P433&lt;0,ABS(P433),P433)</f>
        <v>-4.1072183918485248</v>
      </c>
      <c r="R433" s="152">
        <f>VLOOKUP(R$2,怪物属性!$B$4:$F$29,5,FALSE)/($F433-VLOOKUP(R$2,怪物属性!$B$4:$F$29,4,FALSE))</f>
        <v>2.4599659284497446</v>
      </c>
      <c r="S433" s="153">
        <f>$E433/(VLOOKUP(S$2,怪物属性!$B$4:$F$29,3,FALSE)-$G433)/IF(R433&lt;0,ABS(R433),R433)</f>
        <v>-3.4914681827461456</v>
      </c>
      <c r="T433" s="152">
        <f>VLOOKUP(T$2,怪物属性!$B$4:$F$29,5,FALSE)/($F433-VLOOKUP(T$2,怪物属性!$B$4:$F$29,4,FALSE))</f>
        <v>3.1985203452527742</v>
      </c>
      <c r="U433" s="153">
        <f>$E433/(VLOOKUP(U$2,怪物属性!$B$4:$F$29,3,FALSE)-$G433)/IF(T433&lt;0,ABS(T433),T433)</f>
        <v>-2.8278309850740175</v>
      </c>
      <c r="V433" s="152">
        <f>VLOOKUP(V$2,怪物属性!$B$4:$F$29,5,FALSE)/($F433-VLOOKUP(V$2,怪物属性!$B$4:$F$29,4,FALSE))</f>
        <v>3.7833037300177619</v>
      </c>
      <c r="W433" s="153">
        <f>$E433/(VLOOKUP(W$2,怪物属性!$B$4:$F$29,3,FALSE)-$G433)/IF(V433&lt;0,ABS(V433),V433)</f>
        <v>-2.5264098193723106</v>
      </c>
      <c r="X433" s="152">
        <f>VLOOKUP(X$2,怪物属性!$B$4:$F$29,5,FALSE)/($F433-VLOOKUP(X$2,怪物属性!$B$4:$F$29,4,FALSE))</f>
        <v>4.6978191751377008</v>
      </c>
      <c r="Y433" s="153">
        <f>$E433/(VLOOKUP(Y$2,怪物属性!$B$4:$F$29,3,FALSE)-$G433)/IF(X433&lt;0,ABS(X433),X433)</f>
        <v>-2.1576024966045577</v>
      </c>
      <c r="Z433" s="152">
        <f>VLOOKUP(Z$2,怪物属性!$B$4:$F$29,5,FALSE)/($F433-VLOOKUP(Z$2,怪物属性!$B$4:$F$29,4,FALSE))</f>
        <v>5.4140656759564569</v>
      </c>
      <c r="AA433" s="153">
        <f>$E433/(VLOOKUP(AA$2,怪物属性!$B$4:$F$29,3,FALSE)-$G433)/IF(Z433&lt;0,ABS(Z433),Z433)</f>
        <v>-1.9946742369593866</v>
      </c>
      <c r="AB433" s="152">
        <f>VLOOKUP(AB$2,怪物属性!$B$4:$F$29,5,FALSE)/($F433-VLOOKUP(AB$2,怪物属性!$B$4:$F$29,4,FALSE))</f>
        <v>8.8163497019585577</v>
      </c>
      <c r="AC433" s="153">
        <f>$E433/(VLOOKUP(AC$2,怪物属性!$B$4:$F$29,3,FALSE)-$G433)/IF(AB433&lt;0,ABS(AB433),AB433)</f>
        <v>-1.7552776513676407</v>
      </c>
      <c r="AD433" s="152">
        <f>VLOOKUP(AD$2,怪物属性!$B$4:$F$29,5,FALSE)/($F433-VLOOKUP(AD$2,怪物属性!$B$4:$F$29,4,FALSE))</f>
        <v>10.068686190864209</v>
      </c>
      <c r="AE433" s="153">
        <f>$E433/(VLOOKUP(AE$2,怪物属性!$B$4:$F$29,3,FALSE)-$G433)/IF(AD433&lt;0,ABS(AD433),AD433)</f>
        <v>-1.7637640477579541</v>
      </c>
      <c r="AF433" s="152">
        <f>VLOOKUP(AF$2,怪物属性!$B$4:$F$29,5,FALSE)/($F433-VLOOKUP(AF$2,怪物属性!$B$4:$F$29,4,FALSE))</f>
        <v>11.934784721547283</v>
      </c>
      <c r="AG433" s="153">
        <f>$E433/(VLOOKUP(AG$2,怪物属性!$B$4:$F$29,3,FALSE)-$G433)/IF(AF433&lt;0,ABS(AF433),AF433)</f>
        <v>-1.7549948330258334</v>
      </c>
      <c r="AH433" s="152">
        <f>VLOOKUP(AH$2,怪物属性!$B$4:$F$29,5,FALSE)/($F433-VLOOKUP(AH$2,怪物属性!$B$4:$F$29,4,FALSE))</f>
        <v>13.426374926079243</v>
      </c>
      <c r="AI433" s="153">
        <f>$E433/(VLOOKUP(AI$2,怪物属性!$B$4:$F$29,3,FALSE)-$G433)/IF(AH433&lt;0,ABS(AH433),AH433)</f>
        <v>-1.9031553014131293</v>
      </c>
      <c r="AJ433" s="152">
        <f>VLOOKUP(AJ$2,怪物属性!$B$4:$F$29,5,FALSE)/($F433-VLOOKUP(AJ$2,怪物属性!$B$4:$F$29,4,FALSE))</f>
        <v>15.621848739495798</v>
      </c>
      <c r="AK433" s="153">
        <f>$E433/(VLOOKUP(AK$2,怪物属性!$B$4:$F$29,3,FALSE)-$G433)/IF(AJ433&lt;0,ABS(AJ433),AJ433)</f>
        <v>-2.1223516328097141</v>
      </c>
      <c r="AL433" s="152">
        <f>VLOOKUP(AL$2,怪物属性!$B$4:$F$29,5,FALSE)/($F433-VLOOKUP(AL$2,怪物属性!$B$4:$F$29,4,FALSE))</f>
        <v>17.442963942429945</v>
      </c>
      <c r="AM433" s="153">
        <f>$E433/(VLOOKUP(AM$2,怪物属性!$B$4:$F$29,3,FALSE)-$G433)/IF(AL433&lt;0,ABS(AL433),AL433)</f>
        <v>-2.8101079299056706</v>
      </c>
      <c r="AN433" s="152">
        <f>VLOOKUP(AN$2,怪物属性!$B$4:$F$29,5,FALSE)/($F433-VLOOKUP(AN$2,怪物属性!$B$4:$F$29,4,FALSE))</f>
        <v>20.007287198304823</v>
      </c>
      <c r="AO433" s="153">
        <f>$E433/(VLOOKUP(AO$2,怪物属性!$B$4:$F$29,3,FALSE)-$G433)/IF(AN433&lt;0,ABS(AN433),AN433)</f>
        <v>-4.5352479064608939</v>
      </c>
      <c r="AP433" s="152">
        <f>VLOOKUP(AP$2,怪物属性!$B$4:$F$29,5,FALSE)/($F433-VLOOKUP(AP$2,怪物属性!$B$4:$F$29,4,FALSE))</f>
        <v>22.043780256788043</v>
      </c>
      <c r="AQ433" s="153">
        <f>$E433/(VLOOKUP(AQ$2,怪物属性!$B$4:$F$29,3,FALSE)-$G433)/IF(AP433&lt;0,ABS(AP433),AP433)</f>
        <v>-54.861019671191968</v>
      </c>
      <c r="AR433" s="152">
        <f>VLOOKUP(AR$2,怪物属性!$B$4:$F$29,5,FALSE)/($F433-VLOOKUP(AR$2,怪物属性!$B$4:$F$29,4,FALSE))</f>
        <v>25.000214454214024</v>
      </c>
      <c r="AS433" s="153">
        <f>$E433/(VLOOKUP(AS$2,怪物属性!$B$4:$F$29,3,FALSE)-$G433)/IF(AR433&lt;0,ABS(AR433),AR433)</f>
        <v>4.1854960110033232</v>
      </c>
      <c r="AT433" s="152">
        <f>VLOOKUP(AT$2,怪物属性!$B$4:$F$29,5,FALSE)/($F433-VLOOKUP(AT$2,怪物属性!$B$4:$F$29,4,FALSE))</f>
        <v>27.357119368628741</v>
      </c>
      <c r="AU433" s="153">
        <f>$E433/(VLOOKUP(AU$2,怪物属性!$B$4:$F$29,3,FALSE)-$G433)/IF(AT433&lt;0,ABS(AT433),AT433)</f>
        <v>1.7066809114143155</v>
      </c>
      <c r="AV433" s="152">
        <f>VLOOKUP(AV$2,怪物属性!$B$4:$F$29,5,FALSE)/($F433-VLOOKUP(AV$2,怪物属性!$B$4:$F$29,4,FALSE))</f>
        <v>30.86195248282851</v>
      </c>
      <c r="AW433" s="153">
        <f>$E433/(VLOOKUP(AW$2,怪物属性!$B$4:$F$29,3,FALSE)-$G433)/IF(AV433&lt;0,ABS(AV433),AV433)</f>
        <v>0.91583213446453715</v>
      </c>
      <c r="AX433" s="152">
        <f>VLOOKUP(AX$2,怪物属性!$B$4:$F$29,5,FALSE)/($F433-VLOOKUP(AX$2,怪物属性!$B$4:$F$29,4,FALSE))</f>
        <v>33.6223857250449</v>
      </c>
      <c r="AY433" s="153">
        <f>$E433/(VLOOKUP(AY$2,怪物属性!$B$4:$F$29,3,FALSE)-$G433)/IF(AX433&lt;0,ABS(AX433),AX433)</f>
        <v>0.59718942038215772</v>
      </c>
      <c r="AZ433" s="152">
        <f>VLOOKUP(AZ$2,怪物属性!$B$4:$F$29,5,FALSE)/($F433-VLOOKUP(AZ$2,怪物属性!$B$4:$F$29,4,FALSE))</f>
        <v>37.586956521739133</v>
      </c>
      <c r="BA433" s="153">
        <f>$E433/(VLOOKUP(BA$2,怪物属性!$B$4:$F$29,3,FALSE)-$G433)/IF(AZ433&lt;0,ABS(AZ433),AZ433)</f>
        <v>0.38183831323294765</v>
      </c>
      <c r="BB433" s="152">
        <f>VLOOKUP(BB$2,怪物属性!$B$4:$F$29,5,FALSE)/($F433-VLOOKUP(BB$2,怪物属性!$B$4:$F$29,4,FALSE))</f>
        <v>40.936346276257161</v>
      </c>
      <c r="BC433" s="153">
        <f>$E433/(VLOOKUP(BC$2,怪物属性!$B$4:$F$29,3,FALSE)-$G433)/IF(BB433&lt;0,ABS(BB433),BB433)</f>
        <v>0.2610933141145686</v>
      </c>
      <c r="BD433" s="152">
        <f>VLOOKUP(BD$2,怪物属性!$B$4:$F$29,5,FALSE)/($F433-VLOOKUP(BD$2,怪物属性!$B$4:$F$29,4,FALSE))</f>
        <v>46.074690567648311</v>
      </c>
      <c r="BE433" s="153">
        <f>$E433/(VLOOKUP(BE$2,怪物属性!$B$4:$F$29,3,FALSE)-$G433)/IF(BD433&lt;0,ABS(BD433),BD433)</f>
        <v>0.15591546790337629</v>
      </c>
    </row>
    <row r="434" spans="1:57" x14ac:dyDescent="0.15">
      <c r="A434" s="30">
        <f>VLOOKUP(B434,装备升级!W:AB,静态模拟!C434+1,FALSE)+IF(静态模拟!D434=0,0,VLOOKUP(B434,装备强化!AP:AZ,静态模拟!D434+1,FALSE))</f>
        <v>30772</v>
      </c>
      <c r="B434" s="149">
        <v>35</v>
      </c>
      <c r="C434" s="149">
        <v>4</v>
      </c>
      <c r="D434" s="149">
        <v>10</v>
      </c>
      <c r="E434" s="149">
        <f t="shared" si="19"/>
        <v>73890</v>
      </c>
      <c r="F434" s="22">
        <f t="shared" si="20"/>
        <v>24630</v>
      </c>
      <c r="G434" s="22">
        <f t="shared" si="21"/>
        <v>12315</v>
      </c>
      <c r="H434" s="152">
        <f>VLOOKUP(H$2,怪物属性!$B$4:$F$29,5,FALSE)/($F434-VLOOKUP(H$2,怪物属性!$B$4:$F$29,4,FALSE))</f>
        <v>0.45587927059316707</v>
      </c>
      <c r="I434" s="153">
        <f>$E434/(VLOOKUP(I$2,怪物属性!$B$4:$F$29,3,FALSE)-$G434)/IF(H434&lt;0,ABS(H434),H434)</f>
        <v>-15.055023797779727</v>
      </c>
      <c r="J434" s="152">
        <f>VLOOKUP(J$2,怪物属性!$B$4:$F$29,5,FALSE)/($F434-VLOOKUP(J$2,怪物属性!$B$4:$F$29,4,FALSE))</f>
        <v>0.67793030623020067</v>
      </c>
      <c r="K434" s="153">
        <f>$E434/(VLOOKUP(K$2,怪物属性!$B$4:$F$29,3,FALSE)-$G434)/IF(J434&lt;0,ABS(J434),J434)</f>
        <v>-10.537900480798337</v>
      </c>
      <c r="L434" s="152">
        <f>VLOOKUP(L$2,怪物属性!$B$4:$F$29,5,FALSE)/($F434-VLOOKUP(L$2,怪物属性!$B$4:$F$29,4,FALSE))</f>
        <v>1.0807865838086319</v>
      </c>
      <c r="M434" s="153">
        <f>$E434/(VLOOKUP(M$2,怪物属性!$B$4:$F$29,3,FALSE)-$G434)/IF(L434&lt;0,ABS(L434),L434)</f>
        <v>-6.893211717939657</v>
      </c>
      <c r="N434" s="152">
        <f>VLOOKUP(N$2,怪物属性!$B$4:$F$29,5,FALSE)/($F434-VLOOKUP(N$2,怪物属性!$B$4:$F$29,4,FALSE))</f>
        <v>1.4176389842141386</v>
      </c>
      <c r="O434" s="153">
        <f>$E434/(VLOOKUP(O$2,怪物属性!$B$4:$F$29,3,FALSE)-$G434)/IF(N434&lt;0,ABS(N434),N434)</f>
        <v>-5.491137130040479</v>
      </c>
      <c r="P434" s="152">
        <f>VLOOKUP(P$2,怪物属性!$B$4:$F$29,5,FALSE)/($F434-VLOOKUP(P$2,怪物属性!$B$4:$F$29,4,FALSE))</f>
        <v>1.9827489299148255</v>
      </c>
      <c r="Q434" s="153">
        <f>$E434/(VLOOKUP(Q$2,怪物属性!$B$4:$F$29,3,FALSE)-$G434)/IF(P434&lt;0,ABS(P434),P434)</f>
        <v>-4.11193236346642</v>
      </c>
      <c r="R434" s="152">
        <f>VLOOKUP(R$2,怪物属性!$B$4:$F$29,5,FALSE)/($F434-VLOOKUP(R$2,怪物属性!$B$4:$F$29,4,FALSE))</f>
        <v>2.4556752278376139</v>
      </c>
      <c r="S434" s="153">
        <f>$E434/(VLOOKUP(S$2,怪物属性!$B$4:$F$29,3,FALSE)-$G434)/IF(R434&lt;0,ABS(R434),R434)</f>
        <v>-3.4951195035042417</v>
      </c>
      <c r="T434" s="152">
        <f>VLOOKUP(T$2,怪物属性!$B$4:$F$29,5,FALSE)/($F434-VLOOKUP(T$2,怪物属性!$B$4:$F$29,4,FALSE))</f>
        <v>3.192896078776156</v>
      </c>
      <c r="U434" s="153">
        <f>$E434/(VLOOKUP(U$2,怪物属性!$B$4:$F$29,3,FALSE)-$G434)/IF(T434&lt;0,ABS(T434),T434)</f>
        <v>-2.830479411639816</v>
      </c>
      <c r="V434" s="152">
        <f>VLOOKUP(V$2,怪物属性!$B$4:$F$29,5,FALSE)/($F434-VLOOKUP(V$2,怪物属性!$B$4:$F$29,4,FALSE))</f>
        <v>3.7765957446808511</v>
      </c>
      <c r="W434" s="153">
        <f>$E434/(VLOOKUP(W$2,怪物属性!$B$4:$F$29,3,FALSE)-$G434)/IF(V434&lt;0,ABS(V434),V434)</f>
        <v>-2.5284620621116201</v>
      </c>
      <c r="X434" s="152">
        <f>VLOOKUP(X$2,怪物属性!$B$4:$F$29,5,FALSE)/($F434-VLOOKUP(X$2,怪物属性!$B$4:$F$29,4,FALSE))</f>
        <v>4.6894193375352016</v>
      </c>
      <c r="Y434" s="153">
        <f>$E434/(VLOOKUP(Y$2,怪物属性!$B$4:$F$29,3,FALSE)-$G434)/IF(X434&lt;0,ABS(X434),X434)</f>
        <v>-2.1590501867288308</v>
      </c>
      <c r="Z434" s="152">
        <f>VLOOKUP(Z$2,怪物属性!$B$4:$F$29,5,FALSE)/($F434-VLOOKUP(Z$2,怪物属性!$B$4:$F$29,4,FALSE))</f>
        <v>5.4043013661571759</v>
      </c>
      <c r="AA434" s="153">
        <f>$E434/(VLOOKUP(AA$2,怪物属性!$B$4:$F$29,3,FALSE)-$G434)/IF(Z434&lt;0,ABS(Z434),Z434)</f>
        <v>-1.9956856749296137</v>
      </c>
      <c r="AB434" s="152">
        <f>VLOOKUP(AB$2,怪物属性!$B$4:$F$29,5,FALSE)/($F434-VLOOKUP(AB$2,怪物属性!$B$4:$F$29,4,FALSE))</f>
        <v>8.7996977996033614</v>
      </c>
      <c r="AC434" s="153">
        <f>$E434/(VLOOKUP(AC$2,怪物属性!$B$4:$F$29,3,FALSE)-$G434)/IF(AB434&lt;0,ABS(AB434),AB434)</f>
        <v>-1.7541005360219128</v>
      </c>
      <c r="AD434" s="152">
        <f>VLOOKUP(AD$2,怪物属性!$B$4:$F$29,5,FALSE)/($F434-VLOOKUP(AD$2,怪物属性!$B$4:$F$29,4,FALSE))</f>
        <v>10.049418743720997</v>
      </c>
      <c r="AE434" s="153">
        <f>$E434/(VLOOKUP(AE$2,怪物属性!$B$4:$F$29,3,FALSE)-$G434)/IF(AD434&lt;0,ABS(AD434),AD434)</f>
        <v>-1.7615390651474556</v>
      </c>
      <c r="AF434" s="152">
        <f>VLOOKUP(AF$2,怪物属性!$B$4:$F$29,5,FALSE)/($F434-VLOOKUP(AF$2,怪物属性!$B$4:$F$29,4,FALSE))</f>
        <v>11.91163061402658</v>
      </c>
      <c r="AG434" s="153">
        <f>$E434/(VLOOKUP(AG$2,怪物属性!$B$4:$F$29,3,FALSE)-$G434)/IF(AF434&lt;0,ABS(AF434),AF434)</f>
        <v>-1.7513215530498207</v>
      </c>
      <c r="AH434" s="152">
        <f>VLOOKUP(AH$2,怪物属性!$B$4:$F$29,5,FALSE)/($F434-VLOOKUP(AH$2,怪物属性!$B$4:$F$29,4,FALSE))</f>
        <v>13.399960653157583</v>
      </c>
      <c r="AI434" s="153">
        <f>$E434/(VLOOKUP(AI$2,怪物属性!$B$4:$F$29,3,FALSE)-$G434)/IF(AH434&lt;0,ABS(AH434),AH434)</f>
        <v>-1.896868006874127</v>
      </c>
      <c r="AJ434" s="152">
        <f>VLOOKUP(AJ$2,怪物属性!$B$4:$F$29,5,FALSE)/($F434-VLOOKUP(AJ$2,怪物属性!$B$4:$F$29,4,FALSE))</f>
        <v>15.590654952076678</v>
      </c>
      <c r="AK434" s="153">
        <f>$E434/(VLOOKUP(AK$2,怪物属性!$B$4:$F$29,3,FALSE)-$G434)/IF(AJ434&lt;0,ABS(AJ434),AJ434)</f>
        <v>-2.1110813120407088</v>
      </c>
      <c r="AL434" s="152">
        <f>VLOOKUP(AL$2,怪物属性!$B$4:$F$29,5,FALSE)/($F434-VLOOKUP(AL$2,怪物属性!$B$4:$F$29,4,FALSE))</f>
        <v>17.407552149418869</v>
      </c>
      <c r="AM434" s="153">
        <f>$E434/(VLOOKUP(AM$2,怪物属性!$B$4:$F$29,3,FALSE)-$G434)/IF(AL434&lt;0,ABS(AL434),AL434)</f>
        <v>-2.783415990973261</v>
      </c>
      <c r="AN434" s="152">
        <f>VLOOKUP(AN$2,怪物属性!$B$4:$F$29,5,FALSE)/($F434-VLOOKUP(AN$2,怪物属性!$B$4:$F$29,4,FALSE))</f>
        <v>19.966011656093663</v>
      </c>
      <c r="AO434" s="153">
        <f>$E434/(VLOOKUP(AO$2,怪物属性!$B$4:$F$29,3,FALSE)-$G434)/IF(AN434&lt;0,ABS(AN434),AN434)</f>
        <v>-4.4427241113767737</v>
      </c>
      <c r="AP434" s="152">
        <f>VLOOKUP(AP$2,怪物属性!$B$4:$F$29,5,FALSE)/($F434-VLOOKUP(AP$2,怪物属性!$B$4:$F$29,4,FALSE))</f>
        <v>21.99747952110901</v>
      </c>
      <c r="AQ434" s="153">
        <f>$E434/(VLOOKUP(AQ$2,怪物属性!$B$4:$F$29,3,FALSE)-$G434)/IF(AP434&lt;0,ABS(AP434),AP434)</f>
        <v>-41.469397498329037</v>
      </c>
      <c r="AR434" s="152">
        <f>VLOOKUP(AR$2,怪物属性!$B$4:$F$29,5,FALSE)/($F434-VLOOKUP(AR$2,怪物属性!$B$4:$F$29,4,FALSE))</f>
        <v>24.946715172266209</v>
      </c>
      <c r="AS434" s="153">
        <f>$E434/(VLOOKUP(AS$2,怪物属性!$B$4:$F$29,3,FALSE)-$G434)/IF(AR434&lt;0,ABS(AR434),AR434)</f>
        <v>4.3239605853441558</v>
      </c>
      <c r="AT434" s="152">
        <f>VLOOKUP(AT$2,怪物属性!$B$4:$F$29,5,FALSE)/($F434-VLOOKUP(AT$2,怪物属性!$B$4:$F$29,4,FALSE))</f>
        <v>27.297276605053046</v>
      </c>
      <c r="AU434" s="153">
        <f>$E434/(VLOOKUP(AU$2,怪物属性!$B$4:$F$29,3,FALSE)-$G434)/IF(AT434&lt;0,ABS(AT434),AT434)</f>
        <v>1.7351688705318216</v>
      </c>
      <c r="AV434" s="152">
        <f>VLOOKUP(AV$2,怪物属性!$B$4:$F$29,5,FALSE)/($F434-VLOOKUP(AV$2,怪物属性!$B$4:$F$29,4,FALSE))</f>
        <v>30.792607572182902</v>
      </c>
      <c r="AW434" s="153">
        <f>$E434/(VLOOKUP(AW$2,怪物属性!$B$4:$F$29,3,FALSE)-$G434)/IF(AV434&lt;0,ABS(AV434),AV434)</f>
        <v>0.92648722463925781</v>
      </c>
      <c r="AX434" s="152">
        <f>VLOOKUP(AX$2,怪物属性!$B$4:$F$29,5,FALSE)/($F434-VLOOKUP(AX$2,怪物属性!$B$4:$F$29,4,FALSE))</f>
        <v>33.544650598231314</v>
      </c>
      <c r="AY434" s="153">
        <f>$E434/(VLOOKUP(AY$2,怪物属性!$B$4:$F$29,3,FALSE)-$G434)/IF(AX434&lt;0,ABS(AX434),AX434)</f>
        <v>0.60282860355425816</v>
      </c>
      <c r="AZ434" s="152">
        <f>VLOOKUP(AZ$2,怪物属性!$B$4:$F$29,5,FALSE)/($F434-VLOOKUP(AZ$2,怪物属性!$B$4:$F$29,4,FALSE))</f>
        <v>37.496385542168674</v>
      </c>
      <c r="BA434" s="153">
        <f>$E434/(VLOOKUP(BA$2,怪物属性!$B$4:$F$29,3,FALSE)-$G434)/IF(AZ434&lt;0,ABS(AZ434),AZ434)</f>
        <v>0.38488084694910352</v>
      </c>
      <c r="BB434" s="152">
        <f>VLOOKUP(BB$2,怪物属性!$B$4:$F$29,5,FALSE)/($F434-VLOOKUP(BB$2,怪物属性!$B$4:$F$29,4,FALSE))</f>
        <v>40.832380952380952</v>
      </c>
      <c r="BC434" s="153">
        <f>$E434/(VLOOKUP(BC$2,怪物属性!$B$4:$F$29,3,FALSE)-$G434)/IF(BB434&lt;0,ABS(BB434),BB434)</f>
        <v>0.2629458335751495</v>
      </c>
      <c r="BD434" s="152">
        <f>VLOOKUP(BD$2,怪物属性!$B$4:$F$29,5,FALSE)/($F434-VLOOKUP(BD$2,怪物属性!$B$4:$F$29,4,FALSE))</f>
        <v>45.943963682791889</v>
      </c>
      <c r="BE434" s="153">
        <f>$E434/(VLOOKUP(BE$2,怪物属性!$B$4:$F$29,3,FALSE)-$G434)/IF(BD434&lt;0,ABS(BD434),BD434)</f>
        <v>0.15691906562218119</v>
      </c>
    </row>
    <row r="435" spans="1:57" x14ac:dyDescent="0.15">
      <c r="A435" s="30">
        <f>VLOOKUP(B435,装备升级!W:AB,静态模拟!C435+1,FALSE)+IF(静态模拟!D435=0,0,VLOOKUP(B435,装备强化!AP:AZ,静态模拟!D435+1,FALSE))</f>
        <v>544</v>
      </c>
      <c r="B435" s="149">
        <v>35</v>
      </c>
      <c r="C435" s="149">
        <v>5</v>
      </c>
      <c r="D435" s="149">
        <v>0</v>
      </c>
      <c r="E435" s="149">
        <f t="shared" si="19"/>
        <v>87270</v>
      </c>
      <c r="F435" s="22">
        <f t="shared" si="20"/>
        <v>29090</v>
      </c>
      <c r="G435" s="22">
        <f t="shared" si="21"/>
        <v>14545</v>
      </c>
      <c r="H435" s="152">
        <f>VLOOKUP(H$2,怪物属性!$B$4:$F$29,5,FALSE)/($F435-VLOOKUP(H$2,怪物属性!$B$4:$F$29,4,FALSE))</f>
        <v>0.38407204661840016</v>
      </c>
      <c r="I435" s="153">
        <f>$E435/(VLOOKUP(I$2,怪物属性!$B$4:$F$29,3,FALSE)-$G435)/IF(H435&lt;0,ABS(H435),H435)</f>
        <v>-17.484071491493403</v>
      </c>
      <c r="J435" s="152">
        <f>VLOOKUP(J$2,怪物属性!$B$4:$F$29,5,FALSE)/($F435-VLOOKUP(J$2,怪物属性!$B$4:$F$29,4,FALSE))</f>
        <v>0.57046383508086018</v>
      </c>
      <c r="K435" s="153">
        <f>$E435/(VLOOKUP(K$2,怪物属性!$B$4:$F$29,3,FALSE)-$G435)/IF(J435&lt;0,ABS(J435),J435)</f>
        <v>-12.16740441429528</v>
      </c>
      <c r="L435" s="152">
        <f>VLOOKUP(L$2,怪物属性!$B$4:$F$29,5,FALSE)/($F435-VLOOKUP(L$2,怪物属性!$B$4:$F$29,4,FALSE))</f>
        <v>0.90834943120841383</v>
      </c>
      <c r="M435" s="153">
        <f>$E435/(VLOOKUP(M$2,怪物属性!$B$4:$F$29,3,FALSE)-$G435)/IF(L435&lt;0,ABS(L435),L435)</f>
        <v>-7.9087390131042916</v>
      </c>
      <c r="N435" s="152">
        <f>VLOOKUP(N$2,怪物属性!$B$4:$F$29,5,FALSE)/($F435-VLOOKUP(N$2,怪物属性!$B$4:$F$29,4,FALSE))</f>
        <v>1.1899755149071007</v>
      </c>
      <c r="O435" s="153">
        <f>$E435/(VLOOKUP(O$2,怪物属性!$B$4:$F$29,3,FALSE)-$G435)/IF(N435&lt;0,ABS(N435),N435)</f>
        <v>-6.2564104613326625</v>
      </c>
      <c r="P435" s="152">
        <f>VLOOKUP(P$2,怪物属性!$B$4:$F$29,5,FALSE)/($F435-VLOOKUP(P$2,怪物属性!$B$4:$F$29,4,FALSE))</f>
        <v>1.6622204501794193</v>
      </c>
      <c r="Q435" s="153">
        <f>$E435/(VLOOKUP(Q$2,怪物属性!$B$4:$F$29,3,FALSE)-$G435)/IF(P435&lt;0,ABS(P435),P435)</f>
        <v>-4.6490800777817212</v>
      </c>
      <c r="R435" s="152">
        <f>VLOOKUP(R$2,怪物属性!$B$4:$F$29,5,FALSE)/($F435-VLOOKUP(R$2,怪物属性!$B$4:$F$29,4,FALSE))</f>
        <v>2.055853685248056</v>
      </c>
      <c r="S435" s="153">
        <f>$E435/(VLOOKUP(S$2,怪物属性!$B$4:$F$29,3,FALSE)-$G435)/IF(R435&lt;0,ABS(R435),R435)</f>
        <v>-3.9163685731538971</v>
      </c>
      <c r="T435" s="152">
        <f>VLOOKUP(T$2,怪物属性!$B$4:$F$29,5,FALSE)/($F435-VLOOKUP(T$2,怪物属性!$B$4:$F$29,4,FALSE))</f>
        <v>2.6695089679506028</v>
      </c>
      <c r="U435" s="153">
        <f>$E435/(VLOOKUP(U$2,怪物属性!$B$4:$F$29,3,FALSE)-$G435)/IF(T435&lt;0,ABS(T435),T435)</f>
        <v>-3.1415919124666423</v>
      </c>
      <c r="V435" s="152">
        <f>VLOOKUP(V$2,怪物属性!$B$4:$F$29,5,FALSE)/($F435-VLOOKUP(V$2,怪物属性!$B$4:$F$29,4,FALSE))</f>
        <v>3.153219837157661</v>
      </c>
      <c r="W435" s="153">
        <f>$E435/(VLOOKUP(W$2,怪物属性!$B$4:$F$29,3,FALSE)-$G435)/IF(V435&lt;0,ABS(V435),V435)</f>
        <v>-2.7765320857730655</v>
      </c>
      <c r="X435" s="152">
        <f>VLOOKUP(X$2,怪物属性!$B$4:$F$29,5,FALSE)/($F435-VLOOKUP(X$2,怪物属性!$B$4:$F$29,4,FALSE))</f>
        <v>3.9099176325891691</v>
      </c>
      <c r="Y435" s="153">
        <f>$E435/(VLOOKUP(Y$2,怪物属性!$B$4:$F$29,3,FALSE)-$G435)/IF(X435&lt;0,ABS(X435),X435)</f>
        <v>-2.3425864071665825</v>
      </c>
      <c r="Z435" s="152">
        <f>VLOOKUP(Z$2,怪物属性!$B$4:$F$29,5,FALSE)/($F435-VLOOKUP(Z$2,怪物属性!$B$4:$F$29,4,FALSE))</f>
        <v>4.499493224220128</v>
      </c>
      <c r="AA435" s="153">
        <f>$E435/(VLOOKUP(AA$2,怪物属性!$B$4:$F$29,3,FALSE)-$G435)/IF(Z435&lt;0,ABS(Z435),Z435)</f>
        <v>-2.1358349956210243</v>
      </c>
      <c r="AB435" s="152">
        <f>VLOOKUP(AB$2,怪物属性!$B$4:$F$29,5,FALSE)/($F435-VLOOKUP(AB$2,怪物属性!$B$4:$F$29,4,FALSE))</f>
        <v>7.2688977299321316</v>
      </c>
      <c r="AC435" s="153">
        <f>$E435/(VLOOKUP(AC$2,怪物属性!$B$4:$F$29,3,FALSE)-$G435)/IF(AB435&lt;0,ABS(AB435),AB435)</f>
        <v>-1.7109800309266403</v>
      </c>
      <c r="AD435" s="152">
        <f>VLOOKUP(AD$2,怪物属性!$B$4:$F$29,5,FALSE)/($F435-VLOOKUP(AD$2,怪物属性!$B$4:$F$29,4,FALSE))</f>
        <v>8.2822615621180464</v>
      </c>
      <c r="AE435" s="153">
        <f>$E435/(VLOOKUP(AE$2,怪物属性!$B$4:$F$29,3,FALSE)-$G435)/IF(AD435&lt;0,ABS(AD435),AD435)</f>
        <v>-1.6453743050815459</v>
      </c>
      <c r="AF435" s="152">
        <f>VLOOKUP(AF$2,怪物属性!$B$4:$F$29,5,FALSE)/($F435-VLOOKUP(AF$2,怪物属性!$B$4:$F$29,4,FALSE))</f>
        <v>9.7932051997766969</v>
      </c>
      <c r="AG435" s="153">
        <f>$E435/(VLOOKUP(AG$2,怪物属性!$B$4:$F$29,3,FALSE)-$G435)/IF(AF435&lt;0,ABS(AF435),AF435)</f>
        <v>-1.543880916524385</v>
      </c>
      <c r="AH435" s="152">
        <f>VLOOKUP(AH$2,怪物属性!$B$4:$F$29,5,FALSE)/($F435-VLOOKUP(AH$2,怪物属性!$B$4:$F$29,4,FALSE))</f>
        <v>10.989351403678606</v>
      </c>
      <c r="AI435" s="153">
        <f>$E435/(VLOOKUP(AI$2,怪物属性!$B$4:$F$29,3,FALSE)-$G435)/IF(AH435&lt;0,ABS(AH435),AH435)</f>
        <v>-1.545906948758355</v>
      </c>
      <c r="AJ435" s="152">
        <f>VLOOKUP(AJ$2,怪物属性!$B$4:$F$29,5,FALSE)/($F435-VLOOKUP(AJ$2,怪物属性!$B$4:$F$29,4,FALSE))</f>
        <v>12.751592356687897</v>
      </c>
      <c r="AK435" s="153">
        <f>$E435/(VLOOKUP(AK$2,怪物属性!$B$4:$F$29,3,FALSE)-$G435)/IF(AJ435&lt;0,ABS(AJ435),AJ435)</f>
        <v>-1.5293522120337761</v>
      </c>
      <c r="AL435" s="152">
        <f>VLOOKUP(AL$2,怪物属性!$B$4:$F$29,5,FALSE)/($F435-VLOOKUP(AL$2,怪物属性!$B$4:$F$29,4,FALSE))</f>
        <v>14.194470885237759</v>
      </c>
      <c r="AM435" s="153">
        <f>$E435/(VLOOKUP(AM$2,怪物属性!$B$4:$F$29,3,FALSE)-$G435)/IF(AL435&lt;0,ABS(AL435),AL435)</f>
        <v>-1.6373285184016224</v>
      </c>
      <c r="AN435" s="152">
        <f>VLOOKUP(AN$2,怪物属性!$B$4:$F$29,5,FALSE)/($F435-VLOOKUP(AN$2,怪物属性!$B$4:$F$29,4,FALSE))</f>
        <v>16.2321690636924</v>
      </c>
      <c r="AO435" s="153">
        <f>$E435/(VLOOKUP(AO$2,怪物属性!$B$4:$F$29,3,FALSE)-$G435)/IF(AN435&lt;0,ABS(AN435),AN435)</f>
        <v>-1.7552598618707518</v>
      </c>
      <c r="AP435" s="152">
        <f>VLOOKUP(AP$2,怪物属性!$B$4:$F$29,5,FALSE)/($F435-VLOOKUP(AP$2,怪物属性!$B$4:$F$29,4,FALSE))</f>
        <v>17.823349217154526</v>
      </c>
      <c r="AQ435" s="153">
        <f>$E435/(VLOOKUP(AQ$2,怪物属性!$B$4:$F$29,3,FALSE)-$G435)/IF(AP435&lt;0,ABS(AP435),AP435)</f>
        <v>-2.1187304784845149</v>
      </c>
      <c r="AR435" s="152">
        <f>VLOOKUP(AR$2,怪物属性!$B$4:$F$29,5,FALSE)/($F435-VLOOKUP(AR$2,怪物属性!$B$4:$F$29,4,FALSE))</f>
        <v>20.140981340704908</v>
      </c>
      <c r="AS435" s="153">
        <f>$E435/(VLOOKUP(AS$2,怪物属性!$B$4:$F$29,3,FALSE)-$G435)/IF(AR435&lt;0,ABS(AR435),AR435)</f>
        <v>-2.8045027170074803</v>
      </c>
      <c r="AT435" s="152">
        <f>VLOOKUP(AT$2,怪物属性!$B$4:$F$29,5,FALSE)/($F435-VLOOKUP(AT$2,怪物属性!$B$4:$F$29,4,FALSE))</f>
        <v>21.944869427591666</v>
      </c>
      <c r="AU435" s="153">
        <f>$E435/(VLOOKUP(AU$2,怪物属性!$B$4:$F$29,3,FALSE)-$G435)/IF(AT435&lt;0,ABS(AT435),AT435)</f>
        <v>-5.9354981251113443</v>
      </c>
      <c r="AV435" s="152">
        <f>VLOOKUP(AV$2,怪物属性!$B$4:$F$29,5,FALSE)/($F435-VLOOKUP(AV$2,怪物属性!$B$4:$F$29,4,FALSE))</f>
        <v>24.623573802892821</v>
      </c>
      <c r="AW435" s="153">
        <f>$E435/(VLOOKUP(AW$2,怪物属性!$B$4:$F$29,3,FALSE)-$G435)/IF(AV435&lt;0,ABS(AV435),AV435)</f>
        <v>9.8449018248596847</v>
      </c>
      <c r="AX435" s="152">
        <f>VLOOKUP(AX$2,怪物属性!$B$4:$F$29,5,FALSE)/($F435-VLOOKUP(AX$2,怪物属性!$B$4:$F$29,4,FALSE))</f>
        <v>26.669546436285096</v>
      </c>
      <c r="AY435" s="153">
        <f>$E435/(VLOOKUP(AY$2,怪物属性!$B$4:$F$29,3,FALSE)-$G435)/IF(AX435&lt;0,ABS(AX435),AX435)</f>
        <v>2.2979435554318037</v>
      </c>
      <c r="AZ435" s="152">
        <f>VLOOKUP(AZ$2,怪物属性!$B$4:$F$29,5,FALSE)/($F435-VLOOKUP(AZ$2,怪物属性!$B$4:$F$29,4,FALSE))</f>
        <v>29.555555555555557</v>
      </c>
      <c r="BA435" s="153">
        <f>$E435/(VLOOKUP(BA$2,怪物属性!$B$4:$F$29,3,FALSE)-$G435)/IF(AZ435&lt;0,ABS(AZ435),AZ435)</f>
        <v>1.0217108515232718</v>
      </c>
      <c r="BB435" s="152">
        <f>VLOOKUP(BB$2,怪物属性!$B$4:$F$29,5,FALSE)/($F435-VLOOKUP(BB$2,怪物属性!$B$4:$F$29,4,FALSE))</f>
        <v>31.82137555665512</v>
      </c>
      <c r="BC435" s="153">
        <f>$E435/(VLOOKUP(BC$2,怪物属性!$B$4:$F$29,3,FALSE)-$G435)/IF(BB435&lt;0,ABS(BB435),BB435)</f>
        <v>0.58953055707518021</v>
      </c>
      <c r="BD435" s="152">
        <f>VLOOKUP(BD$2,怪物属性!$B$4:$F$29,5,FALSE)/($F435-VLOOKUP(BD$2,怪物属性!$B$4:$F$29,4,FALSE))</f>
        <v>34.902360168121568</v>
      </c>
      <c r="BE435" s="153">
        <f>$E435/(VLOOKUP(BE$2,怪物属性!$B$4:$F$29,3,FALSE)-$G435)/IF(BD435&lt;0,ABS(BD435),BD435)</f>
        <v>0.31180994788614153</v>
      </c>
    </row>
    <row r="436" spans="1:57" x14ac:dyDescent="0.15">
      <c r="A436" s="30">
        <f>VLOOKUP(B436,装备升级!W:AB,静态模拟!C436+1,FALSE)+IF(静态模拟!D436=0,0,VLOOKUP(B436,装备强化!AP:AZ,静态模拟!D436+1,FALSE))</f>
        <v>1309</v>
      </c>
      <c r="B436" s="149">
        <v>35</v>
      </c>
      <c r="C436" s="149">
        <v>5</v>
      </c>
      <c r="D436" s="149">
        <v>1</v>
      </c>
      <c r="E436" s="149">
        <f t="shared" si="19"/>
        <v>87420</v>
      </c>
      <c r="F436" s="22">
        <f t="shared" si="20"/>
        <v>29140</v>
      </c>
      <c r="G436" s="22">
        <f t="shared" si="21"/>
        <v>14570</v>
      </c>
      <c r="H436" s="152">
        <f>VLOOKUP(H$2,怪物属性!$B$4:$F$29,5,FALSE)/($F436-VLOOKUP(H$2,怪物属性!$B$4:$F$29,4,FALSE))</f>
        <v>0.38339502908514012</v>
      </c>
      <c r="I436" s="153">
        <f>$E436/(VLOOKUP(I$2,怪物属性!$B$4:$F$29,3,FALSE)-$G436)/IF(H436&lt;0,ABS(H436),H436)</f>
        <v>-17.511364400742568</v>
      </c>
      <c r="J436" s="152">
        <f>VLOOKUP(J$2,怪物属性!$B$4:$F$29,5,FALSE)/($F436-VLOOKUP(J$2,怪物属性!$B$4:$F$29,4,FALSE))</f>
        <v>0.56945183608302286</v>
      </c>
      <c r="K436" s="153">
        <f>$E436/(VLOOKUP(K$2,怪物属性!$B$4:$F$29,3,FALSE)-$G436)/IF(J436&lt;0,ABS(J436),J436)</f>
        <v>-12.185748219937004</v>
      </c>
      <c r="L436" s="152">
        <f>VLOOKUP(L$2,怪物属性!$B$4:$F$29,5,FALSE)/($F436-VLOOKUP(L$2,怪物属性!$B$4:$F$29,4,FALSE))</f>
        <v>0.90672761034137983</v>
      </c>
      <c r="M436" s="153">
        <f>$E436/(VLOOKUP(M$2,怪物属性!$B$4:$F$29,3,FALSE)-$G436)/IF(L436&lt;0,ABS(L436),L436)</f>
        <v>-7.9202034873112375</v>
      </c>
      <c r="N436" s="152">
        <f>VLOOKUP(N$2,怪物属性!$B$4:$F$29,5,FALSE)/($F436-VLOOKUP(N$2,怪物属性!$B$4:$F$29,4,FALSE))</f>
        <v>1.187836963554022</v>
      </c>
      <c r="O436" s="153">
        <f>$E436/(VLOOKUP(O$2,怪物属性!$B$4:$F$29,3,FALSE)-$G436)/IF(N436&lt;0,ABS(N436),N436)</f>
        <v>-6.2650854350612484</v>
      </c>
      <c r="P436" s="152">
        <f>VLOOKUP(P$2,怪物属性!$B$4:$F$29,5,FALSE)/($F436-VLOOKUP(P$2,怪物属性!$B$4:$F$29,4,FALSE))</f>
        <v>1.6592134302977677</v>
      </c>
      <c r="Q436" s="153">
        <f>$E436/(VLOOKUP(Q$2,怪物属性!$B$4:$F$29,3,FALSE)-$G436)/IF(P436&lt;0,ABS(P436),P436)</f>
        <v>-4.6552055092108144</v>
      </c>
      <c r="R436" s="152">
        <f>VLOOKUP(R$2,怪物属性!$B$4:$F$29,5,FALSE)/($F436-VLOOKUP(R$2,怪物属性!$B$4:$F$29,4,FALSE))</f>
        <v>2.0521080056845098</v>
      </c>
      <c r="S436" s="153">
        <f>$E436/(VLOOKUP(S$2,怪物属性!$B$4:$F$29,3,FALSE)-$G436)/IF(R436&lt;0,ABS(R436),R436)</f>
        <v>-3.92121658255786</v>
      </c>
      <c r="T436" s="152">
        <f>VLOOKUP(T$2,怪物属性!$B$4:$F$29,5,FALSE)/($F436-VLOOKUP(T$2,怪物属性!$B$4:$F$29,4,FALSE))</f>
        <v>2.6646122239342578</v>
      </c>
      <c r="U436" s="153">
        <f>$E436/(VLOOKUP(U$2,怪物属性!$B$4:$F$29,3,FALSE)-$G436)/IF(T436&lt;0,ABS(T436),T436)</f>
        <v>-3.1452186402150577</v>
      </c>
      <c r="V436" s="152">
        <f>VLOOKUP(V$2,怪物属性!$B$4:$F$29,5,FALSE)/($F436-VLOOKUP(V$2,怪物属性!$B$4:$F$29,4,FALSE))</f>
        <v>3.1473956409309198</v>
      </c>
      <c r="W436" s="153">
        <f>$E436/(VLOOKUP(W$2,怪物属性!$B$4:$F$29,3,FALSE)-$G436)/IF(V436&lt;0,ABS(V436),V436)</f>
        <v>-2.7794801431424534</v>
      </c>
      <c r="X436" s="152">
        <f>VLOOKUP(X$2,怪物属性!$B$4:$F$29,5,FALSE)/($F436-VLOOKUP(X$2,怪物属性!$B$4:$F$29,4,FALSE))</f>
        <v>3.9026449908857557</v>
      </c>
      <c r="Y436" s="153">
        <f>$E436/(VLOOKUP(Y$2,怪物属性!$B$4:$F$29,3,FALSE)-$G436)/IF(X436&lt;0,ABS(X436),X436)</f>
        <v>-2.3448333237876104</v>
      </c>
      <c r="Z436" s="152">
        <f>VLOOKUP(Z$2,怪物属性!$B$4:$F$29,5,FALSE)/($F436-VLOOKUP(Z$2,怪物属性!$B$4:$F$29,4,FALSE))</f>
        <v>4.4910637341226725</v>
      </c>
      <c r="AA436" s="153">
        <f>$E436/(VLOOKUP(AA$2,怪物属性!$B$4:$F$29,3,FALSE)-$G436)/IF(Z436&lt;0,ABS(Z436),Z436)</f>
        <v>-2.1376369009293699</v>
      </c>
      <c r="AB436" s="152">
        <f>VLOOKUP(AB$2,怪物属性!$B$4:$F$29,5,FALSE)/($F436-VLOOKUP(AB$2,怪物属性!$B$4:$F$29,4,FALSE))</f>
        <v>7.2547492992837119</v>
      </c>
      <c r="AC436" s="153">
        <f>$E436/(VLOOKUP(AC$2,怪物属性!$B$4:$F$29,3,FALSE)-$G436)/IF(AB436&lt;0,ABS(AB436),AB436)</f>
        <v>-1.7111669052925571</v>
      </c>
      <c r="AD436" s="152">
        <f>VLOOKUP(AD$2,怪物属性!$B$4:$F$29,5,FALSE)/($F436-VLOOKUP(AD$2,怪物属性!$B$4:$F$29,4,FALSE))</f>
        <v>8.2659662377523322</v>
      </c>
      <c r="AE436" s="153">
        <f>$E436/(VLOOKUP(AE$2,怪物属性!$B$4:$F$29,3,FALSE)-$G436)/IF(AD436&lt;0,ABS(AD436),AD436)</f>
        <v>-1.6450297228676871</v>
      </c>
      <c r="AF436" s="152">
        <f>VLOOKUP(AF$2,怪物属性!$B$4:$F$29,5,FALSE)/($F436-VLOOKUP(AF$2,怪物属性!$B$4:$F$29,4,FALSE))</f>
        <v>9.7737185609678452</v>
      </c>
      <c r="AG436" s="153">
        <f>$E436/(VLOOKUP(AG$2,怪物属性!$B$4:$F$29,3,FALSE)-$G436)/IF(AF436&lt;0,ABS(AF436),AF436)</f>
        <v>-1.542935148958289</v>
      </c>
      <c r="AH436" s="152">
        <f>VLOOKUP(AH$2,怪物属性!$B$4:$F$29,5,FALSE)/($F436-VLOOKUP(AH$2,怪物属性!$B$4:$F$29,4,FALSE))</f>
        <v>10.967232912003864</v>
      </c>
      <c r="AI436" s="153">
        <f>$E436/(VLOOKUP(AI$2,怪物属性!$B$4:$F$29,3,FALSE)-$G436)/IF(AH436&lt;0,ABS(AH436),AH436)</f>
        <v>-1.5441722203427826</v>
      </c>
      <c r="AJ436" s="152">
        <f>VLOOKUP(AJ$2,怪物属性!$B$4:$F$29,5,FALSE)/($F436-VLOOKUP(AJ$2,怪物属性!$B$4:$F$29,4,FALSE))</f>
        <v>12.725613234455219</v>
      </c>
      <c r="AK436" s="153">
        <f>$E436/(VLOOKUP(AK$2,怪物属性!$B$4:$F$29,3,FALSE)-$G436)/IF(AJ436&lt;0,ABS(AJ436),AJ436)</f>
        <v>-1.5265800011953858</v>
      </c>
      <c r="AL436" s="152">
        <f>VLOOKUP(AL$2,怪物属性!$B$4:$F$29,5,FALSE)/($F436-VLOOKUP(AL$2,怪物属性!$B$4:$F$29,4,FALSE))</f>
        <v>14.165159211993558</v>
      </c>
      <c r="AM436" s="153">
        <f>$E436/(VLOOKUP(AM$2,怪物属性!$B$4:$F$29,3,FALSE)-$G436)/IF(AL436&lt;0,ABS(AL436),AL436)</f>
        <v>-1.6326667269226769</v>
      </c>
      <c r="AN436" s="152">
        <f>VLOOKUP(AN$2,怪物属性!$B$4:$F$29,5,FALSE)/($F436-VLOOKUP(AN$2,怪物属性!$B$4:$F$29,4,FALSE))</f>
        <v>16.198209130089126</v>
      </c>
      <c r="AO436" s="153">
        <f>$E436/(VLOOKUP(AO$2,怪物属性!$B$4:$F$29,3,FALSE)-$G436)/IF(AN436&lt;0,ABS(AN436),AN436)</f>
        <v>-1.7476984810401823</v>
      </c>
      <c r="AP436" s="152">
        <f>VLOOKUP(AP$2,怪物属性!$B$4:$F$29,5,FALSE)/($F436-VLOOKUP(AP$2,怪物属性!$B$4:$F$29,4,FALSE))</f>
        <v>17.785514137726075</v>
      </c>
      <c r="AQ436" s="153">
        <f>$E436/(VLOOKUP(AQ$2,怪物属性!$B$4:$F$29,3,FALSE)-$G436)/IF(AP436&lt;0,ABS(AP436),AP436)</f>
        <v>-2.1041250152054403</v>
      </c>
      <c r="AR436" s="152">
        <f>VLOOKUP(AR$2,怪物属性!$B$4:$F$29,5,FALSE)/($F436-VLOOKUP(AR$2,怪物属性!$B$4:$F$29,4,FALSE))</f>
        <v>20.097577795017671</v>
      </c>
      <c r="AS436" s="153">
        <f>$E436/(VLOOKUP(AS$2,怪物属性!$B$4:$F$29,3,FALSE)-$G436)/IF(AR436&lt;0,ABS(AR436),AR436)</f>
        <v>-2.7705591803318819</v>
      </c>
      <c r="AT436" s="152">
        <f>VLOOKUP(AT$2,怪物属性!$B$4:$F$29,5,FALSE)/($F436-VLOOKUP(AT$2,怪物属性!$B$4:$F$29,4,FALSE))</f>
        <v>21.896736269520968</v>
      </c>
      <c r="AU436" s="153">
        <f>$E436/(VLOOKUP(AU$2,怪物属性!$B$4:$F$29,3,FALSE)-$G436)/IF(AT436&lt;0,ABS(AT436),AT436)</f>
        <v>-5.74442561273184</v>
      </c>
      <c r="AV436" s="152">
        <f>VLOOKUP(AV$2,怪物属性!$B$4:$F$29,5,FALSE)/($F436-VLOOKUP(AV$2,怪物属性!$B$4:$F$29,4,FALSE))</f>
        <v>24.568393689494442</v>
      </c>
      <c r="AW436" s="153">
        <f>$E436/(VLOOKUP(AW$2,怪物属性!$B$4:$F$29,3,FALSE)-$G436)/IF(AV436&lt;0,ABS(AV436),AV436)</f>
        <v>10.621582639005931</v>
      </c>
      <c r="AX436" s="152">
        <f>VLOOKUP(AX$2,怪物属性!$B$4:$F$29,5,FALSE)/($F436-VLOOKUP(AX$2,怪物属性!$B$4:$F$29,4,FALSE))</f>
        <v>26.608408601164552</v>
      </c>
      <c r="AY436" s="153">
        <f>$E436/(VLOOKUP(AY$2,怪物属性!$B$4:$F$29,3,FALSE)-$G436)/IF(AX436&lt;0,ABS(AX436),AX436)</f>
        <v>2.3484114364626683</v>
      </c>
      <c r="AZ436" s="152">
        <f>VLOOKUP(AZ$2,怪物属性!$B$4:$F$29,5,FALSE)/($F436-VLOOKUP(AZ$2,怪物属性!$B$4:$F$29,4,FALSE))</f>
        <v>29.485551871151113</v>
      </c>
      <c r="BA436" s="153">
        <f>$E436/(VLOOKUP(BA$2,怪物属性!$B$4:$F$29,3,FALSE)-$G436)/IF(AZ436&lt;0,ABS(AZ436),AZ436)</f>
        <v>1.0348488350692815</v>
      </c>
      <c r="BB436" s="152">
        <f>VLOOKUP(BB$2,怪物属性!$B$4:$F$29,5,FALSE)/($F436-VLOOKUP(BB$2,怪物属性!$B$4:$F$29,4,FALSE))</f>
        <v>31.74284304047384</v>
      </c>
      <c r="BC436" s="153">
        <f>$E436/(VLOOKUP(BC$2,怪物属性!$B$4:$F$29,3,FALSE)-$G436)/IF(BB436&lt;0,ABS(BB436),BB436)</f>
        <v>0.59520350638884867</v>
      </c>
      <c r="BD436" s="152">
        <f>VLOOKUP(BD$2,怪物属性!$B$4:$F$29,5,FALSE)/($F436-VLOOKUP(BD$2,怪物属性!$B$4:$F$29,4,FALSE))</f>
        <v>34.808576956147895</v>
      </c>
      <c r="BE436" s="153">
        <f>$E436/(VLOOKUP(BE$2,怪物属性!$B$4:$F$29,3,FALSE)-$G436)/IF(BD436&lt;0,ABS(BD436),BD436)</f>
        <v>0.31416687301262353</v>
      </c>
    </row>
    <row r="437" spans="1:57" x14ac:dyDescent="0.15">
      <c r="A437" s="30">
        <f>VLOOKUP(B437,装备升级!W:AB,静态模拟!C437+1,FALSE)+IF(静态模拟!D437=0,0,VLOOKUP(B437,装备强化!AP:AZ,静态模拟!D437+1,FALSE))</f>
        <v>2373</v>
      </c>
      <c r="B437" s="149">
        <v>35</v>
      </c>
      <c r="C437" s="149">
        <v>5</v>
      </c>
      <c r="D437" s="149">
        <v>2</v>
      </c>
      <c r="E437" s="149">
        <f t="shared" si="19"/>
        <v>87570</v>
      </c>
      <c r="F437" s="22">
        <f t="shared" si="20"/>
        <v>29190</v>
      </c>
      <c r="G437" s="22">
        <f t="shared" si="21"/>
        <v>14595</v>
      </c>
      <c r="H437" s="152">
        <f>VLOOKUP(H$2,怪物属性!$B$4:$F$29,5,FALSE)/($F437-VLOOKUP(H$2,怪物属性!$B$4:$F$29,4,FALSE))</f>
        <v>0.38272039415801512</v>
      </c>
      <c r="I437" s="153">
        <f>$E437/(VLOOKUP(I$2,怪物属性!$B$4:$F$29,3,FALSE)-$G437)/IF(H437&lt;0,ABS(H437),H437)</f>
        <v>-17.538658434082055</v>
      </c>
      <c r="J437" s="152">
        <f>VLOOKUP(J$2,怪物属性!$B$4:$F$29,5,FALSE)/($F437-VLOOKUP(J$2,怪物属性!$B$4:$F$29,4,FALSE))</f>
        <v>0.56844342128563841</v>
      </c>
      <c r="K437" s="153">
        <f>$E437/(VLOOKUP(K$2,怪物属性!$B$4:$F$29,3,FALSE)-$G437)/IF(J437&lt;0,ABS(J437),J437)</f>
        <v>-12.204093403155936</v>
      </c>
      <c r="L437" s="152">
        <f>VLOOKUP(L$2,怪物属性!$B$4:$F$29,5,FALSE)/($F437-VLOOKUP(L$2,怪物属性!$B$4:$F$29,4,FALSE))</f>
        <v>0.90511157054252511</v>
      </c>
      <c r="M437" s="153">
        <f>$E437/(VLOOKUP(M$2,怪物属性!$B$4:$F$29,3,FALSE)-$G437)/IF(L437&lt;0,ABS(L437),L437)</f>
        <v>-7.9316693972887808</v>
      </c>
      <c r="N437" s="152">
        <f>VLOOKUP(N$2,怪物属性!$B$4:$F$29,5,FALSE)/($F437-VLOOKUP(N$2,怪物属性!$B$4:$F$29,4,FALSE))</f>
        <v>1.1857060849598162</v>
      </c>
      <c r="O437" s="153">
        <f>$E437/(VLOOKUP(O$2,怪物属性!$B$4:$F$29,3,FALSE)-$G437)/IF(N437&lt;0,ABS(N437),N437)</f>
        <v>-6.2737621193378628</v>
      </c>
      <c r="P437" s="152">
        <f>VLOOKUP(P$2,怪物属性!$B$4:$F$29,5,FALSE)/($F437-VLOOKUP(P$2,怪物属性!$B$4:$F$29,4,FALSE))</f>
        <v>1.6562172703961862</v>
      </c>
      <c r="Q437" s="153">
        <f>$E437/(VLOOKUP(Q$2,怪物属性!$B$4:$F$29,3,FALSE)-$G437)/IF(P437&lt;0,ABS(P437),P437)</f>
        <v>-4.6613327759555805</v>
      </c>
      <c r="R437" s="152">
        <f>VLOOKUP(R$2,怪物属性!$B$4:$F$29,5,FALSE)/($F437-VLOOKUP(R$2,怪物属性!$B$4:$F$29,4,FALSE))</f>
        <v>2.0483759502418799</v>
      </c>
      <c r="S437" s="153">
        <f>$E437/(VLOOKUP(S$2,怪物属性!$B$4:$F$29,3,FALSE)-$G437)/IF(R437&lt;0,ABS(R437),R437)</f>
        <v>-3.9260667917666039</v>
      </c>
      <c r="T437" s="152">
        <f>VLOOKUP(T$2,怪物属性!$B$4:$F$29,5,FALSE)/($F437-VLOOKUP(T$2,怪物属性!$B$4:$F$29,4,FALSE))</f>
        <v>2.659733411454519</v>
      </c>
      <c r="U437" s="153">
        <f>$E437/(VLOOKUP(U$2,怪物属性!$B$4:$F$29,3,FALSE)-$G437)/IF(T437&lt;0,ABS(T437),T437)</f>
        <v>-3.1488477765474912</v>
      </c>
      <c r="V437" s="152">
        <f>VLOOKUP(V$2,怪物属性!$B$4:$F$29,5,FALSE)/($F437-VLOOKUP(V$2,怪物属性!$B$4:$F$29,4,FALSE))</f>
        <v>3.1415929203539825</v>
      </c>
      <c r="W437" s="153">
        <f>$E437/(VLOOKUP(W$2,怪物属性!$B$4:$F$29,3,FALSE)-$G437)/IF(V437&lt;0,ABS(V437),V437)</f>
        <v>-2.7824310607104392</v>
      </c>
      <c r="X437" s="152">
        <f>VLOOKUP(X$2,怪物属性!$B$4:$F$29,5,FALSE)/($F437-VLOOKUP(X$2,怪物属性!$B$4:$F$29,4,FALSE))</f>
        <v>3.8953993539044225</v>
      </c>
      <c r="Y437" s="153">
        <f>$E437/(VLOOKUP(Y$2,怪物属性!$B$4:$F$29,3,FALSE)-$G437)/IF(X437&lt;0,ABS(X437),X437)</f>
        <v>-2.3470834391927879</v>
      </c>
      <c r="Z437" s="152">
        <f>VLOOKUP(Z$2,怪物属性!$B$4:$F$29,5,FALSE)/($F437-VLOOKUP(Z$2,怪物属性!$B$4:$F$29,4,FALSE))</f>
        <v>4.4826657691013123</v>
      </c>
      <c r="AA437" s="153">
        <f>$E437/(VLOOKUP(AA$2,怪物属性!$B$4:$F$29,3,FALSE)-$G437)/IF(Z437&lt;0,ABS(Z437),Z437)</f>
        <v>-2.1394426446617754</v>
      </c>
      <c r="AB437" s="152">
        <f>VLOOKUP(AB$2,怪物属性!$B$4:$F$29,5,FALSE)/($F437-VLOOKUP(AB$2,怪物属性!$B$4:$F$29,4,FALSE))</f>
        <v>7.2406558396145773</v>
      </c>
      <c r="AC437" s="153">
        <f>$E437/(VLOOKUP(AC$2,怪物属性!$B$4:$F$29,3,FALSE)-$G437)/IF(AB437&lt;0,ABS(AB437),AB437)</f>
        <v>-1.7113638469652672</v>
      </c>
      <c r="AD437" s="152">
        <f>VLOOKUP(AD$2,怪物属性!$B$4:$F$29,5,FALSE)/($F437-VLOOKUP(AD$2,怪物属性!$B$4:$F$29,4,FALSE))</f>
        <v>8.249734909476496</v>
      </c>
      <c r="AE437" s="153">
        <f>$E437/(VLOOKUP(AE$2,怪物属性!$B$4:$F$29,3,FALSE)-$G437)/IF(AD437&lt;0,ABS(AD437),AD437)</f>
        <v>-1.6446988741927158</v>
      </c>
      <c r="AF437" s="152">
        <f>VLOOKUP(AF$2,怪物属性!$B$4:$F$29,5,FALSE)/($F437-VLOOKUP(AF$2,怪物属性!$B$4:$F$29,4,FALSE))</f>
        <v>9.7543093176582722</v>
      </c>
      <c r="AG437" s="153">
        <f>$E437/(VLOOKUP(AG$2,怪物属性!$B$4:$F$29,3,FALSE)-$G437)/IF(AF437&lt;0,ABS(AF437),AF437)</f>
        <v>-1.5420079943755265</v>
      </c>
      <c r="AH437" s="152">
        <f>VLOOKUP(AH$2,怪物属性!$B$4:$F$29,5,FALSE)/($F437-VLOOKUP(AH$2,怪物属性!$B$4:$F$29,4,FALSE))</f>
        <v>10.945203278161658</v>
      </c>
      <c r="AI437" s="153">
        <f>$E437/(VLOOKUP(AI$2,怪物属性!$B$4:$F$29,3,FALSE)-$G437)/IF(AH437&lt;0,ABS(AH437),AH437)</f>
        <v>-1.5424648281135429</v>
      </c>
      <c r="AJ437" s="152">
        <f>VLOOKUP(AJ$2,怪物属性!$B$4:$F$29,5,FALSE)/($F437-VLOOKUP(AJ$2,怪物属性!$B$4:$F$29,4,FALSE))</f>
        <v>12.699739752765128</v>
      </c>
      <c r="AK437" s="153">
        <f>$E437/(VLOOKUP(AK$2,怪物属性!$B$4:$F$29,3,FALSE)-$G437)/IF(AJ437&lt;0,ABS(AJ437),AJ437)</f>
        <v>-1.5238490366412167</v>
      </c>
      <c r="AL437" s="152">
        <f>VLOOKUP(AL$2,怪物属性!$B$4:$F$29,5,FALSE)/($F437-VLOOKUP(AL$2,怪物属性!$B$4:$F$29,4,FALSE))</f>
        <v>14.135968346865598</v>
      </c>
      <c r="AM437" s="153">
        <f>$E437/(VLOOKUP(AM$2,怪物属性!$B$4:$F$29,3,FALSE)-$G437)/IF(AL437&lt;0,ABS(AL437),AL437)</f>
        <v>-1.6280776880784142</v>
      </c>
      <c r="AN437" s="152">
        <f>VLOOKUP(AN$2,怪物属性!$B$4:$F$29,5,FALSE)/($F437-VLOOKUP(AN$2,怪物属性!$B$4:$F$29,4,FALSE))</f>
        <v>16.164390997536433</v>
      </c>
      <c r="AO437" s="153">
        <f>$E437/(VLOOKUP(AO$2,怪物属性!$B$4:$F$29,3,FALSE)-$G437)/IF(AN437&lt;0,ABS(AN437),AN437)</f>
        <v>-1.7402709956855449</v>
      </c>
      <c r="AP437" s="152">
        <f>VLOOKUP(AP$2,怪物属性!$B$4:$F$29,5,FALSE)/($F437-VLOOKUP(AP$2,怪物属性!$B$4:$F$29,4,FALSE))</f>
        <v>17.747839349262836</v>
      </c>
      <c r="AQ437" s="153">
        <f>$E437/(VLOOKUP(AQ$2,怪物属性!$B$4:$F$29,3,FALSE)-$G437)/IF(AP437&lt;0,ABS(AP437),AP437)</f>
        <v>-2.089844024405469</v>
      </c>
      <c r="AR437" s="152">
        <f>VLOOKUP(AR$2,怪物属性!$B$4:$F$29,5,FALSE)/($F437-VLOOKUP(AR$2,怪物属性!$B$4:$F$29,4,FALSE))</f>
        <v>20.054360915190092</v>
      </c>
      <c r="AS437" s="153">
        <f>$E437/(VLOOKUP(AS$2,怪物属性!$B$4:$F$29,3,FALSE)-$G437)/IF(AR437&lt;0,ABS(AR437),AR437)</f>
        <v>-2.7376998723020143</v>
      </c>
      <c r="AT437" s="152">
        <f>VLOOKUP(AT$2,怪物属性!$B$4:$F$29,5,FALSE)/($F437-VLOOKUP(AT$2,怪物属性!$B$4:$F$29,4,FALSE))</f>
        <v>21.848813796725903</v>
      </c>
      <c r="AU437" s="153">
        <f>$E437/(VLOOKUP(AU$2,怪物属性!$B$4:$F$29,3,FALSE)-$G437)/IF(AT437&lt;0,ABS(AT437),AT437)</f>
        <v>-5.5666637617748291</v>
      </c>
      <c r="AV437" s="152">
        <f>VLOOKUP(AV$2,怪物属性!$B$4:$F$29,5,FALSE)/($F437-VLOOKUP(AV$2,怪物属性!$B$4:$F$29,4,FALSE))</f>
        <v>24.51346033449602</v>
      </c>
      <c r="AW437" s="153">
        <f>$E437/(VLOOKUP(AW$2,怪物属性!$B$4:$F$29,3,FALSE)-$G437)/IF(AV437&lt;0,ABS(AV437),AV437)</f>
        <v>11.52362282244677</v>
      </c>
      <c r="AX437" s="152">
        <f>VLOOKUP(AX$2,怪物属性!$B$4:$F$29,5,FALSE)/($F437-VLOOKUP(AX$2,怪物属性!$B$4:$F$29,4,FALSE))</f>
        <v>26.547550432276658</v>
      </c>
      <c r="AY437" s="153">
        <f>$E437/(VLOOKUP(AY$2,怪物属性!$B$4:$F$29,3,FALSE)-$G437)/IF(AX437&lt;0,ABS(AX437),AX437)</f>
        <v>2.4007346597470165</v>
      </c>
      <c r="AZ437" s="152">
        <f>VLOOKUP(AZ$2,怪物属性!$B$4:$F$29,5,FALSE)/($F437-VLOOKUP(AZ$2,怪物属性!$B$4:$F$29,4,FALSE))</f>
        <v>29.415879017013232</v>
      </c>
      <c r="BA437" s="153">
        <f>$E437/(VLOOKUP(BA$2,怪物属性!$B$4:$F$29,3,FALSE)-$G437)/IF(AZ437&lt;0,ABS(AZ437),AZ437)</f>
        <v>1.0482266066031818</v>
      </c>
      <c r="BB437" s="152">
        <f>VLOOKUP(BB$2,怪物属性!$B$4:$F$29,5,FALSE)/($F437-VLOOKUP(BB$2,怪物属性!$B$4:$F$29,4,FALSE))</f>
        <v>31.664697193500739</v>
      </c>
      <c r="BC437" s="153">
        <f>$E437/(VLOOKUP(BC$2,怪物属性!$B$4:$F$29,3,FALSE)-$G437)/IF(BB437&lt;0,ABS(BB437),BB437)</f>
        <v>0.60094315966271861</v>
      </c>
      <c r="BD437" s="152">
        <f>VLOOKUP(BD$2,怪物属性!$B$4:$F$29,5,FALSE)/($F437-VLOOKUP(BD$2,怪物属性!$B$4:$F$29,4,FALSE))</f>
        <v>34.715296387608532</v>
      </c>
      <c r="BE437" s="153">
        <f>$E437/(VLOOKUP(BE$2,怪物属性!$B$4:$F$29,3,FALSE)-$G437)/IF(BD437&lt;0,ABS(BD437),BD437)</f>
        <v>0.31654149226416384</v>
      </c>
    </row>
    <row r="438" spans="1:57" x14ac:dyDescent="0.15">
      <c r="A438" s="30">
        <f>VLOOKUP(B438,装备升级!W:AB,静态模拟!C438+1,FALSE)+IF(静态模拟!D438=0,0,VLOOKUP(B438,装备强化!AP:AZ,静态模拟!D438+1,FALSE))</f>
        <v>3573</v>
      </c>
      <c r="B438" s="149">
        <v>35</v>
      </c>
      <c r="C438" s="149">
        <v>5</v>
      </c>
      <c r="D438" s="149">
        <v>3</v>
      </c>
      <c r="E438" s="149">
        <f t="shared" si="19"/>
        <v>87720</v>
      </c>
      <c r="F438" s="22">
        <f t="shared" si="20"/>
        <v>29240</v>
      </c>
      <c r="G438" s="22">
        <f t="shared" si="21"/>
        <v>14620</v>
      </c>
      <c r="H438" s="152">
        <f>VLOOKUP(H$2,怪物属性!$B$4:$F$29,5,FALSE)/($F438-VLOOKUP(H$2,怪物属性!$B$4:$F$29,4,FALSE))</f>
        <v>0.38204812928157389</v>
      </c>
      <c r="I438" s="153">
        <f>$E438/(VLOOKUP(I$2,怪物属性!$B$4:$F$29,3,FALSE)-$G438)/IF(H438&lt;0,ABS(H438),H438)</f>
        <v>-17.565953585061955</v>
      </c>
      <c r="J438" s="152">
        <f>VLOOKUP(J$2,怪物属性!$B$4:$F$29,5,FALSE)/($F438-VLOOKUP(J$2,怪物属性!$B$4:$F$29,4,FALSE))</f>
        <v>0.56743857168110301</v>
      </c>
      <c r="K438" s="153">
        <f>$E438/(VLOOKUP(K$2,怪物属性!$B$4:$F$29,3,FALSE)-$G438)/IF(J438&lt;0,ABS(J438),J438)</f>
        <v>-12.22243995578334</v>
      </c>
      <c r="L438" s="152">
        <f>VLOOKUP(L$2,怪物属性!$B$4:$F$29,5,FALSE)/($F438-VLOOKUP(L$2,怪物属性!$B$4:$F$29,4,FALSE))</f>
        <v>0.90350128095644744</v>
      </c>
      <c r="M438" s="153">
        <f>$E438/(VLOOKUP(M$2,怪物属性!$B$4:$F$29,3,FALSE)-$G438)/IF(L438&lt;0,ABS(L438),L438)</f>
        <v>-7.9431367342270693</v>
      </c>
      <c r="N438" s="152">
        <f>VLOOKUP(N$2,怪物属性!$B$4:$F$29,5,FALSE)/($F438-VLOOKUP(N$2,怪物属性!$B$4:$F$29,4,FALSE))</f>
        <v>1.1835828379055942</v>
      </c>
      <c r="O438" s="153">
        <f>$E438/(VLOOKUP(O$2,怪物属性!$B$4:$F$29,3,FALSE)-$G438)/IF(N438&lt;0,ABS(N438),N438)</f>
        <v>-6.2824405032876118</v>
      </c>
      <c r="P438" s="152">
        <f>VLOOKUP(P$2,怪物属性!$B$4:$F$29,5,FALSE)/($F438-VLOOKUP(P$2,怪物属性!$B$4:$F$29,4,FALSE))</f>
        <v>1.6532319117488012</v>
      </c>
      <c r="Q438" s="153">
        <f>$E438/(VLOOKUP(Q$2,怪物属性!$B$4:$F$29,3,FALSE)-$G438)/IF(P438&lt;0,ABS(P438),P438)</f>
        <v>-4.6674618659075842</v>
      </c>
      <c r="R438" s="152">
        <f>VLOOKUP(R$2,怪物属性!$B$4:$F$29,5,FALSE)/($F438-VLOOKUP(R$2,怪物属性!$B$4:$F$29,4,FALSE))</f>
        <v>2.0446574447227972</v>
      </c>
      <c r="S438" s="153">
        <f>$E438/(VLOOKUP(S$2,怪物属性!$B$4:$F$29,3,FALSE)-$G438)/IF(R438&lt;0,ABS(R438),R438)</f>
        <v>-3.9309191856632766</v>
      </c>
      <c r="T438" s="152">
        <f>VLOOKUP(T$2,怪物属性!$B$4:$F$29,5,FALSE)/($F438-VLOOKUP(T$2,怪物属性!$B$4:$F$29,4,FALSE))</f>
        <v>2.6548724321953361</v>
      </c>
      <c r="U438" s="153">
        <f>$E438/(VLOOKUP(U$2,怪物属性!$B$4:$F$29,3,FALSE)-$G438)/IF(T438&lt;0,ABS(T438),T438)</f>
        <v>-3.1524793042285832</v>
      </c>
      <c r="V438" s="152">
        <f>VLOOKUP(V$2,怪物属性!$B$4:$F$29,5,FALSE)/($F438-VLOOKUP(V$2,怪物属性!$B$4:$F$29,4,FALSE))</f>
        <v>3.1358115568641884</v>
      </c>
      <c r="W438" s="153">
        <f>$E438/(VLOOKUP(W$2,怪物属性!$B$4:$F$29,3,FALSE)-$G438)/IF(V438&lt;0,ABS(V438),V438)</f>
        <v>-2.785384817117381</v>
      </c>
      <c r="X438" s="152">
        <f>VLOOKUP(X$2,怪物属性!$B$4:$F$29,5,FALSE)/($F438-VLOOKUP(X$2,怪物属性!$B$4:$F$29,4,FALSE))</f>
        <v>3.8881805715132871</v>
      </c>
      <c r="Y438" s="153">
        <f>$E438/(VLOOKUP(Y$2,怪物属性!$B$4:$F$29,3,FALSE)-$G438)/IF(X438&lt;0,ABS(X438),X438)</f>
        <v>-2.3493367283994213</v>
      </c>
      <c r="Z438" s="152">
        <f>VLOOKUP(Z$2,怪物属性!$B$4:$F$29,5,FALSE)/($F438-VLOOKUP(Z$2,怪物属性!$B$4:$F$29,4,FALSE))</f>
        <v>4.4742991526372764</v>
      </c>
      <c r="AA438" s="153">
        <f>$E438/(VLOOKUP(AA$2,怪物属性!$B$4:$F$29,3,FALSE)-$G438)/IF(Z438&lt;0,ABS(Z438),Z438)</f>
        <v>-2.1412521953763646</v>
      </c>
      <c r="AB438" s="152">
        <f>VLOOKUP(AB$2,怪物属性!$B$4:$F$29,5,FALSE)/($F438-VLOOKUP(AB$2,怪物属性!$B$4:$F$29,4,FALSE))</f>
        <v>7.2266170311772919</v>
      </c>
      <c r="AC438" s="153">
        <f>$E438/(VLOOKUP(AC$2,怪物属性!$B$4:$F$29,3,FALSE)-$G438)/IF(AB438&lt;0,ABS(AB438),AB438)</f>
        <v>-1.7115707494800194</v>
      </c>
      <c r="AD438" s="152">
        <f>VLOOKUP(AD$2,怪物属性!$B$4:$F$29,5,FALSE)/($F438-VLOOKUP(AD$2,怪物属性!$B$4:$F$29,4,FALSE))</f>
        <v>8.2335672010347665</v>
      </c>
      <c r="AE438" s="153">
        <f>$E438/(VLOOKUP(AE$2,怪物属性!$B$4:$F$29,3,FALSE)-$G438)/IF(AD438&lt;0,ABS(AD438),AD438)</f>
        <v>-1.6443816000791014</v>
      </c>
      <c r="AF438" s="152">
        <f>VLOOKUP(AF$2,怪物属性!$B$4:$F$29,5,FALSE)/($F438-VLOOKUP(AF$2,怪物属性!$B$4:$F$29,4,FALSE))</f>
        <v>9.7349770096717929</v>
      </c>
      <c r="AG438" s="153">
        <f>$E438/(VLOOKUP(AG$2,怪物属性!$B$4:$F$29,3,FALSE)-$G438)/IF(AF438&lt;0,ABS(AF438),AF438)</f>
        <v>-1.5410992140256692</v>
      </c>
      <c r="AH438" s="152">
        <f>VLOOKUP(AH$2,怪物属性!$B$4:$F$29,5,FALSE)/($F438-VLOOKUP(AH$2,怪物属性!$B$4:$F$29,4,FALSE))</f>
        <v>10.923261967765216</v>
      </c>
      <c r="AI438" s="153">
        <f>$E438/(VLOOKUP(AI$2,怪物属性!$B$4:$F$29,3,FALSE)-$G438)/IF(AH438&lt;0,ABS(AH438),AH438)</f>
        <v>-1.5407843787064814</v>
      </c>
      <c r="AJ438" s="152">
        <f>VLOOKUP(AJ$2,怪物属性!$B$4:$F$29,5,FALSE)/($F438-VLOOKUP(AJ$2,怪物属性!$B$4:$F$29,4,FALSE))</f>
        <v>12.673971268565863</v>
      </c>
      <c r="AK438" s="153">
        <f>$E438/(VLOOKUP(AK$2,怪物属性!$B$4:$F$29,3,FALSE)-$G438)/IF(AJ438&lt;0,ABS(AJ438),AJ438)</f>
        <v>-1.5211586384874636</v>
      </c>
      <c r="AL438" s="152">
        <f>VLOOKUP(AL$2,怪物属性!$B$4:$F$29,5,FALSE)/($F438-VLOOKUP(AL$2,怪物属性!$B$4:$F$29,4,FALSE))</f>
        <v>14.106897544523505</v>
      </c>
      <c r="AM438" s="153">
        <f>$E438/(VLOOKUP(AM$2,怪物属性!$B$4:$F$29,3,FALSE)-$G438)/IF(AL438&lt;0,ABS(AL438),AL438)</f>
        <v>-1.623559977208886</v>
      </c>
      <c r="AN438" s="152">
        <f>VLOOKUP(AN$2,怪物属性!$B$4:$F$29,5,FALSE)/($F438-VLOOKUP(AN$2,怪物属性!$B$4:$F$29,4,FALSE))</f>
        <v>16.130713779740823</v>
      </c>
      <c r="AO438" s="153">
        <f>$E438/(VLOOKUP(AO$2,怪物属性!$B$4:$F$29,3,FALSE)-$G438)/IF(AN438&lt;0,ABS(AN438),AN438)</f>
        <v>-1.7329742056281601</v>
      </c>
      <c r="AP438" s="152">
        <f>VLOOKUP(AP$2,怪物属性!$B$4:$F$29,5,FALSE)/($F438-VLOOKUP(AP$2,怪物属性!$B$4:$F$29,4,FALSE))</f>
        <v>17.71032383529213</v>
      </c>
      <c r="AQ438" s="153">
        <f>$E438/(VLOOKUP(AQ$2,怪物属性!$B$4:$F$29,3,FALSE)-$G438)/IF(AP438&lt;0,ABS(AP438),AP438)</f>
        <v>-2.0758773068239416</v>
      </c>
      <c r="AR438" s="152">
        <f>VLOOKUP(AR$2,怪物属性!$B$4:$F$29,5,FALSE)/($F438-VLOOKUP(AR$2,怪物属性!$B$4:$F$29,4,FALSE))</f>
        <v>20.011329499613765</v>
      </c>
      <c r="AS438" s="153">
        <f>$E438/(VLOOKUP(AS$2,怪物属性!$B$4:$F$29,3,FALSE)-$G438)/IF(AR438&lt;0,ABS(AR438),AR438)</f>
        <v>-2.7058745971472433</v>
      </c>
      <c r="AT438" s="152">
        <f>VLOOKUP(AT$2,怪物属性!$B$4:$F$29,5,FALSE)/($F438-VLOOKUP(AT$2,怪物属性!$B$4:$F$29,4,FALSE))</f>
        <v>21.801100628930818</v>
      </c>
      <c r="AU438" s="153">
        <f>$E438/(VLOOKUP(AU$2,怪物属性!$B$4:$F$29,3,FALSE)-$G438)/IF(AT438&lt;0,ABS(AT438),AT438)</f>
        <v>-5.4008725727682458</v>
      </c>
      <c r="AV438" s="152">
        <f>VLOOKUP(AV$2,怪物属性!$B$4:$F$29,5,FALSE)/($F438-VLOOKUP(AV$2,怪物属性!$B$4:$F$29,4,FALSE))</f>
        <v>24.458772086382297</v>
      </c>
      <c r="AW438" s="153">
        <f>$E438/(VLOOKUP(AW$2,怪物属性!$B$4:$F$29,3,FALSE)-$G438)/IF(AV438&lt;0,ABS(AV438),AV438)</f>
        <v>12.584011682891303</v>
      </c>
      <c r="AX438" s="152">
        <f>VLOOKUP(AX$2,怪物属性!$B$4:$F$29,5,FALSE)/($F438-VLOOKUP(AX$2,怪物属性!$B$4:$F$29,4,FALSE))</f>
        <v>26.48697001506093</v>
      </c>
      <c r="AY438" s="153">
        <f>$E438/(VLOOKUP(AY$2,怪物属性!$B$4:$F$29,3,FALSE)-$G438)/IF(AX438&lt;0,ABS(AX438),AX438)</f>
        <v>2.4550163762626185</v>
      </c>
      <c r="AZ438" s="152">
        <f>VLOOKUP(AZ$2,怪物属性!$B$4:$F$29,5,FALSE)/($F438-VLOOKUP(AZ$2,怪物属性!$B$4:$F$29,4,FALSE))</f>
        <v>29.346534653465348</v>
      </c>
      <c r="BA438" s="153">
        <f>$E438/(VLOOKUP(BA$2,怪物属性!$B$4:$F$29,3,FALSE)-$G438)/IF(AZ438&lt;0,ABS(AZ438),AZ438)</f>
        <v>1.061850554792501</v>
      </c>
      <c r="BB438" s="152">
        <f>VLOOKUP(BB$2,怪物属性!$B$4:$F$29,5,FALSE)/($F438-VLOOKUP(BB$2,怪物属性!$B$4:$F$29,4,FALSE))</f>
        <v>31.586935166994106</v>
      </c>
      <c r="BC438" s="153">
        <f>$E438/(VLOOKUP(BC$2,怪物属性!$B$4:$F$29,3,FALSE)-$G438)/IF(BB438&lt;0,ABS(BB438),BB438)</f>
        <v>0.60675060992650742</v>
      </c>
      <c r="BD438" s="152">
        <f>VLOOKUP(BD$2,怪物属性!$B$4:$F$29,5,FALSE)/($F438-VLOOKUP(BD$2,怪物属性!$B$4:$F$29,4,FALSE))</f>
        <v>34.622514432328416</v>
      </c>
      <c r="BE438" s="153">
        <f>$E438/(VLOOKUP(BE$2,怪物属性!$B$4:$F$29,3,FALSE)-$G438)/IF(BD438&lt;0,ABS(BD438),BD438)</f>
        <v>0.3189339726925472</v>
      </c>
    </row>
    <row r="439" spans="1:57" x14ac:dyDescent="0.15">
      <c r="A439" s="30">
        <f>VLOOKUP(B439,装备升级!W:AB,静态模拟!C439+1,FALSE)+IF(静态模拟!D439=0,0,VLOOKUP(B439,装备强化!AP:AZ,静态模拟!D439+1,FALSE))</f>
        <v>5001</v>
      </c>
      <c r="B439" s="149">
        <v>35</v>
      </c>
      <c r="C439" s="149">
        <v>5</v>
      </c>
      <c r="D439" s="149">
        <v>4</v>
      </c>
      <c r="E439" s="149">
        <f t="shared" si="19"/>
        <v>87870</v>
      </c>
      <c r="F439" s="22">
        <f t="shared" si="20"/>
        <v>29290</v>
      </c>
      <c r="G439" s="22">
        <f t="shared" si="21"/>
        <v>14645</v>
      </c>
      <c r="H439" s="152">
        <f>VLOOKUP(H$2,怪物属性!$B$4:$F$29,5,FALSE)/($F439-VLOOKUP(H$2,怪物属性!$B$4:$F$29,4,FALSE))</f>
        <v>0.38137822198842714</v>
      </c>
      <c r="I439" s="153">
        <f>$E439/(VLOOKUP(I$2,怪物属性!$B$4:$F$29,3,FALSE)-$G439)/IF(H439&lt;0,ABS(H439),H439)</f>
        <v>-17.593249847281612</v>
      </c>
      <c r="J439" s="152">
        <f>VLOOKUP(J$2,怪物属性!$B$4:$F$29,5,FALSE)/($F439-VLOOKUP(J$2,怪物属性!$B$4:$F$29,4,FALSE))</f>
        <v>0.56643726839597675</v>
      </c>
      <c r="K439" s="153">
        <f>$E439/(VLOOKUP(K$2,怪物属性!$B$4:$F$29,3,FALSE)-$G439)/IF(J439&lt;0,ABS(J439),J439)</f>
        <v>-12.24078786971492</v>
      </c>
      <c r="L439" s="152">
        <f>VLOOKUP(L$2,怪物属性!$B$4:$F$29,5,FALSE)/($F439-VLOOKUP(L$2,怪物属性!$B$4:$F$29,4,FALSE))</f>
        <v>0.90189671094693469</v>
      </c>
      <c r="M439" s="153">
        <f>$E439/(VLOOKUP(M$2,怪物属性!$B$4:$F$29,3,FALSE)-$G439)/IF(L439&lt;0,ABS(L439),L439)</f>
        <v>-7.9546054893881832</v>
      </c>
      <c r="N439" s="152">
        <f>VLOOKUP(N$2,怪物属性!$B$4:$F$29,5,FALSE)/($F439-VLOOKUP(N$2,怪物属性!$B$4:$F$29,4,FALSE))</f>
        <v>1.1814671814671815</v>
      </c>
      <c r="O439" s="153">
        <f>$E439/(VLOOKUP(O$2,怪物属性!$B$4:$F$29,3,FALSE)-$G439)/IF(N439&lt;0,ABS(N439),N439)</f>
        <v>-6.2911205761275912</v>
      </c>
      <c r="P439" s="152">
        <f>VLOOKUP(P$2,怪物属性!$B$4:$F$29,5,FALSE)/($F439-VLOOKUP(P$2,怪物属性!$B$4:$F$29,4,FALSE))</f>
        <v>1.6502572960523949</v>
      </c>
      <c r="Q439" s="153">
        <f>$E439/(VLOOKUP(Q$2,怪物属性!$B$4:$F$29,3,FALSE)-$G439)/IF(P439&lt;0,ABS(P439),P439)</f>
        <v>-4.6735927670646706</v>
      </c>
      <c r="R439" s="152">
        <f>VLOOKUP(R$2,怪物属性!$B$4:$F$29,5,FALSE)/($F439-VLOOKUP(R$2,怪物属性!$B$4:$F$29,4,FALSE))</f>
        <v>2.0409524154676912</v>
      </c>
      <c r="S439" s="153">
        <f>$E439/(VLOOKUP(S$2,怪物属性!$B$4:$F$29,3,FALSE)-$G439)/IF(R439&lt;0,ABS(R439),R439)</f>
        <v>-3.9357737492692118</v>
      </c>
      <c r="T439" s="152">
        <f>VLOOKUP(T$2,怪物属性!$B$4:$F$29,5,FALSE)/($F439-VLOOKUP(T$2,怪物属性!$B$4:$F$29,4,FALSE))</f>
        <v>2.6500291885580851</v>
      </c>
      <c r="U439" s="153">
        <f>$E439/(VLOOKUP(U$2,怪物属性!$B$4:$F$29,3,FALSE)-$G439)/IF(T439&lt;0,ABS(T439),T439)</f>
        <v>-3.156113206187027</v>
      </c>
      <c r="V439" s="152">
        <f>VLOOKUP(V$2,怪物属性!$B$4:$F$29,5,FALSE)/($F439-VLOOKUP(V$2,怪物属性!$B$4:$F$29,4,FALSE))</f>
        <v>3.130051432770022</v>
      </c>
      <c r="W439" s="153">
        <f>$E439/(VLOOKUP(W$2,怪物属性!$B$4:$F$29,3,FALSE)-$G439)/IF(V439&lt;0,ABS(V439),V439)</f>
        <v>-2.7883413912157891</v>
      </c>
      <c r="X439" s="152">
        <f>VLOOKUP(X$2,怪物属性!$B$4:$F$29,5,FALSE)/($F439-VLOOKUP(X$2,怪物属性!$B$4:$F$29,4,FALSE))</f>
        <v>3.8809884946912803</v>
      </c>
      <c r="Y439" s="153">
        <f>$E439/(VLOOKUP(Y$2,怪物属性!$B$4:$F$29,3,FALSE)-$G439)/IF(X439&lt;0,ABS(X439),X439)</f>
        <v>-2.351593166684296</v>
      </c>
      <c r="Z439" s="152">
        <f>VLOOKUP(Z$2,怪物属性!$B$4:$F$29,5,FALSE)/($F439-VLOOKUP(Z$2,怪物属性!$B$4:$F$29,4,FALSE))</f>
        <v>4.4659637095271805</v>
      </c>
      <c r="AA439" s="153">
        <f>$E439/(VLOOKUP(AA$2,怪物属性!$B$4:$F$29,3,FALSE)-$G439)/IF(Z439&lt;0,ABS(Z439),Z439)</f>
        <v>-2.1430655219737313</v>
      </c>
      <c r="AB439" s="152">
        <f>VLOOKUP(AB$2,怪物属性!$B$4:$F$29,5,FALSE)/($F439-VLOOKUP(AB$2,怪物属性!$B$4:$F$29,4,FALSE))</f>
        <v>7.2126325566994351</v>
      </c>
      <c r="AC439" s="153">
        <f>$E439/(VLOOKUP(AC$2,怪物属性!$B$4:$F$29,3,FALSE)-$G439)/IF(AB439&lt;0,ABS(AB439),AB439)</f>
        <v>-1.7117875078679861</v>
      </c>
      <c r="AD439" s="152">
        <f>VLOOKUP(AD$2,怪物属性!$B$4:$F$29,5,FALSE)/($F439-VLOOKUP(AD$2,怪物属性!$B$4:$F$29,4,FALSE))</f>
        <v>8.2174627391151276</v>
      </c>
      <c r="AE439" s="153">
        <f>$E439/(VLOOKUP(AE$2,怪物属性!$B$4:$F$29,3,FALSE)-$G439)/IF(AD439&lt;0,ABS(AD439),AD439)</f>
        <v>-1.6440777439936181</v>
      </c>
      <c r="AF439" s="152">
        <f>VLOOKUP(AF$2,怪物属性!$B$4:$F$29,5,FALSE)/($F439-VLOOKUP(AF$2,怪物属性!$B$4:$F$29,4,FALSE))</f>
        <v>9.7157211804731389</v>
      </c>
      <c r="AG439" s="153">
        <f>$E439/(VLOOKUP(AG$2,怪物属性!$B$4:$F$29,3,FALSE)-$G439)/IF(AF439&lt;0,ABS(AF439),AF439)</f>
        <v>-1.5402085732242037</v>
      </c>
      <c r="AH439" s="152">
        <f>VLOOKUP(AH$2,怪物属性!$B$4:$F$29,5,FALSE)/($F439-VLOOKUP(AH$2,怪物属性!$B$4:$F$29,4,FALSE))</f>
        <v>10.901408450704226</v>
      </c>
      <c r="AI439" s="153">
        <f>$E439/(VLOOKUP(AI$2,怪物属性!$B$4:$F$29,3,FALSE)-$G439)/IF(AH439&lt;0,ABS(AH439),AH439)</f>
        <v>-1.5391304862686934</v>
      </c>
      <c r="AJ439" s="152">
        <f>VLOOKUP(AJ$2,怪物属性!$B$4:$F$29,5,FALSE)/($F439-VLOOKUP(AJ$2,怪物属性!$B$4:$F$29,4,FALSE))</f>
        <v>12.648307144014256</v>
      </c>
      <c r="AK439" s="153">
        <f>$E439/(VLOOKUP(AK$2,怪物属性!$B$4:$F$29,3,FALSE)-$G439)/IF(AJ439&lt;0,ABS(AJ439),AJ439)</f>
        <v>-1.5185081417111681</v>
      </c>
      <c r="AL439" s="152">
        <f>VLOOKUP(AL$2,怪物属性!$B$4:$F$29,5,FALSE)/($F439-VLOOKUP(AL$2,怪物属性!$B$4:$F$29,4,FALSE))</f>
        <v>14.077946065755448</v>
      </c>
      <c r="AM439" s="153">
        <f>$E439/(VLOOKUP(AM$2,怪物属性!$B$4:$F$29,3,FALSE)-$G439)/IF(AL439&lt;0,ABS(AL439),AL439)</f>
        <v>-1.6191122066103039</v>
      </c>
      <c r="AN439" s="152">
        <f>VLOOKUP(AN$2,怪物属性!$B$4:$F$29,5,FALSE)/($F439-VLOOKUP(AN$2,怪物属性!$B$4:$F$29,4,FALSE))</f>
        <v>16.097176597779534</v>
      </c>
      <c r="AO439" s="153">
        <f>$E439/(VLOOKUP(AO$2,怪物属性!$B$4:$F$29,3,FALSE)-$G439)/IF(AN439&lt;0,ABS(AN439),AN439)</f>
        <v>-1.7258050118647736</v>
      </c>
      <c r="AP439" s="152">
        <f>VLOOKUP(AP$2,怪物属性!$B$4:$F$29,5,FALSE)/($F439-VLOOKUP(AP$2,怪物属性!$B$4:$F$29,4,FALSE))</f>
        <v>17.672966587917649</v>
      </c>
      <c r="AQ439" s="153">
        <f>$E439/(VLOOKUP(AQ$2,怪物属性!$B$4:$F$29,3,FALSE)-$G439)/IF(AP439&lt;0,ABS(AP439),AP439)</f>
        <v>-2.0622150862305051</v>
      </c>
      <c r="AR439" s="152">
        <f>VLOOKUP(AR$2,怪物属性!$B$4:$F$29,5,FALSE)/($F439-VLOOKUP(AR$2,怪物属性!$B$4:$F$29,4,FALSE))</f>
        <v>19.968482356971567</v>
      </c>
      <c r="AS439" s="153">
        <f>$E439/(VLOOKUP(AS$2,怪物属性!$B$4:$F$29,3,FALSE)-$G439)/IF(AR439&lt;0,ABS(AR439),AR439)</f>
        <v>-2.675036210511561</v>
      </c>
      <c r="AT439" s="152">
        <f>VLOOKUP(AT$2,怪物属性!$B$4:$F$29,5,FALSE)/($F439-VLOOKUP(AT$2,怪物属性!$B$4:$F$29,4,FALSE))</f>
        <v>21.753595397890699</v>
      </c>
      <c r="AU439" s="153">
        <f>$E439/(VLOOKUP(AU$2,怪物属性!$B$4:$F$29,3,FALSE)-$G439)/IF(AT439&lt;0,ABS(AT439),AT439)</f>
        <v>-5.2458860721454936</v>
      </c>
      <c r="AV439" s="152">
        <f>VLOOKUP(AV$2,怪物属性!$B$4:$F$29,5,FALSE)/($F439-VLOOKUP(AV$2,怪物属性!$B$4:$F$29,4,FALSE))</f>
        <v>24.404327308342978</v>
      </c>
      <c r="AW439" s="153">
        <f>$E439/(VLOOKUP(AW$2,怪物属性!$B$4:$F$29,3,FALSE)-$G439)/IF(AV439&lt;0,ABS(AV439),AV439)</f>
        <v>13.848426723321372</v>
      </c>
      <c r="AX439" s="152">
        <f>VLOOKUP(AX$2,怪物属性!$B$4:$F$29,5,FALSE)/($F439-VLOOKUP(AX$2,怪物属性!$B$4:$F$29,4,FALSE))</f>
        <v>26.426665452392879</v>
      </c>
      <c r="AY439" s="153">
        <f>$E439/(VLOOKUP(AY$2,怪物属性!$B$4:$F$29,3,FALSE)-$G439)/IF(AX439&lt;0,ABS(AX439),AX439)</f>
        <v>2.5113675278465917</v>
      </c>
      <c r="AZ439" s="152">
        <f>VLOOKUP(AZ$2,怪物属性!$B$4:$F$29,5,FALSE)/($F439-VLOOKUP(AZ$2,怪物属性!$B$4:$F$29,4,FALSE))</f>
        <v>29.277516462841017</v>
      </c>
      <c r="BA439" s="153">
        <f>$E439/(VLOOKUP(BA$2,怪物属性!$B$4:$F$29,3,FALSE)-$G439)/IF(AZ439&lt;0,ABS(AZ439),AZ439)</f>
        <v>1.0757272972892666</v>
      </c>
      <c r="BB439" s="152">
        <f>VLOOKUP(BB$2,怪物属性!$B$4:$F$29,5,FALSE)/($F439-VLOOKUP(BB$2,怪物属性!$B$4:$F$29,4,FALSE))</f>
        <v>31.509554140127388</v>
      </c>
      <c r="BC439" s="153">
        <f>$E439/(VLOOKUP(BC$2,怪物属性!$B$4:$F$29,3,FALSE)-$G439)/IF(BB439&lt;0,ABS(BB439),BB439)</f>
        <v>0.61262697422200818</v>
      </c>
      <c r="BD439" s="152">
        <f>VLOOKUP(BD$2,怪物属性!$B$4:$F$29,5,FALSE)/($F439-VLOOKUP(BD$2,怪物属性!$B$4:$F$29,4,FALSE))</f>
        <v>34.530227103102675</v>
      </c>
      <c r="BE439" s="153">
        <f>$E439/(VLOOKUP(BE$2,怪物属性!$B$4:$F$29,3,FALSE)-$G439)/IF(BD439&lt;0,ABS(BD439),BD439)</f>
        <v>0.3213444834590648</v>
      </c>
    </row>
    <row r="440" spans="1:57" x14ac:dyDescent="0.15">
      <c r="A440" s="30">
        <f>VLOOKUP(B440,装备升级!W:AB,静态模拟!C440+1,FALSE)+IF(静态模拟!D440=0,0,VLOOKUP(B440,装备强化!AP:AZ,静态模拟!D440+1,FALSE))</f>
        <v>7186</v>
      </c>
      <c r="B440" s="149">
        <v>35</v>
      </c>
      <c r="C440" s="149">
        <v>5</v>
      </c>
      <c r="D440" s="149">
        <v>5</v>
      </c>
      <c r="E440" s="149">
        <f t="shared" si="19"/>
        <v>88020</v>
      </c>
      <c r="F440" s="22">
        <f t="shared" si="20"/>
        <v>29340</v>
      </c>
      <c r="G440" s="22">
        <f t="shared" si="21"/>
        <v>14670</v>
      </c>
      <c r="H440" s="152">
        <f>VLOOKUP(H$2,怪物属性!$B$4:$F$29,5,FALSE)/($F440-VLOOKUP(H$2,怪物属性!$B$4:$F$29,4,FALSE))</f>
        <v>0.38071065989847713</v>
      </c>
      <c r="I440" s="153">
        <f>$E440/(VLOOKUP(I$2,怪物属性!$B$4:$F$29,3,FALSE)-$G440)/IF(H440&lt;0,ABS(H440),H440)</f>
        <v>-17.620547214389148</v>
      </c>
      <c r="J440" s="152">
        <f>VLOOKUP(J$2,怪物属性!$B$4:$F$29,5,FALSE)/($F440-VLOOKUP(J$2,怪物属性!$B$4:$F$29,4,FALSE))</f>
        <v>0.56543949268980098</v>
      </c>
      <c r="K440" s="153">
        <f>$E440/(VLOOKUP(K$2,怪物属性!$B$4:$F$29,3,FALSE)-$G440)/IF(J440&lt;0,ABS(J440),J440)</f>
        <v>-12.259137136910221</v>
      </c>
      <c r="L440" s="152">
        <f>VLOOKUP(L$2,怪物属性!$B$4:$F$29,5,FALSE)/($F440-VLOOKUP(L$2,怪物属性!$B$4:$F$29,4,FALSE))</f>
        <v>0.90029783009502196</v>
      </c>
      <c r="M440" s="153">
        <f>$E440/(VLOOKUP(M$2,怪物属性!$B$4:$F$29,3,FALSE)-$G440)/IF(L440&lt;0,ABS(L440),L440)</f>
        <v>-7.9660756541053974</v>
      </c>
      <c r="N440" s="152">
        <f>VLOOKUP(N$2,怪物属性!$B$4:$F$29,5,FALSE)/($F440-VLOOKUP(N$2,怪物属性!$B$4:$F$29,4,FALSE))</f>
        <v>1.1793590750124903</v>
      </c>
      <c r="O440" s="153">
        <f>$E440/(VLOOKUP(O$2,怪物属性!$B$4:$F$29,3,FALSE)-$G440)/IF(N440&lt;0,ABS(N440),N440)</f>
        <v>-6.299802327165918</v>
      </c>
      <c r="P440" s="152">
        <f>VLOOKUP(P$2,怪物属性!$B$4:$F$29,5,FALSE)/($F440-VLOOKUP(P$2,怪物属性!$B$4:$F$29,4,FALSE))</f>
        <v>1.6472933654226085</v>
      </c>
      <c r="Q440" s="153">
        <f>$E440/(VLOOKUP(Q$2,怪物属性!$B$4:$F$29,3,FALSE)-$G440)/IF(P440&lt;0,ABS(P440),P440)</f>
        <v>-4.6797254675298046</v>
      </c>
      <c r="R440" s="152">
        <f>VLOOKUP(R$2,怪物属性!$B$4:$F$29,5,FALSE)/($F440-VLOOKUP(R$2,怪物属性!$B$4:$F$29,4,FALSE))</f>
        <v>2.0372607893499257</v>
      </c>
      <c r="S440" s="153">
        <f>$E440/(VLOOKUP(S$2,怪物属性!$B$4:$F$29,3,FALSE)-$G440)/IF(R440&lt;0,ABS(R440),R440)</f>
        <v>-3.9406304677423658</v>
      </c>
      <c r="T440" s="152">
        <f>VLOOKUP(T$2,怪物属性!$B$4:$F$29,5,FALSE)/($F440-VLOOKUP(T$2,怪物属性!$B$4:$F$29,4,FALSE))</f>
        <v>2.6452035836550367</v>
      </c>
      <c r="U440" s="153">
        <f>$E440/(VLOOKUP(U$2,怪物属性!$B$4:$F$29,3,FALSE)-$G440)/IF(T440&lt;0,ABS(T440),T440)</f>
        <v>-3.1597494655136202</v>
      </c>
      <c r="V440" s="152">
        <f>VLOOKUP(V$2,怪物属性!$B$4:$F$29,5,FALSE)/($F440-VLOOKUP(V$2,怪物属性!$B$4:$F$29,4,FALSE))</f>
        <v>3.1243124312431245</v>
      </c>
      <c r="W440" s="153">
        <f>$E440/(VLOOKUP(W$2,怪物属性!$B$4:$F$29,3,FALSE)-$G440)/IF(V440&lt;0,ABS(V440),V440)</f>
        <v>-2.7913007620677002</v>
      </c>
      <c r="X440" s="152">
        <f>VLOOKUP(X$2,怪物属性!$B$4:$F$29,5,FALSE)/($F440-VLOOKUP(X$2,怪物属性!$B$4:$F$29,4,FALSE))</f>
        <v>3.8738229755178906</v>
      </c>
      <c r="Y440" s="153">
        <f>$E440/(VLOOKUP(Y$2,怪物属性!$B$4:$F$29,3,FALSE)-$G440)/IF(X440&lt;0,ABS(X440),X440)</f>
        <v>-2.3538527295803169</v>
      </c>
      <c r="Z440" s="152">
        <f>VLOOKUP(Z$2,怪物属性!$B$4:$F$29,5,FALSE)/($F440-VLOOKUP(Z$2,怪物属性!$B$4:$F$29,4,FALSE))</f>
        <v>4.4576592658708023</v>
      </c>
      <c r="AA440" s="153">
        <f>$E440/(VLOOKUP(AA$2,怪物属性!$B$4:$F$29,3,FALSE)-$G440)/IF(Z440&lt;0,ABS(Z440),Z440)</f>
        <v>-2.1448825936922833</v>
      </c>
      <c r="AB440" s="152">
        <f>VLOOKUP(AB$2,怪物属性!$B$4:$F$29,5,FALSE)/($F440-VLOOKUP(AB$2,怪物属性!$B$4:$F$29,4,FALSE))</f>
        <v>7.1987021013597037</v>
      </c>
      <c r="AC440" s="153">
        <f>$E440/(VLOOKUP(AC$2,怪物属性!$B$4:$F$29,3,FALSE)-$G440)/IF(AB440&lt;0,ABS(AB440),AB440)</f>
        <v>-1.7120140186300783</v>
      </c>
      <c r="AD440" s="152">
        <f>VLOOKUP(AD$2,怪物属性!$B$4:$F$29,5,FALSE)/($F440-VLOOKUP(AD$2,怪物属性!$B$4:$F$29,4,FALSE))</f>
        <v>8.2014211533205792</v>
      </c>
      <c r="AE440" s="153">
        <f>$E440/(VLOOKUP(AE$2,怪物属性!$B$4:$F$29,3,FALSE)-$G440)/IF(AD440&lt;0,ABS(AD440),AD440)</f>
        <v>-1.6437871518005467</v>
      </c>
      <c r="AF440" s="152">
        <f>VLOOKUP(AF$2,怪物属性!$B$4:$F$29,5,FALSE)/($F440-VLOOKUP(AF$2,怪物属性!$B$4:$F$29,4,FALSE))</f>
        <v>9.6965413771320286</v>
      </c>
      <c r="AG440" s="153">
        <f>$E440/(VLOOKUP(AG$2,怪物属性!$B$4:$F$29,3,FALSE)-$G440)/IF(AF440&lt;0,ABS(AF440),AF440)</f>
        <v>-1.5393358412663423</v>
      </c>
      <c r="AH440" s="152">
        <f>VLOOKUP(AH$2,怪物属性!$B$4:$F$29,5,FALSE)/($F440-VLOOKUP(AH$2,怪物属性!$B$4:$F$29,4,FALSE))</f>
        <v>10.879642201102149</v>
      </c>
      <c r="AI440" s="153">
        <f>$E440/(VLOOKUP(AI$2,怪物属性!$B$4:$F$29,3,FALSE)-$G440)/IF(AH440&lt;0,ABS(AH440),AH440)</f>
        <v>-1.5375027722800918</v>
      </c>
      <c r="AJ440" s="152">
        <f>VLOOKUP(AJ$2,怪物属性!$B$4:$F$29,5,FALSE)/($F440-VLOOKUP(AJ$2,怪物属性!$B$4:$F$29,4,FALSE))</f>
        <v>12.622746746423086</v>
      </c>
      <c r="AK440" s="153">
        <f>$E440/(VLOOKUP(AK$2,怪物属性!$B$4:$F$29,3,FALSE)-$G440)/IF(AJ440&lt;0,ABS(AJ440),AJ440)</f>
        <v>-1.5158968957463941</v>
      </c>
      <c r="AL440" s="152">
        <f>VLOOKUP(AL$2,怪物属性!$B$4:$F$29,5,FALSE)/($F440-VLOOKUP(AL$2,怪物属性!$B$4:$F$29,4,FALSE))</f>
        <v>14.049113177405481</v>
      </c>
      <c r="AM440" s="153">
        <f>$E440/(VLOOKUP(AM$2,怪物属性!$B$4:$F$29,3,FALSE)-$G440)/IF(AL440&lt;0,ABS(AL440),AL440)</f>
        <v>-1.61473302434444</v>
      </c>
      <c r="AN440" s="152">
        <f>VLOOKUP(AN$2,怪物属性!$B$4:$F$29,5,FALSE)/($F440-VLOOKUP(AN$2,怪物属性!$B$4:$F$29,4,FALSE))</f>
        <v>16.063778580024067</v>
      </c>
      <c r="AO440" s="153">
        <f>$E440/(VLOOKUP(AO$2,怪物属性!$B$4:$F$29,3,FALSE)-$G440)/IF(AN440&lt;0,ABS(AN440),AN440)</f>
        <v>-1.7187604126005145</v>
      </c>
      <c r="AP440" s="152">
        <f>VLOOKUP(AP$2,怪物属性!$B$4:$F$29,5,FALSE)/($F440-VLOOKUP(AP$2,怪物属性!$B$4:$F$29,4,FALSE))</f>
        <v>17.635766607729224</v>
      </c>
      <c r="AQ440" s="153">
        <f>$E440/(VLOOKUP(AQ$2,怪物属性!$B$4:$F$29,3,FALSE)-$G440)/IF(AP440&lt;0,ABS(AP440),AP440)</f>
        <v>-2.04884798771789</v>
      </c>
      <c r="AR440" s="152">
        <f>VLOOKUP(AR$2,怪物属性!$B$4:$F$29,5,FALSE)/($F440-VLOOKUP(AR$2,怪物属性!$B$4:$F$29,4,FALSE))</f>
        <v>19.925818306127681</v>
      </c>
      <c r="AS440" s="153">
        <f>$E440/(VLOOKUP(AS$2,怪物属性!$B$4:$F$29,3,FALSE)-$G440)/IF(AR440&lt;0,ABS(AR440),AR440)</f>
        <v>-2.6451403910542899</v>
      </c>
      <c r="AT440" s="152">
        <f>VLOOKUP(AT$2,怪物属性!$B$4:$F$29,5,FALSE)/($F440-VLOOKUP(AT$2,怪物属性!$B$4:$F$29,4,FALSE))</f>
        <v>21.706296747260392</v>
      </c>
      <c r="AU440" s="153">
        <f>$E440/(VLOOKUP(AU$2,怪物属性!$B$4:$F$29,3,FALSE)-$G440)/IF(AT440&lt;0,ABS(AT440),AT440)</f>
        <v>-5.1006849496816793</v>
      </c>
      <c r="AV440" s="152">
        <f>VLOOKUP(AV$2,怪物属性!$B$4:$F$29,5,FALSE)/($F440-VLOOKUP(AV$2,怪物属性!$B$4:$F$29,4,FALSE))</f>
        <v>24.350124378109452</v>
      </c>
      <c r="AW440" s="153">
        <f>$E440/(VLOOKUP(AW$2,怪物属性!$B$4:$F$29,3,FALSE)-$G440)/IF(AV440&lt;0,ABS(AV440),AV440)</f>
        <v>15.38198268203023</v>
      </c>
      <c r="AX440" s="152">
        <f>VLOOKUP(AX$2,怪物属性!$B$4:$F$29,5,FALSE)/($F440-VLOOKUP(AX$2,怪物属性!$B$4:$F$29,4,FALSE))</f>
        <v>26.36663486438599</v>
      </c>
      <c r="AY440" s="153">
        <f>$E440/(VLOOKUP(AY$2,怪物属性!$B$4:$F$29,3,FALSE)-$G440)/IF(AX440&lt;0,ABS(AX440),AX440)</f>
        <v>2.5699075968931835</v>
      </c>
      <c r="AZ440" s="152">
        <f>VLOOKUP(AZ$2,怪物属性!$B$4:$F$29,5,FALSE)/($F440-VLOOKUP(AZ$2,怪物属性!$B$4:$F$29,4,FALSE))</f>
        <v>29.208822149225714</v>
      </c>
      <c r="BA440" s="153">
        <f>$E440/(VLOOKUP(BA$2,怪物属性!$B$4:$F$29,3,FALSE)-$G440)/IF(AZ440&lt;0,ABS(AZ440),AZ440)</f>
        <v>1.0898636910819266</v>
      </c>
      <c r="BB440" s="152">
        <f>VLOOKUP(BB$2,怪物属性!$B$4:$F$29,5,FALSE)/($F440-VLOOKUP(BB$2,怪物属性!$B$4:$F$29,4,FALSE))</f>
        <v>31.432551319648095</v>
      </c>
      <c r="BC440" s="153">
        <f>$E440/(VLOOKUP(BC$2,怪物属性!$B$4:$F$29,3,FALSE)-$G440)/IF(BB440&lt;0,ABS(BB440),BB440)</f>
        <v>0.6185733942661148</v>
      </c>
      <c r="BD440" s="152">
        <f>VLOOKUP(BD$2,怪物属性!$B$4:$F$29,5,FALSE)/($F440-VLOOKUP(BD$2,怪物属性!$B$4:$F$29,4,FALSE))</f>
        <v>34.438430455125477</v>
      </c>
      <c r="BE440" s="153">
        <f>$E440/(VLOOKUP(BE$2,怪物属性!$B$4:$F$29,3,FALSE)-$G440)/IF(BD440&lt;0,ABS(BD440),BD440)</f>
        <v>0.3237731958679172</v>
      </c>
    </row>
    <row r="441" spans="1:57" x14ac:dyDescent="0.15">
      <c r="A441" s="30">
        <f>VLOOKUP(B441,装备升级!W:AB,静态模拟!C441+1,FALSE)+IF(静态模拟!D441=0,0,VLOOKUP(B441,装备强化!AP:AZ,静态模拟!D441+1,FALSE))</f>
        <v>9886</v>
      </c>
      <c r="B441" s="149">
        <v>35</v>
      </c>
      <c r="C441" s="149">
        <v>5</v>
      </c>
      <c r="D441" s="149">
        <v>6</v>
      </c>
      <c r="E441" s="149">
        <f t="shared" si="19"/>
        <v>88170</v>
      </c>
      <c r="F441" s="22">
        <f t="shared" si="20"/>
        <v>29390</v>
      </c>
      <c r="G441" s="22">
        <f t="shared" si="21"/>
        <v>14695</v>
      </c>
      <c r="H441" s="152">
        <f>VLOOKUP(H$2,怪物属性!$B$4:$F$29,5,FALSE)/($F441-VLOOKUP(H$2,怪物属性!$B$4:$F$29,4,FALSE))</f>
        <v>0.38004543071815483</v>
      </c>
      <c r="I441" s="153">
        <f>$E441/(VLOOKUP(I$2,怪物属性!$B$4:$F$29,3,FALSE)-$G441)/IF(H441&lt;0,ABS(H441),H441)</f>
        <v>-17.647845680080998</v>
      </c>
      <c r="J441" s="152">
        <f>VLOOKUP(J$2,怪物属性!$B$4:$F$29,5,FALSE)/($F441-VLOOKUP(J$2,怪物属性!$B$4:$F$29,4,FALSE))</f>
        <v>0.56444522595392999</v>
      </c>
      <c r="K441" s="153">
        <f>$E441/(VLOOKUP(K$2,怪物属性!$B$4:$F$29,3,FALSE)-$G441)/IF(J441&lt;0,ABS(J441),J441)</f>
        <v>-12.27748774939197</v>
      </c>
      <c r="L441" s="152">
        <f>VLOOKUP(L$2,怪物属性!$B$4:$F$29,5,FALSE)/($F441-VLOOKUP(L$2,怪物属性!$B$4:$F$29,4,FALSE))</f>
        <v>0.89870460819706943</v>
      </c>
      <c r="M441" s="153">
        <f>$E441/(VLOOKUP(M$2,怪物属性!$B$4:$F$29,3,FALSE)-$G441)/IF(L441&lt;0,ABS(L441),L441)</f>
        <v>-7.9775472197824593</v>
      </c>
      <c r="N441" s="152">
        <f>VLOOKUP(N$2,怪物属性!$B$4:$F$29,5,FALSE)/($F441-VLOOKUP(N$2,怪物属性!$B$4:$F$29,4,FALSE))</f>
        <v>1.177258478198917</v>
      </c>
      <c r="O441" s="153">
        <f>$E441/(VLOOKUP(O$2,怪物属性!$B$4:$F$29,3,FALSE)-$G441)/IF(N441&lt;0,ABS(N441),N441)</f>
        <v>-6.3084857458007662</v>
      </c>
      <c r="P441" s="152">
        <f>VLOOKUP(P$2,怪物属性!$B$4:$F$29,5,FALSE)/($F441-VLOOKUP(P$2,怪物属性!$B$4:$F$29,4,FALSE))</f>
        <v>1.6443400623901896</v>
      </c>
      <c r="Q441" s="153">
        <f>$E441/(VLOOKUP(Q$2,怪物属性!$B$4:$F$29,3,FALSE)-$G441)/IF(P441&lt;0,ABS(P441),P441)</f>
        <v>-4.6858599555099127</v>
      </c>
      <c r="R441" s="152">
        <f>VLOOKUP(R$2,怪物属性!$B$4:$F$29,5,FALSE)/($F441-VLOOKUP(R$2,怪物属性!$B$4:$F$29,4,FALSE))</f>
        <v>2.033582493770989</v>
      </c>
      <c r="S441" s="153">
        <f>$E441/(VLOOKUP(S$2,怪物属性!$B$4:$F$29,3,FALSE)-$G441)/IF(R441&lt;0,ABS(R441),R441)</f>
        <v>-3.9454893263757533</v>
      </c>
      <c r="T441" s="152">
        <f>VLOOKUP(T$2,怪物属性!$B$4:$F$29,5,FALSE)/($F441-VLOOKUP(T$2,怪物属性!$B$4:$F$29,4,FALSE))</f>
        <v>2.6403955213028936</v>
      </c>
      <c r="U441" s="153">
        <f>$E441/(VLOOKUP(U$2,怪物属性!$B$4:$F$29,3,FALSE)-$G441)/IF(T441&lt;0,ABS(T441),T441)</f>
        <v>-3.163388065459348</v>
      </c>
      <c r="V441" s="152">
        <f>VLOOKUP(V$2,怪物属性!$B$4:$F$29,5,FALSE)/($F441-VLOOKUP(V$2,怪物属性!$B$4:$F$29,4,FALSE))</f>
        <v>3.1185944363103952</v>
      </c>
      <c r="W441" s="153">
        <f>$E441/(VLOOKUP(W$2,怪物属性!$B$4:$F$29,3,FALSE)-$G441)/IF(V441&lt;0,ABS(V441),V441)</f>
        <v>-2.7942629089420894</v>
      </c>
      <c r="X441" s="152">
        <f>VLOOKUP(X$2,怪物属性!$B$4:$F$29,5,FALSE)/($F441-VLOOKUP(X$2,怪物属性!$B$4:$F$29,4,FALSE))</f>
        <v>3.8666838671630237</v>
      </c>
      <c r="Y441" s="153">
        <f>$E441/(VLOOKUP(Y$2,怪物属性!$B$4:$F$29,3,FALSE)-$G441)/IF(X441&lt;0,ABS(X441),X441)</f>
        <v>-2.3561153928732002</v>
      </c>
      <c r="Z441" s="152">
        <f>VLOOKUP(Z$2,怪物属性!$B$4:$F$29,5,FALSE)/($F441-VLOOKUP(Z$2,怪物属性!$B$4:$F$29,4,FALSE))</f>
        <v>4.4493856490589847</v>
      </c>
      <c r="AA441" s="153">
        <f>$E441/(VLOOKUP(AA$2,怪物属性!$B$4:$F$29,3,FALSE)-$G441)/IF(Z441&lt;0,ABS(Z441),Z441)</f>
        <v>-2.1467033801036721</v>
      </c>
      <c r="AB441" s="152">
        <f>VLOOKUP(AB$2,怪物属性!$B$4:$F$29,5,FALSE)/($F441-VLOOKUP(AB$2,怪物属性!$B$4:$F$29,4,FALSE))</f>
        <v>7.1848253527642845</v>
      </c>
      <c r="AC441" s="153">
        <f>$E441/(VLOOKUP(AC$2,怪物属性!$B$4:$F$29,3,FALSE)-$G441)/IF(AB441&lt;0,ABS(AB441),AB441)</f>
        <v>-1.7122501797113137</v>
      </c>
      <c r="AD441" s="152">
        <f>VLOOKUP(AD$2,怪物属性!$B$4:$F$29,5,FALSE)/($F441-VLOOKUP(AD$2,怪物属性!$B$4:$F$29,4,FALSE))</f>
        <v>8.1854420761407471</v>
      </c>
      <c r="AE441" s="153">
        <f>$E441/(VLOOKUP(AE$2,怪物属性!$B$4:$F$29,3,FALSE)-$G441)/IF(AD441&lt;0,ABS(AD441),AD441)</f>
        <v>-1.643509671715949</v>
      </c>
      <c r="AF441" s="152">
        <f>VLOOKUP(AF$2,怪物属性!$B$4:$F$29,5,FALSE)/($F441-VLOOKUP(AF$2,怪物属性!$B$4:$F$29,4,FALSE))</f>
        <v>9.6774371502876502</v>
      </c>
      <c r="AG441" s="153">
        <f>$E441/(VLOOKUP(AG$2,怪物属性!$B$4:$F$29,3,FALSE)-$G441)/IF(AF441&lt;0,ABS(AF441),AF441)</f>
        <v>-1.5384807913430225</v>
      </c>
      <c r="AH441" s="152">
        <f>VLOOKUP(AH$2,怪物属性!$B$4:$F$29,5,FALSE)/($F441-VLOOKUP(AH$2,怪物属性!$B$4:$F$29,4,FALSE))</f>
        <v>10.857962697274031</v>
      </c>
      <c r="AI441" s="153">
        <f>$E441/(VLOOKUP(AI$2,怪物属性!$B$4:$F$29,3,FALSE)-$G441)/IF(AH441&lt;0,ABS(AH441),AH441)</f>
        <v>-1.5359008653800401</v>
      </c>
      <c r="AJ441" s="152">
        <f>VLOOKUP(AJ$2,怪物属性!$B$4:$F$29,5,FALSE)/($F441-VLOOKUP(AJ$2,怪物属性!$B$4:$F$29,4,FALSE))</f>
        <v>12.5972894482091</v>
      </c>
      <c r="AK441" s="153">
        <f>$E441/(VLOOKUP(AK$2,怪物属性!$B$4:$F$29,3,FALSE)-$G441)/IF(AJ441&lt;0,ABS(AJ441),AJ441)</f>
        <v>-1.5133242640934947</v>
      </c>
      <c r="AL441" s="152">
        <f>VLOOKUP(AL$2,怪物属性!$B$4:$F$29,5,FALSE)/($F441-VLOOKUP(AL$2,怪物属性!$B$4:$F$29,4,FALSE))</f>
        <v>14.020398152311655</v>
      </c>
      <c r="AM441" s="153">
        <f>$E441/(VLOOKUP(AM$2,怪物属性!$B$4:$F$29,3,FALSE)-$G441)/IF(AL441&lt;0,ABS(AL441),AL441)</f>
        <v>-1.6104211130937656</v>
      </c>
      <c r="AN441" s="152">
        <f>VLOOKUP(AN$2,怪物属性!$B$4:$F$29,5,FALSE)/($F441-VLOOKUP(AN$2,怪物属性!$B$4:$F$29,4,FALSE))</f>
        <v>16.030518862064682</v>
      </c>
      <c r="AO441" s="153">
        <f>$E441/(VLOOKUP(AO$2,怪物属性!$B$4:$F$29,3,FALSE)-$G441)/IF(AN441&lt;0,ABS(AN441),AN441)</f>
        <v>-1.7118374994670549</v>
      </c>
      <c r="AP441" s="152">
        <f>VLOOKUP(AP$2,怪物属性!$B$4:$F$29,5,FALSE)/($F441-VLOOKUP(AP$2,怪物属性!$B$4:$F$29,4,FALSE))</f>
        <v>17.598722903713661</v>
      </c>
      <c r="AQ441" s="153">
        <f>$E441/(VLOOKUP(AQ$2,怪物属性!$B$4:$F$29,3,FALSE)-$G441)/IF(AP441&lt;0,ABS(AP441),AP441)</f>
        <v>-2.0357670173177653</v>
      </c>
      <c r="AR441" s="152">
        <f>VLOOKUP(AR$2,怪物属性!$B$4:$F$29,5,FALSE)/($F441-VLOOKUP(AR$2,怪物属性!$B$4:$F$29,4,FALSE))</f>
        <v>19.883336176019103</v>
      </c>
      <c r="AS441" s="153">
        <f>$E441/(VLOOKUP(AS$2,怪物属性!$B$4:$F$29,3,FALSE)-$G441)/IF(AR441&lt;0,ABS(AR441),AR441)</f>
        <v>-2.6161454322631106</v>
      </c>
      <c r="AT441" s="152">
        <f>VLOOKUP(AT$2,怪物属性!$B$4:$F$29,5,FALSE)/($F441-VLOOKUP(AT$2,怪物属性!$B$4:$F$29,4,FALSE))</f>
        <v>21.659203332465502</v>
      </c>
      <c r="AU441" s="153">
        <f>$E441/(VLOOKUP(AU$2,怪物属性!$B$4:$F$29,3,FALSE)-$G441)/IF(AT441&lt;0,ABS(AT441),AT441)</f>
        <v>-4.9643742012769021</v>
      </c>
      <c r="AV441" s="152">
        <f>VLOOKUP(AV$2,怪物属性!$B$4:$F$29,5,FALSE)/($F441-VLOOKUP(AV$2,怪物属性!$B$4:$F$29,4,FALSE))</f>
        <v>24.296161687793635</v>
      </c>
      <c r="AW441" s="153">
        <f>$E441/(VLOOKUP(AW$2,怪物属性!$B$4:$F$29,3,FALSE)-$G441)/IF(AV441&lt;0,ABS(AV441),AV441)</f>
        <v>17.280801315546011</v>
      </c>
      <c r="AX441" s="152">
        <f>VLOOKUP(AX$2,怪物属性!$B$4:$F$29,5,FALSE)/($F441-VLOOKUP(AX$2,怪物属性!$B$4:$F$29,4,FALSE))</f>
        <v>26.306876388196365</v>
      </c>
      <c r="AY441" s="153">
        <f>$E441/(VLOOKUP(AY$2,怪物属性!$B$4:$F$29,3,FALSE)-$G441)/IF(AX441&lt;0,ABS(AX441),AX441)</f>
        <v>2.6307654443205237</v>
      </c>
      <c r="AZ441" s="152">
        <f>VLOOKUP(AZ$2,怪物属性!$B$4:$F$29,5,FALSE)/($F441-VLOOKUP(AZ$2,怪物属性!$B$4:$F$29,4,FALSE))</f>
        <v>29.140449438202246</v>
      </c>
      <c r="BA441" s="153">
        <f>$E441/(VLOOKUP(BA$2,怪物属性!$B$4:$F$29,3,FALSE)-$G441)/IF(AZ441&lt;0,ABS(AZ441),AZ441)</f>
        <v>1.1042668434139813</v>
      </c>
      <c r="BB441" s="152">
        <f>VLOOKUP(BB$2,怪物属性!$B$4:$F$29,5,FALSE)/($F441-VLOOKUP(BB$2,怪物属性!$B$4:$F$29,4,FALSE))</f>
        <v>31.355923939541686</v>
      </c>
      <c r="BC441" s="153">
        <f>$E441/(VLOOKUP(BC$2,怪物属性!$B$4:$F$29,3,FALSE)-$G441)/IF(BB441&lt;0,ABS(BB441),BB441)</f>
        <v>0.62459103713593667</v>
      </c>
      <c r="BD441" s="152">
        <f>VLOOKUP(BD$2,怪物属性!$B$4:$F$29,5,FALSE)/($F441-VLOOKUP(BD$2,怪物属性!$B$4:$F$29,4,FALSE))</f>
        <v>34.347120585427938</v>
      </c>
      <c r="BE441" s="153">
        <f>$E441/(VLOOKUP(BE$2,怪物属性!$B$4:$F$29,3,FALSE)-$G441)/IF(BD441&lt;0,ABS(BD441),BD441)</f>
        <v>0.32622028340025511</v>
      </c>
    </row>
    <row r="442" spans="1:57" x14ac:dyDescent="0.15">
      <c r="A442" s="30">
        <f>VLOOKUP(B442,装备升级!W:AB,静态模拟!C442+1,FALSE)+IF(静态模拟!D442=0,0,VLOOKUP(B442,装备强化!AP:AZ,静态模拟!D442+1,FALSE))</f>
        <v>13216</v>
      </c>
      <c r="B442" s="149">
        <v>35</v>
      </c>
      <c r="C442" s="149">
        <v>5</v>
      </c>
      <c r="D442" s="149">
        <v>7</v>
      </c>
      <c r="E442" s="149">
        <f t="shared" si="19"/>
        <v>88320</v>
      </c>
      <c r="F442" s="22">
        <f t="shared" si="20"/>
        <v>29440</v>
      </c>
      <c r="G442" s="22">
        <f t="shared" si="21"/>
        <v>14720</v>
      </c>
      <c r="H442" s="152">
        <f>VLOOKUP(H$2,怪物属性!$B$4:$F$29,5,FALSE)/($F442-VLOOKUP(H$2,怪物属性!$B$4:$F$29,4,FALSE))</f>
        <v>0.37938252223966512</v>
      </c>
      <c r="I442" s="153">
        <f>$E442/(VLOOKUP(I$2,怪物属性!$B$4:$F$29,3,FALSE)-$G442)/IF(H442&lt;0,ABS(H442),H442)</f>
        <v>-17.675145238101472</v>
      </c>
      <c r="J442" s="152">
        <f>VLOOKUP(J$2,怪物属性!$B$4:$F$29,5,FALSE)/($F442-VLOOKUP(J$2,怪物属性!$B$4:$F$29,4,FALSE))</f>
        <v>0.56345444971037384</v>
      </c>
      <c r="K442" s="153">
        <f>$E442/(VLOOKUP(K$2,怪物属性!$B$4:$F$29,3,FALSE)-$G442)/IF(J442&lt;0,ABS(J442),J442)</f>
        <v>-12.295839699245475</v>
      </c>
      <c r="L442" s="152">
        <f>VLOOKUP(L$2,怪物属性!$B$4:$F$29,5,FALSE)/($F442-VLOOKUP(L$2,怪物属性!$B$4:$F$29,4,FALSE))</f>
        <v>0.89711701526286036</v>
      </c>
      <c r="M442" s="153">
        <f>$E442/(VLOOKUP(M$2,怪物属性!$B$4:$F$29,3,FALSE)-$G442)/IF(L442&lt;0,ABS(L442),L442)</f>
        <v>-7.9890201778928764</v>
      </c>
      <c r="N442" s="152">
        <f>VLOOKUP(N$2,怪物属性!$B$4:$F$29,5,FALSE)/($F442-VLOOKUP(N$2,怪物属性!$B$4:$F$29,4,FALSE))</f>
        <v>1.1751653509707702</v>
      </c>
      <c r="O442" s="153">
        <f>$E442/(VLOOKUP(O$2,怪物属性!$B$4:$F$29,3,FALSE)-$G442)/IF(N442&lt;0,ABS(N442),N442)</f>
        <v>-6.3171708215194213</v>
      </c>
      <c r="P442" s="152">
        <f>VLOOKUP(P$2,怪物属性!$B$4:$F$29,5,FALSE)/($F442-VLOOKUP(P$2,怪物属性!$B$4:$F$29,4,FALSE))</f>
        <v>1.6413973298972762</v>
      </c>
      <c r="Q442" s="153">
        <f>$E442/(VLOOKUP(Q$2,怪物属性!$B$4:$F$29,3,FALSE)-$G442)/IF(P442&lt;0,ABS(P442),P442)</f>
        <v>-4.6919962193147615</v>
      </c>
      <c r="R442" s="152">
        <f>VLOOKUP(R$2,怪物属性!$B$4:$F$29,5,FALSE)/($F442-VLOOKUP(R$2,怪物属性!$B$4:$F$29,4,FALSE))</f>
        <v>2.029917456655733</v>
      </c>
      <c r="S442" s="153">
        <f>$E442/(VLOOKUP(S$2,怪物属性!$B$4:$F$29,3,FALSE)-$G442)/IF(R442&lt;0,ABS(R442),R442)</f>
        <v>-3.9503503105959212</v>
      </c>
      <c r="T442" s="152">
        <f>VLOOKUP(T$2,怪物属性!$B$4:$F$29,5,FALSE)/($F442-VLOOKUP(T$2,怪物属性!$B$4:$F$29,4,FALSE))</f>
        <v>2.6356049060164017</v>
      </c>
      <c r="U442" s="153">
        <f>$E442/(VLOOKUP(U$2,怪物属性!$B$4:$F$29,3,FALSE)-$G442)/IF(T442&lt;0,ABS(T442),T442)</f>
        <v>-3.1670289894334873</v>
      </c>
      <c r="V442" s="152">
        <f>VLOOKUP(V$2,怪物属性!$B$4:$F$29,5,FALSE)/($F442-VLOOKUP(V$2,怪物属性!$B$4:$F$29,4,FALSE))</f>
        <v>3.112897332846182</v>
      </c>
      <c r="W442" s="153">
        <f>$E442/(VLOOKUP(W$2,怪物属性!$B$4:$F$29,3,FALSE)-$G442)/IF(V442&lt;0,ABS(V442),V442)</f>
        <v>-2.7972278113123186</v>
      </c>
      <c r="X442" s="152">
        <f>VLOOKUP(X$2,怪物属性!$B$4:$F$29,5,FALSE)/($F442-VLOOKUP(X$2,怪物属性!$B$4:$F$29,4,FALSE))</f>
        <v>3.8595710238769727</v>
      </c>
      <c r="Y442" s="153">
        <f>$E442/(VLOOKUP(Y$2,怪物属性!$B$4:$F$29,3,FALSE)-$G442)/IF(X442&lt;0,ABS(X442),X442)</f>
        <v>-2.3583811325982178</v>
      </c>
      <c r="Z442" s="152">
        <f>VLOOKUP(Z$2,怪物属性!$B$4:$F$29,5,FALSE)/($F442-VLOOKUP(Z$2,怪物属性!$B$4:$F$29,4,FALSE))</f>
        <v>4.4411426877616806</v>
      </c>
      <c r="AA442" s="153">
        <f>$E442/(VLOOKUP(AA$2,怪物属性!$B$4:$F$29,3,FALSE)-$G442)/IF(Z442&lt;0,ABS(Z442),Z442)</f>
        <v>-2.1485278511082906</v>
      </c>
      <c r="AB442" s="152">
        <f>VLOOKUP(AB$2,怪物属性!$B$4:$F$29,5,FALSE)/($F442-VLOOKUP(AB$2,怪物属性!$B$4:$F$29,4,FALSE))</f>
        <v>7.1710020009235036</v>
      </c>
      <c r="AC442" s="153">
        <f>$E442/(VLOOKUP(AC$2,怪物属性!$B$4:$F$29,3,FALSE)-$G442)/IF(AB442&lt;0,ABS(AB442),AB442)</f>
        <v>-1.7124958904757164</v>
      </c>
      <c r="AD442" s="152">
        <f>VLOOKUP(AD$2,怪物属性!$B$4:$F$29,5,FALSE)/($F442-VLOOKUP(AD$2,怪物属性!$B$4:$F$29,4,FALSE))</f>
        <v>8.1695251429238134</v>
      </c>
      <c r="AE442" s="153">
        <f>$E442/(VLOOKUP(AE$2,怪物属性!$B$4:$F$29,3,FALSE)-$G442)/IF(AD442&lt;0,ABS(AD442),AD442)</f>
        <v>-1.6432451542629842</v>
      </c>
      <c r="AF442" s="152">
        <f>VLOOKUP(AF$2,怪物属性!$B$4:$F$29,5,FALSE)/($F442-VLOOKUP(AF$2,怪物属性!$B$4:$F$29,4,FALSE))</f>
        <v>9.6584080541135755</v>
      </c>
      <c r="AG442" s="153">
        <f>$E442/(VLOOKUP(AG$2,怪物属性!$B$4:$F$29,3,FALSE)-$G442)/IF(AF442&lt;0,ABS(AF442),AF442)</f>
        <v>-1.5376432004590213</v>
      </c>
      <c r="AH442" s="152">
        <f>VLOOKUP(AH$2,怪物属性!$B$4:$F$29,5,FALSE)/($F442-VLOOKUP(AH$2,怪物属性!$B$4:$F$29,4,FALSE))</f>
        <v>10.836369421684831</v>
      </c>
      <c r="AI442" s="153">
        <f>$E442/(VLOOKUP(AI$2,怪物属性!$B$4:$F$29,3,FALSE)-$G442)/IF(AH442&lt;0,ABS(AH442),AH442)</f>
        <v>-1.5343244011988759</v>
      </c>
      <c r="AJ442" s="152">
        <f>VLOOKUP(AJ$2,怪物属性!$B$4:$F$29,5,FALSE)/($F442-VLOOKUP(AJ$2,怪物属性!$B$4:$F$29,4,FALSE))</f>
        <v>12.571934626841639</v>
      </c>
      <c r="AK442" s="153">
        <f>$E442/(VLOOKUP(AK$2,怪物属性!$B$4:$F$29,3,FALSE)-$G442)/IF(AJ442&lt;0,ABS(AJ442),AJ442)</f>
        <v>-1.5107896239409886</v>
      </c>
      <c r="AL442" s="152">
        <f>VLOOKUP(AL$2,怪物属性!$B$4:$F$29,5,FALSE)/($F442-VLOOKUP(AL$2,怪物属性!$B$4:$F$29,4,FALSE))</f>
        <v>13.991800269244891</v>
      </c>
      <c r="AM442" s="153">
        <f>$E442/(VLOOKUP(AM$2,怪物属性!$B$4:$F$29,3,FALSE)-$G442)/IF(AL442&lt;0,ABS(AL442),AL442)</f>
        <v>-1.60617518906028</v>
      </c>
      <c r="AN442" s="152">
        <f>VLOOKUP(AN$2,怪物属性!$B$4:$F$29,5,FALSE)/($F442-VLOOKUP(AN$2,怪物属性!$B$4:$F$29,4,FALSE))</f>
        <v>15.997396586635812</v>
      </c>
      <c r="AO442" s="153">
        <f>$E442/(VLOOKUP(AO$2,怪物属性!$B$4:$F$29,3,FALSE)-$G442)/IF(AN442&lt;0,ABS(AN442),AN442)</f>
        <v>-1.7050334539159677</v>
      </c>
      <c r="AP442" s="152">
        <f>VLOOKUP(AP$2,怪物属性!$B$4:$F$29,5,FALSE)/($F442-VLOOKUP(AP$2,怪物属性!$B$4:$F$29,4,FALSE))</f>
        <v>17.561834493166764</v>
      </c>
      <c r="AQ442" s="153">
        <f>$E442/(VLOOKUP(AQ$2,怪物属性!$B$4:$F$29,3,FALSE)-$G442)/IF(AP442&lt;0,ABS(AP442),AP442)</f>
        <v>-2.0229635428465289</v>
      </c>
      <c r="AR442" s="152">
        <f>VLOOKUP(AR$2,怪物属性!$B$4:$F$29,5,FALSE)/($F442-VLOOKUP(AR$2,怪物属性!$B$4:$F$29,4,FALSE))</f>
        <v>19.841034805548464</v>
      </c>
      <c r="AS442" s="153">
        <f>$E442/(VLOOKUP(AS$2,怪物属性!$B$4:$F$29,3,FALSE)-$G442)/IF(AR442&lt;0,ABS(AR442),AR442)</f>
        <v>-2.5880120524229326</v>
      </c>
      <c r="AT442" s="152">
        <f>VLOOKUP(AT$2,怪物属性!$B$4:$F$29,5,FALSE)/($F442-VLOOKUP(AT$2,怪物属性!$B$4:$F$29,4,FALSE))</f>
        <v>21.61231382057499</v>
      </c>
      <c r="AU442" s="153">
        <f>$E442/(VLOOKUP(AU$2,怪物属性!$B$4:$F$29,3,FALSE)-$G442)/IF(AT442&lt;0,ABS(AT442),AT442)</f>
        <v>-4.8361647404762165</v>
      </c>
      <c r="AV442" s="152">
        <f>VLOOKUP(AV$2,怪物属性!$B$4:$F$29,5,FALSE)/($F442-VLOOKUP(AV$2,怪物属性!$B$4:$F$29,4,FALSE))</f>
        <v>24.242437643728994</v>
      </c>
      <c r="AW442" s="153">
        <f>$E442/(VLOOKUP(AW$2,怪物属性!$B$4:$F$29,3,FALSE)-$G442)/IF(AV442&lt;0,ABS(AV442),AV442)</f>
        <v>19.692962086628285</v>
      </c>
      <c r="AX442" s="152">
        <f>VLOOKUP(AX$2,怪物属性!$B$4:$F$29,5,FALSE)/($F442-VLOOKUP(AX$2,怪物属性!$B$4:$F$29,4,FALSE))</f>
        <v>26.24738817783004</v>
      </c>
      <c r="AY442" s="153">
        <f>$E442/(VLOOKUP(AY$2,怪物属性!$B$4:$F$29,3,FALSE)-$G442)/IF(AX442&lt;0,ABS(AX442),AX442)</f>
        <v>2.6940802481738921</v>
      </c>
      <c r="AZ442" s="152">
        <f>VLOOKUP(AZ$2,怪物属性!$B$4:$F$29,5,FALSE)/($F442-VLOOKUP(AZ$2,怪物属性!$B$4:$F$29,4,FALSE))</f>
        <v>29.07239607659972</v>
      </c>
      <c r="BA442" s="153">
        <f>$E442/(VLOOKUP(BA$2,怪物属性!$B$4:$F$29,3,FALSE)-$G442)/IF(AZ442&lt;0,ABS(AZ442),AZ442)</f>
        <v>1.1189441233058564</v>
      </c>
      <c r="BB442" s="152">
        <f>VLOOKUP(BB$2,怪物属性!$B$4:$F$29,5,FALSE)/($F442-VLOOKUP(BB$2,怪物属性!$B$4:$F$29,4,FALSE))</f>
        <v>31.279669260700388</v>
      </c>
      <c r="BC442" s="153">
        <f>$E442/(VLOOKUP(BC$2,怪物属性!$B$4:$F$29,3,FALSE)-$G442)/IF(BB442&lt;0,ABS(BB442),BB442)</f>
        <v>0.6306810959768675</v>
      </c>
      <c r="BD442" s="152">
        <f>VLOOKUP(BD$2,怪物属性!$B$4:$F$29,5,FALSE)/($F442-VLOOKUP(BD$2,怪物属性!$B$4:$F$29,4,FALSE))</f>
        <v>34.25629363232494</v>
      </c>
      <c r="BE442" s="153">
        <f>$E442/(VLOOKUP(BE$2,怪物属性!$B$4:$F$29,3,FALSE)-$G442)/IF(BD442&lt;0,ABS(BD442),BD442)</f>
        <v>0.32868592174887074</v>
      </c>
    </row>
    <row r="443" spans="1:57" x14ac:dyDescent="0.15">
      <c r="A443" s="30">
        <f>VLOOKUP(B443,装备升级!W:AB,静态模拟!C443+1,FALSE)+IF(静态模拟!D443=0,0,VLOOKUP(B443,装备强化!AP:AZ,静态模拟!D443+1,FALSE))</f>
        <v>18100</v>
      </c>
      <c r="B443" s="149">
        <v>35</v>
      </c>
      <c r="C443" s="149">
        <v>5</v>
      </c>
      <c r="D443" s="149">
        <v>8</v>
      </c>
      <c r="E443" s="149">
        <f t="shared" si="19"/>
        <v>88470</v>
      </c>
      <c r="F443" s="22">
        <f t="shared" si="20"/>
        <v>29490</v>
      </c>
      <c r="G443" s="22">
        <f t="shared" si="21"/>
        <v>14745</v>
      </c>
      <c r="H443" s="152">
        <f>VLOOKUP(H$2,怪物属性!$B$4:$F$29,5,FALSE)/($F443-VLOOKUP(H$2,怪物属性!$B$4:$F$29,4,FALSE))</f>
        <v>0.37872192234024027</v>
      </c>
      <c r="I443" s="153">
        <f>$E443/(VLOOKUP(I$2,怪物属性!$B$4:$F$29,3,FALSE)-$G443)/IF(H443&lt;0,ABS(H443),H443)</f>
        <v>-17.702445882242269</v>
      </c>
      <c r="J443" s="152">
        <f>VLOOKUP(J$2,怪物属性!$B$4:$F$29,5,FALSE)/($F443-VLOOKUP(J$2,怪物属性!$B$4:$F$29,4,FALSE))</f>
        <v>0.56246714561065358</v>
      </c>
      <c r="K443" s="153">
        <f>$E443/(VLOOKUP(K$2,怪物属性!$B$4:$F$29,3,FALSE)-$G443)/IF(J443&lt;0,ABS(J443),J443)</f>
        <v>-12.314192978618012</v>
      </c>
      <c r="L443" s="152">
        <f>VLOOKUP(L$2,怪物属性!$B$4:$F$29,5,FALSE)/($F443-VLOOKUP(L$2,怪物属性!$B$4:$F$29,4,FALSE))</f>
        <v>0.89553502151371944</v>
      </c>
      <c r="M443" s="153">
        <f>$E443/(VLOOKUP(M$2,怪物属性!$B$4:$F$29,3,FALSE)-$G443)/IF(L443&lt;0,ABS(L443),L443)</f>
        <v>-8.0004945199792044</v>
      </c>
      <c r="N443" s="152">
        <f>VLOOKUP(N$2,怪物属性!$B$4:$F$29,5,FALSE)/($F443-VLOOKUP(N$2,怪物属性!$B$4:$F$29,4,FALSE))</f>
        <v>1.1730796535567229</v>
      </c>
      <c r="O443" s="153">
        <f>$E443/(VLOOKUP(O$2,怪物属性!$B$4:$F$29,3,FALSE)-$G443)/IF(N443&lt;0,ABS(N443),N443)</f>
        <v>-6.3258575438973521</v>
      </c>
      <c r="P443" s="152">
        <f>VLOOKUP(P$2,怪物属性!$B$4:$F$29,5,FALSE)/($F443-VLOOKUP(P$2,怪物属性!$B$4:$F$29,4,FALSE))</f>
        <v>1.6384651112937225</v>
      </c>
      <c r="Q443" s="153">
        <f>$E443/(VLOOKUP(Q$2,怪物属性!$B$4:$F$29,3,FALSE)-$G443)/IF(P443&lt;0,ABS(P443),P443)</f>
        <v>-4.6981342473558296</v>
      </c>
      <c r="R443" s="152">
        <f>VLOOKUP(R$2,怪物属性!$B$4:$F$29,5,FALSE)/($F443-VLOOKUP(R$2,怪物属性!$B$4:$F$29,4,FALSE))</f>
        <v>2.0262656064476667</v>
      </c>
      <c r="S443" s="153">
        <f>$E443/(VLOOKUP(S$2,怪物属性!$B$4:$F$29,3,FALSE)-$G443)/IF(R443&lt;0,ABS(R443),R443)</f>
        <v>-3.9552134059614339</v>
      </c>
      <c r="T443" s="152">
        <f>VLOOKUP(T$2,怪物属性!$B$4:$F$29,5,FALSE)/($F443-VLOOKUP(T$2,怪物属性!$B$4:$F$29,4,FALSE))</f>
        <v>2.6308316430020282</v>
      </c>
      <c r="U443" s="153">
        <f>$E443/(VLOOKUP(U$2,怪物属性!$B$4:$F$29,3,FALSE)-$G443)/IF(T443&lt;0,ABS(T443),T443)</f>
        <v>-3.1706722210017433</v>
      </c>
      <c r="V443" s="152">
        <f>VLOOKUP(V$2,怪物属性!$B$4:$F$29,5,FALSE)/($F443-VLOOKUP(V$2,怪物属性!$B$4:$F$29,4,FALSE))</f>
        <v>3.1072210065645516</v>
      </c>
      <c r="W443" s="153">
        <f>$E443/(VLOOKUP(W$2,怪物属性!$B$4:$F$29,3,FALSE)-$G443)/IF(V443&lt;0,ABS(V443),V443)</f>
        <v>-2.8001954488536254</v>
      </c>
      <c r="X443" s="152">
        <f>VLOOKUP(X$2,怪物属性!$B$4:$F$29,5,FALSE)/($F443-VLOOKUP(X$2,怪物属性!$B$4:$F$29,4,FALSE))</f>
        <v>3.8524843009805001</v>
      </c>
      <c r="Y443" s="153">
        <f>$E443/(VLOOKUP(Y$2,怪物属性!$B$4:$F$29,3,FALSE)-$G443)/IF(X443&lt;0,ABS(X443),X443)</f>
        <v>-2.3606499250369875</v>
      </c>
      <c r="Z443" s="152">
        <f>VLOOKUP(Z$2,怪物属性!$B$4:$F$29,5,FALSE)/($F443-VLOOKUP(Z$2,怪物属性!$B$4:$F$29,4,FALSE))</f>
        <v>4.4329302119161209</v>
      </c>
      <c r="AA443" s="153">
        <f>$E443/(VLOOKUP(AA$2,怪物属性!$B$4:$F$29,3,FALSE)-$G443)/IF(Z443&lt;0,ABS(Z443),Z443)</f>
        <v>-2.1503559769308458</v>
      </c>
      <c r="AB443" s="152">
        <f>VLOOKUP(AB$2,怪物属性!$B$4:$F$29,5,FALSE)/($F443-VLOOKUP(AB$2,怪物属性!$B$4:$F$29,4,FALSE))</f>
        <v>7.1572317382287425</v>
      </c>
      <c r="AC443" s="153">
        <f>$E443/(VLOOKUP(AC$2,怪物属性!$B$4:$F$29,3,FALSE)-$G443)/IF(AB443&lt;0,ABS(AB443),AB443)</f>
        <v>-1.7127510516817406</v>
      </c>
      <c r="AD443" s="152">
        <f>VLOOKUP(AD$2,怪物属性!$B$4:$F$29,5,FALSE)/($F443-VLOOKUP(AD$2,怪物属性!$B$4:$F$29,4,FALSE))</f>
        <v>8.1536699918487745</v>
      </c>
      <c r="AE443" s="153">
        <f>$E443/(VLOOKUP(AE$2,怪物属性!$B$4:$F$29,3,FALSE)-$G443)/IF(AD443&lt;0,ABS(AD443),AD443)</f>
        <v>-1.642993452228241</v>
      </c>
      <c r="AF443" s="152">
        <f>VLOOKUP(AF$2,怪物属性!$B$4:$F$29,5,FALSE)/($F443-VLOOKUP(AF$2,怪物属性!$B$4:$F$29,4,FALSE))</f>
        <v>9.6394536462830676</v>
      </c>
      <c r="AG443" s="153">
        <f>$E443/(VLOOKUP(AG$2,怪物属性!$B$4:$F$29,3,FALSE)-$G443)/IF(AF443&lt;0,ABS(AF443),AF443)</f>
        <v>-1.5368228493531282</v>
      </c>
      <c r="AH443" s="152">
        <f>VLOOKUP(AH$2,怪物属性!$B$4:$F$29,5,FALSE)/($F443-VLOOKUP(AH$2,怪物属性!$B$4:$F$29,4,FALSE))</f>
        <v>10.814861860908225</v>
      </c>
      <c r="AI443" s="153">
        <f>$E443/(VLOOKUP(AI$2,怪物属性!$B$4:$F$29,3,FALSE)-$G443)/IF(AH443&lt;0,ABS(AH443),AH443)</f>
        <v>-1.5327730221941758</v>
      </c>
      <c r="AJ443" s="152">
        <f>VLOOKUP(AJ$2,怪物属性!$B$4:$F$29,5,FALSE)/($F443-VLOOKUP(AJ$2,怪物属性!$B$4:$F$29,4,FALSE))</f>
        <v>12.546681664791901</v>
      </c>
      <c r="AK443" s="153">
        <f>$E443/(VLOOKUP(AK$2,怪物属性!$B$4:$F$29,3,FALSE)-$G443)/IF(AJ443&lt;0,ABS(AJ443),AJ443)</f>
        <v>-1.5082923657995646</v>
      </c>
      <c r="AL443" s="152">
        <f>VLOOKUP(AL$2,怪物属性!$B$4:$F$29,5,FALSE)/($F443-VLOOKUP(AL$2,怪物属性!$B$4:$F$29,4,FALSE))</f>
        <v>13.963318812848593</v>
      </c>
      <c r="AM443" s="153">
        <f>$E443/(VLOOKUP(AM$2,怪物属性!$B$4:$F$29,3,FALSE)-$G443)/IF(AL443&lt;0,ABS(AL443),AL443)</f>
        <v>-1.6019940009061109</v>
      </c>
      <c r="AN443" s="152">
        <f>VLOOKUP(AN$2,怪物属性!$B$4:$F$29,5,FALSE)/($F443-VLOOKUP(AN$2,怪物属性!$B$4:$F$29,4,FALSE))</f>
        <v>15.964410903542413</v>
      </c>
      <c r="AO443" s="153">
        <f>$E443/(VLOOKUP(AO$2,怪物属性!$B$4:$F$29,3,FALSE)-$G443)/IF(AN443&lt;0,ABS(AN443),AN443)</f>
        <v>-1.6983455437778754</v>
      </c>
      <c r="AP443" s="152">
        <f>VLOOKUP(AP$2,怪物属性!$B$4:$F$29,5,FALSE)/($F443-VLOOKUP(AP$2,怪物属性!$B$4:$F$29,4,FALSE))</f>
        <v>17.525100401606426</v>
      </c>
      <c r="AQ443" s="153">
        <f>$E443/(VLOOKUP(AQ$2,怪物属性!$B$4:$F$29,3,FALSE)-$G443)/IF(AP443&lt;0,ABS(AP443),AP443)</f>
        <v>-2.0104292758953126</v>
      </c>
      <c r="AR443" s="152">
        <f>VLOOKUP(AR$2,怪物属性!$B$4:$F$29,5,FALSE)/($F443-VLOOKUP(AR$2,怪物属性!$B$4:$F$29,4,FALSE))</f>
        <v>19.798913043478262</v>
      </c>
      <c r="AS443" s="153">
        <f>$E443/(VLOOKUP(AS$2,怪物属性!$B$4:$F$29,3,FALSE)-$G443)/IF(AR443&lt;0,ABS(AR443),AR443)</f>
        <v>-2.5607032209198155</v>
      </c>
      <c r="AT443" s="152">
        <f>VLOOKUP(AT$2,怪物属性!$B$4:$F$29,5,FALSE)/($F443-VLOOKUP(AT$2,怪物属性!$B$4:$F$29,4,FALSE))</f>
        <v>21.565626890175409</v>
      </c>
      <c r="AU443" s="153">
        <f>$E443/(VLOOKUP(AU$2,怪物属性!$B$4:$F$29,3,FALSE)-$G443)/IF(AT443&lt;0,ABS(AT443),AT443)</f>
        <v>-4.7153581804172013</v>
      </c>
      <c r="AV443" s="152">
        <f>VLOOKUP(AV$2,怪物属性!$B$4:$F$29,5,FALSE)/($F443-VLOOKUP(AV$2,怪物属性!$B$4:$F$29,4,FALSE))</f>
        <v>24.188950666313652</v>
      </c>
      <c r="AW443" s="153">
        <f>$E443/(VLOOKUP(AW$2,怪物属性!$B$4:$F$29,3,FALSE)-$G443)/IF(AV443&lt;0,ABS(AV443),AV443)</f>
        <v>22.859094122261343</v>
      </c>
      <c r="AX443" s="152">
        <f>VLOOKUP(AX$2,怪物属性!$B$4:$F$29,5,FALSE)/($F443-VLOOKUP(AX$2,怪物属性!$B$4:$F$29,4,FALSE))</f>
        <v>26.18816840395289</v>
      </c>
      <c r="AY443" s="153">
        <f>$E443/(VLOOKUP(AY$2,怪物属性!$B$4:$F$29,3,FALSE)-$G443)/IF(AX443&lt;0,ABS(AX443),AX443)</f>
        <v>2.7600025572539049</v>
      </c>
      <c r="AZ443" s="152">
        <f>VLOOKUP(AZ$2,怪物属性!$B$4:$F$29,5,FALSE)/($F443-VLOOKUP(AZ$2,怪物属性!$B$4:$F$29,4,FALSE))</f>
        <v>29.004659832246038</v>
      </c>
      <c r="BA443" s="153">
        <f>$E443/(VLOOKUP(BA$2,怪物属性!$B$4:$F$29,3,FALSE)-$G443)/IF(AZ443&lt;0,ABS(AZ443),AZ443)</f>
        <v>1.1339031737192566</v>
      </c>
      <c r="BB443" s="152">
        <f>VLOOKUP(BB$2,怪物属性!$B$4:$F$29,5,FALSE)/($F443-VLOOKUP(BB$2,怪物属性!$B$4:$F$29,4,FALSE))</f>
        <v>31.203784570596799</v>
      </c>
      <c r="BC443" s="153">
        <f>$E443/(VLOOKUP(BC$2,怪物属性!$B$4:$F$29,3,FALSE)-$G443)/IF(BB443&lt;0,ABS(BB443),BB443)</f>
        <v>0.63684479073451239</v>
      </c>
      <c r="BD443" s="152">
        <f>VLOOKUP(BD$2,怪物属性!$B$4:$F$29,5,FALSE)/($F443-VLOOKUP(BD$2,怪物属性!$B$4:$F$29,4,FALSE))</f>
        <v>34.165945774870764</v>
      </c>
      <c r="BE443" s="153">
        <f>$E443/(VLOOKUP(BE$2,怪物属性!$B$4:$F$29,3,FALSE)-$G443)/IF(BD443&lt;0,ABS(BD443),BD443)</f>
        <v>0.33117028885355437</v>
      </c>
    </row>
    <row r="444" spans="1:57" x14ac:dyDescent="0.15">
      <c r="A444" s="30">
        <f>VLOOKUP(B444,装备升级!W:AB,静态模拟!C444+1,FALSE)+IF(静态模拟!D444=0,0,VLOOKUP(B444,装备强化!AP:AZ,静态模拟!D444+1,FALSE))</f>
        <v>24016</v>
      </c>
      <c r="B444" s="149">
        <v>35</v>
      </c>
      <c r="C444" s="149">
        <v>5</v>
      </c>
      <c r="D444" s="149">
        <v>9</v>
      </c>
      <c r="E444" s="149">
        <f t="shared" si="19"/>
        <v>88620</v>
      </c>
      <c r="F444" s="22">
        <f t="shared" si="20"/>
        <v>29540</v>
      </c>
      <c r="G444" s="22">
        <f t="shared" si="21"/>
        <v>14770</v>
      </c>
      <c r="H444" s="152">
        <f>VLOOKUP(H$2,怪物属性!$B$4:$F$29,5,FALSE)/($F444-VLOOKUP(H$2,怪物属性!$B$4:$F$29,4,FALSE))</f>
        <v>0.37806361898140101</v>
      </c>
      <c r="I444" s="153">
        <f>$E444/(VLOOKUP(I$2,怪物属性!$B$4:$F$29,3,FALSE)-$G444)/IF(H444&lt;0,ABS(H444),H444)</f>
        <v>-17.729747606342052</v>
      </c>
      <c r="J444" s="152">
        <f>VLOOKUP(J$2,怪物属性!$B$4:$F$29,5,FALSE)/($F444-VLOOKUP(J$2,怪物属性!$B$4:$F$29,4,FALSE))</f>
        <v>0.56148329543466857</v>
      </c>
      <c r="K444" s="153">
        <f>$E444/(VLOOKUP(K$2,怪物属性!$B$4:$F$29,3,FALSE)-$G444)/IF(J444&lt;0,ABS(J444),J444)</f>
        <v>-12.332547579718209</v>
      </c>
      <c r="L444" s="152">
        <f>VLOOKUP(L$2,怪物属性!$B$4:$F$29,5,FALSE)/($F444-VLOOKUP(L$2,怪物属性!$B$4:$F$29,4,FALSE))</f>
        <v>0.89395859738065064</v>
      </c>
      <c r="M444" s="153">
        <f>$E444/(VLOOKUP(M$2,怪物属性!$B$4:$F$29,3,FALSE)-$G444)/IF(L444&lt;0,ABS(L444),L444)</f>
        <v>-8.0119702376523545</v>
      </c>
      <c r="N444" s="152">
        <f>VLOOKUP(N$2,怪物属性!$B$4:$F$29,5,FALSE)/($F444-VLOOKUP(N$2,怪物属性!$B$4:$F$29,4,FALSE))</f>
        <v>1.171001346467295</v>
      </c>
      <c r="O444" s="153">
        <f>$E444/(VLOOKUP(O$2,怪物属性!$B$4:$F$29,3,FALSE)-$G444)/IF(N444&lt;0,ABS(N444),N444)</f>
        <v>-6.3345459025972799</v>
      </c>
      <c r="P444" s="152">
        <f>VLOOKUP(P$2,怪物属性!$B$4:$F$29,5,FALSE)/($F444-VLOOKUP(P$2,怪物属性!$B$4:$F$29,4,FALSE))</f>
        <v>1.6355433503334642</v>
      </c>
      <c r="Q444" s="153">
        <f>$E444/(VLOOKUP(Q$2,怪物属性!$B$4:$F$29,3,FALSE)-$G444)/IF(P444&lt;0,ABS(P444),P444)</f>
        <v>-4.7042740281452105</v>
      </c>
      <c r="R444" s="152">
        <f>VLOOKUP(R$2,怪物属性!$B$4:$F$29,5,FALSE)/($F444-VLOOKUP(R$2,怪物属性!$B$4:$F$29,4,FALSE))</f>
        <v>2.0226268721042993</v>
      </c>
      <c r="S444" s="153">
        <f>$E444/(VLOOKUP(S$2,怪物属性!$B$4:$F$29,3,FALSE)-$G444)/IF(R444&lt;0,ABS(R444),R444)</f>
        <v>-3.960078598161382</v>
      </c>
      <c r="T444" s="152">
        <f>VLOOKUP(T$2,怪物属性!$B$4:$F$29,5,FALSE)/($F444-VLOOKUP(T$2,怪物属性!$B$4:$F$29,4,FALSE))</f>
        <v>2.6260756381517103</v>
      </c>
      <c r="U444" s="153">
        <f>$E444/(VLOOKUP(U$2,怪物属性!$B$4:$F$29,3,FALSE)-$G444)/IF(T444&lt;0,ABS(T444),T444)</f>
        <v>-3.1743177438844095</v>
      </c>
      <c r="V444" s="152">
        <f>VLOOKUP(V$2,怪物属性!$B$4:$F$29,5,FALSE)/($F444-VLOOKUP(V$2,怪物属性!$B$4:$F$29,4,FALSE))</f>
        <v>3.1015653440116489</v>
      </c>
      <c r="W444" s="153">
        <f>$E444/(VLOOKUP(W$2,怪物属性!$B$4:$F$29,3,FALSE)-$G444)/IF(V444&lt;0,ABS(V444),V444)</f>
        <v>-2.8031658014406462</v>
      </c>
      <c r="X444" s="152">
        <f>VLOOKUP(X$2,怪物属性!$B$4:$F$29,5,FALSE)/($F444-VLOOKUP(X$2,怪物属性!$B$4:$F$29,4,FALSE))</f>
        <v>3.8454235548550275</v>
      </c>
      <c r="Y444" s="153">
        <f>$E444/(VLOOKUP(Y$2,怪物属性!$B$4:$F$29,3,FALSE)-$G444)/IF(X444&lt;0,ABS(X444),X444)</f>
        <v>-2.3629217467143206</v>
      </c>
      <c r="Z444" s="152">
        <f>VLOOKUP(Z$2,怪物属性!$B$4:$F$29,5,FALSE)/($F444-VLOOKUP(Z$2,怪物属性!$B$4:$F$29,4,FALSE))</f>
        <v>4.4247480527151239</v>
      </c>
      <c r="AA444" s="153">
        <f>$E444/(VLOOKUP(AA$2,怪物属性!$B$4:$F$29,3,FALSE)-$G444)/IF(Z444&lt;0,ABS(Z444),Z444)</f>
        <v>-2.1521877281160031</v>
      </c>
      <c r="AB444" s="152">
        <f>VLOOKUP(AB$2,怪物属性!$B$4:$F$29,5,FALSE)/($F444-VLOOKUP(AB$2,怪物属性!$B$4:$F$29,4,FALSE))</f>
        <v>7.1435142594296233</v>
      </c>
      <c r="AC444" s="153">
        <f>$E444/(VLOOKUP(AC$2,怪物属性!$B$4:$F$29,3,FALSE)-$G444)/IF(AB444&lt;0,ABS(AB444),AB444)</f>
        <v>-1.7130155654582011</v>
      </c>
      <c r="AD444" s="152">
        <f>VLOOKUP(AD$2,怪物属性!$B$4:$F$29,5,FALSE)/($F444-VLOOKUP(AD$2,怪物属性!$B$4:$F$29,4,FALSE))</f>
        <v>8.1378762638980362</v>
      </c>
      <c r="AE444" s="153">
        <f>$E444/(VLOOKUP(AE$2,怪物属性!$B$4:$F$29,3,FALSE)-$G444)/IF(AD444&lt;0,ABS(AD444),AD444)</f>
        <v>-1.6427544206190547</v>
      </c>
      <c r="AF444" s="152">
        <f>VLOOKUP(AF$2,怪物属性!$B$4:$F$29,5,FALSE)/($F444-VLOOKUP(AF$2,怪物属性!$B$4:$F$29,4,FALSE))</f>
        <v>9.6205734879348164</v>
      </c>
      <c r="AG444" s="153">
        <f>$E444/(VLOOKUP(AG$2,怪物属性!$B$4:$F$29,3,FALSE)-$G444)/IF(AF444&lt;0,ABS(AF444),AF444)</f>
        <v>-1.5360195224203144</v>
      </c>
      <c r="AH444" s="152">
        <f>VLOOKUP(AH$2,怪物属性!$B$4:$F$29,5,FALSE)/($F444-VLOOKUP(AH$2,怪物属性!$B$4:$F$29,4,FALSE))</f>
        <v>10.793439505585928</v>
      </c>
      <c r="AI444" s="153">
        <f>$E444/(VLOOKUP(AI$2,怪物属性!$B$4:$F$29,3,FALSE)-$G444)/IF(AH444&lt;0,ABS(AH444),AH444)</f>
        <v>-1.5312463774915956</v>
      </c>
      <c r="AJ444" s="152">
        <f>VLOOKUP(AJ$2,怪物属性!$B$4:$F$29,5,FALSE)/($F444-VLOOKUP(AJ$2,怪物属性!$B$4:$F$29,4,FALSE))</f>
        <v>12.521529949482801</v>
      </c>
      <c r="AK444" s="153">
        <f>$E444/(VLOOKUP(AK$2,怪物属性!$B$4:$F$29,3,FALSE)-$G444)/IF(AJ444&lt;0,ABS(AJ444),AJ444)</f>
        <v>-1.5058318931477688</v>
      </c>
      <c r="AL444" s="152">
        <f>VLOOKUP(AL$2,怪物属性!$B$4:$F$29,5,FALSE)/($F444-VLOOKUP(AL$2,怪物属性!$B$4:$F$29,4,FALSE))</f>
        <v>13.934953073579003</v>
      </c>
      <c r="AM444" s="153">
        <f>$E444/(VLOOKUP(AM$2,怪物属性!$B$4:$F$29,3,FALSE)-$G444)/IF(AL444&lt;0,ABS(AL444),AL444)</f>
        <v>-1.5978763287340336</v>
      </c>
      <c r="AN444" s="152">
        <f>VLOOKUP(AN$2,怪物属性!$B$4:$F$29,5,FALSE)/($F444-VLOOKUP(AN$2,怪物属性!$B$4:$F$29,4,FALSE))</f>
        <v>15.931560969587226</v>
      </c>
      <c r="AO444" s="153">
        <f>$E444/(VLOOKUP(AO$2,怪物属性!$B$4:$F$29,3,FALSE)-$G444)/IF(AN444&lt;0,ABS(AN444),AN444)</f>
        <v>-1.6917711199785759</v>
      </c>
      <c r="AP444" s="152">
        <f>VLOOKUP(AP$2,怪物属性!$B$4:$F$29,5,FALSE)/($F444-VLOOKUP(AP$2,怪物属性!$B$4:$F$29,4,FALSE))</f>
        <v>17.488519662686816</v>
      </c>
      <c r="AQ444" s="153">
        <f>$E444/(VLOOKUP(AQ$2,怪物属性!$B$4:$F$29,3,FALSE)-$G444)/IF(AP444&lt;0,ABS(AP444),AP444)</f>
        <v>-1.9981562548852527</v>
      </c>
      <c r="AR444" s="152">
        <f>VLOOKUP(AR$2,怪物属性!$B$4:$F$29,5,FALSE)/($F444-VLOOKUP(AR$2,怪物属性!$B$4:$F$29,4,FALSE))</f>
        <v>19.756969748326412</v>
      </c>
      <c r="AS444" s="153">
        <f>$E444/(VLOOKUP(AS$2,怪物属性!$B$4:$F$29,3,FALSE)-$G444)/IF(AR444&lt;0,ABS(AR444),AR444)</f>
        <v>-2.5341839992649011</v>
      </c>
      <c r="AT444" s="152">
        <f>VLOOKUP(AT$2,怪物属性!$B$4:$F$29,5,FALSE)/($F444-VLOOKUP(AT$2,怪物属性!$B$4:$F$29,4,FALSE))</f>
        <v>21.519141231246767</v>
      </c>
      <c r="AU444" s="153">
        <f>$E444/(VLOOKUP(AU$2,怪物属性!$B$4:$F$29,3,FALSE)-$G444)/IF(AT444&lt;0,ABS(AT444),AT444)</f>
        <v>-4.6013341662891039</v>
      </c>
      <c r="AV444" s="152">
        <f>VLOOKUP(AV$2,怪物属性!$B$4:$F$29,5,FALSE)/($F444-VLOOKUP(AV$2,怪物属性!$B$4:$F$29,4,FALSE))</f>
        <v>24.135699189855583</v>
      </c>
      <c r="AW444" s="153">
        <f>$E444/(VLOOKUP(AW$2,怪物属性!$B$4:$F$29,3,FALSE)-$G444)/IF(AV444&lt;0,ABS(AV444),AV444)</f>
        <v>27.198070347195621</v>
      </c>
      <c r="AX444" s="152">
        <f>VLOOKUP(AX$2,怪物属性!$B$4:$F$29,5,FALSE)/($F444-VLOOKUP(AX$2,怪物属性!$B$4:$F$29,4,FALSE))</f>
        <v>26.129215253703119</v>
      </c>
      <c r="AY444" s="153">
        <f>$E444/(VLOOKUP(AY$2,怪物属性!$B$4:$F$29,3,FALSE)-$G444)/IF(AX444&lt;0,ABS(AX444),AX444)</f>
        <v>2.8286954765580572</v>
      </c>
      <c r="AZ444" s="152">
        <f>VLOOKUP(AZ$2,怪物属性!$B$4:$F$29,5,FALSE)/($F444-VLOOKUP(AZ$2,怪物属性!$B$4:$F$29,4,FALSE))</f>
        <v>28.93723849372385</v>
      </c>
      <c r="BA444" s="153">
        <f>$E444/(VLOOKUP(BA$2,怪物属性!$B$4:$F$29,3,FALSE)-$G444)/IF(AZ444&lt;0,ABS(AZ444),AZ444)</f>
        <v>1.1491519244061952</v>
      </c>
      <c r="BB444" s="152">
        <f>VLOOKUP(BB$2,怪物属性!$B$4:$F$29,5,FALSE)/($F444-VLOOKUP(BB$2,怪物属性!$B$4:$F$29,4,FALSE))</f>
        <v>31.128267182962247</v>
      </c>
      <c r="BC444" s="153">
        <f>$E444/(VLOOKUP(BC$2,怪物属性!$B$4:$F$29,3,FALSE)-$G444)/IF(BB444&lt;0,ABS(BB444),BB444)</f>
        <v>0.64308336891141316</v>
      </c>
      <c r="BD444" s="152">
        <f>VLOOKUP(BD$2,怪物属性!$B$4:$F$29,5,FALSE)/($F444-VLOOKUP(BD$2,怪物属性!$B$4:$F$29,4,FALSE))</f>
        <v>34.076073232323232</v>
      </c>
      <c r="BE444" s="153">
        <f>$E444/(VLOOKUP(BE$2,怪物属性!$B$4:$F$29,3,FALSE)-$G444)/IF(BD444&lt;0,ABS(BD444),BD444)</f>
        <v>0.33367356493713191</v>
      </c>
    </row>
    <row r="445" spans="1:57" x14ac:dyDescent="0.15">
      <c r="A445" s="30">
        <f>VLOOKUP(B445,装备升级!W:AB,静态模拟!C445+1,FALSE)+IF(静态模拟!D445=0,0,VLOOKUP(B445,装备强化!AP:AZ,静态模拟!D445+1,FALSE))</f>
        <v>31096</v>
      </c>
      <c r="B445" s="149">
        <v>35</v>
      </c>
      <c r="C445" s="149">
        <v>5</v>
      </c>
      <c r="D445" s="149">
        <v>10</v>
      </c>
      <c r="E445" s="149">
        <f t="shared" si="19"/>
        <v>88770</v>
      </c>
      <c r="F445" s="22">
        <f t="shared" si="20"/>
        <v>29590</v>
      </c>
      <c r="G445" s="22">
        <f t="shared" si="21"/>
        <v>14795</v>
      </c>
      <c r="H445" s="152">
        <f>VLOOKUP(H$2,怪物属性!$B$4:$F$29,5,FALSE)/($F445-VLOOKUP(H$2,怪物属性!$B$4:$F$29,4,FALSE))</f>
        <v>0.37740760020822489</v>
      </c>
      <c r="I445" s="153">
        <f>$E445/(VLOOKUP(I$2,怪物属性!$B$4:$F$29,3,FALSE)-$G445)/IF(H445&lt;0,ABS(H445),H445)</f>
        <v>-17.757050404286005</v>
      </c>
      <c r="J445" s="152">
        <f>VLOOKUP(J$2,怪物属性!$B$4:$F$29,5,FALSE)/($F445-VLOOKUP(J$2,怪物属性!$B$4:$F$29,4,FALSE))</f>
        <v>0.56050288108957569</v>
      </c>
      <c r="K445" s="153">
        <f>$E445/(VLOOKUP(K$2,怪物属性!$B$4:$F$29,3,FALSE)-$G445)/IF(J445&lt;0,ABS(J445),J445)</f>
        <v>-12.350903494815464</v>
      </c>
      <c r="L445" s="152">
        <f>VLOOKUP(L$2,怪物属性!$B$4:$F$29,5,FALSE)/($F445-VLOOKUP(L$2,怪物属性!$B$4:$F$29,4,FALSE))</f>
        <v>0.89238771350249524</v>
      </c>
      <c r="M445" s="153">
        <f>$E445/(VLOOKUP(M$2,怪物属性!$B$4:$F$29,3,FALSE)-$G445)/IF(L445&lt;0,ABS(L445),L445)</f>
        <v>-8.023447322590906</v>
      </c>
      <c r="N445" s="152">
        <f>VLOOKUP(N$2,怪物属性!$B$4:$F$29,5,FALSE)/($F445-VLOOKUP(N$2,怪物属性!$B$4:$F$29,4,FALSE))</f>
        <v>1.16893039049236</v>
      </c>
      <c r="O445" s="153">
        <f>$E445/(VLOOKUP(O$2,怪物属性!$B$4:$F$29,3,FALSE)-$G445)/IF(N445&lt;0,ABS(N445),N445)</f>
        <v>-6.3432358873682739</v>
      </c>
      <c r="P445" s="152">
        <f>VLOOKUP(P$2,怪物属性!$B$4:$F$29,5,FALSE)/($F445-VLOOKUP(P$2,怪物属性!$B$4:$F$29,4,FALSE))</f>
        <v>1.6326319911709211</v>
      </c>
      <c r="Q445" s="153">
        <f>$E445/(VLOOKUP(Q$2,怪物属性!$B$4:$F$29,3,FALSE)-$G445)/IF(P445&lt;0,ABS(P445),P445)</f>
        <v>-4.7104155502945204</v>
      </c>
      <c r="R445" s="152">
        <f>VLOOKUP(R$2,怪物属性!$B$4:$F$29,5,FALSE)/($F445-VLOOKUP(R$2,怪物属性!$B$4:$F$29,4,FALSE))</f>
        <v>2.0190011830925321</v>
      </c>
      <c r="S445" s="153">
        <f>$E445/(VLOOKUP(S$2,怪物属性!$B$4:$F$29,3,FALSE)-$G445)/IF(R445&lt;0,ABS(R445),R445)</f>
        <v>-3.9649458730139115</v>
      </c>
      <c r="T445" s="152">
        <f>VLOOKUP(T$2,怪物属性!$B$4:$F$29,5,FALSE)/($F445-VLOOKUP(T$2,怪物属性!$B$4:$F$29,4,FALSE))</f>
        <v>2.6213367980366682</v>
      </c>
      <c r="U445" s="153">
        <f>$E445/(VLOOKUP(U$2,怪物属性!$B$4:$F$29,3,FALSE)-$G445)/IF(T445&lt;0,ABS(T445),T445)</f>
        <v>-3.1779655419545554</v>
      </c>
      <c r="V445" s="152">
        <f>VLOOKUP(V$2,怪物属性!$B$4:$F$29,5,FALSE)/($F445-VLOOKUP(V$2,怪物属性!$B$4:$F$29,4,FALSE))</f>
        <v>3.0959302325581395</v>
      </c>
      <c r="W445" s="153">
        <f>$E445/(VLOOKUP(W$2,怪物属性!$B$4:$F$29,3,FALSE)-$G445)/IF(V445&lt;0,ABS(V445),V445)</f>
        <v>-2.8061388491449777</v>
      </c>
      <c r="X445" s="152">
        <f>VLOOKUP(X$2,怪物属性!$B$4:$F$29,5,FALSE)/($F445-VLOOKUP(X$2,怪物属性!$B$4:$F$29,4,FALSE))</f>
        <v>3.8383886429329332</v>
      </c>
      <c r="Y445" s="153">
        <f>$E445/(VLOOKUP(Y$2,怪物属性!$B$4:$F$29,3,FALSE)-$G445)/IF(X445&lt;0,ABS(X445),X445)</f>
        <v>-2.3651965743951071</v>
      </c>
      <c r="Z445" s="152">
        <f>VLOOKUP(Z$2,怪物属性!$B$4:$F$29,5,FALSE)/($F445-VLOOKUP(Z$2,怪物属性!$B$4:$F$29,4,FALSE))</f>
        <v>4.4165960425955264</v>
      </c>
      <c r="AA445" s="153">
        <f>$E445/(VLOOKUP(AA$2,怪物属性!$B$4:$F$29,3,FALSE)-$G445)/IF(Z445&lt;0,ABS(Z445),Z445)</f>
        <v>-2.1540230755240999</v>
      </c>
      <c r="AB445" s="152">
        <f>VLOOKUP(AB$2,怪物属性!$B$4:$F$29,5,FALSE)/($F445-VLOOKUP(AB$2,怪物属性!$B$4:$F$29,4,FALSE))</f>
        <v>7.1298492616114473</v>
      </c>
      <c r="AC445" s="153">
        <f>$E445/(VLOOKUP(AC$2,怪物属性!$B$4:$F$29,3,FALSE)-$G445)/IF(AB445&lt;0,ABS(AB445),AB445)</f>
        <v>-1.7132893352807028</v>
      </c>
      <c r="AD445" s="152">
        <f>VLOOKUP(AD$2,怪物属性!$B$4:$F$29,5,FALSE)/($F445-VLOOKUP(AD$2,怪物属性!$B$4:$F$29,4,FALSE))</f>
        <v>8.1221436028302989</v>
      </c>
      <c r="AE445" s="153">
        <f>$E445/(VLOOKUP(AE$2,怪物属性!$B$4:$F$29,3,FALSE)-$G445)/IF(AD445&lt;0,ABS(AD445),AD445)</f>
        <v>-1.6425279166217928</v>
      </c>
      <c r="AF445" s="152">
        <f>VLOOKUP(AF$2,怪物属性!$B$4:$F$29,5,FALSE)/($F445-VLOOKUP(AF$2,怪物属性!$B$4:$F$29,4,FALSE))</f>
        <v>9.6017671436390657</v>
      </c>
      <c r="AG445" s="153">
        <f>$E445/(VLOOKUP(AG$2,怪物属性!$B$4:$F$29,3,FALSE)-$G445)/IF(AF445&lt;0,ABS(AF445),AF445)</f>
        <v>-1.5352330076358398</v>
      </c>
      <c r="AH445" s="152">
        <f>VLOOKUP(AH$2,怪物属性!$B$4:$F$29,5,FALSE)/($F445-VLOOKUP(AH$2,怪物属性!$B$4:$F$29,4,FALSE))</f>
        <v>10.772101850387473</v>
      </c>
      <c r="AI445" s="153">
        <f>$E445/(VLOOKUP(AI$2,怪物属性!$B$4:$F$29,3,FALSE)-$G445)/IF(AH445&lt;0,ABS(AH445),AH445)</f>
        <v>-1.5297441227301443</v>
      </c>
      <c r="AJ445" s="152">
        <f>VLOOKUP(AJ$2,怪物属性!$B$4:$F$29,5,FALSE)/($F445-VLOOKUP(AJ$2,怪物属性!$B$4:$F$29,4,FALSE))</f>
        <v>12.496478873239436</v>
      </c>
      <c r="AK445" s="153">
        <f>$E445/(VLOOKUP(AK$2,怪物属性!$B$4:$F$29,3,FALSE)-$G445)/IF(AJ445&lt;0,ABS(AJ445),AJ445)</f>
        <v>-1.503407622088941</v>
      </c>
      <c r="AL445" s="152">
        <f>VLOOKUP(AL$2,怪物属性!$B$4:$F$29,5,FALSE)/($F445-VLOOKUP(AL$2,怪物属性!$B$4:$F$29,4,FALSE))</f>
        <v>13.906702347646272</v>
      </c>
      <c r="AM445" s="153">
        <f>$E445/(VLOOKUP(AM$2,怪物属性!$B$4:$F$29,3,FALSE)-$G445)/IF(AL445&lt;0,ABS(AL445),AL445)</f>
        <v>-1.5938209831061825</v>
      </c>
      <c r="AN445" s="152">
        <f>VLOOKUP(AN$2,怪物属性!$B$4:$F$29,5,FALSE)/($F445-VLOOKUP(AN$2,怪物属性!$B$4:$F$29,4,FALSE))</f>
        <v>15.898845948498911</v>
      </c>
      <c r="AO445" s="153">
        <f>$E445/(VLOOKUP(AO$2,怪物属性!$B$4:$F$29,3,FALSE)-$G445)/IF(AN445&lt;0,ABS(AN445),AN445)</f>
        <v>-1.6853076134038505</v>
      </c>
      <c r="AP445" s="152">
        <f>VLOOKUP(AP$2,怪物属性!$B$4:$F$29,5,FALSE)/($F445-VLOOKUP(AP$2,怪物属性!$B$4:$F$29,4,FALSE))</f>
        <v>17.452091318113649</v>
      </c>
      <c r="AQ445" s="153">
        <f>$E445/(VLOOKUP(AQ$2,怪物属性!$B$4:$F$29,3,FALSE)-$G445)/IF(AP445&lt;0,ABS(AP445),AP445)</f>
        <v>-1.9861368291152204</v>
      </c>
      <c r="AR445" s="152">
        <f>VLOOKUP(AR$2,怪物属性!$B$4:$F$29,5,FALSE)/($F445-VLOOKUP(AR$2,怪物属性!$B$4:$F$29,4,FALSE))</f>
        <v>19.71520378826315</v>
      </c>
      <c r="AS445" s="153">
        <f>$E445/(VLOOKUP(AS$2,怪物属性!$B$4:$F$29,3,FALSE)-$G445)/IF(AR445&lt;0,ABS(AR445),AR445)</f>
        <v>-2.5084213954032495</v>
      </c>
      <c r="AT445" s="152">
        <f>VLOOKUP(AT$2,怪物属性!$B$4:$F$29,5,FALSE)/($F445-VLOOKUP(AT$2,怪物属性!$B$4:$F$29,4,FALSE))</f>
        <v>21.472855545040005</v>
      </c>
      <c r="AU445" s="153">
        <f>$E445/(VLOOKUP(AU$2,怪物属性!$B$4:$F$29,3,FALSE)-$G445)/IF(AT445&lt;0,ABS(AT445),AT445)</f>
        <v>-4.4935397731519009</v>
      </c>
      <c r="AV445" s="152">
        <f>VLOOKUP(AV$2,怪物属性!$B$4:$F$29,5,FALSE)/($F445-VLOOKUP(AV$2,怪物属性!$B$4:$F$29,4,FALSE))</f>
        <v>24.082681662419823</v>
      </c>
      <c r="AW445" s="153">
        <f>$E445/(VLOOKUP(AW$2,怪物属性!$B$4:$F$29,3,FALSE)-$G445)/IF(AV445&lt;0,ABS(AV445),AV445)</f>
        <v>33.509557254136489</v>
      </c>
      <c r="AX445" s="152">
        <f>VLOOKUP(AX$2,怪物属性!$B$4:$F$29,5,FALSE)/($F445-VLOOKUP(AX$2,怪物属性!$B$4:$F$29,4,FALSE))</f>
        <v>26.070526930506265</v>
      </c>
      <c r="AY445" s="153">
        <f>$E445/(VLOOKUP(AY$2,怪物属性!$B$4:$F$29,3,FALSE)-$G445)/IF(AX445&lt;0,ABS(AX445),AX445)</f>
        <v>2.9003360041841439</v>
      </c>
      <c r="AZ445" s="152">
        <f>VLOOKUP(AZ$2,怪物属性!$B$4:$F$29,5,FALSE)/($F445-VLOOKUP(AZ$2,怪物属性!$B$4:$F$29,4,FALSE))</f>
        <v>28.870129870129869</v>
      </c>
      <c r="BA445" s="153">
        <f>$E445/(VLOOKUP(BA$2,怪物属性!$B$4:$F$29,3,FALSE)-$G445)/IF(AZ445&lt;0,ABS(AZ445),AZ445)</f>
        <v>1.1646986054880792</v>
      </c>
      <c r="BB445" s="152">
        <f>VLOOKUP(BB$2,怪物属性!$B$4:$F$29,5,FALSE)/($F445-VLOOKUP(BB$2,怪物属性!$B$4:$F$29,4,FALSE))</f>
        <v>31.053114437469823</v>
      </c>
      <c r="BC445" s="153">
        <f>$E445/(VLOOKUP(BC$2,怪物属性!$B$4:$F$29,3,FALSE)-$G445)/IF(BB445&lt;0,ABS(BB445),BB445)</f>
        <v>0.64939810634956097</v>
      </c>
      <c r="BD445" s="152">
        <f>VLOOKUP(BD$2,怪物属性!$B$4:$F$29,5,FALSE)/($F445-VLOOKUP(BD$2,怪物属性!$B$4:$F$29,4,FALSE))</f>
        <v>33.986672263616327</v>
      </c>
      <c r="BE445" s="153">
        <f>$E445/(VLOOKUP(BE$2,怪物属性!$B$4:$F$29,3,FALSE)-$G445)/IF(BD445&lt;0,ABS(BD445),BD445)</f>
        <v>0.33619593254219793</v>
      </c>
    </row>
    <row r="446" spans="1:57" x14ac:dyDescent="0.15">
      <c r="A446" s="30">
        <f>VLOOKUP(B446,装备升级!W:AB,静态模拟!C446+1,FALSE)+IF(静态模拟!D446=0,0,VLOOKUP(B446,装备强化!AP:AZ,静态模拟!D446+1,FALSE))</f>
        <v>72</v>
      </c>
      <c r="B446" s="149">
        <v>40</v>
      </c>
      <c r="C446" s="149">
        <v>1</v>
      </c>
      <c r="D446" s="149">
        <v>0</v>
      </c>
      <c r="E446" s="149">
        <f t="shared" si="19"/>
        <v>31950</v>
      </c>
      <c r="F446" s="22">
        <f t="shared" si="20"/>
        <v>10650</v>
      </c>
      <c r="G446" s="22">
        <f t="shared" si="21"/>
        <v>5325</v>
      </c>
      <c r="H446" s="152">
        <f>VLOOKUP(H$2,怪物属性!$B$4:$F$29,5,FALSE)/($F446-VLOOKUP(H$2,怪物属性!$B$4:$F$29,4,FALSE))</f>
        <v>1.1012658227848102</v>
      </c>
      <c r="I446" s="153">
        <f>$E446/(VLOOKUP(I$2,怪物属性!$B$4:$F$29,3,FALSE)-$G446)/IF(H446&lt;0,ABS(H446),H446)</f>
        <v>-7.6832809760374037</v>
      </c>
      <c r="J446" s="152">
        <f>VLOOKUP(J$2,怪物属性!$B$4:$F$29,5,FALSE)/($F446-VLOOKUP(J$2,怪物属性!$B$4:$F$29,4,FALSE))</f>
        <v>1.6554925219185146</v>
      </c>
      <c r="K446" s="153">
        <f>$E446/(VLOOKUP(K$2,怪物属性!$B$4:$F$29,3,FALSE)-$G446)/IF(J446&lt;0,ABS(J446),J446)</f>
        <v>-5.7558581936667119</v>
      </c>
      <c r="L446" s="152">
        <f>VLOOKUP(L$2,怪物属性!$B$4:$F$29,5,FALSE)/($F446-VLOOKUP(L$2,怪物属性!$B$4:$F$29,4,FALSE))</f>
        <v>2.6689089762455329</v>
      </c>
      <c r="M446" s="153">
        <f>$E446/(VLOOKUP(M$2,怪物属性!$B$4:$F$29,3,FALSE)-$G446)/IF(L446&lt;0,ABS(L446),L446)</f>
        <v>-4.0885190701602161</v>
      </c>
      <c r="N446" s="152">
        <f>VLOOKUP(N$2,怪物属性!$B$4:$F$29,5,FALSE)/($F446-VLOOKUP(N$2,怪物属性!$B$4:$F$29,4,FALSE))</f>
        <v>3.5413630518645522</v>
      </c>
      <c r="O446" s="153">
        <f>$E446/(VLOOKUP(O$2,怪物属性!$B$4:$F$29,3,FALSE)-$G446)/IF(N446&lt;0,ABS(N446),N446)</f>
        <v>-3.605895240234827</v>
      </c>
      <c r="P446" s="152">
        <f>VLOOKUP(P$2,怪物属性!$B$4:$F$29,5,FALSE)/($F446-VLOOKUP(P$2,怪物属性!$B$4:$F$29,4,FALSE))</f>
        <v>5.0124603781834081</v>
      </c>
      <c r="Q446" s="153">
        <f>$E446/(VLOOKUP(Q$2,怪物属性!$B$4:$F$29,3,FALSE)-$G446)/IF(P446&lt;0,ABS(P446),P446)</f>
        <v>-3.0748264460916492</v>
      </c>
      <c r="R446" s="152">
        <f>VLOOKUP(R$2,怪物属性!$B$4:$F$29,5,FALSE)/($F446-VLOOKUP(R$2,怪物属性!$B$4:$F$29,4,FALSE))</f>
        <v>6.2901820618787001</v>
      </c>
      <c r="S446" s="153">
        <f>$E446/(VLOOKUP(S$2,怪物属性!$B$4:$F$29,3,FALSE)-$G446)/IF(R446&lt;0,ABS(R446),R446)</f>
        <v>-3.1373343027154497</v>
      </c>
      <c r="T446" s="152">
        <f>VLOOKUP(T$2,怪物属性!$B$4:$F$29,5,FALSE)/($F446-VLOOKUP(T$2,怪物属性!$B$4:$F$29,4,FALSE))</f>
        <v>8.2837591240875916</v>
      </c>
      <c r="U446" s="153">
        <f>$E446/(VLOOKUP(U$2,怪物属性!$B$4:$F$29,3,FALSE)-$G446)/IF(T446&lt;0,ABS(T446),T446)</f>
        <v>-3.252061211992094</v>
      </c>
      <c r="V446" s="152">
        <f>VLOOKUP(V$2,怪物属性!$B$4:$F$29,5,FALSE)/($F446-VLOOKUP(V$2,怪物属性!$B$4:$F$29,4,FALSE))</f>
        <v>9.93006993006993</v>
      </c>
      <c r="W446" s="153">
        <f>$E446/(VLOOKUP(W$2,怪物属性!$B$4:$F$29,3,FALSE)-$G446)/IF(V446&lt;0,ABS(V446),V446)</f>
        <v>-4.3014705882352935</v>
      </c>
      <c r="X446" s="152">
        <f>VLOOKUP(X$2,怪物属性!$B$4:$F$29,5,FALSE)/($F446-VLOOKUP(X$2,怪物属性!$B$4:$F$29,4,FALSE))</f>
        <v>12.502323918484089</v>
      </c>
      <c r="Y446" s="153">
        <f>$E446/(VLOOKUP(Y$2,怪物属性!$B$4:$F$29,3,FALSE)-$G446)/IF(X446&lt;0,ABS(X446),X446)</f>
        <v>-8.2971587450554534</v>
      </c>
      <c r="Z446" s="152">
        <f>VLOOKUP(Z$2,怪物属性!$B$4:$F$29,5,FALSE)/($F446-VLOOKUP(Z$2,怪物属性!$B$4:$F$29,4,FALSE))</f>
        <v>14.619099890230515</v>
      </c>
      <c r="AA446" s="153">
        <f>$E446/(VLOOKUP(AA$2,怪物属性!$B$4:$F$29,3,FALSE)-$G446)/IF(Z446&lt;0,ABS(Z446),Z446)</f>
        <v>15.723000515340845</v>
      </c>
      <c r="AB446" s="152">
        <f>VLOOKUP(AB$2,怪物属性!$B$4:$F$29,5,FALSE)/($F446-VLOOKUP(AB$2,怪物属性!$B$4:$F$29,4,FALSE))</f>
        <v>25.890525145873855</v>
      </c>
      <c r="AC446" s="153">
        <f>$E446/(VLOOKUP(AC$2,怪物属性!$B$4:$F$29,3,FALSE)-$G446)/IF(AB446&lt;0,ABS(AB446),AB446)</f>
        <v>0.56016440146741298</v>
      </c>
      <c r="AD446" s="152">
        <f>VLOOKUP(AD$2,怪物属性!$B$4:$F$29,5,FALSE)/($F446-VLOOKUP(AD$2,怪物属性!$B$4:$F$29,4,FALSE))</f>
        <v>30.342770475227503</v>
      </c>
      <c r="AE446" s="153">
        <f>$E446/(VLOOKUP(AE$2,怪物属性!$B$4:$F$29,3,FALSE)-$G446)/IF(AD446&lt;0,ABS(AD446),AD446)</f>
        <v>0.37392368937046155</v>
      </c>
      <c r="AF446" s="152">
        <f>VLOOKUP(AF$2,怪物属性!$B$4:$F$29,5,FALSE)/($F446-VLOOKUP(AF$2,怪物属性!$B$4:$F$29,4,FALSE))</f>
        <v>36.998192226574268</v>
      </c>
      <c r="AG446" s="153">
        <f>$E446/(VLOOKUP(AG$2,怪物属性!$B$4:$F$29,3,FALSE)-$G446)/IF(AF446&lt;0,ABS(AF446),AF446)</f>
        <v>0.25045119076516359</v>
      </c>
      <c r="AH446" s="152">
        <f>VLOOKUP(AH$2,怪物属性!$B$4:$F$29,5,FALSE)/($F446-VLOOKUP(AH$2,怪物属性!$B$4:$F$29,4,FALSE))</f>
        <v>42.89168765743073</v>
      </c>
      <c r="AI446" s="153">
        <f>$E446/(VLOOKUP(AI$2,怪物属性!$B$4:$F$29,3,FALSE)-$G446)/IF(AH446&lt;0,ABS(AH446),AH446)</f>
        <v>0.1824392792473718</v>
      </c>
      <c r="AJ446" s="152">
        <f>VLOOKUP(AJ$2,怪物属性!$B$4:$F$29,5,FALSE)/($F446-VLOOKUP(AJ$2,怪物属性!$B$4:$F$29,4,FALSE))</f>
        <v>51.604758757435562</v>
      </c>
      <c r="AK446" s="153">
        <f>$E446/(VLOOKUP(AK$2,怪物属性!$B$4:$F$29,3,FALSE)-$G446)/IF(AJ446&lt;0,ABS(AJ446),AJ446)</f>
        <v>0.13048028408326698</v>
      </c>
      <c r="AL446" s="152">
        <f>VLOOKUP(AL$2,怪物属性!$B$4:$F$29,5,FALSE)/($F446-VLOOKUP(AL$2,怪物属性!$B$4:$F$29,4,FALSE))</f>
        <v>59.9302813209855</v>
      </c>
      <c r="AM446" s="153">
        <f>$E446/(VLOOKUP(AM$2,怪物属性!$B$4:$F$29,3,FALSE)-$G446)/IF(AL446&lt;0,ABS(AL446),AL446)</f>
        <v>9.7551596173896818E-2</v>
      </c>
      <c r="AN446" s="152">
        <f>VLOOKUP(AN$2,怪物属性!$B$4:$F$29,5,FALSE)/($F446-VLOOKUP(AN$2,怪物属性!$B$4:$F$29,4,FALSE))</f>
        <v>71.569791088925868</v>
      </c>
      <c r="AO446" s="153">
        <f>$E446/(VLOOKUP(AO$2,怪物属性!$B$4:$F$29,3,FALSE)-$G446)/IF(AN446&lt;0,ABS(AN446),AN446)</f>
        <v>7.2505668216842512E-2</v>
      </c>
      <c r="AP446" s="152">
        <f>VLOOKUP(AP$2,怪物属性!$B$4:$F$29,5,FALSE)/($F446-VLOOKUP(AP$2,怪物属性!$B$4:$F$29,4,FALSE))</f>
        <v>82.725118483412317</v>
      </c>
      <c r="AQ446" s="153">
        <f>$E446/(VLOOKUP(AQ$2,怪物属性!$B$4:$F$29,3,FALSE)-$G446)/IF(AP446&lt;0,ABS(AP446),AP446)</f>
        <v>5.5900832025978842E-2</v>
      </c>
      <c r="AR446" s="152">
        <f>VLOOKUP(AR$2,怪物属性!$B$4:$F$29,5,FALSE)/($F446-VLOOKUP(AR$2,怪物属性!$B$4:$F$29,4,FALSE))</f>
        <v>98.960950764006796</v>
      </c>
      <c r="AS446" s="153">
        <f>$E446/(VLOOKUP(AS$2,怪物属性!$B$4:$F$29,3,FALSE)-$G446)/IF(AR446&lt;0,ABS(AR446),AR446)</f>
        <v>4.2065748331770091E-2</v>
      </c>
      <c r="AT446" s="152">
        <f>VLOOKUP(AT$2,怪物属性!$B$4:$F$29,5,FALSE)/($F446-VLOOKUP(AT$2,怪物属性!$B$4:$F$29,4,FALSE))</f>
        <v>115.92150487691593</v>
      </c>
      <c r="AU446" s="153">
        <f>$E446/(VLOOKUP(AU$2,怪物属性!$B$4:$F$29,3,FALSE)-$G446)/IF(AT446&lt;0,ABS(AT446),AT446)</f>
        <v>3.2235969583304602E-2</v>
      </c>
      <c r="AV446" s="152">
        <f>VLOOKUP(AV$2,怪物属性!$B$4:$F$29,5,FALSE)/($F446-VLOOKUP(AV$2,怪物属性!$B$4:$F$29,4,FALSE))</f>
        <v>143.42490842490844</v>
      </c>
      <c r="AW446" s="153">
        <f>$E446/(VLOOKUP(AW$2,怪物属性!$B$4:$F$29,3,FALSE)-$G446)/IF(AV446&lt;0,ABS(AV446),AV446)</f>
        <v>2.3253095334131862E-2</v>
      </c>
      <c r="AX446" s="152">
        <f>VLOOKUP(AX$2,怪物属性!$B$4:$F$29,5,FALSE)/($F446-VLOOKUP(AX$2,怪物属性!$B$4:$F$29,4,FALSE))</f>
        <v>174.75338753387533</v>
      </c>
      <c r="AY446" s="153">
        <f>$E446/(VLOOKUP(AY$2,怪物属性!$B$4:$F$29,3,FALSE)-$G446)/IF(AX446&lt;0,ABS(AX446),AX446)</f>
        <v>1.7176726219352841E-2</v>
      </c>
      <c r="AZ446" s="152">
        <f>VLOOKUP(AZ$2,怪物属性!$B$4:$F$29,5,FALSE)/($F446-VLOOKUP(AZ$2,怪物属性!$B$4:$F$29,4,FALSE))</f>
        <v>237.57251908396947</v>
      </c>
      <c r="BA446" s="153">
        <f>$E446/(VLOOKUP(BA$2,怪物属性!$B$4:$F$29,3,FALSE)-$G446)/IF(AZ446&lt;0,ABS(AZ446),AZ446)</f>
        <v>1.1105305663956627E-2</v>
      </c>
      <c r="BB446" s="152">
        <f>VLOOKUP(BB$2,怪物属性!$B$4:$F$29,5,FALSE)/($F446-VLOOKUP(BB$2,怪物属性!$B$4:$F$29,4,FALSE))</f>
        <v>363.33898305084745</v>
      </c>
      <c r="BC446" s="153">
        <f>$E446/(VLOOKUP(BC$2,怪物属性!$B$4:$F$29,3,FALSE)-$G446)/IF(BB446&lt;0,ABS(BB446),BB446)</f>
        <v>6.3389859042986352E-3</v>
      </c>
      <c r="BD446" s="152">
        <f>VLOOKUP(BD$2,怪物属性!$B$4:$F$29,5,FALSE)/($F446-VLOOKUP(BD$2,怪物属性!$B$4:$F$29,4,FALSE))</f>
        <v>5489.1355932203387</v>
      </c>
      <c r="BE446" s="153">
        <f>$E446/(VLOOKUP(BE$2,怪物属性!$B$4:$F$29,3,FALSE)-$G446)/IF(BD446&lt;0,ABS(BD446),BD446)</f>
        <v>3.3764073261086813E-4</v>
      </c>
    </row>
    <row r="447" spans="1:57" x14ac:dyDescent="0.15">
      <c r="A447" s="30">
        <f>VLOOKUP(B447,装备升级!W:AB,静态模拟!C447+1,FALSE)+IF(静态模拟!D447=0,0,VLOOKUP(B447,装备强化!AP:AZ,静态模拟!D447+1,FALSE))</f>
        <v>1380</v>
      </c>
      <c r="B447" s="149">
        <v>40</v>
      </c>
      <c r="C447" s="149">
        <v>1</v>
      </c>
      <c r="D447" s="149">
        <v>1</v>
      </c>
      <c r="E447" s="149">
        <f t="shared" si="19"/>
        <v>31980</v>
      </c>
      <c r="F447" s="22">
        <f t="shared" si="20"/>
        <v>10660</v>
      </c>
      <c r="G447" s="22">
        <f t="shared" si="21"/>
        <v>5330</v>
      </c>
      <c r="H447" s="152">
        <f>VLOOKUP(H$2,怪物属性!$B$4:$F$29,5,FALSE)/($F447-VLOOKUP(H$2,怪物属性!$B$4:$F$29,4,FALSE))</f>
        <v>1.1001517450682854</v>
      </c>
      <c r="I447" s="153">
        <f>$E447/(VLOOKUP(I$2,怪物属性!$B$4:$F$29,3,FALSE)-$G447)/IF(H447&lt;0,ABS(H447),H447)</f>
        <v>-7.6881029466752997</v>
      </c>
      <c r="J447" s="152">
        <f>VLOOKUP(J$2,怪物属性!$B$4:$F$29,5,FALSE)/($F447-VLOOKUP(J$2,怪物属性!$B$4:$F$29,4,FALSE))</f>
        <v>1.6537867078825348</v>
      </c>
      <c r="K447" s="153">
        <f>$E447/(VLOOKUP(K$2,怪物属性!$B$4:$F$29,3,FALSE)-$G447)/IF(J447&lt;0,ABS(J447),J447)</f>
        <v>-5.7586180024825637</v>
      </c>
      <c r="L447" s="152">
        <f>VLOOKUP(L$2,怪物属性!$B$4:$F$29,5,FALSE)/($F447-VLOOKUP(L$2,怪物属性!$B$4:$F$29,4,FALSE))</f>
        <v>2.6661066778664426</v>
      </c>
      <c r="M447" s="153">
        <f>$E447/(VLOOKUP(M$2,怪物属性!$B$4:$F$29,3,FALSE)-$G447)/IF(L447&lt;0,ABS(L447),L447)</f>
        <v>-4.0896757257387257</v>
      </c>
      <c r="N447" s="152">
        <f>VLOOKUP(N$2,怪物属性!$B$4:$F$29,5,FALSE)/($F447-VLOOKUP(N$2,怪物属性!$B$4:$F$29,4,FALSE))</f>
        <v>3.5375722543352599</v>
      </c>
      <c r="O447" s="153">
        <f>$E447/(VLOOKUP(O$2,怪物属性!$B$4:$F$29,3,FALSE)-$G447)/IF(N447&lt;0,ABS(N447),N447)</f>
        <v>-3.6059425764721529</v>
      </c>
      <c r="P447" s="152">
        <f>VLOOKUP(P$2,怪物属性!$B$4:$F$29,5,FALSE)/($F447-VLOOKUP(P$2,怪物属性!$B$4:$F$29,4,FALSE))</f>
        <v>5.0069876624085596</v>
      </c>
      <c r="Q447" s="153">
        <f>$E447/(VLOOKUP(Q$2,怪物属性!$B$4:$F$29,3,FALSE)-$G447)/IF(P447&lt;0,ABS(P447),P447)</f>
        <v>-3.0736640311944168</v>
      </c>
      <c r="R447" s="152">
        <f>VLOOKUP(R$2,怪物属性!$B$4:$F$29,5,FALSE)/($F447-VLOOKUP(R$2,怪物属性!$B$4:$F$29,4,FALSE))</f>
        <v>6.2831641191565328</v>
      </c>
      <c r="S447" s="153">
        <f>$E447/(VLOOKUP(S$2,怪物属性!$B$4:$F$29,3,FALSE)-$G447)/IF(R447&lt;0,ABS(R447),R447)</f>
        <v>-3.1341085244872615</v>
      </c>
      <c r="T447" s="152">
        <f>VLOOKUP(T$2,怪物属性!$B$4:$F$29,5,FALSE)/($F447-VLOOKUP(T$2,怪物属性!$B$4:$F$29,4,FALSE))</f>
        <v>8.2743221690590119</v>
      </c>
      <c r="U447" s="153">
        <f>$E447/(VLOOKUP(U$2,怪物属性!$B$4:$F$29,3,FALSE)-$G447)/IF(T447&lt;0,ABS(T447),T447)</f>
        <v>-3.2451462297221449</v>
      </c>
      <c r="V447" s="152">
        <f>VLOOKUP(V$2,怪物属性!$B$4:$F$29,5,FALSE)/($F447-VLOOKUP(V$2,怪物属性!$B$4:$F$29,4,FALSE))</f>
        <v>9.9185098952270074</v>
      </c>
      <c r="W447" s="153">
        <f>$E447/(VLOOKUP(W$2,怪物属性!$B$4:$F$29,3,FALSE)-$G447)/IF(V447&lt;0,ABS(V447),V447)</f>
        <v>-4.2819052428782527</v>
      </c>
      <c r="X447" s="152">
        <f>VLOOKUP(X$2,怪物属性!$B$4:$F$29,5,FALSE)/($F447-VLOOKUP(X$2,怪物属性!$B$4:$F$29,4,FALSE))</f>
        <v>12.487441971193906</v>
      </c>
      <c r="Y447" s="153">
        <f>$E447/(VLOOKUP(Y$2,怪物属性!$B$4:$F$29,3,FALSE)-$G447)/IF(X447&lt;0,ABS(X447),X447)</f>
        <v>-8.1820219222922859</v>
      </c>
      <c r="Z447" s="152">
        <f>VLOOKUP(Z$2,怪物属性!$B$4:$F$29,5,FALSE)/($F447-VLOOKUP(Z$2,怪物属性!$B$4:$F$29,4,FALSE))</f>
        <v>14.601291265684006</v>
      </c>
      <c r="AA447" s="153">
        <f>$E447/(VLOOKUP(AA$2,怪物属性!$B$4:$F$29,3,FALSE)-$G447)/IF(Z447&lt;0,ABS(Z447),Z447)</f>
        <v>16.344904849532185</v>
      </c>
      <c r="AB447" s="152">
        <f>VLOOKUP(AB$2,怪物属性!$B$4:$F$29,5,FALSE)/($F447-VLOOKUP(AB$2,怪物属性!$B$4:$F$29,4,FALSE))</f>
        <v>25.854605993340734</v>
      </c>
      <c r="AC447" s="153">
        <f>$E447/(VLOOKUP(AC$2,怪物属性!$B$4:$F$29,3,FALSE)-$G447)/IF(AB447&lt;0,ABS(AB447),AB447)</f>
        <v>0.56274655821864628</v>
      </c>
      <c r="AD447" s="152">
        <f>VLOOKUP(AD$2,怪物属性!$B$4:$F$29,5,FALSE)/($F447-VLOOKUP(AD$2,怪物属性!$B$4:$F$29,4,FALSE))</f>
        <v>30.299004759844223</v>
      </c>
      <c r="AE447" s="153">
        <f>$E447/(VLOOKUP(AE$2,怪物属性!$B$4:$F$29,3,FALSE)-$G447)/IF(AD447&lt;0,ABS(AD447),AD447)</f>
        <v>0.37548211066486425</v>
      </c>
      <c r="AF447" s="152">
        <f>VLOOKUP(AF$2,怪物属性!$B$4:$F$29,5,FALSE)/($F447-VLOOKUP(AF$2,怪物属性!$B$4:$F$29,4,FALSE))</f>
        <v>36.942539109506619</v>
      </c>
      <c r="AG447" s="153">
        <f>$E447/(VLOOKUP(AG$2,怪物属性!$B$4:$F$29,3,FALSE)-$G447)/IF(AF447&lt;0,ABS(AF447),AF447)</f>
        <v>0.2514286102996019</v>
      </c>
      <c r="AH447" s="152">
        <f>VLOOKUP(AH$2,怪物属性!$B$4:$F$29,5,FALSE)/($F447-VLOOKUP(AH$2,怪物属性!$B$4:$F$29,4,FALSE))</f>
        <v>42.824269097767996</v>
      </c>
      <c r="AI447" s="153">
        <f>$E447/(VLOOKUP(AI$2,怪物属性!$B$4:$F$29,3,FALSE)-$G447)/IF(AH447&lt;0,ABS(AH447),AH447)</f>
        <v>0.18312231862749676</v>
      </c>
      <c r="AJ447" s="152">
        <f>VLOOKUP(AJ$2,怪物属性!$B$4:$F$29,5,FALSE)/($F447-VLOOKUP(AJ$2,怪物属性!$B$4:$F$29,4,FALSE))</f>
        <v>51.519630484988454</v>
      </c>
      <c r="AK447" s="153">
        <f>$E447/(VLOOKUP(AK$2,怪物属性!$B$4:$F$29,3,FALSE)-$G447)/IF(AJ447&lt;0,ABS(AJ447),AJ447)</f>
        <v>0.13095659614646957</v>
      </c>
      <c r="AL447" s="152">
        <f>VLOOKUP(AL$2,怪物属性!$B$4:$F$29,5,FALSE)/($F447-VLOOKUP(AL$2,怪物属性!$B$4:$F$29,4,FALSE))</f>
        <v>59.825745682888538</v>
      </c>
      <c r="AM447" s="153">
        <f>$E447/(VLOOKUP(AM$2,怪物属性!$B$4:$F$29,3,FALSE)-$G447)/IF(AL447&lt;0,ABS(AL447),AL447)</f>
        <v>9.7903382403106878E-2</v>
      </c>
      <c r="AN447" s="152">
        <f>VLOOKUP(AN$2,怪物属性!$B$4:$F$29,5,FALSE)/($F447-VLOOKUP(AN$2,怪物属性!$B$4:$F$29,4,FALSE))</f>
        <v>71.437719136372024</v>
      </c>
      <c r="AO447" s="153">
        <f>$E447/(VLOOKUP(AO$2,怪物属性!$B$4:$F$29,3,FALSE)-$G447)/IF(AN447&lt;0,ABS(AN447),AN447)</f>
        <v>7.276701378055575E-2</v>
      </c>
      <c r="AP447" s="152">
        <f>VLOOKUP(AP$2,怪物属性!$B$4:$F$29,5,FALSE)/($F447-VLOOKUP(AP$2,怪物属性!$B$4:$F$29,4,FALSE))</f>
        <v>82.562081198265673</v>
      </c>
      <c r="AQ447" s="153">
        <f>$E447/(VLOOKUP(AQ$2,怪物属性!$B$4:$F$29,3,FALSE)-$G447)/IF(AP447&lt;0,ABS(AP447),AP447)</f>
        <v>5.6104415824435816E-2</v>
      </c>
      <c r="AR447" s="152">
        <f>VLOOKUP(AR$2,怪物属性!$B$4:$F$29,5,FALSE)/($F447-VLOOKUP(AR$2,怪物属性!$B$4:$F$29,4,FALSE))</f>
        <v>98.751376535366376</v>
      </c>
      <c r="AS447" s="153">
        <f>$E447/(VLOOKUP(AS$2,怪物属性!$B$4:$F$29,3,FALSE)-$G447)/IF(AR447&lt;0,ABS(AR447),AR447)</f>
        <v>4.2222110432359253E-2</v>
      </c>
      <c r="AT447" s="152">
        <f>VLOOKUP(AT$2,怪物属性!$B$4:$F$29,5,FALSE)/($F447-VLOOKUP(AT$2,怪物属性!$B$4:$F$29,4,FALSE))</f>
        <v>115.65291936978684</v>
      </c>
      <c r="AU447" s="153">
        <f>$E447/(VLOOKUP(AU$2,怪物属性!$B$4:$F$29,3,FALSE)-$G447)/IF(AT447&lt;0,ABS(AT447),AT447)</f>
        <v>3.2360095336767127E-2</v>
      </c>
      <c r="AV447" s="152">
        <f>VLOOKUP(AV$2,怪物属性!$B$4:$F$29,5,FALSE)/($F447-VLOOKUP(AV$2,怪物属性!$B$4:$F$29,4,FALSE))</f>
        <v>143.05062630480168</v>
      </c>
      <c r="AW447" s="153">
        <f>$E447/(VLOOKUP(AW$2,怪物属性!$B$4:$F$29,3,FALSE)-$G447)/IF(AV447&lt;0,ABS(AV447),AV447)</f>
        <v>2.334801228735859E-2</v>
      </c>
      <c r="AX447" s="152">
        <f>VLOOKUP(AX$2,怪物属性!$B$4:$F$29,5,FALSE)/($F447-VLOOKUP(AX$2,怪物属性!$B$4:$F$29,4,FALSE))</f>
        <v>174.22876013209248</v>
      </c>
      <c r="AY447" s="153">
        <f>$E447/(VLOOKUP(AY$2,怪物属性!$B$4:$F$29,3,FALSE)-$G447)/IF(AX447&lt;0,ABS(AX447),AX447)</f>
        <v>1.7252729152723342E-2</v>
      </c>
      <c r="AZ447" s="152">
        <f>VLOOKUP(AZ$2,怪物属性!$B$4:$F$29,5,FALSE)/($F447-VLOOKUP(AZ$2,怪物属性!$B$4:$F$29,4,FALSE))</f>
        <v>236.66920152091254</v>
      </c>
      <c r="BA447" s="153">
        <f>$E447/(VLOOKUP(BA$2,怪物属性!$B$4:$F$29,3,FALSE)-$G447)/IF(AZ447&lt;0,ABS(AZ447),AZ447)</f>
        <v>1.116276854879868E-2</v>
      </c>
      <c r="BB447" s="152">
        <f>VLOOKUP(BB$2,怪物属性!$B$4:$F$29,5,FALSE)/($F447-VLOOKUP(BB$2,怪物属性!$B$4:$F$29,4,FALSE))</f>
        <v>361.29775280898878</v>
      </c>
      <c r="BC447" s="153">
        <f>$E447/(VLOOKUP(BC$2,怪物属性!$B$4:$F$29,3,FALSE)-$G447)/IF(BB447&lt;0,ABS(BB447),BB447)</f>
        <v>6.3830858196617327E-3</v>
      </c>
      <c r="BD447" s="152">
        <f>VLOOKUP(BD$2,怪物属性!$B$4:$F$29,5,FALSE)/($F447-VLOOKUP(BD$2,怪物属性!$B$4:$F$29,4,FALSE))</f>
        <v>5060.296875</v>
      </c>
      <c r="BE447" s="153">
        <f>$E447/(VLOOKUP(BE$2,怪物属性!$B$4:$F$29,3,FALSE)-$G447)/IF(BD447&lt;0,ABS(BD447),BD447)</f>
        <v>3.6670461383602067E-4</v>
      </c>
    </row>
    <row r="448" spans="1:57" x14ac:dyDescent="0.15">
      <c r="A448" s="30">
        <f>VLOOKUP(B448,装备升级!W:AB,静态模拟!C448+1,FALSE)+IF(静态模拟!D448=0,0,VLOOKUP(B448,装备强化!AP:AZ,静态模拟!D448+1,FALSE))</f>
        <v>2740</v>
      </c>
      <c r="B448" s="149">
        <v>40</v>
      </c>
      <c r="C448" s="149">
        <v>1</v>
      </c>
      <c r="D448" s="149">
        <v>2</v>
      </c>
      <c r="E448" s="149">
        <f t="shared" si="19"/>
        <v>32010</v>
      </c>
      <c r="F448" s="22">
        <f t="shared" si="20"/>
        <v>10670</v>
      </c>
      <c r="G448" s="22">
        <f t="shared" si="21"/>
        <v>5335</v>
      </c>
      <c r="H448" s="152">
        <f>VLOOKUP(H$2,怪物属性!$B$4:$F$29,5,FALSE)/($F448-VLOOKUP(H$2,怪物属性!$B$4:$F$29,4,FALSE))</f>
        <v>1.0990399191510865</v>
      </c>
      <c r="I448" s="153">
        <f>$E448/(VLOOKUP(I$2,怪物属性!$B$4:$F$29,3,FALSE)-$G448)/IF(H448&lt;0,ABS(H448),H448)</f>
        <v>-7.6929267537388188</v>
      </c>
      <c r="J448" s="152">
        <f>VLOOKUP(J$2,怪物属性!$B$4:$F$29,5,FALSE)/($F448-VLOOKUP(J$2,怪物属性!$B$4:$F$29,4,FALSE))</f>
        <v>1.6520844055584147</v>
      </c>
      <c r="K448" s="153">
        <f>$E448/(VLOOKUP(K$2,怪物属性!$B$4:$F$29,3,FALSE)-$G448)/IF(J448&lt;0,ABS(J448),J448)</f>
        <v>-5.7613807209295222</v>
      </c>
      <c r="L448" s="152">
        <f>VLOOKUP(L$2,怪物属性!$B$4:$F$29,5,FALSE)/($F448-VLOOKUP(L$2,怪物属性!$B$4:$F$29,4,FALSE))</f>
        <v>2.6633102580239143</v>
      </c>
      <c r="M448" s="153">
        <f>$E448/(VLOOKUP(M$2,怪物属性!$B$4:$F$29,3,FALSE)-$G448)/IF(L448&lt;0,ABS(L448),L448)</f>
        <v>-4.0908364871490317</v>
      </c>
      <c r="N448" s="152">
        <f>VLOOKUP(N$2,怪物属性!$B$4:$F$29,5,FALSE)/($F448-VLOOKUP(N$2,怪物属性!$B$4:$F$29,4,FALSE))</f>
        <v>3.5337895637296834</v>
      </c>
      <c r="O448" s="153">
        <f>$E448/(VLOOKUP(O$2,怪物属性!$B$4:$F$29,3,FALSE)-$G448)/IF(N448&lt;0,ABS(N448),N448)</f>
        <v>-3.6059969517413002</v>
      </c>
      <c r="P448" s="152">
        <f>VLOOKUP(P$2,怪物属性!$B$4:$F$29,5,FALSE)/($F448-VLOOKUP(P$2,怪物属性!$B$4:$F$29,4,FALSE))</f>
        <v>5.001526884065874</v>
      </c>
      <c r="Q448" s="153">
        <f>$E448/(VLOOKUP(Q$2,怪物属性!$B$4:$F$29,3,FALSE)-$G448)/IF(P448&lt;0,ABS(P448),P448)</f>
        <v>-3.0725134779060452</v>
      </c>
      <c r="R448" s="152">
        <f>VLOOKUP(R$2,怪物属性!$B$4:$F$29,5,FALSE)/($F448-VLOOKUP(R$2,怪物属性!$B$4:$F$29,4,FALSE))</f>
        <v>6.2761618187897028</v>
      </c>
      <c r="S448" s="153">
        <f>$E448/(VLOOKUP(S$2,怪物属性!$B$4:$F$29,3,FALSE)-$G448)/IF(R448&lt;0,ABS(R448),R448)</f>
        <v>-3.1309090887686253</v>
      </c>
      <c r="T448" s="152">
        <f>VLOOKUP(T$2,怪物属性!$B$4:$F$29,5,FALSE)/($F448-VLOOKUP(T$2,怪物属性!$B$4:$F$29,4,FALSE))</f>
        <v>8.264906690942194</v>
      </c>
      <c r="U448" s="153">
        <f>$E448/(VLOOKUP(U$2,怪物属性!$B$4:$F$29,3,FALSE)-$G448)/IF(T448&lt;0,ABS(T448),T448)</f>
        <v>-3.2382959720712394</v>
      </c>
      <c r="V448" s="152">
        <f>VLOOKUP(V$2,怪物属性!$B$4:$F$29,5,FALSE)/($F448-VLOOKUP(V$2,怪物属性!$B$4:$F$29,4,FALSE))</f>
        <v>9.9069767441860463</v>
      </c>
      <c r="W448" s="153">
        <f>$E448/(VLOOKUP(W$2,怪物属性!$B$4:$F$29,3,FALSE)-$G448)/IF(V448&lt;0,ABS(V448),V448)</f>
        <v>-4.2626073061057639</v>
      </c>
      <c r="X448" s="152">
        <f>VLOOKUP(X$2,怪物属性!$B$4:$F$29,5,FALSE)/($F448-VLOOKUP(X$2,怪物属性!$B$4:$F$29,4,FALSE))</f>
        <v>12.472595410771609</v>
      </c>
      <c r="Y448" s="153">
        <f>$E448/(VLOOKUP(Y$2,怪物属性!$B$4:$F$29,3,FALSE)-$G448)/IF(X448&lt;0,ABS(X448),X448)</f>
        <v>-8.0705237397148348</v>
      </c>
      <c r="Z448" s="152">
        <f>VLOOKUP(Z$2,怪物属性!$B$4:$F$29,5,FALSE)/($F448-VLOOKUP(Z$2,怪物属性!$B$4:$F$29,4,FALSE))</f>
        <v>14.583525976396155</v>
      </c>
      <c r="AA448" s="153">
        <f>$E448/(VLOOKUP(AA$2,怪物属性!$B$4:$F$29,3,FALSE)-$G448)/IF(Z448&lt;0,ABS(Z448),Z448)</f>
        <v>17.015057626347819</v>
      </c>
      <c r="AB448" s="152">
        <f>VLOOKUP(AB$2,怪物属性!$B$4:$F$29,5,FALSE)/($F448-VLOOKUP(AB$2,怪物属性!$B$4:$F$29,4,FALSE))</f>
        <v>25.818786367414795</v>
      </c>
      <c r="AC448" s="153">
        <f>$E448/(VLOOKUP(AC$2,怪物属性!$B$4:$F$29,3,FALSE)-$G448)/IF(AB448&lt;0,ABS(AB448),AB448)</f>
        <v>0.56534195762493145</v>
      </c>
      <c r="AD448" s="152">
        <f>VLOOKUP(AD$2,怪物属性!$B$4:$F$29,5,FALSE)/($F448-VLOOKUP(AD$2,怪物属性!$B$4:$F$29,4,FALSE))</f>
        <v>30.255365115944116</v>
      </c>
      <c r="AE448" s="153">
        <f>$E448/(VLOOKUP(AE$2,怪物属性!$B$4:$F$29,3,FALSE)-$G448)/IF(AD448&lt;0,ABS(AD448),AD448)</f>
        <v>0.37704710376928674</v>
      </c>
      <c r="AF448" s="152">
        <f>VLOOKUP(AF$2,怪物属性!$B$4:$F$29,5,FALSE)/($F448-VLOOKUP(AF$2,怪物属性!$B$4:$F$29,4,FALSE))</f>
        <v>36.887053169119859</v>
      </c>
      <c r="AG448" s="153">
        <f>$E448/(VLOOKUP(AG$2,怪物属性!$B$4:$F$29,3,FALSE)-$G448)/IF(AF448&lt;0,ABS(AF448),AF448)</f>
        <v>0.25240958342675995</v>
      </c>
      <c r="AH448" s="152">
        <f>VLOOKUP(AH$2,怪物属性!$B$4:$F$29,5,FALSE)/($F448-VLOOKUP(AH$2,怪物属性!$B$4:$F$29,4,FALSE))</f>
        <v>42.757062146892657</v>
      </c>
      <c r="AI448" s="153">
        <f>$E448/(VLOOKUP(AI$2,怪物属性!$B$4:$F$29,3,FALSE)-$G448)/IF(AH448&lt;0,ABS(AH448),AH448)</f>
        <v>0.18380757569701778</v>
      </c>
      <c r="AJ448" s="152">
        <f>VLOOKUP(AJ$2,怪物属性!$B$4:$F$29,5,FALSE)/($F448-VLOOKUP(AJ$2,怪物属性!$B$4:$F$29,4,FALSE))</f>
        <v>51.434782608695649</v>
      </c>
      <c r="AK448" s="153">
        <f>$E448/(VLOOKUP(AK$2,怪物属性!$B$4:$F$29,3,FALSE)-$G448)/IF(AJ448&lt;0,ABS(AJ448),AJ448)</f>
        <v>0.13143431988367413</v>
      </c>
      <c r="AL448" s="152">
        <f>VLOOKUP(AL$2,怪物属性!$B$4:$F$29,5,FALSE)/($F448-VLOOKUP(AL$2,怪物属性!$B$4:$F$29,4,FALSE))</f>
        <v>59.721574090196761</v>
      </c>
      <c r="AM448" s="153">
        <f>$E448/(VLOOKUP(AM$2,怪物属性!$B$4:$F$29,3,FALSE)-$G448)/IF(AL448&lt;0,ABS(AL448),AL448)</f>
        <v>9.8256134210746429E-2</v>
      </c>
      <c r="AN448" s="152">
        <f>VLOOKUP(AN$2,怪物属性!$B$4:$F$29,5,FALSE)/($F448-VLOOKUP(AN$2,怪物属性!$B$4:$F$29,4,FALSE))</f>
        <v>71.30613372628477</v>
      </c>
      <c r="AO448" s="153">
        <f>$E448/(VLOOKUP(AO$2,怪物属性!$B$4:$F$29,3,FALSE)-$G448)/IF(AN448&lt;0,ABS(AN448),AN448)</f>
        <v>7.3029036643543266E-2</v>
      </c>
      <c r="AP448" s="152">
        <f>VLOOKUP(AP$2,怪物属性!$B$4:$F$29,5,FALSE)/($F448-VLOOKUP(AP$2,怪物属性!$B$4:$F$29,4,FALSE))</f>
        <v>82.399685287175458</v>
      </c>
      <c r="AQ448" s="153">
        <f>$E448/(VLOOKUP(AQ$2,怪物属性!$B$4:$F$29,3,FALSE)-$G448)/IF(AP448&lt;0,ABS(AP448),AP448)</f>
        <v>5.6308502317827268E-2</v>
      </c>
      <c r="AR448" s="152">
        <f>VLOOKUP(AR$2,怪物属性!$B$4:$F$29,5,FALSE)/($F448-VLOOKUP(AR$2,怪物属性!$B$4:$F$29,4,FALSE))</f>
        <v>98.54268808114962</v>
      </c>
      <c r="AS448" s="153">
        <f>$E448/(VLOOKUP(AS$2,怪物属性!$B$4:$F$29,3,FALSE)-$G448)/IF(AR448&lt;0,ABS(AR448),AR448)</f>
        <v>4.2378844396647353E-2</v>
      </c>
      <c r="AT448" s="152">
        <f>VLOOKUP(AT$2,怪物属性!$B$4:$F$29,5,FALSE)/($F448-VLOOKUP(AT$2,怪物属性!$B$4:$F$29,4,FALSE))</f>
        <v>115.38557558945908</v>
      </c>
      <c r="AU448" s="153">
        <f>$E448/(VLOOKUP(AU$2,怪物属性!$B$4:$F$29,3,FALSE)-$G448)/IF(AT448&lt;0,ABS(AT448),AT448)</f>
        <v>3.2484507188794455E-2</v>
      </c>
      <c r="AV448" s="152">
        <f>VLOOKUP(AV$2,怪物属性!$B$4:$F$29,5,FALSE)/($F448-VLOOKUP(AV$2,怪物属性!$B$4:$F$29,4,FALSE))</f>
        <v>142.67829255596044</v>
      </c>
      <c r="AW448" s="153">
        <f>$E448/(VLOOKUP(AW$2,怪物属性!$B$4:$F$29,3,FALSE)-$G448)/IF(AV448&lt;0,ABS(AV448),AV448)</f>
        <v>2.3443142795495732E-2</v>
      </c>
      <c r="AX448" s="152">
        <f>VLOOKUP(AX$2,怪物属性!$B$4:$F$29,5,FALSE)/($F448-VLOOKUP(AX$2,怪物属性!$B$4:$F$29,4,FALSE))</f>
        <v>173.7072732714756</v>
      </c>
      <c r="AY448" s="153">
        <f>$E448/(VLOOKUP(AY$2,怪物属性!$B$4:$F$29,3,FALSE)-$G448)/IF(AX448&lt;0,ABS(AX448),AX448)</f>
        <v>1.7328900778732878E-2</v>
      </c>
      <c r="AZ448" s="152">
        <f>VLOOKUP(AZ$2,怪物属性!$B$4:$F$29,5,FALSE)/($F448-VLOOKUP(AZ$2,怪物属性!$B$4:$F$29,4,FALSE))</f>
        <v>235.77272727272728</v>
      </c>
      <c r="BA448" s="153">
        <f>$E448/(VLOOKUP(BA$2,怪物属性!$B$4:$F$29,3,FALSE)-$G448)/IF(AZ448&lt;0,ABS(AZ448),AZ448)</f>
        <v>1.1220358588779641E-2</v>
      </c>
      <c r="BB448" s="152">
        <f>VLOOKUP(BB$2,怪物属性!$B$4:$F$29,5,FALSE)/($F448-VLOOKUP(BB$2,怪物属性!$B$4:$F$29,4,FALSE))</f>
        <v>359.27932960893855</v>
      </c>
      <c r="BC448" s="153">
        <f>$E448/(VLOOKUP(BC$2,怪物属性!$B$4:$F$29,3,FALSE)-$G448)/IF(BB448&lt;0,ABS(BB448),BB448)</f>
        <v>6.4272848524335874E-3</v>
      </c>
      <c r="BD448" s="152">
        <f>VLOOKUP(BD$2,怪物属性!$B$4:$F$29,5,FALSE)/($F448-VLOOKUP(BD$2,怪物属性!$B$4:$F$29,4,FALSE))</f>
        <v>4693.608695652174</v>
      </c>
      <c r="BE448" s="153">
        <f>$E448/(VLOOKUP(BE$2,怪物属性!$B$4:$F$29,3,FALSE)-$G448)/IF(BD448&lt;0,ABS(BD448),BD448)</f>
        <v>3.9583912991304271E-4</v>
      </c>
    </row>
    <row r="449" spans="1:57" x14ac:dyDescent="0.15">
      <c r="A449" s="30">
        <f>VLOOKUP(B449,装备升级!W:AB,静态模拟!C449+1,FALSE)+IF(静态模拟!D449=0,0,VLOOKUP(B449,装备强化!AP:AZ,静态模拟!D449+1,FALSE))</f>
        <v>4635</v>
      </c>
      <c r="B449" s="149">
        <v>40</v>
      </c>
      <c r="C449" s="149">
        <v>1</v>
      </c>
      <c r="D449" s="149">
        <v>3</v>
      </c>
      <c r="E449" s="149">
        <f t="shared" si="19"/>
        <v>32040</v>
      </c>
      <c r="F449" s="22">
        <f t="shared" si="20"/>
        <v>10680</v>
      </c>
      <c r="G449" s="22">
        <f t="shared" si="21"/>
        <v>5340</v>
      </c>
      <c r="H449" s="152">
        <f>VLOOKUP(H$2,怪物属性!$B$4:$F$29,5,FALSE)/($F449-VLOOKUP(H$2,怪物属性!$B$4:$F$29,4,FALSE))</f>
        <v>1.0979303382130237</v>
      </c>
      <c r="I449" s="153">
        <f>$E449/(VLOOKUP(I$2,怪物属性!$B$4:$F$29,3,FALSE)-$G449)/IF(H449&lt;0,ABS(H449),H449)</f>
        <v>-7.6977523899617069</v>
      </c>
      <c r="J449" s="152">
        <f>VLOOKUP(J$2,怪物属性!$B$4:$F$29,5,FALSE)/($F449-VLOOKUP(J$2,怪物属性!$B$4:$F$29,4,FALSE))</f>
        <v>1.6503856041131106</v>
      </c>
      <c r="K449" s="153">
        <f>$E449/(VLOOKUP(K$2,怪物属性!$B$4:$F$29,3,FALSE)-$G449)/IF(J449&lt;0,ABS(J449),J449)</f>
        <v>-5.7641463360490155</v>
      </c>
      <c r="L449" s="152">
        <f>VLOOKUP(L$2,怪物属性!$B$4:$F$29,5,FALSE)/($F449-VLOOKUP(L$2,怪物属性!$B$4:$F$29,4,FALSE))</f>
        <v>2.6605196982397317</v>
      </c>
      <c r="M449" s="153">
        <f>$E449/(VLOOKUP(M$2,怪物属性!$B$4:$F$29,3,FALSE)-$G449)/IF(L449&lt;0,ABS(L449),L449)</f>
        <v>-4.0920013334643679</v>
      </c>
      <c r="N449" s="152">
        <f>VLOOKUP(N$2,怪物属性!$B$4:$F$29,5,FALSE)/($F449-VLOOKUP(N$2,怪物属性!$B$4:$F$29,4,FALSE))</f>
        <v>3.5300149540696433</v>
      </c>
      <c r="O449" s="153">
        <f>$E449/(VLOOKUP(O$2,怪物属性!$B$4:$F$29,3,FALSE)-$G449)/IF(N449&lt;0,ABS(N449),N449)</f>
        <v>-3.606058324093333</v>
      </c>
      <c r="P449" s="152">
        <f>VLOOKUP(P$2,怪物属性!$B$4:$F$29,5,FALSE)/($F449-VLOOKUP(P$2,怪物属性!$B$4:$F$29,4,FALSE))</f>
        <v>4.9960780041398847</v>
      </c>
      <c r="Q449" s="153">
        <f>$E449/(VLOOKUP(Q$2,怪物属性!$B$4:$F$29,3,FALSE)-$G449)/IF(P449&lt;0,ABS(P449),P449)</f>
        <v>-3.071374701013827</v>
      </c>
      <c r="R449" s="152">
        <f>VLOOKUP(R$2,怪物属性!$B$4:$F$29,5,FALSE)/($F449-VLOOKUP(R$2,怪物属性!$B$4:$F$29,4,FALSE))</f>
        <v>6.2691751085383505</v>
      </c>
      <c r="S449" s="153">
        <f>$E449/(VLOOKUP(S$2,怪物属性!$B$4:$F$29,3,FALSE)-$G449)/IF(R449&lt;0,ABS(R449),R449)</f>
        <v>-3.1277357537372383</v>
      </c>
      <c r="T449" s="152">
        <f>VLOOKUP(T$2,怪物属性!$B$4:$F$29,5,FALSE)/($F449-VLOOKUP(T$2,怪物属性!$B$4:$F$29,4,FALSE))</f>
        <v>8.2555126165037507</v>
      </c>
      <c r="U449" s="153">
        <f>$E449/(VLOOKUP(U$2,怪物属性!$B$4:$F$29,3,FALSE)-$G449)/IF(T449&lt;0,ABS(T449),T449)</f>
        <v>-3.2315096306552924</v>
      </c>
      <c r="V449" s="152">
        <f>VLOOKUP(V$2,怪物属性!$B$4:$F$29,5,FALSE)/($F449-VLOOKUP(V$2,怪物属性!$B$4:$F$29,4,FALSE))</f>
        <v>9.8954703832752617</v>
      </c>
      <c r="W449" s="153">
        <f>$E449/(VLOOKUP(W$2,怪物属性!$B$4:$F$29,3,FALSE)-$G449)/IF(V449&lt;0,ABS(V449),V449)</f>
        <v>-4.2435715208683291</v>
      </c>
      <c r="X449" s="152">
        <f>VLOOKUP(X$2,怪物属性!$B$4:$F$29,5,FALSE)/($F449-VLOOKUP(X$2,怪物属性!$B$4:$F$29,4,FALSE))</f>
        <v>12.457784111150694</v>
      </c>
      <c r="Y449" s="153">
        <f>$E449/(VLOOKUP(Y$2,怪物属性!$B$4:$F$29,3,FALSE)-$G449)/IF(X449&lt;0,ABS(X449),X449)</f>
        <v>-7.9624952202246897</v>
      </c>
      <c r="Z449" s="152">
        <f>VLOOKUP(Z$2,怪物属性!$B$4:$F$29,5,FALSE)/($F449-VLOOKUP(Z$2,怪物属性!$B$4:$F$29,4,FALSE))</f>
        <v>14.565803864382064</v>
      </c>
      <c r="AA449" s="153">
        <f>$E449/(VLOOKUP(AA$2,怪物属性!$B$4:$F$29,3,FALSE)-$G449)/IF(Z449&lt;0,ABS(Z449),Z449)</f>
        <v>17.739295350943909</v>
      </c>
      <c r="AB449" s="152">
        <f>VLOOKUP(AB$2,怪物属性!$B$4:$F$29,5,FALSE)/($F449-VLOOKUP(AB$2,怪物属性!$B$4:$F$29,4,FALSE))</f>
        <v>25.783065855008299</v>
      </c>
      <c r="AC449" s="153">
        <f>$E449/(VLOOKUP(AC$2,怪物属性!$B$4:$F$29,3,FALSE)-$G449)/IF(AB449&lt;0,ABS(AB449),AB449)</f>
        <v>0.56795069047229463</v>
      </c>
      <c r="AD449" s="152">
        <f>VLOOKUP(AD$2,怪物属性!$B$4:$F$29,5,FALSE)/($F449-VLOOKUP(AD$2,怪物属性!$B$4:$F$29,4,FALSE))</f>
        <v>30.211850999568533</v>
      </c>
      <c r="AE449" s="153">
        <f>$E449/(VLOOKUP(AE$2,怪物属性!$B$4:$F$29,3,FALSE)-$G449)/IF(AD449&lt;0,ABS(AD449),AD449)</f>
        <v>0.3786187038772848</v>
      </c>
      <c r="AF449" s="152">
        <f>VLOOKUP(AF$2,怪物属性!$B$4:$F$29,5,FALSE)/($F449-VLOOKUP(AF$2,怪物属性!$B$4:$F$29,4,FALSE))</f>
        <v>36.831733653269346</v>
      </c>
      <c r="AG449" s="153">
        <f>$E449/(VLOOKUP(AG$2,怪物属性!$B$4:$F$29,3,FALSE)-$G449)/IF(AF449&lt;0,ABS(AF449),AF449)</f>
        <v>0.25339412567355052</v>
      </c>
      <c r="AH449" s="152">
        <f>VLOOKUP(AH$2,怪物属性!$B$4:$F$29,5,FALSE)/($F449-VLOOKUP(AH$2,怪物属性!$B$4:$F$29,4,FALSE))</f>
        <v>42.690065810090879</v>
      </c>
      <c r="AI449" s="153">
        <f>$E449/(VLOOKUP(AI$2,怪物属性!$B$4:$F$29,3,FALSE)-$G449)/IF(AH449&lt;0,ABS(AH449),AH449)</f>
        <v>0.1844950586332558</v>
      </c>
      <c r="AJ449" s="152">
        <f>VLOOKUP(AJ$2,怪物属性!$B$4:$F$29,5,FALSE)/($F449-VLOOKUP(AJ$2,怪物属性!$B$4:$F$29,4,FALSE))</f>
        <v>51.350213745478463</v>
      </c>
      <c r="AK449" s="153">
        <f>$E449/(VLOOKUP(AK$2,怪物属性!$B$4:$F$29,3,FALSE)-$G449)/IF(AJ449&lt;0,ABS(AJ449),AJ449)</f>
        <v>0.13191345977164809</v>
      </c>
      <c r="AL449" s="152">
        <f>VLOOKUP(AL$2,怪物属性!$B$4:$F$29,5,FALSE)/($F449-VLOOKUP(AL$2,怪物属性!$B$4:$F$29,4,FALSE))</f>
        <v>59.617764644533288</v>
      </c>
      <c r="AM449" s="153">
        <f>$E449/(VLOOKUP(AM$2,怪物属性!$B$4:$F$29,3,FALSE)-$G449)/IF(AL449&lt;0,ABS(AL449),AL449)</f>
        <v>9.8609854254370785E-2</v>
      </c>
      <c r="AN449" s="152">
        <f>VLOOKUP(AN$2,怪物属性!$B$4:$F$29,5,FALSE)/($F449-VLOOKUP(AN$2,怪物属性!$B$4:$F$29,4,FALSE))</f>
        <v>71.175032175032172</v>
      </c>
      <c r="AO449" s="153">
        <f>$E449/(VLOOKUP(AO$2,怪物属性!$B$4:$F$29,3,FALSE)-$G449)/IF(AN449&lt;0,ABS(AN449),AN449)</f>
        <v>7.3291738459906206E-2</v>
      </c>
      <c r="AP449" s="152">
        <f>VLOOKUP(AP$2,怪物属性!$B$4:$F$29,5,FALSE)/($F449-VLOOKUP(AP$2,怪物属性!$B$4:$F$29,4,FALSE))</f>
        <v>82.237926972909307</v>
      </c>
      <c r="AQ449" s="153">
        <f>$E449/(VLOOKUP(AQ$2,怪物属性!$B$4:$F$29,3,FALSE)-$G449)/IF(AP449&lt;0,ABS(AP449),AP449)</f>
        <v>5.6513092599919372E-2</v>
      </c>
      <c r="AR449" s="152">
        <f>VLOOKUP(AR$2,怪物属性!$B$4:$F$29,5,FALSE)/($F449-VLOOKUP(AR$2,怪物属性!$B$4:$F$29,4,FALSE))</f>
        <v>98.334879797553768</v>
      </c>
      <c r="AS449" s="153">
        <f>$E449/(VLOOKUP(AS$2,怪物属性!$B$4:$F$29,3,FALSE)-$G449)/IF(AR449&lt;0,ABS(AR449),AR449)</f>
        <v>4.2535950952827022E-2</v>
      </c>
      <c r="AT449" s="152">
        <f>VLOOKUP(AT$2,怪物属性!$B$4:$F$29,5,FALSE)/($F449-VLOOKUP(AT$2,怪物属性!$B$4:$F$29,4,FALSE))</f>
        <v>115.11946494464945</v>
      </c>
      <c r="AU449" s="153">
        <f>$E449/(VLOOKUP(AU$2,怪物属性!$B$4:$F$29,3,FALSE)-$G449)/IF(AT449&lt;0,ABS(AT449),AT449)</f>
        <v>3.2609205642196007E-2</v>
      </c>
      <c r="AV449" s="152">
        <f>VLOOKUP(AV$2,怪物属性!$B$4:$F$29,5,FALSE)/($F449-VLOOKUP(AV$2,怪物属性!$B$4:$F$29,4,FALSE))</f>
        <v>142.3078920041537</v>
      </c>
      <c r="AW449" s="153">
        <f>$E449/(VLOOKUP(AW$2,怪物属性!$B$4:$F$29,3,FALSE)-$G449)/IF(AV449&lt;0,ABS(AV449),AV449)</f>
        <v>2.3538487193443838E-2</v>
      </c>
      <c r="AX449" s="152">
        <f>VLOOKUP(AX$2,怪物属性!$B$4:$F$29,5,FALSE)/($F449-VLOOKUP(AX$2,怪物属性!$B$4:$F$29,4,FALSE))</f>
        <v>173.18889883616831</v>
      </c>
      <c r="AY449" s="153">
        <f>$E449/(VLOOKUP(AY$2,怪物属性!$B$4:$F$29,3,FALSE)-$G449)/IF(AX449&lt;0,ABS(AX449),AX449)</f>
        <v>1.7405241335446131E-2</v>
      </c>
      <c r="AZ449" s="152">
        <f>VLOOKUP(AZ$2,怪物属性!$B$4:$F$29,5,FALSE)/($F449-VLOOKUP(AZ$2,怪物属性!$B$4:$F$29,4,FALSE))</f>
        <v>234.88301886792453</v>
      </c>
      <c r="BA449" s="153">
        <f>$E449/(VLOOKUP(BA$2,怪物属性!$B$4:$F$29,3,FALSE)-$G449)/IF(AZ449&lt;0,ABS(AZ449),AZ449)</f>
        <v>1.1278075941595011E-2</v>
      </c>
      <c r="BB449" s="152">
        <f>VLOOKUP(BB$2,怪物属性!$B$4:$F$29,5,FALSE)/($F449-VLOOKUP(BB$2,怪物属性!$B$4:$F$29,4,FALSE))</f>
        <v>357.28333333333336</v>
      </c>
      <c r="BC449" s="153">
        <f>$E449/(VLOOKUP(BC$2,怪物属性!$B$4:$F$29,3,FALSE)-$G449)/IF(BB449&lt;0,ABS(BB449),BB449)</f>
        <v>6.4715831099073457E-3</v>
      </c>
      <c r="BD449" s="152">
        <f>VLOOKUP(BD$2,怪物属性!$B$4:$F$29,5,FALSE)/($F449-VLOOKUP(BD$2,怪物属性!$B$4:$F$29,4,FALSE))</f>
        <v>4376.4729729729734</v>
      </c>
      <c r="BE449" s="153">
        <f>$E449/(VLOOKUP(BE$2,怪物属性!$B$4:$F$29,3,FALSE)-$G449)/IF(BD449&lt;0,ABS(BD449),BD449)</f>
        <v>4.2504434235626158E-4</v>
      </c>
    </row>
    <row r="450" spans="1:57" x14ac:dyDescent="0.15">
      <c r="A450" s="30">
        <f>VLOOKUP(B450,装备升级!W:AB,静态模拟!C450+1,FALSE)+IF(静态模拟!D450=0,0,VLOOKUP(B450,装备强化!AP:AZ,静态模拟!D450+1,FALSE))</f>
        <v>6855</v>
      </c>
      <c r="B450" s="149">
        <v>40</v>
      </c>
      <c r="C450" s="149">
        <v>1</v>
      </c>
      <c r="D450" s="149">
        <v>4</v>
      </c>
      <c r="E450" s="149">
        <f t="shared" si="19"/>
        <v>32070</v>
      </c>
      <c r="F450" s="22">
        <f t="shared" si="20"/>
        <v>10690</v>
      </c>
      <c r="G450" s="22">
        <f t="shared" si="21"/>
        <v>5345</v>
      </c>
      <c r="H450" s="152">
        <f>VLOOKUP(H$2,怪物属性!$B$4:$F$29,5,FALSE)/($F450-VLOOKUP(H$2,怪物属性!$B$4:$F$29,4,FALSE))</f>
        <v>1.0968229954614221</v>
      </c>
      <c r="I450" s="153">
        <f>$E450/(VLOOKUP(I$2,怪物属性!$B$4:$F$29,3,FALSE)-$G450)/IF(H450&lt;0,ABS(H450),H450)</f>
        <v>-7.7025798481159837</v>
      </c>
      <c r="J450" s="152">
        <f>VLOOKUP(J$2,怪物属性!$B$4:$F$29,5,FALSE)/($F450-VLOOKUP(J$2,怪物属性!$B$4:$F$29,4,FALSE))</f>
        <v>1.6486902927580893</v>
      </c>
      <c r="K450" s="153">
        <f>$E450/(VLOOKUP(K$2,怪物属性!$B$4:$F$29,3,FALSE)-$G450)/IF(J450&lt;0,ABS(J450),J450)</f>
        <v>-5.7669148349593113</v>
      </c>
      <c r="L450" s="152">
        <f>VLOOKUP(L$2,怪物属性!$B$4:$F$29,5,FALSE)/($F450-VLOOKUP(L$2,怪物属性!$B$4:$F$29,4,FALSE))</f>
        <v>2.6577349801130419</v>
      </c>
      <c r="M450" s="153">
        <f>$E450/(VLOOKUP(M$2,怪物属性!$B$4:$F$29,3,FALSE)-$G450)/IF(L450&lt;0,ABS(L450),L450)</f>
        <v>-4.0931702438999364</v>
      </c>
      <c r="N450" s="152">
        <f>VLOOKUP(N$2,怪物属性!$B$4:$F$29,5,FALSE)/($F450-VLOOKUP(N$2,怪物属性!$B$4:$F$29,4,FALSE))</f>
        <v>3.526248399487836</v>
      </c>
      <c r="O450" s="153">
        <f>$E450/(VLOOKUP(O$2,怪物属性!$B$4:$F$29,3,FALSE)-$G450)/IF(N450&lt;0,ABS(N450),N450)</f>
        <v>-3.6061266519119761</v>
      </c>
      <c r="P450" s="152">
        <f>VLOOKUP(P$2,怪物属性!$B$4:$F$29,5,FALSE)/($F450-VLOOKUP(P$2,怪物属性!$B$4:$F$29,4,FALSE))</f>
        <v>4.9906409837849601</v>
      </c>
      <c r="Q450" s="153">
        <f>$E450/(VLOOKUP(Q$2,怪物属性!$B$4:$F$29,3,FALSE)-$G450)/IF(P450&lt;0,ABS(P450),P450)</f>
        <v>-3.0702476161193193</v>
      </c>
      <c r="R450" s="152">
        <f>VLOOKUP(R$2,怪物属性!$B$4:$F$29,5,FALSE)/($F450-VLOOKUP(R$2,怪物属性!$B$4:$F$29,4,FALSE))</f>
        <v>6.2622039363949735</v>
      </c>
      <c r="S450" s="153">
        <f>$E450/(VLOOKUP(S$2,怪物属性!$B$4:$F$29,3,FALSE)-$G450)/IF(R450&lt;0,ABS(R450),R450)</f>
        <v>-3.1245882805216496</v>
      </c>
      <c r="T450" s="152">
        <f>VLOOKUP(T$2,怪物属性!$B$4:$F$29,5,FALSE)/($F450-VLOOKUP(T$2,怪物属性!$B$4:$F$29,4,FALSE))</f>
        <v>8.2461398728428694</v>
      </c>
      <c r="U450" s="153">
        <f>$E450/(VLOOKUP(U$2,怪物属性!$B$4:$F$29,3,FALSE)-$G450)/IF(T450&lt;0,ABS(T450),T450)</f>
        <v>-3.2247864104962578</v>
      </c>
      <c r="V450" s="152">
        <f>VLOOKUP(V$2,怪物属性!$B$4:$F$29,5,FALSE)/($F450-VLOOKUP(V$2,怪物属性!$B$4:$F$29,4,FALSE))</f>
        <v>9.8839907192575414</v>
      </c>
      <c r="W450" s="153">
        <f>$E450/(VLOOKUP(W$2,怪物属性!$B$4:$F$29,3,FALSE)-$G450)/IF(V450&lt;0,ABS(V450),V450)</f>
        <v>-4.224792767018779</v>
      </c>
      <c r="X450" s="152">
        <f>VLOOKUP(X$2,怪物属性!$B$4:$F$29,5,FALSE)/($F450-VLOOKUP(X$2,怪物属性!$B$4:$F$29,4,FALSE))</f>
        <v>12.443007946862769</v>
      </c>
      <c r="Y450" s="153">
        <f>$E450/(VLOOKUP(Y$2,怪物属性!$B$4:$F$29,3,FALSE)-$G450)/IF(X450&lt;0,ABS(X450),X450)</f>
        <v>-7.8577776902050527</v>
      </c>
      <c r="Z450" s="152">
        <f>VLOOKUP(Z$2,怪物属性!$B$4:$F$29,5,FALSE)/($F450-VLOOKUP(Z$2,怪物属性!$B$4:$F$29,4,FALSE))</f>
        <v>14.548124772423838</v>
      </c>
      <c r="AA450" s="153">
        <f>$E450/(VLOOKUP(AA$2,怪物属性!$B$4:$F$29,3,FALSE)-$G450)/IF(Z450&lt;0,ABS(Z450),Z450)</f>
        <v>18.524435453712943</v>
      </c>
      <c r="AB450" s="152">
        <f>VLOOKUP(AB$2,怪物属性!$B$4:$F$29,5,FALSE)/($F450-VLOOKUP(AB$2,怪物属性!$B$4:$F$29,4,FALSE))</f>
        <v>25.747444045316385</v>
      </c>
      <c r="AC450" s="153">
        <f>$E450/(VLOOKUP(AC$2,怪物属性!$B$4:$F$29,3,FALSE)-$G450)/IF(AB450&lt;0,ABS(AB450),AB450)</f>
        <v>0.57057284837851707</v>
      </c>
      <c r="AD450" s="152">
        <f>VLOOKUP(AD$2,怪物属性!$B$4:$F$29,5,FALSE)/($F450-VLOOKUP(AD$2,怪物属性!$B$4:$F$29,4,FALSE))</f>
        <v>30.168461869883672</v>
      </c>
      <c r="AE450" s="153">
        <f>$E450/(VLOOKUP(AE$2,怪物属性!$B$4:$F$29,3,FALSE)-$G450)/IF(AD450&lt;0,ABS(AD450),AD450)</f>
        <v>0.3801969464341568</v>
      </c>
      <c r="AF450" s="152">
        <f>VLOOKUP(AF$2,怪物属性!$B$4:$F$29,5,FALSE)/($F450-VLOOKUP(AF$2,怪物属性!$B$4:$F$29,4,FALSE))</f>
        <v>36.77657981431566</v>
      </c>
      <c r="AG450" s="153">
        <f>$E450/(VLOOKUP(AG$2,怪物属性!$B$4:$F$29,3,FALSE)-$G450)/IF(AF450&lt;0,ABS(AF450),AF450)</f>
        <v>0.25438225265747483</v>
      </c>
      <c r="AH450" s="152">
        <f>VLOOKUP(AH$2,怪物属性!$B$4:$F$29,5,FALSE)/($F450-VLOOKUP(AH$2,怪物属性!$B$4:$F$29,4,FALSE))</f>
        <v>42.623279098873589</v>
      </c>
      <c r="AI450" s="153">
        <f>$E450/(VLOOKUP(AI$2,怪物属性!$B$4:$F$29,3,FALSE)-$G450)/IF(AH450&lt;0,ABS(AH450),AH450)</f>
        <v>0.18518477565378413</v>
      </c>
      <c r="AJ450" s="152">
        <f>VLOOKUP(AJ$2,怪物属性!$B$4:$F$29,5,FALSE)/($F450-VLOOKUP(AJ$2,怪物属性!$B$4:$F$29,4,FALSE))</f>
        <v>51.265922521339462</v>
      </c>
      <c r="AK450" s="153">
        <f>$E450/(VLOOKUP(AK$2,怪物属性!$B$4:$F$29,3,FALSE)-$G450)/IF(AJ450&lt;0,ABS(AJ450),AJ450)</f>
        <v>0.13239402030610822</v>
      </c>
      <c r="AL450" s="152">
        <f>VLOOKUP(AL$2,怪物属性!$B$4:$F$29,5,FALSE)/($F450-VLOOKUP(AL$2,怪物属性!$B$4:$F$29,4,FALSE))</f>
        <v>59.514315460697553</v>
      </c>
      <c r="AM450" s="153">
        <f>$E450/(VLOOKUP(AM$2,怪物属性!$B$4:$F$29,3,FALSE)-$G450)/IF(AL450&lt;0,ABS(AL450),AL450)</f>
        <v>9.8964545201296716E-2</v>
      </c>
      <c r="AN450" s="152">
        <f>VLOOKUP(AN$2,怪物属性!$B$4:$F$29,5,FALSE)/($F450-VLOOKUP(AN$2,怪物属性!$B$4:$F$29,4,FALSE))</f>
        <v>71.04441181868232</v>
      </c>
      <c r="AO450" s="153">
        <f>$E450/(VLOOKUP(AO$2,怪物属性!$B$4:$F$29,3,FALSE)-$G450)/IF(AN450&lt;0,ABS(AN450),AN450)</f>
        <v>7.3555120889136266E-2</v>
      </c>
      <c r="AP450" s="152">
        <f>VLOOKUP(AP$2,怪物属性!$B$4:$F$29,5,FALSE)/($F450-VLOOKUP(AP$2,怪物属性!$B$4:$F$29,4,FALSE))</f>
        <v>82.076802507836987</v>
      </c>
      <c r="AQ450" s="153">
        <f>$E450/(VLOOKUP(AQ$2,怪物属性!$B$4:$F$29,3,FALSE)-$G450)/IF(AP450&lt;0,ABS(AP450),AP450)</f>
        <v>5.6718187767653708E-2</v>
      </c>
      <c r="AR450" s="152">
        <f>VLOOKUP(AR$2,怪物属性!$B$4:$F$29,5,FALSE)/($F450-VLOOKUP(AR$2,怪物属性!$B$4:$F$29,4,FALSE))</f>
        <v>98.127946127946132</v>
      </c>
      <c r="AS450" s="153">
        <f>$E450/(VLOOKUP(AS$2,怪物属性!$B$4:$F$29,3,FALSE)-$G450)/IF(AR450&lt;0,ABS(AR450),AR450)</f>
        <v>4.2693430830993397E-2</v>
      </c>
      <c r="AT450" s="152">
        <f>VLOOKUP(AT$2,怪物属性!$B$4:$F$29,5,FALSE)/($F450-VLOOKUP(AT$2,怪物属性!$B$4:$F$29,4,FALSE))</f>
        <v>114.85457892314773</v>
      </c>
      <c r="AU450" s="153">
        <f>$E450/(VLOOKUP(AU$2,怪物属性!$B$4:$F$29,3,FALSE)-$G450)/IF(AT450&lt;0,ABS(AT450),AT450)</f>
        <v>3.273419120096014E-2</v>
      </c>
      <c r="AV450" s="152">
        <f>VLOOKUP(AV$2,怪物属性!$B$4:$F$29,5,FALSE)/($F450-VLOOKUP(AV$2,怪物属性!$B$4:$F$29,4,FALSE))</f>
        <v>141.93940963231486</v>
      </c>
      <c r="AW450" s="153">
        <f>$E450/(VLOOKUP(AW$2,怪物属性!$B$4:$F$29,3,FALSE)-$G450)/IF(AV450&lt;0,ABS(AV450),AV450)</f>
        <v>2.3634045816804075E-2</v>
      </c>
      <c r="AX450" s="152">
        <f>VLOOKUP(AX$2,怪物属性!$B$4:$F$29,5,FALSE)/($F450-VLOOKUP(AX$2,怪物属性!$B$4:$F$29,4,FALSE))</f>
        <v>172.6736090449271</v>
      </c>
      <c r="AY450" s="153">
        <f>$E450/(VLOOKUP(AY$2,怪物属性!$B$4:$F$29,3,FALSE)-$G450)/IF(AX450&lt;0,ABS(AX450),AX450)</f>
        <v>1.7481751061375957E-2</v>
      </c>
      <c r="AZ450" s="152">
        <f>VLOOKUP(AZ$2,怪物属性!$B$4:$F$29,5,FALSE)/($F450-VLOOKUP(AZ$2,怪物属性!$B$4:$F$29,4,FALSE))</f>
        <v>234</v>
      </c>
      <c r="BA450" s="153">
        <f>$E450/(VLOOKUP(BA$2,怪物属性!$B$4:$F$29,3,FALSE)-$G450)/IF(AZ450&lt;0,ABS(AZ450),AZ450)</f>
        <v>1.1335920765201162E-2</v>
      </c>
      <c r="BB450" s="152">
        <f>VLOOKUP(BB$2,怪物属性!$B$4:$F$29,5,FALSE)/($F450-VLOOKUP(BB$2,怪物属性!$B$4:$F$29,4,FALSE))</f>
        <v>355.30939226519337</v>
      </c>
      <c r="BC450" s="153">
        <f>$E450/(VLOOKUP(BC$2,怪物属性!$B$4:$F$29,3,FALSE)-$G450)/IF(BB450&lt;0,ABS(BB450),BB450)</f>
        <v>6.5159806995310696E-3</v>
      </c>
      <c r="BD450" s="152">
        <f>VLOOKUP(BD$2,怪物属性!$B$4:$F$29,5,FALSE)/($F450-VLOOKUP(BD$2,怪物属性!$B$4:$F$29,4,FALSE))</f>
        <v>4099.4810126582279</v>
      </c>
      <c r="BE450" s="153">
        <f>$E450/(VLOOKUP(BE$2,怪物属性!$B$4:$F$29,3,FALSE)-$G450)/IF(BD450&lt;0,ABS(BD450),BD450)</f>
        <v>4.5432031275145437E-4</v>
      </c>
    </row>
    <row r="451" spans="1:57" x14ac:dyDescent="0.15">
      <c r="A451" s="30">
        <f>VLOOKUP(B451,装备升级!W:AB,静态模拟!C451+1,FALSE)+IF(静态模拟!D451=0,0,VLOOKUP(B451,装备强化!AP:AZ,静态模拟!D451+1,FALSE))</f>
        <v>10071</v>
      </c>
      <c r="B451" s="149">
        <v>40</v>
      </c>
      <c r="C451" s="149">
        <v>1</v>
      </c>
      <c r="D451" s="149">
        <v>5</v>
      </c>
      <c r="E451" s="149">
        <f t="shared" si="19"/>
        <v>32100</v>
      </c>
      <c r="F451" s="22">
        <f t="shared" si="20"/>
        <v>10700</v>
      </c>
      <c r="G451" s="22">
        <f t="shared" si="21"/>
        <v>5350</v>
      </c>
      <c r="H451" s="152">
        <f>VLOOKUP(H$2,怪物属性!$B$4:$F$29,5,FALSE)/($F451-VLOOKUP(H$2,怪物属性!$B$4:$F$29,4,FALSE))</f>
        <v>1.0957178841309825</v>
      </c>
      <c r="I451" s="153">
        <f>$E451/(VLOOKUP(I$2,怪物属性!$B$4:$F$29,3,FALSE)-$G451)/IF(H451&lt;0,ABS(H451),H451)</f>
        <v>-7.7074091210117119</v>
      </c>
      <c r="J451" s="152">
        <f>VLOOKUP(J$2,怪物属性!$B$4:$F$29,5,FALSE)/($F451-VLOOKUP(J$2,怪物属性!$B$4:$F$29,4,FALSE))</f>
        <v>1.6469984607491022</v>
      </c>
      <c r="K451" s="153">
        <f>$E451/(VLOOKUP(K$2,怪物属性!$B$4:$F$29,3,FALSE)-$G451)/IF(J451&lt;0,ABS(J451),J451)</f>
        <v>-5.7696862048549429</v>
      </c>
      <c r="L451" s="152">
        <f>VLOOKUP(L$2,怪物属性!$B$4:$F$29,5,FALSE)/($F451-VLOOKUP(L$2,怪物属性!$B$4:$F$29,4,FALSE))</f>
        <v>2.6549560853199496</v>
      </c>
      <c r="M451" s="153">
        <f>$E451/(VLOOKUP(M$2,怪物属性!$B$4:$F$29,3,FALSE)-$G451)/IF(L451&lt;0,ABS(L451),L451)</f>
        <v>-4.0943431978117157</v>
      </c>
      <c r="N451" s="152">
        <f>VLOOKUP(N$2,怪物属性!$B$4:$F$29,5,FALSE)/($F451-VLOOKUP(N$2,怪物属性!$B$4:$F$29,4,FALSE))</f>
        <v>3.5224898742272437</v>
      </c>
      <c r="O451" s="153">
        <f>$E451/(VLOOKUP(O$2,怪物属性!$B$4:$F$29,3,FALSE)-$G451)/IF(N451&lt;0,ABS(N451),N451)</f>
        <v>-3.6062018939103289</v>
      </c>
      <c r="P451" s="152">
        <f>VLOOKUP(P$2,怪物属性!$B$4:$F$29,5,FALSE)/($F451-VLOOKUP(P$2,怪物属性!$B$4:$F$29,4,FALSE))</f>
        <v>4.9852157843243834</v>
      </c>
      <c r="Q451" s="153">
        <f>$E451/(VLOOKUP(Q$2,怪物属性!$B$4:$F$29,3,FALSE)-$G451)/IF(P451&lt;0,ABS(P451),P451)</f>
        <v>-3.0691321396286386</v>
      </c>
      <c r="R451" s="152">
        <f>VLOOKUP(R$2,怪物属性!$B$4:$F$29,5,FALSE)/($F451-VLOOKUP(R$2,怪物属性!$B$4:$F$29,4,FALSE))</f>
        <v>6.255248250583139</v>
      </c>
      <c r="S451" s="153">
        <f>$E451/(VLOOKUP(S$2,怪物属性!$B$4:$F$29,3,FALSE)-$G451)/IF(R451&lt;0,ABS(R451),R451)</f>
        <v>-3.1214664331563857</v>
      </c>
      <c r="T451" s="152">
        <f>VLOOKUP(T$2,怪物属性!$B$4:$F$29,5,FALSE)/($F451-VLOOKUP(T$2,怪物属性!$B$4:$F$29,4,FALSE))</f>
        <v>8.2367883873894314</v>
      </c>
      <c r="U451" s="153">
        <f>$E451/(VLOOKUP(U$2,怪物属性!$B$4:$F$29,3,FALSE)-$G451)/IF(T451&lt;0,ABS(T451),T451)</f>
        <v>-3.2181255297453699</v>
      </c>
      <c r="V451" s="152">
        <f>VLOOKUP(V$2,怪物属性!$B$4:$F$29,5,FALSE)/($F451-VLOOKUP(V$2,怪物属性!$B$4:$F$29,4,FALSE))</f>
        <v>9.872537659327925</v>
      </c>
      <c r="W451" s="153">
        <f>$E451/(VLOOKUP(W$2,怪物属性!$B$4:$F$29,3,FALSE)-$G451)/IF(V451&lt;0,ABS(V451),V451)</f>
        <v>-4.2062660568846457</v>
      </c>
      <c r="X451" s="152">
        <f>VLOOKUP(X$2,怪物属性!$B$4:$F$29,5,FALSE)/($F451-VLOOKUP(X$2,怪物属性!$B$4:$F$29,4,FALSE))</f>
        <v>12.428266793034</v>
      </c>
      <c r="Y451" s="153">
        <f>$E451/(VLOOKUP(Y$2,怪物属性!$B$4:$F$29,3,FALSE)-$G451)/IF(X451&lt;0,ABS(X451),X451)</f>
        <v>-7.7562220059860829</v>
      </c>
      <c r="Z451" s="152">
        <f>VLOOKUP(Z$2,怪物属性!$B$4:$F$29,5,FALSE)/($F451-VLOOKUP(Z$2,怪物属性!$B$4:$F$29,4,FALSE))</f>
        <v>14.530488544065948</v>
      </c>
      <c r="AA451" s="153">
        <f>$E451/(VLOOKUP(AA$2,怪物属性!$B$4:$F$29,3,FALSE)-$G451)/IF(Z451&lt;0,ABS(Z451),Z451)</f>
        <v>19.378491405467162</v>
      </c>
      <c r="AB451" s="152">
        <f>VLOOKUP(AB$2,怪物属性!$B$4:$F$29,5,FALSE)/($F451-VLOOKUP(AB$2,怪物属性!$B$4:$F$29,4,FALSE))</f>
        <v>25.711920529801326</v>
      </c>
      <c r="AC451" s="153">
        <f>$E451/(VLOOKUP(AC$2,怪物属性!$B$4:$F$29,3,FALSE)-$G451)/IF(AB451&lt;0,ABS(AB451),AB451)</f>
        <v>0.57320852380268172</v>
      </c>
      <c r="AD451" s="152">
        <f>VLOOKUP(AD$2,怪物属性!$B$4:$F$29,5,FALSE)/($F451-VLOOKUP(AD$2,怪物属性!$B$4:$F$29,4,FALSE))</f>
        <v>30.125197189158182</v>
      </c>
      <c r="AE451" s="153">
        <f>$E451/(VLOOKUP(AE$2,怪物属性!$B$4:$F$29,3,FALSE)-$G451)/IF(AD451&lt;0,ABS(AD451),AD451)</f>
        <v>0.38178186713919793</v>
      </c>
      <c r="AF451" s="152">
        <f>VLOOKUP(AF$2,怪物属性!$B$4:$F$29,5,FALSE)/($F451-VLOOKUP(AF$2,怪物属性!$B$4:$F$29,4,FALSE))</f>
        <v>36.721590909090907</v>
      </c>
      <c r="AG451" s="153">
        <f>$E451/(VLOOKUP(AG$2,怪物属性!$B$4:$F$29,3,FALSE)-$G451)/IF(AF451&lt;0,ABS(AF451),AF451)</f>
        <v>0.25537398008728446</v>
      </c>
      <c r="AH451" s="152">
        <f>VLOOKUP(AH$2,怪物属性!$B$4:$F$29,5,FALSE)/($F451-VLOOKUP(AH$2,怪物属性!$B$4:$F$29,4,FALSE))</f>
        <v>42.556701030927833</v>
      </c>
      <c r="AI451" s="153">
        <f>$E451/(VLOOKUP(AI$2,怪物属性!$B$4:$F$29,3,FALSE)-$G451)/IF(AH451&lt;0,ABS(AH451),AH451)</f>
        <v>0.18587673501667681</v>
      </c>
      <c r="AJ451" s="152">
        <f>VLOOKUP(AJ$2,怪物属性!$B$4:$F$29,5,FALSE)/($F451-VLOOKUP(AJ$2,怪物属性!$B$4:$F$29,4,FALSE))</f>
        <v>51.1819075712881</v>
      </c>
      <c r="AK451" s="153">
        <f>$E451/(VLOOKUP(AK$2,怪物属性!$B$4:$F$29,3,FALSE)-$G451)/IF(AJ451&lt;0,ABS(AJ451),AJ451)</f>
        <v>0.13287600600182087</v>
      </c>
      <c r="AL451" s="152">
        <f>VLOOKUP(AL$2,怪物属性!$B$4:$F$29,5,FALSE)/($F451-VLOOKUP(AL$2,怪物属性!$B$4:$F$29,4,FALSE))</f>
        <v>59.411224666551185</v>
      </c>
      <c r="AM451" s="153">
        <f>$E451/(VLOOKUP(AM$2,怪物属性!$B$4:$F$29,3,FALSE)-$G451)/IF(AL451&lt;0,ABS(AL451),AL451)</f>
        <v>9.9320209728647288E-2</v>
      </c>
      <c r="AN451" s="152">
        <f>VLOOKUP(AN$2,怪物属性!$B$4:$F$29,5,FALSE)/($F451-VLOOKUP(AN$2,怪物属性!$B$4:$F$29,4,FALSE))</f>
        <v>70.914270012822868</v>
      </c>
      <c r="AO451" s="153">
        <f>$E451/(VLOOKUP(AO$2,怪物属性!$B$4:$F$29,3,FALSE)-$G451)/IF(AN451&lt;0,ABS(AN451),AN451)</f>
        <v>7.3819185596137704E-2</v>
      </c>
      <c r="AP451" s="152">
        <f>VLOOKUP(AP$2,怪物属性!$B$4:$F$29,5,FALSE)/($F451-VLOOKUP(AP$2,怪物属性!$B$4:$F$29,4,FALSE))</f>
        <v>81.916308173640985</v>
      </c>
      <c r="AQ451" s="153">
        <f>$E451/(VLOOKUP(AQ$2,怪物属性!$B$4:$F$29,3,FALSE)-$G451)/IF(AP451&lt;0,ABS(AP451),AP451)</f>
        <v>5.6923788921158763E-2</v>
      </c>
      <c r="AR451" s="152">
        <f>VLOOKUP(AR$2,怪物属性!$B$4:$F$29,5,FALSE)/($F451-VLOOKUP(AR$2,怪物属性!$B$4:$F$29,4,FALSE))</f>
        <v>97.921881562368753</v>
      </c>
      <c r="AS451" s="153">
        <f>$E451/(VLOOKUP(AS$2,怪物属性!$B$4:$F$29,3,FALSE)-$G451)/IF(AR451&lt;0,ABS(AR451),AR451)</f>
        <v>4.2851284763150387E-2</v>
      </c>
      <c r="AT451" s="152">
        <f>VLOOKUP(AT$2,怪物属性!$B$4:$F$29,5,FALSE)/($F451-VLOOKUP(AT$2,怪物属性!$B$4:$F$29,4,FALSE))</f>
        <v>114.59090909090909</v>
      </c>
      <c r="AU451" s="153">
        <f>$E451/(VLOOKUP(AU$2,怪物属性!$B$4:$F$29,3,FALSE)-$G451)/IF(AT451&lt;0,ABS(AT451),AT451)</f>
        <v>3.2859464370257579E-2</v>
      </c>
      <c r="AV451" s="152">
        <f>VLOOKUP(AV$2,怪物属性!$B$4:$F$29,5,FALSE)/($F451-VLOOKUP(AV$2,怪物属性!$B$4:$F$29,4,FALSE))</f>
        <v>141.5728305785124</v>
      </c>
      <c r="AW451" s="153">
        <f>$E451/(VLOOKUP(AW$2,怪物属性!$B$4:$F$29,3,FALSE)-$G451)/IF(AV451&lt;0,ABS(AV451),AV451)</f>
        <v>2.3729819001880065E-2</v>
      </c>
      <c r="AX451" s="152">
        <f>VLOOKUP(AX$2,怪物属性!$B$4:$F$29,5,FALSE)/($F451-VLOOKUP(AX$2,怪物属性!$B$4:$F$29,4,FALSE))</f>
        <v>172.16137644615841</v>
      </c>
      <c r="AY451" s="153">
        <f>$E451/(VLOOKUP(AY$2,怪物属性!$B$4:$F$29,3,FALSE)-$G451)/IF(AX451&lt;0,ABS(AX451),AX451)</f>
        <v>1.7558430195484424E-2</v>
      </c>
      <c r="AZ451" s="152">
        <f>VLOOKUP(AZ$2,怪物属性!$B$4:$F$29,5,FALSE)/($F451-VLOOKUP(AZ$2,怪物属性!$B$4:$F$29,4,FALSE))</f>
        <v>233.12359550561797</v>
      </c>
      <c r="BA451" s="153">
        <f>$E451/(VLOOKUP(BA$2,怪物属性!$B$4:$F$29,3,FALSE)-$G451)/IF(AZ451&lt;0,ABS(AZ451),AZ451)</f>
        <v>1.139389321781587E-2</v>
      </c>
      <c r="BB451" s="152">
        <f>VLOOKUP(BB$2,怪物属性!$B$4:$F$29,5,FALSE)/($F451-VLOOKUP(BB$2,怪物属性!$B$4:$F$29,4,FALSE))</f>
        <v>353.35714285714283</v>
      </c>
      <c r="BC451" s="153">
        <f>$E451/(VLOOKUP(BC$2,怪物属性!$B$4:$F$29,3,FALSE)-$G451)/IF(BB451&lt;0,ABS(BB451),BB451)</f>
        <v>6.5604777289080089E-3</v>
      </c>
      <c r="BD451" s="152">
        <f>VLOOKUP(BD$2,怪物属性!$B$4:$F$29,5,FALSE)/($F451-VLOOKUP(BD$2,怪物属性!$B$4:$F$29,4,FALSE))</f>
        <v>3855.4642857142858</v>
      </c>
      <c r="BE451" s="153">
        <f>$E451/(VLOOKUP(BE$2,怪物属性!$B$4:$F$29,3,FALSE)-$G451)/IF(BD451&lt;0,ABS(BD451),BD451)</f>
        <v>4.8366710275595095E-4</v>
      </c>
    </row>
    <row r="452" spans="1:57" x14ac:dyDescent="0.15">
      <c r="A452" s="30">
        <f>VLOOKUP(B452,装备升级!W:AB,静态模拟!C452+1,FALSE)+IF(静态模拟!D452=0,0,VLOOKUP(B452,装备强化!AP:AZ,静态模拟!D452+1,FALSE))</f>
        <v>13989</v>
      </c>
      <c r="B452" s="149">
        <v>40</v>
      </c>
      <c r="C452" s="149">
        <v>1</v>
      </c>
      <c r="D452" s="149">
        <v>6</v>
      </c>
      <c r="E452" s="149">
        <f t="shared" si="19"/>
        <v>32130</v>
      </c>
      <c r="F452" s="22">
        <f t="shared" si="20"/>
        <v>10710</v>
      </c>
      <c r="G452" s="22">
        <f t="shared" si="21"/>
        <v>5355</v>
      </c>
      <c r="H452" s="152">
        <f>VLOOKUP(H$2,怪物属性!$B$4:$F$29,5,FALSE)/($F452-VLOOKUP(H$2,怪物属性!$B$4:$F$29,4,FALSE))</f>
        <v>1.0946149974836437</v>
      </c>
      <c r="I452" s="153">
        <f>$E452/(VLOOKUP(I$2,怪物属性!$B$4:$F$29,3,FALSE)-$G452)/IF(H452&lt;0,ABS(H452),H452)</f>
        <v>-7.71224020149673</v>
      </c>
      <c r="J452" s="152">
        <f>VLOOKUP(J$2,怪物属性!$B$4:$F$29,5,FALSE)/($F452-VLOOKUP(J$2,怪物属性!$B$4:$F$29,4,FALSE))</f>
        <v>1.645310097385956</v>
      </c>
      <c r="K452" s="153">
        <f>$E452/(VLOOKUP(K$2,怪物属性!$B$4:$F$29,3,FALSE)-$G452)/IF(J452&lt;0,ABS(J452),J452)</f>
        <v>-5.7724604330061515</v>
      </c>
      <c r="L452" s="152">
        <f>VLOOKUP(L$2,怪物属性!$B$4:$F$29,5,FALSE)/($F452-VLOOKUP(L$2,怪物属性!$B$4:$F$29,4,FALSE))</f>
        <v>2.6521829956131189</v>
      </c>
      <c r="M452" s="153">
        <f>$E452/(VLOOKUP(M$2,怪物属性!$B$4:$F$29,3,FALSE)-$G452)/IF(L452&lt;0,ABS(L452),L452)</f>
        <v>-4.0955201746952614</v>
      </c>
      <c r="N452" s="152">
        <f>VLOOKUP(N$2,怪物属性!$B$4:$F$29,5,FALSE)/($F452-VLOOKUP(N$2,怪物属性!$B$4:$F$29,4,FALSE))</f>
        <v>3.5187393526405453</v>
      </c>
      <c r="O452" s="153">
        <f>$E452/(VLOOKUP(O$2,怪物属性!$B$4:$F$29,3,FALSE)-$G452)/IF(N452&lt;0,ABS(N452),N452)</f>
        <v>-3.6062840091276107</v>
      </c>
      <c r="P452" s="152">
        <f>VLOOKUP(P$2,怪物属性!$B$4:$F$29,5,FALSE)/($F452-VLOOKUP(P$2,怪物属性!$B$4:$F$29,4,FALSE))</f>
        <v>4.9798023672494303</v>
      </c>
      <c r="Q452" s="153">
        <f>$E452/(VLOOKUP(Q$2,怪物属性!$B$4:$F$29,3,FALSE)-$G452)/IF(P452&lt;0,ABS(P452),P452)</f>
        <v>-3.0680281887428995</v>
      </c>
      <c r="R452" s="152">
        <f>VLOOKUP(R$2,怪物属性!$B$4:$F$29,5,FALSE)/($F452-VLOOKUP(R$2,怪物属性!$B$4:$F$29,4,FALSE))</f>
        <v>6.2483079995561965</v>
      </c>
      <c r="S452" s="153">
        <f>$E452/(VLOOKUP(S$2,怪物属性!$B$4:$F$29,3,FALSE)-$G452)/IF(R452&lt;0,ABS(R452),R452)</f>
        <v>-3.1183699785378969</v>
      </c>
      <c r="T452" s="152">
        <f>VLOOKUP(T$2,怪物属性!$B$4:$F$29,5,FALSE)/($F452-VLOOKUP(T$2,怪物属性!$B$4:$F$29,4,FALSE))</f>
        <v>8.2274580879021304</v>
      </c>
      <c r="U452" s="153">
        <f>$E452/(VLOOKUP(U$2,怪物属性!$B$4:$F$29,3,FALSE)-$G452)/IF(T452&lt;0,ABS(T452),T452)</f>
        <v>-3.2115262194132201</v>
      </c>
      <c r="V452" s="152">
        <f>VLOOKUP(V$2,怪物属性!$B$4:$F$29,5,FALSE)/($F452-VLOOKUP(V$2,怪物属性!$B$4:$F$29,4,FALSE))</f>
        <v>9.8611111111111107</v>
      </c>
      <c r="W452" s="153">
        <f>$E452/(VLOOKUP(W$2,怪物属性!$B$4:$F$29,3,FALSE)-$G452)/IF(V452&lt;0,ABS(V452),V452)</f>
        <v>-4.1879865310112612</v>
      </c>
      <c r="X452" s="152">
        <f>VLOOKUP(X$2,怪物属性!$B$4:$F$29,5,FALSE)/($F452-VLOOKUP(X$2,怪物属性!$B$4:$F$29,4,FALSE))</f>
        <v>12.413560525381612</v>
      </c>
      <c r="Y452" s="153">
        <f>$E452/(VLOOKUP(Y$2,怪物属性!$B$4:$F$29,3,FALSE)-$G452)/IF(X452&lt;0,ABS(X452),X452)</f>
        <v>-7.657687848967158</v>
      </c>
      <c r="Z452" s="152">
        <f>VLOOKUP(Z$2,怪物属性!$B$4:$F$29,5,FALSE)/($F452-VLOOKUP(Z$2,怪物属性!$B$4:$F$29,4,FALSE))</f>
        <v>14.512895023610607</v>
      </c>
      <c r="AA452" s="153">
        <f>$E452/(VLOOKUP(AA$2,怪物属性!$B$4:$F$29,3,FALSE)-$G452)/IF(Z452&lt;0,ABS(Z452),Z452)</f>
        <v>20.310947038635714</v>
      </c>
      <c r="AB452" s="152">
        <f>VLOOKUP(AB$2,怪物属性!$B$4:$F$29,5,FALSE)/($F452-VLOOKUP(AB$2,怪物属性!$B$4:$F$29,4,FALSE))</f>
        <v>25.676494902176909</v>
      </c>
      <c r="AC452" s="153">
        <f>$E452/(VLOOKUP(AC$2,怪物属性!$B$4:$F$29,3,FALSE)-$G452)/IF(AB452&lt;0,ABS(AB452),AB452)</f>
        <v>0.57585781005485281</v>
      </c>
      <c r="AD452" s="152">
        <f>VLOOKUP(AD$2,怪物属性!$B$4:$F$29,5,FALSE)/($F452-VLOOKUP(AD$2,怪物属性!$B$4:$F$29,4,FALSE))</f>
        <v>30.082056422740941</v>
      </c>
      <c r="AE452" s="153">
        <f>$E452/(VLOOKUP(AE$2,怪物属性!$B$4:$F$29,3,FALSE)-$G452)/IF(AD452&lt;0,ABS(AD452),AD452)</f>
        <v>0.38337350194797987</v>
      </c>
      <c r="AF452" s="152">
        <f>VLOOKUP(AF$2,怪物属性!$B$4:$F$29,5,FALSE)/($F452-VLOOKUP(AF$2,怪物属性!$B$4:$F$29,4,FALSE))</f>
        <v>36.666766198865332</v>
      </c>
      <c r="AG452" s="153">
        <f>$E452/(VLOOKUP(AG$2,怪物属性!$B$4:$F$29,3,FALSE)-$G452)/IF(AF452&lt;0,ABS(AF452),AF452)</f>
        <v>0.25636932376364896</v>
      </c>
      <c r="AH452" s="152">
        <f>VLOOKUP(AH$2,怪物属性!$B$4:$F$29,5,FALSE)/($F452-VLOOKUP(AH$2,怪物属性!$B$4:$F$29,4,FALSE))</f>
        <v>42.49033063006862</v>
      </c>
      <c r="AI452" s="153">
        <f>$E452/(VLOOKUP(AI$2,怪物属性!$B$4:$F$29,3,FALSE)-$G452)/IF(AH452&lt;0,ABS(AH452),AH452)</f>
        <v>0.18657094502075824</v>
      </c>
      <c r="AJ452" s="152">
        <f>VLOOKUP(AJ$2,怪物属性!$B$4:$F$29,5,FALSE)/($F452-VLOOKUP(AJ$2,怪物属性!$B$4:$F$29,4,FALSE))</f>
        <v>51.098167539267017</v>
      </c>
      <c r="AK452" s="153">
        <f>$E452/(VLOOKUP(AK$2,怪物属性!$B$4:$F$29,3,FALSE)-$G452)/IF(AJ452&lt;0,ABS(AJ452),AJ452)</f>
        <v>0.13335942139270307</v>
      </c>
      <c r="AL452" s="152">
        <f>VLOOKUP(AL$2,怪物属性!$B$4:$F$29,5,FALSE)/($F452-VLOOKUP(AL$2,怪物属性!$B$4:$F$29,4,FALSE))</f>
        <v>59.308490402905065</v>
      </c>
      <c r="AM452" s="153">
        <f>$E452/(VLOOKUP(AM$2,怪物属性!$B$4:$F$29,3,FALSE)-$G452)/IF(AL452&lt;0,ABS(AL452),AL452)</f>
        <v>9.9676850523397004E-2</v>
      </c>
      <c r="AN452" s="152">
        <f>VLOOKUP(AN$2,怪物属性!$B$4:$F$29,5,FALSE)/($F452-VLOOKUP(AN$2,怪物属性!$B$4:$F$29,4,FALSE))</f>
        <v>70.784604132382526</v>
      </c>
      <c r="AO452" s="153">
        <f>$E452/(VLOOKUP(AO$2,怪物属性!$B$4:$F$29,3,FALSE)-$G452)/IF(AN452&lt;0,ABS(AN452),AN452)</f>
        <v>7.408393425124947E-2</v>
      </c>
      <c r="AP452" s="152">
        <f>VLOOKUP(AP$2,怪物属性!$B$4:$F$29,5,FALSE)/($F452-VLOOKUP(AP$2,怪物属性!$B$4:$F$29,4,FALSE))</f>
        <v>81.75644028103045</v>
      </c>
      <c r="AQ452" s="153">
        <f>$E452/(VLOOKUP(AQ$2,怪物属性!$B$4:$F$29,3,FALSE)-$G452)/IF(AP452&lt;0,ABS(AP452),AP452)</f>
        <v>5.712989716376158E-2</v>
      </c>
      <c r="AR452" s="152">
        <f>VLOOKUP(AR$2,怪物属性!$B$4:$F$29,5,FALSE)/($F452-VLOOKUP(AR$2,怪物属性!$B$4:$F$29,4,FALSE))</f>
        <v>97.71668063704945</v>
      </c>
      <c r="AS452" s="153">
        <f>$E452/(VLOOKUP(AS$2,怪物属性!$B$4:$F$29,3,FALSE)-$G452)/IF(AR452&lt;0,ABS(AR452),AR452)</f>
        <v>4.3009513483216875E-2</v>
      </c>
      <c r="AT452" s="152">
        <f>VLOOKUP(AT$2,怪物属性!$B$4:$F$29,5,FALSE)/($F452-VLOOKUP(AT$2,怪物属性!$B$4:$F$29,4,FALSE))</f>
        <v>114.32844709115895</v>
      </c>
      <c r="AU452" s="153">
        <f>$E452/(VLOOKUP(AU$2,怪物属性!$B$4:$F$29,3,FALSE)-$G452)/IF(AT452&lt;0,ABS(AT452),AT452)</f>
        <v>3.2985025656444893E-2</v>
      </c>
      <c r="AV452" s="152">
        <f>VLOOKUP(AV$2,怪物属性!$B$4:$F$29,5,FALSE)/($F452-VLOOKUP(AV$2,怪物属性!$B$4:$F$29,4,FALSE))</f>
        <v>141.20814013395156</v>
      </c>
      <c r="AW452" s="153">
        <f>$E452/(VLOOKUP(AW$2,怪物属性!$B$4:$F$29,3,FALSE)-$G452)/IF(AV452&lt;0,ABS(AV452),AV452)</f>
        <v>2.3825807085679749E-2</v>
      </c>
      <c r="AX452" s="152">
        <f>VLOOKUP(AX$2,怪物属性!$B$4:$F$29,5,FALSE)/($F452-VLOOKUP(AX$2,怪物属性!$B$4:$F$29,4,FALSE))</f>
        <v>171.65217391304347</v>
      </c>
      <c r="AY452" s="153">
        <f>$E452/(VLOOKUP(AY$2,怪物属性!$B$4:$F$29,3,FALSE)-$G452)/IF(AX452&lt;0,ABS(AX452),AX452)</f>
        <v>1.763527897718389E-2</v>
      </c>
      <c r="AZ452" s="152">
        <f>VLOOKUP(AZ$2,怪物属性!$B$4:$F$29,5,FALSE)/($F452-VLOOKUP(AZ$2,怪物属性!$B$4:$F$29,4,FALSE))</f>
        <v>232.25373134328359</v>
      </c>
      <c r="BA452" s="153">
        <f>$E452/(VLOOKUP(BA$2,怪物属性!$B$4:$F$29,3,FALSE)-$G452)/IF(AZ452&lt;0,ABS(AZ452),AZ452)</f>
        <v>1.1451993457918867E-2</v>
      </c>
      <c r="BB452" s="152">
        <f>VLOOKUP(BB$2,怪物属性!$B$4:$F$29,5,FALSE)/($F452-VLOOKUP(BB$2,怪物属性!$B$4:$F$29,4,FALSE))</f>
        <v>351.42622950819674</v>
      </c>
      <c r="BC452" s="153">
        <f>$E452/(VLOOKUP(BC$2,怪物属性!$B$4:$F$29,3,FALSE)-$G452)/IF(BB452&lt;0,ABS(BB452),BB452)</f>
        <v>6.6050743057968937E-3</v>
      </c>
      <c r="BD452" s="152">
        <f>VLOOKUP(BD$2,怪物属性!$B$4:$F$29,5,FALSE)/($F452-VLOOKUP(BD$2,怪物属性!$B$4:$F$29,4,FALSE))</f>
        <v>3638.8651685393256</v>
      </c>
      <c r="BE452" s="153">
        <f>$E452/(VLOOKUP(BE$2,怪物属性!$B$4:$F$29,3,FALSE)-$G452)/IF(BD452&lt;0,ABS(BD452),BD452)</f>
        <v>5.1308477409873869E-4</v>
      </c>
    </row>
    <row r="453" spans="1:57" x14ac:dyDescent="0.15">
      <c r="A453" s="30">
        <f>VLOOKUP(B453,装备升级!W:AB,静态模拟!C453+1,FALSE)+IF(静态模拟!D453=0,0,VLOOKUP(B453,装备强化!AP:AZ,静态模拟!D453+1,FALSE))</f>
        <v>19568</v>
      </c>
      <c r="B453" s="149">
        <v>40</v>
      </c>
      <c r="C453" s="149">
        <v>1</v>
      </c>
      <c r="D453" s="149">
        <v>7</v>
      </c>
      <c r="E453" s="149">
        <f t="shared" si="19"/>
        <v>32160</v>
      </c>
      <c r="F453" s="22">
        <f t="shared" si="20"/>
        <v>10720</v>
      </c>
      <c r="G453" s="22">
        <f t="shared" si="21"/>
        <v>5360</v>
      </c>
      <c r="H453" s="152">
        <f>VLOOKUP(H$2,怪物属性!$B$4:$F$29,5,FALSE)/($F453-VLOOKUP(H$2,怪物属性!$B$4:$F$29,4,FALSE))</f>
        <v>1.0935143288084463</v>
      </c>
      <c r="I453" s="153">
        <f>$E453/(VLOOKUP(I$2,怪物属性!$B$4:$F$29,3,FALSE)-$G453)/IF(H453&lt;0,ABS(H453),H453)</f>
        <v>-7.7170730824564115</v>
      </c>
      <c r="J453" s="152">
        <f>VLOOKUP(J$2,怪物属性!$B$4:$F$29,5,FALSE)/($F453-VLOOKUP(J$2,怪物属性!$B$4:$F$29,4,FALSE))</f>
        <v>1.6436251920122888</v>
      </c>
      <c r="K453" s="153">
        <f>$E453/(VLOOKUP(K$2,怪物属性!$B$4:$F$29,3,FALSE)-$G453)/IF(J453&lt;0,ABS(J453),J453)</f>
        <v>-5.7752375067583221</v>
      </c>
      <c r="L453" s="152">
        <f>VLOOKUP(L$2,怪物属性!$B$4:$F$29,5,FALSE)/($F453-VLOOKUP(L$2,怪物属性!$B$4:$F$29,4,FALSE))</f>
        <v>2.649415692821369</v>
      </c>
      <c r="M453" s="153">
        <f>$E453/(VLOOKUP(M$2,怪物属性!$B$4:$F$29,3,FALSE)-$G453)/IF(L453&lt;0,ABS(L453),L453)</f>
        <v>-4.0967011541845331</v>
      </c>
      <c r="N453" s="152">
        <f>VLOOKUP(N$2,怪物属性!$B$4:$F$29,5,FALSE)/($F453-VLOOKUP(N$2,怪物属性!$B$4:$F$29,4,FALSE))</f>
        <v>3.5149968091895341</v>
      </c>
      <c r="O453" s="153">
        <f>$E453/(VLOOKUP(O$2,怪物属性!$B$4:$F$29,3,FALSE)-$G453)/IF(N453&lt;0,ABS(N453),N453)</f>
        <v>-3.6063729569259491</v>
      </c>
      <c r="P453" s="152">
        <f>VLOOKUP(P$2,怪物属性!$B$4:$F$29,5,FALSE)/($F453-VLOOKUP(P$2,怪物属性!$B$4:$F$29,4,FALSE))</f>
        <v>4.9744006942184615</v>
      </c>
      <c r="Q453" s="153">
        <f>$E453/(VLOOKUP(Q$2,怪物属性!$B$4:$F$29,3,FALSE)-$G453)/IF(P453&lt;0,ABS(P453),P453)</f>
        <v>-3.066935681448784</v>
      </c>
      <c r="R453" s="152">
        <f>VLOOKUP(R$2,怪物属性!$B$4:$F$29,5,FALSE)/($F453-VLOOKUP(R$2,怪物属性!$B$4:$F$29,4,FALSE))</f>
        <v>6.2413831319960105</v>
      </c>
      <c r="S453" s="153">
        <f>$E453/(VLOOKUP(S$2,怪物属性!$B$4:$F$29,3,FALSE)-$G453)/IF(R453&lt;0,ABS(R453),R453)</f>
        <v>-3.1152986863812964</v>
      </c>
      <c r="T453" s="152">
        <f>VLOOKUP(T$2,怪物属性!$B$4:$F$29,5,FALSE)/($F453-VLOOKUP(T$2,怪物属性!$B$4:$F$29,4,FALSE))</f>
        <v>8.2181489024666217</v>
      </c>
      <c r="U453" s="153">
        <f>$E453/(VLOOKUP(U$2,怪物属性!$B$4:$F$29,3,FALSE)-$G453)/IF(T453&lt;0,ABS(T453),T453)</f>
        <v>-3.2049877231064583</v>
      </c>
      <c r="V453" s="152">
        <f>VLOOKUP(V$2,怪物属性!$B$4:$F$29,5,FALSE)/($F453-VLOOKUP(V$2,怪物属性!$B$4:$F$29,4,FALSE))</f>
        <v>9.8497109826589604</v>
      </c>
      <c r="W453" s="153">
        <f>$E453/(VLOOKUP(W$2,怪物属性!$B$4:$F$29,3,FALSE)-$G453)/IF(V453&lt;0,ABS(V453),V453)</f>
        <v>-4.1699494540679574</v>
      </c>
      <c r="X453" s="152">
        <f>VLOOKUP(X$2,怪物属性!$B$4:$F$29,5,FALSE)/($F453-VLOOKUP(X$2,怪物属性!$B$4:$F$29,4,FALSE))</f>
        <v>12.398889020210378</v>
      </c>
      <c r="Y453" s="153">
        <f>$E453/(VLOOKUP(Y$2,怪物属性!$B$4:$F$29,3,FALSE)-$G453)/IF(X453&lt;0,ABS(X453),X453)</f>
        <v>-7.5620430823902582</v>
      </c>
      <c r="Z453" s="152">
        <f>VLOOKUP(Z$2,怪物属性!$B$4:$F$29,5,FALSE)/($F453-VLOOKUP(Z$2,怪物属性!$B$4:$F$29,4,FALSE))</f>
        <v>14.495344056113193</v>
      </c>
      <c r="AA453" s="153">
        <f>$E453/(VLOOKUP(AA$2,怪物属性!$B$4:$F$29,3,FALSE)-$G453)/IF(Z453&lt;0,ABS(Z453),Z453)</f>
        <v>21.333109999576436</v>
      </c>
      <c r="AB453" s="152">
        <f>VLOOKUP(AB$2,怪物属性!$B$4:$F$29,5,FALSE)/($F453-VLOOKUP(AB$2,怪物属性!$B$4:$F$29,4,FALSE))</f>
        <v>25.641166758392956</v>
      </c>
      <c r="AC453" s="153">
        <f>$E453/(VLOOKUP(AC$2,怪物属性!$B$4:$F$29,3,FALSE)-$G453)/IF(AB453&lt;0,ABS(AB453),AB453)</f>
        <v>0.57852080130588812</v>
      </c>
      <c r="AD453" s="152">
        <f>VLOOKUP(AD$2,怪物属性!$B$4:$F$29,5,FALSE)/($F453-VLOOKUP(AD$2,怪物属性!$B$4:$F$29,4,FALSE))</f>
        <v>30.039039039039039</v>
      </c>
      <c r="AE453" s="153">
        <f>$E453/(VLOOKUP(AE$2,怪物属性!$B$4:$F$29,3,FALSE)-$G453)/IF(AD453&lt;0,ABS(AD453),AD453)</f>
        <v>0.3849718870746543</v>
      </c>
      <c r="AF453" s="152">
        <f>VLOOKUP(AF$2,怪物属性!$B$4:$F$29,5,FALSE)/($F453-VLOOKUP(AF$2,怪物属性!$B$4:$F$29,4,FALSE))</f>
        <v>36.612104949314251</v>
      </c>
      <c r="AG453" s="153">
        <f>$E453/(VLOOKUP(AG$2,怪物属性!$B$4:$F$29,3,FALSE)-$G453)/IF(AF453&lt;0,ABS(AF453),AF453)</f>
        <v>0.25736829957982887</v>
      </c>
      <c r="AH453" s="152">
        <f>VLOOKUP(AH$2,怪物属性!$B$4:$F$29,5,FALSE)/($F453-VLOOKUP(AH$2,怪物属性!$B$4:$F$29,4,FALSE))</f>
        <v>42.424166926191219</v>
      </c>
      <c r="AI453" s="153">
        <f>$E453/(VLOOKUP(AI$2,怪物属性!$B$4:$F$29,3,FALSE)-$G453)/IF(AH453&lt;0,ABS(AH453),AH453)</f>
        <v>0.18726741400585503</v>
      </c>
      <c r="AJ453" s="152">
        <f>VLOOKUP(AJ$2,怪物属性!$B$4:$F$29,5,FALSE)/($F453-VLOOKUP(AJ$2,怪物属性!$B$4:$F$29,4,FALSE))</f>
        <v>51.014701078079057</v>
      </c>
      <c r="AK453" s="153">
        <f>$E453/(VLOOKUP(AK$2,怪物属性!$B$4:$F$29,3,FALSE)-$G453)/IF(AJ453&lt;0,ABS(AJ453),AJ453)</f>
        <v>0.13384427103192414</v>
      </c>
      <c r="AL453" s="152">
        <f>VLOOKUP(AL$2,怪物属性!$B$4:$F$29,5,FALSE)/($F453-VLOOKUP(AL$2,怪物属性!$B$4:$F$29,4,FALSE))</f>
        <v>59.206110823407563</v>
      </c>
      <c r="AM453" s="153">
        <f>$E453/(VLOOKUP(AM$2,怪物属性!$B$4:$F$29,3,FALSE)-$G453)/IF(AL453&lt;0,ABS(AL453),AL453)</f>
        <v>0.1000344702824171</v>
      </c>
      <c r="AN453" s="152">
        <f>VLOOKUP(AN$2,怪物属性!$B$4:$F$29,5,FALSE)/($F453-VLOOKUP(AN$2,怪物属性!$B$4:$F$29,4,FALSE))</f>
        <v>70.65541157145465</v>
      </c>
      <c r="AO453" s="153">
        <f>$E453/(VLOOKUP(AO$2,怪物属性!$B$4:$F$29,3,FALSE)-$G453)/IF(AN453&lt;0,ABS(AN453),AN453)</f>
        <v>7.4349368530267329E-2</v>
      </c>
      <c r="AP453" s="152">
        <f>VLOOKUP(AP$2,怪物属性!$B$4:$F$29,5,FALSE)/($F453-VLOOKUP(AP$2,怪物属性!$B$4:$F$29,4,FALSE))</f>
        <v>81.597195169458516</v>
      </c>
      <c r="AQ453" s="153">
        <f>$E453/(VLOOKUP(AQ$2,怪物属性!$B$4:$F$29,3,FALSE)-$G453)/IF(AP453&lt;0,ABS(AP453),AP453)</f>
        <v>5.7336513601999296E-2</v>
      </c>
      <c r="AR453" s="152">
        <f>VLOOKUP(AR$2,怪物属性!$B$4:$F$29,5,FALSE)/($F453-VLOOKUP(AR$2,怪物属性!$B$4:$F$29,4,FALSE))</f>
        <v>97.512337933918857</v>
      </c>
      <c r="AS453" s="153">
        <f>$E453/(VLOOKUP(AS$2,怪物属性!$B$4:$F$29,3,FALSE)-$G453)/IF(AR453&lt;0,ABS(AR453),AR453)</f>
        <v>4.3168117727032981E-2</v>
      </c>
      <c r="AT453" s="152">
        <f>VLOOKUP(AT$2,怪物属性!$B$4:$F$29,5,FALSE)/($F453-VLOOKUP(AT$2,怪物属性!$B$4:$F$29,4,FALSE))</f>
        <v>114.06718464351006</v>
      </c>
      <c r="AU453" s="153">
        <f>$E453/(VLOOKUP(AU$2,怪物属性!$B$4:$F$29,3,FALSE)-$G453)/IF(AT453&lt;0,ABS(AT453),AT453)</f>
        <v>3.3110875567067974E-2</v>
      </c>
      <c r="AV453" s="152">
        <f>VLOOKUP(AV$2,怪物属性!$B$4:$F$29,5,FALSE)/($F453-VLOOKUP(AV$2,怪物属性!$B$4:$F$29,4,FALSE))</f>
        <v>140.84532374100721</v>
      </c>
      <c r="AW453" s="153">
        <f>$E453/(VLOOKUP(AW$2,怪物属性!$B$4:$F$29,3,FALSE)-$G453)/IF(AV453&lt;0,ABS(AV453),AV453)</f>
        <v>2.3922010405917193E-2</v>
      </c>
      <c r="AX453" s="152">
        <f>VLOOKUP(AX$2,怪物属性!$B$4:$F$29,5,FALSE)/($F453-VLOOKUP(AX$2,怪物属性!$B$4:$F$29,4,FALSE))</f>
        <v>171.14597463874964</v>
      </c>
      <c r="AY453" s="153">
        <f>$E453/(VLOOKUP(AY$2,怪物属性!$B$4:$F$29,3,FALSE)-$G453)/IF(AX453&lt;0,ABS(AX453),AX453)</f>
        <v>1.7712297646338034E-2</v>
      </c>
      <c r="AZ453" s="152">
        <f>VLOOKUP(AZ$2,怪物属性!$B$4:$F$29,5,FALSE)/($F453-VLOOKUP(AZ$2,怪物属性!$B$4:$F$29,4,FALSE))</f>
        <v>231.3903345724907</v>
      </c>
      <c r="BA453" s="153">
        <f>$E453/(VLOOKUP(BA$2,怪物属性!$B$4:$F$29,3,FALSE)-$G453)/IF(AZ453&lt;0,ABS(AZ453),AZ453)</f>
        <v>1.1510221644252373E-2</v>
      </c>
      <c r="BB453" s="152">
        <f>VLOOKUP(BB$2,怪物属性!$B$4:$F$29,5,FALSE)/($F453-VLOOKUP(BB$2,怪物属性!$B$4:$F$29,4,FALSE))</f>
        <v>349.51630434782606</v>
      </c>
      <c r="BC453" s="153">
        <f>$E453/(VLOOKUP(BC$2,怪物属性!$B$4:$F$29,3,FALSE)-$G453)/IF(BB453&lt;0,ABS(BB453),BB453)</f>
        <v>6.6497705381122043E-3</v>
      </c>
      <c r="BD453" s="152">
        <f>VLOOKUP(BD$2,怪物属性!$B$4:$F$29,5,FALSE)/($F453-VLOOKUP(BD$2,怪物属性!$B$4:$F$29,4,FALSE))</f>
        <v>3445.3085106382978</v>
      </c>
      <c r="BE453" s="153">
        <f>$E453/(VLOOKUP(BE$2,怪物属性!$B$4:$F$29,3,FALSE)-$G453)/IF(BD453&lt;0,ABS(BD453),BD453)</f>
        <v>5.425733885805657E-4</v>
      </c>
    </row>
    <row r="454" spans="1:57" x14ac:dyDescent="0.15">
      <c r="A454" s="30">
        <f>VLOOKUP(B454,装备升级!W:AB,静态模拟!C454+1,FALSE)+IF(静态模拟!D454=0,0,VLOOKUP(B454,装备强化!AP:AZ,静态模拟!D454+1,FALSE))</f>
        <v>26330</v>
      </c>
      <c r="B454" s="149">
        <v>40</v>
      </c>
      <c r="C454" s="149">
        <v>1</v>
      </c>
      <c r="D454" s="149">
        <v>8</v>
      </c>
      <c r="E454" s="149">
        <f t="shared" si="19"/>
        <v>32190</v>
      </c>
      <c r="F454" s="22">
        <f t="shared" si="20"/>
        <v>10730</v>
      </c>
      <c r="G454" s="22">
        <f t="shared" si="21"/>
        <v>5365</v>
      </c>
      <c r="H454" s="152">
        <f>VLOOKUP(H$2,怪物属性!$B$4:$F$29,5,FALSE)/($F454-VLOOKUP(H$2,怪物属性!$B$4:$F$29,4,FALSE))</f>
        <v>1.0924158714213963</v>
      </c>
      <c r="I454" s="153">
        <f>$E454/(VLOOKUP(I$2,怪物属性!$B$4:$F$29,3,FALSE)-$G454)/IF(H454&lt;0,ABS(H454),H454)</f>
        <v>-7.721907756813418</v>
      </c>
      <c r="J454" s="152">
        <f>VLOOKUP(J$2,怪物属性!$B$4:$F$29,5,FALSE)/($F454-VLOOKUP(J$2,怪物属性!$B$4:$F$29,4,FALSE))</f>
        <v>1.6419437340153453</v>
      </c>
      <c r="K454" s="153">
        <f>$E454/(VLOOKUP(K$2,怪物属性!$B$4:$F$29,3,FALSE)-$G454)/IF(J454&lt;0,ABS(J454),J454)</f>
        <v>-5.7780174135314324</v>
      </c>
      <c r="L454" s="152">
        <f>VLOOKUP(L$2,怪物属性!$B$4:$F$29,5,FALSE)/($F454-VLOOKUP(L$2,怪物属性!$B$4:$F$29,4,FALSE))</f>
        <v>2.6466541588492807</v>
      </c>
      <c r="M454" s="153">
        <f>$E454/(VLOOKUP(M$2,怪物属性!$B$4:$F$29,3,FALSE)-$G454)/IF(L454&lt;0,ABS(L454),L454)</f>
        <v>-4.0978861160507289</v>
      </c>
      <c r="N454" s="152">
        <f>VLOOKUP(N$2,怪物属性!$B$4:$F$29,5,FALSE)/($F454-VLOOKUP(N$2,怪物属性!$B$4:$F$29,4,FALSE))</f>
        <v>3.5112622184445388</v>
      </c>
      <c r="O454" s="153">
        <f>$E454/(VLOOKUP(O$2,怪物属性!$B$4:$F$29,3,FALSE)-$G454)/IF(N454&lt;0,ABS(N454),N454)</f>
        <v>-3.6064686969872022</v>
      </c>
      <c r="P454" s="152">
        <f>VLOOKUP(P$2,怪物属性!$B$4:$F$29,5,FALSE)/($F454-VLOOKUP(P$2,怪物属性!$B$4:$F$29,4,FALSE))</f>
        <v>4.9690107270560189</v>
      </c>
      <c r="Q454" s="153">
        <f>$E454/(VLOOKUP(Q$2,怪物属性!$B$4:$F$29,3,FALSE)-$G454)/IF(P454&lt;0,ABS(P454),P454)</f>
        <v>-3.0658545365092471</v>
      </c>
      <c r="R454" s="152">
        <f>VLOOKUP(R$2,怪物属性!$B$4:$F$29,5,FALSE)/($F454-VLOOKUP(R$2,怪物属性!$B$4:$F$29,4,FALSE))</f>
        <v>6.2344735968116902</v>
      </c>
      <c r="S454" s="153">
        <f>$E454/(VLOOKUP(S$2,怪物属性!$B$4:$F$29,3,FALSE)-$G454)/IF(R454&lt;0,ABS(R454),R454)</f>
        <v>-3.1122523291778874</v>
      </c>
      <c r="T454" s="152">
        <f>VLOOKUP(T$2,怪物属性!$B$4:$F$29,5,FALSE)/($F454-VLOOKUP(T$2,怪物属性!$B$4:$F$29,4,FALSE))</f>
        <v>8.2088607594936711</v>
      </c>
      <c r="U454" s="153">
        <f>$E454/(VLOOKUP(U$2,怪物属性!$B$4:$F$29,3,FALSE)-$G454)/IF(T454&lt;0,ABS(T454),T454)</f>
        <v>-3.1985092967709394</v>
      </c>
      <c r="V454" s="152">
        <f>VLOOKUP(V$2,怪物属性!$B$4:$F$29,5,FALSE)/($F454-VLOOKUP(V$2,怪物属性!$B$4:$F$29,4,FALSE))</f>
        <v>9.8383371824480363</v>
      </c>
      <c r="W454" s="153">
        <f>$E454/(VLOOKUP(W$2,怪物属性!$B$4:$F$29,3,FALSE)-$G454)/IF(V454&lt;0,ABS(V454),V454)</f>
        <v>-4.1521502109101309</v>
      </c>
      <c r="X454" s="152">
        <f>VLOOKUP(X$2,怪物属性!$B$4:$F$29,5,FALSE)/($F454-VLOOKUP(X$2,怪物属性!$B$4:$F$29,4,FALSE))</f>
        <v>12.384252154409161</v>
      </c>
      <c r="Y454" s="153">
        <f>$E454/(VLOOKUP(Y$2,怪物属性!$B$4:$F$29,3,FALSE)-$G454)/IF(X454&lt;0,ABS(X454),X454)</f>
        <v>-7.469163163563918</v>
      </c>
      <c r="Z454" s="152">
        <f>VLOOKUP(Z$2,怪物属性!$B$4:$F$29,5,FALSE)/($F454-VLOOKUP(Z$2,怪物属性!$B$4:$F$29,4,FALSE))</f>
        <v>14.477835487377703</v>
      </c>
      <c r="AA454" s="153">
        <f>$E454/(VLOOKUP(AA$2,怪物属性!$B$4:$F$29,3,FALSE)-$G454)/IF(Z454&lt;0,ABS(Z454),Z454)</f>
        <v>22.458572307648744</v>
      </c>
      <c r="AB454" s="152">
        <f>VLOOKUP(AB$2,怪物属性!$B$4:$F$29,5,FALSE)/($F454-VLOOKUP(AB$2,怪物属性!$B$4:$F$29,4,FALSE))</f>
        <v>25.605935696619952</v>
      </c>
      <c r="AC454" s="153">
        <f>$E454/(VLOOKUP(AC$2,怪物属性!$B$4:$F$29,3,FALSE)-$G454)/IF(AB454&lt;0,ABS(AB454),AB454)</f>
        <v>0.58119759259738879</v>
      </c>
      <c r="AD454" s="152">
        <f>VLOOKUP(AD$2,怪物属性!$B$4:$F$29,5,FALSE)/($F454-VLOOKUP(AD$2,怪物属性!$B$4:$F$29,4,FALSE))</f>
        <v>29.996144509495931</v>
      </c>
      <c r="AE454" s="153">
        <f>$E454/(VLOOKUP(AE$2,怪物属性!$B$4:$F$29,3,FALSE)-$G454)/IF(AD454&lt;0,ABS(AD454),AD454)</f>
        <v>0.38657705899428196</v>
      </c>
      <c r="AF454" s="152">
        <f>VLOOKUP(AF$2,怪物属性!$B$4:$F$29,5,FALSE)/($F454-VLOOKUP(AF$2,怪物属性!$B$4:$F$29,4,FALSE))</f>
        <v>36.557606430485265</v>
      </c>
      <c r="AG454" s="153">
        <f>$E454/(VLOOKUP(AG$2,怪物属性!$B$4:$F$29,3,FALSE)-$G454)/IF(AF454&lt;0,ABS(AF454),AF454)</f>
        <v>0.25837092352235519</v>
      </c>
      <c r="AH454" s="152">
        <f>VLOOKUP(AH$2,怪物属性!$B$4:$F$29,5,FALSE)/($F454-VLOOKUP(AH$2,怪物属性!$B$4:$F$29,4,FALSE))</f>
        <v>42.35820895522388</v>
      </c>
      <c r="AI454" s="153">
        <f>$E454/(VLOOKUP(AI$2,怪物属性!$B$4:$F$29,3,FALSE)-$G454)/IF(AH454&lt;0,ABS(AH454),AH454)</f>
        <v>0.18796615035304934</v>
      </c>
      <c r="AJ454" s="152">
        <f>VLOOKUP(AJ$2,怪物属性!$B$4:$F$29,5,FALSE)/($F454-VLOOKUP(AJ$2,怪物属性!$B$4:$F$29,4,FALSE))</f>
        <v>50.93150684931507</v>
      </c>
      <c r="AK454" s="153">
        <f>$E454/(VLOOKUP(AK$2,怪物属性!$B$4:$F$29,3,FALSE)-$G454)/IF(AJ454&lt;0,ABS(AJ454),AJ454)</f>
        <v>0.13433055949200803</v>
      </c>
      <c r="AL454" s="152">
        <f>VLOOKUP(AL$2,怪物属性!$B$4:$F$29,5,FALSE)/($F454-VLOOKUP(AL$2,怪物属性!$B$4:$F$29,4,FALSE))</f>
        <v>59.104084094433915</v>
      </c>
      <c r="AM454" s="153">
        <f>$E454/(VLOOKUP(AM$2,怪物属性!$B$4:$F$29,3,FALSE)-$G454)/IF(AL454&lt;0,ABS(AL454),AL454)</f>
        <v>0.10039307171252126</v>
      </c>
      <c r="AN454" s="152">
        <f>VLOOKUP(AN$2,怪物属性!$B$4:$F$29,5,FALSE)/($F454-VLOOKUP(AN$2,怪物属性!$B$4:$F$29,4,FALSE))</f>
        <v>70.526689743122603</v>
      </c>
      <c r="AO454" s="153">
        <f>$E454/(VLOOKUP(AO$2,怪物属性!$B$4:$F$29,3,FALSE)-$G454)/IF(AN454&lt;0,ABS(AN454),AN454)</f>
        <v>7.4615490114466165E-2</v>
      </c>
      <c r="AP454" s="152">
        <f>VLOOKUP(AP$2,怪物属性!$B$4:$F$29,5,FALSE)/($F454-VLOOKUP(AP$2,怪物属性!$B$4:$F$29,4,FALSE))</f>
        <v>81.438569206842928</v>
      </c>
      <c r="AQ454" s="153">
        <f>$E454/(VLOOKUP(AQ$2,怪物属性!$B$4:$F$29,3,FALSE)-$G454)/IF(AP454&lt;0,ABS(AP454),AP454)</f>
        <v>5.7543639345630941E-2</v>
      </c>
      <c r="AR454" s="152">
        <f>VLOOKUP(AR$2,怪物属性!$B$4:$F$29,5,FALSE)/($F454-VLOOKUP(AR$2,怪物属性!$B$4:$F$29,4,FALSE))</f>
        <v>97.308848080133558</v>
      </c>
      <c r="AS454" s="153">
        <f>$E454/(VLOOKUP(AS$2,怪物属性!$B$4:$F$29,3,FALSE)-$G454)/IF(AR454&lt;0,ABS(AR454),AR454)</f>
        <v>4.3327098232366398E-2</v>
      </c>
      <c r="AT454" s="152">
        <f>VLOOKUP(AT$2,怪物属性!$B$4:$F$29,5,FALSE)/($F454-VLOOKUP(AT$2,怪物属性!$B$4:$F$29,4,FALSE))</f>
        <v>113.80711354309166</v>
      </c>
      <c r="AU454" s="153">
        <f>$E454/(VLOOKUP(AU$2,怪物属性!$B$4:$F$29,3,FALSE)-$G454)/IF(AT454&lt;0,ABS(AT454),AT454)</f>
        <v>3.3237014610865562E-2</v>
      </c>
      <c r="AV454" s="152">
        <f>VLOOKUP(AV$2,怪物属性!$B$4:$F$29,5,FALSE)/($F454-VLOOKUP(AV$2,怪物属性!$B$4:$F$29,4,FALSE))</f>
        <v>140.48436699128652</v>
      </c>
      <c r="AW454" s="153">
        <f>$E454/(VLOOKUP(AW$2,怪物属性!$B$4:$F$29,3,FALSE)-$G454)/IF(AV454&lt;0,ABS(AV454),AV454)</f>
        <v>2.4018429301014478E-2</v>
      </c>
      <c r="AX454" s="152">
        <f>VLOOKUP(AX$2,怪物属性!$B$4:$F$29,5,FALSE)/($F454-VLOOKUP(AX$2,怪物属性!$B$4:$F$29,4,FALSE))</f>
        <v>170.64275213172596</v>
      </c>
      <c r="AY454" s="153">
        <f>$E454/(VLOOKUP(AY$2,怪物属性!$B$4:$F$29,3,FALSE)-$G454)/IF(AX454&lt;0,ABS(AX454),AX454)</f>
        <v>1.7789486443262954E-2</v>
      </c>
      <c r="AZ454" s="152">
        <f>VLOOKUP(AZ$2,怪物属性!$B$4:$F$29,5,FALSE)/($F454-VLOOKUP(AZ$2,怪物属性!$B$4:$F$29,4,FALSE))</f>
        <v>230.53333333333333</v>
      </c>
      <c r="BA454" s="153">
        <f>$E454/(VLOOKUP(BA$2,怪物属性!$B$4:$F$29,3,FALSE)-$G454)/IF(AZ454&lt;0,ABS(AZ454),AZ454)</f>
        <v>1.1568577935821646E-2</v>
      </c>
      <c r="BB454" s="152">
        <f>VLOOKUP(BB$2,怪物属性!$B$4:$F$29,5,FALSE)/($F454-VLOOKUP(BB$2,怪物属性!$B$4:$F$29,4,FALSE))</f>
        <v>347.62702702702705</v>
      </c>
      <c r="BC454" s="153">
        <f>$E454/(VLOOKUP(BC$2,怪物属性!$B$4:$F$29,3,FALSE)-$G454)/IF(BB454&lt;0,ABS(BB454),BB454)</f>
        <v>6.6945665339244557E-3</v>
      </c>
      <c r="BD454" s="152">
        <f>VLOOKUP(BD$2,怪物属性!$B$4:$F$29,5,FALSE)/($F454-VLOOKUP(BD$2,怪物属性!$B$4:$F$29,4,FALSE))</f>
        <v>3271.3030303030305</v>
      </c>
      <c r="BE454" s="153">
        <f>$E454/(VLOOKUP(BE$2,怪物属性!$B$4:$F$29,3,FALSE)-$G454)/IF(BD454&lt;0,ABS(BD454),BD454)</f>
        <v>5.7213300807404583E-4</v>
      </c>
    </row>
    <row r="455" spans="1:57" x14ac:dyDescent="0.15">
      <c r="A455" s="30">
        <f>VLOOKUP(B455,装备升级!W:AB,静态模拟!C455+1,FALSE)+IF(静态模拟!D455=0,0,VLOOKUP(B455,装备强化!AP:AZ,静态模拟!D455+1,FALSE))</f>
        <v>35626</v>
      </c>
      <c r="B455" s="149">
        <v>40</v>
      </c>
      <c r="C455" s="149">
        <v>1</v>
      </c>
      <c r="D455" s="149">
        <v>9</v>
      </c>
      <c r="E455" s="149">
        <f t="shared" ref="E455:E518" si="22">1020+180*B455+7050+C455*(B455*420-120)+C455*D455*30</f>
        <v>32220</v>
      </c>
      <c r="F455" s="22">
        <f t="shared" ref="F455:F518" si="23">340+60*B455+2350+C455*(B455*140-40)+C455*D455*10</f>
        <v>10740</v>
      </c>
      <c r="G455" s="22">
        <f t="shared" ref="G455:G518" si="24">170+30*B455+1175+C455*(B455*70-20)+C455*D455*5</f>
        <v>5370</v>
      </c>
      <c r="H455" s="152">
        <f>VLOOKUP(H$2,怪物属性!$B$4:$F$29,5,FALSE)/($F455-VLOOKUP(H$2,怪物属性!$B$4:$F$29,4,FALSE))</f>
        <v>1.0913196186653287</v>
      </c>
      <c r="I455" s="153">
        <f>$E455/(VLOOKUP(I$2,怪物属性!$B$4:$F$29,3,FALSE)-$G455)/IF(H455&lt;0,ABS(H455),H455)</f>
        <v>-7.7267442175274574</v>
      </c>
      <c r="J455" s="152">
        <f>VLOOKUP(J$2,怪物属性!$B$4:$F$29,5,FALSE)/($F455-VLOOKUP(J$2,怪物属性!$B$4:$F$29,4,FALSE))</f>
        <v>1.6402657128257536</v>
      </c>
      <c r="K455" s="153">
        <f>$E455/(VLOOKUP(K$2,怪物属性!$B$4:$F$29,3,FALSE)-$G455)/IF(J455&lt;0,ABS(J455),J455)</f>
        <v>-5.7808001408195038</v>
      </c>
      <c r="L455" s="152">
        <f>VLOOKUP(L$2,怪物属性!$B$4:$F$29,5,FALSE)/($F455-VLOOKUP(L$2,怪物属性!$B$4:$F$29,4,FALSE))</f>
        <v>2.6438983756768013</v>
      </c>
      <c r="M455" s="153">
        <f>$E455/(VLOOKUP(M$2,怪物属性!$B$4:$F$29,3,FALSE)-$G455)/IF(L455&lt;0,ABS(L455),L455)</f>
        <v>-4.0990750402011296</v>
      </c>
      <c r="N455" s="152">
        <f>VLOOKUP(N$2,怪物属性!$B$4:$F$29,5,FALSE)/($F455-VLOOKUP(N$2,怪物属性!$B$4:$F$29,4,FALSE))</f>
        <v>3.5075355550838463</v>
      </c>
      <c r="O455" s="153">
        <f>$E455/(VLOOKUP(O$2,怪物属性!$B$4:$F$29,3,FALSE)-$G455)/IF(N455&lt;0,ABS(N455),N455)</f>
        <v>-3.6065711893098205</v>
      </c>
      <c r="P455" s="152">
        <f>VLOOKUP(P$2,怪物属性!$B$4:$F$29,5,FALSE)/($F455-VLOOKUP(P$2,怪物属性!$B$4:$F$29,4,FALSE))</f>
        <v>4.9636324277519215</v>
      </c>
      <c r="Q455" s="153">
        <f>$E455/(VLOOKUP(Q$2,怪物属性!$B$4:$F$29,3,FALSE)-$G455)/IF(P455&lt;0,ABS(P455),P455)</f>
        <v>-3.0647846734543562</v>
      </c>
      <c r="R455" s="152">
        <f>VLOOKUP(R$2,怪物属性!$B$4:$F$29,5,FALSE)/($F455-VLOOKUP(R$2,怪物属性!$B$4:$F$29,4,FALSE))</f>
        <v>6.2275793431383386</v>
      </c>
      <c r="S455" s="153">
        <f>$E455/(VLOOKUP(S$2,怪物属性!$B$4:$F$29,3,FALSE)-$G455)/IF(R455&lt;0,ABS(R455),R455)</f>
        <v>-3.109230682153453</v>
      </c>
      <c r="T455" s="152">
        <f>VLOOKUP(T$2,怪物属性!$B$4:$F$29,5,FALSE)/($F455-VLOOKUP(T$2,怪物属性!$B$4:$F$29,4,FALSE))</f>
        <v>8.1995935877173185</v>
      </c>
      <c r="U455" s="153">
        <f>$E455/(VLOOKUP(U$2,怪物属性!$B$4:$F$29,3,FALSE)-$G455)/IF(T455&lt;0,ABS(T455),T455)</f>
        <v>-3.1920902084411327</v>
      </c>
      <c r="V455" s="152">
        <f>VLOOKUP(V$2,怪物属性!$B$4:$F$29,5,FALSE)/($F455-VLOOKUP(V$2,怪物属性!$B$4:$F$29,4,FALSE))</f>
        <v>9.8269896193771622</v>
      </c>
      <c r="W455" s="153">
        <f>$E455/(VLOOKUP(W$2,怪物属性!$B$4:$F$29,3,FALSE)-$G455)/IF(V455&lt;0,ABS(V455),V455)</f>
        <v>-4.1345843027902598</v>
      </c>
      <c r="X455" s="152">
        <f>VLOOKUP(X$2,怪物属性!$B$4:$F$29,5,FALSE)/($F455-VLOOKUP(X$2,怪物属性!$B$4:$F$29,4,FALSE))</f>
        <v>12.369649805447471</v>
      </c>
      <c r="Y455" s="153">
        <f>$E455/(VLOOKUP(Y$2,怪物属性!$B$4:$F$29,3,FALSE)-$G455)/IF(X455&lt;0,ABS(X455),X455)</f>
        <v>-7.3789306060398134</v>
      </c>
      <c r="Z455" s="152">
        <f>VLOOKUP(Z$2,怪物属性!$B$4:$F$29,5,FALSE)/($F455-VLOOKUP(Z$2,怪物属性!$B$4:$F$29,4,FALSE))</f>
        <v>14.460369163952226</v>
      </c>
      <c r="AA455" s="153">
        <f>$E455/(VLOOKUP(AA$2,怪物属性!$B$4:$F$29,3,FALSE)-$G455)/IF(Z455&lt;0,ABS(Z455),Z455)</f>
        <v>23.703817901224706</v>
      </c>
      <c r="AB455" s="152">
        <f>VLOOKUP(AB$2,怪物属性!$B$4:$F$29,5,FALSE)/($F455-VLOOKUP(AB$2,怪物属性!$B$4:$F$29,4,FALSE))</f>
        <v>25.570801317233808</v>
      </c>
      <c r="AC455" s="153">
        <f>$E455/(VLOOKUP(AC$2,怪物属性!$B$4:$F$29,3,FALSE)-$G455)/IF(AB455&lt;0,ABS(AB455),AB455)</f>
        <v>0.58388827985178615</v>
      </c>
      <c r="AD455" s="152">
        <f>VLOOKUP(AD$2,怪物属性!$B$4:$F$29,5,FALSE)/($F455-VLOOKUP(AD$2,怪物属性!$B$4:$F$29,4,FALSE))</f>
        <v>29.953372308569801</v>
      </c>
      <c r="AE455" s="153">
        <f>$E455/(VLOOKUP(AE$2,怪物属性!$B$4:$F$29,3,FALSE)-$G455)/IF(AD455&lt;0,ABS(AD455),AD455)</f>
        <v>0.3881890544451862</v>
      </c>
      <c r="AF455" s="152">
        <f>VLOOKUP(AF$2,怪物属性!$B$4:$F$29,5,FALSE)/($F455-VLOOKUP(AF$2,怪物属性!$B$4:$F$29,4,FALSE))</f>
        <v>36.503269916765753</v>
      </c>
      <c r="AG455" s="153">
        <f>$E455/(VLOOKUP(AG$2,怪物属性!$B$4:$F$29,3,FALSE)-$G455)/IF(AF455&lt;0,ABS(AF455),AF455)</f>
        <v>0.25937721167171418</v>
      </c>
      <c r="AH455" s="152">
        <f>VLOOKUP(AH$2,怪物属性!$B$4:$F$29,5,FALSE)/($F455-VLOOKUP(AH$2,怪物属性!$B$4:$F$29,4,FALSE))</f>
        <v>42.292455759081029</v>
      </c>
      <c r="AI455" s="153">
        <f>$E455/(VLOOKUP(AI$2,怪物属性!$B$4:$F$29,3,FALSE)-$G455)/IF(AH455&lt;0,ABS(AH455),AH455)</f>
        <v>0.18866716248493437</v>
      </c>
      <c r="AJ455" s="152">
        <f>VLOOKUP(AJ$2,怪物属性!$B$4:$F$29,5,FALSE)/($F455-VLOOKUP(AJ$2,怪物属性!$B$4:$F$29,4,FALSE))</f>
        <v>50.848583523282322</v>
      </c>
      <c r="AK455" s="153">
        <f>$E455/(VLOOKUP(AK$2,怪物属性!$B$4:$F$29,3,FALSE)-$G455)/IF(AJ455&lt;0,ABS(AJ455),AJ455)</f>
        <v>0.1348182913649362</v>
      </c>
      <c r="AL455" s="152">
        <f>VLOOKUP(AL$2,怪物属性!$B$4:$F$29,5,FALSE)/($F455-VLOOKUP(AL$2,怪物属性!$B$4:$F$29,4,FALSE))</f>
        <v>59.002408394976776</v>
      </c>
      <c r="AM455" s="153">
        <f>$E455/(VLOOKUP(AM$2,怪物属性!$B$4:$F$29,3,FALSE)-$G455)/IF(AL455&lt;0,ABS(AL455),AL455)</f>
        <v>0.10075265753051138</v>
      </c>
      <c r="AN455" s="152">
        <f>VLOOKUP(AN$2,怪物属性!$B$4:$F$29,5,FALSE)/($F455-VLOOKUP(AN$2,怪物属性!$B$4:$F$29,4,FALSE))</f>
        <v>70.398436079287137</v>
      </c>
      <c r="AO455" s="153">
        <f>$E455/(VLOOKUP(AO$2,怪物属性!$B$4:$F$29,3,FALSE)-$G455)/IF(AN455&lt;0,ABS(AN455),AN455)</f>
        <v>7.4882300690622447E-2</v>
      </c>
      <c r="AP455" s="152">
        <f>VLOOKUP(AP$2,怪物属性!$B$4:$F$29,5,FALSE)/($F455-VLOOKUP(AP$2,怪物属性!$B$4:$F$29,4,FALSE))</f>
        <v>81.28055878928987</v>
      </c>
      <c r="AQ455" s="153">
        <f>$E455/(VLOOKUP(AQ$2,怪物属性!$B$4:$F$29,3,FALSE)-$G455)/IF(AP455&lt;0,ABS(AP455),AP455)</f>
        <v>5.7751275507649046E-2</v>
      </c>
      <c r="AR455" s="152">
        <f>VLOOKUP(AR$2,怪物属性!$B$4:$F$29,5,FALSE)/($F455-VLOOKUP(AR$2,怪物属性!$B$4:$F$29,4,FALSE))</f>
        <v>97.106205747605159</v>
      </c>
      <c r="AS455" s="153">
        <f>$E455/(VLOOKUP(AS$2,怪物属性!$B$4:$F$29,3,FALSE)-$G455)/IF(AR455&lt;0,ABS(AR455),AR455)</f>
        <v>4.3486455738918676E-2</v>
      </c>
      <c r="AT455" s="152">
        <f>VLOOKUP(AT$2,怪物属性!$B$4:$F$29,5,FALSE)/($F455-VLOOKUP(AT$2,怪物属性!$B$4:$F$29,4,FALSE))</f>
        <v>113.54822565969063</v>
      </c>
      <c r="AU455" s="153">
        <f>$E455/(VLOOKUP(AU$2,怪物属性!$B$4:$F$29,3,FALSE)-$G455)/IF(AT455&lt;0,ABS(AT455),AT455)</f>
        <v>3.3363443297772709E-2</v>
      </c>
      <c r="AV455" s="152">
        <f>VLOOKUP(AV$2,怪物属性!$B$4:$F$29,5,FALSE)/($F455-VLOOKUP(AV$2,怪物属性!$B$4:$F$29,4,FALSE))</f>
        <v>140.12525562372187</v>
      </c>
      <c r="AW455" s="153">
        <f>$E455/(VLOOKUP(AW$2,怪物属性!$B$4:$F$29,3,FALSE)-$G455)/IF(AV455&lt;0,ABS(AV455),AV455)</f>
        <v>2.4115064110103522E-2</v>
      </c>
      <c r="AX455" s="152">
        <f>VLOOKUP(AX$2,怪物属性!$B$4:$F$29,5,FALSE)/($F455-VLOOKUP(AX$2,怪物属性!$B$4:$F$29,4,FALSE))</f>
        <v>170.14248021108179</v>
      </c>
      <c r="AY455" s="153">
        <f>$E455/(VLOOKUP(AY$2,怪物属性!$B$4:$F$29,3,FALSE)-$G455)/IF(AX455&lt;0,ABS(AX455),AX455)</f>
        <v>1.7866845608728206E-2</v>
      </c>
      <c r="AZ455" s="152">
        <f>VLOOKUP(AZ$2,怪物属性!$B$4:$F$29,5,FALSE)/($F455-VLOOKUP(AZ$2,怪物属性!$B$4:$F$29,4,FALSE))</f>
        <v>229.68265682656826</v>
      </c>
      <c r="BA455" s="153">
        <f>$E455/(VLOOKUP(BA$2,怪物属性!$B$4:$F$29,3,FALSE)-$G455)/IF(AZ455&lt;0,ABS(AZ455),AZ455)</f>
        <v>1.1627062491895523E-2</v>
      </c>
      <c r="BB455" s="152">
        <f>VLOOKUP(BB$2,怪物属性!$B$4:$F$29,5,FALSE)/($F455-VLOOKUP(BB$2,怪物属性!$B$4:$F$29,4,FALSE))</f>
        <v>345.75806451612902</v>
      </c>
      <c r="BC455" s="153">
        <f>$E455/(VLOOKUP(BC$2,怪物属性!$B$4:$F$29,3,FALSE)-$G455)/IF(BB455&lt;0,ABS(BB455),BB455)</f>
        <v>6.7394624014604889E-3</v>
      </c>
      <c r="BD455" s="152">
        <f>VLOOKUP(BD$2,怪物属性!$B$4:$F$29,5,FALSE)/($F455-VLOOKUP(BD$2,怪物属性!$B$4:$F$29,4,FALSE))</f>
        <v>3114.0288461538462</v>
      </c>
      <c r="BE455" s="153">
        <f>$E455/(VLOOKUP(BE$2,怪物属性!$B$4:$F$29,3,FALSE)-$G455)/IF(BD455&lt;0,ABS(BD455),BD455)</f>
        <v>6.0176369452376321E-4</v>
      </c>
    </row>
    <row r="456" spans="1:57" x14ac:dyDescent="0.15">
      <c r="A456" s="30">
        <f>VLOOKUP(B456,装备升级!W:AB,静态模拟!C456+1,FALSE)+IF(静态模拟!D456=0,0,VLOOKUP(B456,装备强化!AP:AZ,静态模拟!D456+1,FALSE))</f>
        <v>46698</v>
      </c>
      <c r="B456" s="149">
        <v>40</v>
      </c>
      <c r="C456" s="149">
        <v>1</v>
      </c>
      <c r="D456" s="149">
        <v>10</v>
      </c>
      <c r="E456" s="149">
        <f t="shared" si="22"/>
        <v>32250</v>
      </c>
      <c r="F456" s="22">
        <f t="shared" si="23"/>
        <v>10750</v>
      </c>
      <c r="G456" s="22">
        <f t="shared" si="24"/>
        <v>5375</v>
      </c>
      <c r="H456" s="152">
        <f>VLOOKUP(H$2,怪物属性!$B$4:$F$29,5,FALSE)/($F456-VLOOKUP(H$2,怪物属性!$B$4:$F$29,4,FALSE))</f>
        <v>1.0902255639097744</v>
      </c>
      <c r="I456" s="153">
        <f>$E456/(VLOOKUP(I$2,怪物属性!$B$4:$F$29,3,FALSE)-$G456)/IF(H456&lt;0,ABS(H456),H456)</f>
        <v>-7.7315824575950387</v>
      </c>
      <c r="J456" s="152">
        <f>VLOOKUP(J$2,怪物属性!$B$4:$F$29,5,FALSE)/($F456-VLOOKUP(J$2,怪物属性!$B$4:$F$29,4,FALSE))</f>
        <v>1.6385911179173047</v>
      </c>
      <c r="K456" s="153">
        <f>$E456/(VLOOKUP(K$2,怪物属性!$B$4:$F$29,3,FALSE)-$G456)/IF(J456&lt;0,ABS(J456),J456)</f>
        <v>-5.7835856761900573</v>
      </c>
      <c r="L456" s="152">
        <f>VLOOKUP(L$2,怪物属性!$B$4:$F$29,5,FALSE)/($F456-VLOOKUP(L$2,怪物属性!$B$4:$F$29,4,FALSE))</f>
        <v>2.6411483253588517</v>
      </c>
      <c r="M456" s="153">
        <f>$E456/(VLOOKUP(M$2,怪物属性!$B$4:$F$29,3,FALSE)-$G456)/IF(L456&lt;0,ABS(L456),L456)</f>
        <v>-4.1002679066779573</v>
      </c>
      <c r="N456" s="152">
        <f>VLOOKUP(N$2,怪物属性!$B$4:$F$29,5,FALSE)/($F456-VLOOKUP(N$2,怪物属性!$B$4:$F$29,4,FALSE))</f>
        <v>3.5038167938931299</v>
      </c>
      <c r="O456" s="153">
        <f>$E456/(VLOOKUP(O$2,怪物属性!$B$4:$F$29,3,FALSE)-$G456)/IF(N456&lt;0,ABS(N456),N456)</f>
        <v>-3.6066803942057488</v>
      </c>
      <c r="P456" s="152">
        <f>VLOOKUP(P$2,怪物属性!$B$4:$F$29,5,FALSE)/($F456-VLOOKUP(P$2,怪物属性!$B$4:$F$29,4,FALSE))</f>
        <v>4.9582657584603744</v>
      </c>
      <c r="Q456" s="153">
        <f>$E456/(VLOOKUP(Q$2,怪物属性!$B$4:$F$29,3,FALSE)-$G456)/IF(P456&lt;0,ABS(P456),P456)</f>
        <v>-3.0637260125722565</v>
      </c>
      <c r="R456" s="152">
        <f>VLOOKUP(R$2,怪物属性!$B$4:$F$29,5,FALSE)/($F456-VLOOKUP(R$2,怪物属性!$B$4:$F$29,4,FALSE))</f>
        <v>6.2207003203358004</v>
      </c>
      <c r="S456" s="153">
        <f>$E456/(VLOOKUP(S$2,怪物属性!$B$4:$F$29,3,FALSE)-$G456)/IF(R456&lt;0,ABS(R456),R456)</f>
        <v>-3.1062335232272944</v>
      </c>
      <c r="T456" s="152">
        <f>VLOOKUP(T$2,怪物属性!$B$4:$F$29,5,FALSE)/($F456-VLOOKUP(T$2,怪物属性!$B$4:$F$29,4,FALSE))</f>
        <v>8.1903473161930531</v>
      </c>
      <c r="U456" s="153">
        <f>$E456/(VLOOKUP(U$2,怪物属性!$B$4:$F$29,3,FALSE)-$G456)/IF(T456&lt;0,ABS(T456),T456)</f>
        <v>-3.1857297379956098</v>
      </c>
      <c r="V456" s="152">
        <f>VLOOKUP(V$2,怪物属性!$B$4:$F$29,5,FALSE)/($F456-VLOOKUP(V$2,怪物属性!$B$4:$F$29,4,FALSE))</f>
        <v>9.8156682027649769</v>
      </c>
      <c r="W456" s="153">
        <f>$E456/(VLOOKUP(W$2,怪物属性!$B$4:$F$29,3,FALSE)-$G456)/IF(V456&lt;0,ABS(V456),V456)</f>
        <v>-4.1172473437113917</v>
      </c>
      <c r="X456" s="152">
        <f>VLOOKUP(X$2,怪物属性!$B$4:$F$29,5,FALSE)/($F456-VLOOKUP(X$2,怪物属性!$B$4:$F$29,4,FALSE))</f>
        <v>12.355081851372042</v>
      </c>
      <c r="Y456" s="153">
        <f>$E456/(VLOOKUP(Y$2,怪物属性!$B$4:$F$29,3,FALSE)-$G456)/IF(X456&lt;0,ABS(X456),X456)</f>
        <v>-7.2912344868583521</v>
      </c>
      <c r="Z456" s="152">
        <f>VLOOKUP(Z$2,怪物属性!$B$4:$F$29,5,FALSE)/($F456-VLOOKUP(Z$2,怪物属性!$B$4:$F$29,4,FALSE))</f>
        <v>14.442944933124473</v>
      </c>
      <c r="AA456" s="153">
        <f>$E456/(VLOOKUP(AA$2,怪物属性!$B$4:$F$29,3,FALSE)-$G456)/IF(Z456&lt;0,ABS(Z456),Z456)</f>
        <v>25.089034974490325</v>
      </c>
      <c r="AB456" s="152">
        <f>VLOOKUP(AB$2,怪物属性!$B$4:$F$29,5,FALSE)/($F456-VLOOKUP(AB$2,怪物属性!$B$4:$F$29,4,FALSE))</f>
        <v>25.535763222800767</v>
      </c>
      <c r="AC456" s="153">
        <f>$E456/(VLOOKUP(AC$2,怪物属性!$B$4:$F$29,3,FALSE)-$G456)/IF(AB456&lt;0,ABS(AB456),AB456)</f>
        <v>0.58659295988256999</v>
      </c>
      <c r="AD456" s="152">
        <f>VLOOKUP(AD$2,怪物属性!$B$4:$F$29,5,FALSE)/($F456-VLOOKUP(AD$2,怪物属性!$B$4:$F$29,4,FALSE))</f>
        <v>29.910721913712088</v>
      </c>
      <c r="AE456" s="153">
        <f>$E456/(VLOOKUP(AE$2,怪物属性!$B$4:$F$29,3,FALSE)-$G456)/IF(AD456&lt;0,ABS(AD456),AD456)</f>
        <v>0.389807910431333</v>
      </c>
      <c r="AF456" s="152">
        <f>VLOOKUP(AF$2,怪物属性!$B$4:$F$29,5,FALSE)/($F456-VLOOKUP(AF$2,怪物属性!$B$4:$F$29,4,FALSE))</f>
        <v>36.4490946868507</v>
      </c>
      <c r="AG456" s="153">
        <f>$E456/(VLOOKUP(AG$2,怪物属性!$B$4:$F$29,3,FALSE)-$G456)/IF(AF456&lt;0,ABS(AF456),AF456)</f>
        <v>0.26038718020303903</v>
      </c>
      <c r="AH456" s="152">
        <f>VLOOKUP(AH$2,怪物属性!$B$4:$F$29,5,FALSE)/($F456-VLOOKUP(AH$2,怪物属性!$B$4:$F$29,4,FALSE))</f>
        <v>42.226906385616864</v>
      </c>
      <c r="AI456" s="153">
        <f>$E456/(VLOOKUP(AI$2,怪物属性!$B$4:$F$29,3,FALSE)-$G456)/IF(AH456&lt;0,ABS(AH456),AH456)</f>
        <v>0.1893704588658717</v>
      </c>
      <c r="AJ456" s="152">
        <f>VLOOKUP(AJ$2,怪物属性!$B$4:$F$29,5,FALSE)/($F456-VLOOKUP(AJ$2,怪物属性!$B$4:$F$29,4,FALSE))</f>
        <v>50.765929778933682</v>
      </c>
      <c r="AK456" s="153">
        <f>$E456/(VLOOKUP(AK$2,怪物属性!$B$4:$F$29,3,FALSE)-$G456)/IF(AJ456&lt;0,ABS(AJ456),AJ456)</f>
        <v>0.13530747126225129</v>
      </c>
      <c r="AL456" s="152">
        <f>VLOOKUP(AL$2,怪物属性!$B$4:$F$29,5,FALSE)/($F456-VLOOKUP(AL$2,怪物属性!$B$4:$F$29,4,FALSE))</f>
        <v>58.901081916537869</v>
      </c>
      <c r="AM456" s="153">
        <f>$E456/(VLOOKUP(AM$2,怪物属性!$B$4:$F$29,3,FALSE)-$G456)/IF(AL456&lt;0,ABS(AL456),AL456)</f>
        <v>0.10111323046322369</v>
      </c>
      <c r="AN456" s="152">
        <f>VLOOKUP(AN$2,怪物属性!$B$4:$F$29,5,FALSE)/($F456-VLOOKUP(AN$2,怪物属性!$B$4:$F$29,4,FALSE))</f>
        <v>70.270648030495551</v>
      </c>
      <c r="AO456" s="153">
        <f>$E456/(VLOOKUP(AO$2,怪物属性!$B$4:$F$29,3,FALSE)-$G456)/IF(AN456&lt;0,ABS(AN456),AN456)</f>
        <v>7.5149801951036696E-2</v>
      </c>
      <c r="AP456" s="152">
        <f>VLOOKUP(AP$2,怪物属性!$B$4:$F$29,5,FALSE)/($F456-VLOOKUP(AP$2,怪物属性!$B$4:$F$29,4,FALSE))</f>
        <v>81.123160340821073</v>
      </c>
      <c r="AQ456" s="153">
        <f>$E456/(VLOOKUP(AQ$2,怪物属性!$B$4:$F$29,3,FALSE)-$G456)/IF(AP456&lt;0,ABS(AP456),AP456)</f>
        <v>5.7959423204291503E-2</v>
      </c>
      <c r="AR456" s="152">
        <f>VLOOKUP(AR$2,怪物属性!$B$4:$F$29,5,FALSE)/($F456-VLOOKUP(AR$2,怪物属性!$B$4:$F$29,4,FALSE))</f>
        <v>96.904405652535331</v>
      </c>
      <c r="AS456" s="153">
        <f>$E456/(VLOOKUP(AS$2,怪物属性!$B$4:$F$29,3,FALSE)-$G456)/IF(AR456&lt;0,ABS(AR456),AR456)</f>
        <v>4.3646190988331536E-2</v>
      </c>
      <c r="AT456" s="152">
        <f>VLOOKUP(AT$2,怪物属性!$B$4:$F$29,5,FALSE)/($F456-VLOOKUP(AT$2,怪物属性!$B$4:$F$29,4,FALSE))</f>
        <v>113.29051293690422</v>
      </c>
      <c r="AU456" s="153">
        <f>$E456/(VLOOKUP(AU$2,怪物属性!$B$4:$F$29,3,FALSE)-$G456)/IF(AT456&lt;0,ABS(AT456),AT456)</f>
        <v>3.34901621389243E-2</v>
      </c>
      <c r="AV456" s="152">
        <f>VLOOKUP(AV$2,怪物属性!$B$4:$F$29,5,FALSE)/($F456-VLOOKUP(AV$2,怪物属性!$B$4:$F$29,4,FALSE))</f>
        <v>139.7679755226925</v>
      </c>
      <c r="AW456" s="153">
        <f>$E456/(VLOOKUP(AW$2,怪物属性!$B$4:$F$29,3,FALSE)-$G456)/IF(AV456&lt;0,ABS(AV456),AV456)</f>
        <v>2.4211915173027971E-2</v>
      </c>
      <c r="AX456" s="152">
        <f>VLOOKUP(AX$2,怪物属性!$B$4:$F$29,5,FALSE)/($F456-VLOOKUP(AX$2,怪物属性!$B$4:$F$29,4,FALSE))</f>
        <v>169.64513300204618</v>
      </c>
      <c r="AY456" s="153">
        <f>$E456/(VLOOKUP(AY$2,怪物属性!$B$4:$F$29,3,FALSE)-$G456)/IF(AX456&lt;0,ABS(AX456),AX456)</f>
        <v>1.7944375383957888E-2</v>
      </c>
      <c r="AZ456" s="152">
        <f>VLOOKUP(AZ$2,怪物属性!$B$4:$F$29,5,FALSE)/($F456-VLOOKUP(AZ$2,怪物属性!$B$4:$F$29,4,FALSE))</f>
        <v>228.83823529411765</v>
      </c>
      <c r="BA456" s="153">
        <f>$E456/(VLOOKUP(BA$2,怪物属性!$B$4:$F$29,3,FALSE)-$G456)/IF(AZ456&lt;0,ABS(AZ456),AZ456)</f>
        <v>1.1685675472006971E-2</v>
      </c>
      <c r="BB456" s="152">
        <f>VLOOKUP(BB$2,怪物属性!$B$4:$F$29,5,FALSE)/($F456-VLOOKUP(BB$2,怪物属性!$B$4:$F$29,4,FALSE))</f>
        <v>343.90909090909093</v>
      </c>
      <c r="BC456" s="153">
        <f>$E456/(VLOOKUP(BC$2,怪物属性!$B$4:$F$29,3,FALSE)-$G456)/IF(BB456&lt;0,ABS(BB456),BB456)</f>
        <v>6.7844582491037335E-3</v>
      </c>
      <c r="BD456" s="152">
        <f>VLOOKUP(BD$2,怪物属性!$B$4:$F$29,5,FALSE)/($F456-VLOOKUP(BD$2,怪物属性!$B$4:$F$29,4,FALSE))</f>
        <v>2971.1834862385322</v>
      </c>
      <c r="BE456" s="153">
        <f>$E456/(VLOOKUP(BE$2,怪物属性!$B$4:$F$29,3,FALSE)-$G456)/IF(BD456&lt;0,ABS(BD456),BD456)</f>
        <v>6.3146550994637614E-4</v>
      </c>
    </row>
    <row r="457" spans="1:57" x14ac:dyDescent="0.15">
      <c r="A457" s="30">
        <f>VLOOKUP(B457,装备升级!W:AB,静态模拟!C457+1,FALSE)+IF(静态模拟!D457=0,0,VLOOKUP(B457,装备强化!AP:AZ,静态模拟!D457+1,FALSE))</f>
        <v>112</v>
      </c>
      <c r="B457" s="149">
        <v>40</v>
      </c>
      <c r="C457" s="149">
        <v>2</v>
      </c>
      <c r="D457" s="149">
        <v>0</v>
      </c>
      <c r="E457" s="149">
        <f t="shared" si="22"/>
        <v>48630</v>
      </c>
      <c r="F457" s="22">
        <f t="shared" si="23"/>
        <v>16210</v>
      </c>
      <c r="G457" s="22">
        <f t="shared" si="24"/>
        <v>8105</v>
      </c>
      <c r="H457" s="152">
        <f>VLOOKUP(H$2,怪物属性!$B$4:$F$29,5,FALSE)/($F457-VLOOKUP(H$2,怪物属性!$B$4:$F$29,4,FALSE))</f>
        <v>0.7045675413022352</v>
      </c>
      <c r="I457" s="153">
        <f>$E457/(VLOOKUP(I$2,怪物属性!$B$4:$F$29,3,FALSE)-$G457)/IF(H457&lt;0,ABS(H457),H457)</f>
        <v>-10.527922829311397</v>
      </c>
      <c r="J457" s="152">
        <f>VLOOKUP(J$2,怪物属性!$B$4:$F$29,5,FALSE)/($F457-VLOOKUP(J$2,怪物属性!$B$4:$F$29,4,FALSE))</f>
        <v>1.0521140609636186</v>
      </c>
      <c r="K457" s="153">
        <f>$E457/(VLOOKUP(K$2,怪物属性!$B$4:$F$29,3,FALSE)-$G457)/IF(J457&lt;0,ABS(J457),J457)</f>
        <v>-7.5364787704329714</v>
      </c>
      <c r="L457" s="152">
        <f>VLOOKUP(L$2,怪物属性!$B$4:$F$29,5,FALSE)/($F457-VLOOKUP(L$2,怪物属性!$B$4:$F$29,4,FALSE))</f>
        <v>1.6844898500729732</v>
      </c>
      <c r="M457" s="153">
        <f>$E457/(VLOOKUP(M$2,怪物属性!$B$4:$F$29,3,FALSE)-$G457)/IF(L457&lt;0,ABS(L457),L457)</f>
        <v>-5.0576865057234039</v>
      </c>
      <c r="N457" s="152">
        <f>VLOOKUP(N$2,怪物属性!$B$4:$F$29,5,FALSE)/($F457-VLOOKUP(N$2,怪物属性!$B$4:$F$29,4,FALSE))</f>
        <v>2.2191780821917808</v>
      </c>
      <c r="O457" s="153">
        <f>$E457/(VLOOKUP(O$2,怪物属性!$B$4:$F$29,3,FALSE)-$G457)/IF(N457&lt;0,ABS(N457),N457)</f>
        <v>-4.1487161148274367</v>
      </c>
      <c r="P457" s="152">
        <f>VLOOKUP(P$2,怪物属性!$B$4:$F$29,5,FALSE)/($F457-VLOOKUP(P$2,怪物属性!$B$4:$F$29,4,FALSE))</f>
        <v>3.1177510367802026</v>
      </c>
      <c r="Q457" s="153">
        <f>$E457/(VLOOKUP(Q$2,怪物属性!$B$4:$F$29,3,FALSE)-$G457)/IF(P457&lt;0,ABS(P457),P457)</f>
        <v>-3.2140493877238012</v>
      </c>
      <c r="R457" s="152">
        <f>VLOOKUP(R$2,怪物属性!$B$4:$F$29,5,FALSE)/($F457-VLOOKUP(R$2,怪物属性!$B$4:$F$29,4,FALSE))</f>
        <v>3.8803831048025907</v>
      </c>
      <c r="S457" s="153">
        <f>$E457/(VLOOKUP(S$2,怪物属性!$B$4:$F$29,3,FALSE)-$G457)/IF(R457&lt;0,ABS(R457),R457)</f>
        <v>-2.8488901430293296</v>
      </c>
      <c r="T457" s="152">
        <f>VLOOKUP(T$2,怪物属性!$B$4:$F$29,5,FALSE)/($F457-VLOOKUP(T$2,怪物属性!$B$4:$F$29,4,FALSE))</f>
        <v>5.0692350642099386</v>
      </c>
      <c r="U457" s="153">
        <f>$E457/(VLOOKUP(U$2,怪物属性!$B$4:$F$29,3,FALSE)-$G457)/IF(T457&lt;0,ABS(T457),T457)</f>
        <v>-2.4188510700909265</v>
      </c>
      <c r="V457" s="152">
        <f>VLOOKUP(V$2,怪物属性!$B$4:$F$29,5,FALSE)/($F457-VLOOKUP(V$2,怪物属性!$B$4:$F$29,4,FALSE))</f>
        <v>6.0254596888260252</v>
      </c>
      <c r="W457" s="153">
        <f>$E457/(VLOOKUP(W$2,怪物属性!$B$4:$F$29,3,FALSE)-$G457)/IF(V457&lt;0,ABS(V457),V457)</f>
        <v>-2.287628549072211</v>
      </c>
      <c r="X457" s="152">
        <f>VLOOKUP(X$2,怪物属性!$B$4:$F$29,5,FALSE)/($F457-VLOOKUP(X$2,怪物属性!$B$4:$F$29,4,FALSE))</f>
        <v>7.5196760088882515</v>
      </c>
      <c r="Y457" s="153">
        <f>$E457/(VLOOKUP(Y$2,怪物属性!$B$4:$F$29,3,FALSE)-$G457)/IF(X457&lt;0,ABS(X457),X457)</f>
        <v>-2.0942467436368881</v>
      </c>
      <c r="Z457" s="152">
        <f>VLOOKUP(Z$2,怪物属性!$B$4:$F$29,5,FALSE)/($F457-VLOOKUP(Z$2,怪物属性!$B$4:$F$29,4,FALSE))</f>
        <v>8.7115342684788146</v>
      </c>
      <c r="AA457" s="153">
        <f>$E457/(VLOOKUP(AA$2,怪物属性!$B$4:$F$29,3,FALSE)-$G457)/IF(Z457&lt;0,ABS(Z457),Z457)</f>
        <v>-2.1136896412320589</v>
      </c>
      <c r="AB457" s="152">
        <f>VLOOKUP(AB$2,怪物属性!$B$4:$F$29,5,FALSE)/($F457-VLOOKUP(AB$2,怪物属性!$B$4:$F$29,4,FALSE))</f>
        <v>14.607305220253958</v>
      </c>
      <c r="AC457" s="153">
        <f>$E457/(VLOOKUP(AC$2,怪物属性!$B$4:$F$29,3,FALSE)-$G457)/IF(AB457&lt;0,ABS(AB457),AB457)</f>
        <v>-5.7697680232032598</v>
      </c>
      <c r="AD457" s="152">
        <f>VLOOKUP(AD$2,怪物属性!$B$4:$F$29,5,FALSE)/($F457-VLOOKUP(AD$2,怪物属性!$B$4:$F$29,4,FALSE))</f>
        <v>16.827925979331891</v>
      </c>
      <c r="AE457" s="153">
        <f>$E457/(VLOOKUP(AE$2,怪物属性!$B$4:$F$29,3,FALSE)-$G457)/IF(AD457&lt;0,ABS(AD457),AD457)</f>
        <v>80.273310863883694</v>
      </c>
      <c r="AF457" s="152">
        <f>VLOOKUP(AF$2,怪物属性!$B$4:$F$29,5,FALSE)/($F457-VLOOKUP(AF$2,怪物属性!$B$4:$F$29,4,FALSE))</f>
        <v>20.133956386292834</v>
      </c>
      <c r="AG457" s="153">
        <f>$E457/(VLOOKUP(AG$2,怪物属性!$B$4:$F$29,3,FALSE)-$G457)/IF(AF457&lt;0,ABS(AF457),AF457)</f>
        <v>3.6157524035944824</v>
      </c>
      <c r="AH457" s="152">
        <f>VLOOKUP(AH$2,怪物属性!$B$4:$F$29,5,FALSE)/($F457-VLOOKUP(AH$2,怪物属性!$B$4:$F$29,4,FALSE))</f>
        <v>22.871725990597717</v>
      </c>
      <c r="AI457" s="153">
        <f>$E457/(VLOOKUP(AI$2,怪物属性!$B$4:$F$29,3,FALSE)-$G457)/IF(AH457&lt;0,ABS(AH457),AH457)</f>
        <v>1.6317774020704645</v>
      </c>
      <c r="AJ457" s="152">
        <f>VLOOKUP(AJ$2,怪物属性!$B$4:$F$29,5,FALSE)/($F457-VLOOKUP(AJ$2,怪物属性!$B$4:$F$29,4,FALSE))</f>
        <v>26.895625215294523</v>
      </c>
      <c r="AK457" s="153">
        <f>$E457/(VLOOKUP(AK$2,怪物属性!$B$4:$F$29,3,FALSE)-$G457)/IF(AJ457&lt;0,ABS(AJ457),AJ457)</f>
        <v>0.92015305109844159</v>
      </c>
      <c r="AL457" s="152">
        <f>VLOOKUP(AL$2,怪物属性!$B$4:$F$29,5,FALSE)/($F457-VLOOKUP(AL$2,怪物属性!$B$4:$F$29,4,FALSE))</f>
        <v>30.398032438181335</v>
      </c>
      <c r="AM457" s="153">
        <f>$E457/(VLOOKUP(AM$2,怪物属性!$B$4:$F$29,3,FALSE)-$G457)/IF(AL457&lt;0,ABS(AL457),AL457)</f>
        <v>0.59581921561562146</v>
      </c>
      <c r="AN457" s="152">
        <f>VLOOKUP(AN$2,怪物属性!$B$4:$F$29,5,FALSE)/($F457-VLOOKUP(AN$2,怪物属性!$B$4:$F$29,4,FALSE))</f>
        <v>35.292278238672623</v>
      </c>
      <c r="AO457" s="153">
        <f>$E457/(VLOOKUP(AO$2,怪物属性!$B$4:$F$29,3,FALSE)-$G457)/IF(AN457&lt;0,ABS(AN457),AN457)</f>
        <v>0.4080313333017167</v>
      </c>
      <c r="AP457" s="152">
        <f>VLOOKUP(AP$2,怪物属性!$B$4:$F$29,5,FALSE)/($F457-VLOOKUP(AP$2,怪物属性!$B$4:$F$29,4,FALSE))</f>
        <v>39.431475903614455</v>
      </c>
      <c r="AQ457" s="153">
        <f>$E457/(VLOOKUP(AQ$2,怪物属性!$B$4:$F$29,3,FALSE)-$G457)/IF(AP457&lt;0,ABS(AP457),AP457)</f>
        <v>0.29868702269316688</v>
      </c>
      <c r="AR457" s="152">
        <f>VLOOKUP(AR$2,怪物属性!$B$4:$F$29,5,FALSE)/($F457-VLOOKUP(AR$2,怪物属性!$B$4:$F$29,4,FALSE))</f>
        <v>45.395638629283489</v>
      </c>
      <c r="AS457" s="153">
        <f>$E457/(VLOOKUP(AS$2,怪物属性!$B$4:$F$29,3,FALSE)-$G457)/IF(AR457&lt;0,ABS(AR457),AR457)</f>
        <v>0.21884541049663017</v>
      </c>
      <c r="AT457" s="152">
        <f>VLOOKUP(AT$2,怪物属性!$B$4:$F$29,5,FALSE)/($F457-VLOOKUP(AT$2,怪物属性!$B$4:$F$29,4,FALSE))</f>
        <v>50.593756334887495</v>
      </c>
      <c r="AU457" s="153">
        <f>$E457/(VLOOKUP(AU$2,怪物属性!$B$4:$F$29,3,FALSE)-$G457)/IF(AT457&lt;0,ABS(AT457),AT457)</f>
        <v>0.16658332701593573</v>
      </c>
      <c r="AV457" s="152">
        <f>VLOOKUP(AV$2,怪物属性!$B$4:$F$29,5,FALSE)/($F457-VLOOKUP(AV$2,怪物属性!$B$4:$F$29,4,FALSE))</f>
        <v>58.427840545725857</v>
      </c>
      <c r="AW457" s="153">
        <f>$E457/(VLOOKUP(AW$2,怪物属性!$B$4:$F$29,3,FALSE)-$G457)/IF(AV457&lt;0,ABS(AV457),AV457)</f>
        <v>0.12239833821410061</v>
      </c>
      <c r="AX457" s="152">
        <f>VLOOKUP(AX$2,怪物属性!$B$4:$F$29,5,FALSE)/($F457-VLOOKUP(AX$2,怪物属性!$B$4:$F$29,4,FALSE))</f>
        <v>65.348046391172161</v>
      </c>
      <c r="AY457" s="153">
        <f>$E457/(VLOOKUP(AY$2,怪物属性!$B$4:$F$29,3,FALSE)-$G457)/IF(AX457&lt;0,ABS(AX457),AX457)</f>
        <v>9.4629850954008402E-2</v>
      </c>
      <c r="AZ457" s="152">
        <f>VLOOKUP(AZ$2,怪物属性!$B$4:$F$29,5,FALSE)/($F457-VLOOKUP(AZ$2,怪物属性!$B$4:$F$29,4,FALSE))</f>
        <v>76.092909535452321</v>
      </c>
      <c r="BA457" s="153">
        <f>$E457/(VLOOKUP(BA$2,怪物属性!$B$4:$F$29,3,FALSE)-$G457)/IF(AZ457&lt;0,ABS(AZ457),AZ457)</f>
        <v>6.8498085844506562E-2</v>
      </c>
      <c r="BB457" s="152">
        <f>VLOOKUP(BB$2,怪物属性!$B$4:$F$29,5,FALSE)/($F457-VLOOKUP(BB$2,怪物属性!$B$4:$F$29,4,FALSE))</f>
        <v>87.736698499317868</v>
      </c>
      <c r="BC457" s="153">
        <f>$E457/(VLOOKUP(BC$2,怪物属性!$B$4:$F$29,3,FALSE)-$G457)/IF(BB457&lt;0,ABS(BB457),BB457)</f>
        <v>4.9970433915659009E-2</v>
      </c>
      <c r="BD457" s="152">
        <f>VLOOKUP(BD$2,怪物属性!$B$4:$F$29,5,FALSE)/($F457-VLOOKUP(BD$2,怪物属性!$B$4:$F$29,4,FALSE))</f>
        <v>114.07502641775272</v>
      </c>
      <c r="BE457" s="153">
        <f>$E457/(VLOOKUP(BE$2,怪物属性!$B$4:$F$29,3,FALSE)-$G457)/IF(BD457&lt;0,ABS(BD457),BD457)</f>
        <v>2.948325535056235E-2</v>
      </c>
    </row>
    <row r="458" spans="1:57" x14ac:dyDescent="0.15">
      <c r="A458" s="30">
        <f>VLOOKUP(B458,装备升级!W:AB,静态模拟!C458+1,FALSE)+IF(静态模拟!D458=0,0,VLOOKUP(B458,装备强化!AP:AZ,静态模拟!D458+1,FALSE))</f>
        <v>1420</v>
      </c>
      <c r="B458" s="149">
        <v>40</v>
      </c>
      <c r="C458" s="149">
        <v>2</v>
      </c>
      <c r="D458" s="149">
        <v>1</v>
      </c>
      <c r="E458" s="149">
        <f t="shared" si="22"/>
        <v>48690</v>
      </c>
      <c r="F458" s="22">
        <f t="shared" si="23"/>
        <v>16230</v>
      </c>
      <c r="G458" s="22">
        <f t="shared" si="24"/>
        <v>8115</v>
      </c>
      <c r="H458" s="152">
        <f>VLOOKUP(H$2,怪物属性!$B$4:$F$29,5,FALSE)/($F458-VLOOKUP(H$2,怪物属性!$B$4:$F$29,4,FALSE))</f>
        <v>0.70365577483015207</v>
      </c>
      <c r="I458" s="153">
        <f>$E458/(VLOOKUP(I$2,怪物属性!$B$4:$F$29,3,FALSE)-$G458)/IF(H458&lt;0,ABS(H458),H458)</f>
        <v>-10.538496118982847</v>
      </c>
      <c r="J458" s="152">
        <f>VLOOKUP(J$2,怪物属性!$B$4:$F$29,5,FALSE)/($F458-VLOOKUP(J$2,怪物属性!$B$4:$F$29,4,FALSE))</f>
        <v>1.0507364975450082</v>
      </c>
      <c r="K458" s="153">
        <f>$E458/(VLOOKUP(K$2,怪物属性!$B$4:$F$29,3,FALSE)-$G458)/IF(J458&lt;0,ABS(J458),J458)</f>
        <v>-7.5433705410458831</v>
      </c>
      <c r="L458" s="152">
        <f>VLOOKUP(L$2,怪物属性!$B$4:$F$29,5,FALSE)/($F458-VLOOKUP(L$2,怪物属性!$B$4:$F$29,4,FALSE))</f>
        <v>1.682257850801643</v>
      </c>
      <c r="M458" s="153">
        <f>$E458/(VLOOKUP(M$2,怪物属性!$B$4:$F$29,3,FALSE)-$G458)/IF(L458&lt;0,ABS(L458),L458)</f>
        <v>-5.061777602120058</v>
      </c>
      <c r="N458" s="152">
        <f>VLOOKUP(N$2,怪物属性!$B$4:$F$29,5,FALSE)/($F458-VLOOKUP(N$2,怪物属性!$B$4:$F$29,4,FALSE))</f>
        <v>2.2162017167381975</v>
      </c>
      <c r="O458" s="153">
        <f>$E458/(VLOOKUP(O$2,怪物属性!$B$4:$F$29,3,FALSE)-$G458)/IF(N458&lt;0,ABS(N458),N458)</f>
        <v>-4.1515536255654526</v>
      </c>
      <c r="P458" s="152">
        <f>VLOOKUP(P$2,怪物属性!$B$4:$F$29,5,FALSE)/($F458-VLOOKUP(P$2,怪物属性!$B$4:$F$29,4,FALSE))</f>
        <v>3.1135175504107542</v>
      </c>
      <c r="Q458" s="153">
        <f>$E458/(VLOOKUP(Q$2,怪物属性!$B$4:$F$29,3,FALSE)-$G458)/IF(P458&lt;0,ABS(P458),P458)</f>
        <v>-3.2157641319873824</v>
      </c>
      <c r="R458" s="152">
        <f>VLOOKUP(R$2,怪物属性!$B$4:$F$29,5,FALSE)/($F458-VLOOKUP(R$2,怪物属性!$B$4:$F$29,4,FALSE))</f>
        <v>3.8750430055735223</v>
      </c>
      <c r="S458" s="153">
        <f>$E458/(VLOOKUP(S$2,怪物属性!$B$4:$F$29,3,FALSE)-$G458)/IF(R458&lt;0,ABS(R458),R458)</f>
        <v>-2.8498575280199248</v>
      </c>
      <c r="T458" s="152">
        <f>VLOOKUP(T$2,怪物属性!$B$4:$F$29,5,FALSE)/($F458-VLOOKUP(T$2,怪物属性!$B$4:$F$29,4,FALSE))</f>
        <v>5.0621689434067463</v>
      </c>
      <c r="U458" s="153">
        <f>$E458/(VLOOKUP(U$2,怪物属性!$B$4:$F$29,3,FALSE)-$G458)/IF(T458&lt;0,ABS(T458),T458)</f>
        <v>-2.4191163890491314</v>
      </c>
      <c r="V458" s="152">
        <f>VLOOKUP(V$2,怪物属性!$B$4:$F$29,5,FALSE)/($F458-VLOOKUP(V$2,怪物属性!$B$4:$F$29,4,FALSE))</f>
        <v>6.0169491525423728</v>
      </c>
      <c r="W458" s="153">
        <f>$E458/(VLOOKUP(W$2,怪物属性!$B$4:$F$29,3,FALSE)-$G458)/IF(V458&lt;0,ABS(V458),V458)</f>
        <v>-2.2872077006982541</v>
      </c>
      <c r="X458" s="152">
        <f>VLOOKUP(X$2,怪物属性!$B$4:$F$29,5,FALSE)/($F458-VLOOKUP(X$2,怪物属性!$B$4:$F$29,4,FALSE))</f>
        <v>7.5089113162980459</v>
      </c>
      <c r="Y458" s="153">
        <f>$E458/(VLOOKUP(Y$2,怪物属性!$B$4:$F$29,3,FALSE)-$G458)/IF(X458&lt;0,ABS(X458),X458)</f>
        <v>-2.093058592281523</v>
      </c>
      <c r="Z458" s="152">
        <f>VLOOKUP(Z$2,怪物属性!$B$4:$F$29,5,FALSE)/($F458-VLOOKUP(Z$2,怪物属性!$B$4:$F$29,4,FALSE))</f>
        <v>8.6988896146309607</v>
      </c>
      <c r="AA458" s="153">
        <f>$E458/(VLOOKUP(AA$2,怪物属性!$B$4:$F$29,3,FALSE)-$G458)/IF(Z458&lt;0,ABS(Z458),Z458)</f>
        <v>-2.1113791422187571</v>
      </c>
      <c r="AB458" s="152">
        <f>VLOOKUP(AB$2,怪物属性!$B$4:$F$29,5,FALSE)/($F458-VLOOKUP(AB$2,怪物属性!$B$4:$F$29,4,FALSE))</f>
        <v>14.58444200970418</v>
      </c>
      <c r="AC458" s="153">
        <f>$E458/(VLOOKUP(AC$2,怪物属性!$B$4:$F$29,3,FALSE)-$G458)/IF(AB458&lt;0,ABS(AB458),AB458)</f>
        <v>-5.6873748781004174</v>
      </c>
      <c r="AD458" s="152">
        <f>VLOOKUP(AD$2,怪物属性!$B$4:$F$29,5,FALSE)/($F458-VLOOKUP(AD$2,怪物属性!$B$4:$F$29,4,FALSE))</f>
        <v>16.801007758138049</v>
      </c>
      <c r="AE458" s="153">
        <f>$E458/(VLOOKUP(AE$2,怪物属性!$B$4:$F$29,3,FALSE)-$G458)/IF(AD458&lt;0,ABS(AD458),AD458)</f>
        <v>111.46309403882131</v>
      </c>
      <c r="AF458" s="152">
        <f>VLOOKUP(AF$2,怪物属性!$B$4:$F$29,5,FALSE)/($F458-VLOOKUP(AF$2,怪物属性!$B$4:$F$29,4,FALSE))</f>
        <v>20.100998526763792</v>
      </c>
      <c r="AG458" s="153">
        <f>$E458/(VLOOKUP(AG$2,怪物属性!$B$4:$F$29,3,FALSE)-$G458)/IF(AF458&lt;0,ABS(AF458),AF458)</f>
        <v>3.681257942872727</v>
      </c>
      <c r="AH458" s="152">
        <f>VLOOKUP(AH$2,怪物属性!$B$4:$F$29,5,FALSE)/($F458-VLOOKUP(AH$2,怪物属性!$B$4:$F$29,4,FALSE))</f>
        <v>22.83338920549782</v>
      </c>
      <c r="AI458" s="153">
        <f>$E458/(VLOOKUP(AI$2,怪物属性!$B$4:$F$29,3,FALSE)-$G458)/IF(AH458&lt;0,ABS(AH458),AH458)</f>
        <v>1.6491906738021778</v>
      </c>
      <c r="AJ458" s="152">
        <f>VLOOKUP(AJ$2,怪物属性!$B$4:$F$29,5,FALSE)/($F458-VLOOKUP(AJ$2,怪物属性!$B$4:$F$29,4,FALSE))</f>
        <v>26.849381017881704</v>
      </c>
      <c r="AK458" s="153">
        <f>$E458/(VLOOKUP(AK$2,怪物属性!$B$4:$F$29,3,FALSE)-$G458)/IF(AJ458&lt;0,ABS(AJ458),AJ458)</f>
        <v>0.92759571728684453</v>
      </c>
      <c r="AL458" s="152">
        <f>VLOOKUP(AL$2,怪物属性!$B$4:$F$29,5,FALSE)/($F458-VLOOKUP(AL$2,怪物属性!$B$4:$F$29,4,FALSE))</f>
        <v>30.344244890736974</v>
      </c>
      <c r="AM458" s="153">
        <f>$E458/(VLOOKUP(AM$2,怪物属性!$B$4:$F$29,3,FALSE)-$G458)/IF(AL458&lt;0,ABS(AL458),AL458)</f>
        <v>0.59984584307236766</v>
      </c>
      <c r="AN458" s="152">
        <f>VLOOKUP(AN$2,怪物属性!$B$4:$F$29,5,FALSE)/($F458-VLOOKUP(AN$2,怪物属性!$B$4:$F$29,4,FALSE))</f>
        <v>35.228046228046225</v>
      </c>
      <c r="AO458" s="153">
        <f>$E458/(VLOOKUP(AO$2,怪物属性!$B$4:$F$29,3,FALSE)-$G458)/IF(AN458&lt;0,ABS(AN458),AN458)</f>
        <v>0.41049521643444475</v>
      </c>
      <c r="AP458" s="152">
        <f>VLOOKUP(AP$2,怪物属性!$B$4:$F$29,5,FALSE)/($F458-VLOOKUP(AP$2,怪物属性!$B$4:$F$29,4,FALSE))</f>
        <v>39.357384441939118</v>
      </c>
      <c r="AQ458" s="153">
        <f>$E458/(VLOOKUP(AQ$2,怪物属性!$B$4:$F$29,3,FALSE)-$G458)/IF(AP458&lt;0,ABS(AP458),AP458)</f>
        <v>0.30034593167781559</v>
      </c>
      <c r="AR458" s="152">
        <f>VLOOKUP(AR$2,怪物属性!$B$4:$F$29,5,FALSE)/($F458-VLOOKUP(AR$2,怪物属性!$B$4:$F$29,4,FALSE))</f>
        <v>45.30742324135251</v>
      </c>
      <c r="AS458" s="153">
        <f>$E458/(VLOOKUP(AS$2,怪物属性!$B$4:$F$29,3,FALSE)-$G458)/IF(AR458&lt;0,ABS(AR458),AR458)</f>
        <v>0.21999147072202235</v>
      </c>
      <c r="AT458" s="152">
        <f>VLOOKUP(AT$2,怪物属性!$B$4:$F$29,5,FALSE)/($F458-VLOOKUP(AT$2,怪物属性!$B$4:$F$29,4,FALSE))</f>
        <v>50.491401982601658</v>
      </c>
      <c r="AU458" s="153">
        <f>$E458/(VLOOKUP(AU$2,怪物属性!$B$4:$F$29,3,FALSE)-$G458)/IF(AT458&lt;0,ABS(AT458),AT458)</f>
        <v>0.16741711792658837</v>
      </c>
      <c r="AV458" s="152">
        <f>VLOOKUP(AV$2,怪物属性!$B$4:$F$29,5,FALSE)/($F458-VLOOKUP(AV$2,怪物属性!$B$4:$F$29,4,FALSE))</f>
        <v>58.303552435651987</v>
      </c>
      <c r="AW458" s="153">
        <f>$E458/(VLOOKUP(AW$2,怪物属性!$B$4:$F$29,3,FALSE)-$G458)/IF(AV458&lt;0,ABS(AV458),AV458)</f>
        <v>0.12299146741912165</v>
      </c>
      <c r="AX458" s="152">
        <f>VLOOKUP(AX$2,怪物属性!$B$4:$F$29,5,FALSE)/($F458-VLOOKUP(AX$2,怪物属性!$B$4:$F$29,4,FALSE))</f>
        <v>65.201213346814967</v>
      </c>
      <c r="AY458" s="153">
        <f>$E458/(VLOOKUP(AY$2,怪物属性!$B$4:$F$29,3,FALSE)-$G458)/IF(AX458&lt;0,ABS(AX458),AX458)</f>
        <v>9.5080881600656683E-2</v>
      </c>
      <c r="AZ458" s="152">
        <f>VLOOKUP(AZ$2,怪物属性!$B$4:$F$29,5,FALSE)/($F458-VLOOKUP(AZ$2,怪物属性!$B$4:$F$29,4,FALSE))</f>
        <v>75.907317073170731</v>
      </c>
      <c r="BA458" s="153">
        <f>$E458/(VLOOKUP(BA$2,怪物属性!$B$4:$F$29,3,FALSE)-$G458)/IF(AZ458&lt;0,ABS(AZ458),AZ458)</f>
        <v>6.8824049228386253E-2</v>
      </c>
      <c r="BB458" s="152">
        <f>VLOOKUP(BB$2,怪物属性!$B$4:$F$29,5,FALSE)/($F458-VLOOKUP(BB$2,怪物属性!$B$4:$F$29,4,FALSE))</f>
        <v>87.497959183673473</v>
      </c>
      <c r="BC458" s="153">
        <f>$E458/(VLOOKUP(BC$2,怪物属性!$B$4:$F$29,3,FALSE)-$G458)/IF(BB458&lt;0,ABS(BB458),BB458)</f>
        <v>5.021387130049728E-2</v>
      </c>
      <c r="BD458" s="152">
        <f>VLOOKUP(BD$2,怪物属性!$B$4:$F$29,5,FALSE)/($F458-VLOOKUP(BD$2,怪物属性!$B$4:$F$29,4,FALSE))</f>
        <v>113.67462267462267</v>
      </c>
      <c r="BE458" s="153">
        <f>$E458/(VLOOKUP(BE$2,怪物属性!$B$4:$F$29,3,FALSE)-$G458)/IF(BD458&lt;0,ABS(BD458),BD458)</f>
        <v>2.9644113142629058E-2</v>
      </c>
    </row>
    <row r="459" spans="1:57" x14ac:dyDescent="0.15">
      <c r="A459" s="30">
        <f>VLOOKUP(B459,装备升级!W:AB,静态模拟!C459+1,FALSE)+IF(静态模拟!D459=0,0,VLOOKUP(B459,装备强化!AP:AZ,静态模拟!D459+1,FALSE))</f>
        <v>2780</v>
      </c>
      <c r="B459" s="149">
        <v>40</v>
      </c>
      <c r="C459" s="149">
        <v>2</v>
      </c>
      <c r="D459" s="149">
        <v>2</v>
      </c>
      <c r="E459" s="149">
        <f t="shared" si="22"/>
        <v>48750</v>
      </c>
      <c r="F459" s="22">
        <f t="shared" si="23"/>
        <v>16250</v>
      </c>
      <c r="G459" s="22">
        <f t="shared" si="24"/>
        <v>8125</v>
      </c>
      <c r="H459" s="152">
        <f>VLOOKUP(H$2,怪物属性!$B$4:$F$29,5,FALSE)/($F459-VLOOKUP(H$2,怪物属性!$B$4:$F$29,4,FALSE))</f>
        <v>0.7027463651050081</v>
      </c>
      <c r="I459" s="153">
        <f>$E459/(VLOOKUP(I$2,怪物属性!$B$4:$F$29,3,FALSE)-$G459)/IF(H459&lt;0,ABS(H459),H459)</f>
        <v>-10.549070811309674</v>
      </c>
      <c r="J459" s="152">
        <f>VLOOKUP(J$2,怪物属性!$B$4:$F$29,5,FALSE)/($F459-VLOOKUP(J$2,怪物属性!$B$4:$F$29,4,FALSE))</f>
        <v>1.0493625367767245</v>
      </c>
      <c r="K459" s="153">
        <f>$E459/(VLOOKUP(K$2,怪物属性!$B$4:$F$29,3,FALSE)-$G459)/IF(J459&lt;0,ABS(J459),J459)</f>
        <v>-7.5502642127311193</v>
      </c>
      <c r="L459" s="152">
        <f>VLOOKUP(L$2,怪物属性!$B$4:$F$29,5,FALSE)/($F459-VLOOKUP(L$2,怪物属性!$B$4:$F$29,4,FALSE))</f>
        <v>1.6800317586343787</v>
      </c>
      <c r="M459" s="153">
        <f>$E459/(VLOOKUP(M$2,怪物属性!$B$4:$F$29,3,FALSE)-$G459)/IF(L459&lt;0,ABS(L459),L459)</f>
        <v>-5.0658709150024821</v>
      </c>
      <c r="N459" s="152">
        <f>VLOOKUP(N$2,怪物属性!$B$4:$F$29,5,FALSE)/($F459-VLOOKUP(N$2,怪物属性!$B$4:$F$29,4,FALSE))</f>
        <v>2.2132333244039648</v>
      </c>
      <c r="O459" s="153">
        <f>$E459/(VLOOKUP(O$2,怪物属性!$B$4:$F$29,3,FALSE)-$G459)/IF(N459&lt;0,ABS(N459),N459)</f>
        <v>-4.1543941297826255</v>
      </c>
      <c r="P459" s="152">
        <f>VLOOKUP(P$2,怪物属性!$B$4:$F$29,5,FALSE)/($F459-VLOOKUP(P$2,怪物属性!$B$4:$F$29,4,FALSE))</f>
        <v>3.1092955454607094</v>
      </c>
      <c r="Q459" s="153">
        <f>$E459/(VLOOKUP(Q$2,怪物属性!$B$4:$F$29,3,FALSE)-$G459)/IF(P459&lt;0,ABS(P459),P459)</f>
        <v>-3.2174825781684411</v>
      </c>
      <c r="R459" s="152">
        <f>VLOOKUP(R$2,怪物属性!$B$4:$F$29,5,FALSE)/($F459-VLOOKUP(R$2,怪物属性!$B$4:$F$29,4,FALSE))</f>
        <v>3.8697175840032982</v>
      </c>
      <c r="S459" s="153">
        <f>$E459/(VLOOKUP(S$2,怪物属性!$B$4:$F$29,3,FALSE)-$G459)/IF(R459&lt;0,ABS(R459),R459)</f>
        <v>-2.8508301786731809</v>
      </c>
      <c r="T459" s="152">
        <f>VLOOKUP(T$2,怪物属性!$B$4:$F$29,5,FALSE)/($F459-VLOOKUP(T$2,怪物属性!$B$4:$F$29,4,FALSE))</f>
        <v>5.0551224944320712</v>
      </c>
      <c r="U459" s="153">
        <f>$E459/(VLOOKUP(U$2,怪物属性!$B$4:$F$29,3,FALSE)-$G459)/IF(T459&lt;0,ABS(T459),T459)</f>
        <v>-2.4193886665892581</v>
      </c>
      <c r="V459" s="152">
        <f>VLOOKUP(V$2,怪物属性!$B$4:$F$29,5,FALSE)/($F459-VLOOKUP(V$2,怪物属性!$B$4:$F$29,4,FALSE))</f>
        <v>6.0084626234132585</v>
      </c>
      <c r="W459" s="153">
        <f>$E459/(VLOOKUP(W$2,怪物属性!$B$4:$F$29,3,FALSE)-$G459)/IF(V459&lt;0,ABS(V459),V459)</f>
        <v>-2.2867971640440161</v>
      </c>
      <c r="X459" s="152">
        <f>VLOOKUP(X$2,怪物属性!$B$4:$F$29,5,FALSE)/($F459-VLOOKUP(X$2,怪物属性!$B$4:$F$29,4,FALSE))</f>
        <v>7.4981773997569867</v>
      </c>
      <c r="Y459" s="153">
        <f>$E459/(VLOOKUP(Y$2,怪物属性!$B$4:$F$29,3,FALSE)-$G459)/IF(X459&lt;0,ABS(X459),X459)</f>
        <v>-2.0918854475004207</v>
      </c>
      <c r="Z459" s="152">
        <f>VLOOKUP(Z$2,怪物属性!$B$4:$F$29,5,FALSE)/($F459-VLOOKUP(Z$2,怪物属性!$B$4:$F$29,4,FALSE))</f>
        <v>8.6862816146097543</v>
      </c>
      <c r="AA459" s="153">
        <f>$E459/(VLOOKUP(AA$2,怪物属性!$B$4:$F$29,3,FALSE)-$G459)/IF(Z459&lt;0,ABS(Z459),Z459)</f>
        <v>-2.1090935334748075</v>
      </c>
      <c r="AB459" s="152">
        <f>VLOOKUP(AB$2,怪物属性!$B$4:$F$29,5,FALSE)/($F459-VLOOKUP(AB$2,怪物属性!$B$4:$F$29,4,FALSE))</f>
        <v>14.56165025785279</v>
      </c>
      <c r="AC459" s="153">
        <f>$E459/(VLOOKUP(AC$2,怪物属性!$B$4:$F$29,3,FALSE)-$G459)/IF(AB459&lt;0,ABS(AB459),AB459)</f>
        <v>-5.6077635440564055</v>
      </c>
      <c r="AD459" s="152">
        <f>VLOOKUP(AD$2,怪物属性!$B$4:$F$29,5,FALSE)/($F459-VLOOKUP(AD$2,怪物属性!$B$4:$F$29,4,FALSE))</f>
        <v>16.774175517048629</v>
      </c>
      <c r="AE459" s="153">
        <f>$E459/(VLOOKUP(AE$2,怪物属性!$B$4:$F$29,3,FALSE)-$G459)/IF(AD459&lt;0,ABS(AD459),AD459)</f>
        <v>181.64082025392383</v>
      </c>
      <c r="AF459" s="152">
        <f>VLOOKUP(AF$2,怪物属性!$B$4:$F$29,5,FALSE)/($F459-VLOOKUP(AF$2,怪物属性!$B$4:$F$29,4,FALSE))</f>
        <v>20.068148390259847</v>
      </c>
      <c r="AG459" s="153">
        <f>$E459/(VLOOKUP(AG$2,怪物属性!$B$4:$F$29,3,FALSE)-$G459)/IF(AF459&lt;0,ABS(AF459),AF459)</f>
        <v>3.7488003386498465</v>
      </c>
      <c r="AH459" s="152">
        <f>VLOOKUP(AH$2,怪物属性!$B$4:$F$29,5,FALSE)/($F459-VLOOKUP(AH$2,怪物属性!$B$4:$F$29,4,FALSE))</f>
        <v>22.795180722891565</v>
      </c>
      <c r="AI459" s="153">
        <f>$E459/(VLOOKUP(AI$2,怪物属性!$B$4:$F$29,3,FALSE)-$G459)/IF(AH459&lt;0,ABS(AH459),AH459)</f>
        <v>1.6668822576578746</v>
      </c>
      <c r="AJ459" s="152">
        <f>VLOOKUP(AJ$2,怪物属性!$B$4:$F$29,5,FALSE)/($F459-VLOOKUP(AJ$2,怪物属性!$B$4:$F$29,4,FALSE))</f>
        <v>26.803295571575696</v>
      </c>
      <c r="AK459" s="153">
        <f>$E459/(VLOOKUP(AK$2,怪物属性!$B$4:$F$29,3,FALSE)-$G459)/IF(AJ459&lt;0,ABS(AJ459),AJ459)</f>
        <v>0.93511886571012537</v>
      </c>
      <c r="AL459" s="152">
        <f>VLOOKUP(AL$2,怪物属性!$B$4:$F$29,5,FALSE)/($F459-VLOOKUP(AL$2,怪物属性!$B$4:$F$29,4,FALSE))</f>
        <v>30.290647354941271</v>
      </c>
      <c r="AM459" s="153">
        <f>$E459/(VLOOKUP(AM$2,怪物属性!$B$4:$F$29,3,FALSE)-$G459)/IF(AL459&lt;0,ABS(AL459),AL459)</f>
        <v>0.60390531481477927</v>
      </c>
      <c r="AN459" s="152">
        <f>VLOOKUP(AN$2,怪物属性!$B$4:$F$29,5,FALSE)/($F459-VLOOKUP(AN$2,怪物属性!$B$4:$F$29,4,FALSE))</f>
        <v>35.164047597420293</v>
      </c>
      <c r="AO459" s="153">
        <f>$E459/(VLOOKUP(AO$2,怪物属性!$B$4:$F$29,3,FALSE)-$G459)/IF(AN459&lt;0,ABS(AN459),AN459)</f>
        <v>0.41297562541604443</v>
      </c>
      <c r="AP459" s="152">
        <f>VLOOKUP(AP$2,怪物属性!$B$4:$F$29,5,FALSE)/($F459-VLOOKUP(AP$2,怪物属性!$B$4:$F$29,4,FALSE))</f>
        <v>39.283570892723183</v>
      </c>
      <c r="AQ459" s="153">
        <f>$E459/(VLOOKUP(AQ$2,怪物属性!$B$4:$F$29,3,FALSE)-$G459)/IF(AP459&lt;0,ABS(AP459),AP459)</f>
        <v>0.30201430943763258</v>
      </c>
      <c r="AR459" s="152">
        <f>VLOOKUP(AR$2,怪物属性!$B$4:$F$29,5,FALSE)/($F459-VLOOKUP(AR$2,怪物属性!$B$4:$F$29,4,FALSE))</f>
        <v>45.219550038789762</v>
      </c>
      <c r="AS459" s="153">
        <f>$E459/(VLOOKUP(AS$2,怪物属性!$B$4:$F$29,3,FALSE)-$G459)/IF(AR459&lt;0,ABS(AR459),AR459)</f>
        <v>0.22114328849849024</v>
      </c>
      <c r="AT459" s="152">
        <f>VLOOKUP(AT$2,怪物属性!$B$4:$F$29,5,FALSE)/($F459-VLOOKUP(AT$2,怪物属性!$B$4:$F$29,4,FALSE))</f>
        <v>50.389460932768017</v>
      </c>
      <c r="AU459" s="153">
        <f>$E459/(VLOOKUP(AU$2,怪物属性!$B$4:$F$29,3,FALSE)-$G459)/IF(AT459&lt;0,ABS(AT459),AT459)</f>
        <v>0.16825464517029284</v>
      </c>
      <c r="AV459" s="152">
        <f>VLOOKUP(AV$2,怪物属性!$B$4:$F$29,5,FALSE)/($F459-VLOOKUP(AV$2,怪物属性!$B$4:$F$29,4,FALSE))</f>
        <v>58.179791976225857</v>
      </c>
      <c r="AW459" s="153">
        <f>$E459/(VLOOKUP(AW$2,怪物属性!$B$4:$F$29,3,FALSE)-$G459)/IF(AV459&lt;0,ABS(AV459),AV459)</f>
        <v>0.12358699202059434</v>
      </c>
      <c r="AX459" s="152">
        <f>VLOOKUP(AX$2,怪物属性!$B$4:$F$29,5,FALSE)/($F459-VLOOKUP(AX$2,怪物属性!$B$4:$F$29,4,FALSE))</f>
        <v>65.055038672794524</v>
      </c>
      <c r="AY459" s="153">
        <f>$E459/(VLOOKUP(AY$2,怪物属性!$B$4:$F$29,3,FALSE)-$G459)/IF(AX459&lt;0,ABS(AX459),AX459)</f>
        <v>9.5533589453538015E-2</v>
      </c>
      <c r="AZ459" s="152">
        <f>VLOOKUP(AZ$2,怪物属性!$B$4:$F$29,5,FALSE)/($F459-VLOOKUP(AZ$2,怪物属性!$B$4:$F$29,4,FALSE))</f>
        <v>75.722627737226276</v>
      </c>
      <c r="BA459" s="153">
        <f>$E459/(VLOOKUP(BA$2,怪物属性!$B$4:$F$29,3,FALSE)-$G459)/IF(AZ459&lt;0,ABS(AZ459),AZ459)</f>
        <v>6.9151127011944466E-2</v>
      </c>
      <c r="BB459" s="152">
        <f>VLOOKUP(BB$2,怪物属性!$B$4:$F$29,5,FALSE)/($F459-VLOOKUP(BB$2,怪物属性!$B$4:$F$29,4,FALSE))</f>
        <v>87.260515603799192</v>
      </c>
      <c r="BC459" s="153">
        <f>$E459/(VLOOKUP(BC$2,怪物属性!$B$4:$F$29,3,FALSE)-$G459)/IF(BB459&lt;0,ABS(BB459),BB459)</f>
        <v>5.0458085474819211E-2</v>
      </c>
      <c r="BD459" s="152">
        <f>VLOOKUP(BD$2,怪物属性!$B$4:$F$29,5,FALSE)/($F459-VLOOKUP(BD$2,怪物属性!$B$4:$F$29,4,FALSE))</f>
        <v>113.27701993704092</v>
      </c>
      <c r="BE459" s="153">
        <f>$E459/(VLOOKUP(BE$2,怪物属性!$B$4:$F$29,3,FALSE)-$G459)/IF(BD459&lt;0,ABS(BD459),BD459)</f>
        <v>2.9805450363468097E-2</v>
      </c>
    </row>
    <row r="460" spans="1:57" x14ac:dyDescent="0.15">
      <c r="A460" s="30">
        <f>VLOOKUP(B460,装备升级!W:AB,静态模拟!C460+1,FALSE)+IF(静态模拟!D460=0,0,VLOOKUP(B460,装备强化!AP:AZ,静态模拟!D460+1,FALSE))</f>
        <v>4675</v>
      </c>
      <c r="B460" s="149">
        <v>40</v>
      </c>
      <c r="C460" s="149">
        <v>2</v>
      </c>
      <c r="D460" s="149">
        <v>3</v>
      </c>
      <c r="E460" s="149">
        <f t="shared" si="22"/>
        <v>48810</v>
      </c>
      <c r="F460" s="22">
        <f t="shared" si="23"/>
        <v>16270</v>
      </c>
      <c r="G460" s="22">
        <f t="shared" si="24"/>
        <v>8135</v>
      </c>
      <c r="H460" s="152">
        <f>VLOOKUP(H$2,怪物属性!$B$4:$F$29,5,FALSE)/($F460-VLOOKUP(H$2,怪物属性!$B$4:$F$29,4,FALSE))</f>
        <v>0.70183930300096808</v>
      </c>
      <c r="I460" s="153">
        <f>$E460/(VLOOKUP(I$2,怪物属性!$B$4:$F$29,3,FALSE)-$G460)/IF(H460&lt;0,ABS(H460),H460)</f>
        <v>-10.559646899902614</v>
      </c>
      <c r="J460" s="152">
        <f>VLOOKUP(J$2,怪物属性!$B$4:$F$29,5,FALSE)/($F460-VLOOKUP(J$2,怪物属性!$B$4:$F$29,4,FALSE))</f>
        <v>1.0479921645445642</v>
      </c>
      <c r="K460" s="153">
        <f>$E460/(VLOOKUP(K$2,怪物属性!$B$4:$F$29,3,FALSE)-$G460)/IF(J460&lt;0,ABS(J460),J460)</f>
        <v>-7.5571597762347187</v>
      </c>
      <c r="L460" s="152">
        <f>VLOOKUP(L$2,怪物属性!$B$4:$F$29,5,FALSE)/($F460-VLOOKUP(L$2,怪物属性!$B$4:$F$29,4,FALSE))</f>
        <v>1.6778115501519757</v>
      </c>
      <c r="M460" s="153">
        <f>$E460/(VLOOKUP(M$2,怪物属性!$B$4:$F$29,3,FALSE)-$G460)/IF(L460&lt;0,ABS(L460),L460)</f>
        <v>-5.0699664327822145</v>
      </c>
      <c r="N460" s="152">
        <f>VLOOKUP(N$2,怪物属性!$B$4:$F$29,5,FALSE)/($F460-VLOOKUP(N$2,怪物属性!$B$4:$F$29,4,FALSE))</f>
        <v>2.2102728731942216</v>
      </c>
      <c r="O460" s="153">
        <f>$E460/(VLOOKUP(O$2,怪物属性!$B$4:$F$29,3,FALSE)-$G460)/IF(N460&lt;0,ABS(N460),N460)</f>
        <v>-4.1572376105730111</v>
      </c>
      <c r="P460" s="152">
        <f>VLOOKUP(P$2,怪物属性!$B$4:$F$29,5,FALSE)/($F460-VLOOKUP(P$2,怪物属性!$B$4:$F$29,4,FALSE))</f>
        <v>3.1050849752860721</v>
      </c>
      <c r="Q460" s="153">
        <f>$E460/(VLOOKUP(Q$2,怪物属性!$B$4:$F$29,3,FALSE)-$G460)/IF(P460&lt;0,ABS(P460),P460)</f>
        <v>-3.2192047035232703</v>
      </c>
      <c r="R460" s="152">
        <f>VLOOKUP(R$2,怪物属性!$B$4:$F$29,5,FALSE)/($F460-VLOOKUP(R$2,怪物属性!$B$4:$F$29,4,FALSE))</f>
        <v>3.8644067796610169</v>
      </c>
      <c r="S460" s="153">
        <f>$E460/(VLOOKUP(S$2,怪物属性!$B$4:$F$29,3,FALSE)-$G460)/IF(R460&lt;0,ABS(R460),R460)</f>
        <v>-2.8518080593219333</v>
      </c>
      <c r="T460" s="152">
        <f>VLOOKUP(T$2,怪物属性!$B$4:$F$29,5,FALSE)/($F460-VLOOKUP(T$2,怪物属性!$B$4:$F$29,4,FALSE))</f>
        <v>5.0480956352515989</v>
      </c>
      <c r="U460" s="153">
        <f>$E460/(VLOOKUP(U$2,怪物属性!$B$4:$F$29,3,FALSE)-$G460)/IF(T460&lt;0,ABS(T460),T460)</f>
        <v>-2.4196678504697009</v>
      </c>
      <c r="V460" s="152">
        <f>VLOOKUP(V$2,怪物属性!$B$4:$F$29,5,FALSE)/($F460-VLOOKUP(V$2,怪物属性!$B$4:$F$29,4,FALSE))</f>
        <v>6</v>
      </c>
      <c r="W460" s="153">
        <f>$E460/(VLOOKUP(W$2,怪物属性!$B$4:$F$29,3,FALSE)-$G460)/IF(V460&lt;0,ABS(V460),V460)</f>
        <v>-2.2863968521641369</v>
      </c>
      <c r="X460" s="152">
        <f>VLOOKUP(X$2,怪物属性!$B$4:$F$29,5,FALSE)/($F460-VLOOKUP(X$2,怪物属性!$B$4:$F$29,4,FALSE))</f>
        <v>7.4874741274712724</v>
      </c>
      <c r="Y460" s="153">
        <f>$E460/(VLOOKUP(Y$2,怪物属性!$B$4:$F$29,3,FALSE)-$G460)/IF(X460&lt;0,ABS(X460),X460)</f>
        <v>-2.0907271649070429</v>
      </c>
      <c r="Z460" s="152">
        <f>VLOOKUP(Z$2,怪物属性!$B$4:$F$29,5,FALSE)/($F460-VLOOKUP(Z$2,怪物属性!$B$4:$F$29,4,FALSE))</f>
        <v>8.6737101092698463</v>
      </c>
      <c r="AA460" s="153">
        <f>$E460/(VLOOKUP(AA$2,怪物属性!$B$4:$F$29,3,FALSE)-$G460)/IF(Z460&lt;0,ABS(Z460),Z460)</f>
        <v>-2.1068325354389672</v>
      </c>
      <c r="AB460" s="152">
        <f>VLOOKUP(AB$2,怪物属性!$B$4:$F$29,5,FALSE)/($F460-VLOOKUP(AB$2,怪物属性!$B$4:$F$29,4,FALSE))</f>
        <v>14.538929630207521</v>
      </c>
      <c r="AC460" s="153">
        <f>$E460/(VLOOKUP(AC$2,怪物属性!$B$4:$F$29,3,FALSE)-$G460)/IF(AB460&lt;0,ABS(AB460),AB460)</f>
        <v>-5.5307965345279522</v>
      </c>
      <c r="AD460" s="152">
        <f>VLOOKUP(AD$2,怪物属性!$B$4:$F$29,5,FALSE)/($F460-VLOOKUP(AD$2,怪物属性!$B$4:$F$29,4,FALSE))</f>
        <v>16.747428844773978</v>
      </c>
      <c r="AE460" s="153">
        <f>$E460/(VLOOKUP(AE$2,怪物属性!$B$4:$F$29,3,FALSE)-$G460)/IF(AD460&lt;0,ABS(AD460),AD460)</f>
        <v>485.74620471001555</v>
      </c>
      <c r="AF460" s="152">
        <f>VLOOKUP(AF$2,怪物属性!$B$4:$F$29,5,FALSE)/($F460-VLOOKUP(AF$2,怪物属性!$B$4:$F$29,4,FALSE))</f>
        <v>20.035405449502367</v>
      </c>
      <c r="AG460" s="153">
        <f>$E460/(VLOOKUP(AG$2,怪物属性!$B$4:$F$29,3,FALSE)-$G460)/IF(AF460&lt;0,ABS(AF460),AF460)</f>
        <v>3.8184753678771979</v>
      </c>
      <c r="AH460" s="152">
        <f>VLOOKUP(AH$2,怪物属性!$B$4:$F$29,5,FALSE)/($F460-VLOOKUP(AH$2,怪物属性!$B$4:$F$29,4,FALSE))</f>
        <v>22.757099899766121</v>
      </c>
      <c r="AI460" s="153">
        <f>$E460/(VLOOKUP(AI$2,怪物属性!$B$4:$F$29,3,FALSE)-$G460)/IF(AH460&lt;0,ABS(AH460),AH460)</f>
        <v>1.6848587124464469</v>
      </c>
      <c r="AJ460" s="152">
        <f>VLOOKUP(AJ$2,怪物属性!$B$4:$F$29,5,FALSE)/($F460-VLOOKUP(AJ$2,怪物属性!$B$4:$F$29,4,FALSE))</f>
        <v>26.757368060315283</v>
      </c>
      <c r="AK460" s="153">
        <f>$E460/(VLOOKUP(AK$2,怪物属性!$B$4:$F$29,3,FALSE)-$G460)/IF(AJ460&lt;0,ABS(AJ460),AJ460)</f>
        <v>0.94272374415487115</v>
      </c>
      <c r="AL460" s="152">
        <f>VLOOKUP(AL$2,怪物属性!$B$4:$F$29,5,FALSE)/($F460-VLOOKUP(AL$2,怪物属性!$B$4:$F$29,4,FALSE))</f>
        <v>30.237238825707486</v>
      </c>
      <c r="AM460" s="153">
        <f>$E460/(VLOOKUP(AM$2,怪物属性!$B$4:$F$29,3,FALSE)-$G460)/IF(AL460&lt;0,ABS(AL460),AL460)</f>
        <v>0.60799800196472809</v>
      </c>
      <c r="AN460" s="152">
        <f>VLOOKUP(AN$2,怪物属性!$B$4:$F$29,5,FALSE)/($F460-VLOOKUP(AN$2,怪物属性!$B$4:$F$29,4,FALSE))</f>
        <v>35.100281077160211</v>
      </c>
      <c r="AO460" s="153">
        <f>$E460/(VLOOKUP(AO$2,怪物属性!$B$4:$F$29,3,FALSE)-$G460)/IF(AN460&lt;0,ABS(AN460),AN460)</f>
        <v>0.41547270837184186</v>
      </c>
      <c r="AP460" s="152">
        <f>VLOOKUP(AP$2,怪物属性!$B$4:$F$29,5,FALSE)/($F460-VLOOKUP(AP$2,怪物属性!$B$4:$F$29,4,FALSE))</f>
        <v>39.21003369524523</v>
      </c>
      <c r="AQ460" s="153">
        <f>$E460/(VLOOKUP(AQ$2,怪物属性!$B$4:$F$29,3,FALSE)-$G460)/IF(AP460&lt;0,ABS(AP460),AP460)</f>
        <v>0.30369222527324119</v>
      </c>
      <c r="AR460" s="152">
        <f>VLOOKUP(AR$2,怪物属性!$B$4:$F$29,5,FALSE)/($F460-VLOOKUP(AR$2,怪物属性!$B$4:$F$29,4,FALSE))</f>
        <v>45.132017034456062</v>
      </c>
      <c r="AS460" s="153">
        <f>$E460/(VLOOKUP(AS$2,怪物属性!$B$4:$F$29,3,FALSE)-$G460)/IF(AR460&lt;0,ABS(AR460),AR460)</f>
        <v>0.22230089932994584</v>
      </c>
      <c r="AT460" s="152">
        <f>VLOOKUP(AT$2,怪物属性!$B$4:$F$29,5,FALSE)/($F460-VLOOKUP(AT$2,怪物属性!$B$4:$F$29,4,FALSE))</f>
        <v>50.287930687084426</v>
      </c>
      <c r="AU460" s="153">
        <f>$E460/(VLOOKUP(AU$2,怪物属性!$B$4:$F$29,3,FALSE)-$G460)/IF(AT460&lt;0,ABS(AT460),AT460)</f>
        <v>0.16909592827492229</v>
      </c>
      <c r="AV460" s="152">
        <f>VLOOKUP(AV$2,怪物属性!$B$4:$F$29,5,FALSE)/($F460-VLOOKUP(AV$2,怪物属性!$B$4:$F$29,4,FALSE))</f>
        <v>58.056555814446092</v>
      </c>
      <c r="AW460" s="153">
        <f>$E460/(VLOOKUP(AW$2,怪物属性!$B$4:$F$29,3,FALSE)-$G460)/IF(AV460&lt;0,ABS(AV460),AV460)</f>
        <v>0.12418492263327405</v>
      </c>
      <c r="AX460" s="152">
        <f>VLOOKUP(AX$2,怪物属性!$B$4:$F$29,5,FALSE)/($F460-VLOOKUP(AX$2,怪物属性!$B$4:$F$29,4,FALSE))</f>
        <v>64.909517951012191</v>
      </c>
      <c r="AY460" s="153">
        <f>$E460/(VLOOKUP(AY$2,怪物属性!$B$4:$F$29,3,FALSE)-$G460)/IF(AX460&lt;0,ABS(AX460),AX460)</f>
        <v>9.5987980935448761E-2</v>
      </c>
      <c r="AZ460" s="152">
        <f>VLOOKUP(AZ$2,怪物属性!$B$4:$F$29,5,FALSE)/($F460-VLOOKUP(AZ$2,怪物属性!$B$4:$F$29,4,FALSE))</f>
        <v>75.538834951456309</v>
      </c>
      <c r="BA460" s="153">
        <f>$E460/(VLOOKUP(BA$2,怪物属性!$B$4:$F$29,3,FALSE)-$G460)/IF(AZ460&lt;0,ABS(AZ460),AZ460)</f>
        <v>6.947932279001888E-2</v>
      </c>
      <c r="BB460" s="152">
        <f>VLOOKUP(BB$2,怪物属性!$B$4:$F$29,5,FALSE)/($F460-VLOOKUP(BB$2,怪物属性!$B$4:$F$29,4,FALSE))</f>
        <v>87.024357239512852</v>
      </c>
      <c r="BC460" s="153">
        <f>$E460/(VLOOKUP(BC$2,怪物属性!$B$4:$F$29,3,FALSE)-$G460)/IF(BB460&lt;0,ABS(BB460),BB460)</f>
        <v>5.0703078545267767E-2</v>
      </c>
      <c r="BD460" s="152">
        <f>VLOOKUP(BD$2,怪物属性!$B$4:$F$29,5,FALSE)/($F460-VLOOKUP(BD$2,怪物属性!$B$4:$F$29,4,FALSE))</f>
        <v>112.88218891599861</v>
      </c>
      <c r="BE460" s="153">
        <f>$E460/(VLOOKUP(BE$2,怪物属性!$B$4:$F$29,3,FALSE)-$G460)/IF(BD460&lt;0,ABS(BD460),BD460)</f>
        <v>2.9967268009881965E-2</v>
      </c>
    </row>
    <row r="461" spans="1:57" x14ac:dyDescent="0.15">
      <c r="A461" s="30">
        <f>VLOOKUP(B461,装备升级!W:AB,静态模拟!C461+1,FALSE)+IF(静态模拟!D461=0,0,VLOOKUP(B461,装备强化!AP:AZ,静态模拟!D461+1,FALSE))</f>
        <v>6895</v>
      </c>
      <c r="B461" s="149">
        <v>40</v>
      </c>
      <c r="C461" s="149">
        <v>2</v>
      </c>
      <c r="D461" s="149">
        <v>4</v>
      </c>
      <c r="E461" s="149">
        <f t="shared" si="22"/>
        <v>48870</v>
      </c>
      <c r="F461" s="22">
        <f t="shared" si="23"/>
        <v>16290</v>
      </c>
      <c r="G461" s="22">
        <f t="shared" si="24"/>
        <v>8145</v>
      </c>
      <c r="H461" s="152">
        <f>VLOOKUP(H$2,怪物属性!$B$4:$F$29,5,FALSE)/($F461-VLOOKUP(H$2,怪物属性!$B$4:$F$29,4,FALSE))</f>
        <v>0.7009345794392523</v>
      </c>
      <c r="I461" s="153">
        <f>$E461/(VLOOKUP(I$2,怪物属性!$B$4:$F$29,3,FALSE)-$G461)/IF(H461&lt;0,ABS(H461),H461)</f>
        <v>-10.57022437841116</v>
      </c>
      <c r="J461" s="152">
        <f>VLOOKUP(J$2,怪物属性!$B$4:$F$29,5,FALSE)/($F461-VLOOKUP(J$2,怪物属性!$B$4:$F$29,4,FALSE))</f>
        <v>1.0466253668079557</v>
      </c>
      <c r="K461" s="153">
        <f>$E461/(VLOOKUP(K$2,怪物属性!$B$4:$F$29,3,FALSE)-$G461)/IF(J461&lt;0,ABS(J461),J461)</f>
        <v>-7.5640572223626856</v>
      </c>
      <c r="L461" s="152">
        <f>VLOOKUP(L$2,怪物属性!$B$4:$F$29,5,FALSE)/($F461-VLOOKUP(L$2,怪物属性!$B$4:$F$29,4,FALSE))</f>
        <v>1.6755972020588623</v>
      </c>
      <c r="M461" s="153">
        <f>$E461/(VLOOKUP(M$2,怪物属性!$B$4:$F$29,3,FALSE)-$G461)/IF(L461&lt;0,ABS(L461),L461)</f>
        <v>-5.0740641439514436</v>
      </c>
      <c r="N461" s="152">
        <f>VLOOKUP(N$2,怪物属性!$B$4:$F$29,5,FALSE)/($F461-VLOOKUP(N$2,怪物属性!$B$4:$F$29,4,FALSE))</f>
        <v>2.2073203312850653</v>
      </c>
      <c r="O461" s="153">
        <f>$E461/(VLOOKUP(O$2,怪物属性!$B$4:$F$29,3,FALSE)-$G461)/IF(N461&lt;0,ABS(N461),N461)</f>
        <v>-4.1600840511577299</v>
      </c>
      <c r="P461" s="152">
        <f>VLOOKUP(P$2,怪物属性!$B$4:$F$29,5,FALSE)/($F461-VLOOKUP(P$2,怪物属性!$B$4:$F$29,4,FALSE))</f>
        <v>3.1008857934951655</v>
      </c>
      <c r="Q461" s="153">
        <f>$E461/(VLOOKUP(Q$2,怪物属性!$B$4:$F$29,3,FALSE)-$G461)/IF(P461&lt;0,ABS(P461),P461)</f>
        <v>-3.2209304854940894</v>
      </c>
      <c r="R461" s="152">
        <f>VLOOKUP(R$2,怪物属性!$B$4:$F$29,5,FALSE)/($F461-VLOOKUP(R$2,怪物属性!$B$4:$F$29,4,FALSE))</f>
        <v>3.8591105324470636</v>
      </c>
      <c r="S461" s="153">
        <f>$E461/(VLOOKUP(S$2,怪物属性!$B$4:$F$29,3,FALSE)-$G461)/IF(R461&lt;0,ABS(R461),R461)</f>
        <v>-2.8527911346204129</v>
      </c>
      <c r="T461" s="152">
        <f>VLOOKUP(T$2,怪物属性!$B$4:$F$29,5,FALSE)/($F461-VLOOKUP(T$2,怪物属性!$B$4:$F$29,4,FALSE))</f>
        <v>5.0410882842865075</v>
      </c>
      <c r="U461" s="153">
        <f>$E461/(VLOOKUP(U$2,怪物属性!$B$4:$F$29,3,FALSE)-$G461)/IF(T461&lt;0,ABS(T461),T461)</f>
        <v>-2.4199538889704875</v>
      </c>
      <c r="V461" s="152">
        <f>VLOOKUP(V$2,怪物属性!$B$4:$F$29,5,FALSE)/($F461-VLOOKUP(V$2,怪物属性!$B$4:$F$29,4,FALSE))</f>
        <v>5.9915611814345988</v>
      </c>
      <c r="W461" s="153">
        <f>$E461/(VLOOKUP(W$2,怪物属性!$B$4:$F$29,3,FALSE)-$G461)/IF(V461&lt;0,ABS(V461),V461)</f>
        <v>-2.2860066790879809</v>
      </c>
      <c r="X461" s="152">
        <f>VLOOKUP(X$2,怪物属性!$B$4:$F$29,5,FALSE)/($F461-VLOOKUP(X$2,怪物属性!$B$4:$F$29,4,FALSE))</f>
        <v>7.4768013683985464</v>
      </c>
      <c r="Y461" s="153">
        <f>$E461/(VLOOKUP(Y$2,怪物属性!$B$4:$F$29,3,FALSE)-$G461)/IF(X461&lt;0,ABS(X461),X461)</f>
        <v>-2.0895836019612255</v>
      </c>
      <c r="Z461" s="152">
        <f>VLOOKUP(Z$2,怪物属性!$B$4:$F$29,5,FALSE)/($F461-VLOOKUP(Z$2,怪物属性!$B$4:$F$29,4,FALSE))</f>
        <v>8.661174940385866</v>
      </c>
      <c r="AA461" s="153">
        <f>$E461/(VLOOKUP(AA$2,怪物属性!$B$4:$F$29,3,FALSE)-$G461)/IF(Z461&lt;0,ABS(Z461),Z461)</f>
        <v>-2.1045958727209921</v>
      </c>
      <c r="AB461" s="152">
        <f>VLOOKUP(AB$2,怪物属性!$B$4:$F$29,5,FALSE)/($F461-VLOOKUP(AB$2,怪物属性!$B$4:$F$29,4,FALSE))</f>
        <v>14.516279794360493</v>
      </c>
      <c r="AC461" s="153">
        <f>$E461/(VLOOKUP(AC$2,怪物属性!$B$4:$F$29,3,FALSE)-$G461)/IF(AB461&lt;0,ABS(AB461),AB461)</f>
        <v>-5.4563452761998787</v>
      </c>
      <c r="AD461" s="152">
        <f>VLOOKUP(AD$2,怪物属性!$B$4:$F$29,5,FALSE)/($F461-VLOOKUP(AD$2,怪物属性!$B$4:$F$29,4,FALSE))</f>
        <v>16.720767332643476</v>
      </c>
      <c r="AE461" s="153">
        <f>$E461/(VLOOKUP(AE$2,怪物属性!$B$4:$F$29,3,FALSE)-$G461)/IF(AD461&lt;0,ABS(AD461),AD461)</f>
        <v>-730.67818940032282</v>
      </c>
      <c r="AF461" s="152">
        <f>VLOOKUP(AF$2,怪物属性!$B$4:$F$29,5,FALSE)/($F461-VLOOKUP(AF$2,怪物属性!$B$4:$F$29,4,FALSE))</f>
        <v>20.002769180648315</v>
      </c>
      <c r="AG461" s="153">
        <f>$E461/(VLOOKUP(AG$2,怪物属性!$B$4:$F$29,3,FALSE)-$G461)/IF(AF461&lt;0,ABS(AF461),AF461)</f>
        <v>3.8903849079489019</v>
      </c>
      <c r="AH461" s="152">
        <f>VLOOKUP(AH$2,怪物属性!$B$4:$F$29,5,FALSE)/($F461-VLOOKUP(AH$2,怪物属性!$B$4:$F$29,4,FALSE))</f>
        <v>22.719146097398266</v>
      </c>
      <c r="AI461" s="153">
        <f>$E461/(VLOOKUP(AI$2,怪物属性!$B$4:$F$29,3,FALSE)-$G461)/IF(AH461&lt;0,ABS(AH461),AH461)</f>
        <v>1.7031268046983674</v>
      </c>
      <c r="AJ461" s="152">
        <f>VLOOKUP(AJ$2,怪物属性!$B$4:$F$29,5,FALSE)/($F461-VLOOKUP(AJ$2,怪物属性!$B$4:$F$29,4,FALSE))</f>
        <v>26.71159767362299</v>
      </c>
      <c r="AK461" s="153">
        <f>$E461/(VLOOKUP(AK$2,怪物属性!$B$4:$F$29,3,FALSE)-$G461)/IF(AJ461&lt;0,ABS(AJ461),AJ461)</f>
        <v>0.95041162633570231</v>
      </c>
      <c r="AL461" s="152">
        <f>VLOOKUP(AL$2,怪物属性!$B$4:$F$29,5,FALSE)/($F461-VLOOKUP(AL$2,怪物属性!$B$4:$F$29,4,FALSE))</f>
        <v>30.184018305025081</v>
      </c>
      <c r="AM461" s="153">
        <f>$E461/(VLOOKUP(AM$2,怪物属性!$B$4:$F$29,3,FALSE)-$G461)/IF(AL461&lt;0,ABS(AL461),AL461)</f>
        <v>0.61212428125651519</v>
      </c>
      <c r="AN461" s="152">
        <f>VLOOKUP(AN$2,怪物属性!$B$4:$F$29,5,FALSE)/($F461-VLOOKUP(AN$2,怪物属性!$B$4:$F$29,4,FALSE))</f>
        <v>35.036745406824146</v>
      </c>
      <c r="AO461" s="153">
        <f>$E461/(VLOOKUP(AO$2,怪物属性!$B$4:$F$29,3,FALSE)-$G461)/IF(AN461&lt;0,ABS(AN461),AN461)</f>
        <v>0.41798661520271368</v>
      </c>
      <c r="AP461" s="152">
        <f>VLOOKUP(AP$2,怪物属性!$B$4:$F$29,5,FALSE)/($F461-VLOOKUP(AP$2,怪物属性!$B$4:$F$29,4,FALSE))</f>
        <v>39.13677130044843</v>
      </c>
      <c r="AQ461" s="153">
        <f>$E461/(VLOOKUP(AQ$2,怪物属性!$B$4:$F$29,3,FALSE)-$G461)/IF(AP461&lt;0,ABS(AP461),AP461)</f>
        <v>0.30537974916318722</v>
      </c>
      <c r="AR461" s="152">
        <f>VLOOKUP(AR$2,怪物属性!$B$4:$F$29,5,FALSE)/($F461-VLOOKUP(AR$2,怪物属性!$B$4:$F$29,4,FALSE))</f>
        <v>45.044822256568779</v>
      </c>
      <c r="AS461" s="153">
        <f>$E461/(VLOOKUP(AS$2,怪物属性!$B$4:$F$29,3,FALSE)-$G461)/IF(AR461&lt;0,ABS(AR461),AR461)</f>
        <v>0.22346433901281554</v>
      </c>
      <c r="AT461" s="152">
        <f>VLOOKUP(AT$2,怪物属性!$B$4:$F$29,5,FALSE)/($F461-VLOOKUP(AT$2,怪物属性!$B$4:$F$29,4,FALSE))</f>
        <v>50.186808767343656</v>
      </c>
      <c r="AU461" s="153">
        <f>$E461/(VLOOKUP(AU$2,怪物属性!$B$4:$F$29,3,FALSE)-$G461)/IF(AT461&lt;0,ABS(AT461),AT461)</f>
        <v>0.16994098690466999</v>
      </c>
      <c r="AV461" s="152">
        <f>VLOOKUP(AV$2,怪物属性!$B$4:$F$29,5,FALSE)/($F461-VLOOKUP(AV$2,怪物属性!$B$4:$F$29,4,FALSE))</f>
        <v>57.933840625660537</v>
      </c>
      <c r="AW461" s="153">
        <f>$E461/(VLOOKUP(AW$2,怪物属性!$B$4:$F$29,3,FALSE)-$G461)/IF(AV461&lt;0,ABS(AV461),AV461)</f>
        <v>0.12478526993472526</v>
      </c>
      <c r="AX461" s="152">
        <f>VLOOKUP(AX$2,怪物属性!$B$4:$F$29,5,FALSE)/($F461-VLOOKUP(AX$2,怪物属性!$B$4:$F$29,4,FALSE))</f>
        <v>64.76464680281218</v>
      </c>
      <c r="AY461" s="153">
        <f>$E461/(VLOOKUP(AY$2,怪物属性!$B$4:$F$29,3,FALSE)-$G461)/IF(AX461&lt;0,ABS(AX461),AX461)</f>
        <v>9.6444062502021727E-2</v>
      </c>
      <c r="AZ461" s="152">
        <f>VLOOKUP(AZ$2,怪物属性!$B$4:$F$29,5,FALSE)/($F461-VLOOKUP(AZ$2,怪物属性!$B$4:$F$29,4,FALSE))</f>
        <v>75.355932203389827</v>
      </c>
      <c r="BA461" s="153">
        <f>$E461/(VLOOKUP(BA$2,怪物属性!$B$4:$F$29,3,FALSE)-$G461)/IF(AZ461&lt;0,ABS(AZ461),AZ461)</f>
        <v>6.9808640172925485E-2</v>
      </c>
      <c r="BB461" s="152">
        <f>VLOOKUP(BB$2,怪物属性!$B$4:$F$29,5,FALSE)/($F461-VLOOKUP(BB$2,怪物属性!$B$4:$F$29,4,FALSE))</f>
        <v>86.78947368421052</v>
      </c>
      <c r="BC461" s="153">
        <f>$E461/(VLOOKUP(BC$2,怪物属性!$B$4:$F$29,3,FALSE)-$G461)/IF(BB461&lt;0,ABS(BB461),BB461)</f>
        <v>5.0948852626110389E-2</v>
      </c>
      <c r="BD461" s="152">
        <f>VLOOKUP(BD$2,怪物属性!$B$4:$F$29,5,FALSE)/($F461-VLOOKUP(BD$2,怪物属性!$B$4:$F$29,4,FALSE))</f>
        <v>112.49010072941994</v>
      </c>
      <c r="BE461" s="153">
        <f>$E461/(VLOOKUP(BE$2,怪物属性!$B$4:$F$29,3,FALSE)-$G461)/IF(BD461&lt;0,ABS(BD461),BD461)</f>
        <v>3.0129567081438408E-2</v>
      </c>
    </row>
    <row r="462" spans="1:57" x14ac:dyDescent="0.15">
      <c r="A462" s="30">
        <f>VLOOKUP(B462,装备升级!W:AB,静态模拟!C462+1,FALSE)+IF(静态模拟!D462=0,0,VLOOKUP(B462,装备强化!AP:AZ,静态模拟!D462+1,FALSE))</f>
        <v>10111</v>
      </c>
      <c r="B462" s="149">
        <v>40</v>
      </c>
      <c r="C462" s="149">
        <v>2</v>
      </c>
      <c r="D462" s="149">
        <v>5</v>
      </c>
      <c r="E462" s="149">
        <f t="shared" si="22"/>
        <v>48930</v>
      </c>
      <c r="F462" s="22">
        <f t="shared" si="23"/>
        <v>16310</v>
      </c>
      <c r="G462" s="22">
        <f t="shared" si="24"/>
        <v>8155</v>
      </c>
      <c r="H462" s="152">
        <f>VLOOKUP(H$2,怪物属性!$B$4:$F$29,5,FALSE)/($F462-VLOOKUP(H$2,怪物属性!$B$4:$F$29,4,FALSE))</f>
        <v>0.70003218538783396</v>
      </c>
      <c r="I462" s="153">
        <f>$E462/(VLOOKUP(I$2,怪物属性!$B$4:$F$29,3,FALSE)-$G462)/IF(H462&lt;0,ABS(H462),H462)</f>
        <v>-10.580803240523244</v>
      </c>
      <c r="J462" s="152">
        <f>VLOOKUP(J$2,怪物属性!$B$4:$F$29,5,FALSE)/($F462-VLOOKUP(J$2,怪物属性!$B$4:$F$29,4,FALSE))</f>
        <v>1.0452621295994791</v>
      </c>
      <c r="K462" s="153">
        <f>$E462/(VLOOKUP(K$2,怪物属性!$B$4:$F$29,3,FALSE)-$G462)/IF(J462&lt;0,ABS(J462),J462)</f>
        <v>-7.5709565419804985</v>
      </c>
      <c r="L462" s="152">
        <f>VLOOKUP(L$2,怪物属性!$B$4:$F$29,5,FALSE)/($F462-VLOOKUP(L$2,怪物属性!$B$4:$F$29,4,FALSE))</f>
        <v>1.6733886911822855</v>
      </c>
      <c r="M462" s="153">
        <f>$E462/(VLOOKUP(M$2,怪物属性!$B$4:$F$29,3,FALSE)-$G462)/IF(L462&lt;0,ABS(L462),L462)</f>
        <v>-5.0781640370822938</v>
      </c>
      <c r="N462" s="152">
        <f>VLOOKUP(N$2,怪物属性!$B$4:$F$29,5,FALSE)/($F462-VLOOKUP(N$2,怪物属性!$B$4:$F$29,4,FALSE))</f>
        <v>2.2043756670224122</v>
      </c>
      <c r="O462" s="153">
        <f>$E462/(VLOOKUP(O$2,怪物属性!$B$4:$F$29,3,FALSE)-$G462)/IF(N462&lt;0,ABS(N462),N462)</f>
        <v>-4.162933434883775</v>
      </c>
      <c r="P462" s="152">
        <f>VLOOKUP(P$2,怪物属性!$B$4:$F$29,5,FALSE)/($F462-VLOOKUP(P$2,怪物属性!$B$4:$F$29,4,FALSE))</f>
        <v>3.0966979539469244</v>
      </c>
      <c r="Q462" s="153">
        <f>$E462/(VLOOKUP(Q$2,怪物属性!$B$4:$F$29,3,FALSE)-$G462)/IF(P462&lt;0,ABS(P462),P462)</f>
        <v>-3.2226599017071527</v>
      </c>
      <c r="R462" s="152">
        <f>VLOOKUP(R$2,怪物属性!$B$4:$F$29,5,FALSE)/($F462-VLOOKUP(R$2,怪物属性!$B$4:$F$29,4,FALSE))</f>
        <v>3.8538287825908437</v>
      </c>
      <c r="S462" s="153">
        <f>$E462/(VLOOKUP(S$2,怪物属性!$B$4:$F$29,3,FALSE)-$G462)/IF(R462&lt;0,ABS(R462),R462)</f>
        <v>-2.8537793695406379</v>
      </c>
      <c r="T462" s="152">
        <f>VLOOKUP(T$2,怪物属性!$B$4:$F$29,5,FALSE)/($F462-VLOOKUP(T$2,怪物属性!$B$4:$F$29,4,FALSE))</f>
        <v>5.0341003604103136</v>
      </c>
      <c r="U462" s="153">
        <f>$E462/(VLOOKUP(U$2,怪物属性!$B$4:$F$29,3,FALSE)-$G462)/IF(T462&lt;0,ABS(T462),T462)</f>
        <v>-2.4202467308867841</v>
      </c>
      <c r="V462" s="152">
        <f>VLOOKUP(V$2,怪物属性!$B$4:$F$29,5,FALSE)/($F462-VLOOKUP(V$2,怪物属性!$B$4:$F$29,4,FALSE))</f>
        <v>5.9831460674157304</v>
      </c>
      <c r="W462" s="153">
        <f>$E462/(VLOOKUP(W$2,怪物属性!$B$4:$F$29,3,FALSE)-$G462)/IF(V462&lt;0,ABS(V462),V462)</f>
        <v>-2.2856265598060133</v>
      </c>
      <c r="X462" s="152">
        <f>VLOOKUP(X$2,怪物属性!$B$4:$F$29,5,FALSE)/($F462-VLOOKUP(X$2,怪物属性!$B$4:$F$29,4,FALSE))</f>
        <v>7.4661589922425451</v>
      </c>
      <c r="Y462" s="153">
        <f>$E462/(VLOOKUP(Y$2,怪物属性!$B$4:$F$29,3,FALSE)-$G462)/IF(X462&lt;0,ABS(X462),X462)</f>
        <v>-2.0884546179397607</v>
      </c>
      <c r="Z462" s="152">
        <f>VLOOKUP(Z$2,怪物属性!$B$4:$F$29,5,FALSE)/($F462-VLOOKUP(Z$2,怪物属性!$B$4:$F$29,4,FALSE))</f>
        <v>8.6486759506457904</v>
      </c>
      <c r="AA462" s="153">
        <f>$E462/(VLOOKUP(AA$2,怪物属性!$B$4:$F$29,3,FALSE)-$G462)/IF(Z462&lt;0,ABS(Z462),Z462)</f>
        <v>-2.1023832740241395</v>
      </c>
      <c r="AB462" s="152">
        <f>VLOOKUP(AB$2,怪物属性!$B$4:$F$29,5,FALSE)/($F462-VLOOKUP(AB$2,怪物属性!$B$4:$F$29,4,FALSE))</f>
        <v>14.493700419972003</v>
      </c>
      <c r="AC462" s="153">
        <f>$E462/(VLOOKUP(AC$2,怪物属性!$B$4:$F$29,3,FALSE)-$G462)/IF(AB462&lt;0,ABS(AB462),AB462)</f>
        <v>-5.3842893982013509</v>
      </c>
      <c r="AD462" s="152">
        <f>VLOOKUP(AD$2,怪物属性!$B$4:$F$29,5,FALSE)/($F462-VLOOKUP(AD$2,怪物属性!$B$4:$F$29,4,FALSE))</f>
        <v>16.694190574584756</v>
      </c>
      <c r="AE462" s="153">
        <f>$E462/(VLOOKUP(AE$2,怪物属性!$B$4:$F$29,3,FALSE)-$G462)/IF(AD462&lt;0,ABS(AD462),AD462)</f>
        <v>-209.35426514902673</v>
      </c>
      <c r="AF462" s="152">
        <f>VLOOKUP(AF$2,怪物属性!$B$4:$F$29,5,FALSE)/($F462-VLOOKUP(AF$2,怪物属性!$B$4:$F$29,4,FALSE))</f>
        <v>19.970239063262319</v>
      </c>
      <c r="AG462" s="153">
        <f>$E462/(VLOOKUP(AG$2,怪物属性!$B$4:$F$29,3,FALSE)-$G462)/IF(AF462&lt;0,ABS(AF462),AF462)</f>
        <v>3.9646374302651681</v>
      </c>
      <c r="AH462" s="152">
        <f>VLOOKUP(AH$2,怪物属性!$B$4:$F$29,5,FALSE)/($F462-VLOOKUP(AH$2,怪物属性!$B$4:$F$29,4,FALSE))</f>
        <v>22.681318681318682</v>
      </c>
      <c r="AI462" s="153">
        <f>$E462/(VLOOKUP(AI$2,怪物属性!$B$4:$F$29,3,FALSE)-$G462)/IF(AH462&lt;0,ABS(AH462),AH462)</f>
        <v>1.7216935169546577</v>
      </c>
      <c r="AJ462" s="152">
        <f>VLOOKUP(AJ$2,怪物属性!$B$4:$F$29,5,FALSE)/($F462-VLOOKUP(AJ$2,怪物属性!$B$4:$F$29,4,FALSE))</f>
        <v>26.665983606557376</v>
      </c>
      <c r="AK462" s="153">
        <f>$E462/(VLOOKUP(AK$2,怪物属性!$B$4:$F$29,3,FALSE)-$G462)/IF(AJ462&lt;0,ABS(AJ462),AJ462)</f>
        <v>0.95818381257224405</v>
      </c>
      <c r="AL462" s="152">
        <f>VLOOKUP(AL$2,怪物属性!$B$4:$F$29,5,FALSE)/($F462-VLOOKUP(AL$2,怪物属性!$B$4:$F$29,4,FALSE))</f>
        <v>30.130984801897565</v>
      </c>
      <c r="AM462" s="153">
        <f>$E462/(VLOOKUP(AM$2,怪物属性!$B$4:$F$29,3,FALSE)-$G462)/IF(AL462&lt;0,ABS(AL462),AL462)</f>
        <v>0.61628453514336834</v>
      </c>
      <c r="AN462" s="152">
        <f>VLOOKUP(AN$2,怪物属性!$B$4:$F$29,5,FALSE)/($F462-VLOOKUP(AN$2,怪物属性!$B$4:$F$29,4,FALSE))</f>
        <v>34.973439335079952</v>
      </c>
      <c r="AO462" s="153">
        <f>$E462/(VLOOKUP(AO$2,怪物属性!$B$4:$F$29,3,FALSE)-$G462)/IF(AN462&lt;0,ABS(AN462),AN462)</f>
        <v>0.4205174976117716</v>
      </c>
      <c r="AP462" s="152">
        <f>VLOOKUP(AP$2,怪物属性!$B$4:$F$29,5,FALSE)/($F462-VLOOKUP(AP$2,怪物属性!$B$4:$F$29,4,FALSE))</f>
        <v>39.063782170831779</v>
      </c>
      <c r="AQ462" s="153">
        <f>$E462/(VLOOKUP(AQ$2,怪物属性!$B$4:$F$29,3,FALSE)-$G462)/IF(AP462&lt;0,ABS(AP462),AP462)</f>
        <v>0.30707695177224886</v>
      </c>
      <c r="AR462" s="152">
        <f>VLOOKUP(AR$2,怪物属性!$B$4:$F$29,5,FALSE)/($F462-VLOOKUP(AR$2,怪物属性!$B$4:$F$29,4,FALSE))</f>
        <v>44.957963748553802</v>
      </c>
      <c r="AS462" s="153">
        <f>$E462/(VLOOKUP(AS$2,怪物属性!$B$4:$F$29,3,FALSE)-$G462)/IF(AR462&lt;0,ABS(AR462),AR462)</f>
        <v>0.22463364363905838</v>
      </c>
      <c r="AT462" s="152">
        <f>VLOOKUP(AT$2,怪物属性!$B$4:$F$29,5,FALSE)/($F462-VLOOKUP(AT$2,怪物属性!$B$4:$F$29,4,FALSE))</f>
        <v>50.086092715231786</v>
      </c>
      <c r="AU462" s="153">
        <f>$E462/(VLOOKUP(AU$2,怪物属性!$B$4:$F$29,3,FALSE)-$G462)/IF(AT462&lt;0,ABS(AT462),AT462)</f>
        <v>0.17078984086124113</v>
      </c>
      <c r="AV462" s="152">
        <f>VLOOKUP(AV$2,怪物属性!$B$4:$F$29,5,FALSE)/($F462-VLOOKUP(AV$2,怪物属性!$B$4:$F$29,4,FALSE))</f>
        <v>57.811643113267245</v>
      </c>
      <c r="AW462" s="153">
        <f>$E462/(VLOOKUP(AW$2,怪物属性!$B$4:$F$29,3,FALSE)-$G462)/IF(AV462&lt;0,ABS(AV462),AV462)</f>
        <v>0.12538804466578696</v>
      </c>
      <c r="AX462" s="152">
        <f>VLOOKUP(AX$2,怪物属性!$B$4:$F$29,5,FALSE)/($F462-VLOOKUP(AX$2,怪物属性!$B$4:$F$29,4,FALSE))</f>
        <v>64.620420888542483</v>
      </c>
      <c r="AY462" s="153">
        <f>$E462/(VLOOKUP(AY$2,怪物属性!$B$4:$F$29,3,FALSE)-$G462)/IF(AX462&lt;0,ABS(AX462),AX462)</f>
        <v>9.6901840641936146E-2</v>
      </c>
      <c r="AZ462" s="152">
        <f>VLOOKUP(AZ$2,怪物属性!$B$4:$F$29,5,FALSE)/($F462-VLOOKUP(AZ$2,怪物属性!$B$4:$F$29,4,FALSE))</f>
        <v>75.173913043478265</v>
      </c>
      <c r="BA462" s="153">
        <f>$E462/(VLOOKUP(BA$2,怪物属性!$B$4:$F$29,3,FALSE)-$G462)/IF(AZ462&lt;0,ABS(AZ462),AZ462)</f>
        <v>7.0139082786541948E-2</v>
      </c>
      <c r="BB462" s="152">
        <f>VLOOKUP(BB$2,怪物属性!$B$4:$F$29,5,FALSE)/($F462-VLOOKUP(BB$2,怪物属性!$B$4:$F$29,4,FALSE))</f>
        <v>86.555854643337824</v>
      </c>
      <c r="BC462" s="153">
        <f>$E462/(VLOOKUP(BC$2,怪物属性!$B$4:$F$29,3,FALSE)-$G462)/IF(BB462&lt;0,ABS(BB462),BB462)</f>
        <v>5.1195409839273516E-2</v>
      </c>
      <c r="BD462" s="152">
        <f>VLOOKUP(BD$2,怪物属性!$B$4:$F$29,5,FALSE)/($F462-VLOOKUP(BD$2,怪物属性!$B$4:$F$29,4,FALSE))</f>
        <v>112.10072689511942</v>
      </c>
      <c r="BE462" s="153">
        <f>$E462/(VLOOKUP(BE$2,怪物属性!$B$4:$F$29,3,FALSE)-$G462)/IF(BD462&lt;0,ABS(BD462),BD462)</f>
        <v>3.0292348580479998E-2</v>
      </c>
    </row>
    <row r="463" spans="1:57" x14ac:dyDescent="0.15">
      <c r="A463" s="30">
        <f>VLOOKUP(B463,装备升级!W:AB,静态模拟!C463+1,FALSE)+IF(静态模拟!D463=0,0,VLOOKUP(B463,装备强化!AP:AZ,静态模拟!D463+1,FALSE))</f>
        <v>14029</v>
      </c>
      <c r="B463" s="149">
        <v>40</v>
      </c>
      <c r="C463" s="149">
        <v>2</v>
      </c>
      <c r="D463" s="149">
        <v>6</v>
      </c>
      <c r="E463" s="149">
        <f t="shared" si="22"/>
        <v>48990</v>
      </c>
      <c r="F463" s="22">
        <f t="shared" si="23"/>
        <v>16330</v>
      </c>
      <c r="G463" s="22">
        <f t="shared" si="24"/>
        <v>8165</v>
      </c>
      <c r="H463" s="152">
        <f>VLOOKUP(H$2,怪物属性!$B$4:$F$29,5,FALSE)/($F463-VLOOKUP(H$2,怪物属性!$B$4:$F$29,4,FALSE))</f>
        <v>0.69913211186113788</v>
      </c>
      <c r="I463" s="153">
        <f>$E463/(VLOOKUP(I$2,怪物属性!$B$4:$F$29,3,FALSE)-$G463)/IF(H463&lt;0,ABS(H463),H463)</f>
        <v>-10.591383479964975</v>
      </c>
      <c r="J463" s="152">
        <f>VLOOKUP(J$2,怪物属性!$B$4:$F$29,5,FALSE)/($F463-VLOOKUP(J$2,怪物属性!$B$4:$F$29,4,FALSE))</f>
        <v>1.0439024390243903</v>
      </c>
      <c r="K463" s="153">
        <f>$E463/(VLOOKUP(K$2,怪物属性!$B$4:$F$29,3,FALSE)-$G463)/IF(J463&lt;0,ABS(J463),J463)</f>
        <v>-7.5778577260126365</v>
      </c>
      <c r="L463" s="152">
        <f>VLOOKUP(L$2,怪物属性!$B$4:$F$29,5,FALSE)/($F463-VLOOKUP(L$2,怪物属性!$B$4:$F$29,4,FALSE))</f>
        <v>1.671185994471502</v>
      </c>
      <c r="M463" s="153">
        <f>$E463/(VLOOKUP(M$2,怪物属性!$B$4:$F$29,3,FALSE)-$G463)/IF(L463&lt;0,ABS(L463),L463)</f>
        <v>-5.0822661008261472</v>
      </c>
      <c r="N463" s="152">
        <f>VLOOKUP(N$2,怪物属性!$B$4:$F$29,5,FALSE)/($F463-VLOOKUP(N$2,怪物属性!$B$4:$F$29,4,FALSE))</f>
        <v>2.2014388489208634</v>
      </c>
      <c r="O463" s="153">
        <f>$E463/(VLOOKUP(O$2,怪物属性!$B$4:$F$29,3,FALSE)-$G463)/IF(N463&lt;0,ABS(N463),N463)</f>
        <v>-4.1657857452228368</v>
      </c>
      <c r="P463" s="152">
        <f>VLOOKUP(P$2,怪物属性!$B$4:$F$29,5,FALSE)/($F463-VLOOKUP(P$2,怪物属性!$B$4:$F$29,4,FALSE))</f>
        <v>3.0925214107492076</v>
      </c>
      <c r="Q463" s="153">
        <f>$E463/(VLOOKUP(Q$2,怪物属性!$B$4:$F$29,3,FALSE)-$G463)/IF(P463&lt;0,ABS(P463),P463)</f>
        <v>-3.224392929970874</v>
      </c>
      <c r="R463" s="152">
        <f>VLOOKUP(R$2,怪物属性!$B$4:$F$29,5,FALSE)/($F463-VLOOKUP(R$2,怪物属性!$B$4:$F$29,4,FALSE))</f>
        <v>3.848561470648534</v>
      </c>
      <c r="S463" s="153">
        <f>$E463/(VLOOKUP(S$2,怪物属性!$B$4:$F$29,3,FALSE)-$G463)/IF(R463&lt;0,ABS(R463),R463)</f>
        <v>-2.8547727293688498</v>
      </c>
      <c r="T463" s="152">
        <f>VLOOKUP(T$2,怪物属性!$B$4:$F$29,5,FALSE)/($F463-VLOOKUP(T$2,怪物属性!$B$4:$F$29,4,FALSE))</f>
        <v>5.0271317829457365</v>
      </c>
      <c r="U463" s="153">
        <f>$E463/(VLOOKUP(U$2,怪物属性!$B$4:$F$29,3,FALSE)-$G463)/IF(T463&lt;0,ABS(T463),T463)</f>
        <v>-2.4205463255225004</v>
      </c>
      <c r="V463" s="152">
        <f>VLOOKUP(V$2,怪物属性!$B$4:$F$29,5,FALSE)/($F463-VLOOKUP(V$2,怪物属性!$B$4:$F$29,4,FALSE))</f>
        <v>5.9747545582047685</v>
      </c>
      <c r="W463" s="153">
        <f>$E463/(VLOOKUP(W$2,怪物属性!$B$4:$F$29,3,FALSE)-$G463)/IF(V463&lt;0,ABS(V463),V463)</f>
        <v>-2.2852564102564101</v>
      </c>
      <c r="X463" s="152">
        <f>VLOOKUP(X$2,怪物属性!$B$4:$F$29,5,FALSE)/($F463-VLOOKUP(X$2,怪物属性!$B$4:$F$29,4,FALSE))</f>
        <v>7.4555468694478009</v>
      </c>
      <c r="Y463" s="153">
        <f>$E463/(VLOOKUP(Y$2,怪物属性!$B$4:$F$29,3,FALSE)-$G463)/IF(X463&lt;0,ABS(X463),X463)</f>
        <v>-2.0873400739075372</v>
      </c>
      <c r="Z463" s="152">
        <f>VLOOKUP(Z$2,怪物属性!$B$4:$F$29,5,FALSE)/($F463-VLOOKUP(Z$2,怪物属性!$B$4:$F$29,4,FALSE))</f>
        <v>8.636212983644354</v>
      </c>
      <c r="AA463" s="153">
        <f>$E463/(VLOOKUP(AA$2,怪物属性!$B$4:$F$29,3,FALSE)-$G463)/IF(Z463&lt;0,ABS(Z463),Z463)</f>
        <v>-2.1001944720693886</v>
      </c>
      <c r="AB463" s="152">
        <f>VLOOKUP(AB$2,怪物属性!$B$4:$F$29,5,FALSE)/($F463-VLOOKUP(AB$2,怪物属性!$B$4:$F$29,4,FALSE))</f>
        <v>14.471191178754465</v>
      </c>
      <c r="AC463" s="153">
        <f>$E463/(VLOOKUP(AC$2,怪物属性!$B$4:$F$29,3,FALSE)-$G463)/IF(AB463&lt;0,ABS(AB463),AB463)</f>
        <v>-5.3145160882719518</v>
      </c>
      <c r="AD463" s="152">
        <f>VLOOKUP(AD$2,怪物属性!$B$4:$F$29,5,FALSE)/($F463-VLOOKUP(AD$2,怪物属性!$B$4:$F$29,4,FALSE))</f>
        <v>16.667698167103072</v>
      </c>
      <c r="AE463" s="153">
        <f>$E463/(VLOOKUP(AE$2,怪物属性!$B$4:$F$29,3,FALSE)-$G463)/IF(AD463&lt;0,ABS(AD463),AD463)</f>
        <v>-122.46742048813925</v>
      </c>
      <c r="AF463" s="152">
        <f>VLOOKUP(AF$2,怪物属性!$B$4:$F$29,5,FALSE)/($F463-VLOOKUP(AF$2,怪物属性!$B$4:$F$29,4,FALSE))</f>
        <v>19.937814580289007</v>
      </c>
      <c r="AG463" s="153">
        <f>$E463/(VLOOKUP(AG$2,怪物属性!$B$4:$F$29,3,FALSE)-$G463)/IF(AF463&lt;0,ABS(AF463),AF463)</f>
        <v>4.0413485425025382</v>
      </c>
      <c r="AH463" s="152">
        <f>VLOOKUP(AH$2,怪物属性!$B$4:$F$29,5,FALSE)/($F463-VLOOKUP(AH$2,怪物属性!$B$4:$F$29,4,FALSE))</f>
        <v>22.643617021276597</v>
      </c>
      <c r="AI463" s="153">
        <f>$E463/(VLOOKUP(AI$2,怪物属性!$B$4:$F$29,3,FALSE)-$G463)/IF(AH463&lt;0,ABS(AH463),AH463)</f>
        <v>1.7405660564559702</v>
      </c>
      <c r="AJ463" s="152">
        <f>VLOOKUP(AJ$2,怪物属性!$B$4:$F$29,5,FALSE)/($F463-VLOOKUP(AJ$2,怪物属性!$B$4:$F$29,4,FALSE))</f>
        <v>26.620525059665869</v>
      </c>
      <c r="AK463" s="153">
        <f>$E463/(VLOOKUP(AK$2,怪物属性!$B$4:$F$29,3,FALSE)-$G463)/IF(AJ463&lt;0,ABS(AJ463),AJ463)</f>
        <v>0.96604163048742098</v>
      </c>
      <c r="AL463" s="152">
        <f>VLOOKUP(AL$2,怪物属性!$B$4:$F$29,5,FALSE)/($F463-VLOOKUP(AL$2,怪物属性!$B$4:$F$29,4,FALSE))</f>
        <v>30.078137332280978</v>
      </c>
      <c r="AM463" s="153">
        <f>$E463/(VLOOKUP(AM$2,怪物属性!$B$4:$F$29,3,FALSE)-$G463)/IF(AL463&lt;0,ABS(AL463),AL463)</f>
        <v>0.62047915190637382</v>
      </c>
      <c r="AN463" s="152">
        <f>VLOOKUP(AN$2,怪物属性!$B$4:$F$29,5,FALSE)/($F463-VLOOKUP(AN$2,怪物属性!$B$4:$F$29,4,FALSE))</f>
        <v>34.910361619623053</v>
      </c>
      <c r="AO463" s="153">
        <f>$E463/(VLOOKUP(AO$2,怪物属性!$B$4:$F$29,3,FALSE)-$G463)/IF(AN463&lt;0,ABS(AN463),AN463)</f>
        <v>0.42306550913152857</v>
      </c>
      <c r="AP463" s="152">
        <f>VLOOKUP(AP$2,怪物属性!$B$4:$F$29,5,FALSE)/($F463-VLOOKUP(AP$2,怪物属性!$B$4:$F$29,4,FALSE))</f>
        <v>38.991064780342519</v>
      </c>
      <c r="AQ463" s="153">
        <f>$E463/(VLOOKUP(AQ$2,怪物属性!$B$4:$F$29,3,FALSE)-$G463)/IF(AP463&lt;0,ABS(AP463),AP463)</f>
        <v>0.30878390445986903</v>
      </c>
      <c r="AR463" s="152">
        <f>VLOOKUP(AR$2,怪物属性!$B$4:$F$29,5,FALSE)/($F463-VLOOKUP(AR$2,怪物属性!$B$4:$F$29,4,FALSE))</f>
        <v>44.871439568899156</v>
      </c>
      <c r="AS463" s="153">
        <f>$E463/(VLOOKUP(AS$2,怪物属性!$B$4:$F$29,3,FALSE)-$G463)/IF(AR463&lt;0,ABS(AR463),AR463)</f>
        <v>0.22580884959922287</v>
      </c>
      <c r="AT463" s="152">
        <f>VLOOKUP(AT$2,怪物属性!$B$4:$F$29,5,FALSE)/($F463-VLOOKUP(AT$2,怪物属性!$B$4:$F$29,4,FALSE))</f>
        <v>49.985780092128984</v>
      </c>
      <c r="AU463" s="153">
        <f>$E463/(VLOOKUP(AU$2,怪物属性!$B$4:$F$29,3,FALSE)-$G463)/IF(AT463&lt;0,ABS(AT463),AT463)</f>
        <v>0.17164251008505677</v>
      </c>
      <c r="AV463" s="152">
        <f>VLOOKUP(AV$2,怪物属性!$B$4:$F$29,5,FALSE)/($F463-VLOOKUP(AV$2,怪物属性!$B$4:$F$29,4,FALSE))</f>
        <v>57.689960008419277</v>
      </c>
      <c r="AW463" s="153">
        <f>$E463/(VLOOKUP(AW$2,怪物属性!$B$4:$F$29,3,FALSE)-$G463)/IF(AV463&lt;0,ABS(AV463),AV463)</f>
        <v>0.12599325763104205</v>
      </c>
      <c r="AX463" s="152">
        <f>VLOOKUP(AX$2,怪物属性!$B$4:$F$29,5,FALSE)/($F463-VLOOKUP(AX$2,怪物属性!$B$4:$F$29,4,FALSE))</f>
        <v>64.476835907121426</v>
      </c>
      <c r="AY463" s="153">
        <f>$E463/(VLOOKUP(AY$2,怪物属性!$B$4:$F$29,3,FALSE)-$G463)/IF(AX463&lt;0,ABS(AX463),AX463)</f>
        <v>9.7361321877129606E-2</v>
      </c>
      <c r="AZ463" s="152">
        <f>VLOOKUP(AZ$2,怪物属性!$B$4:$F$29,5,FALSE)/($F463-VLOOKUP(AZ$2,怪物属性!$B$4:$F$29,4,FALSE))</f>
        <v>74.992771084337349</v>
      </c>
      <c r="BA463" s="153">
        <f>$E463/(VLOOKUP(BA$2,怪物属性!$B$4:$F$29,3,FALSE)-$G463)/IF(AZ463&lt;0,ABS(AZ463),AZ463)</f>
        <v>7.0470654272391631E-2</v>
      </c>
      <c r="BB463" s="152">
        <f>VLOOKUP(BB$2,怪物属性!$B$4:$F$29,5,FALSE)/($F463-VLOOKUP(BB$2,怪物属性!$B$4:$F$29,4,FALSE))</f>
        <v>86.323489932885906</v>
      </c>
      <c r="BC463" s="153">
        <f>$E463/(VLOOKUP(BC$2,怪物属性!$B$4:$F$29,3,FALSE)-$G463)/IF(BB463&lt;0,ABS(BB463),BB463)</f>
        <v>5.1442752314377324E-2</v>
      </c>
      <c r="BD463" s="152">
        <f>VLOOKUP(BD$2,怪物属性!$B$4:$F$29,5,FALSE)/($F463-VLOOKUP(BD$2,怪物属性!$B$4:$F$29,4,FALSE))</f>
        <v>111.7140393239048</v>
      </c>
      <c r="BE463" s="153">
        <f>$E463/(VLOOKUP(BE$2,怪物属性!$B$4:$F$29,3,FALSE)-$G463)/IF(BD463&lt;0,ABS(BD463),BD463)</f>
        <v>3.04556135121338E-2</v>
      </c>
    </row>
    <row r="464" spans="1:57" x14ac:dyDescent="0.15">
      <c r="A464" s="30">
        <f>VLOOKUP(B464,装备升级!W:AB,静态模拟!C464+1,FALSE)+IF(静态模拟!D464=0,0,VLOOKUP(B464,装备强化!AP:AZ,静态模拟!D464+1,FALSE))</f>
        <v>19608</v>
      </c>
      <c r="B464" s="149">
        <v>40</v>
      </c>
      <c r="C464" s="149">
        <v>2</v>
      </c>
      <c r="D464" s="149">
        <v>7</v>
      </c>
      <c r="E464" s="149">
        <f t="shared" si="22"/>
        <v>49050</v>
      </c>
      <c r="F464" s="22">
        <f t="shared" si="23"/>
        <v>16350</v>
      </c>
      <c r="G464" s="22">
        <f t="shared" si="24"/>
        <v>8175</v>
      </c>
      <c r="H464" s="152">
        <f>VLOOKUP(H$2,怪物属性!$B$4:$F$29,5,FALSE)/($F464-VLOOKUP(H$2,怪物属性!$B$4:$F$29,4,FALSE))</f>
        <v>0.6982343499197432</v>
      </c>
      <c r="I464" s="153">
        <f>$E464/(VLOOKUP(I$2,怪物属性!$B$4:$F$29,3,FALSE)-$G464)/IF(H464&lt;0,ABS(H464),H464)</f>
        <v>-10.601965090500327</v>
      </c>
      <c r="J464" s="152">
        <f>VLOOKUP(J$2,怪物属性!$B$4:$F$29,5,FALSE)/($F464-VLOOKUP(J$2,怪物属性!$B$4:$F$29,4,FALSE))</f>
        <v>1.0425462812601494</v>
      </c>
      <c r="K464" s="153">
        <f>$E464/(VLOOKUP(K$2,怪物属性!$B$4:$F$29,3,FALSE)-$G464)/IF(J464&lt;0,ABS(J464),J464)</f>
        <v>-7.5847607654421063</v>
      </c>
      <c r="L464" s="152">
        <f>VLOOKUP(L$2,怪物属性!$B$4:$F$29,5,FALSE)/($F464-VLOOKUP(L$2,怪物属性!$B$4:$F$29,4,FALSE))</f>
        <v>1.6689890889969765</v>
      </c>
      <c r="M464" s="153">
        <f>$E464/(VLOOKUP(M$2,怪物属性!$B$4:$F$29,3,FALSE)-$G464)/IF(L464&lt;0,ABS(L464),L464)</f>
        <v>-5.0863703239129459</v>
      </c>
      <c r="N464" s="152">
        <f>VLOOKUP(N$2,怪物属性!$B$4:$F$29,5,FALSE)/($F464-VLOOKUP(N$2,怪物属性!$B$4:$F$29,4,FALSE))</f>
        <v>2.1985098456625867</v>
      </c>
      <c r="O464" s="153">
        <f>$E464/(VLOOKUP(O$2,怪物属性!$B$4:$F$29,3,FALSE)-$G464)/IF(N464&lt;0,ABS(N464),N464)</f>
        <v>-4.1686409657701313</v>
      </c>
      <c r="P464" s="152">
        <f>VLOOKUP(P$2,怪物属性!$B$4:$F$29,5,FALSE)/($F464-VLOOKUP(P$2,怪物属性!$B$4:$F$29,4,FALSE))</f>
        <v>3.0883561182571215</v>
      </c>
      <c r="Q464" s="153">
        <f>$E464/(VLOOKUP(Q$2,怪物属性!$B$4:$F$29,3,FALSE)-$G464)/IF(P464&lt;0,ABS(P464),P464)</f>
        <v>-3.226129548273974</v>
      </c>
      <c r="R464" s="152">
        <f>VLOOKUP(R$2,怪物属性!$B$4:$F$29,5,FALSE)/($F464-VLOOKUP(R$2,怪物属性!$B$4:$F$29,4,FALSE))</f>
        <v>3.8433085375008531</v>
      </c>
      <c r="S464" s="153">
        <f>$E464/(VLOOKUP(S$2,怪物属性!$B$4:$F$29,3,FALSE)-$G464)/IF(R464&lt;0,ABS(R464),R464)</f>
        <v>-2.8557711797019953</v>
      </c>
      <c r="T464" s="152">
        <f>VLOOKUP(T$2,怪物属性!$B$4:$F$29,5,FALSE)/($F464-VLOOKUP(T$2,怪物属性!$B$4:$F$29,4,FALSE))</f>
        <v>5.0201824716615979</v>
      </c>
      <c r="U464" s="153">
        <f>$E464/(VLOOKUP(U$2,怪物属性!$B$4:$F$29,3,FALSE)-$G464)/IF(T464&lt;0,ABS(T464),T464)</f>
        <v>-2.4208526226839817</v>
      </c>
      <c r="V464" s="152">
        <f>VLOOKUP(V$2,怪物属性!$B$4:$F$29,5,FALSE)/($F464-VLOOKUP(V$2,怪物属性!$B$4:$F$29,4,FALSE))</f>
        <v>5.9663865546218489</v>
      </c>
      <c r="W464" s="153">
        <f>$E464/(VLOOKUP(W$2,怪物属性!$B$4:$F$29,3,FALSE)-$G464)/IF(V464&lt;0,ABS(V464),V464)</f>
        <v>-2.2848961473118869</v>
      </c>
      <c r="X464" s="152">
        <f>VLOOKUP(X$2,怪物属性!$B$4:$F$29,5,FALSE)/($F464-VLOOKUP(X$2,怪物属性!$B$4:$F$29,4,FALSE))</f>
        <v>7.4449648711943794</v>
      </c>
      <c r="Y464" s="153">
        <f>$E464/(VLOOKUP(Y$2,怪物属性!$B$4:$F$29,3,FALSE)-$G464)/IF(X464&lt;0,ABS(X464),X464)</f>
        <v>-2.08623983268923</v>
      </c>
      <c r="Z464" s="152">
        <f>VLOOKUP(Z$2,怪物属性!$B$4:$F$29,5,FALSE)/($F464-VLOOKUP(Z$2,怪物属性!$B$4:$F$29,4,FALSE))</f>
        <v>8.623785883876538</v>
      </c>
      <c r="AA464" s="153">
        <f>$E464/(VLOOKUP(AA$2,怪物属性!$B$4:$F$29,3,FALSE)-$G464)/IF(Z464&lt;0,ABS(Z464),Z464)</f>
        <v>-2.0980292035213424</v>
      </c>
      <c r="AB464" s="152">
        <f>VLOOKUP(AB$2,怪物属性!$B$4:$F$29,5,FALSE)/($F464-VLOOKUP(AB$2,怪物属性!$B$4:$F$29,4,FALSE))</f>
        <v>14.448751744456505</v>
      </c>
      <c r="AC464" s="153">
        <f>$E464/(VLOOKUP(AC$2,怪物属性!$B$4:$F$29,3,FALSE)-$G464)/IF(AB464&lt;0,ABS(AB464),AB464)</f>
        <v>-5.2469195086341331</v>
      </c>
      <c r="AD464" s="152">
        <f>VLOOKUP(AD$2,怪物属性!$B$4:$F$29,5,FALSE)/($F464-VLOOKUP(AD$2,怪物属性!$B$4:$F$29,4,FALSE))</f>
        <v>16.641289709260874</v>
      </c>
      <c r="AE464" s="153">
        <f>$E464/(VLOOKUP(AE$2,怪物属性!$B$4:$F$29,3,FALSE)-$G464)/IF(AD464&lt;0,ABS(AD464),AD464)</f>
        <v>-86.690820484946954</v>
      </c>
      <c r="AF464" s="152">
        <f>VLOOKUP(AF$2,怪物属性!$B$4:$F$29,5,FALSE)/($F464-VLOOKUP(AF$2,怪物属性!$B$4:$F$29,4,FALSE))</f>
        <v>19.90549521802561</v>
      </c>
      <c r="AG464" s="153">
        <f>$E464/(VLOOKUP(AG$2,怪物属性!$B$4:$F$29,3,FALSE)-$G464)/IF(AF464&lt;0,ABS(AF464),AF464)</f>
        <v>4.1206415852925069</v>
      </c>
      <c r="AH464" s="152">
        <f>VLOOKUP(AH$2,怪物属性!$B$4:$F$29,5,FALSE)/($F464-VLOOKUP(AH$2,怪物属性!$B$4:$F$29,4,FALSE))</f>
        <v>22.60604049120478</v>
      </c>
      <c r="AI464" s="153">
        <f>$E464/(VLOOKUP(AI$2,怪物属性!$B$4:$F$29,3,FALSE)-$G464)/IF(AH464&lt;0,ABS(AH464),AH464)</f>
        <v>1.7597518642544954</v>
      </c>
      <c r="AJ464" s="152">
        <f>VLOOKUP(AJ$2,怪物属性!$B$4:$F$29,5,FALSE)/($F464-VLOOKUP(AJ$2,怪物属性!$B$4:$F$29,4,FALSE))</f>
        <v>26.575221238938052</v>
      </c>
      <c r="AK464" s="153">
        <f>$E464/(VLOOKUP(AK$2,怪物属性!$B$4:$F$29,3,FALSE)-$G464)/IF(AJ464&lt;0,ABS(AJ464),AJ464)</f>
        <v>0.97398643572786059</v>
      </c>
      <c r="AL464" s="152">
        <f>VLOOKUP(AL$2,怪物属性!$B$4:$F$29,5,FALSE)/($F464-VLOOKUP(AL$2,怪物属性!$B$4:$F$29,4,FALSE))</f>
        <v>30.025474919023022</v>
      </c>
      <c r="AM464" s="153">
        <f>$E464/(VLOOKUP(AM$2,怪物属性!$B$4:$F$29,3,FALSE)-$G464)/IF(AL464&lt;0,ABS(AL464),AL464)</f>
        <v>0.62470852576590841</v>
      </c>
      <c r="AN464" s="152">
        <f>VLOOKUP(AN$2,怪物属性!$B$4:$F$29,5,FALSE)/($F464-VLOOKUP(AN$2,怪物属性!$B$4:$F$29,4,FALSE))</f>
        <v>34.847511027095145</v>
      </c>
      <c r="AO464" s="153">
        <f>$E464/(VLOOKUP(AO$2,怪物属性!$B$4:$F$29,3,FALSE)-$G464)/IF(AN464&lt;0,ABS(AN464),AN464)</f>
        <v>0.4256308051515586</v>
      </c>
      <c r="AP464" s="152">
        <f>VLOOKUP(AP$2,怪物属性!$B$4:$F$29,5,FALSE)/($F464-VLOOKUP(AP$2,怪物属性!$B$4:$F$29,4,FALSE))</f>
        <v>38.918617614269792</v>
      </c>
      <c r="AQ464" s="153">
        <f>$E464/(VLOOKUP(AQ$2,怪物属性!$B$4:$F$29,3,FALSE)-$G464)/IF(AP464&lt;0,ABS(AP464),AP464)</f>
        <v>0.31050067928871261</v>
      </c>
      <c r="AR464" s="152">
        <f>VLOOKUP(AR$2,怪物属性!$B$4:$F$29,5,FALSE)/($F464-VLOOKUP(AR$2,怪物属性!$B$4:$F$29,4,FALSE))</f>
        <v>44.78524779101037</v>
      </c>
      <c r="AS464" s="153">
        <f>$E464/(VLOOKUP(AS$2,怪物属性!$B$4:$F$29,3,FALSE)-$G464)/IF(AR464&lt;0,ABS(AR464),AR464)</f>
        <v>0.22698999358554062</v>
      </c>
      <c r="AT464" s="152">
        <f>VLOOKUP(AT$2,怪物属性!$B$4:$F$29,5,FALSE)/($F464-VLOOKUP(AT$2,怪物属性!$B$4:$F$29,4,FALSE))</f>
        <v>49.885868478912656</v>
      </c>
      <c r="AU464" s="153">
        <f>$E464/(VLOOKUP(AU$2,怪物属性!$B$4:$F$29,3,FALSE)-$G464)/IF(AT464&lt;0,ABS(AT464),AT464)</f>
        <v>0.17249901465647094</v>
      </c>
      <c r="AV464" s="152">
        <f>VLOOKUP(AV$2,怪物属性!$B$4:$F$29,5,FALSE)/($F464-VLOOKUP(AV$2,怪物属性!$B$4:$F$29,4,FALSE))</f>
        <v>57.568788069733252</v>
      </c>
      <c r="AW464" s="153">
        <f>$E464/(VLOOKUP(AW$2,怪物属性!$B$4:$F$29,3,FALSE)-$G464)/IF(AV464&lt;0,ABS(AV464),AV464)</f>
        <v>0.12660091969929069</v>
      </c>
      <c r="AX464" s="152">
        <f>VLOOKUP(AX$2,怪物属性!$B$4:$F$29,5,FALSE)/($F464-VLOOKUP(AX$2,怪物属性!$B$4:$F$29,4,FALSE))</f>
        <v>64.33388759561025</v>
      </c>
      <c r="AY464" s="153">
        <f>$E464/(VLOOKUP(AY$2,怪物属性!$B$4:$F$29,3,FALSE)-$G464)/IF(AX464&lt;0,ABS(AX464),AX464)</f>
        <v>9.7822512763011099E-2</v>
      </c>
      <c r="AZ464" s="152">
        <f>VLOOKUP(AZ$2,怪物属性!$B$4:$F$29,5,FALSE)/($F464-VLOOKUP(AZ$2,怪物属性!$B$4:$F$29,4,FALSE))</f>
        <v>74.8125</v>
      </c>
      <c r="BA464" s="153">
        <f>$E464/(VLOOKUP(BA$2,怪物属性!$B$4:$F$29,3,FALSE)-$G464)/IF(AZ464&lt;0,ABS(AZ464),AZ464)</f>
        <v>7.0803358287727963E-2</v>
      </c>
      <c r="BB464" s="152">
        <f>VLOOKUP(BB$2,怪物属性!$B$4:$F$29,5,FALSE)/($F464-VLOOKUP(BB$2,怪物属性!$B$4:$F$29,4,FALSE))</f>
        <v>86.092369477911646</v>
      </c>
      <c r="BC464" s="153">
        <f>$E464/(VLOOKUP(BC$2,怪物属性!$B$4:$F$29,3,FALSE)-$G464)/IF(BB464&lt;0,ABS(BB464),BB464)</f>
        <v>5.1690882188770583E-2</v>
      </c>
      <c r="BD464" s="152">
        <f>VLOOKUP(BD$2,怪物属性!$B$4:$F$29,5,FALSE)/($F464-VLOOKUP(BD$2,怪物属性!$B$4:$F$29,4,FALSE))</f>
        <v>111.33001031282228</v>
      </c>
      <c r="BE464" s="153">
        <f>$E464/(VLOOKUP(BE$2,怪物属性!$B$4:$F$29,3,FALSE)-$G464)/IF(BD464&lt;0,ABS(BD464),BD464)</f>
        <v>3.061936288432103E-2</v>
      </c>
    </row>
    <row r="465" spans="1:57" x14ac:dyDescent="0.15">
      <c r="A465" s="30">
        <f>VLOOKUP(B465,装备升级!W:AB,静态模拟!C465+1,FALSE)+IF(静态模拟!D465=0,0,VLOOKUP(B465,装备强化!AP:AZ,静态模拟!D465+1,FALSE))</f>
        <v>26370</v>
      </c>
      <c r="B465" s="149">
        <v>40</v>
      </c>
      <c r="C465" s="149">
        <v>2</v>
      </c>
      <c r="D465" s="149">
        <v>8</v>
      </c>
      <c r="E465" s="149">
        <f t="shared" si="22"/>
        <v>49110</v>
      </c>
      <c r="F465" s="22">
        <f t="shared" si="23"/>
        <v>16370</v>
      </c>
      <c r="G465" s="22">
        <f t="shared" si="24"/>
        <v>8185</v>
      </c>
      <c r="H465" s="152">
        <f>VLOOKUP(H$2,怪物属性!$B$4:$F$29,5,FALSE)/($F465-VLOOKUP(H$2,怪物属性!$B$4:$F$29,4,FALSE))</f>
        <v>0.69733889067008659</v>
      </c>
      <c r="I465" s="153">
        <f>$E465/(VLOOKUP(I$2,怪物属性!$B$4:$F$29,3,FALSE)-$G465)/IF(H465&lt;0,ABS(H465),H465)</f>
        <v>-10.612548065930868</v>
      </c>
      <c r="J465" s="152">
        <f>VLOOKUP(J$2,怪物属性!$B$4:$F$29,5,FALSE)/($F465-VLOOKUP(J$2,怪物属性!$B$4:$F$29,4,FALSE))</f>
        <v>1.041193642555952</v>
      </c>
      <c r="K465" s="153">
        <f>$E465/(VLOOKUP(K$2,怪物属性!$B$4:$F$29,3,FALSE)-$G465)/IF(J465&lt;0,ABS(J465),J465)</f>
        <v>-7.5916656513099605</v>
      </c>
      <c r="L465" s="152">
        <f>VLOOKUP(L$2,怪物属性!$B$4:$F$29,5,FALSE)/($F465-VLOOKUP(L$2,怪物属性!$B$4:$F$29,4,FALSE))</f>
        <v>1.6667979519495864</v>
      </c>
      <c r="M465" s="153">
        <f>$E465/(VLOOKUP(M$2,怪物属性!$B$4:$F$29,3,FALSE)-$G465)/IF(L465&lt;0,ABS(L465),L465)</f>
        <v>-5.0904766951505165</v>
      </c>
      <c r="N465" s="152">
        <f>VLOOKUP(N$2,怪物属性!$B$4:$F$29,5,FALSE)/($F465-VLOOKUP(N$2,怪物属性!$B$4:$F$29,4,FALSE))</f>
        <v>2.1955886260961996</v>
      </c>
      <c r="O465" s="153">
        <f>$E465/(VLOOKUP(O$2,怪物属性!$B$4:$F$29,3,FALSE)-$G465)/IF(N465&lt;0,ABS(N465),N465)</f>
        <v>-4.1714990802432572</v>
      </c>
      <c r="P465" s="152">
        <f>VLOOKUP(P$2,怪物属性!$B$4:$F$29,5,FALSE)/($F465-VLOOKUP(P$2,怪物属性!$B$4:$F$29,4,FALSE))</f>
        <v>3.0842020310713565</v>
      </c>
      <c r="Q465" s="153">
        <f>$E465/(VLOOKUP(Q$2,怪物属性!$B$4:$F$29,3,FALSE)-$G465)/IF(P465&lt;0,ABS(P465),P465)</f>
        <v>-3.2278697347836576</v>
      </c>
      <c r="R465" s="152">
        <f>VLOOKUP(R$2,怪物属性!$B$4:$F$29,5,FALSE)/($F465-VLOOKUP(R$2,怪物属性!$B$4:$F$29,4,FALSE))</f>
        <v>3.8380699243508487</v>
      </c>
      <c r="S465" s="153">
        <f>$E465/(VLOOKUP(S$2,怪物属性!$B$4:$F$29,3,FALSE)-$G465)/IF(R465&lt;0,ABS(R465),R465)</f>
        <v>-2.8567746864442616</v>
      </c>
      <c r="T465" s="152">
        <f>VLOOKUP(T$2,怪物属性!$B$4:$F$29,5,FALSE)/($F465-VLOOKUP(T$2,怪物属性!$B$4:$F$29,4,FALSE))</f>
        <v>5.0132523467697405</v>
      </c>
      <c r="U465" s="153">
        <f>$E465/(VLOOKUP(U$2,怪物属性!$B$4:$F$29,3,FALSE)-$G465)/IF(T465&lt;0,ABS(T465),T465)</f>
        <v>-2.4211655726738064</v>
      </c>
      <c r="V465" s="152">
        <f>VLOOKUP(V$2,怪物属性!$B$4:$F$29,5,FALSE)/($F465-VLOOKUP(V$2,怪物属性!$B$4:$F$29,4,FALSE))</f>
        <v>5.9580419580419584</v>
      </c>
      <c r="W465" s="153">
        <f>$E465/(VLOOKUP(W$2,怪物属性!$B$4:$F$29,3,FALSE)-$G465)/IF(V465&lt;0,ABS(V465),V465)</f>
        <v>-2.2845456887667468</v>
      </c>
      <c r="X465" s="152">
        <f>VLOOKUP(X$2,怪物属性!$B$4:$F$29,5,FALSE)/($F465-VLOOKUP(X$2,怪物属性!$B$4:$F$29,4,FALSE))</f>
        <v>7.4344128693926725</v>
      </c>
      <c r="Y465" s="153">
        <f>$E465/(VLOOKUP(Y$2,怪物属性!$B$4:$F$29,3,FALSE)-$G465)/IF(X465&lt;0,ABS(X465),X465)</f>
        <v>-2.0851537588415252</v>
      </c>
      <c r="Z465" s="152">
        <f>VLOOKUP(Z$2,怪物属性!$B$4:$F$29,5,FALSE)/($F465-VLOOKUP(Z$2,怪物属性!$B$4:$F$29,4,FALSE))</f>
        <v>8.6113944967310871</v>
      </c>
      <c r="AA465" s="153">
        <f>$E465/(VLOOKUP(AA$2,怪物属性!$B$4:$F$29,3,FALSE)-$G465)/IF(Z465&lt;0,ABS(Z465),Z465)</f>
        <v>-2.0958872089157583</v>
      </c>
      <c r="AB465" s="152">
        <f>VLOOKUP(AB$2,怪物属性!$B$4:$F$29,5,FALSE)/($F465-VLOOKUP(AB$2,怪物属性!$B$4:$F$29,4,FALSE))</f>
        <v>14.42638179284719</v>
      </c>
      <c r="AC465" s="153">
        <f>$E465/(VLOOKUP(AC$2,怪物属性!$B$4:$F$29,3,FALSE)-$G465)/IF(AB465&lt;0,ABS(AB465),AB465)</f>
        <v>-5.1814002652106543</v>
      </c>
      <c r="AD465" s="152">
        <f>VLOOKUP(AD$2,怪物属性!$B$4:$F$29,5,FALSE)/($F465-VLOOKUP(AD$2,怪物属性!$B$4:$F$29,4,FALSE))</f>
        <v>16.614964802657596</v>
      </c>
      <c r="AE465" s="153">
        <f>$E465/(VLOOKUP(AE$2,怪物属性!$B$4:$F$29,3,FALSE)-$G465)/IF(AD465&lt;0,ABS(AD465),AD465)</f>
        <v>-67.176571054657643</v>
      </c>
      <c r="AF465" s="152">
        <f>VLOOKUP(AF$2,怪物属性!$B$4:$F$29,5,FALSE)/($F465-VLOOKUP(AF$2,怪物属性!$B$4:$F$29,4,FALSE))</f>
        <v>19.873280466094837</v>
      </c>
      <c r="AG465" s="153">
        <f>$E465/(VLOOKUP(AG$2,怪物属性!$B$4:$F$29,3,FALSE)-$G465)/IF(AF465&lt;0,ABS(AF465),AF465)</f>
        <v>4.2026482897857136</v>
      </c>
      <c r="AH465" s="152">
        <f>VLOOKUP(AH$2,怪物属性!$B$4:$F$29,5,FALSE)/($F465-VLOOKUP(AH$2,怪物属性!$B$4:$F$29,4,FALSE))</f>
        <v>22.568588469184892</v>
      </c>
      <c r="AI465" s="153">
        <f>$E465/(VLOOKUP(AI$2,怪物属性!$B$4:$F$29,3,FALSE)-$G465)/IF(AH465&lt;0,ABS(AH465),AH465)</f>
        <v>1.7792586247728956</v>
      </c>
      <c r="AJ465" s="152">
        <f>VLOOKUP(AJ$2,怪物属性!$B$4:$F$29,5,FALSE)/($F465-VLOOKUP(AJ$2,怪物属性!$B$4:$F$29,4,FALSE))</f>
        <v>26.530071355759429</v>
      </c>
      <c r="AK465" s="153">
        <f>$E465/(VLOOKUP(AK$2,怪物属性!$B$4:$F$29,3,FALSE)-$G465)/IF(AJ465&lt;0,ABS(AJ465),AJ465)</f>
        <v>0.9820196127072276</v>
      </c>
      <c r="AL465" s="152">
        <f>VLOOKUP(AL$2,怪物属性!$B$4:$F$29,5,FALSE)/($F465-VLOOKUP(AL$2,怪物属性!$B$4:$F$29,4,FALSE))</f>
        <v>29.97299659180285</v>
      </c>
      <c r="AM465" s="153">
        <f>$E465/(VLOOKUP(AM$2,怪物属性!$B$4:$F$29,3,FALSE)-$G465)/IF(AL465&lt;0,ABS(AL465),AL465)</f>
        <v>0.62897305699563633</v>
      </c>
      <c r="AN465" s="152">
        <f>VLOOKUP(AN$2,怪物属性!$B$4:$F$29,5,FALSE)/($F465-VLOOKUP(AN$2,怪物属性!$B$4:$F$29,4,FALSE))</f>
        <v>34.784886333003861</v>
      </c>
      <c r="AO465" s="153">
        <f>$E465/(VLOOKUP(AO$2,怪物属性!$B$4:$F$29,3,FALSE)-$G465)/IF(AN465&lt;0,ABS(AN465),AN465)</f>
        <v>0.42821354294665931</v>
      </c>
      <c r="AP465" s="152">
        <f>VLOOKUP(AP$2,怪物属性!$B$4:$F$29,5,FALSE)/($F465-VLOOKUP(AP$2,怪物属性!$B$4:$F$29,4,FALSE))</f>
        <v>38.846439169139465</v>
      </c>
      <c r="AQ465" s="153">
        <f>$E465/(VLOOKUP(AQ$2,怪物属性!$B$4:$F$29,3,FALSE)-$G465)/IF(AP465&lt;0,ABS(AP465),AP465)</f>
        <v>0.31222734903335037</v>
      </c>
      <c r="AR465" s="152">
        <f>VLOOKUP(AR$2,怪物属性!$B$4:$F$29,5,FALSE)/($F465-VLOOKUP(AR$2,怪物属性!$B$4:$F$29,4,FALSE))</f>
        <v>44.699386503067487</v>
      </c>
      <c r="AS465" s="153">
        <f>$E465/(VLOOKUP(AS$2,怪物属性!$B$4:$F$29,3,FALSE)-$G465)/IF(AR465&lt;0,ABS(AR465),AR465)</f>
        <v>0.22817711259505918</v>
      </c>
      <c r="AT465" s="152">
        <f>VLOOKUP(AT$2,怪物属性!$B$4:$F$29,5,FALSE)/($F465-VLOOKUP(AT$2,怪物属性!$B$4:$F$29,4,FALSE))</f>
        <v>49.786355475763017</v>
      </c>
      <c r="AU465" s="153">
        <f>$E465/(VLOOKUP(AU$2,怪物属性!$B$4:$F$29,3,FALSE)-$G465)/IF(AT465&lt;0,ABS(AT465),AT465)</f>
        <v>0.17335937479699998</v>
      </c>
      <c r="AV465" s="152">
        <f>VLOOKUP(AV$2,怪物属性!$B$4:$F$29,5,FALSE)/($F465-VLOOKUP(AV$2,怪物属性!$B$4:$F$29,4,FALSE))</f>
        <v>57.448124083001467</v>
      </c>
      <c r="AW465" s="153">
        <f>$E465/(VLOOKUP(AW$2,怪物属性!$B$4:$F$29,3,FALSE)-$G465)/IF(AV465&lt;0,ABS(AV465),AV465)</f>
        <v>0.12721104180402848</v>
      </c>
      <c r="AX465" s="152">
        <f>VLOOKUP(AX$2,怪物属性!$B$4:$F$29,5,FALSE)/($F465-VLOOKUP(AX$2,怪物属性!$B$4:$F$29,4,FALSE))</f>
        <v>64.191571728791061</v>
      </c>
      <c r="AY465" s="153">
        <f>$E465/(VLOOKUP(AY$2,怪物属性!$B$4:$F$29,3,FALSE)-$G465)/IF(AX465&lt;0,ABS(AX465),AX465)</f>
        <v>9.828541988867634E-2</v>
      </c>
      <c r="AZ465" s="152">
        <f>VLOOKUP(AZ$2,怪物属性!$B$4:$F$29,5,FALSE)/($F465-VLOOKUP(AZ$2,怪物属性!$B$4:$F$29,4,FALSE))</f>
        <v>74.633093525179859</v>
      </c>
      <c r="BA465" s="153">
        <f>$E465/(VLOOKUP(BA$2,怪物属性!$B$4:$F$29,3,FALSE)-$G465)/IF(AZ465&lt;0,ABS(AZ465),AZ465)</f>
        <v>7.1137198505619559E-2</v>
      </c>
      <c r="BB465" s="152">
        <f>VLOOKUP(BB$2,怪物属性!$B$4:$F$29,5,FALSE)/($F465-VLOOKUP(BB$2,怪物属性!$B$4:$F$29,4,FALSE))</f>
        <v>85.862483311081448</v>
      </c>
      <c r="BC465" s="153">
        <f>$E465/(VLOOKUP(BC$2,怪物属性!$B$4:$F$29,3,FALSE)-$G465)/IF(BB465&lt;0,ABS(BB465),BB465)</f>
        <v>5.1939801607565769E-2</v>
      </c>
      <c r="BD465" s="152">
        <f>VLOOKUP(BD$2,怪物属性!$B$4:$F$29,5,FALSE)/($F465-VLOOKUP(BD$2,怪物属性!$B$4:$F$29,4,FALSE))</f>
        <v>110.9486125385406</v>
      </c>
      <c r="BE465" s="153">
        <f>$E465/(VLOOKUP(BE$2,怪物属性!$B$4:$F$29,3,FALSE)-$G465)/IF(BD465&lt;0,ABS(BD465),BD465)</f>
        <v>3.0783597707766779E-2</v>
      </c>
    </row>
    <row r="466" spans="1:57" x14ac:dyDescent="0.15">
      <c r="A466" s="30">
        <f>VLOOKUP(B466,装备升级!W:AB,静态模拟!C466+1,FALSE)+IF(静态模拟!D466=0,0,VLOOKUP(B466,装备强化!AP:AZ,静态模拟!D466+1,FALSE))</f>
        <v>35666</v>
      </c>
      <c r="B466" s="149">
        <v>40</v>
      </c>
      <c r="C466" s="149">
        <v>2</v>
      </c>
      <c r="D466" s="149">
        <v>9</v>
      </c>
      <c r="E466" s="149">
        <f t="shared" si="22"/>
        <v>49170</v>
      </c>
      <c r="F466" s="22">
        <f t="shared" si="23"/>
        <v>16390</v>
      </c>
      <c r="G466" s="22">
        <f t="shared" si="24"/>
        <v>8195</v>
      </c>
      <c r="H466" s="152">
        <f>VLOOKUP(H$2,怪物属性!$B$4:$F$29,5,FALSE)/($F466-VLOOKUP(H$2,怪物属性!$B$4:$F$29,4,FALSE))</f>
        <v>0.69644572526416904</v>
      </c>
      <c r="I466" s="153">
        <f>$E466/(VLOOKUP(I$2,怪物属性!$B$4:$F$29,3,FALSE)-$G466)/IF(H466&lt;0,ABS(H466),H466)</f>
        <v>-10.62313240009547</v>
      </c>
      <c r="J466" s="152">
        <f>VLOOKUP(J$2,怪物属性!$B$4:$F$29,5,FALSE)/($F466-VLOOKUP(J$2,怪物属性!$B$4:$F$29,4,FALSE))</f>
        <v>1.0398445092322643</v>
      </c>
      <c r="K466" s="153">
        <f>$E466/(VLOOKUP(K$2,怪物属性!$B$4:$F$29,3,FALSE)-$G466)/IF(J466&lt;0,ABS(J466),J466)</f>
        <v>-7.598572374714843</v>
      </c>
      <c r="L466" s="152">
        <f>VLOOKUP(L$2,怪物属性!$B$4:$F$29,5,FALSE)/($F466-VLOOKUP(L$2,怪物属性!$B$4:$F$29,4,FALSE))</f>
        <v>1.6646125606398321</v>
      </c>
      <c r="M466" s="153">
        <f>$E466/(VLOOKUP(M$2,怪物属性!$B$4:$F$29,3,FALSE)-$G466)/IF(L466&lt;0,ABS(L466),L466)</f>
        <v>-5.0945852034239039</v>
      </c>
      <c r="N466" s="152">
        <f>VLOOKUP(N$2,怪物属性!$B$4:$F$29,5,FALSE)/($F466-VLOOKUP(N$2,怪物属性!$B$4:$F$29,4,FALSE))</f>
        <v>2.1926751592356686</v>
      </c>
      <c r="O466" s="153">
        <f>$E466/(VLOOKUP(O$2,怪物属性!$B$4:$F$29,3,FALSE)-$G466)/IF(N466&lt;0,ABS(N466),N466)</f>
        <v>-4.1743600724810488</v>
      </c>
      <c r="P466" s="152">
        <f>VLOOKUP(P$2,怪物属性!$B$4:$F$29,5,FALSE)/($F466-VLOOKUP(P$2,怪物属性!$B$4:$F$29,4,FALSE))</f>
        <v>3.080059104036537</v>
      </c>
      <c r="Q466" s="153">
        <f>$E466/(VLOOKUP(Q$2,怪物属性!$B$4:$F$29,3,FALSE)-$G466)/IF(P466&lt;0,ABS(P466),P466)</f>
        <v>-3.2296134678438051</v>
      </c>
      <c r="R466" s="152">
        <f>VLOOKUP(R$2,怪物属性!$B$4:$F$29,5,FALSE)/($F466-VLOOKUP(R$2,怪物属性!$B$4:$F$29,4,FALSE))</f>
        <v>3.8328455727217041</v>
      </c>
      <c r="S466" s="153">
        <f>$E466/(VLOOKUP(S$2,怪物属性!$B$4:$F$29,3,FALSE)-$G466)/IF(R466&lt;0,ABS(R466),R466)</f>
        <v>-2.8577832158036522</v>
      </c>
      <c r="T466" s="152">
        <f>VLOOKUP(T$2,怪物属性!$B$4:$F$29,5,FALSE)/($F466-VLOOKUP(T$2,怪物属性!$B$4:$F$29,4,FALSE))</f>
        <v>5.006341328921974</v>
      </c>
      <c r="U466" s="153">
        <f>$E466/(VLOOKUP(U$2,怪物属性!$B$4:$F$29,3,FALSE)-$G466)/IF(T466&lt;0,ABS(T466),T466)</f>
        <v>-2.4214851262846637</v>
      </c>
      <c r="V466" s="152">
        <f>VLOOKUP(V$2,怪物属性!$B$4:$F$29,5,FALSE)/($F466-VLOOKUP(V$2,怪物属性!$B$4:$F$29,4,FALSE))</f>
        <v>5.9497206703910619</v>
      </c>
      <c r="W466" s="153">
        <f>$E466/(VLOOKUP(W$2,怪物属性!$B$4:$F$29,3,FALSE)-$G466)/IF(V466&lt;0,ABS(V466),V466)</f>
        <v>-2.2842049533241462</v>
      </c>
      <c r="X466" s="152">
        <f>VLOOKUP(X$2,怪物属性!$B$4:$F$29,5,FALSE)/($F466-VLOOKUP(X$2,怪物属性!$B$4:$F$29,4,FALSE))</f>
        <v>7.4238907366782252</v>
      </c>
      <c r="Y466" s="153">
        <f>$E466/(VLOOKUP(Y$2,怪物属性!$B$4:$F$29,3,FALSE)-$G466)/IF(X466&lt;0,ABS(X466),X466)</f>
        <v>-2.0840817186258707</v>
      </c>
      <c r="Z466" s="152">
        <f>VLOOKUP(Z$2,怪物属性!$B$4:$F$29,5,FALSE)/($F466-VLOOKUP(Z$2,怪物属性!$B$4:$F$29,4,FALSE))</f>
        <v>8.5990386684841091</v>
      </c>
      <c r="AA466" s="153">
        <f>$E466/(VLOOKUP(AA$2,怪物属性!$B$4:$F$29,3,FALSE)-$G466)/IF(Z466&lt;0,ABS(Z466),Z466)</f>
        <v>-2.0937682325886779</v>
      </c>
      <c r="AB466" s="152">
        <f>VLOOKUP(AB$2,怪物属性!$B$4:$F$29,5,FALSE)/($F466-VLOOKUP(AB$2,怪物属性!$B$4:$F$29,4,FALSE))</f>
        <v>14.404081001700417</v>
      </c>
      <c r="AC466" s="153">
        <f>$E466/(VLOOKUP(AC$2,怪物属性!$B$4:$F$29,3,FALSE)-$G466)/IF(AB466&lt;0,ABS(AB466),AB466)</f>
        <v>-5.1178649245885754</v>
      </c>
      <c r="AD466" s="152">
        <f>VLOOKUP(AD$2,怪物属性!$B$4:$F$29,5,FALSE)/($F466-VLOOKUP(AD$2,怪物属性!$B$4:$F$29,4,FALSE))</f>
        <v>16.58872305140962</v>
      </c>
      <c r="AE466" s="153">
        <f>$E466/(VLOOKUP(AE$2,怪物属性!$B$4:$F$29,3,FALSE)-$G466)/IF(AD466&lt;0,ABS(AD466),AD466)</f>
        <v>-54.890032990102966</v>
      </c>
      <c r="AF466" s="152">
        <f>VLOOKUP(AF$2,怪物属性!$B$4:$F$29,5,FALSE)/($F466-VLOOKUP(AF$2,怪物属性!$B$4:$F$29,4,FALSE))</f>
        <v>19.841169817417999</v>
      </c>
      <c r="AG466" s="153">
        <f>$E466/(VLOOKUP(AG$2,怪物属性!$B$4:$F$29,3,FALSE)-$G466)/IF(AF466&lt;0,ABS(AF466),AF466)</f>
        <v>4.2875095034754098</v>
      </c>
      <c r="AH466" s="152">
        <f>VLOOKUP(AH$2,怪物属性!$B$4:$F$29,5,FALSE)/($F466-VLOOKUP(AH$2,怪物属性!$B$4:$F$29,4,FALSE))</f>
        <v>22.531260337413165</v>
      </c>
      <c r="AI466" s="153">
        <f>$E466/(VLOOKUP(AI$2,怪物属性!$B$4:$F$29,3,FALSE)-$G466)/IF(AH466&lt;0,ABS(AH466),AH466)</f>
        <v>1.7990942758360655</v>
      </c>
      <c r="AJ466" s="152">
        <f>VLOOKUP(AJ$2,怪物属性!$B$4:$F$29,5,FALSE)/($F466-VLOOKUP(AJ$2,怪物属性!$B$4:$F$29,4,FALSE))</f>
        <v>26.485074626865671</v>
      </c>
      <c r="AK466" s="153">
        <f>$E466/(VLOOKUP(AK$2,怪物属性!$B$4:$F$29,3,FALSE)-$G466)/IF(AJ466&lt;0,ABS(AJ466),AJ466)</f>
        <v>0.9901425753733446</v>
      </c>
      <c r="AL466" s="152">
        <f>VLOOKUP(AL$2,怪物属性!$B$4:$F$29,5,FALSE)/($F466-VLOOKUP(AL$2,怪物属性!$B$4:$F$29,4,FALSE))</f>
        <v>29.920701387071446</v>
      </c>
      <c r="AM466" s="153">
        <f>$E466/(VLOOKUP(AM$2,怪物属性!$B$4:$F$29,3,FALSE)-$G466)/IF(AL466&lt;0,ABS(AL466),AL466)</f>
        <v>0.63327315203914381</v>
      </c>
      <c r="AN466" s="152">
        <f>VLOOKUP(AN$2,怪物属性!$B$4:$F$29,5,FALSE)/($F466-VLOOKUP(AN$2,怪物属性!$B$4:$F$29,4,FALSE))</f>
        <v>34.722486321643196</v>
      </c>
      <c r="AO466" s="153">
        <f>$E466/(VLOOKUP(AO$2,怪物属性!$B$4:$F$29,3,FALSE)-$G466)/IF(AN466&lt;0,ABS(AN466),AN466)</f>
        <v>0.43081388170552926</v>
      </c>
      <c r="AP466" s="152">
        <f>VLOOKUP(AP$2,怪物属性!$B$4:$F$29,5,FALSE)/($F466-VLOOKUP(AP$2,怪物属性!$B$4:$F$29,4,FALSE))</f>
        <v>38.774527952610143</v>
      </c>
      <c r="AQ466" s="153">
        <f>$E466/(VLOOKUP(AQ$2,怪物属性!$B$4:$F$29,3,FALSE)-$G466)/IF(AP466&lt;0,ABS(AP466),AP466)</f>
        <v>0.31396398718907159</v>
      </c>
      <c r="AR466" s="152">
        <f>VLOOKUP(AR$2,怪物属性!$B$4:$F$29,5,FALSE)/($F466-VLOOKUP(AR$2,怪物属性!$B$4:$F$29,4,FALSE))</f>
        <v>44.613853807883658</v>
      </c>
      <c r="AS466" s="153">
        <f>$E466/(VLOOKUP(AS$2,怪物属性!$B$4:$F$29,3,FALSE)-$G466)/IF(AR466&lt;0,ABS(AR466),AR466)</f>
        <v>0.22937024393281427</v>
      </c>
      <c r="AT466" s="152">
        <f>VLOOKUP(AT$2,怪物属性!$B$4:$F$29,5,FALSE)/($F466-VLOOKUP(AT$2,怪物属性!$B$4:$F$29,4,FALSE))</f>
        <v>49.687238701970934</v>
      </c>
      <c r="AU466" s="153">
        <f>$E466/(VLOOKUP(AU$2,怪物属性!$B$4:$F$29,3,FALSE)-$G466)/IF(AT466&lt;0,ABS(AT466),AT466)</f>
        <v>0.17422361087056518</v>
      </c>
      <c r="AV466" s="152">
        <f>VLOOKUP(AV$2,怪物属性!$B$4:$F$29,5,FALSE)/($F466-VLOOKUP(AV$2,怪物属性!$B$4:$F$29,4,FALSE))</f>
        <v>57.327964860907763</v>
      </c>
      <c r="AW466" s="153">
        <f>$E466/(VLOOKUP(AW$2,怪物属性!$B$4:$F$29,3,FALSE)-$G466)/IF(AV466&lt;0,ABS(AV466),AV466)</f>
        <v>0.12782363494392818</v>
      </c>
      <c r="AX466" s="152">
        <f>VLOOKUP(AX$2,怪物属性!$B$4:$F$29,5,FALSE)/($F466-VLOOKUP(AX$2,怪物属性!$B$4:$F$29,4,FALSE))</f>
        <v>64.049884118750697</v>
      </c>
      <c r="AY466" s="153">
        <f>$E466/(VLOOKUP(AY$2,怪物属性!$B$4:$F$29,3,FALSE)-$G466)/IF(AX466&lt;0,ABS(AX466),AX466)</f>
        <v>9.8750049877124185E-2</v>
      </c>
      <c r="AZ466" s="152">
        <f>VLOOKUP(AZ$2,怪物属性!$B$4:$F$29,5,FALSE)/($F466-VLOOKUP(AZ$2,怪物属性!$B$4:$F$29,4,FALSE))</f>
        <v>74.454545454545453</v>
      </c>
      <c r="BA466" s="153">
        <f>$E466/(VLOOKUP(BA$2,怪物属性!$B$4:$F$29,3,FALSE)-$G466)/IF(AZ466&lt;0,ABS(AZ466),AZ466)</f>
        <v>7.1472178615035756E-2</v>
      </c>
      <c r="BB466" s="152">
        <f>VLOOKUP(BB$2,怪物属性!$B$4:$F$29,5,FALSE)/($F466-VLOOKUP(BB$2,怪物属性!$B$4:$F$29,4,FALSE))</f>
        <v>85.633821571238343</v>
      </c>
      <c r="BC466" s="153">
        <f>$E466/(VLOOKUP(BC$2,怪物属性!$B$4:$F$29,3,FALSE)-$G466)/IF(BB466&lt;0,ABS(BB466),BB466)</f>
        <v>5.2189512723674392E-2</v>
      </c>
      <c r="BD466" s="152">
        <f>VLOOKUP(BD$2,怪物属性!$B$4:$F$29,5,FALSE)/($F466-VLOOKUP(BD$2,怪物属性!$B$4:$F$29,4,FALSE))</f>
        <v>110.56981905087061</v>
      </c>
      <c r="BE466" s="153">
        <f>$E466/(VLOOKUP(BE$2,怪物属性!$B$4:$F$29,3,FALSE)-$G466)/IF(BD466&lt;0,ABS(BD466),BD466)</f>
        <v>3.0948318996009749E-2</v>
      </c>
    </row>
    <row r="467" spans="1:57" x14ac:dyDescent="0.15">
      <c r="A467" s="30">
        <f>VLOOKUP(B467,装备升级!W:AB,静态模拟!C467+1,FALSE)+IF(静态模拟!D467=0,0,VLOOKUP(B467,装备强化!AP:AZ,静态模拟!D467+1,FALSE))</f>
        <v>46738</v>
      </c>
      <c r="B467" s="149">
        <v>40</v>
      </c>
      <c r="C467" s="149">
        <v>2</v>
      </c>
      <c r="D467" s="149">
        <v>10</v>
      </c>
      <c r="E467" s="149">
        <f t="shared" si="22"/>
        <v>49230</v>
      </c>
      <c r="F467" s="22">
        <f t="shared" si="23"/>
        <v>16410</v>
      </c>
      <c r="G467" s="22">
        <f t="shared" si="24"/>
        <v>8205</v>
      </c>
      <c r="H467" s="152">
        <f>VLOOKUP(H$2,怪物属性!$B$4:$F$29,5,FALSE)/($F467-VLOOKUP(H$2,怪物属性!$B$4:$F$29,4,FALSE))</f>
        <v>0.69555484489926445</v>
      </c>
      <c r="I467" s="153">
        <f>$E467/(VLOOKUP(I$2,怪物属性!$B$4:$F$29,3,FALSE)-$G467)/IF(H467&lt;0,ABS(H467),H467)</f>
        <v>-10.633718086870028</v>
      </c>
      <c r="J467" s="152">
        <f>VLOOKUP(J$2,怪物属性!$B$4:$F$29,5,FALSE)/($F467-VLOOKUP(J$2,怪物属性!$B$4:$F$29,4,FALSE))</f>
        <v>1.0384988676803624</v>
      </c>
      <c r="K467" s="153">
        <f>$E467/(VLOOKUP(K$2,怪物属性!$B$4:$F$29,3,FALSE)-$G467)/IF(J467&lt;0,ABS(J467),J467)</f>
        <v>-7.6054809268125183</v>
      </c>
      <c r="L467" s="152">
        <f>VLOOKUP(L$2,怪物属性!$B$4:$F$29,5,FALSE)/($F467-VLOOKUP(L$2,怪物属性!$B$4:$F$29,4,FALSE))</f>
        <v>1.6624328924970537</v>
      </c>
      <c r="M467" s="153">
        <f>$E467/(VLOOKUP(M$2,怪物属性!$B$4:$F$29,3,FALSE)-$G467)/IF(L467&lt;0,ABS(L467),L467)</f>
        <v>-5.0986958376946987</v>
      </c>
      <c r="N467" s="152">
        <f>VLOOKUP(N$2,怪物属性!$B$4:$F$29,5,FALSE)/($F467-VLOOKUP(N$2,怪物属性!$B$4:$F$29,4,FALSE))</f>
        <v>2.1897694142592101</v>
      </c>
      <c r="O467" s="153">
        <f>$E467/(VLOOKUP(O$2,怪物属性!$B$4:$F$29,3,FALSE)-$G467)/IF(N467&lt;0,ABS(N467),N467)</f>
        <v>-4.1772239264424549</v>
      </c>
      <c r="P467" s="152">
        <f>VLOOKUP(P$2,怪物属性!$B$4:$F$29,5,FALSE)/($F467-VLOOKUP(P$2,怪物属性!$B$4:$F$29,4,FALSE))</f>
        <v>3.0759272922395868</v>
      </c>
      <c r="Q467" s="153">
        <f>$E467/(VLOOKUP(Q$2,怪物属性!$B$4:$F$29,3,FALSE)-$G467)/IF(P467&lt;0,ABS(P467),P467)</f>
        <v>-3.2313607259731918</v>
      </c>
      <c r="R467" s="152">
        <f>VLOOKUP(R$2,怪物属性!$B$4:$F$29,5,FALSE)/($F467-VLOOKUP(R$2,怪物属性!$B$4:$F$29,4,FALSE))</f>
        <v>3.8276354244545638</v>
      </c>
      <c r="S467" s="153">
        <f>$E467/(VLOOKUP(S$2,怪物属性!$B$4:$F$29,3,FALSE)-$G467)/IF(R467&lt;0,ABS(R467),R467)</f>
        <v>-2.8587967342886103</v>
      </c>
      <c r="T467" s="152">
        <f>VLOOKUP(T$2,怪物属性!$B$4:$F$29,5,FALSE)/($F467-VLOOKUP(T$2,怪物属性!$B$4:$F$29,4,FALSE))</f>
        <v>4.9994493392070485</v>
      </c>
      <c r="U467" s="153">
        <f>$E467/(VLOOKUP(U$2,怪物属性!$B$4:$F$29,3,FALSE)-$G467)/IF(T467&lt;0,ABS(T467),T467)</f>
        <v>-2.4218112347933296</v>
      </c>
      <c r="V467" s="152">
        <f>VLOOKUP(V$2,怪物属性!$B$4:$F$29,5,FALSE)/($F467-VLOOKUP(V$2,怪物属性!$B$4:$F$29,4,FALSE))</f>
        <v>5.9414225941422592</v>
      </c>
      <c r="W467" s="153">
        <f>$E467/(VLOOKUP(W$2,怪物属性!$B$4:$F$29,3,FALSE)-$G467)/IF(V467&lt;0,ABS(V467),V467)</f>
        <v>-2.2838738605835678</v>
      </c>
      <c r="X467" s="152">
        <f>VLOOKUP(X$2,怪物属性!$B$4:$F$29,5,FALSE)/($F467-VLOOKUP(X$2,怪物属性!$B$4:$F$29,4,FALSE))</f>
        <v>7.4133983464066144</v>
      </c>
      <c r="Y467" s="153">
        <f>$E467/(VLOOKUP(Y$2,怪物属性!$B$4:$F$29,3,FALSE)-$G467)/IF(X467&lt;0,ABS(X467),X467)</f>
        <v>-2.0830235799817389</v>
      </c>
      <c r="Z467" s="152">
        <f>VLOOKUP(Z$2,怪物属性!$B$4:$F$29,5,FALSE)/($F467-VLOOKUP(Z$2,怪物属性!$B$4:$F$29,4,FALSE))</f>
        <v>8.5867182462927136</v>
      </c>
      <c r="AA467" s="153">
        <f>$E467/(VLOOKUP(AA$2,怪物属性!$B$4:$F$29,3,FALSE)-$G467)/IF(Z467&lt;0,ABS(Z467),Z467)</f>
        <v>-2.0916720226070997</v>
      </c>
      <c r="AB467" s="152">
        <f>VLOOKUP(AB$2,怪物属性!$B$4:$F$29,5,FALSE)/($F467-VLOOKUP(AB$2,怪物属性!$B$4:$F$29,4,FALSE))</f>
        <v>14.381849050779442</v>
      </c>
      <c r="AC467" s="153">
        <f>$E467/(VLOOKUP(AC$2,怪物属性!$B$4:$F$29,3,FALSE)-$G467)/IF(AB467&lt;0,ABS(AB467),AB467)</f>
        <v>-5.0562255737929442</v>
      </c>
      <c r="AD467" s="152">
        <f>VLOOKUP(AD$2,怪物属性!$B$4:$F$29,5,FALSE)/($F467-VLOOKUP(AD$2,怪物属性!$B$4:$F$29,4,FALSE))</f>
        <v>16.562564062130409</v>
      </c>
      <c r="AE467" s="153">
        <f>$E467/(VLOOKUP(AE$2,怪物属性!$B$4:$F$29,3,FALSE)-$G467)/IF(AD467&lt;0,ABS(AD467),AD467)</f>
        <v>-46.443216588594851</v>
      </c>
      <c r="AF467" s="152">
        <f>VLOOKUP(AF$2,怪物属性!$B$4:$F$29,5,FALSE)/($F467-VLOOKUP(AF$2,怪物属性!$B$4:$F$29,4,FALSE))</f>
        <v>19.809162768188418</v>
      </c>
      <c r="AG467" s="153">
        <f>$E467/(VLOOKUP(AG$2,怪物属性!$B$4:$F$29,3,FALSE)-$G467)/IF(AF467&lt;0,ABS(AF467),AF467)</f>
        <v>4.3753759926923932</v>
      </c>
      <c r="AH467" s="152">
        <f>VLOOKUP(AH$2,怪物属性!$B$4:$F$29,5,FALSE)/($F467-VLOOKUP(AH$2,怪物属性!$B$4:$F$29,4,FALSE))</f>
        <v>22.494055482166445</v>
      </c>
      <c r="AI467" s="153">
        <f>$E467/(VLOOKUP(AI$2,怪物属性!$B$4:$F$29,3,FALSE)-$G467)/IF(AH467&lt;0,ABS(AH467),AH467)</f>
        <v>1.8192670192032252</v>
      </c>
      <c r="AJ467" s="152">
        <f>VLOOKUP(AJ$2,怪物属性!$B$4:$F$29,5,FALSE)/($F467-VLOOKUP(AJ$2,怪物属性!$B$4:$F$29,4,FALSE))</f>
        <v>26.440230274297324</v>
      </c>
      <c r="AK467" s="153">
        <f>$E467/(VLOOKUP(AK$2,怪物属性!$B$4:$F$29,3,FALSE)-$G467)/IF(AJ467&lt;0,ABS(AJ467),AJ467)</f>
        <v>0.99835676799999351</v>
      </c>
      <c r="AL467" s="152">
        <f>VLOOKUP(AL$2,怪物属性!$B$4:$F$29,5,FALSE)/($F467-VLOOKUP(AL$2,怪物属性!$B$4:$F$29,4,FALSE))</f>
        <v>29.868588347992684</v>
      </c>
      <c r="AM467" s="153">
        <f>$E467/(VLOOKUP(AM$2,怪物属性!$B$4:$F$29,3,FALSE)-$G467)/IF(AL467&lt;0,ABS(AL467),AL467)</f>
        <v>0.63760922362927919</v>
      </c>
      <c r="AN467" s="152">
        <f>VLOOKUP(AN$2,怪物属性!$B$4:$F$29,5,FALSE)/($F467-VLOOKUP(AN$2,怪物属性!$B$4:$F$29,4,FALSE))</f>
        <v>34.660309786014864</v>
      </c>
      <c r="AO467" s="153">
        <f>$E467/(VLOOKUP(AO$2,怪物属性!$B$4:$F$29,3,FALSE)-$G467)/IF(AN467&lt;0,ABS(AN467),AN467)</f>
        <v>0.4334319825599699</v>
      </c>
      <c r="AP467" s="152">
        <f>VLOOKUP(AP$2,怪物属性!$B$4:$F$29,5,FALSE)/($F467-VLOOKUP(AP$2,怪物属性!$B$4:$F$29,4,FALSE))</f>
        <v>38.702882483370288</v>
      </c>
      <c r="AQ467" s="153">
        <f>$E467/(VLOOKUP(AQ$2,怪物属性!$B$4:$F$29,3,FALSE)-$G467)/IF(AP467&lt;0,ABS(AP467),AP467)</f>
        <v>0.31571066798082847</v>
      </c>
      <c r="AR467" s="152">
        <f>VLOOKUP(AR$2,怪物属性!$B$4:$F$29,5,FALSE)/($F467-VLOOKUP(AR$2,怪物属性!$B$4:$F$29,4,FALSE))</f>
        <v>44.528647822765471</v>
      </c>
      <c r="AS467" s="153">
        <f>$E467/(VLOOKUP(AS$2,怪物属性!$B$4:$F$29,3,FALSE)-$G467)/IF(AR467&lt;0,ABS(AR467),AR467)</f>
        <v>0.23056942521504092</v>
      </c>
      <c r="AT467" s="152">
        <f>VLOOKUP(AT$2,怪物属性!$B$4:$F$29,5,FALSE)/($F467-VLOOKUP(AT$2,怪物属性!$B$4:$F$29,4,FALSE))</f>
        <v>49.588515795748066</v>
      </c>
      <c r="AU467" s="153">
        <f>$E467/(VLOOKUP(AU$2,怪物属性!$B$4:$F$29,3,FALSE)-$G467)/IF(AT467&lt;0,ABS(AT467),AT467)</f>
        <v>0.17509174338474878</v>
      </c>
      <c r="AV467" s="152">
        <f>VLOOKUP(AV$2,怪物属性!$B$4:$F$29,5,FALSE)/($F467-VLOOKUP(AV$2,怪物属性!$B$4:$F$29,4,FALSE))</f>
        <v>57.20830724274682</v>
      </c>
      <c r="AW467" s="153">
        <f>$E467/(VLOOKUP(AW$2,怪物属性!$B$4:$F$29,3,FALSE)-$G467)/IF(AV467&lt;0,ABS(AV467),AV467)</f>
        <v>0.12843871018332639</v>
      </c>
      <c r="AX467" s="152">
        <f>VLOOKUP(AX$2,怪物属性!$B$4:$F$29,5,FALSE)/($F467-VLOOKUP(AX$2,怪物属性!$B$4:$F$29,4,FALSE))</f>
        <v>63.908820614469775</v>
      </c>
      <c r="AY467" s="153">
        <f>$E467/(VLOOKUP(AY$2,怪物属性!$B$4:$F$29,3,FALSE)-$G467)/IF(AX467&lt;0,ABS(AX467),AX467)</f>
        <v>9.9216409385475199E-2</v>
      </c>
      <c r="AZ467" s="152">
        <f>VLOOKUP(AZ$2,怪物属性!$B$4:$F$29,5,FALSE)/($F467-VLOOKUP(AZ$2,怪物属性!$B$4:$F$29,4,FALSE))</f>
        <v>74.276849642004777</v>
      </c>
      <c r="BA467" s="153">
        <f>$E467/(VLOOKUP(BA$2,怪物属性!$B$4:$F$29,3,FALSE)-$G467)/IF(AZ467&lt;0,ABS(AZ467),AZ467)</f>
        <v>7.1808302320932757E-2</v>
      </c>
      <c r="BB467" s="152">
        <f>VLOOKUP(BB$2,怪物属性!$B$4:$F$29,5,FALSE)/($F467-VLOOKUP(BB$2,怪物属性!$B$4:$F$29,4,FALSE))</f>
        <v>85.406374501992033</v>
      </c>
      <c r="BC467" s="153">
        <f>$E467/(VLOOKUP(BC$2,怪物属性!$B$4:$F$29,3,FALSE)-$G467)/IF(BB467&lt;0,ABS(BB467),BB467)</f>
        <v>5.2440017697842338E-2</v>
      </c>
      <c r="BD467" s="152">
        <f>VLOOKUP(BD$2,怪物属性!$B$4:$F$29,5,FALSE)/($F467-VLOOKUP(BD$2,怪物属性!$B$4:$F$29,4,FALSE))</f>
        <v>110.19360326641714</v>
      </c>
      <c r="BE467" s="153">
        <f>$E467/(VLOOKUP(BE$2,怪物属性!$B$4:$F$29,3,FALSE)-$G467)/IF(BD467&lt;0,ABS(BD467),BD467)</f>
        <v>3.1113527765412086E-2</v>
      </c>
    </row>
    <row r="468" spans="1:57" x14ac:dyDescent="0.15">
      <c r="A468" s="30">
        <f>VLOOKUP(B468,装备升级!W:AB,静态模拟!C468+1,FALSE)+IF(静态模拟!D468=0,0,VLOOKUP(B468,装备强化!AP:AZ,静态模拟!D468+1,FALSE))</f>
        <v>169</v>
      </c>
      <c r="B468" s="149">
        <v>40</v>
      </c>
      <c r="C468" s="149">
        <v>3</v>
      </c>
      <c r="D468" s="149">
        <v>0</v>
      </c>
      <c r="E468" s="149">
        <f t="shared" si="22"/>
        <v>65310</v>
      </c>
      <c r="F468" s="22">
        <f t="shared" si="23"/>
        <v>21770</v>
      </c>
      <c r="G468" s="22">
        <f t="shared" si="24"/>
        <v>10885</v>
      </c>
      <c r="H468" s="152">
        <f>VLOOKUP(H$2,怪物属性!$B$4:$F$29,5,FALSE)/($F468-VLOOKUP(H$2,怪物属性!$B$4:$F$29,4,FALSE))</f>
        <v>0.51798047154084303</v>
      </c>
      <c r="I468" s="153">
        <f>$E468/(VLOOKUP(I$2,怪物属性!$B$4:$F$29,3,FALSE)-$G468)/IF(H468&lt;0,ABS(H468),H468)</f>
        <v>-13.505337883757351</v>
      </c>
      <c r="J468" s="152">
        <f>VLOOKUP(J$2,怪物属性!$B$4:$F$29,5,FALSE)/($F468-VLOOKUP(J$2,怪物属性!$B$4:$F$29,4,FALSE))</f>
        <v>0.77107854912322848</v>
      </c>
      <c r="K468" s="153">
        <f>$E468/(VLOOKUP(K$2,怪物属性!$B$4:$F$29,3,FALSE)-$G468)/IF(J468&lt;0,ABS(J468),J468)</f>
        <v>-9.5029218059098799</v>
      </c>
      <c r="L468" s="152">
        <f>VLOOKUP(L$2,怪物属性!$B$4:$F$29,5,FALSE)/($F468-VLOOKUP(L$2,怪物属性!$B$4:$F$29,4,FALSE))</f>
        <v>1.2305902878743822</v>
      </c>
      <c r="M468" s="153">
        <f>$E468/(VLOOKUP(M$2,怪物属性!$B$4:$F$29,3,FALSE)-$G468)/IF(L468&lt;0,ABS(L468),L468)</f>
        <v>-6.2526026401778818</v>
      </c>
      <c r="N468" s="152">
        <f>VLOOKUP(N$2,怪物属性!$B$4:$F$29,5,FALSE)/($F468-VLOOKUP(N$2,怪物属性!$B$4:$F$29,4,FALSE))</f>
        <v>1.6158810874242129</v>
      </c>
      <c r="O468" s="153">
        <f>$E468/(VLOOKUP(O$2,怪物属性!$B$4:$F$29,3,FALSE)-$G468)/IF(N468&lt;0,ABS(N468),N468)</f>
        <v>-5.0133438437440265</v>
      </c>
      <c r="P468" s="152">
        <f>VLOOKUP(P$2,怪物属性!$B$4:$F$29,5,FALSE)/($F468-VLOOKUP(P$2,怪物属性!$B$4:$F$29,4,FALSE))</f>
        <v>2.2625191178647195</v>
      </c>
      <c r="Q468" s="153">
        <f>$E468/(VLOOKUP(Q$2,怪物属性!$B$4:$F$29,3,FALSE)-$G468)/IF(P468&lt;0,ABS(P468),P468)</f>
        <v>-3.7817443243419762</v>
      </c>
      <c r="R468" s="152">
        <f>VLOOKUP(R$2,怪物属性!$B$4:$F$29,5,FALSE)/($F468-VLOOKUP(R$2,怪物属性!$B$4:$F$29,4,FALSE))</f>
        <v>2.8055597070691976</v>
      </c>
      <c r="S468" s="153">
        <f>$E468/(VLOOKUP(S$2,怪物属性!$B$4:$F$29,3,FALSE)-$G468)/IF(R468&lt;0,ABS(R468),R468)</f>
        <v>-3.2426211776677647</v>
      </c>
      <c r="T468" s="152">
        <f>VLOOKUP(T$2,怪物属性!$B$4:$F$29,5,FALSE)/($F468-VLOOKUP(T$2,怪物属性!$B$4:$F$29,4,FALSE))</f>
        <v>3.6520514883346742</v>
      </c>
      <c r="U468" s="153">
        <f>$E468/(VLOOKUP(U$2,怪物属性!$B$4:$F$29,3,FALSE)-$G468)/IF(T468&lt;0,ABS(T468),T468)</f>
        <v>-2.6509189831445279</v>
      </c>
      <c r="V468" s="152">
        <f>VLOOKUP(V$2,怪物属性!$B$4:$F$29,5,FALSE)/($F468-VLOOKUP(V$2,怪物属性!$B$4:$F$29,4,FALSE))</f>
        <v>4.3248730964467006</v>
      </c>
      <c r="W468" s="153">
        <f>$E468/(VLOOKUP(W$2,怪物属性!$B$4:$F$29,3,FALSE)-$G468)/IF(V468&lt;0,ABS(V468),V468)</f>
        <v>-2.3939475470451117</v>
      </c>
      <c r="X468" s="152">
        <f>VLOOKUP(X$2,怪物属性!$B$4:$F$29,5,FALSE)/($F468-VLOOKUP(X$2,怪物属性!$B$4:$F$29,4,FALSE))</f>
        <v>5.3768130798011375</v>
      </c>
      <c r="Y468" s="153">
        <f>$E468/(VLOOKUP(Y$2,怪物属性!$B$4:$F$29,3,FALSE)-$G468)/IF(X468&lt;0,ABS(X468),X468)</f>
        <v>-2.0699728046204253</v>
      </c>
      <c r="Z468" s="152">
        <f>VLOOKUP(Z$2,怪物属性!$B$4:$F$29,5,FALSE)/($F468-VLOOKUP(Z$2,怪物属性!$B$4:$F$29,4,FALSE))</f>
        <v>6.2043584036440809</v>
      </c>
      <c r="AA468" s="153">
        <f>$E468/(VLOOKUP(AA$2,怪物属性!$B$4:$F$29,3,FALSE)-$G468)/IF(Z468&lt;0,ABS(Z468),Z468)</f>
        <v>-1.9417950916566409</v>
      </c>
      <c r="AB468" s="152">
        <f>VLOOKUP(AB$2,怪物属性!$B$4:$F$29,5,FALSE)/($F468-VLOOKUP(AB$2,怪物属性!$B$4:$F$29,4,FALSE))</f>
        <v>10.173599737962659</v>
      </c>
      <c r="AC468" s="153">
        <f>$E468/(VLOOKUP(AC$2,怪物属性!$B$4:$F$29,3,FALSE)-$G468)/IF(AB468&lt;0,ABS(AB468),AB468)</f>
        <v>-1.9122897421865603</v>
      </c>
      <c r="AD468" s="152">
        <f>VLOOKUP(AD$2,怪物属性!$B$4:$F$29,5,FALSE)/($F468-VLOOKUP(AD$2,怪物属性!$B$4:$F$29,4,FALSE))</f>
        <v>11.642354375658149</v>
      </c>
      <c r="AE468" s="153">
        <f>$E468/(VLOOKUP(AE$2,怪物属性!$B$4:$F$29,3,FALSE)-$G468)/IF(AD468&lt;0,ABS(AD468),AD468)</f>
        <v>-2.0443477015204476</v>
      </c>
      <c r="AF468" s="152">
        <f>VLOOKUP(AF$2,怪物属性!$B$4:$F$29,5,FALSE)/($F468-VLOOKUP(AF$2,怪物属性!$B$4:$F$29,4,FALSE))</f>
        <v>13.830048428877125</v>
      </c>
      <c r="AG468" s="153">
        <f>$E468/(VLOOKUP(AG$2,怪物属性!$B$4:$F$29,3,FALSE)-$G468)/IF(AF468&lt;0,ABS(AF468),AF468)</f>
        <v>-2.2359499038324153</v>
      </c>
      <c r="AH468" s="152">
        <f>VLOOKUP(AH$2,怪物属性!$B$4:$F$29,5,FALSE)/($F468-VLOOKUP(AH$2,怪物属性!$B$4:$F$29,4,FALSE))</f>
        <v>15.593406593406593</v>
      </c>
      <c r="AI468" s="153">
        <f>$E468/(VLOOKUP(AI$2,怪物属性!$B$4:$F$29,3,FALSE)-$G468)/IF(AH468&lt;0,ABS(AH468),AH468)</f>
        <v>-2.8356863020149694</v>
      </c>
      <c r="AJ468" s="152">
        <f>VLOOKUP(AJ$2,怪物属性!$B$4:$F$29,5,FALSE)/($F468-VLOOKUP(AJ$2,怪物属性!$B$4:$F$29,4,FALSE))</f>
        <v>18.187281621243887</v>
      </c>
      <c r="AK468" s="153">
        <f>$E468/(VLOOKUP(AK$2,怪物属性!$B$4:$F$29,3,FALSE)-$G468)/IF(AJ468&lt;0,ABS(AJ468),AJ468)</f>
        <v>-4.4060993277604883</v>
      </c>
      <c r="AL468" s="152">
        <f>VLOOKUP(AL$2,怪物属性!$B$4:$F$29,5,FALSE)/($F468-VLOOKUP(AL$2,怪物属性!$B$4:$F$29,4,FALSE))</f>
        <v>20.363415068574483</v>
      </c>
      <c r="AM468" s="153">
        <f>$E468/(VLOOKUP(AM$2,怪物属性!$B$4:$F$29,3,FALSE)-$G468)/IF(AL468&lt;0,ABS(AL468),AL468)</f>
        <v>-33.760235299208688</v>
      </c>
      <c r="AN468" s="152">
        <f>VLOOKUP(AN$2,怪物属性!$B$4:$F$29,5,FALSE)/($F468-VLOOKUP(AN$2,怪物属性!$B$4:$F$29,4,FALSE))</f>
        <v>23.420715106782019</v>
      </c>
      <c r="AO468" s="153">
        <f>$E468/(VLOOKUP(AO$2,怪物属性!$B$4:$F$29,3,FALSE)-$G468)/IF(AN468&lt;0,ABS(AN468),AN468)</f>
        <v>4.6709498162566625</v>
      </c>
      <c r="AP468" s="152">
        <f>VLOOKUP(AP$2,怪物属性!$B$4:$F$29,5,FALSE)/($F468-VLOOKUP(AP$2,怪物属性!$B$4:$F$29,4,FALSE))</f>
        <v>25.88482451804251</v>
      </c>
      <c r="AQ468" s="153">
        <f>$E468/(VLOOKUP(AQ$2,怪物属性!$B$4:$F$29,3,FALSE)-$G468)/IF(AP468&lt;0,ABS(AP468),AP468)</f>
        <v>1.8703483849925222</v>
      </c>
      <c r="AR468" s="152">
        <f>VLOOKUP(AR$2,怪物属性!$B$4:$F$29,5,FALSE)/($F468-VLOOKUP(AR$2,怪物属性!$B$4:$F$29,4,FALSE))</f>
        <v>29.453259221829207</v>
      </c>
      <c r="AS468" s="153">
        <f>$E468/(VLOOKUP(AS$2,怪物属性!$B$4:$F$29,3,FALSE)-$G468)/IF(AR468&lt;0,ABS(AR468),AR468)</f>
        <v>1.0484215818542508</v>
      </c>
      <c r="AT468" s="152">
        <f>VLOOKUP(AT$2,怪物属性!$B$4:$F$29,5,FALSE)/($F468-VLOOKUP(AT$2,怪物属性!$B$4:$F$29,4,FALSE))</f>
        <v>32.358226371061846</v>
      </c>
      <c r="AU468" s="153">
        <f>$E468/(VLOOKUP(AU$2,怪物属性!$B$4:$F$29,3,FALSE)-$G468)/IF(AT468&lt;0,ABS(AT468),AT468)</f>
        <v>0.67503110689906809</v>
      </c>
      <c r="AV468" s="152">
        <f>VLOOKUP(AV$2,怪物属性!$B$4:$F$29,5,FALSE)/($F468-VLOOKUP(AV$2,怪物属性!$B$4:$F$29,4,FALSE))</f>
        <v>36.686521215366085</v>
      </c>
      <c r="AW468" s="153">
        <f>$E468/(VLOOKUP(AW$2,怪物属性!$B$4:$F$29,3,FALSE)-$G468)/IF(AV468&lt;0,ABS(AV468),AV468)</f>
        <v>0.44284026172292662</v>
      </c>
      <c r="AX468" s="152">
        <f>VLOOKUP(AX$2,怪物属性!$B$4:$F$29,5,FALSE)/($F468-VLOOKUP(AX$2,怪物属性!$B$4:$F$29,4,FALSE))</f>
        <v>40.188075618031995</v>
      </c>
      <c r="AY468" s="153">
        <f>$E468/(VLOOKUP(AY$2,怪物属性!$B$4:$F$29,3,FALSE)-$G468)/IF(AX468&lt;0,ABS(AX468),AX468)</f>
        <v>0.31965163570157124</v>
      </c>
      <c r="AZ468" s="152">
        <f>VLOOKUP(AZ$2,怪物属性!$B$4:$F$29,5,FALSE)/($F468-VLOOKUP(AZ$2,怪物属性!$B$4:$F$29,4,FALSE))</f>
        <v>45.301310043668124</v>
      </c>
      <c r="BA468" s="153">
        <f>$E468/(VLOOKUP(BA$2,怪物属性!$B$4:$F$29,3,FALSE)-$G468)/IF(AZ468&lt;0,ABS(AZ468),AZ468)</f>
        <v>0.22010384151806409</v>
      </c>
      <c r="BB468" s="152">
        <f>VLOOKUP(BB$2,怪物属性!$B$4:$F$29,5,FALSE)/($F468-VLOOKUP(BB$2,怪物属性!$B$4:$F$29,4,FALSE))</f>
        <v>49.892164468580297</v>
      </c>
      <c r="BC468" s="153">
        <f>$E468/(VLOOKUP(BC$2,怪物属性!$B$4:$F$29,3,FALSE)-$G468)/IF(BB468&lt;0,ABS(BB468),BB468)</f>
        <v>0.15748594612779221</v>
      </c>
      <c r="BD468" s="152">
        <f>VLOOKUP(BD$2,怪物属性!$B$4:$F$29,5,FALSE)/($F468-VLOOKUP(BD$2,怪物属性!$B$4:$F$29,4,FALSE))</f>
        <v>57.636412172984514</v>
      </c>
      <c r="BE468" s="153">
        <f>$E468/(VLOOKUP(BE$2,怪物属性!$B$4:$F$29,3,FALSE)-$G468)/IF(BD468&lt;0,ABS(BD468),BD468)</f>
        <v>9.7023533438309842E-2</v>
      </c>
    </row>
    <row r="469" spans="1:57" x14ac:dyDescent="0.15">
      <c r="A469" s="30">
        <f>VLOOKUP(B469,装备升级!W:AB,静态模拟!C469+1,FALSE)+IF(静态模拟!D469=0,0,VLOOKUP(B469,装备强化!AP:AZ,静态模拟!D469+1,FALSE))</f>
        <v>1477</v>
      </c>
      <c r="B469" s="149">
        <v>40</v>
      </c>
      <c r="C469" s="149">
        <v>3</v>
      </c>
      <c r="D469" s="149">
        <v>1</v>
      </c>
      <c r="E469" s="149">
        <f t="shared" si="22"/>
        <v>65400</v>
      </c>
      <c r="F469" s="22">
        <f t="shared" si="23"/>
        <v>21800</v>
      </c>
      <c r="G469" s="22">
        <f t="shared" si="24"/>
        <v>10900</v>
      </c>
      <c r="H469" s="152">
        <f>VLOOKUP(H$2,怪物属性!$B$4:$F$29,5,FALSE)/($F469-VLOOKUP(H$2,怪物属性!$B$4:$F$29,4,FALSE))</f>
        <v>0.51724137931034486</v>
      </c>
      <c r="I469" s="153">
        <f>$E469/(VLOOKUP(I$2,怪物属性!$B$4:$F$29,3,FALSE)-$G469)/IF(H469&lt;0,ABS(H469),H469)</f>
        <v>-13.521548497486899</v>
      </c>
      <c r="J469" s="152">
        <f>VLOOKUP(J$2,怪物属性!$B$4:$F$29,5,FALSE)/($F469-VLOOKUP(J$2,怪物属性!$B$4:$F$29,4,FALSE))</f>
        <v>0.76996881746222112</v>
      </c>
      <c r="K469" s="153">
        <f>$E469/(VLOOKUP(K$2,怪物属性!$B$4:$F$29,3,FALSE)-$G469)/IF(J469&lt;0,ABS(J469),J469)</f>
        <v>-9.513721401534184</v>
      </c>
      <c r="L469" s="152">
        <f>VLOOKUP(L$2,怪物属性!$B$4:$F$29,5,FALSE)/($F469-VLOOKUP(L$2,怪物属性!$B$4:$F$29,4,FALSE))</f>
        <v>1.2288037166085946</v>
      </c>
      <c r="M469" s="153">
        <f>$E469/(VLOOKUP(M$2,怪物属性!$B$4:$F$29,3,FALSE)-$G469)/IF(L469&lt;0,ABS(L469),L469)</f>
        <v>-6.2592608813480046</v>
      </c>
      <c r="N469" s="152">
        <f>VLOOKUP(N$2,怪物属性!$B$4:$F$29,5,FALSE)/($F469-VLOOKUP(N$2,怪物属性!$B$4:$F$29,4,FALSE))</f>
        <v>1.6135143052436285</v>
      </c>
      <c r="O469" s="153">
        <f>$E469/(VLOOKUP(O$2,怪物属性!$B$4:$F$29,3,FALSE)-$G469)/IF(N469&lt;0,ABS(N469),N469)</f>
        <v>-5.0182794883919106</v>
      </c>
      <c r="P469" s="152">
        <f>VLOOKUP(P$2,怪物属性!$B$4:$F$29,5,FALSE)/($F469-VLOOKUP(P$2,怪物属性!$B$4:$F$29,4,FALSE))</f>
        <v>2.2591753288339329</v>
      </c>
      <c r="Q469" s="153">
        <f>$E469/(VLOOKUP(Q$2,怪物属性!$B$4:$F$29,3,FALSE)-$G469)/IF(P469&lt;0,ABS(P469),P469)</f>
        <v>-3.7851224386994478</v>
      </c>
      <c r="R469" s="152">
        <f>VLOOKUP(R$2,怪物属性!$B$4:$F$29,5,FALSE)/($F469-VLOOKUP(R$2,怪物属性!$B$4:$F$29,4,FALSE))</f>
        <v>2.8013729294135206</v>
      </c>
      <c r="S469" s="153">
        <f>$E469/(VLOOKUP(S$2,怪物属性!$B$4:$F$29,3,FALSE)-$G469)/IF(R469&lt;0,ABS(R469),R469)</f>
        <v>-3.2451620401758907</v>
      </c>
      <c r="T469" s="152">
        <f>VLOOKUP(T$2,怪物属性!$B$4:$F$29,5,FALSE)/($F469-VLOOKUP(T$2,怪物属性!$B$4:$F$29,4,FALSE))</f>
        <v>3.6465508585199315</v>
      </c>
      <c r="U469" s="153">
        <f>$E469/(VLOOKUP(U$2,怪物属性!$B$4:$F$29,3,FALSE)-$G469)/IF(T469&lt;0,ABS(T469),T469)</f>
        <v>-2.6526780107084491</v>
      </c>
      <c r="V469" s="152">
        <f>VLOOKUP(V$2,怪物属性!$B$4:$F$29,5,FALSE)/($F469-VLOOKUP(V$2,怪物属性!$B$4:$F$29,4,FALSE))</f>
        <v>4.3182970096300055</v>
      </c>
      <c r="W469" s="153">
        <f>$E469/(VLOOKUP(W$2,怪物属性!$B$4:$F$29,3,FALSE)-$G469)/IF(V469&lt;0,ABS(V469),V469)</f>
        <v>-2.3952015111386329</v>
      </c>
      <c r="X469" s="152">
        <f>VLOOKUP(X$2,怪物属性!$B$4:$F$29,5,FALSE)/($F469-VLOOKUP(X$2,怪物属性!$B$4:$F$29,4,FALSE))</f>
        <v>5.3685584156389128</v>
      </c>
      <c r="Y469" s="153">
        <f>$E469/(VLOOKUP(Y$2,怪物属性!$B$4:$F$29,3,FALSE)-$G469)/IF(X469&lt;0,ABS(X469),X469)</f>
        <v>-2.070719231093622</v>
      </c>
      <c r="Z469" s="152">
        <f>VLOOKUP(Z$2,怪物属性!$B$4:$F$29,5,FALSE)/($F469-VLOOKUP(Z$2,怪物属性!$B$4:$F$29,4,FALSE))</f>
        <v>6.1947387461884338</v>
      </c>
      <c r="AA469" s="153">
        <f>$E469/(VLOOKUP(AA$2,怪物属性!$B$4:$F$29,3,FALSE)-$G469)/IF(Z469&lt;0,ABS(Z469),Z469)</f>
        <v>-1.9421166202796203</v>
      </c>
      <c r="AB469" s="152">
        <f>VLOOKUP(AB$2,怪物属性!$B$4:$F$29,5,FALSE)/($F469-VLOOKUP(AB$2,怪物属性!$B$4:$F$29,4,FALSE))</f>
        <v>10.156965336821452</v>
      </c>
      <c r="AC469" s="153">
        <f>$E469/(VLOOKUP(AC$2,怪物属性!$B$4:$F$29,3,FALSE)-$G469)/IF(AB469&lt;0,ABS(AB469),AB469)</f>
        <v>-1.9095287962914163</v>
      </c>
      <c r="AD469" s="152">
        <f>VLOOKUP(AD$2,怪物属性!$B$4:$F$29,5,FALSE)/($F469-VLOOKUP(AD$2,怪物属性!$B$4:$F$29,4,FALSE))</f>
        <v>11.623028827532783</v>
      </c>
      <c r="AE469" s="153">
        <f>$E469/(VLOOKUP(AE$2,怪物属性!$B$4:$F$29,3,FALSE)-$G469)/IF(AD469&lt;0,ABS(AD469),AD469)</f>
        <v>-2.0394202766457386</v>
      </c>
      <c r="AF469" s="152">
        <f>VLOOKUP(AF$2,怪物属性!$B$4:$F$29,5,FALSE)/($F469-VLOOKUP(AF$2,怪物属性!$B$4:$F$29,4,FALSE))</f>
        <v>13.806723633910501</v>
      </c>
      <c r="AG469" s="153">
        <f>$E469/(VLOOKUP(AG$2,怪物属性!$B$4:$F$29,3,FALSE)-$G469)/IF(AF469&lt;0,ABS(AF469),AF469)</f>
        <v>-2.2269969726430401</v>
      </c>
      <c r="AH469" s="152">
        <f>VLOOKUP(AH$2,怪物属性!$B$4:$F$29,5,FALSE)/($F469-VLOOKUP(AH$2,怪物属性!$B$4:$F$29,4,FALSE))</f>
        <v>15.566678093932122</v>
      </c>
      <c r="AI469" s="153">
        <f>$E469/(VLOOKUP(AI$2,怪物属性!$B$4:$F$29,3,FALSE)-$G469)/IF(AH469&lt;0,ABS(AH469),AH469)</f>
        <v>-2.8158724614434134</v>
      </c>
      <c r="AJ469" s="152">
        <f>VLOOKUP(AJ$2,怪物属性!$B$4:$F$29,5,FALSE)/($F469-VLOOKUP(AJ$2,怪物属性!$B$4:$F$29,4,FALSE))</f>
        <v>18.155563306592256</v>
      </c>
      <c r="AK469" s="153">
        <f>$E469/(VLOOKUP(AK$2,怪物属性!$B$4:$F$29,3,FALSE)-$G469)/IF(AJ469&lt;0,ABS(AJ469),AJ469)</f>
        <v>-4.3400019813365507</v>
      </c>
      <c r="AL469" s="152">
        <f>VLOOKUP(AL$2,怪物属性!$B$4:$F$29,5,FALSE)/($F469-VLOOKUP(AL$2,怪物属性!$B$4:$F$29,4,FALSE))</f>
        <v>20.327209150714157</v>
      </c>
      <c r="AM469" s="153">
        <f>$E469/(VLOOKUP(AM$2,怪物属性!$B$4:$F$29,3,FALSE)-$G469)/IF(AL469&lt;0,ABS(AL469),AL469)</f>
        <v>-29.248749798226299</v>
      </c>
      <c r="AN469" s="152">
        <f>VLOOKUP(AN$2,怪物属性!$B$4:$F$29,5,FALSE)/($F469-VLOOKUP(AN$2,怪物属性!$B$4:$F$29,4,FALSE))</f>
        <v>23.37828371278459</v>
      </c>
      <c r="AO469" s="153">
        <f>$E469/(VLOOKUP(AO$2,怪物属性!$B$4:$F$29,3,FALSE)-$G469)/IF(AN469&lt;0,ABS(AN469),AN469)</f>
        <v>4.8066460053766713</v>
      </c>
      <c r="AP469" s="152">
        <f>VLOOKUP(AP$2,怪物属性!$B$4:$F$29,5,FALSE)/($F469-VLOOKUP(AP$2,怪物属性!$B$4:$F$29,4,FALSE))</f>
        <v>25.836931047243123</v>
      </c>
      <c r="AQ469" s="153">
        <f>$E469/(VLOOKUP(AQ$2,怪物属性!$B$4:$F$29,3,FALSE)-$G469)/IF(AP469&lt;0,ABS(AP469),AP469)</f>
        <v>1.8974965396133212</v>
      </c>
      <c r="AR469" s="152">
        <f>VLOOKUP(AR$2,怪物属性!$B$4:$F$29,5,FALSE)/($F469-VLOOKUP(AR$2,怪物属性!$B$4:$F$29,4,FALSE))</f>
        <v>29.397553902408273</v>
      </c>
      <c r="AS469" s="153">
        <f>$E469/(VLOOKUP(AS$2,怪物属性!$B$4:$F$29,3,FALSE)-$G469)/IF(AR469&lt;0,ABS(AR469),AR469)</f>
        <v>1.0593689953335164</v>
      </c>
      <c r="AT469" s="152">
        <f>VLOOKUP(AT$2,怪物属性!$B$4:$F$29,5,FALSE)/($F469-VLOOKUP(AT$2,怪物属性!$B$4:$F$29,4,FALSE))</f>
        <v>32.295419254658384</v>
      </c>
      <c r="AU469" s="153">
        <f>$E469/(VLOOKUP(AU$2,怪物属性!$B$4:$F$29,3,FALSE)-$G469)/IF(AT469&lt;0,ABS(AT469),AT469)</f>
        <v>0.68069075381766431</v>
      </c>
      <c r="AV469" s="152">
        <f>VLOOKUP(AV$2,怪物属性!$B$4:$F$29,5,FALSE)/($F469-VLOOKUP(AV$2,怪物属性!$B$4:$F$29,4,FALSE))</f>
        <v>36.613010953780389</v>
      </c>
      <c r="AW469" s="153">
        <f>$E469/(VLOOKUP(AW$2,怪物属性!$B$4:$F$29,3,FALSE)-$G469)/IF(AV469&lt;0,ABS(AV469),AV469)</f>
        <v>0.44600505638816357</v>
      </c>
      <c r="AX469" s="152">
        <f>VLOOKUP(AX$2,怪物属性!$B$4:$F$29,5,FALSE)/($F469-VLOOKUP(AX$2,怪物属性!$B$4:$F$29,4,FALSE))</f>
        <v>40.104761246631192</v>
      </c>
      <c r="AY469" s="153">
        <f>$E469/(VLOOKUP(AY$2,怪物属性!$B$4:$F$29,3,FALSE)-$G469)/IF(AX469&lt;0,ABS(AX469),AX469)</f>
        <v>0.32170626745776265</v>
      </c>
      <c r="AZ469" s="152">
        <f>VLOOKUP(AZ$2,怪物属性!$B$4:$F$29,5,FALSE)/($F469-VLOOKUP(AZ$2,怪物属性!$B$4:$F$29,4,FALSE))</f>
        <v>45.20261437908497</v>
      </c>
      <c r="BA469" s="153">
        <f>$E469/(VLOOKUP(BA$2,怪物属性!$B$4:$F$29,3,FALSE)-$G469)/IF(AZ469&lt;0,ABS(AZ469),AZ469)</f>
        <v>0.2213954048206857</v>
      </c>
      <c r="BB469" s="152">
        <f>VLOOKUP(BB$2,怪物属性!$B$4:$F$29,5,FALSE)/($F469-VLOOKUP(BB$2,怪物属性!$B$4:$F$29,4,FALSE))</f>
        <v>49.776315789473685</v>
      </c>
      <c r="BC469" s="153">
        <f>$E469/(VLOOKUP(BC$2,怪物属性!$B$4:$F$29,3,FALSE)-$G469)/IF(BB469&lt;0,ABS(BB469),BB469)</f>
        <v>0.15835577614832069</v>
      </c>
      <c r="BD469" s="152">
        <f>VLOOKUP(BD$2,怪物属性!$B$4:$F$29,5,FALSE)/($F469-VLOOKUP(BD$2,怪物属性!$B$4:$F$29,4,FALSE))</f>
        <v>57.482960596379129</v>
      </c>
      <c r="BE469" s="153">
        <f>$E469/(VLOOKUP(BE$2,怪物属性!$B$4:$F$29,3,FALSE)-$G469)/IF(BD469&lt;0,ABS(BD469),BD469)</f>
        <v>9.7541877220688064E-2</v>
      </c>
    </row>
    <row r="470" spans="1:57" x14ac:dyDescent="0.15">
      <c r="A470" s="30">
        <f>VLOOKUP(B470,装备升级!W:AB,静态模拟!C470+1,FALSE)+IF(静态模拟!D470=0,0,VLOOKUP(B470,装备强化!AP:AZ,静态模拟!D470+1,FALSE))</f>
        <v>2837</v>
      </c>
      <c r="B470" s="149">
        <v>40</v>
      </c>
      <c r="C470" s="149">
        <v>3</v>
      </c>
      <c r="D470" s="149">
        <v>2</v>
      </c>
      <c r="E470" s="149">
        <f t="shared" si="22"/>
        <v>65490</v>
      </c>
      <c r="F470" s="22">
        <f t="shared" si="23"/>
        <v>21830</v>
      </c>
      <c r="G470" s="22">
        <f t="shared" si="24"/>
        <v>10915</v>
      </c>
      <c r="H470" s="152">
        <f>VLOOKUP(H$2,怪物属性!$B$4:$F$29,5,FALSE)/($F470-VLOOKUP(H$2,怪物属性!$B$4:$F$29,4,FALSE))</f>
        <v>0.5165043932557587</v>
      </c>
      <c r="I470" s="153">
        <f>$E470/(VLOOKUP(I$2,怪物属性!$B$4:$F$29,3,FALSE)-$G470)/IF(H470&lt;0,ABS(H470),H470)</f>
        <v>-13.537760203818655</v>
      </c>
      <c r="J470" s="152">
        <f>VLOOKUP(J$2,怪物属性!$B$4:$F$29,5,FALSE)/($F470-VLOOKUP(J$2,怪物属性!$B$4:$F$29,4,FALSE))</f>
        <v>0.7688622754491018</v>
      </c>
      <c r="K470" s="153">
        <f>$E470/(VLOOKUP(K$2,怪物属性!$B$4:$F$29,3,FALSE)-$G470)/IF(J470&lt;0,ABS(J470),J470)</f>
        <v>-9.5245223905085279</v>
      </c>
      <c r="L470" s="152">
        <f>VLOOKUP(L$2,怪物属性!$B$4:$F$29,5,FALSE)/($F470-VLOOKUP(L$2,怪物属性!$B$4:$F$29,4,FALSE))</f>
        <v>1.2270223253116845</v>
      </c>
      <c r="M470" s="153">
        <f>$E470/(VLOOKUP(M$2,怪物属性!$B$4:$F$29,3,FALSE)-$G470)/IF(L470&lt;0,ABS(L470),L470)</f>
        <v>-6.2659206390914211</v>
      </c>
      <c r="N470" s="152">
        <f>VLOOKUP(N$2,怪物属性!$B$4:$F$29,5,FALSE)/($F470-VLOOKUP(N$2,怪物属性!$B$4:$F$29,4,FALSE))</f>
        <v>1.6111544461778471</v>
      </c>
      <c r="O470" s="153">
        <f>$E470/(VLOOKUP(O$2,怪物属性!$B$4:$F$29,3,FALSE)-$G470)/IF(N470&lt;0,ABS(N470),N470)</f>
        <v>-5.0232170274235548</v>
      </c>
      <c r="P470" s="152">
        <f>VLOOKUP(P$2,怪物属性!$B$4:$F$29,5,FALSE)/($F470-VLOOKUP(P$2,怪物属性!$B$4:$F$29,4,FALSE))</f>
        <v>2.2558414088248315</v>
      </c>
      <c r="Q470" s="153">
        <f>$E470/(VLOOKUP(Q$2,怪物属性!$B$4:$F$29,3,FALSE)-$G470)/IF(P470&lt;0,ABS(P470),P470)</f>
        <v>-3.7885026943605657</v>
      </c>
      <c r="R470" s="152">
        <f>VLOOKUP(R$2,怪物属性!$B$4:$F$29,5,FALSE)/($F470-VLOOKUP(R$2,怪物属性!$B$4:$F$29,4,FALSE))</f>
        <v>2.7971986291163762</v>
      </c>
      <c r="S470" s="153">
        <f>$E470/(VLOOKUP(S$2,怪物属性!$B$4:$F$29,3,FALSE)-$G470)/IF(R470&lt;0,ABS(R470),R470)</f>
        <v>-3.2477056300549099</v>
      </c>
      <c r="T470" s="152">
        <f>VLOOKUP(T$2,怪物属性!$B$4:$F$29,5,FALSE)/($F470-VLOOKUP(T$2,怪物属性!$B$4:$F$29,4,FALSE))</f>
        <v>3.6410667736113895</v>
      </c>
      <c r="U470" s="153">
        <f>$E470/(VLOOKUP(U$2,怪物属性!$B$4:$F$29,3,FALSE)-$G470)/IF(T470&lt;0,ABS(T470),T470)</f>
        <v>-2.6544402225356776</v>
      </c>
      <c r="V470" s="152">
        <f>VLOOKUP(V$2,怪物属性!$B$4:$F$29,5,FALSE)/($F470-VLOOKUP(V$2,怪物属性!$B$4:$F$29,4,FALSE))</f>
        <v>4.3117408906882595</v>
      </c>
      <c r="W470" s="153">
        <f>$E470/(VLOOKUP(W$2,怪物属性!$B$4:$F$29,3,FALSE)-$G470)/IF(V470&lt;0,ABS(V470),V470)</f>
        <v>-2.3964595398201767</v>
      </c>
      <c r="X470" s="152">
        <f>VLOOKUP(X$2,怪物属性!$B$4:$F$29,5,FALSE)/($F470-VLOOKUP(X$2,怪物属性!$B$4:$F$29,4,FALSE))</f>
        <v>5.3603290583005467</v>
      </c>
      <c r="Y470" s="153">
        <f>$E470/(VLOOKUP(Y$2,怪物属性!$B$4:$F$29,3,FALSE)-$G470)/IF(X470&lt;0,ABS(X470),X470)</f>
        <v>-2.0714705882837796</v>
      </c>
      <c r="Z470" s="152">
        <f>VLOOKUP(Z$2,怪物属性!$B$4:$F$29,5,FALSE)/($F470-VLOOKUP(Z$2,怪物属性!$B$4:$F$29,4,FALSE))</f>
        <v>6.1851488724908403</v>
      </c>
      <c r="AA470" s="153">
        <f>$E470/(VLOOKUP(AA$2,怪物属性!$B$4:$F$29,3,FALSE)-$G470)/IF(Z470&lt;0,ABS(Z470),Z470)</f>
        <v>-1.9424446442155499</v>
      </c>
      <c r="AB470" s="152">
        <f>VLOOKUP(AB$2,怪物属性!$B$4:$F$29,5,FALSE)/($F470-VLOOKUP(AB$2,怪物属性!$B$4:$F$29,4,FALSE))</f>
        <v>10.140385243225596</v>
      </c>
      <c r="AC470" s="153">
        <f>$E470/(VLOOKUP(AC$2,怪物属性!$B$4:$F$29,3,FALSE)-$G470)/IF(AB470&lt;0,ABS(AB470),AB470)</f>
        <v>-1.9068008603023834</v>
      </c>
      <c r="AD470" s="152">
        <f>VLOOKUP(AD$2,怪物属性!$B$4:$F$29,5,FALSE)/($F470-VLOOKUP(AD$2,怪物属性!$B$4:$F$29,4,FALSE))</f>
        <v>11.603767331381539</v>
      </c>
      <c r="AE470" s="153">
        <f>$E470/(VLOOKUP(AE$2,怪物属性!$B$4:$F$29,3,FALSE)-$G470)/IF(AD470&lt;0,ABS(AD470),AD470)</f>
        <v>-2.0345554074018808</v>
      </c>
      <c r="AF470" s="152">
        <f>VLOOKUP(AF$2,怪物属性!$B$4:$F$29,5,FALSE)/($F470-VLOOKUP(AF$2,怪物属性!$B$4:$F$29,4,FALSE))</f>
        <v>13.783477382422269</v>
      </c>
      <c r="AG470" s="153">
        <f>$E470/(VLOOKUP(AG$2,怪物属性!$B$4:$F$29,3,FALSE)-$G470)/IF(AF470&lt;0,ABS(AF470),AF470)</f>
        <v>-2.2181796975897621</v>
      </c>
      <c r="AH470" s="152">
        <f>VLOOKUP(AH$2,怪物属性!$B$4:$F$29,5,FALSE)/($F470-VLOOKUP(AH$2,怪物属性!$B$4:$F$29,4,FALSE))</f>
        <v>15.540041067761807</v>
      </c>
      <c r="AI470" s="153">
        <f>$E470/(VLOOKUP(AI$2,怪物属性!$B$4:$F$29,3,FALSE)-$G470)/IF(AH470&lt;0,ABS(AH470),AH470)</f>
        <v>-2.7964662091353811</v>
      </c>
      <c r="AJ470" s="152">
        <f>VLOOKUP(AJ$2,怪物属性!$B$4:$F$29,5,FALSE)/($F470-VLOOKUP(AJ$2,怪物属性!$B$4:$F$29,4,FALSE))</f>
        <v>18.123955431754876</v>
      </c>
      <c r="AK470" s="153">
        <f>$E470/(VLOOKUP(AK$2,怪物属性!$B$4:$F$29,3,FALSE)-$G470)/IF(AJ470&lt;0,ABS(AJ470),AJ470)</f>
        <v>-4.2762717482790302</v>
      </c>
      <c r="AL470" s="152">
        <f>VLOOKUP(AL$2,怪物属性!$B$4:$F$29,5,FALSE)/($F470-VLOOKUP(AL$2,怪物属性!$B$4:$F$29,4,FALSE))</f>
        <v>20.291131751760041</v>
      </c>
      <c r="AM470" s="153">
        <f>$E470/(VLOOKUP(AM$2,怪物属性!$B$4:$F$29,3,FALSE)-$G470)/IF(AL470&lt;0,ABS(AL470),AL470)</f>
        <v>-25.820146771978624</v>
      </c>
      <c r="AN470" s="152">
        <f>VLOOKUP(AN$2,怪物属性!$B$4:$F$29,5,FALSE)/($F470-VLOOKUP(AN$2,怪物属性!$B$4:$F$29,4,FALSE))</f>
        <v>23.336005786967267</v>
      </c>
      <c r="AO470" s="153">
        <f>$E470/(VLOOKUP(AO$2,怪物属性!$B$4:$F$29,3,FALSE)-$G470)/IF(AN470&lt;0,ABS(AN470),AN470)</f>
        <v>4.9495464886776652</v>
      </c>
      <c r="AP470" s="152">
        <f>VLOOKUP(AP$2,怪物属性!$B$4:$F$29,5,FALSE)/($F470-VLOOKUP(AP$2,怪物属性!$B$4:$F$29,4,FALSE))</f>
        <v>25.789214479192317</v>
      </c>
      <c r="AQ470" s="153">
        <f>$E470/(VLOOKUP(AQ$2,怪物属性!$B$4:$F$29,3,FALSE)-$G470)/IF(AP470&lt;0,ABS(AP470),AP470)</f>
        <v>1.9252719383038244</v>
      </c>
      <c r="AR470" s="152">
        <f>VLOOKUP(AR$2,怪物属性!$B$4:$F$29,5,FALSE)/($F470-VLOOKUP(AR$2,怪物属性!$B$4:$F$29,4,FALSE))</f>
        <v>29.34205889755852</v>
      </c>
      <c r="AS470" s="153">
        <f>$E470/(VLOOKUP(AS$2,怪物属性!$B$4:$F$29,3,FALSE)-$G470)/IF(AR470&lt;0,ABS(AR470),AR470)</f>
        <v>1.0704794797157058</v>
      </c>
      <c r="AT470" s="152">
        <f>VLOOKUP(AT$2,怪物属性!$B$4:$F$29,5,FALSE)/($F470-VLOOKUP(AT$2,怪物属性!$B$4:$F$29,4,FALSE))</f>
        <v>32.232855482371171</v>
      </c>
      <c r="AU470" s="153">
        <f>$E470/(VLOOKUP(AU$2,怪物属性!$B$4:$F$29,3,FALSE)-$G470)/IF(AT470&lt;0,ABS(AT470),AT470)</f>
        <v>0.68641141682593498</v>
      </c>
      <c r="AV470" s="152">
        <f>VLOOKUP(AV$2,怪物属性!$B$4:$F$29,5,FALSE)/($F470-VLOOKUP(AV$2,怪物属性!$B$4:$F$29,4,FALSE))</f>
        <v>36.539794694040793</v>
      </c>
      <c r="AW470" s="153">
        <f>$E470/(VLOOKUP(AW$2,怪物属性!$B$4:$F$29,3,FALSE)-$G470)/IF(AV470&lt;0,ABS(AV470),AV470)</f>
        <v>0.44919611541395221</v>
      </c>
      <c r="AX470" s="152">
        <f>VLOOKUP(AX$2,怪物属性!$B$4:$F$29,5,FALSE)/($F470-VLOOKUP(AX$2,怪物属性!$B$4:$F$29,4,FALSE))</f>
        <v>40.02179160057927</v>
      </c>
      <c r="AY470" s="153">
        <f>$E470/(VLOOKUP(AY$2,怪物属性!$B$4:$F$29,3,FALSE)-$G470)/IF(AX470&lt;0,ABS(AX470),AX470)</f>
        <v>0.32377493633037535</v>
      </c>
      <c r="AZ470" s="152">
        <f>VLOOKUP(AZ$2,怪物属性!$B$4:$F$29,5,FALSE)/($F470-VLOOKUP(AZ$2,怪物属性!$B$4:$F$29,4,FALSE))</f>
        <v>45.104347826086958</v>
      </c>
      <c r="BA470" s="153">
        <f>$E470/(VLOOKUP(BA$2,怪物属性!$B$4:$F$29,3,FALSE)-$G470)/IF(AZ470&lt;0,ABS(AZ470),AZ470)</f>
        <v>0.22269424150276587</v>
      </c>
      <c r="BB470" s="152">
        <f>VLOOKUP(BB$2,怪物属性!$B$4:$F$29,5,FALSE)/($F470-VLOOKUP(BB$2,怪物属性!$B$4:$F$29,4,FALSE))</f>
        <v>49.661003861003863</v>
      </c>
      <c r="BC470" s="153">
        <f>$E470/(VLOOKUP(BC$2,怪物属性!$B$4:$F$29,3,FALSE)-$G470)/IF(BB470&lt;0,ABS(BB470),BB470)</f>
        <v>0.15922977081481815</v>
      </c>
      <c r="BD470" s="152">
        <f>VLOOKUP(BD$2,怪物属性!$B$4:$F$29,5,FALSE)/($F470-VLOOKUP(BD$2,怪物属性!$B$4:$F$29,4,FALSE))</f>
        <v>57.330323951141793</v>
      </c>
      <c r="BE470" s="153">
        <f>$E470/(VLOOKUP(BE$2,怪物属性!$B$4:$F$29,3,FALSE)-$G470)/IF(BD470&lt;0,ABS(BD470),BD470)</f>
        <v>9.8062271588947217E-2</v>
      </c>
    </row>
    <row r="471" spans="1:57" x14ac:dyDescent="0.15">
      <c r="A471" s="30">
        <f>VLOOKUP(B471,装备升级!W:AB,静态模拟!C471+1,FALSE)+IF(静态模拟!D471=0,0,VLOOKUP(B471,装备强化!AP:AZ,静态模拟!D471+1,FALSE))</f>
        <v>4732</v>
      </c>
      <c r="B471" s="149">
        <v>40</v>
      </c>
      <c r="C471" s="149">
        <v>3</v>
      </c>
      <c r="D471" s="149">
        <v>3</v>
      </c>
      <c r="E471" s="149">
        <f t="shared" si="22"/>
        <v>65580</v>
      </c>
      <c r="F471" s="22">
        <f t="shared" si="23"/>
        <v>21860</v>
      </c>
      <c r="G471" s="22">
        <f t="shared" si="24"/>
        <v>10930</v>
      </c>
      <c r="H471" s="152">
        <f>VLOOKUP(H$2,怪物属性!$B$4:$F$29,5,FALSE)/($F471-VLOOKUP(H$2,怪物属性!$B$4:$F$29,4,FALSE))</f>
        <v>0.51576950438700497</v>
      </c>
      <c r="I471" s="153">
        <f>$E471/(VLOOKUP(I$2,怪物属性!$B$4:$F$29,3,FALSE)-$G471)/IF(H471&lt;0,ABS(H471),H471)</f>
        <v>-13.553972997511478</v>
      </c>
      <c r="J471" s="152">
        <f>VLOOKUP(J$2,怪物属性!$B$4:$F$29,5,FALSE)/($F471-VLOOKUP(J$2,怪物属性!$B$4:$F$29,4,FALSE))</f>
        <v>0.76775890935182967</v>
      </c>
      <c r="K471" s="153">
        <f>$E471/(VLOOKUP(K$2,怪物属性!$B$4:$F$29,3,FALSE)-$G471)/IF(J471&lt;0,ABS(J471),J471)</f>
        <v>-9.5353247658334954</v>
      </c>
      <c r="L471" s="152">
        <f>VLOOKUP(L$2,怪物属性!$B$4:$F$29,5,FALSE)/($F471-VLOOKUP(L$2,怪物属性!$B$4:$F$29,4,FALSE))</f>
        <v>1.2252460914881298</v>
      </c>
      <c r="M471" s="153">
        <f>$E471/(VLOOKUP(M$2,怪物属性!$B$4:$F$29,3,FALSE)-$G471)/IF(L471&lt;0,ABS(L471),L471)</f>
        <v>-6.2725819054102638</v>
      </c>
      <c r="N471" s="152">
        <f>VLOOKUP(N$2,怪物属性!$B$4:$F$29,5,FALSE)/($F471-VLOOKUP(N$2,怪物属性!$B$4:$F$29,4,FALSE))</f>
        <v>1.6088014798948496</v>
      </c>
      <c r="O471" s="153">
        <f>$E471/(VLOOKUP(O$2,怪物属性!$B$4:$F$29,3,FALSE)-$G471)/IF(N471&lt;0,ABS(N471),N471)</f>
        <v>-5.0281564503236886</v>
      </c>
      <c r="P471" s="152">
        <f>VLOOKUP(P$2,怪物属性!$B$4:$F$29,5,FALSE)/($F471-VLOOKUP(P$2,怪物属性!$B$4:$F$29,4,FALSE))</f>
        <v>2.2525173142099315</v>
      </c>
      <c r="Q471" s="153">
        <f>$E471/(VLOOKUP(Q$2,怪物属性!$B$4:$F$29,3,FALSE)-$G471)/IF(P471&lt;0,ABS(P471),P471)</f>
        <v>-3.7918850787753611</v>
      </c>
      <c r="R471" s="152">
        <f>VLOOKUP(R$2,怪物属性!$B$4:$F$29,5,FALSE)/($F471-VLOOKUP(R$2,怪物属性!$B$4:$F$29,4,FALSE))</f>
        <v>2.7930367504835591</v>
      </c>
      <c r="S471" s="153">
        <f>$E471/(VLOOKUP(S$2,怪物属性!$B$4:$F$29,3,FALSE)-$G471)/IF(R471&lt;0,ABS(R471),R471)</f>
        <v>-3.2502519303153843</v>
      </c>
      <c r="T471" s="152">
        <f>VLOOKUP(T$2,怪物属性!$B$4:$F$29,5,FALSE)/($F471-VLOOKUP(T$2,怪物属性!$B$4:$F$29,4,FALSE))</f>
        <v>3.6355991590749825</v>
      </c>
      <c r="U471" s="153">
        <f>$E471/(VLOOKUP(U$2,怪物属性!$B$4:$F$29,3,FALSE)-$G471)/IF(T471&lt;0,ABS(T471),T471)</f>
        <v>-2.6562055975259558</v>
      </c>
      <c r="V471" s="152">
        <f>VLOOKUP(V$2,怪物属性!$B$4:$F$29,5,FALSE)/($F471-VLOOKUP(V$2,怪物属性!$B$4:$F$29,4,FALSE))</f>
        <v>4.3052046488125315</v>
      </c>
      <c r="W471" s="153">
        <f>$E471/(VLOOKUP(W$2,怪物属性!$B$4:$F$29,3,FALSE)-$G471)/IF(V471&lt;0,ABS(V471),V471)</f>
        <v>-2.397721604299178</v>
      </c>
      <c r="X471" s="152">
        <f>VLOOKUP(X$2,怪物属性!$B$4:$F$29,5,FALSE)/($F471-VLOOKUP(X$2,怪物属性!$B$4:$F$29,4,FALSE))</f>
        <v>5.352124891587164</v>
      </c>
      <c r="Y471" s="153">
        <f>$E471/(VLOOKUP(Y$2,怪物属性!$B$4:$F$29,3,FALSE)-$G471)/IF(X471&lt;0,ABS(X471),X471)</f>
        <v>-2.0722268386664155</v>
      </c>
      <c r="Z471" s="152">
        <f>VLOOKUP(Z$2,怪物属性!$B$4:$F$29,5,FALSE)/($F471-VLOOKUP(Z$2,怪物属性!$B$4:$F$29,4,FALSE))</f>
        <v>6.1755886444432999</v>
      </c>
      <c r="AA471" s="153">
        <f>$E471/(VLOOKUP(AA$2,怪物属性!$B$4:$F$29,3,FALSE)-$G471)/IF(Z471&lt;0,ABS(Z471),Z471)</f>
        <v>-1.9427791099903928</v>
      </c>
      <c r="AB471" s="152">
        <f>VLOOKUP(AB$2,怪物属性!$B$4:$F$29,5,FALSE)/($F471-VLOOKUP(AB$2,怪物属性!$B$4:$F$29,4,FALSE))</f>
        <v>10.123859191655802</v>
      </c>
      <c r="AC471" s="153">
        <f>$E471/(VLOOKUP(AC$2,怪物属性!$B$4:$F$29,3,FALSE)-$G471)/IF(AB471&lt;0,ABS(AB471),AB471)</f>
        <v>-1.9041054975804923</v>
      </c>
      <c r="AD471" s="152">
        <f>VLOOKUP(AD$2,怪物属性!$B$4:$F$29,5,FALSE)/($F471-VLOOKUP(AD$2,怪物属性!$B$4:$F$29,4,FALSE))</f>
        <v>11.584569569293553</v>
      </c>
      <c r="AE471" s="153">
        <f>$E471/(VLOOKUP(AE$2,怪物属性!$B$4:$F$29,3,FALSE)-$G471)/IF(AD471&lt;0,ABS(AD471),AD471)</f>
        <v>-2.0297520844653225</v>
      </c>
      <c r="AF471" s="152">
        <f>VLOOKUP(AF$2,怪物属性!$B$4:$F$29,5,FALSE)/($F471-VLOOKUP(AF$2,怪物属性!$B$4:$F$29,4,FALSE))</f>
        <v>13.760309278350515</v>
      </c>
      <c r="AG471" s="153">
        <f>$E471/(VLOOKUP(AG$2,怪物属性!$B$4:$F$29,3,FALSE)-$G471)/IF(AF471&lt;0,ABS(AF471),AF471)</f>
        <v>-2.2094952485723836</v>
      </c>
      <c r="AH471" s="152">
        <f>VLOOKUP(AH$2,怪物属性!$B$4:$F$29,5,FALSE)/($F471-VLOOKUP(AH$2,怪物属性!$B$4:$F$29,4,FALSE))</f>
        <v>15.51349504612231</v>
      </c>
      <c r="AI471" s="153">
        <f>$E471/(VLOOKUP(AI$2,怪物属性!$B$4:$F$29,3,FALSE)-$G471)/IF(AH471&lt;0,ABS(AH471),AH471)</f>
        <v>-2.7774554941895189</v>
      </c>
      <c r="AJ471" s="152">
        <f>VLOOKUP(AJ$2,怪物属性!$B$4:$F$29,5,FALSE)/($F471-VLOOKUP(AJ$2,怪物属性!$B$4:$F$29,4,FALSE))</f>
        <v>18.092457420924575</v>
      </c>
      <c r="AK471" s="153">
        <f>$E471/(VLOOKUP(AK$2,怪物属性!$B$4:$F$29,3,FALSE)-$G471)/IF(AJ471&lt;0,ABS(AJ471),AJ471)</f>
        <v>-4.2147847680048036</v>
      </c>
      <c r="AL471" s="152">
        <f>VLOOKUP(AL$2,怪物属性!$B$4:$F$29,5,FALSE)/($F471-VLOOKUP(AL$2,怪物属性!$B$4:$F$29,4,FALSE))</f>
        <v>20.25518218862576</v>
      </c>
      <c r="AM471" s="153">
        <f>$E471/(VLOOKUP(AM$2,怪物属性!$B$4:$F$29,3,FALSE)-$G471)/IF(AL471&lt;0,ABS(AL471),AL471)</f>
        <v>-23.126356853586643</v>
      </c>
      <c r="AN471" s="152">
        <f>VLOOKUP(AN$2,怪物属性!$B$4:$F$29,5,FALSE)/($F471-VLOOKUP(AN$2,怪物属性!$B$4:$F$29,4,FALSE))</f>
        <v>23.293880498224922</v>
      </c>
      <c r="AO471" s="153">
        <f>$E471/(VLOOKUP(AO$2,怪物属性!$B$4:$F$29,3,FALSE)-$G471)/IF(AN471&lt;0,ABS(AN471),AN471)</f>
        <v>5.1002385727504818</v>
      </c>
      <c r="AP471" s="152">
        <f>VLOOKUP(AP$2,怪物属性!$B$4:$F$29,5,FALSE)/($F471-VLOOKUP(AP$2,怪物属性!$B$4:$F$29,4,FALSE))</f>
        <v>25.741673835565933</v>
      </c>
      <c r="AQ471" s="153">
        <f>$E471/(VLOOKUP(AQ$2,怪物属性!$B$4:$F$29,3,FALSE)-$G471)/IF(AP471&lt;0,ABS(AP471),AP471)</f>
        <v>1.9536962267566205</v>
      </c>
      <c r="AR471" s="152">
        <f>VLOOKUP(AR$2,怪物属性!$B$4:$F$29,5,FALSE)/($F471-VLOOKUP(AR$2,怪物属性!$B$4:$F$29,4,FALSE))</f>
        <v>29.286773018465016</v>
      </c>
      <c r="AS471" s="153">
        <f>$E471/(VLOOKUP(AS$2,怪物属性!$B$4:$F$29,3,FALSE)-$G471)/IF(AR471&lt;0,ABS(AR471),AR471)</f>
        <v>1.0817565800204483</v>
      </c>
      <c r="AT471" s="152">
        <f>VLOOKUP(AT$2,怪物属性!$B$4:$F$29,5,FALSE)/($F471-VLOOKUP(AT$2,怪物属性!$B$4:$F$29,4,FALSE))</f>
        <v>32.170533642691417</v>
      </c>
      <c r="AU471" s="153">
        <f>$E471/(VLOOKUP(AU$2,怪物属性!$B$4:$F$29,3,FALSE)-$G471)/IF(AT471&lt;0,ABS(AT471),AT471)</f>
        <v>0.69219402825801768</v>
      </c>
      <c r="AV471" s="152">
        <f>VLOOKUP(AV$2,怪物属性!$B$4:$F$29,5,FALSE)/($F471-VLOOKUP(AV$2,怪物属性!$B$4:$F$29,4,FALSE))</f>
        <v>36.466870675891428</v>
      </c>
      <c r="AW471" s="153">
        <f>$E471/(VLOOKUP(AW$2,怪物属性!$B$4:$F$29,3,FALSE)-$G471)/IF(AV471&lt;0,ABS(AV471),AV471)</f>
        <v>0.45241373613267616</v>
      </c>
      <c r="AX471" s="152">
        <f>VLOOKUP(AX$2,怪物属性!$B$4:$F$29,5,FALSE)/($F471-VLOOKUP(AX$2,怪物属性!$B$4:$F$29,4,FALSE))</f>
        <v>39.939164544766363</v>
      </c>
      <c r="AY471" s="153">
        <f>$E471/(VLOOKUP(AY$2,怪物属性!$B$4:$F$29,3,FALSE)-$G471)/IF(AX471&lt;0,ABS(AX471),AX471)</f>
        <v>0.32585776767567831</v>
      </c>
      <c r="AZ471" s="152">
        <f>VLOOKUP(AZ$2,怪物属性!$B$4:$F$29,5,FALSE)/($F471-VLOOKUP(AZ$2,怪物属性!$B$4:$F$29,4,FALSE))</f>
        <v>45.006507592190893</v>
      </c>
      <c r="BA471" s="153">
        <f>$E471/(VLOOKUP(BA$2,怪物属性!$B$4:$F$29,3,FALSE)-$G471)/IF(AZ471&lt;0,ABS(AZ471),AZ471)</f>
        <v>0.22400040187976591</v>
      </c>
      <c r="BB471" s="152">
        <f>VLOOKUP(BB$2,怪物属性!$B$4:$F$29,5,FALSE)/($F471-VLOOKUP(BB$2,怪物属性!$B$4:$F$29,4,FALSE))</f>
        <v>49.546224961479197</v>
      </c>
      <c r="BC471" s="153">
        <f>$E471/(VLOOKUP(BC$2,怪物属性!$B$4:$F$29,3,FALSE)-$G471)/IF(BB471&lt;0,ABS(BB471),BB471)</f>
        <v>0.1601079527968223</v>
      </c>
      <c r="BD471" s="152">
        <f>VLOOKUP(BD$2,怪物属性!$B$4:$F$29,5,FALSE)/($F471-VLOOKUP(BD$2,怪物属性!$B$4:$F$29,4,FALSE))</f>
        <v>57.178495762711862</v>
      </c>
      <c r="BE471" s="153">
        <f>$E471/(VLOOKUP(BE$2,怪物属性!$B$4:$F$29,3,FALSE)-$G471)/IF(BD471&lt;0,ABS(BD471),BD471)</f>
        <v>9.858472447469846E-2</v>
      </c>
    </row>
    <row r="472" spans="1:57" x14ac:dyDescent="0.15">
      <c r="A472" s="30">
        <f>VLOOKUP(B472,装备升级!W:AB,静态模拟!C472+1,FALSE)+IF(静态模拟!D472=0,0,VLOOKUP(B472,装备强化!AP:AZ,静态模拟!D472+1,FALSE))</f>
        <v>6952</v>
      </c>
      <c r="B472" s="149">
        <v>40</v>
      </c>
      <c r="C472" s="149">
        <v>3</v>
      </c>
      <c r="D472" s="149">
        <v>4</v>
      </c>
      <c r="E472" s="149">
        <f t="shared" si="22"/>
        <v>65670</v>
      </c>
      <c r="F472" s="22">
        <f t="shared" si="23"/>
        <v>21890</v>
      </c>
      <c r="G472" s="22">
        <f t="shared" si="24"/>
        <v>10945</v>
      </c>
      <c r="H472" s="152">
        <f>VLOOKUP(H$2,怪物属性!$B$4:$F$29,5,FALSE)/($F472-VLOOKUP(H$2,怪物属性!$B$4:$F$29,4,FALSE))</f>
        <v>0.51503670376509592</v>
      </c>
      <c r="I472" s="153">
        <f>$E472/(VLOOKUP(I$2,怪物属性!$B$4:$F$29,3,FALSE)-$G472)/IF(H472&lt;0,ABS(H472),H472)</f>
        <v>-13.570186873357702</v>
      </c>
      <c r="J472" s="152">
        <f>VLOOKUP(J$2,怪物属性!$B$4:$F$29,5,FALSE)/($F472-VLOOKUP(J$2,怪物属性!$B$4:$F$29,4,FALSE))</f>
        <v>0.76665870551707671</v>
      </c>
      <c r="K472" s="153">
        <f>$E472/(VLOOKUP(K$2,怪物属性!$B$4:$F$29,3,FALSE)-$G472)/IF(J472&lt;0,ABS(J472),J472)</f>
        <v>-9.5461285205564774</v>
      </c>
      <c r="L472" s="152">
        <f>VLOOKUP(L$2,怪物属性!$B$4:$F$29,5,FALSE)/($F472-VLOOKUP(L$2,怪物属性!$B$4:$F$29,4,FALSE))</f>
        <v>1.2234749927724775</v>
      </c>
      <c r="M472" s="153">
        <f>$E472/(VLOOKUP(M$2,怪物属性!$B$4:$F$29,3,FALSE)-$G472)/IF(L472&lt;0,ABS(L472),L472)</f>
        <v>-6.2792446723628075</v>
      </c>
      <c r="N472" s="152">
        <f>VLOOKUP(N$2,怪物属性!$B$4:$F$29,5,FALSE)/($F472-VLOOKUP(N$2,怪物属性!$B$4:$F$29,4,FALSE))</f>
        <v>1.6064553762395488</v>
      </c>
      <c r="O472" s="153">
        <f>$E472/(VLOOKUP(O$2,怪物属性!$B$4:$F$29,3,FALSE)-$G472)/IF(N472&lt;0,ABS(N472),N472)</f>
        <v>-5.0330977466547289</v>
      </c>
      <c r="P472" s="152">
        <f>VLOOKUP(P$2,怪物属性!$B$4:$F$29,5,FALSE)/($F472-VLOOKUP(P$2,怪物属性!$B$4:$F$29,4,FALSE))</f>
        <v>2.2492030016185196</v>
      </c>
      <c r="Q472" s="153">
        <f>$E472/(VLOOKUP(Q$2,怪物属性!$B$4:$F$29,3,FALSE)-$G472)/IF(P472&lt;0,ABS(P472),P472)</f>
        <v>-3.7952695794917437</v>
      </c>
      <c r="R472" s="152">
        <f>VLOOKUP(R$2,怪物属性!$B$4:$F$29,5,FALSE)/($F472-VLOOKUP(R$2,怪物属性!$B$4:$F$29,4,FALSE))</f>
        <v>2.7888872381518346</v>
      </c>
      <c r="S472" s="153">
        <f>$E472/(VLOOKUP(S$2,怪物属性!$B$4:$F$29,3,FALSE)-$G472)/IF(R472&lt;0,ABS(R472),R472)</f>
        <v>-3.2528009241086955</v>
      </c>
      <c r="T472" s="152">
        <f>VLOOKUP(T$2,怪物属性!$B$4:$F$29,5,FALSE)/($F472-VLOOKUP(T$2,怪物属性!$B$4:$F$29,4,FALSE))</f>
        <v>3.6301479408236705</v>
      </c>
      <c r="U472" s="153">
        <f>$E472/(VLOOKUP(U$2,怪物属性!$B$4:$F$29,3,FALSE)-$G472)/IF(T472&lt;0,ABS(T472),T472)</f>
        <v>-2.6579741147650413</v>
      </c>
      <c r="V472" s="152">
        <f>VLOOKUP(V$2,怪物属性!$B$4:$F$29,5,FALSE)/($F472-VLOOKUP(V$2,怪物属性!$B$4:$F$29,4,FALSE))</f>
        <v>4.2986881937436934</v>
      </c>
      <c r="W472" s="153">
        <f>$E472/(VLOOKUP(W$2,怪物属性!$B$4:$F$29,3,FALSE)-$G472)/IF(V472&lt;0,ABS(V472),V472)</f>
        <v>-2.398987676056338</v>
      </c>
      <c r="X472" s="152">
        <f>VLOOKUP(X$2,怪物属性!$B$4:$F$29,5,FALSE)/($F472-VLOOKUP(X$2,怪物属性!$B$4:$F$29,4,FALSE))</f>
        <v>5.3439458000101876</v>
      </c>
      <c r="Y472" s="153">
        <f>$E472/(VLOOKUP(Y$2,怪物属性!$B$4:$F$29,3,FALSE)-$G472)/IF(X472&lt;0,ABS(X472),X472)</f>
        <v>-2.0729879450968505</v>
      </c>
      <c r="Z472" s="152">
        <f>VLOOKUP(Z$2,怪物属性!$B$4:$F$29,5,FALSE)/($F472-VLOOKUP(Z$2,怪物属性!$B$4:$F$29,4,FALSE))</f>
        <v>6.16605792479037</v>
      </c>
      <c r="AA472" s="153">
        <f>$E472/(VLOOKUP(AA$2,怪物属性!$B$4:$F$29,3,FALSE)-$G472)/IF(Z472&lt;0,ABS(Z472),Z472)</f>
        <v>-1.9431199647154891</v>
      </c>
      <c r="AB472" s="152">
        <f>VLOOKUP(AB$2,怪物属性!$B$4:$F$29,5,FALSE)/($F472-VLOOKUP(AB$2,怪物属性!$B$4:$F$29,4,FALSE))</f>
        <v>10.107386918320859</v>
      </c>
      <c r="AC472" s="153">
        <f>$E472/(VLOOKUP(AC$2,怪物属性!$B$4:$F$29,3,FALSE)-$G472)/IF(AB472&lt;0,ABS(AB472),AB472)</f>
        <v>-1.9014422791538312</v>
      </c>
      <c r="AD472" s="152">
        <f>VLOOKUP(AD$2,怪物属性!$B$4:$F$29,5,FALSE)/($F472-VLOOKUP(AD$2,怪物属性!$B$4:$F$29,4,FALSE))</f>
        <v>11.56543522545835</v>
      </c>
      <c r="AE472" s="153">
        <f>$E472/(VLOOKUP(AE$2,怪物属性!$B$4:$F$29,3,FALSE)-$G472)/IF(AD472&lt;0,ABS(AD472),AD472)</f>
        <v>-2.0250093201100197</v>
      </c>
      <c r="AF472" s="152">
        <f>VLOOKUP(AF$2,怪物属性!$B$4:$F$29,5,FALSE)/($F472-VLOOKUP(AF$2,怪物属性!$B$4:$F$29,4,FALSE))</f>
        <v>13.737218928291755</v>
      </c>
      <c r="AG472" s="153">
        <f>$E472/(VLOOKUP(AG$2,怪物属性!$B$4:$F$29,3,FALSE)-$G472)/IF(AF472&lt;0,ABS(AF472),AF472)</f>
        <v>-2.2009408736702718</v>
      </c>
      <c r="AH472" s="152">
        <f>VLOOKUP(AH$2,怪物属性!$B$4:$F$29,5,FALSE)/($F472-VLOOKUP(AH$2,怪物属性!$B$4:$F$29,4,FALSE))</f>
        <v>15.487039563437927</v>
      </c>
      <c r="AI472" s="153">
        <f>$E472/(VLOOKUP(AI$2,怪物属性!$B$4:$F$29,3,FALSE)-$G472)/IF(AH472&lt;0,ABS(AH472),AH472)</f>
        <v>-2.7588287361365391</v>
      </c>
      <c r="AJ472" s="152">
        <f>VLOOKUP(AJ$2,怪物属性!$B$4:$F$29,5,FALSE)/($F472-VLOOKUP(AJ$2,怪物属性!$B$4:$F$29,4,FALSE))</f>
        <v>18.061068702290076</v>
      </c>
      <c r="AK472" s="153">
        <f>$E472/(VLOOKUP(AK$2,怪物属性!$B$4:$F$29,3,FALSE)-$G472)/IF(AJ472&lt;0,ABS(AJ472),AJ472)</f>
        <v>-4.1554256732278709</v>
      </c>
      <c r="AL472" s="152">
        <f>VLOOKUP(AL$2,怪物属性!$B$4:$F$29,5,FALSE)/($F472-VLOOKUP(AL$2,怪物属性!$B$4:$F$29,4,FALSE))</f>
        <v>20.219359783057243</v>
      </c>
      <c r="AM472" s="153">
        <f>$E472/(VLOOKUP(AM$2,怪物属性!$B$4:$F$29,3,FALSE)-$G472)/IF(AL472&lt;0,ABS(AL472),AL472)</f>
        <v>-20.9540472052858</v>
      </c>
      <c r="AN472" s="152">
        <f>VLOOKUP(AN$2,怪物属性!$B$4:$F$29,5,FALSE)/($F472-VLOOKUP(AN$2,怪物属性!$B$4:$F$29,4,FALSE))</f>
        <v>23.251907021442729</v>
      </c>
      <c r="AO472" s="153">
        <f>$E472/(VLOOKUP(AO$2,怪物属性!$B$4:$F$29,3,FALSE)-$G472)/IF(AN472&lt;0,ABS(AN472),AN472)</f>
        <v>5.2593751850341022</v>
      </c>
      <c r="AP472" s="152">
        <f>VLOOKUP(AP$2,怪物属性!$B$4:$F$29,5,FALSE)/($F472-VLOOKUP(AP$2,怪物属性!$B$4:$F$29,4,FALSE))</f>
        <v>25.694308145240431</v>
      </c>
      <c r="AQ472" s="153">
        <f>$E472/(VLOOKUP(AQ$2,怪物属性!$B$4:$F$29,3,FALSE)-$G472)/IF(AP472&lt;0,ABS(AP472),AP472)</f>
        <v>1.9827920582217513</v>
      </c>
      <c r="AR472" s="152">
        <f>VLOOKUP(AR$2,怪物属性!$B$4:$F$29,5,FALSE)/($F472-VLOOKUP(AR$2,怪物属性!$B$4:$F$29,4,FALSE))</f>
        <v>29.231695085255769</v>
      </c>
      <c r="AS472" s="153">
        <f>$E472/(VLOOKUP(AS$2,怪物属性!$B$4:$F$29,3,FALSE)-$G472)/IF(AR472&lt;0,ABS(AR472),AR472)</f>
        <v>1.0932039447715947</v>
      </c>
      <c r="AT472" s="152">
        <f>VLOOKUP(AT$2,怪物属性!$B$4:$F$29,5,FALSE)/($F472-VLOOKUP(AT$2,怪物属性!$B$4:$F$29,4,FALSE))</f>
        <v>32.108452335005786</v>
      </c>
      <c r="AU472" s="153">
        <f>$E472/(VLOOKUP(AU$2,怪物属性!$B$4:$F$29,3,FALSE)-$G472)/IF(AT472&lt;0,ABS(AT472),AT472)</f>
        <v>0.69803953954021714</v>
      </c>
      <c r="AV472" s="152">
        <f>VLOOKUP(AV$2,怪物属性!$B$4:$F$29,5,FALSE)/($F472-VLOOKUP(AV$2,怪物属性!$B$4:$F$29,4,FALSE))</f>
        <v>36.394237153100519</v>
      </c>
      <c r="AW472" s="153">
        <f>$E472/(VLOOKUP(AW$2,怪物属性!$B$4:$F$29,3,FALSE)-$G472)/IF(AV472&lt;0,ABS(AV472),AV472)</f>
        <v>0.45565822038175502</v>
      </c>
      <c r="AX472" s="152">
        <f>VLOOKUP(AX$2,怪物属性!$B$4:$F$29,5,FALSE)/($F472-VLOOKUP(AX$2,怪物属性!$B$4:$F$29,4,FALSE))</f>
        <v>39.856877961678457</v>
      </c>
      <c r="AY472" s="153">
        <f>$E472/(VLOOKUP(AY$2,怪物属性!$B$4:$F$29,3,FALSE)-$G472)/IF(AX472&lt;0,ABS(AX472),AX472)</f>
        <v>0.32795488834702952</v>
      </c>
      <c r="AZ472" s="152">
        <f>VLOOKUP(AZ$2,怪物属性!$B$4:$F$29,5,FALSE)/($F472-VLOOKUP(AZ$2,怪物属性!$B$4:$F$29,4,FALSE))</f>
        <v>44.909090909090907</v>
      </c>
      <c r="BA472" s="153">
        <f>$E472/(VLOOKUP(BA$2,怪物属性!$B$4:$F$29,3,FALSE)-$G472)/IF(AZ472&lt;0,ABS(AZ472),AZ472)</f>
        <v>0.2253139367323132</v>
      </c>
      <c r="BB472" s="152">
        <f>VLOOKUP(BB$2,怪物属性!$B$4:$F$29,5,FALSE)/($F472-VLOOKUP(BB$2,怪物属性!$B$4:$F$29,4,FALSE))</f>
        <v>49.431975403535745</v>
      </c>
      <c r="BC472" s="153">
        <f>$E472/(VLOOKUP(BC$2,怪物属性!$B$4:$F$29,3,FALSE)-$G472)/IF(BB472&lt;0,ABS(BB472),BB472)</f>
        <v>0.16099034492870029</v>
      </c>
      <c r="BD472" s="152">
        <f>VLOOKUP(BD$2,怪物属性!$B$4:$F$29,5,FALSE)/($F472-VLOOKUP(BD$2,怪物属性!$B$4:$F$29,4,FALSE))</f>
        <v>57.027469624933964</v>
      </c>
      <c r="BE472" s="153">
        <f>$E472/(VLOOKUP(BE$2,怪物属性!$B$4:$F$29,3,FALSE)-$G472)/IF(BD472&lt;0,ABS(BD472),BD472)</f>
        <v>9.9109243850511494E-2</v>
      </c>
    </row>
    <row r="473" spans="1:57" x14ac:dyDescent="0.15">
      <c r="A473" s="30">
        <f>VLOOKUP(B473,装备升级!W:AB,静态模拟!C473+1,FALSE)+IF(静态模拟!D473=0,0,VLOOKUP(B473,装备强化!AP:AZ,静态模拟!D473+1,FALSE))</f>
        <v>10168</v>
      </c>
      <c r="B473" s="149">
        <v>40</v>
      </c>
      <c r="C473" s="149">
        <v>3</v>
      </c>
      <c r="D473" s="149">
        <v>5</v>
      </c>
      <c r="E473" s="149">
        <f t="shared" si="22"/>
        <v>65760</v>
      </c>
      <c r="F473" s="22">
        <f t="shared" si="23"/>
        <v>21920</v>
      </c>
      <c r="G473" s="22">
        <f t="shared" si="24"/>
        <v>10960</v>
      </c>
      <c r="H473" s="152">
        <f>VLOOKUP(H$2,怪物属性!$B$4:$F$29,5,FALSE)/($F473-VLOOKUP(H$2,怪物属性!$B$4:$F$29,4,FALSE))</f>
        <v>0.51430598250177351</v>
      </c>
      <c r="I473" s="153">
        <f>$E473/(VLOOKUP(I$2,怪物属性!$B$4:$F$29,3,FALSE)-$G473)/IF(H473&lt;0,ABS(H473),H473)</f>
        <v>-13.586401826182859</v>
      </c>
      <c r="J473" s="152">
        <f>VLOOKUP(J$2,怪物属性!$B$4:$F$29,5,FALSE)/($F473-VLOOKUP(J$2,怪物属性!$B$4:$F$29,4,FALSE))</f>
        <v>0.76556165036966373</v>
      </c>
      <c r="K473" s="153">
        <f>$E473/(VLOOKUP(K$2,怪物属性!$B$4:$F$29,3,FALSE)-$G473)/IF(J473&lt;0,ABS(J473),J473)</f>
        <v>-9.5569336477712756</v>
      </c>
      <c r="L473" s="152">
        <f>VLOOKUP(L$2,怪物属性!$B$4:$F$29,5,FALSE)/($F473-VLOOKUP(L$2,怪物属性!$B$4:$F$29,4,FALSE))</f>
        <v>1.2217090069284064</v>
      </c>
      <c r="M473" s="153">
        <f>$E473/(VLOOKUP(M$2,怪物属性!$B$4:$F$29,3,FALSE)-$G473)/IF(L473&lt;0,ABS(L473),L473)</f>
        <v>-6.2859089320629682</v>
      </c>
      <c r="N473" s="152">
        <f>VLOOKUP(N$2,怪物属性!$B$4:$F$29,5,FALSE)/($F473-VLOOKUP(N$2,怪物属性!$B$4:$F$29,4,FALSE))</f>
        <v>1.6041161052325017</v>
      </c>
      <c r="O473" s="153">
        <f>$E473/(VLOOKUP(O$2,怪物属性!$B$4:$F$29,3,FALSE)-$G473)/IF(N473&lt;0,ABS(N473),N473)</f>
        <v>-5.0380409060560485</v>
      </c>
      <c r="P473" s="152">
        <f>VLOOKUP(P$2,怪物属性!$B$4:$F$29,5,FALSE)/($F473-VLOOKUP(P$2,怪物属性!$B$4:$F$29,4,FALSE))</f>
        <v>2.2458984279347667</v>
      </c>
      <c r="Q473" s="153">
        <f>$E473/(VLOOKUP(Q$2,怪物属性!$B$4:$F$29,3,FALSE)-$G473)/IF(P473&lt;0,ABS(P473),P473)</f>
        <v>-3.798656184154555</v>
      </c>
      <c r="R473" s="152">
        <f>VLOOKUP(R$2,怪物属性!$B$4:$F$29,5,FALSE)/($F473-VLOOKUP(R$2,怪物属性!$B$4:$F$29,4,FALSE))</f>
        <v>2.7847500370864857</v>
      </c>
      <c r="S473" s="153">
        <f>$E473/(VLOOKUP(S$2,怪物属性!$B$4:$F$29,3,FALSE)-$G473)/IF(R473&lt;0,ABS(R473),R473)</f>
        <v>-3.2553525947255801</v>
      </c>
      <c r="T473" s="152">
        <f>VLOOKUP(T$2,怪物属性!$B$4:$F$29,5,FALSE)/($F473-VLOOKUP(T$2,怪物属性!$B$4:$F$29,4,FALSE))</f>
        <v>3.6247130452140932</v>
      </c>
      <c r="U473" s="153">
        <f>$E473/(VLOOKUP(U$2,怪物属性!$B$4:$F$29,3,FALSE)-$G473)/IF(T473&lt;0,ABS(T473),T473)</f>
        <v>-2.6597457535226594</v>
      </c>
      <c r="V473" s="152">
        <f>VLOOKUP(V$2,怪物属性!$B$4:$F$29,5,FALSE)/($F473-VLOOKUP(V$2,怪物属性!$B$4:$F$29,4,FALSE))</f>
        <v>4.2921914357682622</v>
      </c>
      <c r="W473" s="153">
        <f>$E473/(VLOOKUP(W$2,怪物属性!$B$4:$F$29,3,FALSE)-$G473)/IF(V473&lt;0,ABS(V473),V473)</f>
        <v>-2.400257726840441</v>
      </c>
      <c r="X473" s="152">
        <f>VLOOKUP(X$2,怪物属性!$B$4:$F$29,5,FALSE)/($F473-VLOOKUP(X$2,怪物属性!$B$4:$F$29,4,FALSE))</f>
        <v>5.3357916687859213</v>
      </c>
      <c r="Y473" s="153">
        <f>$E473/(VLOOKUP(Y$2,怪物属性!$B$4:$F$29,3,FALSE)-$G473)/IF(X473&lt;0,ABS(X473),X473)</f>
        <v>-2.073753870805414</v>
      </c>
      <c r="Z473" s="152">
        <f>VLOOKUP(Z$2,怪物属性!$B$4:$F$29,5,FALSE)/($F473-VLOOKUP(Z$2,怪物属性!$B$4:$F$29,4,FALSE))</f>
        <v>6.156556577122605</v>
      </c>
      <c r="AA473" s="153">
        <f>$E473/(VLOOKUP(AA$2,怪物属性!$B$4:$F$29,3,FALSE)-$G473)/IF(Z473&lt;0,ABS(Z473),Z473)</f>
        <v>-1.9434671560795644</v>
      </c>
      <c r="AB473" s="152">
        <f>VLOOKUP(AB$2,怪物属性!$B$4:$F$29,5,FALSE)/($F473-VLOOKUP(AB$2,怪物属性!$B$4:$F$29,4,FALSE))</f>
        <v>10.0909681611436</v>
      </c>
      <c r="AC473" s="153">
        <f>$E473/(VLOOKUP(AC$2,怪物属性!$B$4:$F$29,3,FALSE)-$G473)/IF(AB473&lt;0,ABS(AB473),AB473)</f>
        <v>-1.8988107835499979</v>
      </c>
      <c r="AD473" s="152">
        <f>VLOOKUP(AD$2,怪物属性!$B$4:$F$29,5,FALSE)/($F473-VLOOKUP(AD$2,怪物属性!$B$4:$F$29,4,FALSE))</f>
        <v>11.546363986148519</v>
      </c>
      <c r="AE473" s="153">
        <f>$E473/(VLOOKUP(AE$2,怪物属性!$B$4:$F$29,3,FALSE)-$G473)/IF(AD473&lt;0,ABS(AD473),AD473)</f>
        <v>-2.0203261476328298</v>
      </c>
      <c r="AF473" s="152">
        <f>VLOOKUP(AF$2,怪物属性!$B$4:$F$29,5,FALSE)/($F473-VLOOKUP(AF$2,怪物属性!$B$4:$F$29,4,FALSE))</f>
        <v>13.714205941478669</v>
      </c>
      <c r="AG473" s="153">
        <f>$E473/(VLOOKUP(AG$2,怪物属性!$B$4:$F$29,3,FALSE)-$G473)/IF(AF473&lt;0,ABS(AF473),AF473)</f>
        <v>-2.1925138964613025</v>
      </c>
      <c r="AH473" s="152">
        <f>VLOOKUP(AH$2,怪物属性!$B$4:$F$29,5,FALSE)/($F473-VLOOKUP(AH$2,怪物属性!$B$4:$F$29,4,FALSE))</f>
        <v>15.460674157303371</v>
      </c>
      <c r="AI473" s="153">
        <f>$E473/(VLOOKUP(AI$2,怪物属性!$B$4:$F$29,3,FALSE)-$G473)/IF(AH473&lt;0,ABS(AH473),AH473)</f>
        <v>-2.7405748022057059</v>
      </c>
      <c r="AJ473" s="152">
        <f>VLOOKUP(AJ$2,怪物属性!$B$4:$F$29,5,FALSE)/($F473-VLOOKUP(AJ$2,怪物属性!$B$4:$F$29,4,FALSE))</f>
        <v>18.029788708001387</v>
      </c>
      <c r="AK473" s="153">
        <f>$E473/(VLOOKUP(AK$2,怪物属性!$B$4:$F$29,3,FALSE)-$G473)/IF(AJ473&lt;0,ABS(AJ473),AJ473)</f>
        <v>-4.0980868742320773</v>
      </c>
      <c r="AL473" s="152">
        <f>VLOOKUP(AL$2,怪物属性!$B$4:$F$29,5,FALSE)/($F473-VLOOKUP(AL$2,怪物属性!$B$4:$F$29,4,FALSE))</f>
        <v>20.183663861590066</v>
      </c>
      <c r="AM473" s="153">
        <f>$E473/(VLOOKUP(AM$2,怪物属性!$B$4:$F$29,3,FALSE)-$G473)/IF(AL473&lt;0,ABS(AL473),AL473)</f>
        <v>-19.165178932051973</v>
      </c>
      <c r="AN473" s="152">
        <f>VLOOKUP(AN$2,怪物属性!$B$4:$F$29,5,FALSE)/($F473-VLOOKUP(AN$2,怪物属性!$B$4:$F$29,4,FALSE))</f>
        <v>23.210084537442292</v>
      </c>
      <c r="AO473" s="153">
        <f>$E473/(VLOOKUP(AO$2,怪物属性!$B$4:$F$29,3,FALSE)-$G473)/IF(AN473&lt;0,ABS(AN473),AN473)</f>
        <v>5.4276843020984238</v>
      </c>
      <c r="AP473" s="152">
        <f>VLOOKUP(AP$2,怪物属性!$B$4:$F$29,5,FALSE)/($F473-VLOOKUP(AP$2,怪物属性!$B$4:$F$29,4,FALSE))</f>
        <v>25.647116444226768</v>
      </c>
      <c r="AQ473" s="153">
        <f>$E473/(VLOOKUP(AQ$2,怪物属性!$B$4:$F$29,3,FALSE)-$G473)/IF(AP473&lt;0,ABS(AP473),AP473)</f>
        <v>2.0125831528213163</v>
      </c>
      <c r="AR473" s="152">
        <f>VLOOKUP(AR$2,怪物属性!$B$4:$F$29,5,FALSE)/($F473-VLOOKUP(AR$2,怪物属性!$B$4:$F$29,4,FALSE))</f>
        <v>29.176823926917784</v>
      </c>
      <c r="AS473" s="153">
        <f>$E473/(VLOOKUP(AS$2,怪物属性!$B$4:$F$29,3,FALSE)-$G473)/IF(AR473&lt;0,ABS(AR473),AR473)</f>
        <v>1.1048253298025221</v>
      </c>
      <c r="AT473" s="152">
        <f>VLOOKUP(AT$2,怪物属性!$B$4:$F$29,5,FALSE)/($F473-VLOOKUP(AT$2,怪物属性!$B$4:$F$29,4,FALSE))</f>
        <v>32.046610169491522</v>
      </c>
      <c r="AU473" s="153">
        <f>$E473/(VLOOKUP(AU$2,怪物属性!$B$4:$F$29,3,FALSE)-$G473)/IF(AT473&lt;0,ABS(AT473),AT473)</f>
        <v>0.70394892168222611</v>
      </c>
      <c r="AV473" s="152">
        <f>VLOOKUP(AV$2,怪物属性!$B$4:$F$29,5,FALSE)/($F473-VLOOKUP(AV$2,怪物属性!$B$4:$F$29,4,FALSE))</f>
        <v>36.321892393320965</v>
      </c>
      <c r="AW473" s="153">
        <f>$E473/(VLOOKUP(AW$2,怪物属性!$B$4:$F$29,3,FALSE)-$G473)/IF(AV473&lt;0,ABS(AV473),AV473)</f>
        <v>0.45892987458929196</v>
      </c>
      <c r="AX473" s="152">
        <f>VLOOKUP(AX$2,怪物属性!$B$4:$F$29,5,FALSE)/($F473-VLOOKUP(AX$2,怪物属性!$B$4:$F$29,4,FALSE))</f>
        <v>39.774929751216504</v>
      </c>
      <c r="AY473" s="153">
        <f>$E473/(VLOOKUP(AY$2,怪物属性!$B$4:$F$29,3,FALSE)-$G473)/IF(AX473&lt;0,ABS(AX473),AX473)</f>
        <v>0.3300664267172923</v>
      </c>
      <c r="AZ473" s="152">
        <f>VLOOKUP(AZ$2,怪物属性!$B$4:$F$29,5,FALSE)/($F473-VLOOKUP(AZ$2,怪物属性!$B$4:$F$29,4,FALSE))</f>
        <v>44.812095032397409</v>
      </c>
      <c r="BA473" s="153">
        <f>$E473/(VLOOKUP(BA$2,怪物属性!$B$4:$F$29,3,FALSE)-$G473)/IF(AZ473&lt;0,ABS(AZ473),AZ473)</f>
        <v>0.22663489731158903</v>
      </c>
      <c r="BB473" s="152">
        <f>VLOOKUP(BB$2,怪物属性!$B$4:$F$29,5,FALSE)/($F473-VLOOKUP(BB$2,怪物属性!$B$4:$F$29,4,FALSE))</f>
        <v>49.318251533742334</v>
      </c>
      <c r="BC473" s="153">
        <f>$E473/(VLOOKUP(BC$2,怪物属性!$B$4:$F$29,3,FALSE)-$G473)/IF(BB473&lt;0,ABS(BB473),BB473)</f>
        <v>0.16187697021114958</v>
      </c>
      <c r="BD473" s="152">
        <f>VLOOKUP(BD$2,怪物属性!$B$4:$F$29,5,FALSE)/($F473-VLOOKUP(BD$2,怪物属性!$B$4:$F$29,4,FALSE))</f>
        <v>56.87723919915701</v>
      </c>
      <c r="BE473" s="153">
        <f>$E473/(VLOOKUP(BE$2,怪物属性!$B$4:$F$29,3,FALSE)-$G473)/IF(BD473&lt;0,ABS(BD473),BD473)</f>
        <v>9.9635837730179228E-2</v>
      </c>
    </row>
    <row r="474" spans="1:57" x14ac:dyDescent="0.15">
      <c r="A474" s="30">
        <f>VLOOKUP(B474,装备升级!W:AB,静态模拟!C474+1,FALSE)+IF(静态模拟!D474=0,0,VLOOKUP(B474,装备强化!AP:AZ,静态模拟!D474+1,FALSE))</f>
        <v>14086</v>
      </c>
      <c r="B474" s="149">
        <v>40</v>
      </c>
      <c r="C474" s="149">
        <v>3</v>
      </c>
      <c r="D474" s="149">
        <v>6</v>
      </c>
      <c r="E474" s="149">
        <f t="shared" si="22"/>
        <v>65850</v>
      </c>
      <c r="F474" s="22">
        <f t="shared" si="23"/>
        <v>21950</v>
      </c>
      <c r="G474" s="22">
        <f t="shared" si="24"/>
        <v>10975</v>
      </c>
      <c r="H474" s="152">
        <f>VLOOKUP(H$2,怪物属性!$B$4:$F$29,5,FALSE)/($F474-VLOOKUP(H$2,怪物属性!$B$4:$F$29,4,FALSE))</f>
        <v>0.51357733175914999</v>
      </c>
      <c r="I474" s="153">
        <f>$E474/(VLOOKUP(I$2,怪物属性!$B$4:$F$29,3,FALSE)-$G474)/IF(H474&lt;0,ABS(H474),H474)</f>
        <v>-13.602617850845421</v>
      </c>
      <c r="J474" s="152">
        <f>VLOOKUP(J$2,怪物属性!$B$4:$F$29,5,FALSE)/($F474-VLOOKUP(J$2,怪物属性!$B$4:$F$29,4,FALSE))</f>
        <v>0.76446773041200289</v>
      </c>
      <c r="K474" s="153">
        <f>$E474/(VLOOKUP(K$2,怪物属性!$B$4:$F$29,3,FALSE)-$G474)/IF(J474&lt;0,ABS(J474),J474)</f>
        <v>-9.5677401406177172</v>
      </c>
      <c r="L474" s="152">
        <f>VLOOKUP(L$2,怪物属性!$B$4:$F$29,5,FALSE)/($F474-VLOOKUP(L$2,怪物属性!$B$4:$F$29,4,FALSE))</f>
        <v>1.2199481118477948</v>
      </c>
      <c r="M474" s="153">
        <f>$E474/(VLOOKUP(M$2,怪物属性!$B$4:$F$29,3,FALSE)-$G474)/IF(L474&lt;0,ABS(L474),L474)</f>
        <v>-6.2925746766798252</v>
      </c>
      <c r="N474" s="152">
        <f>VLOOKUP(N$2,怪物属性!$B$4:$F$29,5,FALSE)/($F474-VLOOKUP(N$2,怪物属性!$B$4:$F$29,4,FALSE))</f>
        <v>1.6017836370686314</v>
      </c>
      <c r="O474" s="153">
        <f>$E474/(VLOOKUP(O$2,怪物属性!$B$4:$F$29,3,FALSE)-$G474)/IF(N474&lt;0,ABS(N474),N474)</f>
        <v>-5.042985918243283</v>
      </c>
      <c r="P474" s="152">
        <f>VLOOKUP(P$2,怪物属性!$B$4:$F$29,5,FALSE)/($F474-VLOOKUP(P$2,怪物属性!$B$4:$F$29,4,FALSE))</f>
        <v>2.2426035502958581</v>
      </c>
      <c r="Q474" s="153">
        <f>$E474/(VLOOKUP(Q$2,怪物属性!$B$4:$F$29,3,FALSE)-$G474)/IF(P474&lt;0,ABS(P474),P474)</f>
        <v>-3.802044880504623</v>
      </c>
      <c r="R474" s="152">
        <f>VLOOKUP(R$2,怪物属性!$B$4:$F$29,5,FALSE)/($F474-VLOOKUP(R$2,怪物属性!$B$4:$F$29,4,FALSE))</f>
        <v>2.7806250925788771</v>
      </c>
      <c r="S474" s="153">
        <f>$E474/(VLOOKUP(S$2,怪物属性!$B$4:$F$29,3,FALSE)-$G474)/IF(R474&lt;0,ABS(R474),R474)</f>
        <v>-3.2579069255947006</v>
      </c>
      <c r="T474" s="152">
        <f>VLOOKUP(T$2,怪物属性!$B$4:$F$29,5,FALSE)/($F474-VLOOKUP(T$2,怪物属性!$B$4:$F$29,4,FALSE))</f>
        <v>3.6192943990432531</v>
      </c>
      <c r="U474" s="153">
        <f>$E474/(VLOOKUP(U$2,怪物属性!$B$4:$F$29,3,FALSE)-$G474)/IF(T474&lt;0,ABS(T474),T474)</f>
        <v>-2.6615204932504883</v>
      </c>
      <c r="V474" s="152">
        <f>VLOOKUP(V$2,怪物属性!$B$4:$F$29,5,FALSE)/($F474-VLOOKUP(V$2,怪物属性!$B$4:$F$29,4,FALSE))</f>
        <v>4.2857142857142856</v>
      </c>
      <c r="W474" s="153">
        <f>$E474/(VLOOKUP(W$2,怪物属性!$B$4:$F$29,3,FALSE)-$G474)/IF(V474&lt;0,ABS(V474),V474)</f>
        <v>-2.401531728665208</v>
      </c>
      <c r="X474" s="152">
        <f>VLOOKUP(X$2,怪物属性!$B$4:$F$29,5,FALSE)/($F474-VLOOKUP(X$2,怪物属性!$B$4:$F$29,4,FALSE))</f>
        <v>5.3276623838301767</v>
      </c>
      <c r="Y474" s="153">
        <f>$E474/(VLOOKUP(Y$2,怪物属性!$B$4:$F$29,3,FALSE)-$G474)/IF(X474&lt;0,ABS(X474),X474)</f>
        <v>-2.0745245793927234</v>
      </c>
      <c r="Z474" s="152">
        <f>VLOOKUP(Z$2,怪物属性!$B$4:$F$29,5,FALSE)/($F474-VLOOKUP(Z$2,怪物属性!$B$4:$F$29,4,FALSE))</f>
        <v>6.1470844658700443</v>
      </c>
      <c r="AA474" s="153">
        <f>$E474/(VLOOKUP(AA$2,怪物属性!$B$4:$F$29,3,FALSE)-$G474)/IF(Z474&lt;0,ABS(Z474),Z474)</f>
        <v>-1.943820632340874</v>
      </c>
      <c r="AB474" s="152">
        <f>VLOOKUP(AB$2,怪物属性!$B$4:$F$29,5,FALSE)/($F474-VLOOKUP(AB$2,怪物属性!$B$4:$F$29,4,FALSE))</f>
        <v>10.074602659746999</v>
      </c>
      <c r="AC474" s="153">
        <f>$E474/(VLOOKUP(AC$2,怪物属性!$B$4:$F$29,3,FALSE)-$G474)/IF(AB474&lt;0,ABS(AB474),AB474)</f>
        <v>-1.8962105966329241</v>
      </c>
      <c r="AD474" s="152">
        <f>VLOOKUP(AD$2,怪物属性!$B$4:$F$29,5,FALSE)/($F474-VLOOKUP(AD$2,怪物属性!$B$4:$F$29,4,FALSE))</f>
        <v>11.527355539702574</v>
      </c>
      <c r="AE474" s="153">
        <f>$E474/(VLOOKUP(AE$2,怪物属性!$B$4:$F$29,3,FALSE)-$G474)/IF(AD474&lt;0,ABS(AD474),AD474)</f>
        <v>-2.0157016207971563</v>
      </c>
      <c r="AF474" s="152">
        <f>VLOOKUP(AF$2,怪物属性!$B$4:$F$29,5,FALSE)/($F474-VLOOKUP(AF$2,怪物属性!$B$4:$F$29,4,FALSE))</f>
        <v>13.691269929758056</v>
      </c>
      <c r="AG474" s="153">
        <f>$E474/(VLOOKUP(AG$2,怪物属性!$B$4:$F$29,3,FALSE)-$G474)/IF(AF474&lt;0,ABS(AF474),AF474)</f>
        <v>-2.1842117134503836</v>
      </c>
      <c r="AH474" s="152">
        <f>VLOOKUP(AH$2,怪物属性!$B$4:$F$29,5,FALSE)/($F474-VLOOKUP(AH$2,怪物属性!$B$4:$F$29,4,FALSE))</f>
        <v>15.434398368456833</v>
      </c>
      <c r="AI474" s="153">
        <f>$E474/(VLOOKUP(AI$2,怪物属性!$B$4:$F$29,3,FALSE)-$G474)/IF(AH474&lt;0,ABS(AH474),AH474)</f>
        <v>-2.7226829858970225</v>
      </c>
      <c r="AJ474" s="152">
        <f>VLOOKUP(AJ$2,怪物属性!$B$4:$F$29,5,FALSE)/($F474-VLOOKUP(AJ$2,怪物属性!$B$4:$F$29,4,FALSE))</f>
        <v>17.998616874135546</v>
      </c>
      <c r="AK474" s="153">
        <f>$E474/(VLOOKUP(AK$2,怪物属性!$B$4:$F$29,3,FALSE)-$G474)/IF(AJ474&lt;0,ABS(AJ474),AJ474)</f>
        <v>-4.0426679143211226</v>
      </c>
      <c r="AL474" s="152">
        <f>VLOOKUP(AL$2,怪物属性!$B$4:$F$29,5,FALSE)/($F474-VLOOKUP(AL$2,怪物属性!$B$4:$F$29,4,FALSE))</f>
        <v>20.148093755507254</v>
      </c>
      <c r="AM474" s="153">
        <f>$E474/(VLOOKUP(AM$2,怪物属性!$B$4:$F$29,3,FALSE)-$G474)/IF(AL474&lt;0,ABS(AL474),AL474)</f>
        <v>-17.666482510220209</v>
      </c>
      <c r="AN474" s="152">
        <f>VLOOKUP(AN$2,怪物属性!$B$4:$F$29,5,FALSE)/($F474-VLOOKUP(AN$2,怪物属性!$B$4:$F$29,4,FALSE))</f>
        <v>23.168412232928361</v>
      </c>
      <c r="AO474" s="153">
        <f>$E474/(VLOOKUP(AO$2,怪物属性!$B$4:$F$29,3,FALSE)-$G474)/IF(AN474&lt;0,ABS(AN474),AN474)</f>
        <v>5.6059800515867027</v>
      </c>
      <c r="AP474" s="152">
        <f>VLOOKUP(AP$2,怪物属性!$B$4:$F$29,5,FALSE)/($F474-VLOOKUP(AP$2,怪物属性!$B$4:$F$29,4,FALSE))</f>
        <v>25.600097775604986</v>
      </c>
      <c r="AQ474" s="153">
        <f>$E474/(VLOOKUP(AQ$2,怪物属性!$B$4:$F$29,3,FALSE)-$G474)/IF(AP474&lt;0,ABS(AP474),AP474)</f>
        <v>2.0430943611042034</v>
      </c>
      <c r="AR474" s="152">
        <f>VLOOKUP(AR$2,怪物属性!$B$4:$F$29,5,FALSE)/($F474-VLOOKUP(AR$2,怪物属性!$B$4:$F$29,4,FALSE))</f>
        <v>29.122158381214089</v>
      </c>
      <c r="AS474" s="153">
        <f>$E474/(VLOOKUP(AS$2,怪物属性!$B$4:$F$29,3,FALSE)-$G474)/IF(AR474&lt;0,ABS(AR474),AR474)</f>
        <v>1.1166246022305588</v>
      </c>
      <c r="AT474" s="152">
        <f>VLOOKUP(AT$2,怪物属性!$B$4:$F$29,5,FALSE)/($F474-VLOOKUP(AT$2,怪物属性!$B$4:$F$29,4,FALSE))</f>
        <v>31.985005767012687</v>
      </c>
      <c r="AU474" s="153">
        <f>$E474/(VLOOKUP(AU$2,怪物属性!$B$4:$F$29,3,FALSE)-$G474)/IF(AT474&lt;0,ABS(AT474),AT474)</f>
        <v>0.70992316578359338</v>
      </c>
      <c r="AV474" s="152">
        <f>VLOOKUP(AV$2,怪物属性!$B$4:$F$29,5,FALSE)/($F474-VLOOKUP(AV$2,怪物属性!$B$4:$F$29,4,FALSE))</f>
        <v>36.249834677952649</v>
      </c>
      <c r="AW474" s="153">
        <f>$E474/(VLOOKUP(AW$2,怪物属性!$B$4:$F$29,3,FALSE)-$G474)/IF(AV474&lt;0,ABS(AV474),AV474)</f>
        <v>0.46222900986168136</v>
      </c>
      <c r="AX474" s="152">
        <f>VLOOKUP(AX$2,怪物属性!$B$4:$F$29,5,FALSE)/($F474-VLOOKUP(AX$2,怪物属性!$B$4:$F$29,4,FALSE))</f>
        <v>39.693317830517749</v>
      </c>
      <c r="AY474" s="153">
        <f>$E474/(VLOOKUP(AY$2,怪物属性!$B$4:$F$29,3,FALSE)-$G474)/IF(AX474&lt;0,ABS(AX474),AX474)</f>
        <v>0.33219251270165512</v>
      </c>
      <c r="AZ474" s="152">
        <f>VLOOKUP(AZ$2,怪物属性!$B$4:$F$29,5,FALSE)/($F474-VLOOKUP(AZ$2,怪物属性!$B$4:$F$29,4,FALSE))</f>
        <v>44.71551724137931</v>
      </c>
      <c r="BA474" s="153">
        <f>$E474/(VLOOKUP(BA$2,怪物属性!$B$4:$F$29,3,FALSE)-$G474)/IF(AZ474&lt;0,ABS(AZ474),AZ474)</f>
        <v>0.22796333534479207</v>
      </c>
      <c r="BB474" s="152">
        <f>VLOOKUP(BB$2,怪物属性!$B$4:$F$29,5,FALSE)/($F474-VLOOKUP(BB$2,怪物属性!$B$4:$F$29,4,FALSE))</f>
        <v>49.205049732211172</v>
      </c>
      <c r="BC474" s="153">
        <f>$E474/(VLOOKUP(BC$2,怪物属性!$B$4:$F$29,3,FALSE)-$G474)/IF(BB474&lt;0,ABS(BB474),BB474)</f>
        <v>0.16276785181271494</v>
      </c>
      <c r="BD474" s="152">
        <f>VLOOKUP(BD$2,怪物属性!$B$4:$F$29,5,FALSE)/($F474-VLOOKUP(BD$2,怪物属性!$B$4:$F$29,4,FALSE))</f>
        <v>56.727798213347349</v>
      </c>
      <c r="BE474" s="153">
        <f>$E474/(VLOOKUP(BE$2,怪物属性!$B$4:$F$29,3,FALSE)-$G474)/IF(BD474&lt;0,ABS(BD474),BD474)</f>
        <v>0.10016451416898456</v>
      </c>
    </row>
    <row r="475" spans="1:57" x14ac:dyDescent="0.15">
      <c r="A475" s="30">
        <f>VLOOKUP(B475,装备升级!W:AB,静态模拟!C475+1,FALSE)+IF(静态模拟!D475=0,0,VLOOKUP(B475,装备强化!AP:AZ,静态模拟!D475+1,FALSE))</f>
        <v>19665</v>
      </c>
      <c r="B475" s="149">
        <v>40</v>
      </c>
      <c r="C475" s="149">
        <v>3</v>
      </c>
      <c r="D475" s="149">
        <v>7</v>
      </c>
      <c r="E475" s="149">
        <f t="shared" si="22"/>
        <v>65940</v>
      </c>
      <c r="F475" s="22">
        <f t="shared" si="23"/>
        <v>21980</v>
      </c>
      <c r="G475" s="22">
        <f t="shared" si="24"/>
        <v>10990</v>
      </c>
      <c r="H475" s="152">
        <f>VLOOKUP(H$2,怪物属性!$B$4:$F$29,5,FALSE)/($F475-VLOOKUP(H$2,怪物属性!$B$4:$F$29,4,FALSE))</f>
        <v>0.51285074274935161</v>
      </c>
      <c r="I475" s="153">
        <f>$E475/(VLOOKUP(I$2,怪物属性!$B$4:$F$29,3,FALSE)-$G475)/IF(H475&lt;0,ABS(H475),H475)</f>
        <v>-13.618834942236539</v>
      </c>
      <c r="J475" s="152">
        <f>VLOOKUP(J$2,怪物属性!$B$4:$F$29,5,FALSE)/($F475-VLOOKUP(J$2,怪物属性!$B$4:$F$29,4,FALSE))</f>
        <v>0.76337693222354341</v>
      </c>
      <c r="K475" s="153">
        <f>$E475/(VLOOKUP(K$2,怪物属性!$B$4:$F$29,3,FALSE)-$G475)/IF(J475&lt;0,ABS(J475),J475)</f>
        <v>-9.5785479922812726</v>
      </c>
      <c r="L475" s="152">
        <f>VLOOKUP(L$2,怪物属性!$B$4:$F$29,5,FALSE)/($F475-VLOOKUP(L$2,怪物属性!$B$4:$F$29,4,FALSE))</f>
        <v>1.2181922855497984</v>
      </c>
      <c r="M475" s="153">
        <f>$E475/(VLOOKUP(M$2,怪物属性!$B$4:$F$29,3,FALSE)-$G475)/IF(L475&lt;0,ABS(L475),L475)</f>
        <v>-6.2992418984371374</v>
      </c>
      <c r="N475" s="152">
        <f>VLOOKUP(N$2,怪物属性!$B$4:$F$29,5,FALSE)/($F475-VLOOKUP(N$2,怪物属性!$B$4:$F$29,4,FALSE))</f>
        <v>1.5994579421159616</v>
      </c>
      <c r="O475" s="153">
        <f>$E475/(VLOOKUP(O$2,怪物属性!$B$4:$F$29,3,FALSE)-$G475)/IF(N475&lt;0,ABS(N475),N475)</f>
        <v>-5.0479327730076209</v>
      </c>
      <c r="P475" s="152">
        <f>VLOOKUP(P$2,怪物属性!$B$4:$F$29,5,FALSE)/($F475-VLOOKUP(P$2,怪物属性!$B$4:$F$29,4,FALSE))</f>
        <v>2.239318326090141</v>
      </c>
      <c r="Q475" s="153">
        <f>$E475/(VLOOKUP(Q$2,怪物属性!$B$4:$F$29,3,FALSE)-$G475)/IF(P475&lt;0,ABS(P475),P475)</f>
        <v>-3.8054356563778318</v>
      </c>
      <c r="R475" s="152">
        <f>VLOOKUP(R$2,怪物属性!$B$4:$F$29,5,FALSE)/($F475-VLOOKUP(R$2,怪物属性!$B$4:$F$29,4,FALSE))</f>
        <v>2.7765123502440465</v>
      </c>
      <c r="S475" s="153">
        <f>$E475/(VLOOKUP(S$2,怪物属性!$B$4:$F$29,3,FALSE)-$G475)/IF(R475&lt;0,ABS(R475),R475)</f>
        <v>-3.2604639002812212</v>
      </c>
      <c r="T475" s="152">
        <f>VLOOKUP(T$2,怪物属性!$B$4:$F$29,5,FALSE)/($F475-VLOOKUP(T$2,怪物属性!$B$4:$F$29,4,FALSE))</f>
        <v>3.6138919295452285</v>
      </c>
      <c r="U475" s="153">
        <f>$E475/(VLOOKUP(U$2,怪物属性!$B$4:$F$29,3,FALSE)-$G475)/IF(T475&lt;0,ABS(T475),T475)</f>
        <v>-2.6632983135801638</v>
      </c>
      <c r="V475" s="152">
        <f>VLOOKUP(V$2,怪物属性!$B$4:$F$29,5,FALSE)/($F475-VLOOKUP(V$2,怪物属性!$B$4:$F$29,4,FALSE))</f>
        <v>4.2792566549472628</v>
      </c>
      <c r="W475" s="153">
        <f>$E475/(VLOOKUP(W$2,怪物属性!$B$4:$F$29,3,FALSE)-$G475)/IF(V475&lt;0,ABS(V475),V475)</f>
        <v>-2.4028096538061994</v>
      </c>
      <c r="X475" s="152">
        <f>VLOOKUP(X$2,怪物属性!$B$4:$F$29,5,FALSE)/($F475-VLOOKUP(X$2,怪物属性!$B$4:$F$29,4,FALSE))</f>
        <v>5.3195578317529533</v>
      </c>
      <c r="Y475" s="153">
        <f>$E475/(VLOOKUP(Y$2,怪物属性!$B$4:$F$29,3,FALSE)-$G475)/IF(X475&lt;0,ABS(X475),X475)</f>
        <v>-2.0753000348250379</v>
      </c>
      <c r="Z475" s="152">
        <f>VLOOKUP(Z$2,怪物属性!$B$4:$F$29,5,FALSE)/($F475-VLOOKUP(Z$2,怪物属性!$B$4:$F$29,4,FALSE))</f>
        <v>6.1376414562957651</v>
      </c>
      <c r="AA475" s="153">
        <f>$E475/(VLOOKUP(AA$2,怪物属性!$B$4:$F$29,3,FALSE)-$G475)/IF(Z475&lt;0,ABS(Z475),Z475)</f>
        <v>-1.9441803423194728</v>
      </c>
      <c r="AB475" s="152">
        <f>VLOOKUP(AB$2,怪物属性!$B$4:$F$29,5,FALSE)/($F475-VLOOKUP(AB$2,怪物属性!$B$4:$F$29,4,FALSE))</f>
        <v>10.058290155440414</v>
      </c>
      <c r="AC475" s="153">
        <f>$E475/(VLOOKUP(AC$2,怪物属性!$B$4:$F$29,3,FALSE)-$G475)/IF(AB475&lt;0,ABS(AB475),AB475)</f>
        <v>-1.8936413114439432</v>
      </c>
      <c r="AD475" s="152">
        <f>VLOOKUP(AD$2,怪物属性!$B$4:$F$29,5,FALSE)/($F475-VLOOKUP(AD$2,怪物属性!$B$4:$F$29,4,FALSE))</f>
        <v>11.508409576507971</v>
      </c>
      <c r="AE475" s="153">
        <f>$E475/(VLOOKUP(AE$2,怪物属性!$B$4:$F$29,3,FALSE)-$G475)/IF(AD475&lt;0,ABS(AD475),AD475)</f>
        <v>-2.0111348132941655</v>
      </c>
      <c r="AF475" s="152">
        <f>VLOOKUP(AF$2,怪物属性!$B$4:$F$29,5,FALSE)/($F475-VLOOKUP(AF$2,怪物属性!$B$4:$F$29,4,FALSE))</f>
        <v>13.668410507569012</v>
      </c>
      <c r="AG475" s="153">
        <f>$E475/(VLOOKUP(AG$2,怪物属性!$B$4:$F$29,3,FALSE)-$G475)/IF(AF475&lt;0,ABS(AF475),AF475)</f>
        <v>-2.1760317916023717</v>
      </c>
      <c r="AH475" s="152">
        <f>VLOOKUP(AH$2,怪物属性!$B$4:$F$29,5,FALSE)/($F475-VLOOKUP(AH$2,怪物属性!$B$4:$F$29,4,FALSE))</f>
        <v>15.408211740753309</v>
      </c>
      <c r="AI475" s="153">
        <f>$E475/(VLOOKUP(AI$2,怪物属性!$B$4:$F$29,3,FALSE)-$G475)/IF(AH475&lt;0,ABS(AH475),AH475)</f>
        <v>-2.705142986772437</v>
      </c>
      <c r="AJ475" s="152">
        <f>VLOOKUP(AJ$2,怪物属性!$B$4:$F$29,5,FALSE)/($F475-VLOOKUP(AJ$2,怪物属性!$B$4:$F$29,4,FALSE))</f>
        <v>17.967552640662756</v>
      </c>
      <c r="AK475" s="153">
        <f>$E475/(VLOOKUP(AK$2,怪物属性!$B$4:$F$29,3,FALSE)-$G475)/IF(AJ475&lt;0,ABS(AJ475),AJ475)</f>
        <v>-3.9890748883223797</v>
      </c>
      <c r="AL475" s="152">
        <f>VLOOKUP(AL$2,怪物属性!$B$4:$F$29,5,FALSE)/($F475-VLOOKUP(AL$2,怪物属性!$B$4:$F$29,4,FALSE))</f>
        <v>20.112648800797512</v>
      </c>
      <c r="AM475" s="153">
        <f>$E475/(VLOOKUP(AM$2,怪物属性!$B$4:$F$29,3,FALSE)-$G475)/IF(AL475&lt;0,ABS(AL475),AL475)</f>
        <v>-16.392669273225049</v>
      </c>
      <c r="AN475" s="152">
        <f>VLOOKUP(AN$2,怪物属性!$B$4:$F$29,5,FALSE)/($F475-VLOOKUP(AN$2,怪物属性!$B$4:$F$29,4,FALSE))</f>
        <v>23.126889300436108</v>
      </c>
      <c r="AO475" s="153">
        <f>$E475/(VLOOKUP(AO$2,怪物属性!$B$4:$F$29,3,FALSE)-$G475)/IF(AN475&lt;0,ABS(AN475),AN475)</f>
        <v>5.7951758450011317</v>
      </c>
      <c r="AP475" s="152">
        <f>VLOOKUP(AP$2,怪物属性!$B$4:$F$29,5,FALSE)/($F475-VLOOKUP(AP$2,怪物属性!$B$4:$F$29,4,FALSE))</f>
        <v>25.553251189459559</v>
      </c>
      <c r="AQ475" s="153">
        <f>$E475/(VLOOKUP(AQ$2,怪物属性!$B$4:$F$29,3,FALSE)-$G475)/IF(AP475&lt;0,ABS(AP475),AP475)</f>
        <v>2.0743517321988283</v>
      </c>
      <c r="AR475" s="152">
        <f>VLOOKUP(AR$2,怪物属性!$B$4:$F$29,5,FALSE)/($F475-VLOOKUP(AR$2,怪物属性!$B$4:$F$29,4,FALSE))</f>
        <v>29.067697294601672</v>
      </c>
      <c r="AS475" s="153">
        <f>$E475/(VLOOKUP(AS$2,怪物属性!$B$4:$F$29,3,FALSE)-$G475)/IF(AR475&lt;0,ABS(AR475),AR475)</f>
        <v>1.1286057446093714</v>
      </c>
      <c r="AT475" s="152">
        <f>VLOOKUP(AT$2,怪物属性!$B$4:$F$29,5,FALSE)/($F475-VLOOKUP(AT$2,怪物属性!$B$4:$F$29,4,FALSE))</f>
        <v>31.923637759017652</v>
      </c>
      <c r="AU475" s="153">
        <f>$E475/(VLOOKUP(AU$2,怪物属性!$B$4:$F$29,3,FALSE)-$G475)/IF(AT475&lt;0,ABS(AT475),AT475)</f>
        <v>0.71596328355599015</v>
      </c>
      <c r="AV475" s="152">
        <f>VLOOKUP(AV$2,怪物属性!$B$4:$F$29,5,FALSE)/($F475-VLOOKUP(AV$2,怪物属性!$B$4:$F$29,4,FALSE))</f>
        <v>36.178062302006339</v>
      </c>
      <c r="AW475" s="153">
        <f>$E475/(VLOOKUP(AW$2,怪物属性!$B$4:$F$29,3,FALSE)-$G475)/IF(AV475&lt;0,ABS(AV475),AV475)</f>
        <v>0.46555594207323181</v>
      </c>
      <c r="AX475" s="152">
        <f>VLOOKUP(AX$2,怪物属性!$B$4:$F$29,5,FALSE)/($F475-VLOOKUP(AX$2,怪物属性!$B$4:$F$29,4,FALSE))</f>
        <v>39.612040133779267</v>
      </c>
      <c r="AY475" s="153">
        <f>$E475/(VLOOKUP(AY$2,怪物属性!$B$4:$F$29,3,FALSE)-$G475)/IF(AX475&lt;0,ABS(AX475),AX475)</f>
        <v>0.33433327778086402</v>
      </c>
      <c r="AZ475" s="152">
        <f>VLOOKUP(AZ$2,怪物属性!$B$4:$F$29,5,FALSE)/($F475-VLOOKUP(AZ$2,怪物属性!$B$4:$F$29,4,FALSE))</f>
        <v>44.619354838709675</v>
      </c>
      <c r="BA475" s="153">
        <f>$E475/(VLOOKUP(BA$2,怪物属性!$B$4:$F$29,3,FALSE)-$G475)/IF(AZ475&lt;0,ABS(AZ475),AZ475)</f>
        <v>0.22929930304067744</v>
      </c>
      <c r="BB475" s="152">
        <f>VLOOKUP(BB$2,怪物属性!$B$4:$F$29,5,FALSE)/($F475-VLOOKUP(BB$2,怪物属性!$B$4:$F$29,4,FALSE))</f>
        <v>49.092366412213742</v>
      </c>
      <c r="BC475" s="153">
        <f>$E475/(VLOOKUP(BC$2,怪物属性!$B$4:$F$29,3,FALSE)-$G475)/IF(BB475&lt;0,ABS(BB475),BB475)</f>
        <v>0.16366301307132258</v>
      </c>
      <c r="BD475" s="152">
        <f>VLOOKUP(BD$2,怪物属性!$B$4:$F$29,5,FALSE)/($F475-VLOOKUP(BD$2,怪物属性!$B$4:$F$29,4,FALSE))</f>
        <v>56.579140461215935</v>
      </c>
      <c r="BE475" s="153">
        <f>$E475/(VLOOKUP(BE$2,怪物属性!$B$4:$F$29,3,FALSE)-$G475)/IF(BD475&lt;0,ABS(BD475),BD475)</f>
        <v>0.10069528126396922</v>
      </c>
    </row>
    <row r="476" spans="1:57" x14ac:dyDescent="0.15">
      <c r="A476" s="30">
        <f>VLOOKUP(B476,装备升级!W:AB,静态模拟!C476+1,FALSE)+IF(静态模拟!D476=0,0,VLOOKUP(B476,装备强化!AP:AZ,静态模拟!D476+1,FALSE))</f>
        <v>26427</v>
      </c>
      <c r="B476" s="149">
        <v>40</v>
      </c>
      <c r="C476" s="149">
        <v>3</v>
      </c>
      <c r="D476" s="149">
        <v>8</v>
      </c>
      <c r="E476" s="149">
        <f t="shared" si="22"/>
        <v>66030</v>
      </c>
      <c r="F476" s="22">
        <f t="shared" si="23"/>
        <v>22010</v>
      </c>
      <c r="G476" s="22">
        <f t="shared" si="24"/>
        <v>11005</v>
      </c>
      <c r="H476" s="152">
        <f>VLOOKUP(H$2,怪物属性!$B$4:$F$29,5,FALSE)/($F476-VLOOKUP(H$2,怪物属性!$B$4:$F$29,4,FALSE))</f>
        <v>0.51212620673416531</v>
      </c>
      <c r="I476" s="153">
        <f>$E476/(VLOOKUP(I$2,怪物属性!$B$4:$F$29,3,FALSE)-$G476)/IF(H476&lt;0,ABS(H476),H476)</f>
        <v>-13.635053095279771</v>
      </c>
      <c r="J476" s="152">
        <f>VLOOKUP(J$2,怪物属性!$B$4:$F$29,5,FALSE)/($F476-VLOOKUP(J$2,怪物属性!$B$4:$F$29,4,FALSE))</f>
        <v>0.76228924246022323</v>
      </c>
      <c r="K476" s="153">
        <f>$E476/(VLOOKUP(K$2,怪物属性!$B$4:$F$29,3,FALSE)-$G476)/IF(J476&lt;0,ABS(J476),J476)</f>
        <v>-9.5893571959926796</v>
      </c>
      <c r="L476" s="152">
        <f>VLOOKUP(L$2,怪物属性!$B$4:$F$29,5,FALSE)/($F476-VLOOKUP(L$2,怪物属性!$B$4:$F$29,4,FALSE))</f>
        <v>1.2164415061799367</v>
      </c>
      <c r="M476" s="153">
        <f>$E476/(VLOOKUP(M$2,怪物属性!$B$4:$F$29,3,FALSE)-$G476)/IF(L476&lt;0,ABS(L476),L476)</f>
        <v>-6.3059105896128624</v>
      </c>
      <c r="N476" s="152">
        <f>VLOOKUP(N$2,怪物属性!$B$4:$F$29,5,FALSE)/($F476-VLOOKUP(N$2,怪物属性!$B$4:$F$29,4,FALSE))</f>
        <v>1.597138990914363</v>
      </c>
      <c r="O476" s="153">
        <f>$E476/(VLOOKUP(O$2,怪物属性!$B$4:$F$29,3,FALSE)-$G476)/IF(N476&lt;0,ABS(N476),N476)</f>
        <v>-5.0528814602151106</v>
      </c>
      <c r="P476" s="152">
        <f>VLOOKUP(P$2,怪物属性!$B$4:$F$29,5,FALSE)/($F476-VLOOKUP(P$2,怪物属性!$B$4:$F$29,4,FALSE))</f>
        <v>2.236042712955288</v>
      </c>
      <c r="Q476" s="153">
        <f>$E476/(VLOOKUP(Q$2,怪物属性!$B$4:$F$29,3,FALSE)-$G476)/IF(P476&lt;0,ABS(P476),P476)</f>
        <v>-3.8088284997042021</v>
      </c>
      <c r="R476" s="152">
        <f>VLOOKUP(R$2,怪物属性!$B$4:$F$29,5,FALSE)/($F476-VLOOKUP(R$2,怪物属性!$B$4:$F$29,4,FALSE))</f>
        <v>2.7724117560183132</v>
      </c>
      <c r="S476" s="153">
        <f>$E476/(VLOOKUP(S$2,怪物属性!$B$4:$F$29,3,FALSE)-$G476)/IF(R476&lt;0,ABS(R476),R476)</f>
        <v>-3.2630235024854026</v>
      </c>
      <c r="T476" s="152">
        <f>VLOOKUP(T$2,怪物属性!$B$4:$F$29,5,FALSE)/($F476-VLOOKUP(T$2,怪物属性!$B$4:$F$29,4,FALSE))</f>
        <v>3.6085055643879174</v>
      </c>
      <c r="U476" s="153">
        <f>$E476/(VLOOKUP(U$2,怪物属性!$B$4:$F$29,3,FALSE)-$G476)/IF(T476&lt;0,ABS(T476),T476)</f>
        <v>-2.6650791943213159</v>
      </c>
      <c r="V476" s="152">
        <f>VLOOKUP(V$2,怪物属性!$B$4:$F$29,5,FALSE)/($F476-VLOOKUP(V$2,怪物属性!$B$4:$F$29,4,FALSE))</f>
        <v>4.2728184553660986</v>
      </c>
      <c r="W476" s="153">
        <f>$E476/(VLOOKUP(W$2,怪物属性!$B$4:$F$29,3,FALSE)-$G476)/IF(V476&lt;0,ABS(V476),V476)</f>
        <v>-2.4040914747977595</v>
      </c>
      <c r="X476" s="152">
        <f>VLOOKUP(X$2,怪物属性!$B$4:$F$29,5,FALSE)/($F476-VLOOKUP(X$2,怪物属性!$B$4:$F$29,4,FALSE))</f>
        <v>5.3114778998531724</v>
      </c>
      <c r="Y476" s="153">
        <f>$E476/(VLOOKUP(Y$2,怪物属性!$B$4:$F$29,3,FALSE)-$G476)/IF(X476&lt;0,ABS(X476),X476)</f>
        <v>-2.0760802014296735</v>
      </c>
      <c r="Z476" s="152">
        <f>VLOOKUP(Z$2,怪物属性!$B$4:$F$29,5,FALSE)/($F476-VLOOKUP(Z$2,怪物属性!$B$4:$F$29,4,FALSE))</f>
        <v>6.1282274144894933</v>
      </c>
      <c r="AA476" s="153">
        <f>$E476/(VLOOKUP(AA$2,怪物属性!$B$4:$F$29,3,FALSE)-$G476)/IF(Z476&lt;0,ABS(Z476),Z476)</f>
        <v>-1.9445462353896117</v>
      </c>
      <c r="AB476" s="152">
        <f>VLOOKUP(AB$2,怪物属性!$B$4:$F$29,5,FALSE)/($F476-VLOOKUP(AB$2,怪物属性!$B$4:$F$29,4,FALSE))</f>
        <v>10.042030391205948</v>
      </c>
      <c r="AC476" s="153">
        <f>$E476/(VLOOKUP(AC$2,怪物属性!$B$4:$F$29,3,FALSE)-$G476)/IF(AB476&lt;0,ABS(AB476),AB476)</f>
        <v>-1.8911025280469709</v>
      </c>
      <c r="AD476" s="152">
        <f>VLOOKUP(AD$2,怪物属性!$B$4:$F$29,5,FALSE)/($F476-VLOOKUP(AD$2,怪物属性!$B$4:$F$29,4,FALSE))</f>
        <v>11.489525788984302</v>
      </c>
      <c r="AE476" s="153">
        <f>$E476/(VLOOKUP(AE$2,怪物属性!$B$4:$F$29,3,FALSE)-$G476)/IF(AD476&lt;0,ABS(AD476),AD476)</f>
        <v>-2.0066248182209341</v>
      </c>
      <c r="AF476" s="152">
        <f>VLOOKUP(AF$2,怪物属性!$B$4:$F$29,5,FALSE)/($F476-VLOOKUP(AF$2,怪物属性!$B$4:$F$29,4,FALSE))</f>
        <v>13.645627291921324</v>
      </c>
      <c r="AG476" s="153">
        <f>$E476/(VLOOKUP(AG$2,怪物属性!$B$4:$F$29,3,FALSE)-$G476)/IF(AF476&lt;0,ABS(AF476),AF476)</f>
        <v>-2.1679716659744672</v>
      </c>
      <c r="AH476" s="152">
        <f>VLOOKUP(AH$2,怪物属性!$B$4:$F$29,5,FALSE)/($F476-VLOOKUP(AH$2,怪物属性!$B$4:$F$29,4,FALSE))</f>
        <v>15.382113821138212</v>
      </c>
      <c r="AI476" s="153">
        <f>$E476/(VLOOKUP(AI$2,怪物属性!$B$4:$F$29,3,FALSE)-$G476)/IF(AH476&lt;0,ABS(AH476),AH476)</f>
        <v>-2.6879448913859361</v>
      </c>
      <c r="AJ476" s="152">
        <f>VLOOKUP(AJ$2,怪物属性!$B$4:$F$29,5,FALSE)/($F476-VLOOKUP(AJ$2,怪物属性!$B$4:$F$29,4,FALSE))</f>
        <v>17.936595451412817</v>
      </c>
      <c r="AK476" s="153">
        <f>$E476/(VLOOKUP(AK$2,怪物属性!$B$4:$F$29,3,FALSE)-$G476)/IF(AJ476&lt;0,ABS(AJ476),AJ476)</f>
        <v>-3.9372199170636035</v>
      </c>
      <c r="AL476" s="152">
        <f>VLOOKUP(AL$2,怪物属性!$B$4:$F$29,5,FALSE)/($F476-VLOOKUP(AL$2,怪物属性!$B$4:$F$29,4,FALSE))</f>
        <v>20.077328338113915</v>
      </c>
      <c r="AM476" s="153">
        <f>$E476/(VLOOKUP(AM$2,怪物属性!$B$4:$F$29,3,FALSE)-$G476)/IF(AL476&lt;0,ABS(AL476),AL476)</f>
        <v>-15.296670647496033</v>
      </c>
      <c r="AN476" s="152">
        <f>VLOOKUP(AN$2,怪物属性!$B$4:$F$29,5,FALSE)/($F476-VLOOKUP(AN$2,怪物属性!$B$4:$F$29,4,FALSE))</f>
        <v>23.085514938278966</v>
      </c>
      <c r="AO476" s="153">
        <f>$E476/(VLOOKUP(AO$2,怪物属性!$B$4:$F$29,3,FALSE)-$G476)/IF(AN476&lt;0,ABS(AN476),AN476)</f>
        <v>5.9962999883724795</v>
      </c>
      <c r="AP476" s="152">
        <f>VLOOKUP(AP$2,怪物属性!$B$4:$F$29,5,FALSE)/($F476-VLOOKUP(AP$2,怪物属性!$B$4:$F$29,4,FALSE))</f>
        <v>25.506575742815393</v>
      </c>
      <c r="AQ476" s="153">
        <f>$E476/(VLOOKUP(AQ$2,怪物属性!$B$4:$F$29,3,FALSE)-$G476)/IF(AP476&lt;0,ABS(AP476),AP476)</f>
        <v>2.1063825869567192</v>
      </c>
      <c r="AR476" s="152">
        <f>VLOOKUP(AR$2,怪物属性!$B$4:$F$29,5,FALSE)/($F476-VLOOKUP(AR$2,怪物属性!$B$4:$F$29,4,FALSE))</f>
        <v>29.013439522150325</v>
      </c>
      <c r="AS476" s="153">
        <f>$E476/(VLOOKUP(AS$2,怪物属性!$B$4:$F$29,3,FALSE)-$G476)/IF(AR476&lt;0,ABS(AR476),AR476)</f>
        <v>1.1407728592686768</v>
      </c>
      <c r="AT476" s="152">
        <f>VLOOKUP(AT$2,怪物属性!$B$4:$F$29,5,FALSE)/($F476-VLOOKUP(AT$2,怪物属性!$B$4:$F$29,4,FALSE))</f>
        <v>31.862504787437764</v>
      </c>
      <c r="AU476" s="153">
        <f>$E476/(VLOOKUP(AU$2,怪物属性!$B$4:$F$29,3,FALSE)-$G476)/IF(AT476&lt;0,ABS(AT476),AT476)</f>
        <v>0.722070307861854</v>
      </c>
      <c r="AV476" s="152">
        <f>VLOOKUP(AV$2,怪物属性!$B$4:$F$29,5,FALSE)/($F476-VLOOKUP(AV$2,怪物属性!$B$4:$F$29,4,FALSE))</f>
        <v>36.106573573969172</v>
      </c>
      <c r="AW476" s="153">
        <f>$E476/(VLOOKUP(AW$2,怪物属性!$B$4:$F$29,3,FALSE)-$G476)/IF(AV476&lt;0,ABS(AV476),AV476)</f>
        <v>0.46891099195785696</v>
      </c>
      <c r="AX476" s="152">
        <f>VLOOKUP(AX$2,怪物属性!$B$4:$F$29,5,FALSE)/($F476-VLOOKUP(AX$2,怪物属性!$B$4:$F$29,4,FALSE))</f>
        <v>39.531094612083649</v>
      </c>
      <c r="AY476" s="153">
        <f>$E476/(VLOOKUP(AY$2,怪物属性!$B$4:$F$29,3,FALSE)-$G476)/IF(AX476&lt;0,ABS(AX476),AX476)</f>
        <v>0.33648885502487624</v>
      </c>
      <c r="AZ476" s="152">
        <f>VLOOKUP(AZ$2,怪物属性!$B$4:$F$29,5,FALSE)/($F476-VLOOKUP(AZ$2,怪物属性!$B$4:$F$29,4,FALSE))</f>
        <v>44.523605150214593</v>
      </c>
      <c r="BA476" s="153">
        <f>$E476/(VLOOKUP(BA$2,怪物属性!$B$4:$F$29,3,FALSE)-$G476)/IF(AZ476&lt;0,ABS(AZ476),AZ476)</f>
        <v>0.23064285309517363</v>
      </c>
      <c r="BB476" s="152">
        <f>VLOOKUP(BB$2,怪物属性!$B$4:$F$29,5,FALSE)/($F476-VLOOKUP(BB$2,怪物属性!$B$4:$F$29,4,FALSE))</f>
        <v>48.980198019801982</v>
      </c>
      <c r="BC476" s="153">
        <f>$E476/(VLOOKUP(BC$2,怪物属性!$B$4:$F$29,3,FALSE)-$G476)/IF(BB476&lt;0,ABS(BB476),BB476)</f>
        <v>0.16456247749583081</v>
      </c>
      <c r="BD476" s="152">
        <f>VLOOKUP(BD$2,怪物属性!$B$4:$F$29,5,FALSE)/($F476-VLOOKUP(BD$2,怪物属性!$B$4:$F$29,4,FALSE))</f>
        <v>56.431259801359118</v>
      </c>
      <c r="BE476" s="153">
        <f>$E476/(VLOOKUP(BE$2,怪物属性!$B$4:$F$29,3,FALSE)-$G476)/IF(BD476&lt;0,ABS(BD476),BD476)</f>
        <v>0.10122814715420476</v>
      </c>
    </row>
    <row r="477" spans="1:57" x14ac:dyDescent="0.15">
      <c r="A477" s="30">
        <f>VLOOKUP(B477,装备升级!W:AB,静态模拟!C477+1,FALSE)+IF(静态模拟!D477=0,0,VLOOKUP(B477,装备强化!AP:AZ,静态模拟!D477+1,FALSE))</f>
        <v>35723</v>
      </c>
      <c r="B477" s="149">
        <v>40</v>
      </c>
      <c r="C477" s="149">
        <v>3</v>
      </c>
      <c r="D477" s="149">
        <v>9</v>
      </c>
      <c r="E477" s="149">
        <f t="shared" si="22"/>
        <v>66120</v>
      </c>
      <c r="F477" s="22">
        <f t="shared" si="23"/>
        <v>22040</v>
      </c>
      <c r="G477" s="22">
        <f t="shared" si="24"/>
        <v>11020</v>
      </c>
      <c r="H477" s="152">
        <f>VLOOKUP(H$2,怪物属性!$B$4:$F$29,5,FALSE)/($F477-VLOOKUP(H$2,怪物属性!$B$4:$F$29,4,FALSE))</f>
        <v>0.51140371502468851</v>
      </c>
      <c r="I477" s="153">
        <f>$E477/(VLOOKUP(I$2,怪物属性!$B$4:$F$29,3,FALSE)-$G477)/IF(H477&lt;0,ABS(H477),H477)</f>
        <v>-13.65127230493084</v>
      </c>
      <c r="J477" s="152">
        <f>VLOOKUP(J$2,怪物属性!$B$4:$F$29,5,FALSE)/($F477-VLOOKUP(J$2,怪物属性!$B$4:$F$29,4,FALSE))</f>
        <v>0.76120464785392461</v>
      </c>
      <c r="K477" s="153">
        <f>$E477/(VLOOKUP(K$2,怪物属性!$B$4:$F$29,3,FALSE)-$G477)/IF(J477&lt;0,ABS(J477),J477)</f>
        <v>-9.6001677450275569</v>
      </c>
      <c r="L477" s="152">
        <f>VLOOKUP(L$2,怪物属性!$B$4:$F$29,5,FALSE)/($F477-VLOOKUP(L$2,怪物属性!$B$4:$F$29,4,FALSE))</f>
        <v>1.2146957520091848</v>
      </c>
      <c r="M477" s="153">
        <f>$E477/(VLOOKUP(M$2,怪物属性!$B$4:$F$29,3,FALSE)-$G477)/IF(L477&lt;0,ABS(L477),L477)</f>
        <v>-6.3125807425386942</v>
      </c>
      <c r="N477" s="152">
        <f>VLOOKUP(N$2,怪物属性!$B$4:$F$29,5,FALSE)/($F477-VLOOKUP(N$2,怪物属性!$B$4:$F$29,4,FALSE))</f>
        <v>1.5948267541743075</v>
      </c>
      <c r="O477" s="153">
        <f>$E477/(VLOOKUP(O$2,怪物属性!$B$4:$F$29,3,FALSE)-$G477)/IF(N477&lt;0,ABS(N477),N477)</f>
        <v>-5.0578319698059824</v>
      </c>
      <c r="P477" s="152">
        <f>VLOOKUP(P$2,怪物属性!$B$4:$F$29,5,FALSE)/($F477-VLOOKUP(P$2,怪物属性!$B$4:$F$29,4,FALSE))</f>
        <v>2.2327766687764741</v>
      </c>
      <c r="Q477" s="153">
        <f>$E477/(VLOOKUP(Q$2,怪物属性!$B$4:$F$29,3,FALSE)-$G477)/IF(P477&lt;0,ABS(P477),P477)</f>
        <v>-3.8122233985069851</v>
      </c>
      <c r="R477" s="152">
        <f>VLOOKUP(R$2,怪物属性!$B$4:$F$29,5,FALSE)/($F477-VLOOKUP(R$2,怪物属性!$B$4:$F$29,4,FALSE))</f>
        <v>2.7683232561569091</v>
      </c>
      <c r="S477" s="153">
        <f>$E477/(VLOOKUP(S$2,怪物属性!$B$4:$F$29,3,FALSE)-$G477)/IF(R477&lt;0,ABS(R477),R477)</f>
        <v>-3.2655857160412229</v>
      </c>
      <c r="T477" s="152">
        <f>VLOOKUP(T$2,怪物属性!$B$4:$F$29,5,FALSE)/($F477-VLOOKUP(T$2,怪物属性!$B$4:$F$29,4,FALSE))</f>
        <v>3.6031352316698086</v>
      </c>
      <c r="U477" s="153">
        <f>$E477/(VLOOKUP(U$2,怪物属性!$B$4:$F$29,3,FALSE)-$G477)/IF(T477&lt;0,ABS(T477),T477)</f>
        <v>-2.666863115459627</v>
      </c>
      <c r="V477" s="152">
        <f>VLOOKUP(V$2,怪物属性!$B$4:$F$29,5,FALSE)/($F477-VLOOKUP(V$2,怪物属性!$B$4:$F$29,4,FALSE))</f>
        <v>4.2663995993990991</v>
      </c>
      <c r="W477" s="153">
        <f>$E477/(VLOOKUP(W$2,怪物属性!$B$4:$F$29,3,FALSE)-$G477)/IF(V477&lt;0,ABS(V477),V477)</f>
        <v>-2.405377164430007</v>
      </c>
      <c r="X477" s="152">
        <f>VLOOKUP(X$2,怪物属性!$B$4:$F$29,5,FALSE)/($F477-VLOOKUP(X$2,怪物属性!$B$4:$F$29,4,FALSE))</f>
        <v>5.3034224761134423</v>
      </c>
      <c r="Y477" s="153">
        <f>$E477/(VLOOKUP(Y$2,怪物属性!$B$4:$F$29,3,FALSE)-$G477)/IF(X477&lt;0,ABS(X477),X477)</f>
        <v>-2.0768650438904959</v>
      </c>
      <c r="Z477" s="152">
        <f>VLOOKUP(Z$2,怪物属性!$B$4:$F$29,5,FALSE)/($F477-VLOOKUP(Z$2,怪物属性!$B$4:$F$29,4,FALSE))</f>
        <v>6.1188422073612738</v>
      </c>
      <c r="AA477" s="153">
        <f>$E477/(VLOOKUP(AA$2,怪物属性!$B$4:$F$29,3,FALSE)-$G477)/IF(Z477&lt;0,ABS(Z477),Z477)</f>
        <v>-1.9449182614722555</v>
      </c>
      <c r="AB477" s="152">
        <f>VLOOKUP(AB$2,怪物属性!$B$4:$F$29,5,FALSE)/($F477-VLOOKUP(AB$2,怪物属性!$B$4:$F$29,4,FALSE))</f>
        <v>10.025823111684957</v>
      </c>
      <c r="AC477" s="153">
        <f>$E477/(VLOOKUP(AC$2,怪物属性!$B$4:$F$29,3,FALSE)-$G477)/IF(AB477&lt;0,ABS(AB477),AB477)</f>
        <v>-1.8885938533776774</v>
      </c>
      <c r="AD477" s="152">
        <f>VLOOKUP(AD$2,怪物属性!$B$4:$F$29,5,FALSE)/($F477-VLOOKUP(AD$2,怪物属性!$B$4:$F$29,4,FALSE))</f>
        <v>11.470703871566647</v>
      </c>
      <c r="AE477" s="153">
        <f>$E477/(VLOOKUP(AE$2,怪物属性!$B$4:$F$29,3,FALSE)-$G477)/IF(AD477&lt;0,ABS(AD477),AD477)</f>
        <v>-2.002170747574914</v>
      </c>
      <c r="AF477" s="152">
        <f>VLOOKUP(AF$2,怪物属性!$B$4:$F$29,5,FALSE)/($F477-VLOOKUP(AF$2,怪物属性!$B$4:$F$29,4,FALSE))</f>
        <v>13.622919902374084</v>
      </c>
      <c r="AG477" s="153">
        <f>$E477/(VLOOKUP(AG$2,怪物属性!$B$4:$F$29,3,FALSE)-$G477)/IF(AF477&lt;0,ABS(AF477),AF477)</f>
        <v>-2.1600289374434367</v>
      </c>
      <c r="AH477" s="152">
        <f>VLOOKUP(AH$2,怪物属性!$B$4:$F$29,5,FALSE)/($F477-VLOOKUP(AH$2,怪物属性!$B$4:$F$29,4,FALSE))</f>
        <v>15.356104159621237</v>
      </c>
      <c r="AI477" s="153">
        <f>$E477/(VLOOKUP(AI$2,怪物属性!$B$4:$F$29,3,FALSE)-$G477)/IF(AH477&lt;0,ABS(AH477),AH477)</f>
        <v>-2.67107915527833</v>
      </c>
      <c r="AJ477" s="152">
        <f>VLOOKUP(AJ$2,怪物属性!$B$4:$F$29,5,FALSE)/($F477-VLOOKUP(AJ$2,怪物属性!$B$4:$F$29,4,FALSE))</f>
        <v>17.905744754041969</v>
      </c>
      <c r="AK477" s="153">
        <f>$E477/(VLOOKUP(AK$2,怪物属性!$B$4:$F$29,3,FALSE)-$G477)/IF(AJ477&lt;0,ABS(AJ477),AJ477)</f>
        <v>-3.8870206716360558</v>
      </c>
      <c r="AL477" s="152">
        <f>VLOOKUP(AL$2,怪物属性!$B$4:$F$29,5,FALSE)/($F477-VLOOKUP(AL$2,怪物属性!$B$4:$F$29,4,FALSE))</f>
        <v>20.04213171273301</v>
      </c>
      <c r="AM477" s="153">
        <f>$E477/(VLOOKUP(AM$2,怪物属性!$B$4:$F$29,3,FALSE)-$G477)/IF(AL477&lt;0,ABS(AL477),AL477)</f>
        <v>-14.343696817785442</v>
      </c>
      <c r="AN477" s="152">
        <f>VLOOKUP(AN$2,怪物属性!$B$4:$F$29,5,FALSE)/($F477-VLOOKUP(AN$2,怪物属性!$B$4:$F$29,4,FALSE))</f>
        <v>23.044288350497052</v>
      </c>
      <c r="AO477" s="153">
        <f>$E477/(VLOOKUP(AO$2,怪物属性!$B$4:$F$29,3,FALSE)-$G477)/IF(AN477&lt;0,ABS(AN477),AN477)</f>
        <v>6.2105143339692752</v>
      </c>
      <c r="AP477" s="152">
        <f>VLOOKUP(AP$2,怪物属性!$B$4:$F$29,5,FALSE)/($F477-VLOOKUP(AP$2,怪物属性!$B$4:$F$29,4,FALSE))</f>
        <v>25.46007049957457</v>
      </c>
      <c r="AQ477" s="153">
        <f>$E477/(VLOOKUP(AQ$2,怪物属性!$B$4:$F$29,3,FALSE)-$G477)/IF(AP477&lt;0,ABS(AP477),AP477)</f>
        <v>2.1392155965186075</v>
      </c>
      <c r="AR477" s="152">
        <f>VLOOKUP(AR$2,怪物属性!$B$4:$F$29,5,FALSE)/($F477-VLOOKUP(AR$2,怪物属性!$B$4:$F$29,4,FALSE))</f>
        <v>28.959383927462426</v>
      </c>
      <c r="AS477" s="153">
        <f>$E477/(VLOOKUP(AS$2,怪物属性!$B$4:$F$29,3,FALSE)-$G477)/IF(AR477&lt;0,ABS(AR477),AR477)</f>
        <v>1.1531301728512131</v>
      </c>
      <c r="AT477" s="152">
        <f>VLOOKUP(AT$2,怪物属性!$B$4:$F$29,5,FALSE)/($F477-VLOOKUP(AT$2,怪物属性!$B$4:$F$29,4,FALSE))</f>
        <v>31.801605504587155</v>
      </c>
      <c r="AU477" s="153">
        <f>$E477/(VLOOKUP(AU$2,怪物属性!$B$4:$F$29,3,FALSE)-$G477)/IF(AT477&lt;0,ABS(AT477),AT477)</f>
        <v>0.72824529327001386</v>
      </c>
      <c r="AV477" s="152">
        <f>VLOOKUP(AV$2,怪物属性!$B$4:$F$29,5,FALSE)/($F477-VLOOKUP(AV$2,怪物属性!$B$4:$F$29,4,FALSE))</f>
        <v>36.035366815671836</v>
      </c>
      <c r="AW477" s="153">
        <f>$E477/(VLOOKUP(AW$2,怪物属性!$B$4:$F$29,3,FALSE)-$G477)/IF(AV477&lt;0,ABS(AV477),AV477)</f>
        <v>0.47229448520288958</v>
      </c>
      <c r="AX477" s="152">
        <f>VLOOKUP(AX$2,怪物属性!$B$4:$F$29,5,FALSE)/($F477-VLOOKUP(AX$2,怪物属性!$B$4:$F$29,4,FALSE))</f>
        <v>39.450479233226837</v>
      </c>
      <c r="AY477" s="153">
        <f>$E477/(VLOOKUP(AY$2,怪物属性!$B$4:$F$29,3,FALSE)-$G477)/IF(AX477&lt;0,ABS(AX477),AX477)</f>
        <v>0.33865937911694421</v>
      </c>
      <c r="AZ477" s="152">
        <f>VLOOKUP(AZ$2,怪物属性!$B$4:$F$29,5,FALSE)/($F477-VLOOKUP(AZ$2,怪物属性!$B$4:$F$29,4,FALSE))</f>
        <v>44.428265524625267</v>
      </c>
      <c r="BA477" s="153">
        <f>$E477/(VLOOKUP(BA$2,怪物属性!$B$4:$F$29,3,FALSE)-$G477)/IF(AZ477&lt;0,ABS(AZ477),AZ477)</f>
        <v>0.23199403869707844</v>
      </c>
      <c r="BB477" s="152">
        <f>VLOOKUP(BB$2,怪物属性!$B$4:$F$29,5,FALSE)/($F477-VLOOKUP(BB$2,怪物属性!$B$4:$F$29,4,FALSE))</f>
        <v>48.868541033434653</v>
      </c>
      <c r="BC477" s="153">
        <f>$E477/(VLOOKUP(BC$2,怪物属性!$B$4:$F$29,3,FALSE)-$G477)/IF(BB477&lt;0,ABS(BB477),BB477)</f>
        <v>0.16546626876759771</v>
      </c>
      <c r="BD477" s="152">
        <f>VLOOKUP(BD$2,怪物属性!$B$4:$F$29,5,FALSE)/($F477-VLOOKUP(BD$2,怪物属性!$B$4:$F$29,4,FALSE))</f>
        <v>56.284150156412927</v>
      </c>
      <c r="BE477" s="153">
        <f>$E477/(VLOOKUP(BE$2,怪物属性!$B$4:$F$29,3,FALSE)-$G477)/IF(BD477&lt;0,ABS(BD477),BD477)</f>
        <v>0.10176312002106562</v>
      </c>
    </row>
    <row r="478" spans="1:57" x14ac:dyDescent="0.15">
      <c r="A478" s="30">
        <f>VLOOKUP(B478,装备升级!W:AB,静态模拟!C478+1,FALSE)+IF(静态模拟!D478=0,0,VLOOKUP(B478,装备强化!AP:AZ,静态模拟!D478+1,FALSE))</f>
        <v>46795</v>
      </c>
      <c r="B478" s="149">
        <v>40</v>
      </c>
      <c r="C478" s="149">
        <v>3</v>
      </c>
      <c r="D478" s="149">
        <v>10</v>
      </c>
      <c r="E478" s="149">
        <f t="shared" si="22"/>
        <v>66210</v>
      </c>
      <c r="F478" s="22">
        <f t="shared" si="23"/>
        <v>22070</v>
      </c>
      <c r="G478" s="22">
        <f t="shared" si="24"/>
        <v>11035</v>
      </c>
      <c r="H478" s="152">
        <f>VLOOKUP(H$2,怪物属性!$B$4:$F$29,5,FALSE)/($F478-VLOOKUP(H$2,怪物属性!$B$4:$F$29,4,FALSE))</f>
        <v>0.51068325898098144</v>
      </c>
      <c r="I478" s="153">
        <f>$E478/(VLOOKUP(I$2,怪物属性!$B$4:$F$29,3,FALSE)-$G478)/IF(H478&lt;0,ABS(H478),H478)</f>
        <v>-13.66749256617738</v>
      </c>
      <c r="J478" s="152">
        <f>VLOOKUP(J$2,怪物属性!$B$4:$F$29,5,FALSE)/($F478-VLOOKUP(J$2,怪物属性!$B$4:$F$29,4,FALSE))</f>
        <v>0.76012313521193464</v>
      </c>
      <c r="K478" s="153">
        <f>$E478/(VLOOKUP(K$2,怪物属性!$B$4:$F$29,3,FALSE)-$G478)/IF(J478&lt;0,ABS(J478),J478)</f>
        <v>-9.6109796327060533</v>
      </c>
      <c r="L478" s="152">
        <f>VLOOKUP(L$2,怪物属性!$B$4:$F$29,5,FALSE)/($F478-VLOOKUP(L$2,怪物属性!$B$4:$F$29,4,FALSE))</f>
        <v>1.2129550014330754</v>
      </c>
      <c r="M478" s="153">
        <f>$E478/(VLOOKUP(M$2,怪物属性!$B$4:$F$29,3,FALSE)-$G478)/IF(L478&lt;0,ABS(L478),L478)</f>
        <v>-6.3192523495995845</v>
      </c>
      <c r="N478" s="152">
        <f>VLOOKUP(N$2,怪物属性!$B$4:$F$29,5,FALSE)/($F478-VLOOKUP(N$2,怪物属性!$B$4:$F$29,4,FALSE))</f>
        <v>1.5925212027756361</v>
      </c>
      <c r="O478" s="153">
        <f>$E478/(VLOOKUP(O$2,怪物属性!$B$4:$F$29,3,FALSE)-$G478)/IF(N478&lt;0,ABS(N478),N478)</f>
        <v>-5.0627842917939665</v>
      </c>
      <c r="P478" s="152">
        <f>VLOOKUP(P$2,怪物属性!$B$4:$F$29,5,FALSE)/($F478-VLOOKUP(P$2,怪物属性!$B$4:$F$29,4,FALSE))</f>
        <v>2.2295201516845737</v>
      </c>
      <c r="Q478" s="153">
        <f>$E478/(VLOOKUP(Q$2,怪物属性!$B$4:$F$29,3,FALSE)-$G478)/IF(P478&lt;0,ABS(P478),P478)</f>
        <v>-3.8156203409017615</v>
      </c>
      <c r="R478" s="152">
        <f>VLOOKUP(R$2,怪物属性!$B$4:$F$29,5,FALSE)/($F478-VLOOKUP(R$2,怪物属性!$B$4:$F$29,4,FALSE))</f>
        <v>2.76424679723163</v>
      </c>
      <c r="S478" s="153">
        <f>$E478/(VLOOKUP(S$2,怪物属性!$B$4:$F$29,3,FALSE)-$G478)/IF(R478&lt;0,ABS(R478),R478)</f>
        <v>-3.2681505249150047</v>
      </c>
      <c r="T478" s="152">
        <f>VLOOKUP(T$2,怪物属性!$B$4:$F$29,5,FALSE)/($F478-VLOOKUP(T$2,怪物属性!$B$4:$F$29,4,FALSE))</f>
        <v>3.5977808599167824</v>
      </c>
      <c r="U478" s="153">
        <f>$E478/(VLOOKUP(U$2,怪物属性!$B$4:$F$29,3,FALSE)-$G478)/IF(T478&lt;0,ABS(T478),T478)</f>
        <v>-2.668650057154919</v>
      </c>
      <c r="V478" s="152">
        <f>VLOOKUP(V$2,怪物属性!$B$4:$F$29,5,FALSE)/($F478-VLOOKUP(V$2,怪物属性!$B$4:$F$29,4,FALSE))</f>
        <v>4.26</v>
      </c>
      <c r="W478" s="153">
        <f>$E478/(VLOOKUP(W$2,怪物属性!$B$4:$F$29,3,FALSE)-$G478)/IF(V478&lt;0,ABS(V478),V478)</f>
        <v>-2.4066666957458596</v>
      </c>
      <c r="X478" s="152">
        <f>VLOOKUP(X$2,怪物属性!$B$4:$F$29,5,FALSE)/($F478-VLOOKUP(X$2,怪物属性!$B$4:$F$29,4,FALSE))</f>
        <v>5.2953914491948915</v>
      </c>
      <c r="Y478" s="153">
        <f>$E478/(VLOOKUP(Y$2,怪物属性!$B$4:$F$29,3,FALSE)-$G478)/IF(X478&lt;0,ABS(X478),X478)</f>
        <v>-2.0776545272434768</v>
      </c>
      <c r="Z478" s="152">
        <f>VLOOKUP(Z$2,怪物属性!$B$4:$F$29,5,FALSE)/($F478-VLOOKUP(Z$2,怪物属性!$B$4:$F$29,4,FALSE))</f>
        <v>6.109485702635201</v>
      </c>
      <c r="AA478" s="153">
        <f>$E478/(VLOOKUP(AA$2,怪物属性!$B$4:$F$29,3,FALSE)-$G478)/IF(Z478&lt;0,ABS(Z478),Z478)</f>
        <v>-1.9452963710277229</v>
      </c>
      <c r="AB478" s="152">
        <f>VLOOKUP(AB$2,怪物属性!$B$4:$F$29,5,FALSE)/($F478-VLOOKUP(AB$2,怪物属性!$B$4:$F$29,4,FALSE))</f>
        <v>10.00966806316468</v>
      </c>
      <c r="AC478" s="153">
        <f>$E478/(VLOOKUP(AC$2,怪物属性!$B$4:$F$29,3,FALSE)-$G478)/IF(AB478&lt;0,ABS(AB478),AB478)</f>
        <v>-1.8861149010965281</v>
      </c>
      <c r="AD478" s="152">
        <f>VLOOKUP(AD$2,怪物属性!$B$4:$F$29,5,FALSE)/($F478-VLOOKUP(AD$2,怪物属性!$B$4:$F$29,4,FALSE))</f>
        <v>11.451943520689092</v>
      </c>
      <c r="AE478" s="153">
        <f>$E478/(VLOOKUP(AE$2,怪物属性!$B$4:$F$29,3,FALSE)-$G478)/IF(AD478&lt;0,ABS(AD478),AD478)</f>
        <v>-1.9977717317641117</v>
      </c>
      <c r="AF478" s="152">
        <f>VLOOKUP(AF$2,怪物属性!$B$4:$F$29,5,FALSE)/($F478-VLOOKUP(AF$2,怪物属性!$B$4:$F$29,4,FALSE))</f>
        <v>13.600287961014509</v>
      </c>
      <c r="AG478" s="153">
        <f>$E478/(VLOOKUP(AG$2,怪物属性!$B$4:$F$29,3,FALSE)-$G478)/IF(AF478&lt;0,ABS(AF478),AF478)</f>
        <v>-2.1522012705232672</v>
      </c>
      <c r="AH478" s="152">
        <f>VLOOKUP(AH$2,怪物属性!$B$4:$F$29,5,FALSE)/($F478-VLOOKUP(AH$2,怪物属性!$B$4:$F$29,4,FALSE))</f>
        <v>15.330182309250507</v>
      </c>
      <c r="AI478" s="153">
        <f>$E478/(VLOOKUP(AI$2,怪物属性!$B$4:$F$29,3,FALSE)-$G478)/IF(AH478&lt;0,ABS(AH478),AH478)</f>
        <v>-2.6545365859680263</v>
      </c>
      <c r="AJ478" s="152">
        <f>VLOOKUP(AJ$2,怪物属性!$B$4:$F$29,5,FALSE)/($F478-VLOOKUP(AJ$2,怪物属性!$B$4:$F$29,4,FALSE))</f>
        <v>17.875</v>
      </c>
      <c r="AK478" s="153">
        <f>$E478/(VLOOKUP(AK$2,怪物属性!$B$4:$F$29,3,FALSE)-$G478)/IF(AJ478&lt;0,ABS(AJ478),AJ478)</f>
        <v>-3.8383999420268848</v>
      </c>
      <c r="AL478" s="152">
        <f>VLOOKUP(AL$2,怪物属性!$B$4:$F$29,5,FALSE)/($F478-VLOOKUP(AL$2,怪物属性!$B$4:$F$29,4,FALSE))</f>
        <v>20.007058274514378</v>
      </c>
      <c r="AM478" s="153">
        <f>$E478/(VLOOKUP(AM$2,怪物属性!$B$4:$F$29,3,FALSE)-$G478)/IF(AL478&lt;0,ABS(AL478),AL478)</f>
        <v>-13.507477923600101</v>
      </c>
      <c r="AN478" s="152">
        <f>VLOOKUP(AN$2,怪物属性!$B$4:$F$29,5,FALSE)/($F478-VLOOKUP(AN$2,怪物属性!$B$4:$F$29,4,FALSE))</f>
        <v>23.003208746806109</v>
      </c>
      <c r="AO478" s="153">
        <f>$E478/(VLOOKUP(AO$2,怪物属性!$B$4:$F$29,3,FALSE)-$G478)/IF(AN478&lt;0,ABS(AN478),AN478)</f>
        <v>6.4391366873846856</v>
      </c>
      <c r="AP478" s="152">
        <f>VLOOKUP(AP$2,怪物属性!$B$4:$F$29,5,FALSE)/($F478-VLOOKUP(AP$2,怪物属性!$B$4:$F$29,4,FALSE))</f>
        <v>25.413734530453773</v>
      </c>
      <c r="AQ478" s="153">
        <f>$E478/(VLOOKUP(AQ$2,怪物属性!$B$4:$F$29,3,FALSE)-$G478)/IF(AP478&lt;0,ABS(AP478),AP478)</f>
        <v>2.1728808667778865</v>
      </c>
      <c r="AR478" s="152">
        <f>VLOOKUP(AR$2,怪物属性!$B$4:$F$29,5,FALSE)/($F478-VLOOKUP(AR$2,怪物属性!$B$4:$F$29,4,FALSE))</f>
        <v>28.905529382593603</v>
      </c>
      <c r="AS478" s="153">
        <f>$E478/(VLOOKUP(AS$2,怪物属性!$B$4:$F$29,3,FALSE)-$G478)/IF(AR478&lt;0,ABS(AR478),AR478)</f>
        <v>1.1656820410575128</v>
      </c>
      <c r="AT478" s="152">
        <f>VLOOKUP(AT$2,怪物属性!$B$4:$F$29,5,FALSE)/($F478-VLOOKUP(AT$2,怪物属性!$B$4:$F$29,4,FALSE))</f>
        <v>31.740938573063715</v>
      </c>
      <c r="AU478" s="153">
        <f>$E478/(VLOOKUP(AU$2,怪物属性!$B$4:$F$29,3,FALSE)-$G478)/IF(AT478&lt;0,ABS(AT478),AT478)</f>
        <v>0.73448931662892136</v>
      </c>
      <c r="AV478" s="152">
        <f>VLOOKUP(AV$2,怪物属性!$B$4:$F$29,5,FALSE)/($F478-VLOOKUP(AV$2,怪物属性!$B$4:$F$29,4,FALSE))</f>
        <v>35.964440362157198</v>
      </c>
      <c r="AW478" s="153">
        <f>$E478/(VLOOKUP(AW$2,怪物属性!$B$4:$F$29,3,FALSE)-$G478)/IF(AV478&lt;0,ABS(AV478),AV478)</f>
        <v>0.47570675254507844</v>
      </c>
      <c r="AX478" s="152">
        <f>VLOOKUP(AX$2,怪物属性!$B$4:$F$29,5,FALSE)/($F478-VLOOKUP(AX$2,怪物属性!$B$4:$F$29,4,FALSE))</f>
        <v>39.370191981548061</v>
      </c>
      <c r="AY478" s="153">
        <f>$E478/(VLOOKUP(AY$2,怪物属性!$B$4:$F$29,3,FALSE)-$G478)/IF(AX478&lt;0,ABS(AX478),AX478)</f>
        <v>0.34084498637813865</v>
      </c>
      <c r="AZ478" s="152">
        <f>VLOOKUP(AZ$2,怪物属性!$B$4:$F$29,5,FALSE)/($F478-VLOOKUP(AZ$2,怪物属性!$B$4:$F$29,4,FALSE))</f>
        <v>44.333333333333336</v>
      </c>
      <c r="BA478" s="153">
        <f>$E478/(VLOOKUP(BA$2,怪物属性!$B$4:$F$29,3,FALSE)-$G478)/IF(AZ478&lt;0,ABS(AZ478),AZ478)</f>
        <v>0.23335291353383458</v>
      </c>
      <c r="BB478" s="152">
        <f>VLOOKUP(BB$2,怪物属性!$B$4:$F$29,5,FALSE)/($F478-VLOOKUP(BB$2,怪物属性!$B$4:$F$29,4,FALSE))</f>
        <v>48.757391963608796</v>
      </c>
      <c r="BC478" s="153">
        <f>$E478/(VLOOKUP(BC$2,怪物属性!$B$4:$F$29,3,FALSE)-$G478)/IF(BB478&lt;0,ABS(BB478),BB478)</f>
        <v>0.16637441074206638</v>
      </c>
      <c r="BD478" s="152">
        <f>VLOOKUP(BD$2,怪物属性!$B$4:$F$29,5,FALSE)/($F478-VLOOKUP(BD$2,怪物属性!$B$4:$F$29,4,FALSE))</f>
        <v>56.137805512220488</v>
      </c>
      <c r="BE478" s="153">
        <f>$E478/(VLOOKUP(BE$2,怪物属性!$B$4:$F$29,3,FALSE)-$G478)/IF(BD478&lt;0,ABS(BD478),BD478)</f>
        <v>0.10230020808850424</v>
      </c>
    </row>
    <row r="479" spans="1:57" x14ac:dyDescent="0.15">
      <c r="A479" s="30">
        <f>VLOOKUP(B479,装备升级!W:AB,静态模拟!C479+1,FALSE)+IF(静态模拟!D479=0,0,VLOOKUP(B479,装备强化!AP:AZ,静态模拟!D479+1,FALSE))</f>
        <v>245</v>
      </c>
      <c r="B479" s="149">
        <v>40</v>
      </c>
      <c r="C479" s="149">
        <v>4</v>
      </c>
      <c r="D479" s="149">
        <v>0</v>
      </c>
      <c r="E479" s="149">
        <f t="shared" si="22"/>
        <v>81990</v>
      </c>
      <c r="F479" s="22">
        <f t="shared" si="23"/>
        <v>27330</v>
      </c>
      <c r="G479" s="22">
        <f t="shared" si="24"/>
        <v>13665</v>
      </c>
      <c r="H479" s="152">
        <f>VLOOKUP(H$2,怪物属性!$B$4:$F$29,5,FALSE)/($F479-VLOOKUP(H$2,怪物属性!$B$4:$F$29,4,FALSE))</f>
        <v>0.40952739597062698</v>
      </c>
      <c r="I479" s="153">
        <f>$E479/(VLOOKUP(I$2,怪物属性!$B$4:$F$29,3,FALSE)-$G479)/IF(H479&lt;0,ABS(H479),H479)</f>
        <v>-16.524132238931706</v>
      </c>
      <c r="J479" s="152">
        <f>VLOOKUP(J$2,怪物属性!$B$4:$F$29,5,FALSE)/($F479-VLOOKUP(J$2,怪物属性!$B$4:$F$29,4,FALSE))</f>
        <v>0.60853080568720375</v>
      </c>
      <c r="K479" s="153">
        <f>$E479/(VLOOKUP(K$2,怪物属性!$B$4:$F$29,3,FALSE)-$G479)/IF(J479&lt;0,ABS(J479),J479)</f>
        <v>-11.522649943931629</v>
      </c>
      <c r="L479" s="152">
        <f>VLOOKUP(L$2,怪物属性!$B$4:$F$29,5,FALSE)/($F479-VLOOKUP(L$2,怪物属性!$B$4:$F$29,4,FALSE))</f>
        <v>0.96938230129037184</v>
      </c>
      <c r="M479" s="153">
        <f>$E479/(VLOOKUP(M$2,怪物属性!$B$4:$F$29,3,FALSE)-$G479)/IF(L479&lt;0,ABS(L479),L479)</f>
        <v>-7.5061797783911217</v>
      </c>
      <c r="N479" s="152">
        <f>VLOOKUP(N$2,怪物属性!$B$4:$F$29,5,FALSE)/($F479-VLOOKUP(N$2,怪物属性!$B$4:$F$29,4,FALSE))</f>
        <v>1.2704905428263877</v>
      </c>
      <c r="O479" s="153">
        <f>$E479/(VLOOKUP(O$2,怪物属性!$B$4:$F$29,3,FALSE)-$G479)/IF(N479&lt;0,ABS(N479),N479)</f>
        <v>-5.9522346928892285</v>
      </c>
      <c r="P479" s="152">
        <f>VLOOKUP(P$2,怪物属性!$B$4:$F$29,5,FALSE)/($F479-VLOOKUP(P$2,怪物属性!$B$4:$F$29,4,FALSE))</f>
        <v>1.7754849200511054</v>
      </c>
      <c r="Q479" s="153">
        <f>$E479/(VLOOKUP(Q$2,怪物属性!$B$4:$F$29,3,FALSE)-$G479)/IF(P479&lt;0,ABS(P479),P479)</f>
        <v>-4.4347386411201457</v>
      </c>
      <c r="R479" s="152">
        <f>VLOOKUP(R$2,怪物属性!$B$4:$F$29,5,FALSE)/($F479-VLOOKUP(R$2,怪物属性!$B$4:$F$29,4,FALSE))</f>
        <v>2.1970116646510358</v>
      </c>
      <c r="S479" s="153">
        <f>$E479/(VLOOKUP(S$2,怪物属性!$B$4:$F$29,3,FALSE)-$G479)/IF(R479&lt;0,ABS(R479),R479)</f>
        <v>-3.7472510615492407</v>
      </c>
      <c r="T479" s="152">
        <f>VLOOKUP(T$2,怪物属性!$B$4:$F$29,5,FALSE)/($F479-VLOOKUP(T$2,怪物属性!$B$4:$F$29,4,FALSE))</f>
        <v>2.854133920150896</v>
      </c>
      <c r="U479" s="153">
        <f>$E479/(VLOOKUP(U$2,怪物属性!$B$4:$F$29,3,FALSE)-$G479)/IF(T479&lt;0,ABS(T479),T479)</f>
        <v>-3.0156154678101754</v>
      </c>
      <c r="V479" s="152">
        <f>VLOOKUP(V$2,怪物属性!$B$4:$F$29,5,FALSE)/($F479-VLOOKUP(V$2,怪物属性!$B$4:$F$29,4,FALSE))</f>
        <v>3.3729216152019004</v>
      </c>
      <c r="W479" s="153">
        <f>$E479/(VLOOKUP(W$2,怪物属性!$B$4:$F$29,3,FALSE)-$G479)/IF(V479&lt;0,ABS(V479),V479)</f>
        <v>-2.6747692360146798</v>
      </c>
      <c r="X479" s="152">
        <f>VLOOKUP(X$2,怪物属性!$B$4:$F$29,5,FALSE)/($F479-VLOOKUP(X$2,怪物属性!$B$4:$F$29,4,FALSE))</f>
        <v>4.1843963144669143</v>
      </c>
      <c r="Y479" s="153">
        <f>$E479/(VLOOKUP(Y$2,怪物属性!$B$4:$F$29,3,FALSE)-$G479)/IF(X479&lt;0,ABS(X479),X479)</f>
        <v>-2.2657521175951558</v>
      </c>
      <c r="Z479" s="152">
        <f>VLOOKUP(Z$2,怪物属性!$B$4:$F$29,5,FALSE)/($F479-VLOOKUP(Z$2,怪物属性!$B$4:$F$29,4,FALSE))</f>
        <v>4.8177981430121788</v>
      </c>
      <c r="AA479" s="153">
        <f>$E479/(VLOOKUP(AA$2,怪物属性!$B$4:$F$29,3,FALSE)-$G479)/IF(Z479&lt;0,ABS(Z479),Z479)</f>
        <v>-2.075130791337974</v>
      </c>
      <c r="AB479" s="152">
        <f>VLOOKUP(AB$2,怪物属性!$B$4:$F$29,5,FALSE)/($F479-VLOOKUP(AB$2,怪物属性!$B$4:$F$29,4,FALSE))</f>
        <v>7.8046737582712122</v>
      </c>
      <c r="AC479" s="153">
        <f>$E479/(VLOOKUP(AC$2,怪物属性!$B$4:$F$29,3,FALSE)-$G479)/IF(AB479&lt;0,ABS(AB479),AB479)</f>
        <v>-1.7117881247887758</v>
      </c>
      <c r="AD479" s="152">
        <f>VLOOKUP(AD$2,怪物属性!$B$4:$F$29,5,FALSE)/($F479-VLOOKUP(AD$2,怪物属性!$B$4:$F$29,4,FALSE))</f>
        <v>8.8998432402660672</v>
      </c>
      <c r="AE479" s="153">
        <f>$E479/(VLOOKUP(AE$2,怪物属性!$B$4:$F$29,3,FALSE)-$G479)/IF(AD479&lt;0,ABS(AD479),AD479)</f>
        <v>-1.6677266138457831</v>
      </c>
      <c r="AF479" s="152">
        <f>VLOOKUP(AF$2,怪物属性!$B$4:$F$29,5,FALSE)/($F479-VLOOKUP(AF$2,怪物属性!$B$4:$F$29,4,FALSE))</f>
        <v>10.53237842010464</v>
      </c>
      <c r="AG479" s="153">
        <f>$E479/(VLOOKUP(AG$2,怪物属性!$B$4:$F$29,3,FALSE)-$G479)/IF(AF479&lt;0,ABS(AF479),AF479)</f>
        <v>-1.5912850530738194</v>
      </c>
      <c r="AH479" s="152">
        <f>VLOOKUP(AH$2,怪物属性!$B$4:$F$29,5,FALSE)/($F479-VLOOKUP(AH$2,怪物属性!$B$4:$F$29,4,FALSE))</f>
        <v>11.829107328933658</v>
      </c>
      <c r="AI479" s="153">
        <f>$E479/(VLOOKUP(AI$2,怪物属性!$B$4:$F$29,3,FALSE)-$G479)/IF(AH479&lt;0,ABS(AH479),AH479)</f>
        <v>-1.6281906781070949</v>
      </c>
      <c r="AJ479" s="152">
        <f>VLOOKUP(AJ$2,怪物属性!$B$4:$F$29,5,FALSE)/($F479-VLOOKUP(AJ$2,怪物属性!$B$4:$F$29,4,FALSE))</f>
        <v>13.738870314974486</v>
      </c>
      <c r="AK479" s="153">
        <f>$E479/(VLOOKUP(AK$2,怪物属性!$B$4:$F$29,3,FALSE)-$G479)/IF(AJ479&lt;0,ABS(AJ479),AJ479)</f>
        <v>-1.6600110064323181</v>
      </c>
      <c r="AL479" s="152">
        <f>VLOOKUP(AL$2,怪物属性!$B$4:$F$29,5,FALSE)/($F479-VLOOKUP(AL$2,怪物属性!$B$4:$F$29,4,FALSE))</f>
        <v>15.309601392670624</v>
      </c>
      <c r="AM479" s="153">
        <f>$E479/(VLOOKUP(AM$2,怪物属性!$B$4:$F$29,3,FALSE)-$G479)/IF(AL479&lt;0,ABS(AL479),AL479)</f>
        <v>-1.8627696527238231</v>
      </c>
      <c r="AN479" s="152">
        <f>VLOOKUP(AN$2,怪物属性!$B$4:$F$29,5,FALSE)/($F479-VLOOKUP(AN$2,怪物属性!$B$4:$F$29,4,FALSE))</f>
        <v>17.525510435058173</v>
      </c>
      <c r="AO479" s="153">
        <f>$E479/(VLOOKUP(AO$2,怪物属性!$B$4:$F$29,3,FALSE)-$G479)/IF(AN479&lt;0,ABS(AN479),AN479)</f>
        <v>-2.1430705828891847</v>
      </c>
      <c r="AP479" s="152">
        <f>VLOOKUP(AP$2,怪物属性!$B$4:$F$29,5,FALSE)/($F479-VLOOKUP(AP$2,怪物属性!$B$4:$F$29,4,FALSE))</f>
        <v>19.266004415011036</v>
      </c>
      <c r="AQ479" s="153">
        <f>$E479/(VLOOKUP(AQ$2,怪物属性!$B$4:$F$29,3,FALSE)-$G479)/IF(AP479&lt;0,ABS(AP479),AP479)</f>
        <v>-2.9739221610286291</v>
      </c>
      <c r="AR479" s="152">
        <f>VLOOKUP(AR$2,怪物属性!$B$4:$F$29,5,FALSE)/($F479-VLOOKUP(AR$2,怪物属性!$B$4:$F$29,4,FALSE))</f>
        <v>21.798055347793568</v>
      </c>
      <c r="AS479" s="153">
        <f>$E479/(VLOOKUP(AS$2,怪物属性!$B$4:$F$29,3,FALSE)-$G479)/IF(AR479&lt;0,ABS(AR479),AR479)</f>
        <v>-5.6561574468699884</v>
      </c>
      <c r="AT479" s="152">
        <f>VLOOKUP(AT$2,怪物属性!$B$4:$F$29,5,FALSE)/($F479-VLOOKUP(AT$2,怪物属性!$B$4:$F$29,4,FALSE))</f>
        <v>23.785285428380824</v>
      </c>
      <c r="AU479" s="153">
        <f>$E479/(VLOOKUP(AU$2,怪物属性!$B$4:$F$29,3,FALSE)-$G479)/IF(AT479&lt;0,ABS(AT479),AT479)</f>
        <v>16.414710372266899</v>
      </c>
      <c r="AV479" s="152">
        <f>VLOOKUP(AV$2,怪物属性!$B$4:$F$29,5,FALSE)/($F479-VLOOKUP(AV$2,怪物属性!$B$4:$F$29,4,FALSE))</f>
        <v>26.737391474002536</v>
      </c>
      <c r="AW479" s="153">
        <f>$E479/(VLOOKUP(AW$2,怪物属性!$B$4:$F$29,3,FALSE)-$G479)/IF(AV479&lt;0,ABS(AV479),AV479)</f>
        <v>2.472977508154699</v>
      </c>
      <c r="AX479" s="152">
        <f>VLOOKUP(AX$2,怪物属性!$B$4:$F$29,5,FALSE)/($F479-VLOOKUP(AX$2,怪物属性!$B$4:$F$29,4,FALSE))</f>
        <v>29.016349182540871</v>
      </c>
      <c r="AY479" s="153">
        <f>$E479/(VLOOKUP(AY$2,怪物属性!$B$4:$F$29,3,FALSE)-$G479)/IF(AX479&lt;0,ABS(AX479),AX479)</f>
        <v>1.2264098862379298</v>
      </c>
      <c r="AZ479" s="152">
        <f>VLOOKUP(AZ$2,怪物属性!$B$4:$F$29,5,FALSE)/($F479-VLOOKUP(AZ$2,怪物属性!$B$4:$F$29,4,FALSE))</f>
        <v>32.250777202072541</v>
      </c>
      <c r="BA479" s="153">
        <f>$E479/(VLOOKUP(BA$2,怪物属性!$B$4:$F$29,3,FALSE)-$G479)/IF(AZ479&lt;0,ABS(AZ479),AZ479)</f>
        <v>0.67434066701133566</v>
      </c>
      <c r="BB479" s="152">
        <f>VLOOKUP(BB$2,怪物属性!$B$4:$F$29,5,FALSE)/($F479-VLOOKUP(BB$2,怪物属性!$B$4:$F$29,4,FALSE))</f>
        <v>34.856910569105693</v>
      </c>
      <c r="BC479" s="153">
        <f>$E479/(VLOOKUP(BC$2,怪物属性!$B$4:$F$29,3,FALSE)-$G479)/IF(BB479&lt;0,ABS(BB479),BB479)</f>
        <v>0.42519663885205872</v>
      </c>
      <c r="BD479" s="152">
        <f>VLOOKUP(BD$2,怪物属性!$B$4:$F$29,5,FALSE)/($F479-VLOOKUP(BD$2,怪物属性!$B$4:$F$29,4,FALSE))</f>
        <v>38.559233242052628</v>
      </c>
      <c r="BE479" s="153">
        <f>$E479/(VLOOKUP(BE$2,怪物属性!$B$4:$F$29,3,FALSE)-$G479)/IF(BD479&lt;0,ABS(BD479),BD479)</f>
        <v>0.238941337490302</v>
      </c>
    </row>
    <row r="480" spans="1:57" x14ac:dyDescent="0.15">
      <c r="A480" s="30">
        <f>VLOOKUP(B480,装备升级!W:AB,静态模拟!C480+1,FALSE)+IF(静态模拟!D480=0,0,VLOOKUP(B480,装备强化!AP:AZ,静态模拟!D480+1,FALSE))</f>
        <v>1553</v>
      </c>
      <c r="B480" s="149">
        <v>40</v>
      </c>
      <c r="C480" s="149">
        <v>4</v>
      </c>
      <c r="D480" s="149">
        <v>1</v>
      </c>
      <c r="E480" s="149">
        <f t="shared" si="22"/>
        <v>82110</v>
      </c>
      <c r="F480" s="22">
        <f t="shared" si="23"/>
        <v>27370</v>
      </c>
      <c r="G480" s="22">
        <f t="shared" si="24"/>
        <v>13685</v>
      </c>
      <c r="H480" s="152">
        <f>VLOOKUP(H$2,怪物属性!$B$4:$F$29,5,FALSE)/($F480-VLOOKUP(H$2,怪物属性!$B$4:$F$29,4,FALSE))</f>
        <v>0.40891144952058656</v>
      </c>
      <c r="I480" s="153">
        <f>$E480/(VLOOKUP(I$2,怪物属性!$B$4:$F$29,3,FALSE)-$G480)/IF(H480&lt;0,ABS(H480),H480)</f>
        <v>-16.545931170868094</v>
      </c>
      <c r="J480" s="152">
        <f>VLOOKUP(J$2,怪物属性!$B$4:$F$29,5,FALSE)/($F480-VLOOKUP(J$2,怪物属性!$B$4:$F$29,4,FALSE))</f>
        <v>0.60760931289040321</v>
      </c>
      <c r="K480" s="153">
        <f>$E480/(VLOOKUP(K$2,怪物属性!$B$4:$F$29,3,FALSE)-$G480)/IF(J480&lt;0,ABS(J480),J480)</f>
        <v>-11.537281445410523</v>
      </c>
      <c r="L480" s="152">
        <f>VLOOKUP(L$2,怪物属性!$B$4:$F$29,5,FALSE)/($F480-VLOOKUP(L$2,怪物属性!$B$4:$F$29,4,FALSE))</f>
        <v>0.96790424639780437</v>
      </c>
      <c r="M480" s="153">
        <f>$E480/(VLOOKUP(M$2,怪物属性!$B$4:$F$29,3,FALSE)-$G480)/IF(L480&lt;0,ABS(L480),L480)</f>
        <v>-7.5153057883708749</v>
      </c>
      <c r="N480" s="152">
        <f>VLOOKUP(N$2,怪物属性!$B$4:$F$29,5,FALSE)/($F480-VLOOKUP(N$2,怪物属性!$B$4:$F$29,4,FALSE))</f>
        <v>1.2685398433901427</v>
      </c>
      <c r="O480" s="153">
        <f>$E480/(VLOOKUP(O$2,怪物属性!$B$4:$F$29,3,FALSE)-$G480)/IF(N480&lt;0,ABS(N480),N480)</f>
        <v>-5.959120140210179</v>
      </c>
      <c r="P480" s="152">
        <f>VLOOKUP(P$2,怪物属性!$B$4:$F$29,5,FALSE)/($F480-VLOOKUP(P$2,怪物属性!$B$4:$F$29,4,FALSE))</f>
        <v>1.7727395724612471</v>
      </c>
      <c r="Q480" s="153">
        <f>$E480/(VLOOKUP(Q$2,怪物属性!$B$4:$F$29,3,FALSE)-$G480)/IF(P480&lt;0,ABS(P480),P480)</f>
        <v>-4.4395801944577986</v>
      </c>
      <c r="R480" s="152">
        <f>VLOOKUP(R$2,怪物属性!$B$4:$F$29,5,FALSE)/($F480-VLOOKUP(R$2,怪物属性!$B$4:$F$29,4,FALSE))</f>
        <v>2.1935885950220078</v>
      </c>
      <c r="S480" s="153">
        <f>$E480/(VLOOKUP(S$2,怪物属性!$B$4:$F$29,3,FALSE)-$G480)/IF(R480&lt;0,ABS(R480),R480)</f>
        <v>-3.7510586102539176</v>
      </c>
      <c r="T480" s="152">
        <f>VLOOKUP(T$2,怪物属性!$B$4:$F$29,5,FALSE)/($F480-VLOOKUP(T$2,怪物属性!$B$4:$F$29,4,FALSE))</f>
        <v>2.8496547394852478</v>
      </c>
      <c r="U480" s="153">
        <f>$E480/(VLOOKUP(U$2,怪物属性!$B$4:$F$29,3,FALSE)-$G480)/IF(T480&lt;0,ABS(T480),T480)</f>
        <v>-3.0184388185858482</v>
      </c>
      <c r="V480" s="152">
        <f>VLOOKUP(V$2,怪物属性!$B$4:$F$29,5,FALSE)/($F480-VLOOKUP(V$2,怪物属性!$B$4:$F$29,4,FALSE))</f>
        <v>3.3675889328063242</v>
      </c>
      <c r="W480" s="153">
        <f>$E480/(VLOOKUP(W$2,怪物属性!$B$4:$F$29,3,FALSE)-$G480)/IF(V480&lt;0,ABS(V480),V480)</f>
        <v>-2.6770344287949923</v>
      </c>
      <c r="X480" s="152">
        <f>VLOOKUP(X$2,怪物属性!$B$4:$F$29,5,FALSE)/($F480-VLOOKUP(X$2,怪物属性!$B$4:$F$29,4,FALSE))</f>
        <v>4.1777308749153761</v>
      </c>
      <c r="Y480" s="153">
        <f>$E480/(VLOOKUP(Y$2,怪物属性!$B$4:$F$29,3,FALSE)-$G480)/IF(X480&lt;0,ABS(X480),X480)</f>
        <v>-2.267444625586565</v>
      </c>
      <c r="Z480" s="152">
        <f>VLOOKUP(Z$2,怪物属性!$B$4:$F$29,5,FALSE)/($F480-VLOOKUP(Z$2,怪物属性!$B$4:$F$29,4,FALSE))</f>
        <v>4.8100646093342432</v>
      </c>
      <c r="AA480" s="153">
        <f>$E480/(VLOOKUP(AA$2,怪物属性!$B$4:$F$29,3,FALSE)-$G480)/IF(Z480&lt;0,ABS(Z480),Z480)</f>
        <v>-2.0764452956199468</v>
      </c>
      <c r="AB480" s="152">
        <f>VLOOKUP(AB$2,怪物属性!$B$4:$F$29,5,FALSE)/($F480-VLOOKUP(AB$2,怪物属性!$B$4:$F$29,4,FALSE))</f>
        <v>7.7916213730245003</v>
      </c>
      <c r="AC480" s="153">
        <f>$E480/(VLOOKUP(AC$2,怪物属性!$B$4:$F$29,3,FALSE)-$G480)/IF(AB480&lt;0,ABS(AB480),AB480)</f>
        <v>-1.7115873116637512</v>
      </c>
      <c r="AD480" s="152">
        <f>VLOOKUP(AD$2,怪物属性!$B$4:$F$29,5,FALSE)/($F480-VLOOKUP(AD$2,怪物属性!$B$4:$F$29,4,FALSE))</f>
        <v>8.8847861946453488</v>
      </c>
      <c r="AE480" s="153">
        <f>$E480/(VLOOKUP(AE$2,怪物属性!$B$4:$F$29,3,FALSE)-$G480)/IF(AD480&lt;0,ABS(AD480),AD480)</f>
        <v>-1.6669625735655929</v>
      </c>
      <c r="AF480" s="152">
        <f>VLOOKUP(AF$2,怪物属性!$B$4:$F$29,5,FALSE)/($F480-VLOOKUP(AF$2,怪物属性!$B$4:$F$29,4,FALSE))</f>
        <v>10.514341981334018</v>
      </c>
      <c r="AG480" s="153">
        <f>$E480/(VLOOKUP(AG$2,怪物属性!$B$4:$F$29,3,FALSE)-$G480)/IF(AF480&lt;0,ABS(AF480),AF480)</f>
        <v>-1.5898479658929161</v>
      </c>
      <c r="AH480" s="152">
        <f>VLOOKUP(AH$2,怪物属性!$B$4:$F$29,5,FALSE)/($F480-VLOOKUP(AH$2,怪物属性!$B$4:$F$29,4,FALSE))</f>
        <v>11.808599167822468</v>
      </c>
      <c r="AI480" s="153">
        <f>$E480/(VLOOKUP(AI$2,怪物属性!$B$4:$F$29,3,FALSE)-$G480)/IF(AH480&lt;0,ABS(AH480),AH480)</f>
        <v>-1.6257674372469029</v>
      </c>
      <c r="AJ480" s="152">
        <f>VLOOKUP(AJ$2,怪物属性!$B$4:$F$29,5,FALSE)/($F480-VLOOKUP(AJ$2,怪物属性!$B$4:$F$29,4,FALSE))</f>
        <v>13.714737396803091</v>
      </c>
      <c r="AK480" s="153">
        <f>$E480/(VLOOKUP(AK$2,怪物属性!$B$4:$F$29,3,FALSE)-$G480)/IF(AJ480&lt;0,ABS(AJ480),AJ480)</f>
        <v>-1.6561522316389856</v>
      </c>
      <c r="AL480" s="152">
        <f>VLOOKUP(AL$2,怪物属性!$B$4:$F$29,5,FALSE)/($F480-VLOOKUP(AL$2,怪物属性!$B$4:$F$29,4,FALSE))</f>
        <v>15.282315198502873</v>
      </c>
      <c r="AM480" s="153">
        <f>$E480/(VLOOKUP(AM$2,怪物属性!$B$4:$F$29,3,FALSE)-$G480)/IF(AL480&lt;0,ABS(AL480),AL480)</f>
        <v>-1.8559160658652478</v>
      </c>
      <c r="AN480" s="152">
        <f>VLOOKUP(AN$2,怪物属性!$B$4:$F$29,5,FALSE)/($F480-VLOOKUP(AN$2,怪物属性!$B$4:$F$29,4,FALSE))</f>
        <v>17.493831623661258</v>
      </c>
      <c r="AO480" s="153">
        <f>$E480/(VLOOKUP(AO$2,怪物属性!$B$4:$F$29,3,FALSE)-$G480)/IF(AN480&lt;0,ABS(AN480),AN480)</f>
        <v>-2.1305739505044587</v>
      </c>
      <c r="AP480" s="152">
        <f>VLOOKUP(AP$2,怪物属性!$B$4:$F$29,5,FALSE)/($F480-VLOOKUP(AP$2,怪物属性!$B$4:$F$29,4,FALSE))</f>
        <v>19.230627983841352</v>
      </c>
      <c r="AQ480" s="153">
        <f>$E480/(VLOOKUP(AQ$2,怪物属性!$B$4:$F$29,3,FALSE)-$G480)/IF(AP480&lt;0,ABS(AP480),AP480)</f>
        <v>-2.9426267130542039</v>
      </c>
      <c r="AR480" s="152">
        <f>VLOOKUP(AR$2,怪物属性!$B$4:$F$29,5,FALSE)/($F480-VLOOKUP(AR$2,怪物属性!$B$4:$F$29,4,FALSE))</f>
        <v>21.757372153788726</v>
      </c>
      <c r="AS480" s="153">
        <f>$E480/(VLOOKUP(AS$2,怪物属性!$B$4:$F$29,3,FALSE)-$G480)/IF(AR480&lt;0,ABS(AR480),AR480)</f>
        <v>-5.5093332177899423</v>
      </c>
      <c r="AT480" s="152">
        <f>VLOOKUP(AT$2,怪物属性!$B$4:$F$29,5,FALSE)/($F480-VLOOKUP(AT$2,怪物属性!$B$4:$F$29,4,FALSE))</f>
        <v>23.740036145724343</v>
      </c>
      <c r="AU480" s="153">
        <f>$E480/(VLOOKUP(AU$2,怪物属性!$B$4:$F$29,3,FALSE)-$G480)/IF(AT480&lt;0,ABS(AT480),AT480)</f>
        <v>18.20375891949411</v>
      </c>
      <c r="AV480" s="152">
        <f>VLOOKUP(AV$2,怪物属性!$B$4:$F$29,5,FALSE)/($F480-VLOOKUP(AV$2,怪物属性!$B$4:$F$29,4,FALSE))</f>
        <v>26.685327621458477</v>
      </c>
      <c r="AW480" s="153">
        <f>$E480/(VLOOKUP(AW$2,怪物属性!$B$4:$F$29,3,FALSE)-$G480)/IF(AV480&lt;0,ABS(AV480),AV480)</f>
        <v>2.5221080154325701</v>
      </c>
      <c r="AX480" s="152">
        <f>VLOOKUP(AX$2,怪物属性!$B$4:$F$29,5,FALSE)/($F480-VLOOKUP(AX$2,怪物属性!$B$4:$F$29,4,FALSE))</f>
        <v>28.95843520782396</v>
      </c>
      <c r="AY480" s="153">
        <f>$E480/(VLOOKUP(AY$2,怪物属性!$B$4:$F$29,3,FALSE)-$G480)/IF(AX480&lt;0,ABS(AX480),AX480)</f>
        <v>1.2414375054340401</v>
      </c>
      <c r="AZ480" s="152">
        <f>VLOOKUP(AZ$2,怪物属性!$B$4:$F$29,5,FALSE)/($F480-VLOOKUP(AZ$2,怪物属性!$B$4:$F$29,4,FALSE))</f>
        <v>32.184074457083767</v>
      </c>
      <c r="BA480" s="153">
        <f>$E480/(VLOOKUP(BA$2,怪物属性!$B$4:$F$29,3,FALSE)-$G480)/IF(AZ480&lt;0,ABS(AZ480),AZ480)</f>
        <v>0.68033648223121901</v>
      </c>
      <c r="BB480" s="152">
        <f>VLOOKUP(BB$2,怪物属性!$B$4:$F$29,5,FALSE)/($F480-VLOOKUP(BB$2,怪物属性!$B$4:$F$29,4,FALSE))</f>
        <v>34.781503515413739</v>
      </c>
      <c r="BC480" s="153">
        <f>$E480/(VLOOKUP(BC$2,怪物属性!$B$4:$F$29,3,FALSE)-$G480)/IF(BB480&lt;0,ABS(BB480),BB480)</f>
        <v>0.42829054969389829</v>
      </c>
      <c r="BD480" s="152">
        <f>VLOOKUP(BD$2,怪物属性!$B$4:$F$29,5,FALSE)/($F480-VLOOKUP(BD$2,怪物属性!$B$4:$F$29,4,FALSE))</f>
        <v>38.46763273547927</v>
      </c>
      <c r="BE480" s="153">
        <f>$E480/(VLOOKUP(BE$2,怪物属性!$B$4:$F$29,3,FALSE)-$G480)/IF(BD480&lt;0,ABS(BD480),BD480)</f>
        <v>0.2404011468214467</v>
      </c>
    </row>
    <row r="481" spans="1:57" x14ac:dyDescent="0.15">
      <c r="A481" s="30">
        <f>VLOOKUP(B481,装备升级!W:AB,静态模拟!C481+1,FALSE)+IF(静态模拟!D481=0,0,VLOOKUP(B481,装备强化!AP:AZ,静态模拟!D481+1,FALSE))</f>
        <v>2913</v>
      </c>
      <c r="B481" s="149">
        <v>40</v>
      </c>
      <c r="C481" s="149">
        <v>4</v>
      </c>
      <c r="D481" s="149">
        <v>2</v>
      </c>
      <c r="E481" s="149">
        <f t="shared" si="22"/>
        <v>82230</v>
      </c>
      <c r="F481" s="22">
        <f t="shared" si="23"/>
        <v>27410</v>
      </c>
      <c r="G481" s="22">
        <f t="shared" si="24"/>
        <v>13705</v>
      </c>
      <c r="H481" s="152">
        <f>VLOOKUP(H$2,怪物属性!$B$4:$F$29,5,FALSE)/($F481-VLOOKUP(H$2,怪物属性!$B$4:$F$29,4,FALSE))</f>
        <v>0.40829735310681436</v>
      </c>
      <c r="I481" s="153">
        <f>$E481/(VLOOKUP(I$2,怪物属性!$B$4:$F$29,3,FALSE)-$G481)/IF(H481&lt;0,ABS(H481),H481)</f>
        <v>-16.567730991365128</v>
      </c>
      <c r="J481" s="152">
        <f>VLOOKUP(J$2,怪物属性!$B$4:$F$29,5,FALSE)/($F481-VLOOKUP(J$2,怪物属性!$B$4:$F$29,4,FALSE))</f>
        <v>0.6066906066906067</v>
      </c>
      <c r="K481" s="153">
        <f>$E481/(VLOOKUP(K$2,怪物属性!$B$4:$F$29,3,FALSE)-$G481)/IF(J481&lt;0,ABS(J481),J481)</f>
        <v>-11.551914043862228</v>
      </c>
      <c r="L481" s="152">
        <f>VLOOKUP(L$2,怪物属性!$B$4:$F$29,5,FALSE)/($F481-VLOOKUP(L$2,怪物属性!$B$4:$F$29,4,FALSE))</f>
        <v>0.96643069193879882</v>
      </c>
      <c r="M481" s="153">
        <f>$E481/(VLOOKUP(M$2,怪物属性!$B$4:$F$29,3,FALSE)-$G481)/IF(L481&lt;0,ABS(L481),L481)</f>
        <v>-7.5244329507590528</v>
      </c>
      <c r="N481" s="152">
        <f>VLOOKUP(N$2,怪物属性!$B$4:$F$29,5,FALSE)/($F481-VLOOKUP(N$2,怪物属性!$B$4:$F$29,4,FALSE))</f>
        <v>1.2665951249425111</v>
      </c>
      <c r="O481" s="153">
        <f>$E481/(VLOOKUP(O$2,怪物属性!$B$4:$F$29,3,FALSE)-$G481)/IF(N481&lt;0,ABS(N481),N481)</f>
        <v>-5.9660069722648332</v>
      </c>
      <c r="P481" s="152">
        <f>VLOOKUP(P$2,怪物属性!$B$4:$F$29,5,FALSE)/($F481-VLOOKUP(P$2,怪物属性!$B$4:$F$29,4,FALSE))</f>
        <v>1.7700027017638658</v>
      </c>
      <c r="Q481" s="153">
        <f>$E481/(VLOOKUP(Q$2,怪物属性!$B$4:$F$29,3,FALSE)-$G481)/IF(P481&lt;0,ABS(P481),P481)</f>
        <v>-4.4444232473824643</v>
      </c>
      <c r="R481" s="152">
        <f>VLOOKUP(R$2,怪物属性!$B$4:$F$29,5,FALSE)/($F481-VLOOKUP(R$2,怪物属性!$B$4:$F$29,4,FALSE))</f>
        <v>2.1901761754754405</v>
      </c>
      <c r="S481" s="153">
        <f>$E481/(VLOOKUP(S$2,怪物属性!$B$4:$F$29,3,FALSE)-$G481)/IF(R481&lt;0,ABS(R481),R481)</f>
        <v>-3.7548679756106869</v>
      </c>
      <c r="T481" s="152">
        <f>VLOOKUP(T$2,怪物属性!$B$4:$F$29,5,FALSE)/($F481-VLOOKUP(T$2,怪物属性!$B$4:$F$29,4,FALSE))</f>
        <v>2.8451895957380131</v>
      </c>
      <c r="U481" s="153">
        <f>$E481/(VLOOKUP(U$2,怪物属性!$B$4:$F$29,3,FALSE)-$G481)/IF(T481&lt;0,ABS(T481),T481)</f>
        <v>-3.0212641805590748</v>
      </c>
      <c r="V481" s="152">
        <f>VLOOKUP(V$2,怪物属性!$B$4:$F$29,5,FALSE)/($F481-VLOOKUP(V$2,怪物属性!$B$4:$F$29,4,FALSE))</f>
        <v>3.3622730860299921</v>
      </c>
      <c r="W481" s="153">
        <f>$E481/(VLOOKUP(W$2,怪物属性!$B$4:$F$29,3,FALSE)-$G481)/IF(V481&lt;0,ABS(V481),V481)</f>
        <v>-2.6793020392292402</v>
      </c>
      <c r="X481" s="152">
        <f>VLOOKUP(X$2,怪物属性!$B$4:$F$29,5,FALSE)/($F481-VLOOKUP(X$2,怪物属性!$B$4:$F$29,4,FALSE))</f>
        <v>4.1710866367142456</v>
      </c>
      <c r="Y481" s="153">
        <f>$E481/(VLOOKUP(Y$2,怪物属性!$B$4:$F$29,3,FALSE)-$G481)/IF(X481&lt;0,ABS(X481),X481)</f>
        <v>-2.2691398740594604</v>
      </c>
      <c r="Z481" s="152">
        <f>VLOOKUP(Z$2,怪物属性!$B$4:$F$29,5,FALSE)/($F481-VLOOKUP(Z$2,怪物属性!$B$4:$F$29,4,FALSE))</f>
        <v>4.8023558636163308</v>
      </c>
      <c r="AA481" s="153">
        <f>$E481/(VLOOKUP(AA$2,怪物属性!$B$4:$F$29,3,FALSE)-$G481)/IF(Z481&lt;0,ABS(Z481),Z481)</f>
        <v>-2.0777631383237916</v>
      </c>
      <c r="AB481" s="152">
        <f>VLOOKUP(AB$2,怪物属性!$B$4:$F$29,5,FALSE)/($F481-VLOOKUP(AB$2,怪物属性!$B$4:$F$29,4,FALSE))</f>
        <v>7.778612572001002</v>
      </c>
      <c r="AC481" s="153">
        <f>$E481/(VLOOKUP(AC$2,怪物属性!$B$4:$F$29,3,FALSE)-$G481)/IF(AB481&lt;0,ABS(AB481),AB481)</f>
        <v>-1.7113961384489185</v>
      </c>
      <c r="AD481" s="152">
        <f>VLOOKUP(AD$2,怪物属性!$B$4:$F$29,5,FALSE)/($F481-VLOOKUP(AD$2,怪物属性!$B$4:$F$29,4,FALSE))</f>
        <v>8.8697800109783387</v>
      </c>
      <c r="AE481" s="153">
        <f>$E481/(VLOOKUP(AE$2,怪物属性!$B$4:$F$29,3,FALSE)-$G481)/IF(AD481&lt;0,ABS(AD481),AD481)</f>
        <v>-1.66621223964535</v>
      </c>
      <c r="AF481" s="152">
        <f>VLOOKUP(AF$2,怪物属性!$B$4:$F$29,5,FALSE)/($F481-VLOOKUP(AF$2,怪物属性!$B$4:$F$29,4,FALSE))</f>
        <v>10.496367210872725</v>
      </c>
      <c r="AG481" s="153">
        <f>$E481/(VLOOKUP(AG$2,怪物属性!$B$4:$F$29,3,FALSE)-$G481)/IF(AF481&lt;0,ABS(AF481),AF481)</f>
        <v>-1.5884304594885863</v>
      </c>
      <c r="AH481" s="152">
        <f>VLOOKUP(AH$2,怪物属性!$B$4:$F$29,5,FALSE)/($F481-VLOOKUP(AH$2,怪物属性!$B$4:$F$29,4,FALSE))</f>
        <v>11.788161993769471</v>
      </c>
      <c r="AI481" s="153">
        <f>$E481/(VLOOKUP(AI$2,怪物属性!$B$4:$F$29,3,FALSE)-$G481)/IF(AH481&lt;0,ABS(AH481),AH481)</f>
        <v>-1.6233749540586111</v>
      </c>
      <c r="AJ481" s="152">
        <f>VLOOKUP(AJ$2,怪物属性!$B$4:$F$29,5,FALSE)/($F481-VLOOKUP(AJ$2,怪物属性!$B$4:$F$29,4,FALSE))</f>
        <v>13.690689110994214</v>
      </c>
      <c r="AK481" s="153">
        <f>$E481/(VLOOKUP(AK$2,怪物属性!$B$4:$F$29,3,FALSE)-$G481)/IF(AJ481&lt;0,ABS(AJ481),AJ481)</f>
        <v>-1.6523443755482692</v>
      </c>
      <c r="AL481" s="152">
        <f>VLOOKUP(AL$2,怪物属性!$B$4:$F$29,5,FALSE)/($F481-VLOOKUP(AL$2,怪物属性!$B$4:$F$29,4,FALSE))</f>
        <v>15.255126095271983</v>
      </c>
      <c r="AM481" s="153">
        <f>$E481/(VLOOKUP(AM$2,怪物属性!$B$4:$F$29,3,FALSE)-$G481)/IF(AL481&lt;0,ABS(AL481),AL481)</f>
        <v>-1.8491661268155901</v>
      </c>
      <c r="AN481" s="152">
        <f>VLOOKUP(AN$2,怪物属性!$B$4:$F$29,5,FALSE)/($F481-VLOOKUP(AN$2,怪物属性!$B$4:$F$29,4,FALSE))</f>
        <v>17.462267129775814</v>
      </c>
      <c r="AO481" s="153">
        <f>$E481/(VLOOKUP(AO$2,怪物属性!$B$4:$F$29,3,FALSE)-$G481)/IF(AN481&lt;0,ABS(AN481),AN481)</f>
        <v>-2.1183133341986435</v>
      </c>
      <c r="AP481" s="152">
        <f>VLOOKUP(AP$2,怪物属性!$B$4:$F$29,5,FALSE)/($F481-VLOOKUP(AP$2,怪物属性!$B$4:$F$29,4,FALSE))</f>
        <v>19.195381231671554</v>
      </c>
      <c r="AQ481" s="153">
        <f>$E481/(VLOOKUP(AQ$2,怪物属性!$B$4:$F$29,3,FALSE)-$G481)/IF(AP481&lt;0,ABS(AP481),AP481)</f>
        <v>-2.9121978415507992</v>
      </c>
      <c r="AR481" s="152">
        <f>VLOOKUP(AR$2,怪物属性!$B$4:$F$29,5,FALSE)/($F481-VLOOKUP(AR$2,怪物属性!$B$4:$F$29,4,FALSE))</f>
        <v>21.716840536512667</v>
      </c>
      <c r="AS481" s="153">
        <f>$E481/(VLOOKUP(AS$2,怪物属性!$B$4:$F$29,3,FALSE)-$G481)/IF(AR481&lt;0,ABS(AR481),AR481)</f>
        <v>-5.3708686434491097</v>
      </c>
      <c r="AT481" s="152">
        <f>VLOOKUP(AT$2,怪物属性!$B$4:$F$29,5,FALSE)/($F481-VLOOKUP(AT$2,怪物属性!$B$4:$F$29,4,FALSE))</f>
        <v>23.694958701224721</v>
      </c>
      <c r="AU481" s="153">
        <f>$E481/(VLOOKUP(AU$2,怪物属性!$B$4:$F$29,3,FALSE)-$G481)/IF(AT481&lt;0,ABS(AT481),AT481)</f>
        <v>20.413873197759145</v>
      </c>
      <c r="AV481" s="152">
        <f>VLOOKUP(AV$2,怪物属性!$B$4:$F$29,5,FALSE)/($F481-VLOOKUP(AV$2,怪物属性!$B$4:$F$29,4,FALSE))</f>
        <v>26.633466135458168</v>
      </c>
      <c r="AW481" s="153">
        <f>$E481/(VLOOKUP(AW$2,怪物属性!$B$4:$F$29,3,FALSE)-$G481)/IF(AV481&lt;0,ABS(AV481),AV481)</f>
        <v>2.5728908002991773</v>
      </c>
      <c r="AX481" s="152">
        <f>VLOOKUP(AX$2,怪物属性!$B$4:$F$29,5,FALSE)/($F481-VLOOKUP(AX$2,怪物属性!$B$4:$F$29,4,FALSE))</f>
        <v>28.900751954583935</v>
      </c>
      <c r="AY481" s="153">
        <f>$E481/(VLOOKUP(AY$2,怪物属性!$B$4:$F$29,3,FALSE)-$G481)/IF(AX481&lt;0,ABS(AX481),AX481)</f>
        <v>1.2567379366172882</v>
      </c>
      <c r="AZ481" s="152">
        <f>VLOOKUP(AZ$2,怪物属性!$B$4:$F$29,5,FALSE)/($F481-VLOOKUP(AZ$2,怪物属性!$B$4:$F$29,4,FALSE))</f>
        <v>32.117647058823529</v>
      </c>
      <c r="BA481" s="153">
        <f>$E481/(VLOOKUP(BA$2,怪物属性!$B$4:$F$29,3,FALSE)-$G481)/IF(AZ481&lt;0,ABS(AZ481),AZ481)</f>
        <v>0.68640073063665552</v>
      </c>
      <c r="BB481" s="152">
        <f>VLOOKUP(BB$2,怪物属性!$B$4:$F$29,5,FALSE)/($F481-VLOOKUP(BB$2,怪物属性!$B$4:$F$29,4,FALSE))</f>
        <v>34.706422018348626</v>
      </c>
      <c r="BC481" s="153">
        <f>$E481/(VLOOKUP(BC$2,怪物属性!$B$4:$F$29,3,FALSE)-$G481)/IF(BB481&lt;0,ABS(BB481),BB481)</f>
        <v>0.43140971251963062</v>
      </c>
      <c r="BD481" s="152">
        <f>VLOOKUP(BD$2,怪物属性!$B$4:$F$29,5,FALSE)/($F481-VLOOKUP(BD$2,怪物属性!$B$4:$F$29,4,FALSE))</f>
        <v>38.376466405972273</v>
      </c>
      <c r="BE481" s="153">
        <f>$E481/(VLOOKUP(BE$2,怪物属性!$B$4:$F$29,3,FALSE)-$G481)/IF(BD481&lt;0,ABS(BD481),BD481)</f>
        <v>0.24186922047565887</v>
      </c>
    </row>
    <row r="482" spans="1:57" x14ac:dyDescent="0.15">
      <c r="A482" s="30">
        <f>VLOOKUP(B482,装备升级!W:AB,静态模拟!C482+1,FALSE)+IF(静态模拟!D482=0,0,VLOOKUP(B482,装备强化!AP:AZ,静态模拟!D482+1,FALSE))</f>
        <v>4808</v>
      </c>
      <c r="B482" s="149">
        <v>40</v>
      </c>
      <c r="C482" s="149">
        <v>4</v>
      </c>
      <c r="D482" s="149">
        <v>3</v>
      </c>
      <c r="E482" s="149">
        <f t="shared" si="22"/>
        <v>82350</v>
      </c>
      <c r="F482" s="22">
        <f t="shared" si="23"/>
        <v>27450</v>
      </c>
      <c r="G482" s="22">
        <f t="shared" si="24"/>
        <v>13725</v>
      </c>
      <c r="H482" s="152">
        <f>VLOOKUP(H$2,怪物属性!$B$4:$F$29,5,FALSE)/($F482-VLOOKUP(H$2,怪物属性!$B$4:$F$29,4,FALSE))</f>
        <v>0.40768509840674788</v>
      </c>
      <c r="I482" s="153">
        <f>$E482/(VLOOKUP(I$2,怪物属性!$B$4:$F$29,3,FALSE)-$G482)/IF(H482&lt;0,ABS(H482),H482)</f>
        <v>-16.589531696044226</v>
      </c>
      <c r="J482" s="152">
        <f>VLOOKUP(J$2,怪物属性!$B$4:$F$29,5,FALSE)/($F482-VLOOKUP(J$2,怪物属性!$B$4:$F$29,4,FALSE))</f>
        <v>0.60577467446688049</v>
      </c>
      <c r="K482" s="153">
        <f>$E482/(VLOOKUP(K$2,怪物属性!$B$4:$F$29,3,FALSE)-$G482)/IF(J482&lt;0,ABS(J482),J482)</f>
        <v>-11.566547733686608</v>
      </c>
      <c r="L482" s="152">
        <f>VLOOKUP(L$2,怪物属性!$B$4:$F$29,5,FALSE)/($F482-VLOOKUP(L$2,怪物属性!$B$4:$F$29,4,FALSE))</f>
        <v>0.96496161738998254</v>
      </c>
      <c r="M482" s="153">
        <f>$E482/(VLOOKUP(M$2,怪物属性!$B$4:$F$29,3,FALSE)-$G482)/IF(L482&lt;0,ABS(L482),L482)</f>
        <v>-7.5335612594517958</v>
      </c>
      <c r="N482" s="152">
        <f>VLOOKUP(N$2,怪物属性!$B$4:$F$29,5,FALSE)/($F482-VLOOKUP(N$2,怪物属性!$B$4:$F$29,4,FALSE))</f>
        <v>1.2646563600183682</v>
      </c>
      <c r="O482" s="153">
        <f>$E482/(VLOOKUP(O$2,怪物属性!$B$4:$F$29,3,FALSE)-$G482)/IF(N482&lt;0,ABS(N482),N482)</f>
        <v>-5.9728951814322011</v>
      </c>
      <c r="P482" s="152">
        <f>VLOOKUP(P$2,怪物属性!$B$4:$F$29,5,FALSE)/($F482-VLOOKUP(P$2,怪物属性!$B$4:$F$29,4,FALSE))</f>
        <v>1.7672742687579484</v>
      </c>
      <c r="Q482" s="153">
        <f>$E482/(VLOOKUP(Q$2,怪物属性!$B$4:$F$29,3,FALSE)-$G482)/IF(P482&lt;0,ABS(P482),P482)</f>
        <v>-4.449267791302983</v>
      </c>
      <c r="R482" s="152">
        <f>VLOOKUP(R$2,怪物属性!$B$4:$F$29,5,FALSE)/($F482-VLOOKUP(R$2,怪物属性!$B$4:$F$29,4,FALSE))</f>
        <v>2.1867743563856639</v>
      </c>
      <c r="S482" s="153">
        <f>$E482/(VLOOKUP(S$2,怪物属性!$B$4:$F$29,3,FALSE)-$G482)/IF(R482&lt;0,ABS(R482),R482)</f>
        <v>-3.7586791467403069</v>
      </c>
      <c r="T482" s="152">
        <f>VLOOKUP(T$2,怪物属性!$B$4:$F$29,5,FALSE)/($F482-VLOOKUP(T$2,怪物属性!$B$4:$F$29,4,FALSE))</f>
        <v>2.8407384230287858</v>
      </c>
      <c r="U482" s="153">
        <f>$E482/(VLOOKUP(U$2,怪物属性!$B$4:$F$29,3,FALSE)-$G482)/IF(T482&lt;0,ABS(T482),T482)</f>
        <v>-3.0240915411415119</v>
      </c>
      <c r="V482" s="152">
        <f>VLOOKUP(V$2,怪物属性!$B$4:$F$29,5,FALSE)/($F482-VLOOKUP(V$2,怪物属性!$B$4:$F$29,4,FALSE))</f>
        <v>3.3569739952718676</v>
      </c>
      <c r="W482" s="153">
        <f>$E482/(VLOOKUP(W$2,怪物属性!$B$4:$F$29,3,FALSE)-$G482)/IF(V482&lt;0,ABS(V482),V482)</f>
        <v>-2.6815720514604902</v>
      </c>
      <c r="X482" s="152">
        <f>VLOOKUP(X$2,怪物属性!$B$4:$F$29,5,FALSE)/($F482-VLOOKUP(X$2,怪物属性!$B$4:$F$29,4,FALSE))</f>
        <v>4.1644634988686438</v>
      </c>
      <c r="Y482" s="153">
        <f>$E482/(VLOOKUP(Y$2,怪物属性!$B$4:$F$29,3,FALSE)-$G482)/IF(X482&lt;0,ABS(X482),X482)</f>
        <v>-2.2708378441313326</v>
      </c>
      <c r="Z482" s="152">
        <f>VLOOKUP(Z$2,怪物属性!$B$4:$F$29,5,FALSE)/($F482-VLOOKUP(Z$2,怪物属性!$B$4:$F$29,4,FALSE))</f>
        <v>4.7946717868714748</v>
      </c>
      <c r="AA482" s="153">
        <f>$E482/(VLOOKUP(AA$2,怪物属性!$B$4:$F$29,3,FALSE)-$G482)/IF(Z482&lt;0,ABS(Z482),Z482)</f>
        <v>-2.0790842952024051</v>
      </c>
      <c r="AB482" s="152">
        <f>VLOOKUP(AB$2,怪物属性!$B$4:$F$29,5,FALSE)/($F482-VLOOKUP(AB$2,怪物属性!$B$4:$F$29,4,FALSE))</f>
        <v>7.7656471372614382</v>
      </c>
      <c r="AC482" s="153">
        <f>$E482/(VLOOKUP(AC$2,怪物属性!$B$4:$F$29,3,FALSE)-$G482)/IF(AB482&lt;0,ABS(AB482),AB482)</f>
        <v>-1.7112145118096629</v>
      </c>
      <c r="AD482" s="152">
        <f>VLOOKUP(AD$2,怪物属性!$B$4:$F$29,5,FALSE)/($F482-VLOOKUP(AD$2,怪物属性!$B$4:$F$29,4,FALSE))</f>
        <v>8.8548244319858362</v>
      </c>
      <c r="AE482" s="153">
        <f>$E482/(VLOOKUP(AE$2,怪物属性!$B$4:$F$29,3,FALSE)-$G482)/IF(AD482&lt;0,ABS(AD482),AD482)</f>
        <v>-1.6654754648104135</v>
      </c>
      <c r="AF482" s="152">
        <f>VLOOKUP(AF$2,怪物属性!$B$4:$F$29,5,FALSE)/($F482-VLOOKUP(AF$2,怪物属性!$B$4:$F$29,4,FALSE))</f>
        <v>10.47845379298575</v>
      </c>
      <c r="AG482" s="153">
        <f>$E482/(VLOOKUP(AG$2,怪物属性!$B$4:$F$29,3,FALSE)-$G482)/IF(AF482&lt;0,ABS(AF482),AF482)</f>
        <v>-1.587032296613941</v>
      </c>
      <c r="AH482" s="152">
        <f>VLOOKUP(AH$2,怪物属性!$B$4:$F$29,5,FALSE)/($F482-VLOOKUP(AH$2,怪物属性!$B$4:$F$29,4,FALSE))</f>
        <v>11.767795438838977</v>
      </c>
      <c r="AI482" s="153">
        <f>$E482/(VLOOKUP(AI$2,怪物属性!$B$4:$F$29,3,FALSE)-$G482)/IF(AH482&lt;0,ABS(AH482),AH482)</f>
        <v>-1.6210128010554663</v>
      </c>
      <c r="AJ482" s="152">
        <f>VLOOKUP(AJ$2,怪物属性!$B$4:$F$29,5,FALSE)/($F482-VLOOKUP(AJ$2,怪物属性!$B$4:$F$29,4,FALSE))</f>
        <v>13.666725013127953</v>
      </c>
      <c r="AK482" s="153">
        <f>$E482/(VLOOKUP(AK$2,怪物属性!$B$4:$F$29,3,FALSE)-$G482)/IF(AJ482&lt;0,ABS(AJ482),AJ482)</f>
        <v>-1.6485866022854343</v>
      </c>
      <c r="AL482" s="152">
        <f>VLOOKUP(AL$2,怪物属性!$B$4:$F$29,5,FALSE)/($F482-VLOOKUP(AL$2,怪物属性!$B$4:$F$29,4,FALSE))</f>
        <v>15.228033565688408</v>
      </c>
      <c r="AM482" s="153">
        <f>$E482/(VLOOKUP(AM$2,怪物属性!$B$4:$F$29,3,FALSE)-$G482)/IF(AL482&lt;0,ABS(AL482),AL482)</f>
        <v>-1.842517716709932</v>
      </c>
      <c r="AN482" s="152">
        <f>VLOOKUP(AN$2,怪物属性!$B$4:$F$29,5,FALSE)/($F482-VLOOKUP(AN$2,怪物属性!$B$4:$F$29,4,FALSE))</f>
        <v>17.430816335719754</v>
      </c>
      <c r="AO482" s="153">
        <f>$E482/(VLOOKUP(AO$2,怪物属性!$B$4:$F$29,3,FALSE)-$G482)/IF(AN482&lt;0,ABS(AN482),AN482)</f>
        <v>-2.1062824205679345</v>
      </c>
      <c r="AP482" s="152">
        <f>VLOOKUP(AP$2,怪物属性!$B$4:$F$29,5,FALSE)/($F482-VLOOKUP(AP$2,怪物属性!$B$4:$F$29,4,FALSE))</f>
        <v>19.1602634467618</v>
      </c>
      <c r="AQ482" s="153">
        <f>$E482/(VLOOKUP(AQ$2,怪物属性!$B$4:$F$29,3,FALSE)-$G482)/IF(AP482&lt;0,ABS(AP482),AP482)</f>
        <v>-2.8826006742258192</v>
      </c>
      <c r="AR482" s="152">
        <f>VLOOKUP(AR$2,怪物属性!$B$4:$F$29,5,FALSE)/($F482-VLOOKUP(AR$2,怪物属性!$B$4:$F$29,4,FALSE))</f>
        <v>21.676459650427667</v>
      </c>
      <c r="AS482" s="153">
        <f>$E482/(VLOOKUP(AS$2,怪物属性!$B$4:$F$29,3,FALSE)-$G482)/IF(AR482&lt;0,ABS(AR482),AR482)</f>
        <v>-5.2400718903518326</v>
      </c>
      <c r="AT482" s="152">
        <f>VLOOKUP(AT$2,怪物属性!$B$4:$F$29,5,FALSE)/($F482-VLOOKUP(AT$2,怪物属性!$B$4:$F$29,4,FALSE))</f>
        <v>23.65005211788117</v>
      </c>
      <c r="AU482" s="153">
        <f>$E482/(VLOOKUP(AU$2,怪物属性!$B$4:$F$29,3,FALSE)-$G482)/IF(AT482&lt;0,ABS(AT482),AT482)</f>
        <v>23.213479499477121</v>
      </c>
      <c r="AV482" s="152">
        <f>VLOOKUP(AV$2,怪物属性!$B$4:$F$29,5,FALSE)/($F482-VLOOKUP(AV$2,怪物属性!$B$4:$F$29,4,FALSE))</f>
        <v>26.581805838424984</v>
      </c>
      <c r="AW482" s="153">
        <f>$E482/(VLOOKUP(AW$2,怪物属性!$B$4:$F$29,3,FALSE)-$G482)/IF(AV482&lt;0,ABS(AV482),AV482)</f>
        <v>2.6254098768692007</v>
      </c>
      <c r="AX482" s="152">
        <f>VLOOKUP(AX$2,怪物属性!$B$4:$F$29,5,FALSE)/($F482-VLOOKUP(AX$2,怪物属性!$B$4:$F$29,4,FALSE))</f>
        <v>28.843298046816759</v>
      </c>
      <c r="AY482" s="153">
        <f>$E482/(VLOOKUP(AY$2,怪物属性!$B$4:$F$29,3,FALSE)-$G482)/IF(AX482&lt;0,ABS(AX482),AX482)</f>
        <v>1.2723184742258329</v>
      </c>
      <c r="AZ482" s="152">
        <f>VLOOKUP(AZ$2,怪物属性!$B$4:$F$29,5,FALSE)/($F482-VLOOKUP(AZ$2,怪物属性!$B$4:$F$29,4,FALSE))</f>
        <v>32.051493305870238</v>
      </c>
      <c r="BA482" s="153">
        <f>$E482/(VLOOKUP(BA$2,怪物属性!$B$4:$F$29,3,FALSE)-$G482)/IF(AZ482&lt;0,ABS(AZ482),AZ482)</f>
        <v>0.69253451896379969</v>
      </c>
      <c r="BB482" s="152">
        <f>VLOOKUP(BB$2,怪物属性!$B$4:$F$29,5,FALSE)/($F482-VLOOKUP(BB$2,怪物属性!$B$4:$F$29,4,FALSE))</f>
        <v>34.631663974151856</v>
      </c>
      <c r="BC482" s="153">
        <f>$E482/(VLOOKUP(BC$2,怪物属性!$B$4:$F$29,3,FALSE)-$G482)/IF(BB482&lt;0,ABS(BB482),BB482)</f>
        <v>0.43455440421504388</v>
      </c>
      <c r="BD482" s="152">
        <f>VLOOKUP(BD$2,怪物属性!$B$4:$F$29,5,FALSE)/($F482-VLOOKUP(BD$2,怪物属性!$B$4:$F$29,4,FALSE))</f>
        <v>38.285731173897624</v>
      </c>
      <c r="BE482" s="153">
        <f>$E482/(VLOOKUP(BE$2,怪物属性!$B$4:$F$29,3,FALSE)-$G482)/IF(BD482&lt;0,ABS(BD482),BD482)</f>
        <v>0.24334561455197523</v>
      </c>
    </row>
    <row r="483" spans="1:57" x14ac:dyDescent="0.15">
      <c r="A483" s="30">
        <f>VLOOKUP(B483,装备升级!W:AB,静态模拟!C483+1,FALSE)+IF(静态模拟!D483=0,0,VLOOKUP(B483,装备强化!AP:AZ,静态模拟!D483+1,FALSE))</f>
        <v>7028</v>
      </c>
      <c r="B483" s="149">
        <v>40</v>
      </c>
      <c r="C483" s="149">
        <v>4</v>
      </c>
      <c r="D483" s="149">
        <v>4</v>
      </c>
      <c r="E483" s="149">
        <f t="shared" si="22"/>
        <v>82470</v>
      </c>
      <c r="F483" s="22">
        <f t="shared" si="23"/>
        <v>27490</v>
      </c>
      <c r="G483" s="22">
        <f t="shared" si="24"/>
        <v>13745</v>
      </c>
      <c r="H483" s="152">
        <f>VLOOKUP(H$2,怪物属性!$B$4:$F$29,5,FALSE)/($F483-VLOOKUP(H$2,怪物属性!$B$4:$F$29,4,FALSE))</f>
        <v>0.40707467714766987</v>
      </c>
      <c r="I483" s="153">
        <f>$E483/(VLOOKUP(I$2,怪物属性!$B$4:$F$29,3,FALSE)-$G483)/IF(H483&lt;0,ABS(H483),H483)</f>
        <v>-16.611333280555524</v>
      </c>
      <c r="J483" s="152">
        <f>VLOOKUP(J$2,怪物属性!$B$4:$F$29,5,FALSE)/($F483-VLOOKUP(J$2,怪物属性!$B$4:$F$29,4,FALSE))</f>
        <v>0.60486150367439229</v>
      </c>
      <c r="K483" s="153">
        <f>$E483/(VLOOKUP(K$2,怪物属性!$B$4:$F$29,3,FALSE)-$G483)/IF(J483&lt;0,ABS(J483),J483)</f>
        <v>-11.581182509321584</v>
      </c>
      <c r="L483" s="152">
        <f>VLOOKUP(L$2,怪物属性!$B$4:$F$29,5,FALSE)/($F483-VLOOKUP(L$2,怪物属性!$B$4:$F$29,4,FALSE))</f>
        <v>0.96349700235258406</v>
      </c>
      <c r="M483" s="153">
        <f>$E483/(VLOOKUP(M$2,怪物属性!$B$4:$F$29,3,FALSE)-$G483)/IF(L483&lt;0,ABS(L483),L483)</f>
        <v>-7.5426907083882773</v>
      </c>
      <c r="N483" s="152">
        <f>VLOOKUP(N$2,怪物属性!$B$4:$F$29,5,FALSE)/($F483-VLOOKUP(N$2,怪物属性!$B$4:$F$29,4,FALSE))</f>
        <v>1.2627235213204953</v>
      </c>
      <c r="O483" s="153">
        <f>$E483/(VLOOKUP(O$2,怪物属性!$B$4:$F$29,3,FALSE)-$G483)/IF(N483&lt;0,ABS(N483),N483)</f>
        <v>-5.9797847601471155</v>
      </c>
      <c r="P483" s="152">
        <f>VLOOKUP(P$2,怪物属性!$B$4:$F$29,5,FALSE)/($F483-VLOOKUP(P$2,怪物属性!$B$4:$F$29,4,FALSE))</f>
        <v>1.7645542344838201</v>
      </c>
      <c r="Q483" s="153">
        <f>$E483/(VLOOKUP(Q$2,怪物属性!$B$4:$F$29,3,FALSE)-$G483)/IF(P483&lt;0,ABS(P483),P483)</f>
        <v>-4.4541138176936954</v>
      </c>
      <c r="R483" s="152">
        <f>VLOOKUP(R$2,怪物属性!$B$4:$F$29,5,FALSE)/($F483-VLOOKUP(R$2,怪物属性!$B$4:$F$29,4,FALSE))</f>
        <v>2.1833830884348466</v>
      </c>
      <c r="S483" s="153">
        <f>$E483/(VLOOKUP(S$2,怪物属性!$B$4:$F$29,3,FALSE)-$G483)/IF(R483&lt;0,ABS(R483),R483)</f>
        <v>-3.7624921128502309</v>
      </c>
      <c r="T483" s="152">
        <f>VLOOKUP(T$2,怪物属性!$B$4:$F$29,5,FALSE)/($F483-VLOOKUP(T$2,怪物属性!$B$4:$F$29,4,FALSE))</f>
        <v>2.8363011558887847</v>
      </c>
      <c r="U483" s="153">
        <f>$E483/(VLOOKUP(U$2,怪物属性!$B$4:$F$29,3,FALSE)-$G483)/IF(T483&lt;0,ABS(T483),T483)</f>
        <v>-3.0269208878496543</v>
      </c>
      <c r="V483" s="152">
        <f>VLOOKUP(V$2,怪物属性!$B$4:$F$29,5,FALSE)/($F483-VLOOKUP(V$2,怪物属性!$B$4:$F$29,4,FALSE))</f>
        <v>3.3516915814319432</v>
      </c>
      <c r="W483" s="153">
        <f>$E483/(VLOOKUP(W$2,怪物属性!$B$4:$F$29,3,FALSE)-$G483)/IF(V483&lt;0,ABS(V483),V483)</f>
        <v>-2.6838444497701741</v>
      </c>
      <c r="X483" s="152">
        <f>VLOOKUP(X$2,怪物属性!$B$4:$F$29,5,FALSE)/($F483-VLOOKUP(X$2,怪物属性!$B$4:$F$29,4,FALSE))</f>
        <v>4.1578613610241373</v>
      </c>
      <c r="Y483" s="153">
        <f>$E483/(VLOOKUP(Y$2,怪物属性!$B$4:$F$29,3,FALSE)-$G483)/IF(X483&lt;0,ABS(X483),X483)</f>
        <v>-2.2725385170927481</v>
      </c>
      <c r="Z483" s="152">
        <f>VLOOKUP(Z$2,怪物属性!$B$4:$F$29,5,FALSE)/($F483-VLOOKUP(Z$2,怪物属性!$B$4:$F$29,4,FALSE))</f>
        <v>4.7870122608730377</v>
      </c>
      <c r="AA483" s="153">
        <f>$E483/(VLOOKUP(AA$2,怪物属性!$B$4:$F$29,3,FALSE)-$G483)/IF(Z483&lt;0,ABS(Z483),Z483)</f>
        <v>-2.0804087422429287</v>
      </c>
      <c r="AB483" s="152">
        <f>VLOOKUP(AB$2,怪物属性!$B$4:$F$29,5,FALSE)/($F483-VLOOKUP(AB$2,怪物属性!$B$4:$F$29,4,FALSE))</f>
        <v>7.7527248523171641</v>
      </c>
      <c r="AC483" s="153">
        <f>$E483/(VLOOKUP(AC$2,怪物属性!$B$4:$F$29,3,FALSE)-$G483)/IF(AB483&lt;0,ABS(AB483),AB483)</f>
        <v>-1.7110423396123937</v>
      </c>
      <c r="AD483" s="152">
        <f>VLOOKUP(AD$2,怪物属性!$B$4:$F$29,5,FALSE)/($F483-VLOOKUP(AD$2,怪物属性!$B$4:$F$29,4,FALSE))</f>
        <v>8.8399192021209441</v>
      </c>
      <c r="AE483" s="153">
        <f>$E483/(VLOOKUP(AE$2,怪物属性!$B$4:$F$29,3,FALSE)-$G483)/IF(AD483&lt;0,ABS(AD483),AD483)</f>
        <v>-1.6647521038885644</v>
      </c>
      <c r="AF483" s="152">
        <f>VLOOKUP(AF$2,怪物属性!$B$4:$F$29,5,FALSE)/($F483-VLOOKUP(AF$2,怪物属性!$B$4:$F$29,4,FALSE))</f>
        <v>10.460601414089787</v>
      </c>
      <c r="AG483" s="153">
        <f>$E483/(VLOOKUP(AG$2,怪物属性!$B$4:$F$29,3,FALSE)-$G483)/IF(AF483&lt;0,ABS(AF483),AF483)</f>
        <v>-1.5856532438394177</v>
      </c>
      <c r="AH483" s="152">
        <f>VLOOKUP(AH$2,怪物属性!$B$4:$F$29,5,FALSE)/($F483-VLOOKUP(AH$2,怪物属性!$B$4:$F$29,4,FALSE))</f>
        <v>11.747499137633667</v>
      </c>
      <c r="AI483" s="153">
        <f>$E483/(VLOOKUP(AI$2,怪物属性!$B$4:$F$29,3,FALSE)-$G483)/IF(AH483&lt;0,ABS(AH483),AH483)</f>
        <v>-1.6186805586361059</v>
      </c>
      <c r="AJ483" s="152">
        <f>VLOOKUP(AJ$2,怪物属性!$B$4:$F$29,5,FALSE)/($F483-VLOOKUP(AJ$2,怪物属性!$B$4:$F$29,4,FALSE))</f>
        <v>13.642844661890617</v>
      </c>
      <c r="AK483" s="153">
        <f>$E483/(VLOOKUP(AK$2,怪物属性!$B$4:$F$29,3,FALSE)-$G483)/IF(AJ483&lt;0,ABS(AJ483),AJ483)</f>
        <v>-1.6448780941716576</v>
      </c>
      <c r="AL483" s="152">
        <f>VLOOKUP(AL$2,怪物属性!$B$4:$F$29,5,FALSE)/($F483-VLOOKUP(AL$2,怪物属性!$B$4:$F$29,4,FALSE))</f>
        <v>15.201037096130834</v>
      </c>
      <c r="AM483" s="153">
        <f>$E483/(VLOOKUP(AM$2,怪物属性!$B$4:$F$29,3,FALSE)-$G483)/IF(AL483&lt;0,ABS(AL483),AL483)</f>
        <v>-1.8359687740468731</v>
      </c>
      <c r="AN483" s="152">
        <f>VLOOKUP(AN$2,怪物属性!$B$4:$F$29,5,FALSE)/($F483-VLOOKUP(AN$2,怪物属性!$B$4:$F$29,4,FALSE))</f>
        <v>17.399478628252954</v>
      </c>
      <c r="AO483" s="153">
        <f>$E483/(VLOOKUP(AO$2,怪物属性!$B$4:$F$29,3,FALSE)-$G483)/IF(AN483&lt;0,ABS(AN483),AN483)</f>
        <v>-2.0944751193955815</v>
      </c>
      <c r="AP483" s="152">
        <f>VLOOKUP(AP$2,怪物属性!$B$4:$F$29,5,FALSE)/($F483-VLOOKUP(AP$2,怪物属性!$B$4:$F$29,4,FALSE))</f>
        <v>19.125273922571221</v>
      </c>
      <c r="AQ483" s="153">
        <f>$E483/(VLOOKUP(AQ$2,怪物属性!$B$4:$F$29,3,FALSE)-$G483)/IF(AP483&lt;0,ABS(AP483),AP483)</f>
        <v>-2.8538021851026207</v>
      </c>
      <c r="AR483" s="152">
        <f>VLOOKUP(AR$2,怪物属性!$B$4:$F$29,5,FALSE)/($F483-VLOOKUP(AR$2,怪物属性!$B$4:$F$29,4,FALSE))</f>
        <v>21.6362286562732</v>
      </c>
      <c r="AS483" s="153">
        <f>$E483/(VLOOKUP(AS$2,怪物属性!$B$4:$F$29,3,FALSE)-$G483)/IF(AR483&lt;0,ABS(AR483),AR483)</f>
        <v>-5.1163254158476219</v>
      </c>
      <c r="AT483" s="152">
        <f>VLOOKUP(AT$2,怪物属性!$B$4:$F$29,5,FALSE)/($F483-VLOOKUP(AT$2,怪物属性!$B$4:$F$29,4,FALSE))</f>
        <v>23.605315426085312</v>
      </c>
      <c r="AU483" s="153">
        <f>$E483/(VLOOKUP(AU$2,怪物属性!$B$4:$F$29,3,FALSE)-$G483)/IF(AT483&lt;0,ABS(AT483),AT483)</f>
        <v>26.874651066241704</v>
      </c>
      <c r="AV483" s="152">
        <f>VLOOKUP(AV$2,怪物属性!$B$4:$F$29,5,FALSE)/($F483-VLOOKUP(AV$2,怪物属性!$B$4:$F$29,4,FALSE))</f>
        <v>26.530345561901076</v>
      </c>
      <c r="AW483" s="153">
        <f>$E483/(VLOOKUP(AW$2,怪物属性!$B$4:$F$29,3,FALSE)-$G483)/IF(AV483&lt;0,ABS(AV483),AV483)</f>
        <v>2.6797550533341967</v>
      </c>
      <c r="AX483" s="152">
        <f>VLOOKUP(AX$2,怪物属性!$B$4:$F$29,5,FALSE)/($F483-VLOOKUP(AX$2,怪物属性!$B$4:$F$29,4,FALSE))</f>
        <v>28.786072119438519</v>
      </c>
      <c r="AY483" s="153">
        <f>$E483/(VLOOKUP(AY$2,怪物属性!$B$4:$F$29,3,FALSE)-$G483)/IF(AX483&lt;0,ABS(AX483),AX483)</f>
        <v>1.2881866750876949</v>
      </c>
      <c r="AZ483" s="152">
        <f>VLOOKUP(AZ$2,怪物属性!$B$4:$F$29,5,FALSE)/($F483-VLOOKUP(AZ$2,怪物属性!$B$4:$F$29,4,FALSE))</f>
        <v>31.985611510791365</v>
      </c>
      <c r="BA483" s="153">
        <f>$E483/(VLOOKUP(BA$2,怪物属性!$B$4:$F$29,3,FALSE)-$G483)/IF(AZ483&lt;0,ABS(AZ483),AZ483)</f>
        <v>0.6987389779430857</v>
      </c>
      <c r="BB483" s="152">
        <f>VLOOKUP(BB$2,怪物属性!$B$4:$F$29,5,FALSE)/($F483-VLOOKUP(BB$2,怪物属性!$B$4:$F$29,4,FALSE))</f>
        <v>34.557227297152068</v>
      </c>
      <c r="BC483" s="153">
        <f>$E483/(VLOOKUP(BC$2,怪物属性!$B$4:$F$29,3,FALSE)-$G483)/IF(BB483&lt;0,ABS(BB483),BB483)</f>
        <v>0.43772490572881395</v>
      </c>
      <c r="BD483" s="152">
        <f>VLOOKUP(BD$2,怪物属性!$B$4:$F$29,5,FALSE)/($F483-VLOOKUP(BD$2,怪物属性!$B$4:$F$29,4,FALSE))</f>
        <v>38.195423988677909</v>
      </c>
      <c r="BE483" s="153">
        <f>$E483/(VLOOKUP(BE$2,怪物属性!$B$4:$F$29,3,FALSE)-$G483)/IF(BD483&lt;0,ABS(BD483),BD483)</f>
        <v>0.24483038565832468</v>
      </c>
    </row>
    <row r="484" spans="1:57" x14ac:dyDescent="0.15">
      <c r="A484" s="30">
        <f>VLOOKUP(B484,装备升级!W:AB,静态模拟!C484+1,FALSE)+IF(静态模拟!D484=0,0,VLOOKUP(B484,装备强化!AP:AZ,静态模拟!D484+1,FALSE))</f>
        <v>10244</v>
      </c>
      <c r="B484" s="149">
        <v>40</v>
      </c>
      <c r="C484" s="149">
        <v>4</v>
      </c>
      <c r="D484" s="149">
        <v>5</v>
      </c>
      <c r="E484" s="149">
        <f t="shared" si="22"/>
        <v>82590</v>
      </c>
      <c r="F484" s="22">
        <f t="shared" si="23"/>
        <v>27530</v>
      </c>
      <c r="G484" s="22">
        <f t="shared" si="24"/>
        <v>13765</v>
      </c>
      <c r="H484" s="152">
        <f>VLOOKUP(H$2,怪物属性!$B$4:$F$29,5,FALSE)/($F484-VLOOKUP(H$2,怪物属性!$B$4:$F$29,4,FALSE))</f>
        <v>0.40646608110633525</v>
      </c>
      <c r="I484" s="153">
        <f>$E484/(VLOOKUP(I$2,怪物属性!$B$4:$F$29,3,FALSE)-$G484)/IF(H484&lt;0,ABS(H484),H484)</f>
        <v>-16.63313574057765</v>
      </c>
      <c r="J484" s="152">
        <f>VLOOKUP(J$2,怪物属性!$B$4:$F$29,5,FALSE)/($F484-VLOOKUP(J$2,怪物属性!$B$4:$F$29,4,FALSE))</f>
        <v>0.60395108184383817</v>
      </c>
      <c r="K484" s="153">
        <f>$E484/(VLOOKUP(K$2,怪物属性!$B$4:$F$29,3,FALSE)-$G484)/IF(J484&lt;0,ABS(J484),J484)</f>
        <v>-11.595818365242806</v>
      </c>
      <c r="L484" s="152">
        <f>VLOOKUP(L$2,怪物属性!$B$4:$F$29,5,FALSE)/($F484-VLOOKUP(L$2,怪物属性!$B$4:$F$29,4,FALSE))</f>
        <v>0.96203682655148892</v>
      </c>
      <c r="M484" s="153">
        <f>$E484/(VLOOKUP(M$2,怪物属性!$B$4:$F$29,3,FALSE)-$G484)/IF(L484&lt;0,ABS(L484),L484)</f>
        <v>-7.5518212915503202</v>
      </c>
      <c r="N484" s="152">
        <f>VLOOKUP(N$2,怪物属性!$B$4:$F$29,5,FALSE)/($F484-VLOOKUP(N$2,怪物属性!$B$4:$F$29,4,FALSE))</f>
        <v>1.2607965817182969</v>
      </c>
      <c r="O484" s="153">
        <f>$E484/(VLOOKUP(O$2,怪物属性!$B$4:$F$29,3,FALSE)-$G484)/IF(N484&lt;0,ABS(N484),N484)</f>
        <v>-5.9866757008997205</v>
      </c>
      <c r="P484" s="152">
        <f>VLOOKUP(P$2,怪物属性!$B$4:$F$29,5,FALSE)/($F484-VLOOKUP(P$2,怪物属性!$B$4:$F$29,4,FALSE))</f>
        <v>1.7618425602212917</v>
      </c>
      <c r="Q484" s="153">
        <f>$E484/(VLOOKUP(Q$2,怪物属性!$B$4:$F$29,3,FALSE)-$G484)/IF(P484&lt;0,ABS(P484),P484)</f>
        <v>-4.4589613180938175</v>
      </c>
      <c r="R484" s="152">
        <f>VLOOKUP(R$2,怪物属性!$B$4:$F$29,5,FALSE)/($F484-VLOOKUP(R$2,怪物属性!$B$4:$F$29,4,FALSE))</f>
        <v>2.1800023226106142</v>
      </c>
      <c r="S484" s="153">
        <f>$E484/(VLOOKUP(S$2,怪物属性!$B$4:$F$29,3,FALSE)-$G484)/IF(R484&lt;0,ABS(R484),R484)</f>
        <v>-3.7663068632337482</v>
      </c>
      <c r="T484" s="152">
        <f>VLOOKUP(T$2,怪物属性!$B$4:$F$29,5,FALSE)/($F484-VLOOKUP(T$2,怪物属性!$B$4:$F$29,4,FALSE))</f>
        <v>2.8318777292576418</v>
      </c>
      <c r="U484" s="153">
        <f>$E484/(VLOOKUP(U$2,怪物属性!$B$4:$F$29,3,FALSE)-$G484)/IF(T484&lt;0,ABS(T484),T484)</f>
        <v>-3.0297522083037443</v>
      </c>
      <c r="V484" s="152">
        <f>VLOOKUP(V$2,怪物属性!$B$4:$F$29,5,FALSE)/($F484-VLOOKUP(V$2,怪物属性!$B$4:$F$29,4,FALSE))</f>
        <v>3.3464257659073056</v>
      </c>
      <c r="W484" s="153">
        <f>$E484/(VLOOKUP(W$2,怪物属性!$B$4:$F$29,3,FALSE)-$G484)/IF(V484&lt;0,ABS(V484),V484)</f>
        <v>-2.6861192185765881</v>
      </c>
      <c r="X484" s="152">
        <f>VLOOKUP(X$2,怪物属性!$B$4:$F$29,5,FALSE)/($F484-VLOOKUP(X$2,怪物属性!$B$4:$F$29,4,FALSE))</f>
        <v>4.1512801234616754</v>
      </c>
      <c r="Y484" s="153">
        <f>$E484/(VLOOKUP(Y$2,怪物属性!$B$4:$F$29,3,FALSE)-$G484)/IF(X484&lt;0,ABS(X484),X484)</f>
        <v>-2.2742418744053703</v>
      </c>
      <c r="Z484" s="152">
        <f>VLOOKUP(Z$2,怪物属性!$B$4:$F$29,5,FALSE)/($F484-VLOOKUP(Z$2,怪物属性!$B$4:$F$29,4,FALSE))</f>
        <v>4.7793771681486499</v>
      </c>
      <c r="AA484" s="153">
        <f>$E484/(VLOOKUP(AA$2,怪物属性!$B$4:$F$29,3,FALSE)-$G484)/IF(Z484&lt;0,ABS(Z484),Z484)</f>
        <v>-2.0817364556639246</v>
      </c>
      <c r="AB484" s="152">
        <f>VLOOKUP(AB$2,怪物属性!$B$4:$F$29,5,FALSE)/($F484-VLOOKUP(AB$2,怪物属性!$B$4:$F$29,4,FALSE))</f>
        <v>7.7398455021181158</v>
      </c>
      <c r="AC484" s="153">
        <f>$E484/(VLOOKUP(AC$2,怪物属性!$B$4:$F$29,3,FALSE)-$G484)/IF(AB484&lt;0,ABS(AB484),AB484)</f>
        <v>-1.7108795309052875</v>
      </c>
      <c r="AD484" s="152">
        <f>VLOOKUP(AD$2,怪物属性!$B$4:$F$29,5,FALSE)/($F484-VLOOKUP(AD$2,怪物属性!$B$4:$F$29,4,FALSE))</f>
        <v>8.8250640675545107</v>
      </c>
      <c r="AE484" s="153">
        <f>$E484/(VLOOKUP(AE$2,怪物属性!$B$4:$F$29,3,FALSE)-$G484)/IF(AD484&lt;0,ABS(AD484),AD484)</f>
        <v>-1.6640420137726208</v>
      </c>
      <c r="AF484" s="152">
        <f>VLOOKUP(AF$2,怪物属性!$B$4:$F$29,5,FALSE)/($F484-VLOOKUP(AF$2,怪物属性!$B$4:$F$29,4,FALSE))</f>
        <v>10.442809762734926</v>
      </c>
      <c r="AG484" s="153">
        <f>$E484/(VLOOKUP(AG$2,怪物属性!$B$4:$F$29,3,FALSE)-$G484)/IF(AF484&lt;0,ABS(AF484),AF484)</f>
        <v>-1.5842930714763139</v>
      </c>
      <c r="AH484" s="152">
        <f>VLOOKUP(AH$2,怪物属性!$B$4:$F$29,5,FALSE)/($F484-VLOOKUP(AH$2,怪物属性!$B$4:$F$29,4,FALSE))</f>
        <v>11.727272727272727</v>
      </c>
      <c r="AI484" s="153">
        <f>$E484/(VLOOKUP(AI$2,怪物属性!$B$4:$F$29,3,FALSE)-$G484)/IF(AH484&lt;0,ABS(AH484),AH484)</f>
        <v>-1.6163778149035768</v>
      </c>
      <c r="AJ484" s="152">
        <f>VLOOKUP(AJ$2,怪物属性!$B$4:$F$29,5,FALSE)/($F484-VLOOKUP(AJ$2,怪物属性!$B$4:$F$29,4,FALSE))</f>
        <v>13.619047619047619</v>
      </c>
      <c r="AK484" s="153">
        <f>$E484/(VLOOKUP(AK$2,怪物属性!$B$4:$F$29,3,FALSE)-$G484)/IF(AJ484&lt;0,ABS(AJ484),AJ484)</f>
        <v>-1.641218051231583</v>
      </c>
      <c r="AL484" s="152">
        <f>VLOOKUP(AL$2,怪物属性!$B$4:$F$29,5,FALSE)/($F484-VLOOKUP(AL$2,怪物属性!$B$4:$F$29,4,FALSE))</f>
        <v>15.174136176613723</v>
      </c>
      <c r="AM484" s="153">
        <f>$E484/(VLOOKUP(AM$2,怪物属性!$B$4:$F$29,3,FALSE)-$G484)/IF(AL484&lt;0,ABS(AL484),AL484)</f>
        <v>-1.8295172927603434</v>
      </c>
      <c r="AN484" s="152">
        <f>VLOOKUP(AN$2,怪物属性!$B$4:$F$29,5,FALSE)/($F484-VLOOKUP(AN$2,怪物属性!$B$4:$F$29,4,FALSE))</f>
        <v>17.368253398537394</v>
      </c>
      <c r="AO484" s="153">
        <f>$E484/(VLOOKUP(AO$2,怪物属性!$B$4:$F$29,3,FALSE)-$G484)/IF(AN484&lt;0,ABS(AN484),AN484)</f>
        <v>-2.0828855538758453</v>
      </c>
      <c r="AP484" s="152">
        <f>VLOOKUP(AP$2,怪物属性!$B$4:$F$29,5,FALSE)/($F484-VLOOKUP(AP$2,怪物属性!$B$4:$F$29,4,FALSE))</f>
        <v>19.090411957710536</v>
      </c>
      <c r="AQ484" s="153">
        <f>$E484/(VLOOKUP(AQ$2,怪物属性!$B$4:$F$29,3,FALSE)-$G484)/IF(AP484&lt;0,ABS(AP484),AP484)</f>
        <v>-2.8257710739250936</v>
      </c>
      <c r="AR484" s="152">
        <f>VLOOKUP(AR$2,怪物属性!$B$4:$F$29,5,FALSE)/($F484-VLOOKUP(AR$2,怪物属性!$B$4:$F$29,4,FALSE))</f>
        <v>21.596146721007781</v>
      </c>
      <c r="AS484" s="153">
        <f>$E484/(VLOOKUP(AS$2,怪物属性!$B$4:$F$29,3,FALSE)-$G484)/IF(AR484&lt;0,ABS(AR484),AR484)</f>
        <v>-4.9990762569095715</v>
      </c>
      <c r="AT484" s="152">
        <f>VLOOKUP(AT$2,怪物属性!$B$4:$F$29,5,FALSE)/($F484-VLOOKUP(AT$2,怪物属性!$B$4:$F$29,4,FALSE))</f>
        <v>23.560747663551403</v>
      </c>
      <c r="AU484" s="153">
        <f>$E484/(VLOOKUP(AU$2,怪物属性!$B$4:$F$29,3,FALSE)-$G484)/IF(AT484&lt;0,ABS(AT484),AT484)</f>
        <v>31.867332588078323</v>
      </c>
      <c r="AV484" s="152">
        <f>VLOOKUP(AV$2,怪物属性!$B$4:$F$29,5,FALSE)/($F484-VLOOKUP(AV$2,怪物属性!$B$4:$F$29,4,FALSE))</f>
        <v>26.479084146459279</v>
      </c>
      <c r="AW484" s="153">
        <f>$E484/(VLOOKUP(AW$2,怪物属性!$B$4:$F$29,3,FALSE)-$G484)/IF(AV484&lt;0,ABS(AV484),AV484)</f>
        <v>2.7360224402149544</v>
      </c>
      <c r="AX484" s="152">
        <f>VLOOKUP(AX$2,怪物属性!$B$4:$F$29,5,FALSE)/($F484-VLOOKUP(AX$2,怪物属性!$B$4:$F$29,4,FALSE))</f>
        <v>28.729072818177318</v>
      </c>
      <c r="AY484" s="153">
        <f>$E484/(VLOOKUP(AY$2,怪物属性!$B$4:$F$29,3,FALSE)-$G484)/IF(AX484&lt;0,ABS(AX484),AX484)</f>
        <v>1.3043503703259227</v>
      </c>
      <c r="AZ484" s="152">
        <f>VLOOKUP(AZ$2,怪物属性!$B$4:$F$29,5,FALSE)/($F484-VLOOKUP(AZ$2,怪物属性!$B$4:$F$29,4,FALSE))</f>
        <v>31.92</v>
      </c>
      <c r="BA484" s="153">
        <f>$E484/(VLOOKUP(BA$2,怪物属性!$B$4:$F$29,3,FALSE)-$G484)/IF(AZ484&lt;0,ABS(AZ484),AZ484)</f>
        <v>0.70501526295302275</v>
      </c>
      <c r="BB484" s="152">
        <f>VLOOKUP(BB$2,怪物属性!$B$4:$F$29,5,FALSE)/($F484-VLOOKUP(BB$2,怪物属性!$B$4:$F$29,4,FALSE))</f>
        <v>34.483109919571042</v>
      </c>
      <c r="BC484" s="153">
        <f>$E484/(VLOOKUP(BC$2,怪物属性!$B$4:$F$29,3,FALSE)-$G484)/IF(BB484&lt;0,ABS(BB484),BB484)</f>
        <v>0.44092150214729975</v>
      </c>
      <c r="BD484" s="152">
        <f>VLOOKUP(BD$2,怪物属性!$B$4:$F$29,5,FALSE)/($F484-VLOOKUP(BD$2,怪物属性!$B$4:$F$29,4,FALSE))</f>
        <v>38.105541828450406</v>
      </c>
      <c r="BE484" s="153">
        <f>$E484/(VLOOKUP(BE$2,怪物属性!$B$4:$F$29,3,FALSE)-$G484)/IF(BD484&lt;0,ABS(BD484),BD484)</f>
        <v>0.2463235909173124</v>
      </c>
    </row>
    <row r="485" spans="1:57" x14ac:dyDescent="0.15">
      <c r="A485" s="30">
        <f>VLOOKUP(B485,装备升级!W:AB,静态模拟!C485+1,FALSE)+IF(静态模拟!D485=0,0,VLOOKUP(B485,装备强化!AP:AZ,静态模拟!D485+1,FALSE))</f>
        <v>14162</v>
      </c>
      <c r="B485" s="149">
        <v>40</v>
      </c>
      <c r="C485" s="149">
        <v>4</v>
      </c>
      <c r="D485" s="149">
        <v>6</v>
      </c>
      <c r="E485" s="149">
        <f t="shared" si="22"/>
        <v>82710</v>
      </c>
      <c r="F485" s="22">
        <f t="shared" si="23"/>
        <v>27570</v>
      </c>
      <c r="G485" s="22">
        <f t="shared" si="24"/>
        <v>13785</v>
      </c>
      <c r="H485" s="152">
        <f>VLOOKUP(H$2,怪物属性!$B$4:$F$29,5,FALSE)/($F485-VLOOKUP(H$2,怪物属性!$B$4:$F$29,4,FALSE))</f>
        <v>0.40585930210860233</v>
      </c>
      <c r="I485" s="153">
        <f>$E485/(VLOOKUP(I$2,怪物属性!$B$4:$F$29,3,FALSE)-$G485)/IF(H485&lt;0,ABS(H485),H485)</f>
        <v>-16.654939071817477</v>
      </c>
      <c r="J485" s="152">
        <f>VLOOKUP(J$2,怪物属性!$B$4:$F$29,5,FALSE)/($F485-VLOOKUP(J$2,怪物属性!$B$4:$F$29,4,FALSE))</f>
        <v>0.60304339658087547</v>
      </c>
      <c r="K485" s="153">
        <f>$E485/(VLOOKUP(K$2,怪物属性!$B$4:$F$29,3,FALSE)-$G485)/IF(J485&lt;0,ABS(J485),J485)</f>
        <v>-11.610455295963341</v>
      </c>
      <c r="L485" s="152">
        <f>VLOOKUP(L$2,怪物属性!$B$4:$F$29,5,FALSE)/($F485-VLOOKUP(L$2,怪物属性!$B$4:$F$29,4,FALSE))</f>
        <v>0.96058106983430436</v>
      </c>
      <c r="M485" s="153">
        <f>$E485/(VLOOKUP(M$2,怪物属性!$B$4:$F$29,3,FALSE)-$G485)/IF(L485&lt;0,ABS(L485),L485)</f>
        <v>-7.5609530029620267</v>
      </c>
      <c r="N485" s="152">
        <f>VLOOKUP(N$2,怪物属性!$B$4:$F$29,5,FALSE)/($F485-VLOOKUP(N$2,怪物属性!$B$4:$F$29,4,FALSE))</f>
        <v>1.2588755142465335</v>
      </c>
      <c r="O485" s="153">
        <f>$E485/(VLOOKUP(O$2,怪物属性!$B$4:$F$29,3,FALSE)-$G485)/IF(N485&lt;0,ABS(N485),N485)</f>
        <v>-5.9935679962349635</v>
      </c>
      <c r="P485" s="152">
        <f>VLOOKUP(P$2,怪物属性!$B$4:$F$29,5,FALSE)/($F485-VLOOKUP(P$2,怪物属性!$B$4:$F$29,4,FALSE))</f>
        <v>1.7591392074878207</v>
      </c>
      <c r="Q485" s="153">
        <f>$E485/(VLOOKUP(Q$2,怪物属性!$B$4:$F$29,3,FALSE)-$G485)/IF(P485&lt;0,ABS(P485),P485)</f>
        <v>-4.4638102841068283</v>
      </c>
      <c r="R485" s="152">
        <f>VLOOKUP(R$2,怪物属性!$B$4:$F$29,5,FALSE)/($F485-VLOOKUP(R$2,怪物属性!$B$4:$F$29,4,FALSE))</f>
        <v>2.1766320102036874</v>
      </c>
      <c r="S485" s="153">
        <f>$E485/(VLOOKUP(S$2,怪物属性!$B$4:$F$29,3,FALSE)-$G485)/IF(R485&lt;0,ABS(R485),R485)</f>
        <v>-3.7701233872691264</v>
      </c>
      <c r="T485" s="152">
        <f>VLOOKUP(T$2,怪物属性!$B$4:$F$29,5,FALSE)/($F485-VLOOKUP(T$2,怪物属性!$B$4:$F$29,4,FALSE))</f>
        <v>2.8274680784802242</v>
      </c>
      <c r="U485" s="153">
        <f>$E485/(VLOOKUP(U$2,怪物属性!$B$4:$F$29,3,FALSE)-$G485)/IF(T485&lt;0,ABS(T485),T485)</f>
        <v>-3.0325854902266984</v>
      </c>
      <c r="V485" s="152">
        <f>VLOOKUP(V$2,怪物属性!$B$4:$F$29,5,FALSE)/($F485-VLOOKUP(V$2,怪物属性!$B$4:$F$29,4,FALSE))</f>
        <v>3.3411764705882354</v>
      </c>
      <c r="W485" s="153">
        <f>$E485/(VLOOKUP(W$2,怪物属性!$B$4:$F$29,3,FALSE)-$G485)/IF(V485&lt;0,ABS(V485),V485)</f>
        <v>-2.6883963424334012</v>
      </c>
      <c r="X485" s="152">
        <f>VLOOKUP(X$2,怪物属性!$B$4:$F$29,5,FALSE)/($F485-VLOOKUP(X$2,怪物属性!$B$4:$F$29,4,FALSE))</f>
        <v>4.1447196870925689</v>
      </c>
      <c r="Y485" s="153">
        <f>$E485/(VLOOKUP(Y$2,怪物属性!$B$4:$F$29,3,FALSE)-$G485)/IF(X485&lt;0,ABS(X485),X485)</f>
        <v>-2.2759478977000063</v>
      </c>
      <c r="Z485" s="152">
        <f>VLOOKUP(Z$2,怪物属性!$B$4:$F$29,5,FALSE)/($F485-VLOOKUP(Z$2,怪物属性!$B$4:$F$29,4,FALSE))</f>
        <v>4.7717663919742028</v>
      </c>
      <c r="AA485" s="153">
        <f>$E485/(VLOOKUP(AA$2,怪物属性!$B$4:$F$29,3,FALSE)-$G485)/IF(Z485&lt;0,ABS(Z485),Z485)</f>
        <v>-2.0830674119125949</v>
      </c>
      <c r="AB485" s="152">
        <f>VLOOKUP(AB$2,怪物属性!$B$4:$F$29,5,FALSE)/($F485-VLOOKUP(AB$2,怪物属性!$B$4:$F$29,4,FALSE))</f>
        <v>7.7270088730408819</v>
      </c>
      <c r="AC485" s="153">
        <f>$E485/(VLOOKUP(AC$2,怪物属性!$B$4:$F$29,3,FALSE)-$G485)/IF(AB485&lt;0,ABS(AB485),AB485)</f>
        <v>-1.7107259958994028</v>
      </c>
      <c r="AD485" s="152">
        <f>VLOOKUP(AD$2,怪物属性!$B$4:$F$29,5,FALSE)/($F485-VLOOKUP(AD$2,怪物属性!$B$4:$F$29,4,FALSE))</f>
        <v>8.8102587761607172</v>
      </c>
      <c r="AE485" s="153">
        <f>$E485/(VLOOKUP(AE$2,怪物属性!$B$4:$F$29,3,FALSE)-$G485)/IF(AD485&lt;0,ABS(AD485),AD485)</f>
        <v>-1.6633450533838534</v>
      </c>
      <c r="AF485" s="152">
        <f>VLOOKUP(AF$2,怪物属性!$B$4:$F$29,5,FALSE)/($F485-VLOOKUP(AF$2,怪物属性!$B$4:$F$29,4,FALSE))</f>
        <v>10.425078529586552</v>
      </c>
      <c r="AG485" s="153">
        <f>$E485/(VLOOKUP(AG$2,怪物属性!$B$4:$F$29,3,FALSE)-$G485)/IF(AF485&lt;0,ABS(AF485),AF485)</f>
        <v>-1.5829515535021461</v>
      </c>
      <c r="AH485" s="152">
        <f>VLOOKUP(AH$2,怪物属性!$B$4:$F$29,5,FALSE)/($F485-VLOOKUP(AH$2,怪物属性!$B$4:$F$29,4,FALSE))</f>
        <v>11.707115847370231</v>
      </c>
      <c r="AI485" s="153">
        <f>$E485/(VLOOKUP(AI$2,怪物属性!$B$4:$F$29,3,FALSE)-$G485)/IF(AH485&lt;0,ABS(AH485),AH485)</f>
        <v>-1.6141041654893129</v>
      </c>
      <c r="AJ485" s="152">
        <f>VLOOKUP(AJ$2,怪物属性!$B$4:$F$29,5,FALSE)/($F485-VLOOKUP(AJ$2,怪物属性!$B$4:$F$29,4,FALSE))</f>
        <v>13.595333449416682</v>
      </c>
      <c r="AK485" s="153">
        <f>$E485/(VLOOKUP(AK$2,怪物属性!$B$4:$F$29,3,FALSE)-$G485)/IF(AJ485&lt;0,ABS(AJ485),AJ485)</f>
        <v>-1.6376056907167789</v>
      </c>
      <c r="AL485" s="152">
        <f>VLOOKUP(AL$2,怪物属性!$B$4:$F$29,5,FALSE)/($F485-VLOOKUP(AL$2,怪物属性!$B$4:$F$29,4,FALSE))</f>
        <v>15.1473303007552</v>
      </c>
      <c r="AM485" s="153">
        <f>$E485/(VLOOKUP(AM$2,怪物属性!$B$4:$F$29,3,FALSE)-$G485)/IF(AL485&lt;0,ABS(AL485),AL485)</f>
        <v>-1.8231613203686763</v>
      </c>
      <c r="AN485" s="152">
        <f>VLOOKUP(AN$2,怪物属性!$B$4:$F$29,5,FALSE)/($F485-VLOOKUP(AN$2,怪物属性!$B$4:$F$29,4,FALSE))</f>
        <v>17.337140042097719</v>
      </c>
      <c r="AO485" s="153">
        <f>$E485/(VLOOKUP(AO$2,怪物属性!$B$4:$F$29,3,FALSE)-$G485)/IF(AN485&lt;0,ABS(AN485),AN485)</f>
        <v>-2.0715080513473465</v>
      </c>
      <c r="AP485" s="152">
        <f>VLOOKUP(AP$2,怪物属性!$B$4:$F$29,5,FALSE)/($F485-VLOOKUP(AP$2,怪物属性!$B$4:$F$29,4,FALSE))</f>
        <v>19.055676855895197</v>
      </c>
      <c r="AQ485" s="153">
        <f>$E485/(VLOOKUP(AQ$2,怪物属性!$B$4:$F$29,3,FALSE)-$G485)/IF(AP485&lt;0,ABS(AP485),AP485)</f>
        <v>-2.7984776548926309</v>
      </c>
      <c r="AR485" s="152">
        <f>VLOOKUP(AR$2,怪物属性!$B$4:$F$29,5,FALSE)/($F485-VLOOKUP(AR$2,怪物属性!$B$4:$F$29,4,FALSE))</f>
        <v>21.556213017751478</v>
      </c>
      <c r="AS485" s="153">
        <f>$E485/(VLOOKUP(AS$2,怪物属性!$B$4:$F$29,3,FALSE)-$G485)/IF(AR485&lt;0,ABS(AR485),AR485)</f>
        <v>-4.8878278034307137</v>
      </c>
      <c r="AT485" s="152">
        <f>VLOOKUP(AT$2,怪物属性!$B$4:$F$29,5,FALSE)/($F485-VLOOKUP(AT$2,怪物属性!$B$4:$F$29,4,FALSE))</f>
        <v>23.516347875247337</v>
      </c>
      <c r="AU485" s="153">
        <f>$E485/(VLOOKUP(AU$2,怪物属性!$B$4:$F$29,3,FALSE)-$G485)/IF(AT485&lt;0,ABS(AT485),AT485)</f>
        <v>39.079197368368334</v>
      </c>
      <c r="AV485" s="152">
        <f>VLOOKUP(AV$2,怪物属性!$B$4:$F$29,5,FALSE)/($F485-VLOOKUP(AV$2,怪物属性!$B$4:$F$29,4,FALSE))</f>
        <v>26.428020441616045</v>
      </c>
      <c r="AW485" s="153">
        <f>$E485/(VLOOKUP(AW$2,怪物属性!$B$4:$F$29,3,FALSE)-$G485)/IF(AV485&lt;0,ABS(AV485),AV485)</f>
        <v>2.7943150130694598</v>
      </c>
      <c r="AX485" s="152">
        <f>VLOOKUP(AX$2,怪物属性!$B$4:$F$29,5,FALSE)/($F485-VLOOKUP(AX$2,怪物属性!$B$4:$F$29,4,FALSE))</f>
        <v>28.672298799466429</v>
      </c>
      <c r="AY485" s="153">
        <f>$E485/(VLOOKUP(AY$2,怪物属性!$B$4:$F$29,3,FALSE)-$G485)/IF(AX485&lt;0,ABS(AX485),AX485)</f>
        <v>1.3208176779178891</v>
      </c>
      <c r="AZ485" s="152">
        <f>VLOOKUP(AZ$2,怪物属性!$B$4:$F$29,5,FALSE)/($F485-VLOOKUP(AZ$2,怪物属性!$B$4:$F$29,4,FALSE))</f>
        <v>31.854657113613101</v>
      </c>
      <c r="BA485" s="153">
        <f>$E485/(VLOOKUP(BA$2,怪物属性!$B$4:$F$29,3,FALSE)-$G485)/IF(AZ485&lt;0,ABS(AZ485),AZ485)</f>
        <v>0.71136455469548476</v>
      </c>
      <c r="BB485" s="152">
        <f>VLOOKUP(BB$2,怪物属性!$B$4:$F$29,5,FALSE)/($F485-VLOOKUP(BB$2,怪物属性!$B$4:$F$29,4,FALSE))</f>
        <v>34.409309791332262</v>
      </c>
      <c r="BC485" s="153">
        <f>$E485/(VLOOKUP(BC$2,怪物属性!$B$4:$F$29,3,FALSE)-$G485)/IF(BB485&lt;0,ABS(BB485),BB485)</f>
        <v>0.444144482770997</v>
      </c>
      <c r="BD485" s="152">
        <f>VLOOKUP(BD$2,怪物属性!$B$4:$F$29,5,FALSE)/($F485-VLOOKUP(BD$2,怪物属性!$B$4:$F$29,4,FALSE))</f>
        <v>38.016081699730016</v>
      </c>
      <c r="BE485" s="153">
        <f>$E485/(VLOOKUP(BE$2,怪物属性!$B$4:$F$29,3,FALSE)-$G485)/IF(BD485&lt;0,ABS(BD485),BD485)</f>
        <v>0.24782528797208195</v>
      </c>
    </row>
    <row r="486" spans="1:57" x14ac:dyDescent="0.15">
      <c r="A486" s="30">
        <f>VLOOKUP(B486,装备升级!W:AB,静态模拟!C486+1,FALSE)+IF(静态模拟!D486=0,0,VLOOKUP(B486,装备强化!AP:AZ,静态模拟!D486+1,FALSE))</f>
        <v>19741</v>
      </c>
      <c r="B486" s="149">
        <v>40</v>
      </c>
      <c r="C486" s="149">
        <v>4</v>
      </c>
      <c r="D486" s="149">
        <v>7</v>
      </c>
      <c r="E486" s="149">
        <f t="shared" si="22"/>
        <v>82830</v>
      </c>
      <c r="F486" s="22">
        <f t="shared" si="23"/>
        <v>27610</v>
      </c>
      <c r="G486" s="22">
        <f t="shared" si="24"/>
        <v>13805</v>
      </c>
      <c r="H486" s="152">
        <f>VLOOKUP(H$2,怪物属性!$B$4:$F$29,5,FALSE)/($F486-VLOOKUP(H$2,怪物属性!$B$4:$F$29,4,FALSE))</f>
        <v>0.40525433202906652</v>
      </c>
      <c r="I486" s="153">
        <f>$E486/(VLOOKUP(I$2,怪物属性!$B$4:$F$29,3,FALSE)-$G486)/IF(H486&lt;0,ABS(H486),H486)</f>
        <v>-16.676743270009904</v>
      </c>
      <c r="J486" s="152">
        <f>VLOOKUP(J$2,怪物属性!$B$4:$F$29,5,FALSE)/($F486-VLOOKUP(J$2,怪物属性!$B$4:$F$29,4,FALSE))</f>
        <v>0.6021384355655599</v>
      </c>
      <c r="K486" s="153">
        <f>$E486/(VLOOKUP(K$2,怪物属性!$B$4:$F$29,3,FALSE)-$G486)/IF(J486&lt;0,ABS(J486),J486)</f>
        <v>-11.625093296033349</v>
      </c>
      <c r="L486" s="152">
        <f>VLOOKUP(L$2,怪物属性!$B$4:$F$29,5,FALSE)/($F486-VLOOKUP(L$2,怪物属性!$B$4:$F$29,4,FALSE))</f>
        <v>0.95912971217043141</v>
      </c>
      <c r="M486" s="153">
        <f>$E486/(VLOOKUP(M$2,怪物属性!$B$4:$F$29,3,FALSE)-$G486)/IF(L486&lt;0,ABS(L486),L486)</f>
        <v>-7.5700858366894055</v>
      </c>
      <c r="N486" s="152">
        <f>VLOOKUP(N$2,怪物属性!$B$4:$F$29,5,FALSE)/($F486-VLOOKUP(N$2,怪物属性!$B$4:$F$29,4,FALSE))</f>
        <v>1.2569602921040621</v>
      </c>
      <c r="O486" s="153">
        <f>$E486/(VLOOKUP(O$2,怪物属性!$B$4:$F$29,3,FALSE)-$G486)/IF(N486&lt;0,ABS(N486),N486)</f>
        <v>-6.0004616387521033</v>
      </c>
      <c r="P486" s="152">
        <f>VLOOKUP(P$2,怪物属性!$B$4:$F$29,5,FALSE)/($F486-VLOOKUP(P$2,怪物属性!$B$4:$F$29,4,FALSE))</f>
        <v>1.7564441380366924</v>
      </c>
      <c r="Q486" s="153">
        <f>$E486/(VLOOKUP(Q$2,怪物属性!$B$4:$F$29,3,FALSE)-$G486)/IF(P486&lt;0,ABS(P486),P486)</f>
        <v>-4.4686607073998568</v>
      </c>
      <c r="R486" s="152">
        <f>VLOOKUP(R$2,怪物属性!$B$4:$F$29,5,FALSE)/($F486-VLOOKUP(R$2,怪物属性!$B$4:$F$29,4,FALSE))</f>
        <v>2.1732721028055417</v>
      </c>
      <c r="S486" s="153">
        <f>$E486/(VLOOKUP(S$2,怪物属性!$B$4:$F$29,3,FALSE)-$G486)/IF(R486&lt;0,ABS(R486),R486)</f>
        <v>-3.7739416744187793</v>
      </c>
      <c r="T486" s="152">
        <f>VLOOKUP(T$2,怪物属性!$B$4:$F$29,5,FALSE)/($F486-VLOOKUP(T$2,怪物属性!$B$4:$F$29,4,FALSE))</f>
        <v>2.8230721393034828</v>
      </c>
      <c r="U486" s="153">
        <f>$E486/(VLOOKUP(U$2,怪物属性!$B$4:$F$29,3,FALSE)-$G486)/IF(T486&lt;0,ABS(T486),T486)</f>
        <v>-3.035420721443042</v>
      </c>
      <c r="V486" s="152">
        <f>VLOOKUP(V$2,怪物属性!$B$4:$F$29,5,FALSE)/($F486-VLOOKUP(V$2,怪物属性!$B$4:$F$29,4,FALSE))</f>
        <v>3.3359436178543462</v>
      </c>
      <c r="W486" s="153">
        <f>$E486/(VLOOKUP(W$2,怪物属性!$B$4:$F$29,3,FALSE)-$G486)/IF(V486&lt;0,ABS(V486),V486)</f>
        <v>-2.6906758060281937</v>
      </c>
      <c r="X486" s="152">
        <f>VLOOKUP(X$2,怪物属性!$B$4:$F$29,5,FALSE)/($F486-VLOOKUP(X$2,怪物属性!$B$4:$F$29,4,FALSE))</f>
        <v>4.1381799534535126</v>
      </c>
      <c r="Y486" s="153">
        <f>$E486/(VLOOKUP(Y$2,怪物属性!$B$4:$F$29,3,FALSE)-$G486)/IF(X486&lt;0,ABS(X486),X486)</f>
        <v>-2.2776565687746868</v>
      </c>
      <c r="Z486" s="152">
        <f>VLOOKUP(Z$2,怪物属性!$B$4:$F$29,5,FALSE)/($F486-VLOOKUP(Z$2,怪物属性!$B$4:$F$29,4,FALSE))</f>
        <v>4.7641798163678999</v>
      </c>
      <c r="AA486" s="153">
        <f>$E486/(VLOOKUP(AA$2,怪物属性!$B$4:$F$29,3,FALSE)-$G486)/IF(Z486&lt;0,ABS(Z486),Z486)</f>
        <v>-2.0844015876620423</v>
      </c>
      <c r="AB486" s="152">
        <f>VLOOKUP(AB$2,怪物属性!$B$4:$F$29,5,FALSE)/($F486-VLOOKUP(AB$2,怪物属性!$B$4:$F$29,4,FALSE))</f>
        <v>7.7142147528768934</v>
      </c>
      <c r="AC486" s="153">
        <f>$E486/(VLOOKUP(AC$2,怪物属性!$B$4:$F$29,3,FALSE)-$G486)/IF(AB486&lt;0,ABS(AB486),AB486)</f>
        <v>-1.7105816459501522</v>
      </c>
      <c r="AD486" s="152">
        <f>VLOOKUP(AD$2,怪物属性!$B$4:$F$29,5,FALSE)/($F486-VLOOKUP(AD$2,怪物属性!$B$4:$F$29,4,FALSE))</f>
        <v>8.7955030775028256</v>
      </c>
      <c r="AE486" s="153">
        <f>$E486/(VLOOKUP(AE$2,怪物属性!$B$4:$F$29,3,FALSE)-$G486)/IF(AD486&lt;0,ABS(AD486),AD486)</f>
        <v>-1.6626610836361684</v>
      </c>
      <c r="AF486" s="152">
        <f>VLOOKUP(AF$2,怪物属性!$B$4:$F$29,5,FALSE)/($F486-VLOOKUP(AF$2,怪物属性!$B$4:$F$29,4,FALSE))</f>
        <v>10.407407407407407</v>
      </c>
      <c r="AG486" s="153">
        <f>$E486/(VLOOKUP(AG$2,怪物属性!$B$4:$F$29,3,FALSE)-$G486)/IF(AF486&lt;0,ABS(AF486),AF486)</f>
        <v>-1.5816284674877934</v>
      </c>
      <c r="AH486" s="152">
        <f>VLOOKUP(AH$2,怪物属性!$B$4:$F$29,5,FALSE)/($F486-VLOOKUP(AH$2,怪物属性!$B$4:$F$29,4,FALSE))</f>
        <v>11.687028140013727</v>
      </c>
      <c r="AI486" s="153">
        <f>$E486/(VLOOKUP(AI$2,怪物属性!$B$4:$F$29,3,FALSE)-$G486)/IF(AH486&lt;0,ABS(AH486),AH486)</f>
        <v>-1.6118592133819218</v>
      </c>
      <c r="AJ486" s="152">
        <f>VLOOKUP(AJ$2,怪物属性!$B$4:$F$29,5,FALSE)/($F486-VLOOKUP(AJ$2,怪物属性!$B$4:$F$29,4,FALSE))</f>
        <v>13.5717017208413</v>
      </c>
      <c r="AK486" s="153">
        <f>$E486/(VLOOKUP(AK$2,怪物属性!$B$4:$F$29,3,FALSE)-$G486)/IF(AJ486&lt;0,ABS(AJ486),AJ486)</f>
        <v>-1.6340402466445096</v>
      </c>
      <c r="AL486" s="152">
        <f>VLOOKUP(AL$2,怪物属性!$B$4:$F$29,5,FALSE)/($F486-VLOOKUP(AL$2,怪物属性!$B$4:$F$29,4,FALSE))</f>
        <v>15.120618965745273</v>
      </c>
      <c r="AM486" s="153">
        <f>$E486/(VLOOKUP(AM$2,怪物属性!$B$4:$F$29,3,FALSE)-$G486)/IF(AL486&lt;0,ABS(AL486),AL486)</f>
        <v>-1.8168989561973474</v>
      </c>
      <c r="AN486" s="152">
        <f>VLOOKUP(AN$2,怪物属性!$B$4:$F$29,5,FALSE)/($F486-VLOOKUP(AN$2,怪物属性!$B$4:$F$29,4,FALSE))</f>
        <v>17.306137958782244</v>
      </c>
      <c r="AO486" s="153">
        <f>$E486/(VLOOKUP(AO$2,怪物属性!$B$4:$F$29,3,FALSE)-$G486)/IF(AN486&lt;0,ABS(AN486),AN486)</f>
        <v>-2.0603371345051027</v>
      </c>
      <c r="AP486" s="152">
        <f>VLOOKUP(AP$2,怪物属性!$B$4:$F$29,5,FALSE)/($F486-VLOOKUP(AP$2,怪物属性!$B$4:$F$29,4,FALSE))</f>
        <v>19.021067925899018</v>
      </c>
      <c r="AQ486" s="153">
        <f>$E486/(VLOOKUP(AQ$2,怪物属性!$B$4:$F$29,3,FALSE)-$G486)/IF(AP486&lt;0,ABS(AP486),AP486)</f>
        <v>-2.7718937538940271</v>
      </c>
      <c r="AR486" s="152">
        <f>VLOOKUP(AR$2,怪物属性!$B$4:$F$29,5,FALSE)/($F486-VLOOKUP(AR$2,怪物属性!$B$4:$F$29,4,FALSE))</f>
        <v>21.516426725729051</v>
      </c>
      <c r="AS486" s="153">
        <f>$E486/(VLOOKUP(AS$2,怪物属性!$B$4:$F$29,3,FALSE)-$G486)/IF(AR486&lt;0,ABS(AR486),AR486)</f>
        <v>-4.7821327978612942</v>
      </c>
      <c r="AT486" s="152">
        <f>VLOOKUP(AT$2,怪物属性!$B$4:$F$29,5,FALSE)/($F486-VLOOKUP(AT$2,怪物属性!$B$4:$F$29,4,FALSE))</f>
        <v>23.472115113326435</v>
      </c>
      <c r="AU486" s="153">
        <f>$E486/(VLOOKUP(AU$2,怪物属性!$B$4:$F$29,3,FALSE)-$G486)/IF(AT486&lt;0,ABS(AT486),AT486)</f>
        <v>50.412402485786068</v>
      </c>
      <c r="AV486" s="152">
        <f>VLOOKUP(AV$2,怪物属性!$B$4:$F$29,5,FALSE)/($F486-VLOOKUP(AV$2,怪物属性!$B$4:$F$29,4,FALSE))</f>
        <v>26.377153305745356</v>
      </c>
      <c r="AW486" s="153">
        <f>$E486/(VLOOKUP(AW$2,怪物属性!$B$4:$F$29,3,FALSE)-$G486)/IF(AV486&lt;0,ABS(AV486),AV486)</f>
        <v>2.8547432365871899</v>
      </c>
      <c r="AX486" s="152">
        <f>VLOOKUP(AX$2,怪物属性!$B$4:$F$29,5,FALSE)/($F486-VLOOKUP(AX$2,怪物属性!$B$4:$F$29,4,FALSE))</f>
        <v>28.615748730338741</v>
      </c>
      <c r="AY486" s="153">
        <f>$E486/(VLOOKUP(AY$2,怪物属性!$B$4:$F$29,3,FALSE)-$G486)/IF(AX486&lt;0,ABS(AX486),AX486)</f>
        <v>1.3375970159510353</v>
      </c>
      <c r="AZ486" s="152">
        <f>VLOOKUP(AZ$2,怪物属性!$B$4:$F$29,5,FALSE)/($F486-VLOOKUP(AZ$2,怪物属性!$B$4:$F$29,4,FALSE))</f>
        <v>31.789581205311542</v>
      </c>
      <c r="BA486" s="153">
        <f>$E486/(VLOOKUP(BA$2,怪物属性!$B$4:$F$29,3,FALSE)-$G486)/IF(AZ486&lt;0,ABS(AZ486),AZ486)</f>
        <v>0.71778805989332306</v>
      </c>
      <c r="BB486" s="152">
        <f>VLOOKUP(BB$2,怪物属性!$B$4:$F$29,5,FALSE)/($F486-VLOOKUP(BB$2,怪物属性!$B$4:$F$29,4,FALSE))</f>
        <v>34.335824879871865</v>
      </c>
      <c r="BC486" s="153">
        <f>$E486/(VLOOKUP(BC$2,怪物属性!$B$4:$F$29,3,FALSE)-$G486)/IF(BB486&lt;0,ABS(BB486),BB486)</f>
        <v>0.44739414119269366</v>
      </c>
      <c r="BD486" s="152">
        <f>VLOOKUP(BD$2,怪物属性!$B$4:$F$29,5,FALSE)/($F486-VLOOKUP(BD$2,怪物属性!$B$4:$F$29,4,FALSE))</f>
        <v>37.927040637076942</v>
      </c>
      <c r="BE486" s="153">
        <f>$E486/(VLOOKUP(BE$2,怪物属性!$B$4:$F$29,3,FALSE)-$G486)/IF(BD486&lt;0,ABS(BD486),BD486)</f>
        <v>0.24933553499225861</v>
      </c>
    </row>
    <row r="487" spans="1:57" x14ac:dyDescent="0.15">
      <c r="A487" s="30">
        <f>VLOOKUP(B487,装备升级!W:AB,静态模拟!C487+1,FALSE)+IF(静态模拟!D487=0,0,VLOOKUP(B487,装备强化!AP:AZ,静态模拟!D487+1,FALSE))</f>
        <v>26503</v>
      </c>
      <c r="B487" s="149">
        <v>40</v>
      </c>
      <c r="C487" s="149">
        <v>4</v>
      </c>
      <c r="D487" s="149">
        <v>8</v>
      </c>
      <c r="E487" s="149">
        <f t="shared" si="22"/>
        <v>82950</v>
      </c>
      <c r="F487" s="22">
        <f t="shared" si="23"/>
        <v>27650</v>
      </c>
      <c r="G487" s="22">
        <f t="shared" si="24"/>
        <v>13825</v>
      </c>
      <c r="H487" s="152">
        <f>VLOOKUP(H$2,怪物属性!$B$4:$F$29,5,FALSE)/($F487-VLOOKUP(H$2,怪物属性!$B$4:$F$29,4,FALSE))</f>
        <v>0.40465116279069768</v>
      </c>
      <c r="I487" s="153">
        <f>$E487/(VLOOKUP(I$2,怪物属性!$B$4:$F$29,3,FALSE)-$G487)/IF(H487&lt;0,ABS(H487),H487)</f>
        <v>-16.698548330917628</v>
      </c>
      <c r="J487" s="152">
        <f>VLOOKUP(J$2,怪物属性!$B$4:$F$29,5,FALSE)/($F487-VLOOKUP(J$2,怪物属性!$B$4:$F$29,4,FALSE))</f>
        <v>0.60123618655178868</v>
      </c>
      <c r="K487" s="153">
        <f>$E487/(VLOOKUP(K$2,怪物属性!$B$4:$F$29,3,FALSE)-$G487)/IF(J487&lt;0,ABS(J487),J487)</f>
        <v>-11.639732360039773</v>
      </c>
      <c r="L487" s="152">
        <f>VLOOKUP(L$2,怪物属性!$B$4:$F$29,5,FALSE)/($F487-VLOOKUP(L$2,怪物属性!$B$4:$F$29,4,FALSE))</f>
        <v>0.95768273365014711</v>
      </c>
      <c r="M487" s="153">
        <f>$E487/(VLOOKUP(M$2,怪物属性!$B$4:$F$29,3,FALSE)-$G487)/IF(L487&lt;0,ABS(L487),L487)</f>
        <v>-7.5792197868400031</v>
      </c>
      <c r="N487" s="152">
        <f>VLOOKUP(N$2,怪物属性!$B$4:$F$29,5,FALSE)/($F487-VLOOKUP(N$2,怪物属性!$B$4:$F$29,4,FALSE))</f>
        <v>1.25505088865259</v>
      </c>
      <c r="O487" s="153">
        <f>$E487/(VLOOKUP(O$2,怪物属性!$B$4:$F$29,3,FALSE)-$G487)/IF(N487&lt;0,ABS(N487),N487)</f>
        <v>-6.0073566211042104</v>
      </c>
      <c r="P487" s="152">
        <f>VLOOKUP(P$2,怪物属性!$B$4:$F$29,5,FALSE)/($F487-VLOOKUP(P$2,怪物属性!$B$4:$F$29,4,FALSE))</f>
        <v>1.7537573138552143</v>
      </c>
      <c r="Q487" s="153">
        <f>$E487/(VLOOKUP(Q$2,怪物属性!$B$4:$F$29,3,FALSE)-$G487)/IF(P487&lt;0,ABS(P487),P487)</f>
        <v>-4.4735125797030859</v>
      </c>
      <c r="R487" s="152">
        <f>VLOOKUP(R$2,怪物属性!$B$4:$F$29,5,FALSE)/($F487-VLOOKUP(R$2,怪物属性!$B$4:$F$29,4,FALSE))</f>
        <v>2.1699225523060917</v>
      </c>
      <c r="S487" s="153">
        <f>$E487/(VLOOKUP(S$2,怪物属性!$B$4:$F$29,3,FALSE)-$G487)/IF(R487&lt;0,ABS(R487),R487)</f>
        <v>-3.7777617142284257</v>
      </c>
      <c r="T487" s="152">
        <f>VLOOKUP(T$2,怪物属性!$B$4:$F$29,5,FALSE)/($F487-VLOOKUP(T$2,怪物属性!$B$4:$F$29,4,FALSE))</f>
        <v>2.8186898478733311</v>
      </c>
      <c r="U487" s="153">
        <f>$E487/(VLOOKUP(U$2,怪物属性!$B$4:$F$29,3,FALSE)-$G487)/IF(T487&lt;0,ABS(T487),T487)</f>
        <v>-3.0382578898778627</v>
      </c>
      <c r="V487" s="152">
        <f>VLOOKUP(V$2,怪物属性!$B$4:$F$29,5,FALSE)/($F487-VLOOKUP(V$2,怪物属性!$B$4:$F$29,4,FALSE))</f>
        <v>3.3307271305707582</v>
      </c>
      <c r="W487" s="153">
        <f>$E487/(VLOOKUP(W$2,怪物属性!$B$4:$F$29,3,FALSE)-$G487)/IF(V487&lt;0,ABS(V487),V487)</f>
        <v>-2.6929575941810033</v>
      </c>
      <c r="X487" s="152">
        <f>VLOOKUP(X$2,怪物属性!$B$4:$F$29,5,FALSE)/($F487-VLOOKUP(X$2,怪物属性!$B$4:$F$29,4,FALSE))</f>
        <v>4.1316608247016662</v>
      </c>
      <c r="Y487" s="153">
        <f>$E487/(VLOOKUP(Y$2,怪物属性!$B$4:$F$29,3,FALSE)-$G487)/IF(X487&lt;0,ABS(X487),X487)</f>
        <v>-2.2793678695927615</v>
      </c>
      <c r="Z487" s="152">
        <f>VLOOKUP(Z$2,怪物属性!$B$4:$F$29,5,FALSE)/($F487-VLOOKUP(Z$2,怪物属性!$B$4:$F$29,4,FALSE))</f>
        <v>4.7566173260843687</v>
      </c>
      <c r="AA487" s="153">
        <f>$E487/(VLOOKUP(AA$2,怪物属性!$B$4:$F$29,3,FALSE)-$G487)/IF(Z487&lt;0,ABS(Z487),Z487)</f>
        <v>-2.0857389598085638</v>
      </c>
      <c r="AB487" s="152">
        <f>VLOOKUP(AB$2,怪物属性!$B$4:$F$29,5,FALSE)/($F487-VLOOKUP(AB$2,怪物属性!$B$4:$F$29,4,FALSE))</f>
        <v>7.7014629308207292</v>
      </c>
      <c r="AC487" s="153">
        <f>$E487/(VLOOKUP(AC$2,怪物属性!$B$4:$F$29,3,FALSE)-$G487)/IF(AB487&lt;0,ABS(AB487),AB487)</f>
        <v>-1.7104463935391303</v>
      </c>
      <c r="AD487" s="152">
        <f>VLOOKUP(AD$2,怪物属性!$B$4:$F$29,5,FALSE)/($F487-VLOOKUP(AD$2,怪物属性!$B$4:$F$29,4,FALSE))</f>
        <v>8.7807967228190442</v>
      </c>
      <c r="AE487" s="153">
        <f>$E487/(VLOOKUP(AE$2,怪物属性!$B$4:$F$29,3,FALSE)-$G487)/IF(AD487&lt;0,ABS(AD487),AD487)</f>
        <v>-1.6619899674010534</v>
      </c>
      <c r="AF487" s="152">
        <f>VLOOKUP(AF$2,怪物属性!$B$4:$F$29,5,FALSE)/($F487-VLOOKUP(AF$2,怪物属性!$B$4:$F$29,4,FALSE))</f>
        <v>10.389796091039852</v>
      </c>
      <c r="AG487" s="153">
        <f>$E487/(VLOOKUP(AG$2,怪物属性!$B$4:$F$29,3,FALSE)-$G487)/IF(AF487&lt;0,ABS(AF487),AF487)</f>
        <v>-1.5803235945263698</v>
      </c>
      <c r="AH487" s="152">
        <f>VLOOKUP(AH$2,怪物属性!$B$4:$F$29,5,FALSE)/($F487-VLOOKUP(AH$2,怪物属性!$B$4:$F$29,4,FALSE))</f>
        <v>11.667009249743062</v>
      </c>
      <c r="AI487" s="153">
        <f>$E487/(VLOOKUP(AI$2,怪物属性!$B$4:$F$29,3,FALSE)-$G487)/IF(AH487&lt;0,ABS(AH487),AH487)</f>
        <v>-1.6096425687606168</v>
      </c>
      <c r="AJ487" s="152">
        <f>VLOOKUP(AJ$2,怪物属性!$B$4:$F$29,5,FALSE)/($F487-VLOOKUP(AJ$2,怪物属性!$B$4:$F$29,4,FALSE))</f>
        <v>13.548152004164498</v>
      </c>
      <c r="AK487" s="153">
        <f>$E487/(VLOOKUP(AK$2,怪物属性!$B$4:$F$29,3,FALSE)-$G487)/IF(AJ487&lt;0,ABS(AJ487),AJ487)</f>
        <v>-1.6305209693512468</v>
      </c>
      <c r="AL487" s="152">
        <f>VLOOKUP(AL$2,怪物属性!$B$4:$F$29,5,FALSE)/($F487-VLOOKUP(AL$2,怪物属性!$B$4:$F$29,4,FALSE))</f>
        <v>15.094001672314395</v>
      </c>
      <c r="AM487" s="153">
        <f>$E487/(VLOOKUP(AM$2,怪物属性!$B$4:$F$29,3,FALSE)-$G487)/IF(AL487&lt;0,ABS(AL487),AL487)</f>
        <v>-1.8107283496719841</v>
      </c>
      <c r="AN487" s="152">
        <f>VLOOKUP(AN$2,怪物属性!$B$4:$F$29,5,FALSE)/($F487-VLOOKUP(AN$2,怪物属性!$B$4:$F$29,4,FALSE))</f>
        <v>17.275246552724351</v>
      </c>
      <c r="AO487" s="153">
        <f>$E487/(VLOOKUP(AO$2,怪物属性!$B$4:$F$29,3,FALSE)-$G487)/IF(AN487&lt;0,ABS(AN487),AN487)</f>
        <v>-2.0493675130626543</v>
      </c>
      <c r="AP487" s="152">
        <f>VLOOKUP(AP$2,怪物属性!$B$4:$F$29,5,FALSE)/($F487-VLOOKUP(AP$2,怪物属性!$B$4:$F$29,4,FALSE))</f>
        <v>18.986584481508338</v>
      </c>
      <c r="AQ487" s="153">
        <f>$E487/(VLOOKUP(AQ$2,怪物属性!$B$4:$F$29,3,FALSE)-$G487)/IF(AP487&lt;0,ABS(AP487),AP487)</f>
        <v>-2.7459926134924304</v>
      </c>
      <c r="AR487" s="152">
        <f>VLOOKUP(AR$2,怪物属性!$B$4:$F$29,5,FALSE)/($F487-VLOOKUP(AR$2,怪物属性!$B$4:$F$29,4,FALSE))</f>
        <v>21.476787030213707</v>
      </c>
      <c r="AS487" s="153">
        <f>$E487/(VLOOKUP(AS$2,怪物属性!$B$4:$F$29,3,FALSE)-$G487)/IF(AR487&lt;0,ABS(AR487),AR487)</f>
        <v>-4.6815873530806282</v>
      </c>
      <c r="AT487" s="152">
        <f>VLOOKUP(AT$2,怪物属性!$B$4:$F$29,5,FALSE)/($F487-VLOOKUP(AT$2,怪物属性!$B$4:$F$29,4,FALSE))</f>
        <v>23.428048437059982</v>
      </c>
      <c r="AU487" s="153">
        <f>$E487/(VLOOKUP(AU$2,怪物属性!$B$4:$F$29,3,FALSE)-$G487)/IF(AT487&lt;0,ABS(AT487),AT487)</f>
        <v>70.812556344884797</v>
      </c>
      <c r="AV487" s="152">
        <f>VLOOKUP(AV$2,怪物属性!$B$4:$F$29,5,FALSE)/($F487-VLOOKUP(AV$2,怪物属性!$B$4:$F$29,4,FALSE))</f>
        <v>26.32648160599366</v>
      </c>
      <c r="AW487" s="153">
        <f>$E487/(VLOOKUP(AW$2,怪物属性!$B$4:$F$29,3,FALSE)-$G487)/IF(AV487&lt;0,ABS(AV487),AV487)</f>
        <v>2.917425758027214</v>
      </c>
      <c r="AX487" s="152">
        <f>VLOOKUP(AX$2,怪物属性!$B$4:$F$29,5,FALSE)/($F487-VLOOKUP(AX$2,怪物属性!$B$4:$F$29,4,FALSE))</f>
        <v>28.559421288322426</v>
      </c>
      <c r="AY487" s="153">
        <f>$E487/(VLOOKUP(AY$2,怪物属性!$B$4:$F$29,3,FALSE)-$G487)/IF(AX487&lt;0,ABS(AX487),AX487)</f>
        <v>1.3546971166205446</v>
      </c>
      <c r="AZ487" s="152">
        <f>VLOOKUP(AZ$2,怪物属性!$B$4:$F$29,5,FALSE)/($F487-VLOOKUP(AZ$2,怪物属性!$B$4:$F$29,4,FALSE))</f>
        <v>31.724770642201836</v>
      </c>
      <c r="BA487" s="153">
        <f>$E487/(VLOOKUP(BA$2,怪物属性!$B$4:$F$29,3,FALSE)-$G487)/IF(AZ487&lt;0,ABS(AZ487),AZ487)</f>
        <v>0.72428701201116996</v>
      </c>
      <c r="BB487" s="152">
        <f>VLOOKUP(BB$2,怪物属性!$B$4:$F$29,5,FALSE)/($F487-VLOOKUP(BB$2,怪物属性!$B$4:$F$29,4,FALSE))</f>
        <v>34.262653169952053</v>
      </c>
      <c r="BC487" s="153">
        <f>$E487/(VLOOKUP(BC$2,怪物属性!$B$4:$F$29,3,FALSE)-$G487)/IF(BB487&lt;0,ABS(BB487),BB487)</f>
        <v>0.45067077537737116</v>
      </c>
      <c r="BD487" s="152">
        <f>VLOOKUP(BD$2,怪物属性!$B$4:$F$29,5,FALSE)/($F487-VLOOKUP(BD$2,怪物属性!$B$4:$F$29,4,FALSE))</f>
        <v>37.838415702769012</v>
      </c>
      <c r="BE487" s="153">
        <f>$E487/(VLOOKUP(BE$2,怪物属性!$B$4:$F$29,3,FALSE)-$G487)/IF(BD487&lt;0,ABS(BD487),BD487)</f>
        <v>0.2508543906799735</v>
      </c>
    </row>
    <row r="488" spans="1:57" x14ac:dyDescent="0.15">
      <c r="A488" s="30">
        <f>VLOOKUP(B488,装备升级!W:AB,静态模拟!C488+1,FALSE)+IF(静态模拟!D488=0,0,VLOOKUP(B488,装备强化!AP:AZ,静态模拟!D488+1,FALSE))</f>
        <v>35799</v>
      </c>
      <c r="B488" s="149">
        <v>40</v>
      </c>
      <c r="C488" s="149">
        <v>4</v>
      </c>
      <c r="D488" s="149">
        <v>9</v>
      </c>
      <c r="E488" s="149">
        <f t="shared" si="22"/>
        <v>83070</v>
      </c>
      <c r="F488" s="22">
        <f t="shared" si="23"/>
        <v>27690</v>
      </c>
      <c r="G488" s="22">
        <f t="shared" si="24"/>
        <v>13845</v>
      </c>
      <c r="H488" s="152">
        <f>VLOOKUP(H$2,怪物属性!$B$4:$F$29,5,FALSE)/($F488-VLOOKUP(H$2,怪物属性!$B$4:$F$29,4,FALSE))</f>
        <v>0.40404978636448075</v>
      </c>
      <c r="I488" s="153">
        <f>$E488/(VLOOKUP(I$2,怪物属性!$B$4:$F$29,3,FALSE)-$G488)/IF(H488&lt;0,ABS(H488),H488)</f>
        <v>-16.720354250330917</v>
      </c>
      <c r="J488" s="152">
        <f>VLOOKUP(J$2,怪物属性!$B$4:$F$29,5,FALSE)/($F488-VLOOKUP(J$2,怪物属性!$B$4:$F$29,4,FALSE))</f>
        <v>0.60033663736674769</v>
      </c>
      <c r="K488" s="153">
        <f>$E488/(VLOOKUP(K$2,怪物属性!$B$4:$F$29,3,FALSE)-$G488)/IF(J488&lt;0,ABS(J488),J488)</f>
        <v>-11.654372482606023</v>
      </c>
      <c r="L488" s="152">
        <f>VLOOKUP(L$2,怪物属性!$B$4:$F$29,5,FALSE)/($F488-VLOOKUP(L$2,怪物属性!$B$4:$F$29,4,FALSE))</f>
        <v>0.95624011448369362</v>
      </c>
      <c r="M488" s="153">
        <f>$E488/(VLOOKUP(M$2,怪物属性!$B$4:$F$29,3,FALSE)-$G488)/IF(L488&lt;0,ABS(L488),L488)</f>
        <v>-7.5883548475625462</v>
      </c>
      <c r="N488" s="152">
        <f>VLOOKUP(N$2,怪物属性!$B$4:$F$29,5,FALSE)/($F488-VLOOKUP(N$2,怪物属性!$B$4:$F$29,4,FALSE))</f>
        <v>1.2531472774154406</v>
      </c>
      <c r="O488" s="153">
        <f>$E488/(VLOOKUP(O$2,怪物属性!$B$4:$F$29,3,FALSE)-$G488)/IF(N488&lt;0,ABS(N488),N488)</f>
        <v>-6.0142529359976811</v>
      </c>
      <c r="P488" s="152">
        <f>VLOOKUP(P$2,怪物属性!$B$4:$F$29,5,FALSE)/($F488-VLOOKUP(P$2,怪物属性!$B$4:$F$29,4,FALSE))</f>
        <v>1.7510786971629311</v>
      </c>
      <c r="Q488" s="153">
        <f>$E488/(VLOOKUP(Q$2,怪物属性!$B$4:$F$29,3,FALSE)-$G488)/IF(P488&lt;0,ABS(P488),P488)</f>
        <v>-4.4783658928091485</v>
      </c>
      <c r="R488" s="152">
        <f>VLOOKUP(R$2,怪物属性!$B$4:$F$29,5,FALSE)/($F488-VLOOKUP(R$2,怪物属性!$B$4:$F$29,4,FALSE))</f>
        <v>2.1665833108913937</v>
      </c>
      <c r="S488" s="153">
        <f>$E488/(VLOOKUP(S$2,怪物属性!$B$4:$F$29,3,FALSE)-$G488)/IF(R488&lt;0,ABS(R488),R488)</f>
        <v>-3.7815834963262729</v>
      </c>
      <c r="T488" s="152">
        <f>VLOOKUP(T$2,怪物属性!$B$4:$F$29,5,FALSE)/($F488-VLOOKUP(T$2,怪物属性!$B$4:$F$29,4,FALSE))</f>
        <v>2.8143211407315563</v>
      </c>
      <c r="U488" s="153">
        <f>$E488/(VLOOKUP(U$2,怪物属性!$B$4:$F$29,3,FALSE)-$G488)/IF(T488&lt;0,ABS(T488),T488)</f>
        <v>-3.0410969835557728</v>
      </c>
      <c r="V488" s="152">
        <f>VLOOKUP(V$2,怪物属性!$B$4:$F$29,5,FALSE)/($F488-VLOOKUP(V$2,怪物属性!$B$4:$F$29,4,FALSE))</f>
        <v>3.3255269320843093</v>
      </c>
      <c r="W488" s="153">
        <f>$E488/(VLOOKUP(W$2,怪物属性!$B$4:$F$29,3,FALSE)-$G488)/IF(V488&lt;0,ABS(V488),V488)</f>
        <v>-2.6952416918429001</v>
      </c>
      <c r="X488" s="152">
        <f>VLOOKUP(X$2,怪物属性!$B$4:$F$29,5,FALSE)/($F488-VLOOKUP(X$2,怪物属性!$B$4:$F$29,4,FALSE))</f>
        <v>4.1251622036097677</v>
      </c>
      <c r="Y488" s="153">
        <f>$E488/(VLOOKUP(Y$2,怪物属性!$B$4:$F$29,3,FALSE)-$G488)/IF(X488&lt;0,ABS(X488),X488)</f>
        <v>-2.2810817822810319</v>
      </c>
      <c r="Z488" s="152">
        <f>VLOOKUP(Z$2,怪物属性!$B$4:$F$29,5,FALSE)/($F488-VLOOKUP(Z$2,怪物属性!$B$4:$F$29,4,FALSE))</f>
        <v>4.7490788066088196</v>
      </c>
      <c r="AA488" s="153">
        <f>$E488/(VLOOKUP(AA$2,怪物属性!$B$4:$F$29,3,FALSE)-$G488)/IF(Z488&lt;0,ABS(Z488),Z488)</f>
        <v>-2.0870795054689939</v>
      </c>
      <c r="AB488" s="152">
        <f>VLOOKUP(AB$2,怪物属性!$B$4:$F$29,5,FALSE)/($F488-VLOOKUP(AB$2,怪物属性!$B$4:$F$29,4,FALSE))</f>
        <v>7.6887531974585359</v>
      </c>
      <c r="AC488" s="153">
        <f>$E488/(VLOOKUP(AC$2,怪物属性!$B$4:$F$29,3,FALSE)-$G488)/IF(AB488&lt;0,ABS(AB488),AB488)</f>
        <v>-1.7103201522562865</v>
      </c>
      <c r="AD488" s="152">
        <f>VLOOKUP(AD$2,怪物属性!$B$4:$F$29,5,FALSE)/($F488-VLOOKUP(AD$2,怪物属性!$B$4:$F$29,4,FALSE))</f>
        <v>8.7661394650085551</v>
      </c>
      <c r="AE488" s="153">
        <f>$E488/(VLOOKUP(AE$2,怪物属性!$B$4:$F$29,3,FALSE)-$G488)/IF(AD488&lt;0,ABS(AD488),AD488)</f>
        <v>-1.6613315694732573</v>
      </c>
      <c r="AF488" s="152">
        <f>VLOOKUP(AF$2,怪物属性!$B$4:$F$29,5,FALSE)/($F488-VLOOKUP(AF$2,怪物属性!$B$4:$F$29,4,FALSE))</f>
        <v>10.372244277388292</v>
      </c>
      <c r="AG488" s="153">
        <f>$E488/(VLOOKUP(AG$2,怪物属性!$B$4:$F$29,3,FALSE)-$G488)/IF(AF488&lt;0,ABS(AF488),AF488)</f>
        <v>-1.5790367191637791</v>
      </c>
      <c r="AH488" s="152">
        <f>VLOOKUP(AH$2,怪物属性!$B$4:$F$29,5,FALSE)/($F488-VLOOKUP(AH$2,怪物属性!$B$4:$F$29,4,FALSE))</f>
        <v>11.647058823529411</v>
      </c>
      <c r="AI488" s="153">
        <f>$E488/(VLOOKUP(AI$2,怪物属性!$B$4:$F$29,3,FALSE)-$G488)/IF(AH488&lt;0,ABS(AH488),AH488)</f>
        <v>-1.6074538488331593</v>
      </c>
      <c r="AJ488" s="152">
        <f>VLOOKUP(AJ$2,怪物属性!$B$4:$F$29,5,FALSE)/($F488-VLOOKUP(AJ$2,怪物属性!$B$4:$F$29,4,FALSE))</f>
        <v>13.524683873202841</v>
      </c>
      <c r="AK488" s="153">
        <f>$E488/(VLOOKUP(AK$2,怪物属性!$B$4:$F$29,3,FALSE)-$G488)/IF(AJ488&lt;0,ABS(AJ488),AJ488)</f>
        <v>-1.62704712506037</v>
      </c>
      <c r="AL488" s="152">
        <f>VLOOKUP(AL$2,怪物属性!$B$4:$F$29,5,FALSE)/($F488-VLOOKUP(AL$2,怪物属性!$B$4:$F$29,4,FALSE))</f>
        <v>15.067477924702368</v>
      </c>
      <c r="AM488" s="153">
        <f>$E488/(VLOOKUP(AM$2,怪物属性!$B$4:$F$29,3,FALSE)-$G488)/IF(AL488&lt;0,ABS(AL488),AL488)</f>
        <v>-1.804647698678427</v>
      </c>
      <c r="AN488" s="152">
        <f>VLOOKUP(AN$2,怪物属性!$B$4:$F$29,5,FALSE)/($F488-VLOOKUP(AN$2,怪物属性!$B$4:$F$29,4,FALSE))</f>
        <v>17.244465232304336</v>
      </c>
      <c r="AO488" s="153">
        <f>$E488/(VLOOKUP(AO$2,怪物属性!$B$4:$F$29,3,FALSE)-$G488)/IF(AN488&lt;0,ABS(AN488),AN488)</f>
        <v>-2.0385940758376107</v>
      </c>
      <c r="AP488" s="152">
        <f>VLOOKUP(AP$2,怪物属性!$B$4:$F$29,5,FALSE)/($F488-VLOOKUP(AP$2,怪物属性!$B$4:$F$29,4,FALSE))</f>
        <v>18.952225841476658</v>
      </c>
      <c r="AQ488" s="153">
        <f>$E488/(VLOOKUP(AQ$2,怪物属性!$B$4:$F$29,3,FALSE)-$G488)/IF(AP488&lt;0,ABS(AP488),AP488)</f>
        <v>-2.7207488049877657</v>
      </c>
      <c r="AR488" s="152">
        <f>VLOOKUP(AR$2,怪物属性!$B$4:$F$29,5,FALSE)/($F488-VLOOKUP(AR$2,怪物属性!$B$4:$F$29,4,FALSE))</f>
        <v>21.437293122471498</v>
      </c>
      <c r="AS488" s="153">
        <f>$E488/(VLOOKUP(AS$2,怪物属性!$B$4:$F$29,3,FALSE)-$G488)/IF(AR488&lt;0,ABS(AR488),AR488)</f>
        <v>-4.5858258198019382</v>
      </c>
      <c r="AT488" s="152">
        <f>VLOOKUP(AT$2,怪物属性!$B$4:$F$29,5,FALSE)/($F488-VLOOKUP(AT$2,怪物属性!$B$4:$F$29,4,FALSE))</f>
        <v>23.384146912770543</v>
      </c>
      <c r="AU488" s="153">
        <f>$E488/(VLOOKUP(AU$2,怪物属性!$B$4:$F$29,3,FALSE)-$G488)/IF(AT488&lt;0,ABS(AT488),AT488)</f>
        <v>118.41355642902647</v>
      </c>
      <c r="AV488" s="152">
        <f>VLOOKUP(AV$2,怪物属性!$B$4:$F$29,5,FALSE)/($F488-VLOOKUP(AV$2,怪物属性!$B$4:$F$29,4,FALSE))</f>
        <v>26.276004218195762</v>
      </c>
      <c r="AW488" s="153">
        <f>$E488/(VLOOKUP(AW$2,怪物属性!$B$4:$F$29,3,FALSE)-$G488)/IF(AV488&lt;0,ABS(AV488),AV488)</f>
        <v>2.9824901791587171</v>
      </c>
      <c r="AX488" s="152">
        <f>VLOOKUP(AX$2,怪物属性!$B$4:$F$29,5,FALSE)/($F488-VLOOKUP(AX$2,怪物属性!$B$4:$F$29,4,FALSE))</f>
        <v>28.503315161337852</v>
      </c>
      <c r="AY488" s="153">
        <f>$E488/(VLOOKUP(AY$2,怪物属性!$B$4:$F$29,3,FALSE)-$G488)/IF(AX488&lt;0,ABS(AX488),AX488)</f>
        <v>1.3721270410178394</v>
      </c>
      <c r="AZ488" s="152">
        <f>VLOOKUP(AZ$2,怪物属性!$B$4:$F$29,5,FALSE)/($F488-VLOOKUP(AZ$2,怪物属性!$B$4:$F$29,4,FALSE))</f>
        <v>31.660223804679553</v>
      </c>
      <c r="BA488" s="153">
        <f>$E488/(VLOOKUP(BA$2,怪物属性!$B$4:$F$29,3,FALSE)-$G488)/IF(AZ488&lt;0,ABS(AZ488),AZ488)</f>
        <v>0.73086267200033506</v>
      </c>
      <c r="BB488" s="152">
        <f>VLOOKUP(BB$2,怪物属性!$B$4:$F$29,5,FALSE)/($F488-VLOOKUP(BB$2,怪物属性!$B$4:$F$29,4,FALSE))</f>
        <v>34.189792663476872</v>
      </c>
      <c r="BC488" s="153">
        <f>$E488/(VLOOKUP(BC$2,怪物属性!$B$4:$F$29,3,FALSE)-$G488)/IF(BB488&lt;0,ABS(BB488),BB488)</f>
        <v>0.45397468774389699</v>
      </c>
      <c r="BD488" s="152">
        <f>VLOOKUP(BD$2,怪物属性!$B$4:$F$29,5,FALSE)/($F488-VLOOKUP(BD$2,怪物属性!$B$4:$F$29,4,FALSE))</f>
        <v>37.75020398647861</v>
      </c>
      <c r="BE488" s="153">
        <f>$E488/(VLOOKUP(BE$2,怪物属性!$B$4:$F$29,3,FALSE)-$G488)/IF(BD488&lt;0,ABS(BD488),BD488)</f>
        <v>0.25238191427597129</v>
      </c>
    </row>
    <row r="489" spans="1:57" x14ac:dyDescent="0.15">
      <c r="A489" s="30">
        <f>VLOOKUP(B489,装备升级!W:AB,静态模拟!C489+1,FALSE)+IF(静态模拟!D489=0,0,VLOOKUP(B489,装备强化!AP:AZ,静态模拟!D489+1,FALSE))</f>
        <v>46871</v>
      </c>
      <c r="B489" s="149">
        <v>40</v>
      </c>
      <c r="C489" s="149">
        <v>4</v>
      </c>
      <c r="D489" s="149">
        <v>10</v>
      </c>
      <c r="E489" s="149">
        <f t="shared" si="22"/>
        <v>83190</v>
      </c>
      <c r="F489" s="22">
        <f t="shared" si="23"/>
        <v>27730</v>
      </c>
      <c r="G489" s="22">
        <f t="shared" si="24"/>
        <v>13865</v>
      </c>
      <c r="H489" s="152">
        <f>VLOOKUP(H$2,怪物属性!$B$4:$F$29,5,FALSE)/($F489-VLOOKUP(H$2,怪物属性!$B$4:$F$29,4,FALSE))</f>
        <v>0.40345019476905952</v>
      </c>
      <c r="I489" s="153">
        <f>$E489/(VLOOKUP(I$2,怪物属性!$B$4:$F$29,3,FALSE)-$G489)/IF(H489&lt;0,ABS(H489),H489)</f>
        <v>-16.742161024067375</v>
      </c>
      <c r="J489" s="152">
        <f>VLOOKUP(J$2,怪物属性!$B$4:$F$29,5,FALSE)/($F489-VLOOKUP(J$2,怪物属性!$B$4:$F$29,4,FALSE))</f>
        <v>0.59943977591036413</v>
      </c>
      <c r="K489" s="153">
        <f>$E489/(VLOOKUP(K$2,怪物属性!$B$4:$F$29,3,FALSE)-$G489)/IF(J489&lt;0,ABS(J489),J489)</f>
        <v>-11.669013658391687</v>
      </c>
      <c r="L489" s="152">
        <f>VLOOKUP(L$2,怪物属性!$B$4:$F$29,5,FALSE)/($F489-VLOOKUP(L$2,怪物属性!$B$4:$F$29,4,FALSE))</f>
        <v>0.95480183500037608</v>
      </c>
      <c r="M489" s="153">
        <f>$E489/(VLOOKUP(M$2,怪物属性!$B$4:$F$29,3,FALSE)-$G489)/IF(L489&lt;0,ABS(L489),L489)</f>
        <v>-7.5974910130465769</v>
      </c>
      <c r="N489" s="152">
        <f>VLOOKUP(N$2,怪物属性!$B$4:$F$29,5,FALSE)/($F489-VLOOKUP(N$2,怪物属性!$B$4:$F$29,4,FALSE))</f>
        <v>1.251249432076329</v>
      </c>
      <c r="O489" s="153">
        <f>$E489/(VLOOKUP(O$2,怪物属性!$B$4:$F$29,3,FALSE)-$G489)/IF(N489&lt;0,ABS(N489),N489)</f>
        <v>-6.0211505761917552</v>
      </c>
      <c r="P489" s="152">
        <f>VLOOKUP(P$2,怪物属性!$B$4:$F$29,5,FALSE)/($F489-VLOOKUP(P$2,怪物属性!$B$4:$F$29,4,FALSE))</f>
        <v>1.7484082504098517</v>
      </c>
      <c r="Q489" s="153">
        <f>$E489/(VLOOKUP(Q$2,怪物属性!$B$4:$F$29,3,FALSE)-$G489)/IF(P489&lt;0,ABS(P489),P489)</f>
        <v>-4.4832206385725479</v>
      </c>
      <c r="R489" s="152">
        <f>VLOOKUP(R$2,怪物属性!$B$4:$F$29,5,FALSE)/($F489-VLOOKUP(R$2,怪物属性!$B$4:$F$29,4,FALSE))</f>
        <v>2.1632543310413705</v>
      </c>
      <c r="S489" s="153">
        <f>$E489/(VLOOKUP(S$2,怪物属性!$B$4:$F$29,3,FALSE)-$G489)/IF(R489&lt;0,ABS(R489),R489)</f>
        <v>-3.7854070104222051</v>
      </c>
      <c r="T489" s="152">
        <f>VLOOKUP(T$2,怪物属性!$B$4:$F$29,5,FALSE)/($F489-VLOOKUP(T$2,怪物属性!$B$4:$F$29,4,FALSE))</f>
        <v>2.8099659548127516</v>
      </c>
      <c r="U489" s="153">
        <f>$E489/(VLOOKUP(U$2,怪物属性!$B$4:$F$29,3,FALSE)-$G489)/IF(T489&lt;0,ABS(T489),T489)</f>
        <v>-3.043937990599888</v>
      </c>
      <c r="V489" s="152">
        <f>VLOOKUP(V$2,怪物属性!$B$4:$F$29,5,FALSE)/($F489-VLOOKUP(V$2,怪物属性!$B$4:$F$29,4,FALSE))</f>
        <v>3.3203429462197973</v>
      </c>
      <c r="W489" s="153">
        <f>$E489/(VLOOKUP(W$2,怪物属性!$B$4:$F$29,3,FALSE)-$G489)/IF(V489&lt;0,ABS(V489),V489)</f>
        <v>-2.6975280840945759</v>
      </c>
      <c r="X489" s="152">
        <f>VLOOKUP(X$2,怪物属性!$B$4:$F$29,5,FALSE)/($F489-VLOOKUP(X$2,怪物属性!$B$4:$F$29,4,FALSE))</f>
        <v>4.1186839935613051</v>
      </c>
      <c r="Y489" s="153">
        <f>$E489/(VLOOKUP(Y$2,怪物属性!$B$4:$F$29,3,FALSE)-$G489)/IF(X489&lt;0,ABS(X489),X489)</f>
        <v>-2.2827982891279008</v>
      </c>
      <c r="Z489" s="152">
        <f>VLOOKUP(Z$2,怪物属性!$B$4:$F$29,5,FALSE)/($F489-VLOOKUP(Z$2,怪物属性!$B$4:$F$29,4,FALSE))</f>
        <v>4.7415641441512717</v>
      </c>
      <c r="AA489" s="153">
        <f>$E489/(VLOOKUP(AA$2,怪物属性!$B$4:$F$29,3,FALSE)-$G489)/IF(Z489&lt;0,ABS(Z489),Z489)</f>
        <v>-2.0884232019780731</v>
      </c>
      <c r="AB489" s="152">
        <f>VLOOKUP(AB$2,怪物属性!$B$4:$F$29,5,FALSE)/($F489-VLOOKUP(AB$2,怪物属性!$B$4:$F$29,4,FALSE))</f>
        <v>7.6760853447565696</v>
      </c>
      <c r="AC489" s="153">
        <f>$E489/(VLOOKUP(AC$2,怪物属性!$B$4:$F$29,3,FALSE)-$G489)/IF(AB489&lt;0,ABS(AB489),AB489)</f>
        <v>-1.7102028367824329</v>
      </c>
      <c r="AD489" s="152">
        <f>VLOOKUP(AD$2,怪物属性!$B$4:$F$29,5,FALSE)/($F489-VLOOKUP(AD$2,怪物属性!$B$4:$F$29,4,FALSE))</f>
        <v>8.7515310586176724</v>
      </c>
      <c r="AE489" s="153">
        <f>$E489/(VLOOKUP(AE$2,怪物属性!$B$4:$F$29,3,FALSE)-$G489)/IF(AD489&lt;0,ABS(AD489),AD489)</f>
        <v>-1.66068575653719</v>
      </c>
      <c r="AF489" s="152">
        <f>VLOOKUP(AF$2,怪物属性!$B$4:$F$29,5,FALSE)/($F489-VLOOKUP(AF$2,怪物属性!$B$4:$F$29,4,FALSE))</f>
        <v>10.354751665401805</v>
      </c>
      <c r="AG489" s="153">
        <f>$E489/(VLOOKUP(AG$2,怪物属性!$B$4:$F$29,3,FALSE)-$G489)/IF(AF489&lt;0,ABS(AF489),AF489)</f>
        <v>-1.5777676293309066</v>
      </c>
      <c r="AH489" s="152">
        <f>VLOOKUP(AH$2,怪物属性!$B$4:$F$29,5,FALSE)/($F489-VLOOKUP(AH$2,怪物属性!$B$4:$F$29,4,FALSE))</f>
        <v>11.627176510754524</v>
      </c>
      <c r="AI489" s="153">
        <f>$E489/(VLOOKUP(AI$2,怪物属性!$B$4:$F$29,3,FALSE)-$G489)/IF(AH489&lt;0,ABS(AH489),AH489)</f>
        <v>-1.6052926776781595</v>
      </c>
      <c r="AJ489" s="152">
        <f>VLOOKUP(AJ$2,怪物属性!$B$4:$F$29,5,FALSE)/($F489-VLOOKUP(AJ$2,怪物属性!$B$4:$F$29,4,FALSE))</f>
        <v>13.501296904720734</v>
      </c>
      <c r="AK489" s="153">
        <f>$E489/(VLOOKUP(AK$2,怪物属性!$B$4:$F$29,3,FALSE)-$G489)/IF(AJ489&lt;0,ABS(AJ489),AJ489)</f>
        <v>-1.623617995463541</v>
      </c>
      <c r="AL489" s="152">
        <f>VLOOKUP(AL$2,怪物属性!$B$4:$F$29,5,FALSE)/($F489-VLOOKUP(AL$2,怪物属性!$B$4:$F$29,4,FALSE))</f>
        <v>15.04104723062755</v>
      </c>
      <c r="AM489" s="153">
        <f>$E489/(VLOOKUP(AM$2,怪物属性!$B$4:$F$29,3,FALSE)-$G489)/IF(AL489&lt;0,ABS(AL489),AL489)</f>
        <v>-1.7986552479867868</v>
      </c>
      <c r="AN489" s="152">
        <f>VLOOKUP(AN$2,怪物属性!$B$4:$F$29,5,FALSE)/($F489-VLOOKUP(AN$2,怪物属性!$B$4:$F$29,4,FALSE))</f>
        <v>17.213793410111609</v>
      </c>
      <c r="AO489" s="153">
        <f>$E489/(VLOOKUP(AO$2,怪物属性!$B$4:$F$29,3,FALSE)-$G489)/IF(AN489&lt;0,ABS(AN489),AN489)</f>
        <v>-2.0280118832357452</v>
      </c>
      <c r="AP489" s="152">
        <f>VLOOKUP(AP$2,怪物属性!$B$4:$F$29,5,FALSE)/($F489-VLOOKUP(AP$2,怪物属性!$B$4:$F$29,4,FALSE))</f>
        <v>18.917991329479769</v>
      </c>
      <c r="AQ489" s="153">
        <f>$E489/(VLOOKUP(AQ$2,怪物属性!$B$4:$F$29,3,FALSE)-$G489)/IF(AP489&lt;0,ABS(AP489),AP489)</f>
        <v>-2.6961381469491226</v>
      </c>
      <c r="AR489" s="152">
        <f>VLOOKUP(AR$2,怪物属性!$B$4:$F$29,5,FALSE)/($F489-VLOOKUP(AR$2,怪物属性!$B$4:$F$29,4,FALSE))</f>
        <v>21.397944199706313</v>
      </c>
      <c r="AS489" s="153">
        <f>$E489/(VLOOKUP(AS$2,怪物属性!$B$4:$F$29,3,FALSE)-$G489)/IF(AR489&lt;0,ABS(AR489),AR489)</f>
        <v>-4.4945163660135288</v>
      </c>
      <c r="AT489" s="152">
        <f>VLOOKUP(AT$2,怪物属性!$B$4:$F$29,5,FALSE)/($F489-VLOOKUP(AT$2,怪物属性!$B$4:$F$29,4,FALSE))</f>
        <v>23.340409613766017</v>
      </c>
      <c r="AU489" s="153">
        <f>$E489/(VLOOKUP(AU$2,怪物属性!$B$4:$F$29,3,FALSE)-$G489)/IF(AT489&lt;0,ABS(AT489),AT489)</f>
        <v>356.42048008846893</v>
      </c>
      <c r="AV489" s="152">
        <f>VLOOKUP(AV$2,怪物属性!$B$4:$F$29,5,FALSE)/($F489-VLOOKUP(AV$2,怪物属性!$B$4:$F$29,4,FALSE))</f>
        <v>26.225720026791695</v>
      </c>
      <c r="AW489" s="153">
        <f>$E489/(VLOOKUP(AW$2,怪物属性!$B$4:$F$29,3,FALSE)-$G489)/IF(AV489&lt;0,ABS(AV489),AV489)</f>
        <v>3.0500739172715932</v>
      </c>
      <c r="AX489" s="152">
        <f>VLOOKUP(AX$2,怪物属性!$B$4:$F$29,5,FALSE)/($F489-VLOOKUP(AX$2,怪物属性!$B$4:$F$29,4,FALSE))</f>
        <v>28.447429047595705</v>
      </c>
      <c r="AY489" s="153">
        <f>$E489/(VLOOKUP(AY$2,怪物属性!$B$4:$F$29,3,FALSE)-$G489)/IF(AX489&lt;0,ABS(AX489),AX489)</f>
        <v>1.389896194762533</v>
      </c>
      <c r="AZ489" s="152">
        <f>VLOOKUP(AZ$2,怪物属性!$B$4:$F$29,5,FALSE)/($F489-VLOOKUP(AZ$2,怪物属性!$B$4:$F$29,4,FALSE))</f>
        <v>31.595939086294415</v>
      </c>
      <c r="BA489" s="153">
        <f>$E489/(VLOOKUP(BA$2,怪物属性!$B$4:$F$29,3,FALSE)-$G489)/IF(AZ489&lt;0,ABS(AZ489),AZ489)</f>
        <v>0.73751632906873954</v>
      </c>
      <c r="BB489" s="152">
        <f>VLOOKUP(BB$2,怪物属性!$B$4:$F$29,5,FALSE)/($F489-VLOOKUP(BB$2,怪物属性!$B$4:$F$29,4,FALSE))</f>
        <v>34.117241379310343</v>
      </c>
      <c r="BC489" s="153">
        <f>$E489/(VLOOKUP(BC$2,怪物属性!$B$4:$F$29,3,FALSE)-$G489)/IF(BB489&lt;0,ABS(BB489),BB489)</f>
        <v>0.45730618524855593</v>
      </c>
      <c r="BD489" s="152">
        <f>VLOOKUP(BD$2,怪物属性!$B$4:$F$29,5,FALSE)/($F489-VLOOKUP(BD$2,怪物属性!$B$4:$F$29,4,FALSE))</f>
        <v>37.662402604954067</v>
      </c>
      <c r="BE489" s="153">
        <f>$E489/(VLOOKUP(BE$2,怪物属性!$B$4:$F$29,3,FALSE)-$G489)/IF(BD489&lt;0,ABS(BD489),BD489)</f>
        <v>0.25391816556580155</v>
      </c>
    </row>
    <row r="490" spans="1:57" x14ac:dyDescent="0.15">
      <c r="A490" s="30">
        <f>VLOOKUP(B490,装备升级!W:AB,静态模拟!C490+1,FALSE)+IF(静态模拟!D490=0,0,VLOOKUP(B490,装备强化!AP:AZ,静态模拟!D490+1,FALSE))</f>
        <v>598</v>
      </c>
      <c r="B490" s="149">
        <v>40</v>
      </c>
      <c r="C490" s="149">
        <v>5</v>
      </c>
      <c r="D490" s="149">
        <v>0</v>
      </c>
      <c r="E490" s="149">
        <f t="shared" si="22"/>
        <v>98670</v>
      </c>
      <c r="F490" s="22">
        <f t="shared" si="23"/>
        <v>32890</v>
      </c>
      <c r="G490" s="22">
        <f t="shared" si="24"/>
        <v>16445</v>
      </c>
      <c r="H490" s="152">
        <f>VLOOKUP(H$2,怪物属性!$B$4:$F$29,5,FALSE)/($F490-VLOOKUP(H$2,怪物属性!$B$4:$F$29,4,FALSE))</f>
        <v>0.33862680990191502</v>
      </c>
      <c r="I490" s="153">
        <f>$E490/(VLOOKUP(I$2,怪物属性!$B$4:$F$29,3,FALSE)-$G490)/IF(H490&lt;0,ABS(H490),H490)</f>
        <v>-19.561138375495389</v>
      </c>
      <c r="J490" s="152">
        <f>VLOOKUP(J$2,怪物属性!$B$4:$F$29,5,FALSE)/($F490-VLOOKUP(J$2,怪物属性!$B$4:$F$29,4,FALSE))</f>
        <v>0.50258337247534057</v>
      </c>
      <c r="K490" s="153">
        <f>$E490/(VLOOKUP(K$2,怪物属性!$B$4:$F$29,3,FALSE)-$G490)/IF(J490&lt;0,ABS(J490),J490)</f>
        <v>-13.564957888068726</v>
      </c>
      <c r="L490" s="152">
        <f>VLOOKUP(L$2,怪物属性!$B$4:$F$29,5,FALSE)/($F490-VLOOKUP(L$2,怪物属性!$B$4:$F$29,4,FALSE))</f>
        <v>0.79964728853057887</v>
      </c>
      <c r="M490" s="153">
        <f>$E490/(VLOOKUP(M$2,怪物属性!$B$4:$F$29,3,FALSE)-$G490)/IF(L490&lt;0,ABS(L490),L490)</f>
        <v>-8.7835921251361793</v>
      </c>
      <c r="N490" s="152">
        <f>VLOOKUP(N$2,怪物属性!$B$4:$F$29,5,FALSE)/($F490-VLOOKUP(N$2,怪物属性!$B$4:$F$29,4,FALSE))</f>
        <v>1.0467502850627137</v>
      </c>
      <c r="O490" s="153">
        <f>$E490/(VLOOKUP(O$2,怪物属性!$B$4:$F$29,3,FALSE)-$G490)/IF(N490&lt;0,ABS(N490),N490)</f>
        <v>-6.919921445796545</v>
      </c>
      <c r="P490" s="152">
        <f>VLOOKUP(P$2,怪物属性!$B$4:$F$29,5,FALSE)/($F490-VLOOKUP(P$2,怪物属性!$B$4:$F$29,4,FALSE))</f>
        <v>1.460989518621173</v>
      </c>
      <c r="Q490" s="153">
        <f>$E490/(VLOOKUP(Q$2,怪物属性!$B$4:$F$29,3,FALSE)-$G490)/IF(P490&lt;0,ABS(P490),P490)</f>
        <v>-5.1191100436192629</v>
      </c>
      <c r="R490" s="152">
        <f>VLOOKUP(R$2,怪物属性!$B$4:$F$29,5,FALSE)/($F490-VLOOKUP(R$2,怪物属性!$B$4:$F$29,4,FALSE))</f>
        <v>1.805405058827301</v>
      </c>
      <c r="S490" s="153">
        <f>$E490/(VLOOKUP(S$2,怪物属性!$B$4:$F$29,3,FALSE)-$G490)/IF(R490&lt;0,ABS(R490),R490)</f>
        <v>-4.2901762620034578</v>
      </c>
      <c r="T490" s="152">
        <f>VLOOKUP(T$2,怪物属性!$B$4:$F$29,5,FALSE)/($F490-VLOOKUP(T$2,怪物属性!$B$4:$F$29,4,FALSE))</f>
        <v>2.3423632610939111</v>
      </c>
      <c r="U490" s="153">
        <f>$E490/(VLOOKUP(U$2,怪物属性!$B$4:$F$29,3,FALSE)-$G490)/IF(T490&lt;0,ABS(T490),T490)</f>
        <v>-3.423055729089945</v>
      </c>
      <c r="V490" s="152">
        <f>VLOOKUP(V$2,怪物属性!$B$4:$F$29,5,FALSE)/($F490-VLOOKUP(V$2,怪物属性!$B$4:$F$29,4,FALSE))</f>
        <v>2.7644386761842958</v>
      </c>
      <c r="W490" s="153">
        <f>$E490/(VLOOKUP(W$2,怪物属性!$B$4:$F$29,3,FALSE)-$G490)/IF(V490&lt;0,ABS(V490),V490)</f>
        <v>-3.0074653346435198</v>
      </c>
      <c r="X490" s="152">
        <f>VLOOKUP(X$2,怪物属性!$B$4:$F$29,5,FALSE)/($F490-VLOOKUP(X$2,怪物属性!$B$4:$F$29,4,FALSE))</f>
        <v>3.4248637001730273</v>
      </c>
      <c r="Y490" s="153">
        <f>$E490/(VLOOKUP(Y$2,怪物属性!$B$4:$F$29,3,FALSE)-$G490)/IF(X490&lt;0,ABS(X490),X490)</f>
        <v>-2.5209927923259956</v>
      </c>
      <c r="Z490" s="152">
        <f>VLOOKUP(Z$2,怪物属性!$B$4:$F$29,5,FALSE)/($F490-VLOOKUP(Z$2,怪物属性!$B$4:$F$29,4,FALSE))</f>
        <v>3.9377771937317259</v>
      </c>
      <c r="AA490" s="153">
        <f>$E490/(VLOOKUP(AA$2,怪物属性!$B$4:$F$29,3,FALSE)-$G490)/IF(Z490&lt;0,ABS(Z490),Z490)</f>
        <v>-2.2818762978025768</v>
      </c>
      <c r="AB490" s="152">
        <f>VLOOKUP(AB$2,怪物属性!$B$4:$F$29,5,FALSE)/($F490-VLOOKUP(AB$2,怪物属性!$B$4:$F$29,4,FALSE))</f>
        <v>6.3305931109450366</v>
      </c>
      <c r="AC490" s="153">
        <f>$E490/(VLOOKUP(AC$2,怪物属性!$B$4:$F$29,3,FALSE)-$G490)/IF(AB490&lt;0,ABS(AB490),AB490)</f>
        <v>-1.7479216464409093</v>
      </c>
      <c r="AD490" s="152">
        <f>VLOOKUP(AD$2,怪物属性!$B$4:$F$29,5,FALSE)/($F490-VLOOKUP(AD$2,怪物属性!$B$4:$F$29,4,FALSE))</f>
        <v>7.2030655282378353</v>
      </c>
      <c r="AE490" s="153">
        <f>$E490/(VLOOKUP(AE$2,怪物属性!$B$4:$F$29,3,FALSE)-$G490)/IF(AD490&lt;0,ABS(AD490),AD490)</f>
        <v>-1.6496067385399575</v>
      </c>
      <c r="AF490" s="152">
        <f>VLOOKUP(AF$2,怪物属性!$B$4:$F$29,5,FALSE)/($F490-VLOOKUP(AF$2,怪物属性!$B$4:$F$29,4,FALSE))</f>
        <v>8.5045363252302799</v>
      </c>
      <c r="AG490" s="153">
        <f>$E490/(VLOOKUP(AG$2,怪物属性!$B$4:$F$29,3,FALSE)-$G490)/IF(AF490&lt;0,ABS(AF490),AF490)</f>
        <v>-1.5122580101447216</v>
      </c>
      <c r="AH490" s="152">
        <f>VLOOKUP(AH$2,怪物属性!$B$4:$F$29,5,FALSE)/($F490-VLOOKUP(AH$2,怪物属性!$B$4:$F$29,4,FALSE))</f>
        <v>9.5288192501398985</v>
      </c>
      <c r="AI490" s="153">
        <f>$E490/(VLOOKUP(AI$2,怪物属性!$B$4:$F$29,3,FALSE)-$G490)/IF(AH490&lt;0,ABS(AH490),AH490)</f>
        <v>-1.4714939748152898</v>
      </c>
      <c r="AJ490" s="152">
        <f>VLOOKUP(AJ$2,怪物属性!$B$4:$F$29,5,FALSE)/($F490-VLOOKUP(AJ$2,怪物属性!$B$4:$F$29,4,FALSE))</f>
        <v>11.038880248833593</v>
      </c>
      <c r="AK490" s="153">
        <f>$E490/(VLOOKUP(AK$2,怪物属性!$B$4:$F$29,3,FALSE)-$G490)/IF(AJ490&lt;0,ABS(AJ490),AJ490)</f>
        <v>-1.4021029950441715</v>
      </c>
      <c r="AL490" s="152">
        <f>VLOOKUP(AL$2,怪物属性!$B$4:$F$29,5,FALSE)/($F490-VLOOKUP(AL$2,怪物属性!$B$4:$F$29,4,FALSE))</f>
        <v>12.265529449629868</v>
      </c>
      <c r="AM490" s="153">
        <f>$E490/(VLOOKUP(AM$2,怪物属性!$B$4:$F$29,3,FALSE)-$G490)/IF(AL490&lt;0,ABS(AL490),AL490)</f>
        <v>-1.4225456743406615</v>
      </c>
      <c r="AN490" s="152">
        <f>VLOOKUP(AN$2,怪物属性!$B$4:$F$29,5,FALSE)/($F490-VLOOKUP(AN$2,怪物属性!$B$4:$F$29,4,FALSE))</f>
        <v>14.001265868566675</v>
      </c>
      <c r="AO490" s="153">
        <f>$E490/(VLOOKUP(AO$2,怪物属性!$B$4:$F$29,3,FALSE)-$G490)/IF(AN490&lt;0,ABS(AN490),AN490)</f>
        <v>-1.4199516298580466</v>
      </c>
      <c r="AP490" s="152">
        <f>VLOOKUP(AP$2,怪物属性!$B$4:$F$29,5,FALSE)/($F490-VLOOKUP(AP$2,怪物属性!$B$4:$F$29,4,FALSE))</f>
        <v>15.342806914737768</v>
      </c>
      <c r="AQ490" s="153">
        <f>$E490/(VLOOKUP(AQ$2,怪物属性!$B$4:$F$29,3,FALSE)-$G490)/IF(AP490&lt;0,ABS(AP490),AP490)</f>
        <v>-1.5271970173192237</v>
      </c>
      <c r="AR490" s="152">
        <f>VLOOKUP(AR$2,怪物属性!$B$4:$F$29,5,FALSE)/($F490-VLOOKUP(AR$2,怪物属性!$B$4:$F$29,4,FALSE))</f>
        <v>17.301276343128524</v>
      </c>
      <c r="AS490" s="153">
        <f>$E490/(VLOOKUP(AS$2,怪物属性!$B$4:$F$29,3,FALSE)-$G490)/IF(AR490&lt;0,ABS(AR490),AR490)</f>
        <v>-1.655456445289234</v>
      </c>
      <c r="AT490" s="152">
        <f>VLOOKUP(AT$2,怪物属性!$B$4:$F$29,5,FALSE)/($F490-VLOOKUP(AT$2,怪物属性!$B$4:$F$29,4,FALSE))</f>
        <v>18.803510886762602</v>
      </c>
      <c r="AU490" s="153">
        <f>$E490/(VLOOKUP(AU$2,怪物属性!$B$4:$F$29,3,FALSE)-$G490)/IF(AT490&lt;0,ABS(AT490),AT490)</f>
        <v>-2.0417993395040672</v>
      </c>
      <c r="AV490" s="152">
        <f>VLOOKUP(AV$2,怪物属性!$B$4:$F$29,5,FALSE)/($F490-VLOOKUP(AV$2,怪物属性!$B$4:$F$29,4,FALSE))</f>
        <v>21.033305195303505</v>
      </c>
      <c r="AW490" s="153">
        <f>$E490/(VLOOKUP(AW$2,怪物属性!$B$4:$F$29,3,FALSE)-$G490)/IF(AV490&lt;0,ABS(AV490),AV490)</f>
        <v>-3.046189268709655</v>
      </c>
      <c r="AX490" s="152">
        <f>VLOOKUP(AX$2,怪物属性!$B$4:$F$29,5,FALSE)/($F490-VLOOKUP(AX$2,怪物属性!$B$4:$F$29,4,FALSE))</f>
        <v>22.704745510739016</v>
      </c>
      <c r="AY490" s="153">
        <f>$E490/(VLOOKUP(AY$2,怪物属性!$B$4:$F$29,3,FALSE)-$G490)/IF(AX490&lt;0,ABS(AX490),AX490)</f>
        <v>-9.1298057434002704</v>
      </c>
      <c r="AZ490" s="152">
        <f>VLOOKUP(AZ$2,怪物属性!$B$4:$F$29,5,FALSE)/($F490-VLOOKUP(AZ$2,怪物属性!$B$4:$F$29,4,FALSE))</f>
        <v>25.037811745776349</v>
      </c>
      <c r="BA490" s="153">
        <f>$E490/(VLOOKUP(BA$2,怪物属性!$B$4:$F$29,3,FALSE)-$G490)/IF(AZ490&lt;0,ABS(AZ490),AZ490)</f>
        <v>3.9806460595934281</v>
      </c>
      <c r="BB490" s="152">
        <f>VLOOKUP(BB$2,怪物属性!$B$4:$F$29,5,FALSE)/($F490-VLOOKUP(BB$2,怪物属性!$B$4:$F$29,4,FALSE))</f>
        <v>26.78508954602249</v>
      </c>
      <c r="BC490" s="153">
        <f>$E490/(VLOOKUP(BC$2,怪物属性!$B$4:$F$29,3,FALSE)-$G490)/IF(BB490&lt;0,ABS(BB490),BB490)</f>
        <v>1.3385777320997927</v>
      </c>
      <c r="BD490" s="152">
        <f>VLOOKUP(BD$2,怪物属性!$B$4:$F$29,5,FALSE)/($F490-VLOOKUP(BD$2,怪物属性!$B$4:$F$29,4,FALSE))</f>
        <v>28.970301458091065</v>
      </c>
      <c r="BE490" s="153">
        <f>$E490/(VLOOKUP(BE$2,怪物属性!$B$4:$F$29,3,FALSE)-$G490)/IF(BD490&lt;0,ABS(BD490),BD490)</f>
        <v>0.55661084082600287</v>
      </c>
    </row>
    <row r="491" spans="1:57" x14ac:dyDescent="0.15">
      <c r="A491" s="30">
        <f>VLOOKUP(B491,装备升级!W:AB,静态模拟!C491+1,FALSE)+IF(静态模拟!D491=0,0,VLOOKUP(B491,装备强化!AP:AZ,静态模拟!D491+1,FALSE))</f>
        <v>1906</v>
      </c>
      <c r="B491" s="149">
        <v>40</v>
      </c>
      <c r="C491" s="149">
        <v>5</v>
      </c>
      <c r="D491" s="149">
        <v>1</v>
      </c>
      <c r="E491" s="149">
        <f t="shared" si="22"/>
        <v>98820</v>
      </c>
      <c r="F491" s="22">
        <f t="shared" si="23"/>
        <v>32940</v>
      </c>
      <c r="G491" s="22">
        <f t="shared" si="24"/>
        <v>16470</v>
      </c>
      <c r="H491" s="152">
        <f>VLOOKUP(H$2,怪物属性!$B$4:$F$29,5,FALSE)/($F491-VLOOKUP(H$2,怪物属性!$B$4:$F$29,4,FALSE))</f>
        <v>0.33810041971086585</v>
      </c>
      <c r="I491" s="153">
        <f>$E491/(VLOOKUP(I$2,怪物属性!$B$4:$F$29,3,FALSE)-$G491)/IF(H491&lt;0,ABS(H491),H491)</f>
        <v>-19.588501279150655</v>
      </c>
      <c r="J491" s="152">
        <f>VLOOKUP(J$2,怪物属性!$B$4:$F$29,5,FALSE)/($F491-VLOOKUP(J$2,怪物属性!$B$4:$F$29,4,FALSE))</f>
        <v>0.50179771768016257</v>
      </c>
      <c r="K491" s="153">
        <f>$E491/(VLOOKUP(K$2,怪物属性!$B$4:$F$29,3,FALSE)-$G491)/IF(J491&lt;0,ABS(J491),J491)</f>
        <v>-13.583386944767115</v>
      </c>
      <c r="L491" s="152">
        <f>VLOOKUP(L$2,怪物属性!$B$4:$F$29,5,FALSE)/($F491-VLOOKUP(L$2,怪物属性!$B$4:$F$29,4,FALSE))</f>
        <v>0.7983901396050811</v>
      </c>
      <c r="M491" s="153">
        <f>$E491/(VLOOKUP(M$2,怪物属性!$B$4:$F$29,3,FALSE)-$G491)/IF(L491&lt;0,ABS(L491),L491)</f>
        <v>-8.7951448677614987</v>
      </c>
      <c r="N491" s="152">
        <f>VLOOKUP(N$2,怪物属性!$B$4:$F$29,5,FALSE)/($F491-VLOOKUP(N$2,怪物属性!$B$4:$F$29,4,FALSE))</f>
        <v>1.0450951868951996</v>
      </c>
      <c r="O491" s="153">
        <f>$E491/(VLOOKUP(O$2,怪物属性!$B$4:$F$29,3,FALSE)-$G491)/IF(N491&lt;0,ABS(N491),N491)</f>
        <v>-6.9287008421013301</v>
      </c>
      <c r="P491" s="152">
        <f>VLOOKUP(P$2,怪物属性!$B$4:$F$29,5,FALSE)/($F491-VLOOKUP(P$2,怪物属性!$B$4:$F$29,4,FALSE))</f>
        <v>1.4586659881039474</v>
      </c>
      <c r="Q491" s="153">
        <f>$E491/(VLOOKUP(Q$2,怪物属性!$B$4:$F$29,3,FALSE)-$G491)/IF(P491&lt;0,ABS(P491),P491)</f>
        <v>-5.1253466671712156</v>
      </c>
      <c r="R491" s="152">
        <f>VLOOKUP(R$2,怪物属性!$B$4:$F$29,5,FALSE)/($F491-VLOOKUP(R$2,怪物属性!$B$4:$F$29,4,FALSE))</f>
        <v>1.8025157635310309</v>
      </c>
      <c r="S491" s="153">
        <f>$E491/(VLOOKUP(S$2,怪物属性!$B$4:$F$29,3,FALSE)-$G491)/IF(R491&lt;0,ABS(R491),R491)</f>
        <v>-4.2951564012171195</v>
      </c>
      <c r="T491" s="152">
        <f>VLOOKUP(T$2,怪物属性!$B$4:$F$29,5,FALSE)/($F491-VLOOKUP(T$2,怪物属性!$B$4:$F$29,4,FALSE))</f>
        <v>2.3385923111597657</v>
      </c>
      <c r="U491" s="153">
        <f>$E491/(VLOOKUP(U$2,怪物属性!$B$4:$F$29,3,FALSE)-$G491)/IF(T491&lt;0,ABS(T491),T491)</f>
        <v>-3.4268258501598732</v>
      </c>
      <c r="V491" s="152">
        <f>VLOOKUP(V$2,怪物属性!$B$4:$F$29,5,FALSE)/($F491-VLOOKUP(V$2,怪物属性!$B$4:$F$29,4,FALSE))</f>
        <v>2.759961127308066</v>
      </c>
      <c r="W491" s="153">
        <f>$E491/(VLOOKUP(W$2,怪物属性!$B$4:$F$29,3,FALSE)-$G491)/IF(V491&lt;0,ABS(V491),V491)</f>
        <v>-3.0105820325129118</v>
      </c>
      <c r="X491" s="152">
        <f>VLOOKUP(X$2,怪物属性!$B$4:$F$29,5,FALSE)/($F491-VLOOKUP(X$2,怪物属性!$B$4:$F$29,4,FALSE))</f>
        <v>3.4192822919722303</v>
      </c>
      <c r="Y491" s="153">
        <f>$E491/(VLOOKUP(Y$2,怪物属性!$B$4:$F$29,3,FALSE)-$G491)/IF(X491&lt;0,ABS(X491),X491)</f>
        <v>-2.5234263383453994</v>
      </c>
      <c r="Z491" s="152">
        <f>VLOOKUP(Z$2,怪物属性!$B$4:$F$29,5,FALSE)/($F491-VLOOKUP(Z$2,怪物属性!$B$4:$F$29,4,FALSE))</f>
        <v>3.9313194922759029</v>
      </c>
      <c r="AA491" s="153">
        <f>$E491/(VLOOKUP(AA$2,怪物属性!$B$4:$F$29,3,FALSE)-$G491)/IF(Z491&lt;0,ABS(Z491),Z491)</f>
        <v>-2.2838995628181569</v>
      </c>
      <c r="AB491" s="152">
        <f>VLOOKUP(AB$2,怪物属性!$B$4:$F$29,5,FALSE)/($F491-VLOOKUP(AB$2,怪物属性!$B$4:$F$29,4,FALSE))</f>
        <v>6.3198589256646773</v>
      </c>
      <c r="AC491" s="153">
        <f>$E491/(VLOOKUP(AC$2,怪物属性!$B$4:$F$29,3,FALSE)-$G491)/IF(AB491&lt;0,ABS(AB491),AB491)</f>
        <v>-1.7486496291547893</v>
      </c>
      <c r="AD491" s="152">
        <f>VLOOKUP(AD$2,怪物属性!$B$4:$F$29,5,FALSE)/($F491-VLOOKUP(AD$2,怪物属性!$B$4:$F$29,4,FALSE))</f>
        <v>7.1907370006503957</v>
      </c>
      <c r="AE491" s="153">
        <f>$E491/(VLOOKUP(AE$2,怪物属性!$B$4:$F$29,3,FALSE)-$G491)/IF(AD491&lt;0,ABS(AD491),AD491)</f>
        <v>-1.6499796300582923</v>
      </c>
      <c r="AF491" s="152">
        <f>VLOOKUP(AF$2,怪物属性!$B$4:$F$29,5,FALSE)/($F491-VLOOKUP(AF$2,怪物属性!$B$4:$F$29,4,FALSE))</f>
        <v>8.4898368362831853</v>
      </c>
      <c r="AG491" s="153">
        <f>$E491/(VLOOKUP(AG$2,怪物属性!$B$4:$F$29,3,FALSE)-$G491)/IF(AF491&lt;0,ABS(AF491),AF491)</f>
        <v>-1.5122514836134897</v>
      </c>
      <c r="AH491" s="152">
        <f>VLOOKUP(AH$2,怪物属性!$B$4:$F$29,5,FALSE)/($F491-VLOOKUP(AH$2,怪物属性!$B$4:$F$29,4,FALSE))</f>
        <v>9.5121849032888761</v>
      </c>
      <c r="AI491" s="153">
        <f>$E491/(VLOOKUP(AI$2,怪物属性!$B$4:$F$29,3,FALSE)-$G491)/IF(AH491&lt;0,ABS(AH491),AH491)</f>
        <v>-1.4710819018862231</v>
      </c>
      <c r="AJ491" s="152">
        <f>VLOOKUP(AJ$2,怪物属性!$B$4:$F$29,5,FALSE)/($F491-VLOOKUP(AJ$2,怪物属性!$B$4:$F$29,4,FALSE))</f>
        <v>11.019405828805306</v>
      </c>
      <c r="AK491" s="153">
        <f>$E491/(VLOOKUP(AK$2,怪物属性!$B$4:$F$29,3,FALSE)-$G491)/IF(AJ491&lt;0,ABS(AJ491),AJ491)</f>
        <v>-1.401221194670714</v>
      </c>
      <c r="AL491" s="152">
        <f>VLOOKUP(AL$2,怪物属性!$B$4:$F$29,5,FALSE)/($F491-VLOOKUP(AL$2,怪物属性!$B$4:$F$29,4,FALSE))</f>
        <v>12.243636882875808</v>
      </c>
      <c r="AM491" s="153">
        <f>$E491/(VLOOKUP(AM$2,怪物属性!$B$4:$F$29,3,FALSE)-$G491)/IF(AL491&lt;0,ABS(AL491),AL491)</f>
        <v>-1.4209738078949963</v>
      </c>
      <c r="AN491" s="152">
        <f>VLOOKUP(AN$2,怪物属性!$B$4:$F$29,5,FALSE)/($F491-VLOOKUP(AN$2,怪物属性!$B$4:$F$29,4,FALSE))</f>
        <v>13.975991913065453</v>
      </c>
      <c r="AO491" s="153">
        <f>$E491/(VLOOKUP(AO$2,怪物属性!$B$4:$F$29,3,FALSE)-$G491)/IF(AN491&lt;0,ABS(AN491),AN491)</f>
        <v>-1.4175414409043849</v>
      </c>
      <c r="AP491" s="152">
        <f>VLOOKUP(AP$2,怪物属性!$B$4:$F$29,5,FALSE)/($F491-VLOOKUP(AP$2,怪物属性!$B$4:$F$29,4,FALSE))</f>
        <v>15.314762009212547</v>
      </c>
      <c r="AQ491" s="153">
        <f>$E491/(VLOOKUP(AQ$2,怪物属性!$B$4:$F$29,3,FALSE)-$G491)/IF(AP491&lt;0,ABS(AP491),AP491)</f>
        <v>-1.5232761621750142</v>
      </c>
      <c r="AR491" s="152">
        <f>VLOOKUP(AR$2,怪物属性!$B$4:$F$29,5,FALSE)/($F491-VLOOKUP(AR$2,怪物属性!$B$4:$F$29,4,FALSE))</f>
        <v>17.269239315606253</v>
      </c>
      <c r="AS491" s="153">
        <f>$E491/(VLOOKUP(AS$2,怪物属性!$B$4:$F$29,3,FALSE)-$G491)/IF(AR491&lt;0,ABS(AR491),AR491)</f>
        <v>-1.6490816790876823</v>
      </c>
      <c r="AT491" s="152">
        <f>VLOOKUP(AT$2,怪物属性!$B$4:$F$29,5,FALSE)/($F491-VLOOKUP(AT$2,怪物属性!$B$4:$F$29,4,FALSE))</f>
        <v>18.768160625657995</v>
      </c>
      <c r="AU491" s="153">
        <f>$E491/(VLOOKUP(AU$2,怪物属性!$B$4:$F$29,3,FALSE)-$G491)/IF(AT491&lt;0,ABS(AT491),AT491)</f>
        <v>-2.0290174202489943</v>
      </c>
      <c r="AV491" s="152">
        <f>VLOOKUP(AV$2,怪物属性!$B$4:$F$29,5,FALSE)/($F491-VLOOKUP(AV$2,怪物属性!$B$4:$F$29,4,FALSE))</f>
        <v>20.993030024509803</v>
      </c>
      <c r="AW491" s="153">
        <f>$E491/(VLOOKUP(AW$2,怪物属性!$B$4:$F$29,3,FALSE)-$G491)/IF(AV491&lt;0,ABS(AV491),AV491)</f>
        <v>-3.0078445033579926</v>
      </c>
      <c r="AX491" s="152">
        <f>VLOOKUP(AX$2,怪物属性!$B$4:$F$29,5,FALSE)/($F491-VLOOKUP(AX$2,怪物属性!$B$4:$F$29,4,FALSE))</f>
        <v>22.660419351060092</v>
      </c>
      <c r="AY491" s="153">
        <f>$E491/(VLOOKUP(AY$2,怪物属性!$B$4:$F$29,3,FALSE)-$G491)/IF(AX491&lt;0,ABS(AX491),AX491)</f>
        <v>-8.7044068305297468</v>
      </c>
      <c r="AZ491" s="152">
        <f>VLOOKUP(AZ$2,怪物属性!$B$4:$F$29,5,FALSE)/($F491-VLOOKUP(AZ$2,怪物属性!$B$4:$F$29,4,FALSE))</f>
        <v>24.987555198715377</v>
      </c>
      <c r="BA491" s="153">
        <f>$E491/(VLOOKUP(BA$2,怪物属性!$B$4:$F$29,3,FALSE)-$G491)/IF(AZ491&lt;0,ABS(AZ491),AZ491)</f>
        <v>4.0982058574095657</v>
      </c>
      <c r="BB491" s="152">
        <f>VLOOKUP(BB$2,怪物属性!$B$4:$F$29,5,FALSE)/($F491-VLOOKUP(BB$2,怪物属性!$B$4:$F$29,4,FALSE))</f>
        <v>26.729426433915211</v>
      </c>
      <c r="BC491" s="153">
        <f>$E491/(VLOOKUP(BC$2,怪物属性!$B$4:$F$29,3,FALSE)-$G491)/IF(BB491&lt;0,ABS(BB491),BB491)</f>
        <v>1.355720215395146</v>
      </c>
      <c r="BD491" s="152">
        <f>VLOOKUP(BD$2,怪物属性!$B$4:$F$29,5,FALSE)/($F491-VLOOKUP(BD$2,怪物属性!$B$4:$F$29,4,FALSE))</f>
        <v>28.905658693323812</v>
      </c>
      <c r="BE491" s="153">
        <f>$E491/(VLOOKUP(BE$2,怪物属性!$B$4:$F$29,3,FALSE)-$G491)/IF(BD491&lt;0,ABS(BD491),BD491)</f>
        <v>0.56099569592622356</v>
      </c>
    </row>
    <row r="492" spans="1:57" x14ac:dyDescent="0.15">
      <c r="A492" s="30">
        <f>VLOOKUP(B492,装备升级!W:AB,静态模拟!C492+1,FALSE)+IF(静态模拟!D492=0,0,VLOOKUP(B492,装备强化!AP:AZ,静态模拟!D492+1,FALSE))</f>
        <v>3266</v>
      </c>
      <c r="B492" s="149">
        <v>40</v>
      </c>
      <c r="C492" s="149">
        <v>5</v>
      </c>
      <c r="D492" s="149">
        <v>2</v>
      </c>
      <c r="E492" s="149">
        <f t="shared" si="22"/>
        <v>98970</v>
      </c>
      <c r="F492" s="22">
        <f t="shared" si="23"/>
        <v>32990</v>
      </c>
      <c r="G492" s="22">
        <f t="shared" si="24"/>
        <v>16495</v>
      </c>
      <c r="H492" s="152">
        <f>VLOOKUP(H$2,怪物属性!$B$4:$F$29,5,FALSE)/($F492-VLOOKUP(H$2,怪物属性!$B$4:$F$29,4,FALSE))</f>
        <v>0.33757566351078688</v>
      </c>
      <c r="I492" s="153">
        <f>$E492/(VLOOKUP(I$2,怪物属性!$B$4:$F$29,3,FALSE)-$G492)/IF(H492&lt;0,ABS(H492),H492)</f>
        <v>-19.615864929839375</v>
      </c>
      <c r="J492" s="152">
        <f>VLOOKUP(J$2,怪物属性!$B$4:$F$29,5,FALSE)/($F492-VLOOKUP(J$2,怪物属性!$B$4:$F$29,4,FALSE))</f>
        <v>0.50101451537380992</v>
      </c>
      <c r="K492" s="153">
        <f>$E492/(VLOOKUP(K$2,怪物属性!$B$4:$F$29,3,FALSE)-$G492)/IF(J492&lt;0,ABS(J492),J492)</f>
        <v>-13.60181690531487</v>
      </c>
      <c r="L492" s="152">
        <f>VLOOKUP(L$2,怪物属性!$B$4:$F$29,5,FALSE)/($F492-VLOOKUP(L$2,怪物属性!$B$4:$F$29,4,FALSE))</f>
        <v>0.79713693727632318</v>
      </c>
      <c r="M492" s="153">
        <f>$E492/(VLOOKUP(M$2,怪物属性!$B$4:$F$29,3,FALSE)-$G492)/IF(L492&lt;0,ABS(L492),L492)</f>
        <v>-8.8066985396043531</v>
      </c>
      <c r="N492" s="152">
        <f>VLOOKUP(N$2,怪物属性!$B$4:$F$29,5,FALSE)/($F492-VLOOKUP(N$2,怪物属性!$B$4:$F$29,4,FALSE))</f>
        <v>1.0434453144733518</v>
      </c>
      <c r="O492" s="153">
        <f>$E492/(VLOOKUP(O$2,怪物属性!$B$4:$F$29,3,FALSE)-$G492)/IF(N492&lt;0,ABS(N492),N492)</f>
        <v>-6.9374813293542292</v>
      </c>
      <c r="P492" s="152">
        <f>VLOOKUP(P$2,怪物属性!$B$4:$F$29,5,FALSE)/($F492-VLOOKUP(P$2,怪物属性!$B$4:$F$29,4,FALSE))</f>
        <v>1.4563498364508241</v>
      </c>
      <c r="Q492" s="153">
        <f>$E492/(VLOOKUP(Q$2,怪物属性!$B$4:$F$29,3,FALSE)-$G492)/IF(P492&lt;0,ABS(P492),P492)</f>
        <v>-5.131584442907684</v>
      </c>
      <c r="R492" s="152">
        <f>VLOOKUP(R$2,怪物属性!$B$4:$F$29,5,FALSE)/($F492-VLOOKUP(R$2,怪物属性!$B$4:$F$29,4,FALSE))</f>
        <v>1.7996357012750455</v>
      </c>
      <c r="S492" s="153">
        <f>$E492/(VLOOKUP(S$2,怪物属性!$B$4:$F$29,3,FALSE)-$G492)/IF(R492&lt;0,ABS(R492),R492)</f>
        <v>-4.3001378968451824</v>
      </c>
      <c r="T492" s="152">
        <f>VLOOKUP(T$2,怪物属性!$B$4:$F$29,5,FALSE)/($F492-VLOOKUP(T$2,怪物属性!$B$4:$F$29,4,FALSE))</f>
        <v>2.3348334833483348</v>
      </c>
      <c r="U492" s="153">
        <f>$E492/(VLOOKUP(U$2,怪物属性!$B$4:$F$29,3,FALSE)-$G492)/IF(T492&lt;0,ABS(T492),T492)</f>
        <v>-3.4305974291845143</v>
      </c>
      <c r="V492" s="152">
        <f>VLOOKUP(V$2,怪物属性!$B$4:$F$29,5,FALSE)/($F492-VLOOKUP(V$2,怪物属性!$B$4:$F$29,4,FALSE))</f>
        <v>2.7554980595084086</v>
      </c>
      <c r="W492" s="153">
        <f>$E492/(VLOOKUP(W$2,怪物属性!$B$4:$F$29,3,FALSE)-$G492)/IF(V492&lt;0,ABS(V492),V492)</f>
        <v>-3.0137004270968992</v>
      </c>
      <c r="X492" s="152">
        <f>VLOOKUP(X$2,怪物属性!$B$4:$F$29,5,FALSE)/($F492-VLOOKUP(X$2,怪物属性!$B$4:$F$29,4,FALSE))</f>
        <v>3.413719045914549</v>
      </c>
      <c r="Y492" s="153">
        <f>$E492/(VLOOKUP(Y$2,怪物属性!$B$4:$F$29,3,FALSE)-$G492)/IF(X492&lt;0,ABS(X492),X492)</f>
        <v>-2.5258617406537622</v>
      </c>
      <c r="Z492" s="152">
        <f>VLOOKUP(Z$2,怪物属性!$B$4:$F$29,5,FALSE)/($F492-VLOOKUP(Z$2,怪物属性!$B$4:$F$29,4,FALSE))</f>
        <v>3.924882936572907</v>
      </c>
      <c r="AA492" s="153">
        <f>$E492/(VLOOKUP(AA$2,怪物属性!$B$4:$F$29,3,FALSE)-$G492)/IF(Z492&lt;0,ABS(Z492),Z492)</f>
        <v>-2.2859250017676249</v>
      </c>
      <c r="AB492" s="152">
        <f>VLOOKUP(AB$2,怪物属性!$B$4:$F$29,5,FALSE)/($F492-VLOOKUP(AB$2,怪物属性!$B$4:$F$29,4,FALSE))</f>
        <v>6.3091610806418847</v>
      </c>
      <c r="AC492" s="153">
        <f>$E492/(VLOOKUP(AC$2,怪物属性!$B$4:$F$29,3,FALSE)-$G492)/IF(AB492&lt;0,ABS(AB492),AB492)</f>
        <v>-1.7493825288129883</v>
      </c>
      <c r="AD492" s="152">
        <f>VLOOKUP(AD$2,怪物属性!$B$4:$F$29,5,FALSE)/($F492-VLOOKUP(AD$2,怪物属性!$B$4:$F$29,4,FALSE))</f>
        <v>7.1784506031507362</v>
      </c>
      <c r="AE492" s="153">
        <f>$E492/(VLOOKUP(AE$2,怪物属性!$B$4:$F$29,3,FALSE)-$G492)/IF(AD492&lt;0,ABS(AD492),AD492)</f>
        <v>-1.6503588374221343</v>
      </c>
      <c r="AF492" s="152">
        <f>VLOOKUP(AF$2,怪物属性!$B$4:$F$29,5,FALSE)/($F492-VLOOKUP(AF$2,怪物属性!$B$4:$F$29,4,FALSE))</f>
        <v>8.4751880737110916</v>
      </c>
      <c r="AG492" s="153">
        <f>$E492/(VLOOKUP(AG$2,怪物属性!$B$4:$F$29,3,FALSE)-$G492)/IF(AF492&lt;0,ABS(AF492),AF492)</f>
        <v>-1.5122529087446797</v>
      </c>
      <c r="AH492" s="152">
        <f>VLOOKUP(AH$2,怪物属性!$B$4:$F$29,5,FALSE)/($F492-VLOOKUP(AH$2,怪物属性!$B$4:$F$29,4,FALSE))</f>
        <v>9.4956085319949803</v>
      </c>
      <c r="AI492" s="153">
        <f>$E492/(VLOOKUP(AI$2,怪物属性!$B$4:$F$29,3,FALSE)-$G492)/IF(AH492&lt;0,ABS(AH492),AH492)</f>
        <v>-1.4706805048459932</v>
      </c>
      <c r="AJ492" s="152">
        <f>VLOOKUP(AJ$2,怪物属性!$B$4:$F$29,5,FALSE)/($F492-VLOOKUP(AJ$2,怪物属性!$B$4:$F$29,4,FALSE))</f>
        <v>11</v>
      </c>
      <c r="AK492" s="153">
        <f>$E492/(VLOOKUP(AK$2,怪物属性!$B$4:$F$29,3,FALSE)-$G492)/IF(AJ492&lt;0,ABS(AJ492),AJ492)</f>
        <v>-1.4003537318712416</v>
      </c>
      <c r="AL492" s="152">
        <f>VLOOKUP(AL$2,怪物属性!$B$4:$F$29,5,FALSE)/($F492-VLOOKUP(AL$2,怪物属性!$B$4:$F$29,4,FALSE))</f>
        <v>12.22182232833268</v>
      </c>
      <c r="AM492" s="153">
        <f>$E492/(VLOOKUP(AM$2,怪物属性!$B$4:$F$29,3,FALSE)-$G492)/IF(AL492&lt;0,ABS(AL492),AL492)</f>
        <v>-1.4194233836094197</v>
      </c>
      <c r="AN492" s="152">
        <f>VLOOKUP(AN$2,怪物属性!$B$4:$F$29,5,FALSE)/($F492-VLOOKUP(AN$2,怪物属性!$B$4:$F$29,4,FALSE))</f>
        <v>13.950809038163538</v>
      </c>
      <c r="AO492" s="153">
        <f>$E492/(VLOOKUP(AO$2,怪物属性!$B$4:$F$29,3,FALSE)-$G492)/IF(AN492&lt;0,ABS(AN492),AN492)</f>
        <v>-1.415163020756375</v>
      </c>
      <c r="AP492" s="152">
        <f>VLOOKUP(AP$2,怪物属性!$B$4:$F$29,5,FALSE)/($F492-VLOOKUP(AP$2,怪物属性!$B$4:$F$29,4,FALSE))</f>
        <v>15.286819442417166</v>
      </c>
      <c r="AQ492" s="153">
        <f>$E492/(VLOOKUP(AQ$2,怪物属性!$B$4:$F$29,3,FALSE)-$G492)/IF(AP492&lt;0,ABS(AP492),AP492)</f>
        <v>-1.5194097189332734</v>
      </c>
      <c r="AR492" s="152">
        <f>VLOOKUP(AR$2,怪物属性!$B$4:$F$29,5,FALSE)/($F492-VLOOKUP(AR$2,怪物属性!$B$4:$F$29,4,FALSE))</f>
        <v>17.237320715658733</v>
      </c>
      <c r="AS492" s="153">
        <f>$E492/(VLOOKUP(AS$2,怪物属性!$B$4:$F$29,3,FALSE)-$G492)/IF(AR492&lt;0,ABS(AR492),AR492)</f>
        <v>-1.6428073152226799</v>
      </c>
      <c r="AT492" s="152">
        <f>VLOOKUP(AT$2,怪物属性!$B$4:$F$29,5,FALSE)/($F492-VLOOKUP(AT$2,怪物属性!$B$4:$F$29,4,FALSE))</f>
        <v>18.732943030848908</v>
      </c>
      <c r="AU492" s="153">
        <f>$E492/(VLOOKUP(AU$2,怪物属性!$B$4:$F$29,3,FALSE)-$G492)/IF(AT492&lt;0,ABS(AT492),AT492)</f>
        <v>-2.0164909004473457</v>
      </c>
      <c r="AV492" s="152">
        <f>VLOOKUP(AV$2,怪物属性!$B$4:$F$29,5,FALSE)/($F492-VLOOKUP(AV$2,怪物属性!$B$4:$F$29,4,FALSE))</f>
        <v>20.952908799021483</v>
      </c>
      <c r="AW492" s="153">
        <f>$E492/(VLOOKUP(AW$2,怪物属性!$B$4:$F$29,3,FALSE)-$G492)/IF(AV492&lt;0,ABS(AV492),AV492)</f>
        <v>-2.9707227581582765</v>
      </c>
      <c r="AX492" s="152">
        <f>VLOOKUP(AX$2,怪物属性!$B$4:$F$29,5,FALSE)/($F492-VLOOKUP(AX$2,怪物属性!$B$4:$F$29,4,FALSE))</f>
        <v>22.616265928841432</v>
      </c>
      <c r="AY492" s="153">
        <f>$E492/(VLOOKUP(AY$2,怪物属性!$B$4:$F$29,3,FALSE)-$G492)/IF(AX492&lt;0,ABS(AX492),AX492)</f>
        <v>-8.3194942139487118</v>
      </c>
      <c r="AZ492" s="152">
        <f>VLOOKUP(AZ$2,怪物属性!$B$4:$F$29,5,FALSE)/($F492-VLOOKUP(AZ$2,怪物属性!$B$4:$F$29,4,FALSE))</f>
        <v>24.9375</v>
      </c>
      <c r="BA492" s="153">
        <f>$E492/(VLOOKUP(BA$2,怪物属性!$B$4:$F$29,3,FALSE)-$G492)/IF(AZ492&lt;0,ABS(AZ492),AZ492)</f>
        <v>4.2220444728843383</v>
      </c>
      <c r="BB492" s="152">
        <f>VLOOKUP(BB$2,怪物属性!$B$4:$F$29,5,FALSE)/($F492-VLOOKUP(BB$2,怪物属性!$B$4:$F$29,4,FALSE))</f>
        <v>26.673994193280798</v>
      </c>
      <c r="BC492" s="153">
        <f>$E492/(VLOOKUP(BC$2,怪物属性!$B$4:$F$29,3,FALSE)-$G492)/IF(BB492&lt;0,ABS(BB492),BB492)</f>
        <v>1.3731885492915101</v>
      </c>
      <c r="BD492" s="152">
        <f>VLOOKUP(BD$2,怪物属性!$B$4:$F$29,5,FALSE)/($F492-VLOOKUP(BD$2,怪物属性!$B$4:$F$29,4,FALSE))</f>
        <v>28.841303767031793</v>
      </c>
      <c r="BE492" s="153">
        <f>$E492/(VLOOKUP(BE$2,怪物属性!$B$4:$F$29,3,FALSE)-$G492)/IF(BD492&lt;0,ABS(BD492),BD492)</f>
        <v>0.56542049187028576</v>
      </c>
    </row>
    <row r="493" spans="1:57" x14ac:dyDescent="0.15">
      <c r="A493" s="30">
        <f>VLOOKUP(B493,装备升级!W:AB,静态模拟!C493+1,FALSE)+IF(静态模拟!D493=0,0,VLOOKUP(B493,装备强化!AP:AZ,静态模拟!D493+1,FALSE))</f>
        <v>5161</v>
      </c>
      <c r="B493" s="149">
        <v>40</v>
      </c>
      <c r="C493" s="149">
        <v>5</v>
      </c>
      <c r="D493" s="149">
        <v>3</v>
      </c>
      <c r="E493" s="149">
        <f t="shared" si="22"/>
        <v>99120</v>
      </c>
      <c r="F493" s="22">
        <f t="shared" si="23"/>
        <v>33040</v>
      </c>
      <c r="G493" s="22">
        <f t="shared" si="24"/>
        <v>16520</v>
      </c>
      <c r="H493" s="152">
        <f>VLOOKUP(H$2,怪物属性!$B$4:$F$29,5,FALSE)/($F493-VLOOKUP(H$2,怪物属性!$B$4:$F$29,4,FALSE))</f>
        <v>0.33705253370525334</v>
      </c>
      <c r="I493" s="153">
        <f>$E493/(VLOOKUP(I$2,怪物属性!$B$4:$F$29,3,FALSE)-$G493)/IF(H493&lt;0,ABS(H493),H493)</f>
        <v>-19.643229323819156</v>
      </c>
      <c r="J493" s="152">
        <f>VLOOKUP(J$2,怪物属性!$B$4:$F$29,5,FALSE)/($F493-VLOOKUP(J$2,怪物属性!$B$4:$F$29,4,FALSE))</f>
        <v>0.50023375409069659</v>
      </c>
      <c r="K493" s="153">
        <f>$E493/(VLOOKUP(K$2,怪物属性!$B$4:$F$29,3,FALSE)-$G493)/IF(J493&lt;0,ABS(J493),J493)</f>
        <v>-13.62024776505233</v>
      </c>
      <c r="L493" s="152">
        <f>VLOOKUP(L$2,怪物属性!$B$4:$F$29,5,FALSE)/($F493-VLOOKUP(L$2,怪物属性!$B$4:$F$29,4,FALSE))</f>
        <v>0.79588766298896685</v>
      </c>
      <c r="M493" s="153">
        <f>$E493/(VLOOKUP(M$2,怪物属性!$B$4:$F$29,3,FALSE)-$G493)/IF(L493&lt;0,ABS(L493),L493)</f>
        <v>-8.8182531357301439</v>
      </c>
      <c r="N493" s="152">
        <f>VLOOKUP(N$2,怪物属性!$B$4:$F$29,5,FALSE)/($F493-VLOOKUP(N$2,怪物属性!$B$4:$F$29,4,FALSE))</f>
        <v>1.0418006430868167</v>
      </c>
      <c r="O493" s="153">
        <f>$E493/(VLOOKUP(O$2,怪物属性!$B$4:$F$29,3,FALSE)-$G493)/IF(N493&lt;0,ABS(N493),N493)</f>
        <v>-6.9462629015815844</v>
      </c>
      <c r="P493" s="152">
        <f>VLOOKUP(P$2,怪物属性!$B$4:$F$29,5,FALSE)/($F493-VLOOKUP(P$2,怪物属性!$B$4:$F$29,4,FALSE))</f>
        <v>1.4540410285678049</v>
      </c>
      <c r="Q493" s="153">
        <f>$E493/(VLOOKUP(Q$2,怪物属性!$B$4:$F$29,3,FALSE)-$G493)/IF(P493&lt;0,ABS(P493),P493)</f>
        <v>-5.1378233643157145</v>
      </c>
      <c r="R493" s="152">
        <f>VLOOKUP(R$2,怪物属性!$B$4:$F$29,5,FALSE)/($F493-VLOOKUP(R$2,怪物属性!$B$4:$F$29,4,FALSE))</f>
        <v>1.7967648278722521</v>
      </c>
      <c r="S493" s="153">
        <f>$E493/(VLOOKUP(S$2,怪物属性!$B$4:$F$29,3,FALSE)-$G493)/IF(R493&lt;0,ABS(R493),R493)</f>
        <v>-4.3051207409485901</v>
      </c>
      <c r="T493" s="152">
        <f>VLOOKUP(T$2,怪物属性!$B$4:$F$29,5,FALSE)/($F493-VLOOKUP(T$2,怪物属性!$B$4:$F$29,4,FALSE))</f>
        <v>2.331086719301624</v>
      </c>
      <c r="U493" s="153">
        <f>$E493/(VLOOKUP(U$2,怪物属性!$B$4:$F$29,3,FALSE)-$G493)/IF(T493&lt;0,ABS(T493),T493)</f>
        <v>-3.4343704573320584</v>
      </c>
      <c r="V493" s="152">
        <f>VLOOKUP(V$2,怪物属性!$B$4:$F$29,5,FALSE)/($F493-VLOOKUP(V$2,怪物属性!$B$4:$F$29,4,FALSE))</f>
        <v>2.7510494026477237</v>
      </c>
      <c r="W493" s="153">
        <f>$E493/(VLOOKUP(W$2,怪物属性!$B$4:$F$29,3,FALSE)-$G493)/IF(V493&lt;0,ABS(V493),V493)</f>
        <v>-3.0168205077404053</v>
      </c>
      <c r="X493" s="152">
        <f>VLOOKUP(X$2,怪物属性!$B$4:$F$29,5,FALSE)/($F493-VLOOKUP(X$2,怪物属性!$B$4:$F$29,4,FALSE))</f>
        <v>3.4081738734933889</v>
      </c>
      <c r="Y493" s="153">
        <f>$E493/(VLOOKUP(Y$2,怪物属性!$B$4:$F$29,3,FALSE)-$G493)/IF(X493&lt;0,ABS(X493),X493)</f>
        <v>-2.5282989871480086</v>
      </c>
      <c r="Z493" s="152">
        <f>VLOOKUP(Z$2,怪物属性!$B$4:$F$29,5,FALSE)/($F493-VLOOKUP(Z$2,怪物属性!$B$4:$F$29,4,FALSE))</f>
        <v>3.9184674229298113</v>
      </c>
      <c r="AA493" s="153">
        <f>$E493/(VLOOKUP(AA$2,怪物属性!$B$4:$F$29,3,FALSE)-$G493)/IF(Z493&lt;0,ABS(Z493),Z493)</f>
        <v>-2.2879525999037824</v>
      </c>
      <c r="AB493" s="152">
        <f>VLOOKUP(AB$2,怪物属性!$B$4:$F$29,5,FALSE)/($F493-VLOOKUP(AB$2,怪物属性!$B$4:$F$29,4,FALSE))</f>
        <v>6.2984993916452616</v>
      </c>
      <c r="AC493" s="153">
        <f>$E493/(VLOOKUP(AC$2,怪物属性!$B$4:$F$29,3,FALSE)-$G493)/IF(AB493&lt;0,ABS(AB493),AB493)</f>
        <v>-1.7501203044045162</v>
      </c>
      <c r="AD493" s="152">
        <f>VLOOKUP(AD$2,怪物属性!$B$4:$F$29,5,FALSE)/($F493-VLOOKUP(AD$2,怪物属性!$B$4:$F$29,4,FALSE))</f>
        <v>7.1662061201514691</v>
      </c>
      <c r="AE493" s="153">
        <f>$E493/(VLOOKUP(AE$2,怪物属性!$B$4:$F$29,3,FALSE)-$G493)/IF(AD493&lt;0,ABS(AD493),AD493)</f>
        <v>-1.6507443040986736</v>
      </c>
      <c r="AF493" s="152">
        <f>VLOOKUP(AF$2,怪物属性!$B$4:$F$29,5,FALSE)/($F493-VLOOKUP(AF$2,怪物属性!$B$4:$F$29,4,FALSE))</f>
        <v>8.4605897753892787</v>
      </c>
      <c r="AG493" s="153">
        <f>$E493/(VLOOKUP(AG$2,怪物属性!$B$4:$F$29,3,FALSE)-$G493)/IF(AF493&lt;0,ABS(AF493),AF493)</f>
        <v>-1.5122622085569208</v>
      </c>
      <c r="AH493" s="152">
        <f>VLOOKUP(AH$2,怪物属性!$B$4:$F$29,5,FALSE)/($F493-VLOOKUP(AH$2,怪物属性!$B$4:$F$29,4,FALSE))</f>
        <v>9.4790898336928535</v>
      </c>
      <c r="AI493" s="153">
        <f>$E493/(VLOOKUP(AI$2,怪物属性!$B$4:$F$29,3,FALSE)-$G493)/IF(AH493&lt;0,ABS(AH493),AH493)</f>
        <v>-1.4702896711114071</v>
      </c>
      <c r="AJ493" s="152">
        <f>VLOOKUP(AJ$2,怪物属性!$B$4:$F$29,5,FALSE)/($F493-VLOOKUP(AJ$2,怪物属性!$B$4:$F$29,4,FALSE))</f>
        <v>10.980662400675058</v>
      </c>
      <c r="AK493" s="153">
        <f>$E493/(VLOOKUP(AK$2,怪物属性!$B$4:$F$29,3,FALSE)-$G493)/IF(AJ493&lt;0,ABS(AJ493),AJ493)</f>
        <v>-1.3995004399297779</v>
      </c>
      <c r="AL493" s="152">
        <f>VLOOKUP(AL$2,怪物属性!$B$4:$F$29,5,FALSE)/($F493-VLOOKUP(AL$2,怪物属性!$B$4:$F$29,4,FALSE))</f>
        <v>12.200085369757764</v>
      </c>
      <c r="AM493" s="153">
        <f>$E493/(VLOOKUP(AM$2,怪物属性!$B$4:$F$29,3,FALSE)-$G493)/IF(AL493&lt;0,ABS(AL493),AL493)</f>
        <v>-1.4178941208273852</v>
      </c>
      <c r="AN493" s="152">
        <f>VLOOKUP(AN$2,怪物属性!$B$4:$F$29,5,FALSE)/($F493-VLOOKUP(AN$2,怪物属性!$B$4:$F$29,4,FALSE))</f>
        <v>13.925716752401165</v>
      </c>
      <c r="AO493" s="153">
        <f>$E493/(VLOOKUP(AO$2,怪物属性!$B$4:$F$29,3,FALSE)-$G493)/IF(AN493&lt;0,ABS(AN493),AN493)</f>
        <v>-1.4128158964762583</v>
      </c>
      <c r="AP493" s="152">
        <f>VLOOKUP(AP$2,怪物属性!$B$4:$F$29,5,FALSE)/($F493-VLOOKUP(AP$2,怪物属性!$B$4:$F$29,4,FALSE))</f>
        <v>15.25897865520507</v>
      </c>
      <c r="AQ493" s="153">
        <f>$E493/(VLOOKUP(AQ$2,怪物属性!$B$4:$F$29,3,FALSE)-$G493)/IF(AP493&lt;0,ABS(AP493),AP493)</f>
        <v>-1.5155967354491846</v>
      </c>
      <c r="AR493" s="152">
        <f>VLOOKUP(AR$2,怪物属性!$B$4:$F$29,5,FALSE)/($F493-VLOOKUP(AR$2,怪物属性!$B$4:$F$29,4,FALSE))</f>
        <v>17.205519887831155</v>
      </c>
      <c r="AS493" s="153">
        <f>$E493/(VLOOKUP(AS$2,怪物属性!$B$4:$F$29,3,FALSE)-$G493)/IF(AR493&lt;0,ABS(AR493),AR493)</f>
        <v>-1.6366312144398973</v>
      </c>
      <c r="AT493" s="152">
        <f>VLOOKUP(AT$2,怪物属性!$B$4:$F$29,5,FALSE)/($F493-VLOOKUP(AT$2,怪物属性!$B$4:$F$29,4,FALSE))</f>
        <v>18.697857356907402</v>
      </c>
      <c r="AU493" s="153">
        <f>$E493/(VLOOKUP(AU$2,怪物属性!$B$4:$F$29,3,FALSE)-$G493)/IF(AT493&lt;0,ABS(AT493),AT493)</f>
        <v>-2.0042125381486469</v>
      </c>
      <c r="AV493" s="152">
        <f>VLOOKUP(AV$2,怪物属性!$B$4:$F$29,5,FALSE)/($F493-VLOOKUP(AV$2,怪物属性!$B$4:$F$29,4,FALSE))</f>
        <v>20.912940637875781</v>
      </c>
      <c r="AW493" s="153">
        <f>$E493/(VLOOKUP(AW$2,怪物属性!$B$4:$F$29,3,FALSE)-$G493)/IF(AV493&lt;0,ABS(AV493),AV493)</f>
        <v>-2.9347672365090238</v>
      </c>
      <c r="AX493" s="152">
        <f>VLOOKUP(AX$2,怪物属性!$B$4:$F$29,5,FALSE)/($F493-VLOOKUP(AX$2,怪物属性!$B$4:$F$29,4,FALSE))</f>
        <v>22.572284236319085</v>
      </c>
      <c r="AY493" s="153">
        <f>$E493/(VLOOKUP(AY$2,怪物属性!$B$4:$F$29,3,FALSE)-$G493)/IF(AX493&lt;0,ABS(AX493),AX493)</f>
        <v>-7.9695570547792816</v>
      </c>
      <c r="AZ493" s="152">
        <f>VLOOKUP(AZ$2,怪物属性!$B$4:$F$29,5,FALSE)/($F493-VLOOKUP(AZ$2,怪物属性!$B$4:$F$29,4,FALSE))</f>
        <v>24.88764494202319</v>
      </c>
      <c r="BA493" s="153">
        <f>$E493/(VLOOKUP(BA$2,怪物属性!$B$4:$F$29,3,FALSE)-$G493)/IF(AZ493&lt;0,ABS(AZ493),AZ493)</f>
        <v>4.3526765632028797</v>
      </c>
      <c r="BB493" s="152">
        <f>VLOOKUP(BB$2,怪物属性!$B$4:$F$29,5,FALSE)/($F493-VLOOKUP(BB$2,怪物属性!$B$4:$F$29,4,FALSE))</f>
        <v>26.618791390728475</v>
      </c>
      <c r="BC493" s="153">
        <f>$E493/(VLOOKUP(BC$2,怪物属性!$B$4:$F$29,3,FALSE)-$G493)/IF(BB493&lt;0,ABS(BB493),BB493)</f>
        <v>1.390991862961495</v>
      </c>
      <c r="BD493" s="152">
        <f>VLOOKUP(BD$2,怪物属性!$B$4:$F$29,5,FALSE)/($F493-VLOOKUP(BD$2,怪物属性!$B$4:$F$29,4,FALSE))</f>
        <v>28.777234760973876</v>
      </c>
      <c r="BE493" s="153">
        <f>$E493/(VLOOKUP(BE$2,怪物属性!$B$4:$F$29,3,FALSE)-$G493)/IF(BD493&lt;0,ABS(BD493),BD493)</f>
        <v>0.56988572428414774</v>
      </c>
    </row>
    <row r="494" spans="1:57" x14ac:dyDescent="0.15">
      <c r="A494" s="30">
        <f>VLOOKUP(B494,装备升级!W:AB,静态模拟!C494+1,FALSE)+IF(静态模拟!D494=0,0,VLOOKUP(B494,装备强化!AP:AZ,静态模拟!D494+1,FALSE))</f>
        <v>7381</v>
      </c>
      <c r="B494" s="149">
        <v>40</v>
      </c>
      <c r="C494" s="149">
        <v>5</v>
      </c>
      <c r="D494" s="149">
        <v>4</v>
      </c>
      <c r="E494" s="149">
        <f t="shared" si="22"/>
        <v>99270</v>
      </c>
      <c r="F494" s="22">
        <f t="shared" si="23"/>
        <v>33090</v>
      </c>
      <c r="G494" s="22">
        <f t="shared" si="24"/>
        <v>16545</v>
      </c>
      <c r="H494" s="152">
        <f>VLOOKUP(H$2,怪物属性!$B$4:$F$29,5,FALSE)/($F494-VLOOKUP(H$2,怪物属性!$B$4:$F$29,4,FALSE))</f>
        <v>0.33653102274485536</v>
      </c>
      <c r="I494" s="153">
        <f>$E494/(VLOOKUP(I$2,怪物属性!$B$4:$F$29,3,FALSE)-$G494)/IF(H494&lt;0,ABS(H494),H494)</f>
        <v>-19.670594457372538</v>
      </c>
      <c r="J494" s="152">
        <f>VLOOKUP(J$2,怪物属性!$B$4:$F$29,5,FALSE)/($F494-VLOOKUP(J$2,怪物属性!$B$4:$F$29,4,FALSE))</f>
        <v>0.49945542243659563</v>
      </c>
      <c r="K494" s="153">
        <f>$E494/(VLOOKUP(K$2,怪物属性!$B$4:$F$29,3,FALSE)-$G494)/IF(J494&lt;0,ABS(J494),J494)</f>
        <v>-13.638679519351815</v>
      </c>
      <c r="L494" s="152">
        <f>VLOOKUP(L$2,怪物属性!$B$4:$F$29,5,FALSE)/($F494-VLOOKUP(L$2,怪物属性!$B$4:$F$29,4,FALSE))</f>
        <v>0.79464229830381172</v>
      </c>
      <c r="M494" s="153">
        <f>$E494/(VLOOKUP(M$2,怪物属性!$B$4:$F$29,3,FALSE)-$G494)/IF(L494&lt;0,ABS(L494),L494)</f>
        <v>-8.8298086512391549</v>
      </c>
      <c r="N494" s="152">
        <f>VLOOKUP(N$2,怪物属性!$B$4:$F$29,5,FALSE)/($F494-VLOOKUP(N$2,怪物属性!$B$4:$F$29,4,FALSE))</f>
        <v>1.0401611481807882</v>
      </c>
      <c r="O494" s="153">
        <f>$E494/(VLOOKUP(O$2,怪物属性!$B$4:$F$29,3,FALSE)-$G494)/IF(N494&lt;0,ABS(N494),N494)</f>
        <v>-6.9550455528532806</v>
      </c>
      <c r="P494" s="152">
        <f>VLOOKUP(P$2,怪物属性!$B$4:$F$29,5,FALSE)/($F494-VLOOKUP(P$2,怪物属性!$B$4:$F$29,4,FALSE))</f>
        <v>1.4517395295830826</v>
      </c>
      <c r="Q494" s="153">
        <f>$E494/(VLOOKUP(Q$2,怪物属性!$B$4:$F$29,3,FALSE)-$G494)/IF(P494&lt;0,ABS(P494),P494)</f>
        <v>-5.1440634249313524</v>
      </c>
      <c r="R494" s="152">
        <f>VLOOKUP(R$2,怪物属性!$B$4:$F$29,5,FALSE)/($F494-VLOOKUP(R$2,怪物属性!$B$4:$F$29,4,FALSE))</f>
        <v>1.7939030994170675</v>
      </c>
      <c r="S494" s="153">
        <f>$E494/(VLOOKUP(S$2,怪物属性!$B$4:$F$29,3,FALSE)-$G494)/IF(R494&lt;0,ABS(R494),R494)</f>
        <v>-4.3101049256501209</v>
      </c>
      <c r="T494" s="152">
        <f>VLOOKUP(T$2,怪物属性!$B$4:$F$29,5,FALSE)/($F494-VLOOKUP(T$2,怪物属性!$B$4:$F$29,4,FALSE))</f>
        <v>2.3273519610356317</v>
      </c>
      <c r="U494" s="153">
        <f>$E494/(VLOOKUP(U$2,怪物属性!$B$4:$F$29,3,FALSE)-$G494)/IF(T494&lt;0,ABS(T494),T494)</f>
        <v>-3.4381449258418906</v>
      </c>
      <c r="V494" s="152">
        <f>VLOOKUP(V$2,怪物属性!$B$4:$F$29,5,FALSE)/($F494-VLOOKUP(V$2,怪物属性!$B$4:$F$29,4,FALSE))</f>
        <v>2.746615087040619</v>
      </c>
      <c r="W494" s="153">
        <f>$E494/(VLOOKUP(W$2,怪物属性!$B$4:$F$29,3,FALSE)-$G494)/IF(V494&lt;0,ABS(V494),V494)</f>
        <v>-3.0199422638773821</v>
      </c>
      <c r="X494" s="152">
        <f>VLOOKUP(X$2,怪物属性!$B$4:$F$29,5,FALSE)/($F494-VLOOKUP(X$2,怪物属性!$B$4:$F$29,4,FALSE))</f>
        <v>3.4026466867762966</v>
      </c>
      <c r="Y494" s="153">
        <f>$E494/(VLOOKUP(Y$2,怪物属性!$B$4:$F$29,3,FALSE)-$G494)/IF(X494&lt;0,ABS(X494),X494)</f>
        <v>-2.5307380658300525</v>
      </c>
      <c r="Z494" s="152">
        <f>VLOOKUP(Z$2,怪物属性!$B$4:$F$29,5,FALSE)/($F494-VLOOKUP(Z$2,怪物属性!$B$4:$F$29,4,FALSE))</f>
        <v>3.9120728483305589</v>
      </c>
      <c r="AA494" s="153">
        <f>$E494/(VLOOKUP(AA$2,怪物属性!$B$4:$F$29,3,FALSE)-$G494)/IF(Z494&lt;0,ABS(Z494),Z494)</f>
        <v>-2.2899823426125137</v>
      </c>
      <c r="AB494" s="152">
        <f>VLOOKUP(AB$2,怪物属性!$B$4:$F$29,5,FALSE)/($F494-VLOOKUP(AB$2,怪物属性!$B$4:$F$29,4,FALSE))</f>
        <v>6.2878736756866189</v>
      </c>
      <c r="AC494" s="153">
        <f>$E494/(VLOOKUP(AC$2,怪物属性!$B$4:$F$29,3,FALSE)-$G494)/IF(AB494&lt;0,ABS(AB494),AB494)</f>
        <v>-1.7508629153732012</v>
      </c>
      <c r="AD494" s="152">
        <f>VLOOKUP(AD$2,怪物属性!$B$4:$F$29,5,FALSE)/($F494-VLOOKUP(AD$2,怪物属性!$B$4:$F$29,4,FALSE))</f>
        <v>7.1540033375336307</v>
      </c>
      <c r="AE494" s="153">
        <f>$E494/(VLOOKUP(AE$2,怪物属性!$B$4:$F$29,3,FALSE)-$G494)/IF(AD494&lt;0,ABS(AD494),AD494)</f>
        <v>-1.65113597422779</v>
      </c>
      <c r="AF494" s="152">
        <f>VLOOKUP(AF$2,怪物属性!$B$4:$F$29,5,FALSE)/($F494-VLOOKUP(AF$2,怪物属性!$B$4:$F$29,4,FALSE))</f>
        <v>8.4460416809959415</v>
      </c>
      <c r="AG494" s="153">
        <f>$E494/(VLOOKUP(AG$2,怪物属性!$B$4:$F$29,3,FALSE)-$G494)/IF(AF494&lt;0,ABS(AF494),AF494)</f>
        <v>-1.5122793070593379</v>
      </c>
      <c r="AH494" s="152">
        <f>VLOOKUP(AH$2,怪物属性!$B$4:$F$29,5,FALSE)/($F494-VLOOKUP(AH$2,怪物属性!$B$4:$F$29,4,FALSE))</f>
        <v>9.4626285079188666</v>
      </c>
      <c r="AI494" s="153">
        <f>$E494/(VLOOKUP(AI$2,怪物属性!$B$4:$F$29,3,FALSE)-$G494)/IF(AH494&lt;0,ABS(AH494),AH494)</f>
        <v>-1.4699092896767314</v>
      </c>
      <c r="AJ494" s="152">
        <f>VLOOKUP(AJ$2,怪物属性!$B$4:$F$29,5,FALSE)/($F494-VLOOKUP(AJ$2,怪物属性!$B$4:$F$29,4,FALSE))</f>
        <v>10.961392671627124</v>
      </c>
      <c r="AK494" s="153">
        <f>$E494/(VLOOKUP(AK$2,怪物属性!$B$4:$F$29,3,FALSE)-$G494)/IF(AJ494&lt;0,ABS(AJ494),AJ494)</f>
        <v>-1.3986611547051107</v>
      </c>
      <c r="AL494" s="152">
        <f>VLOOKUP(AL$2,怪物属性!$B$4:$F$29,5,FALSE)/($F494-VLOOKUP(AL$2,怪物属性!$B$4:$F$29,4,FALSE))</f>
        <v>12.17842559386429</v>
      </c>
      <c r="AM494" s="153">
        <f>$E494/(VLOOKUP(AM$2,怪物属性!$B$4:$F$29,3,FALSE)-$G494)/IF(AL494&lt;0,ABS(AL494),AL494)</f>
        <v>-1.4163857437690903</v>
      </c>
      <c r="AN494" s="152">
        <f>VLOOKUP(AN$2,怪物属性!$B$4:$F$29,5,FALSE)/($F494-VLOOKUP(AN$2,怪物属性!$B$4:$F$29,4,FALSE))</f>
        <v>13.900714567848038</v>
      </c>
      <c r="AO494" s="153">
        <f>$E494/(VLOOKUP(AO$2,怪物属性!$B$4:$F$29,3,FALSE)-$G494)/IF(AN494&lt;0,ABS(AN494),AN494)</f>
        <v>-1.4104996044673355</v>
      </c>
      <c r="AP494" s="152">
        <f>VLOOKUP(AP$2,怪物属性!$B$4:$F$29,5,FALSE)/($F494-VLOOKUP(AP$2,怪物属性!$B$4:$F$29,4,FALSE))</f>
        <v>15.231239092495636</v>
      </c>
      <c r="AQ494" s="153">
        <f>$E494/(VLOOKUP(AQ$2,怪物属性!$B$4:$F$29,3,FALSE)-$G494)/IF(AP494&lt;0,ABS(AP494),AP494)</f>
        <v>-1.5118362816643334</v>
      </c>
      <c r="AR494" s="152">
        <f>VLOOKUP(AR$2,怪物属性!$B$4:$F$29,5,FALSE)/($F494-VLOOKUP(AR$2,怪物属性!$B$4:$F$29,4,FALSE))</f>
        <v>17.17383618149676</v>
      </c>
      <c r="AS494" s="153">
        <f>$E494/(VLOOKUP(AS$2,怪物属性!$B$4:$F$29,3,FALSE)-$G494)/IF(AR494&lt;0,ABS(AR494),AR494)</f>
        <v>-1.6305512978306833</v>
      </c>
      <c r="AT494" s="152">
        <f>VLOOKUP(AT$2,怪物属性!$B$4:$F$29,5,FALSE)/($F494-VLOOKUP(AT$2,怪物属性!$B$4:$F$29,4,FALSE))</f>
        <v>18.66290286397966</v>
      </c>
      <c r="AU494" s="153">
        <f>$E494/(VLOOKUP(AU$2,怪物属性!$B$4:$F$29,3,FALSE)-$G494)/IF(AT494&lt;0,ABS(AT494),AT494)</f>
        <v>-1.9921753626365224</v>
      </c>
      <c r="AV494" s="152">
        <f>VLOOKUP(AV$2,怪物属性!$B$4:$F$29,5,FALSE)/($F494-VLOOKUP(AV$2,怪物属性!$B$4:$F$29,4,FALSE))</f>
        <v>20.873124666818978</v>
      </c>
      <c r="AW494" s="153">
        <f>$E494/(VLOOKUP(AW$2,怪物属性!$B$4:$F$29,3,FALSE)-$G494)/IF(AV494&lt;0,ABS(AV494),AV494)</f>
        <v>-2.899924605016158</v>
      </c>
      <c r="AX494" s="152">
        <f>VLOOKUP(AX$2,怪物属性!$B$4:$F$29,5,FALSE)/($F494-VLOOKUP(AX$2,怪物属性!$B$4:$F$29,4,FALSE))</f>
        <v>22.528473273553047</v>
      </c>
      <c r="AY494" s="153">
        <f>$E494/(VLOOKUP(AY$2,怪物属性!$B$4:$F$29,3,FALSE)-$G494)/IF(AX494&lt;0,ABS(AX494),AX494)</f>
        <v>-7.6500412570043208</v>
      </c>
      <c r="AZ494" s="152">
        <f>VLOOKUP(AZ$2,怪物属性!$B$4:$F$29,5,FALSE)/($F494-VLOOKUP(AZ$2,怪物属性!$B$4:$F$29,4,FALSE))</f>
        <v>24.837988826815643</v>
      </c>
      <c r="BA494" s="153">
        <f>$E494/(VLOOKUP(BA$2,怪物属性!$B$4:$F$29,3,FALSE)-$G494)/IF(AZ494&lt;0,ABS(AZ494),AZ494)</f>
        <v>4.490674612200336</v>
      </c>
      <c r="BB494" s="152">
        <f>VLOOKUP(BB$2,怪物属性!$B$4:$F$29,5,FALSE)/($F494-VLOOKUP(BB$2,怪物属性!$B$4:$F$29,4,FALSE))</f>
        <v>26.563816604708798</v>
      </c>
      <c r="BC494" s="153">
        <f>$E494/(VLOOKUP(BC$2,怪物属性!$B$4:$F$29,3,FALSE)-$G494)/IF(BB494&lt;0,ABS(BB494),BB494)</f>
        <v>1.4091396298149876</v>
      </c>
      <c r="BD494" s="152">
        <f>VLOOKUP(BD$2,怪物属性!$B$4:$F$29,5,FALSE)/($F494-VLOOKUP(BD$2,怪物属性!$B$4:$F$29,4,FALSE))</f>
        <v>28.713449773916128</v>
      </c>
      <c r="BE494" s="153">
        <f>$E494/(VLOOKUP(BE$2,怪物属性!$B$4:$F$29,3,FALSE)-$G494)/IF(BD494&lt;0,ABS(BD494),BD494)</f>
        <v>0.57439189702812377</v>
      </c>
    </row>
    <row r="495" spans="1:57" x14ac:dyDescent="0.15">
      <c r="A495" s="30">
        <f>VLOOKUP(B495,装备升级!W:AB,静态模拟!C495+1,FALSE)+IF(静态模拟!D495=0,0,VLOOKUP(B495,装备强化!AP:AZ,静态模拟!D495+1,FALSE))</f>
        <v>10597</v>
      </c>
      <c r="B495" s="149">
        <v>40</v>
      </c>
      <c r="C495" s="149">
        <v>5</v>
      </c>
      <c r="D495" s="149">
        <v>5</v>
      </c>
      <c r="E495" s="149">
        <f t="shared" si="22"/>
        <v>99420</v>
      </c>
      <c r="F495" s="22">
        <f t="shared" si="23"/>
        <v>33140</v>
      </c>
      <c r="G495" s="22">
        <f t="shared" si="24"/>
        <v>16570</v>
      </c>
      <c r="H495" s="152">
        <f>VLOOKUP(H$2,怪物属性!$B$4:$F$29,5,FALSE)/($F495-VLOOKUP(H$2,怪物属性!$B$4:$F$29,4,FALSE))</f>
        <v>0.33601112312683457</v>
      </c>
      <c r="I495" s="153">
        <f>$E495/(VLOOKUP(I$2,怪物属性!$B$4:$F$29,3,FALSE)-$G495)/IF(H495&lt;0,ABS(H495),H495)</f>
        <v>-19.69796032680684</v>
      </c>
      <c r="J495" s="152">
        <f>VLOOKUP(J$2,怪物属性!$B$4:$F$29,5,FALSE)/($F495-VLOOKUP(J$2,怪物属性!$B$4:$F$29,4,FALSE))</f>
        <v>0.4986795090880845</v>
      </c>
      <c r="K495" s="153">
        <f>$E495/(VLOOKUP(K$2,怪物属性!$B$4:$F$29,3,FALSE)-$G495)/IF(J495&lt;0,ABS(J495),J495)</f>
        <v>-13.657112163617345</v>
      </c>
      <c r="L495" s="152">
        <f>VLOOKUP(L$2,怪物属性!$B$4:$F$29,5,FALSE)/($F495-VLOOKUP(L$2,怪物属性!$B$4:$F$29,4,FALSE))</f>
        <v>0.7934008248968879</v>
      </c>
      <c r="M495" s="153">
        <f>$E495/(VLOOKUP(M$2,怪物属性!$B$4:$F$29,3,FALSE)-$G495)/IF(L495&lt;0,ABS(L495),L495)</f>
        <v>-8.8413650812662379</v>
      </c>
      <c r="N495" s="152">
        <f>VLOOKUP(N$2,怪物属性!$B$4:$F$29,5,FALSE)/($F495-VLOOKUP(N$2,怪物属性!$B$4:$F$29,4,FALSE))</f>
        <v>1.038526805354786</v>
      </c>
      <c r="O495" s="153">
        <f>$E495/(VLOOKUP(O$2,怪物属性!$B$4:$F$29,3,FALSE)-$G495)/IF(N495&lt;0,ABS(N495),N495)</f>
        <v>-6.9638292772823371</v>
      </c>
      <c r="P495" s="152">
        <f>VLOOKUP(P$2,怪物属性!$B$4:$F$29,5,FALSE)/($F495-VLOOKUP(P$2,怪物属性!$B$4:$F$29,4,FALSE))</f>
        <v>1.4494453048452858</v>
      </c>
      <c r="Q495" s="153">
        <f>$E495/(VLOOKUP(Q$2,怪物属性!$B$4:$F$29,3,FALSE)-$G495)/IF(P495&lt;0,ABS(P495),P495)</f>
        <v>-5.1503046183391765</v>
      </c>
      <c r="R495" s="152">
        <f>VLOOKUP(R$2,怪物属性!$B$4:$F$29,5,FALSE)/($F495-VLOOKUP(R$2,怪物属性!$B$4:$F$29,4,FALSE))</f>
        <v>1.791050472283179</v>
      </c>
      <c r="S495" s="153">
        <f>$E495/(VLOOKUP(S$2,怪物属性!$B$4:$F$29,3,FALSE)-$G495)/IF(R495&lt;0,ABS(R495),R495)</f>
        <v>-4.315090443133788</v>
      </c>
      <c r="T495" s="152">
        <f>VLOOKUP(T$2,怪物属性!$B$4:$F$29,5,FALSE)/($F495-VLOOKUP(T$2,怪物属性!$B$4:$F$29,4,FALSE))</f>
        <v>2.3236291509373599</v>
      </c>
      <c r="U495" s="153">
        <f>$E495/(VLOOKUP(U$2,怪物属性!$B$4:$F$29,3,FALSE)-$G495)/IF(T495&lt;0,ABS(T495),T495)</f>
        <v>-3.4419208260238658</v>
      </c>
      <c r="V495" s="152">
        <f>VLOOKUP(V$2,怪物属性!$B$4:$F$29,5,FALSE)/($F495-VLOOKUP(V$2,怪物属性!$B$4:$F$29,4,FALSE))</f>
        <v>2.7421950434502738</v>
      </c>
      <c r="W495" s="153">
        <f>$E495/(VLOOKUP(W$2,怪物属性!$B$4:$F$29,3,FALSE)-$G495)/IF(V495&lt;0,ABS(V495),V495)</f>
        <v>-3.023065685029882</v>
      </c>
      <c r="X495" s="152">
        <f>VLOOKUP(X$2,怪物属性!$B$4:$F$29,5,FALSE)/($F495-VLOOKUP(X$2,怪物属性!$B$4:$F$29,4,FALSE))</f>
        <v>3.3971373984003108</v>
      </c>
      <c r="Y495" s="153">
        <f>$E495/(VLOOKUP(Y$2,怪物属性!$B$4:$F$29,3,FALSE)-$G495)/IF(X495&lt;0,ABS(X495),X495)</f>
        <v>-2.5331789648056593</v>
      </c>
      <c r="Z495" s="152">
        <f>VLOOKUP(Z$2,怪物属性!$B$4:$F$29,5,FALSE)/($F495-VLOOKUP(Z$2,怪物属性!$B$4:$F$29,4,FALSE))</f>
        <v>3.9056991104304473</v>
      </c>
      <c r="AA495" s="153">
        <f>$E495/(VLOOKUP(AA$2,怪物属性!$B$4:$F$29,3,FALSE)-$G495)/IF(Z495&lt;0,ABS(Z495),Z495)</f>
        <v>-2.2920142154112924</v>
      </c>
      <c r="AB495" s="152">
        <f>VLOOKUP(AB$2,怪物属性!$B$4:$F$29,5,FALSE)/($F495-VLOOKUP(AB$2,怪物属性!$B$4:$F$29,4,FALSE))</f>
        <v>6.2772837510105095</v>
      </c>
      <c r="AC495" s="153">
        <f>$E495/(VLOOKUP(AC$2,怪物属性!$B$4:$F$29,3,FALSE)-$G495)/IF(AB495&lt;0,ABS(AB495),AB495)</f>
        <v>-1.7516103216114027</v>
      </c>
      <c r="AD495" s="152">
        <f>VLOOKUP(AD$2,怪物属性!$B$4:$F$29,5,FALSE)/($F495-VLOOKUP(AD$2,怪物属性!$B$4:$F$29,4,FALSE))</f>
        <v>7.1418420426342095</v>
      </c>
      <c r="AE495" s="153">
        <f>$E495/(VLOOKUP(AE$2,怪物属性!$B$4:$F$29,3,FALSE)-$G495)/IF(AD495&lt;0,ABS(AD495),AD495)</f>
        <v>-1.6515337926120766</v>
      </c>
      <c r="AF495" s="152">
        <f>VLOOKUP(AF$2,怪物属性!$B$4:$F$29,5,FALSE)/($F495-VLOOKUP(AF$2,怪物属性!$B$4:$F$29,4,FALSE))</f>
        <v>8.431543531996704</v>
      </c>
      <c r="AG495" s="153">
        <f>$E495/(VLOOKUP(AG$2,怪物属性!$B$4:$F$29,3,FALSE)-$G495)/IF(AF495&lt;0,ABS(AF495),AF495)</f>
        <v>-1.5123041292356734</v>
      </c>
      <c r="AH495" s="152">
        <f>VLOOKUP(AH$2,怪物属性!$B$4:$F$29,5,FALSE)/($F495-VLOOKUP(AH$2,怪物属性!$B$4:$F$29,4,FALSE))</f>
        <v>9.446224256292906</v>
      </c>
      <c r="AI495" s="153">
        <f>$E495/(VLOOKUP(AI$2,怪物属性!$B$4:$F$29,3,FALSE)-$G495)/IF(AH495&lt;0,ABS(AH495),AH495)</f>
        <v>-1.4695392510861589</v>
      </c>
      <c r="AJ495" s="152">
        <f>VLOOKUP(AJ$2,怪物属性!$B$4:$F$29,5,FALSE)/($F495-VLOOKUP(AJ$2,怪物属性!$B$4:$F$29,4,FALSE))</f>
        <v>10.942190456169856</v>
      </c>
      <c r="AK495" s="153">
        <f>$E495/(VLOOKUP(AK$2,怪物属性!$B$4:$F$29,3,FALSE)-$G495)/IF(AJ495&lt;0,ABS(AJ495),AJ495)</f>
        <v>-1.3978357145812765</v>
      </c>
      <c r="AL495" s="152">
        <f>VLOOKUP(AL$2,怪物属性!$B$4:$F$29,5,FALSE)/($F495-VLOOKUP(AL$2,怪物属性!$B$4:$F$29,4,FALSE))</f>
        <v>12.156842590295254</v>
      </c>
      <c r="AM495" s="153">
        <f>$E495/(VLOOKUP(AM$2,怪物属性!$B$4:$F$29,3,FALSE)-$G495)/IF(AL495&lt;0,ABS(AL495),AL495)</f>
        <v>-1.4148979814260092</v>
      </c>
      <c r="AN495" s="152">
        <f>VLOOKUP(AN$2,怪物属性!$B$4:$F$29,5,FALSE)/($F495-VLOOKUP(AN$2,怪物属性!$B$4:$F$29,4,FALSE))</f>
        <v>13.875802000071687</v>
      </c>
      <c r="AO495" s="153">
        <f>$E495/(VLOOKUP(AO$2,怪物属性!$B$4:$F$29,3,FALSE)-$G495)/IF(AN495&lt;0,ABS(AN495),AN495)</f>
        <v>-1.4082136902444766</v>
      </c>
      <c r="AP495" s="152">
        <f>VLOOKUP(AP$2,怪物属性!$B$4:$F$29,5,FALSE)/($F495-VLOOKUP(AP$2,怪物属性!$B$4:$F$29,4,FALSE))</f>
        <v>15.203600203237279</v>
      </c>
      <c r="AQ495" s="153">
        <f>$E495/(VLOOKUP(AQ$2,怪物属性!$B$4:$F$29,3,FALSE)-$G495)/IF(AP495&lt;0,ABS(AP495),AP495)</f>
        <v>-1.5081274489699925</v>
      </c>
      <c r="AR495" s="152">
        <f>VLOOKUP(AR$2,怪物属性!$B$4:$F$29,5,FALSE)/($F495-VLOOKUP(AR$2,怪物属性!$B$4:$F$29,4,FALSE))</f>
        <v>17.14226895081244</v>
      </c>
      <c r="AS495" s="153">
        <f>$E495/(VLOOKUP(AS$2,怪物属性!$B$4:$F$29,3,FALSE)-$G495)/IF(AR495&lt;0,ABS(AR495),AR495)</f>
        <v>-1.624565544719123</v>
      </c>
      <c r="AT495" s="152">
        <f>VLOOKUP(AT$2,怪物属性!$B$4:$F$29,5,FALSE)/($F495-VLOOKUP(AT$2,怪物属性!$B$4:$F$29,4,FALSE))</f>
        <v>18.628078817733989</v>
      </c>
      <c r="AU495" s="153">
        <f>$E495/(VLOOKUP(AU$2,怪物属性!$B$4:$F$29,3,FALSE)-$G495)/IF(AT495&lt;0,ABS(AT495),AT495)</f>
        <v>-1.9803726618482667</v>
      </c>
      <c r="AV495" s="152">
        <f>VLOOKUP(AV$2,怪物属性!$B$4:$F$29,5,FALSE)/($F495-VLOOKUP(AV$2,怪物属性!$B$4:$F$29,4,FALSE))</f>
        <v>20.833460018242626</v>
      </c>
      <c r="AW495" s="153">
        <f>$E495/(VLOOKUP(AW$2,怪物属性!$B$4:$F$29,3,FALSE)-$G495)/IF(AV495&lt;0,ABS(AV495),AV495)</f>
        <v>-2.8661447334924546</v>
      </c>
      <c r="AX495" s="152">
        <f>VLOOKUP(AX$2,怪物属性!$B$4:$F$29,5,FALSE)/($F495-VLOOKUP(AX$2,怪物属性!$B$4:$F$29,4,FALSE))</f>
        <v>22.484832048351478</v>
      </c>
      <c r="AY495" s="153">
        <f>$E495/(VLOOKUP(AY$2,怪物属性!$B$4:$F$29,3,FALSE)-$G495)/IF(AX495&lt;0,ABS(AX495),AX495)</f>
        <v>-7.3571504776877497</v>
      </c>
      <c r="AZ495" s="152">
        <f>VLOOKUP(AZ$2,怪物属性!$B$4:$F$29,5,FALSE)/($F495-VLOOKUP(AZ$2,怪物属性!$B$4:$F$29,4,FALSE))</f>
        <v>24.788530465949822</v>
      </c>
      <c r="BA495" s="153">
        <f>$E495/(VLOOKUP(BA$2,怪物属性!$B$4:$F$29,3,FALSE)-$G495)/IF(AZ495&lt;0,ABS(AZ495),AZ495)</f>
        <v>4.636677286814189</v>
      </c>
      <c r="BB495" s="152">
        <f>VLOOKUP(BB$2,怪物属性!$B$4:$F$29,5,FALSE)/($F495-VLOOKUP(BB$2,怪物属性!$B$4:$F$29,4,FALSE))</f>
        <v>26.50906842539159</v>
      </c>
      <c r="BC495" s="153">
        <f>$E495/(VLOOKUP(BC$2,怪物属性!$B$4:$F$29,3,FALSE)-$G495)/IF(BB495&lt;0,ABS(BB495),BB495)</f>
        <v>1.4276416838789256</v>
      </c>
      <c r="BD495" s="152">
        <f>VLOOKUP(BD$2,怪物属性!$B$4:$F$29,5,FALSE)/($F495-VLOOKUP(BD$2,怪物属性!$B$4:$F$29,4,FALSE))</f>
        <v>28.649946921443735</v>
      </c>
      <c r="BE495" s="153">
        <f>$E495/(VLOOKUP(BE$2,怪物属性!$B$4:$F$29,3,FALSE)-$G495)/IF(BD495&lt;0,ABS(BD495),BD495)</f>
        <v>0.57893952236860735</v>
      </c>
    </row>
    <row r="496" spans="1:57" x14ac:dyDescent="0.15">
      <c r="A496" s="30">
        <f>VLOOKUP(B496,装备升级!W:AB,静态模拟!C496+1,FALSE)+IF(静态模拟!D496=0,0,VLOOKUP(B496,装备强化!AP:AZ,静态模拟!D496+1,FALSE))</f>
        <v>14515</v>
      </c>
      <c r="B496" s="149">
        <v>40</v>
      </c>
      <c r="C496" s="149">
        <v>5</v>
      </c>
      <c r="D496" s="149">
        <v>6</v>
      </c>
      <c r="E496" s="149">
        <f t="shared" si="22"/>
        <v>99570</v>
      </c>
      <c r="F496" s="22">
        <f t="shared" si="23"/>
        <v>33190</v>
      </c>
      <c r="G496" s="22">
        <f t="shared" si="24"/>
        <v>16595</v>
      </c>
      <c r="H496" s="152">
        <f>VLOOKUP(H$2,怪物属性!$B$4:$F$29,5,FALSE)/($F496-VLOOKUP(H$2,怪物属性!$B$4:$F$29,4,FALSE))</f>
        <v>0.33549282739472469</v>
      </c>
      <c r="I496" s="153">
        <f>$E496/(VLOOKUP(I$2,怪物属性!$B$4:$F$29,3,FALSE)-$G496)/IF(H496&lt;0,ABS(H496),H496)</f>
        <v>-19.725326928453889</v>
      </c>
      <c r="J496" s="152">
        <f>VLOOKUP(J$2,怪物属性!$B$4:$F$29,5,FALSE)/($F496-VLOOKUP(J$2,怪物属性!$B$4:$F$29,4,FALSE))</f>
        <v>0.49790600279199626</v>
      </c>
      <c r="K496" s="153">
        <f>$E496/(VLOOKUP(K$2,怪物属性!$B$4:$F$29,3,FALSE)-$G496)/IF(J496&lt;0,ABS(J496),J496)</f>
        <v>-13.675545693284361</v>
      </c>
      <c r="L496" s="152">
        <f>VLOOKUP(L$2,怪物属性!$B$4:$F$29,5,FALSE)/($F496-VLOOKUP(L$2,怪物属性!$B$4:$F$29,4,FALSE))</f>
        <v>0.79216322455855748</v>
      </c>
      <c r="M496" s="153">
        <f>$E496/(VLOOKUP(M$2,怪物属性!$B$4:$F$29,3,FALSE)-$G496)/IF(L496&lt;0,ABS(L496),L496)</f>
        <v>-8.8529224209805104</v>
      </c>
      <c r="N496" s="152">
        <f>VLOOKUP(N$2,怪物属性!$B$4:$F$29,5,FALSE)/($F496-VLOOKUP(N$2,怪物属性!$B$4:$F$29,4,FALSE))</f>
        <v>1.0368975903614457</v>
      </c>
      <c r="O496" s="153">
        <f>$E496/(VLOOKUP(O$2,怪物属性!$B$4:$F$29,3,FALSE)-$G496)/IF(N496&lt;0,ABS(N496),N496)</f>
        <v>-6.9726140690245186</v>
      </c>
      <c r="P496" s="152">
        <f>VLOOKUP(P$2,怪物属性!$B$4:$F$29,5,FALSE)/($F496-VLOOKUP(P$2,怪物属性!$B$4:$F$29,4,FALSE))</f>
        <v>1.4471583199217395</v>
      </c>
      <c r="Q496" s="153">
        <f>$E496/(VLOOKUP(Q$2,怪物属性!$B$4:$F$29,3,FALSE)-$G496)/IF(P496&lt;0,ABS(P496),P496)</f>
        <v>-5.1565469381718465</v>
      </c>
      <c r="R496" s="152">
        <f>VLOOKUP(R$2,怪物属性!$B$4:$F$29,5,FALSE)/($F496-VLOOKUP(R$2,怪物属性!$B$4:$F$29,4,FALSE))</f>
        <v>1.7882069031213286</v>
      </c>
      <c r="S496" s="153">
        <f>$E496/(VLOOKUP(S$2,怪物属性!$B$4:$F$29,3,FALSE)-$G496)/IF(R496&lt;0,ABS(R496),R496)</f>
        <v>-4.3200772856442438</v>
      </c>
      <c r="T496" s="152">
        <f>VLOOKUP(T$2,怪物属性!$B$4:$F$29,5,FALSE)/($F496-VLOOKUP(T$2,怪物属性!$B$4:$F$29,4,FALSE))</f>
        <v>2.3199182317618501</v>
      </c>
      <c r="U496" s="153">
        <f>$E496/(VLOOKUP(U$2,怪物属性!$B$4:$F$29,3,FALSE)-$G496)/IF(T496&lt;0,ABS(T496),T496)</f>
        <v>-3.4456981492576082</v>
      </c>
      <c r="V496" s="152">
        <f>VLOOKUP(V$2,怪物属性!$B$4:$F$29,5,FALSE)/($F496-VLOOKUP(V$2,怪物属性!$B$4:$F$29,4,FALSE))</f>
        <v>2.7377892030848328</v>
      </c>
      <c r="W496" s="153">
        <f>$E496/(VLOOKUP(W$2,怪物属性!$B$4:$F$29,3,FALSE)-$G496)/IF(V496&lt;0,ABS(V496),V496)</f>
        <v>-3.0261907608071463</v>
      </c>
      <c r="X496" s="152">
        <f>VLOOKUP(X$2,怪物属性!$B$4:$F$29,5,FALSE)/($F496-VLOOKUP(X$2,怪物属性!$B$4:$F$29,4,FALSE))</f>
        <v>3.3916459215673598</v>
      </c>
      <c r="Y496" s="153">
        <f>$E496/(VLOOKUP(Y$2,怪物属性!$B$4:$F$29,3,FALSE)-$G496)/IF(X496&lt;0,ABS(X496),X496)</f>
        <v>-2.5356216722833271</v>
      </c>
      <c r="Z496" s="152">
        <f>VLOOKUP(Z$2,怪物属性!$B$4:$F$29,5,FALSE)/($F496-VLOOKUP(Z$2,怪物属性!$B$4:$F$29,4,FALSE))</f>
        <v>3.8993461075506683</v>
      </c>
      <c r="AA496" s="153">
        <f>$E496/(VLOOKUP(AA$2,怪物属性!$B$4:$F$29,3,FALSE)-$G496)/IF(Z496&lt;0,ABS(Z496),Z496)</f>
        <v>-2.294048203947701</v>
      </c>
      <c r="AB496" s="152">
        <f>VLOOKUP(AB$2,怪物属性!$B$4:$F$29,5,FALSE)/($F496-VLOOKUP(AB$2,怪物属性!$B$4:$F$29,4,FALSE))</f>
        <v>6.2667294370838658</v>
      </c>
      <c r="AC496" s="153">
        <f>$E496/(VLOOKUP(AC$2,怪物属性!$B$4:$F$29,3,FALSE)-$G496)/IF(AB496&lt;0,ABS(AB496),AB496)</f>
        <v>-1.7523624834538274</v>
      </c>
      <c r="AD496" s="152">
        <f>VLOOKUP(AD$2,怪物属性!$B$4:$F$29,5,FALSE)/($F496-VLOOKUP(AD$2,怪物属性!$B$4:$F$29,4,FALSE))</f>
        <v>7.1297220242337849</v>
      </c>
      <c r="AE496" s="153">
        <f>$E496/(VLOOKUP(AE$2,怪物属性!$B$4:$F$29,3,FALSE)-$G496)/IF(AD496&lt;0,ABS(AD496),AD496)</f>
        <v>-1.6519377047070407</v>
      </c>
      <c r="AF496" s="152">
        <f>VLOOKUP(AF$2,怪物属性!$B$4:$F$29,5,FALSE)/($F496-VLOOKUP(AF$2,怪物属性!$B$4:$F$29,4,FALSE))</f>
        <v>8.4170950716293103</v>
      </c>
      <c r="AG496" s="153">
        <f>$E496/(VLOOKUP(AG$2,怪物属性!$B$4:$F$29,3,FALSE)-$G496)/IF(AF496&lt;0,ABS(AF496),AF496)</f>
        <v>-1.5123366010287109</v>
      </c>
      <c r="AH496" s="152">
        <f>VLOOKUP(AH$2,怪物属性!$B$4:$F$29,5,FALSE)/($F496-VLOOKUP(AH$2,怪物属性!$B$4:$F$29,4,FALSE))</f>
        <v>9.4298767825003456</v>
      </c>
      <c r="AI496" s="153">
        <f>$E496/(VLOOKUP(AI$2,怪物属性!$B$4:$F$29,3,FALSE)-$G496)/IF(AH496&lt;0,ABS(AH496),AH496)</f>
        <v>-1.4691794474068509</v>
      </c>
      <c r="AJ496" s="152">
        <f>VLOOKUP(AJ$2,怪物属性!$B$4:$F$29,5,FALSE)/($F496-VLOOKUP(AJ$2,怪物属性!$B$4:$F$29,4,FALSE))</f>
        <v>10.92305540011192</v>
      </c>
      <c r="AK496" s="153">
        <f>$E496/(VLOOKUP(AK$2,怪物属性!$B$4:$F$29,3,FALSE)-$G496)/IF(AJ496&lt;0,ABS(AJ496),AJ496)</f>
        <v>-1.3970239604191856</v>
      </c>
      <c r="AL496" s="152">
        <f>VLOOKUP(AL$2,怪物属性!$B$4:$F$29,5,FALSE)/($F496-VLOOKUP(AL$2,怪物属性!$B$4:$F$29,4,FALSE))</f>
        <v>12.135335951597495</v>
      </c>
      <c r="AM496" s="153">
        <f>$E496/(VLOOKUP(AM$2,怪物属性!$B$4:$F$29,3,FALSE)-$G496)/IF(AL496&lt;0,ABS(AL496),AL496)</f>
        <v>-1.4134305674581518</v>
      </c>
      <c r="AN496" s="152">
        <f>VLOOKUP(AN$2,怪物属性!$B$4:$F$29,5,FALSE)/($F496-VLOOKUP(AN$2,怪物属性!$B$4:$F$29,4,FALSE))</f>
        <v>13.850978568106193</v>
      </c>
      <c r="AO496" s="153">
        <f>$E496/(VLOOKUP(AO$2,怪物属性!$B$4:$F$29,3,FALSE)-$G496)/IF(AN496&lt;0,ABS(AN496),AN496)</f>
        <v>-1.4059577082113679</v>
      </c>
      <c r="AP496" s="152">
        <f>VLOOKUP(AP$2,怪物属性!$B$4:$F$29,5,FALSE)/($F496-VLOOKUP(AP$2,怪物属性!$B$4:$F$29,4,FALSE))</f>
        <v>15.17606144037096</v>
      </c>
      <c r="AQ496" s="153">
        <f>$E496/(VLOOKUP(AQ$2,怪物属性!$B$4:$F$29,3,FALSE)-$G496)/IF(AP496&lt;0,ABS(AP496),AP496)</f>
        <v>-1.5044693495923052</v>
      </c>
      <c r="AR496" s="152">
        <f>VLOOKUP(AR$2,怪物属性!$B$4:$F$29,5,FALSE)/($F496-VLOOKUP(AR$2,怪物属性!$B$4:$F$29,4,FALSE))</f>
        <v>17.110817554674885</v>
      </c>
      <c r="AS496" s="153">
        <f>$E496/(VLOOKUP(AS$2,怪物属性!$B$4:$F$29,3,FALSE)-$G496)/IF(AR496&lt;0,ABS(AR496),AR496)</f>
        <v>-1.618671990637254</v>
      </c>
      <c r="AT496" s="152">
        <f>VLOOKUP(AT$2,怪物属性!$B$4:$F$29,5,FALSE)/($F496-VLOOKUP(AT$2,怪物属性!$B$4:$F$29,4,FALSE))</f>
        <v>18.593384489309393</v>
      </c>
      <c r="AU496" s="153">
        <f>$E496/(VLOOKUP(AU$2,怪物属性!$B$4:$F$29,3,FALSE)-$G496)/IF(AT496&lt;0,ABS(AT496),AT496)</f>
        <v>-1.9687979704881846</v>
      </c>
      <c r="AV496" s="152">
        <f>VLOOKUP(AV$2,怪物属性!$B$4:$F$29,5,FALSE)/($F496-VLOOKUP(AV$2,怪物属性!$B$4:$F$29,4,FALSE))</f>
        <v>20.793945831120553</v>
      </c>
      <c r="AW496" s="153">
        <f>$E496/(VLOOKUP(AW$2,怪物属性!$B$4:$F$29,3,FALSE)-$G496)/IF(AV496&lt;0,ABS(AV496),AV496)</f>
        <v>-2.8333804580339552</v>
      </c>
      <c r="AX496" s="152">
        <f>VLOOKUP(AX$2,怪物属性!$B$4:$F$29,5,FALSE)/($F496-VLOOKUP(AX$2,怪物属性!$B$4:$F$29,4,FALSE))</f>
        <v>22.441359576195815</v>
      </c>
      <c r="AY496" s="153">
        <f>$E496/(VLOOKUP(AY$2,怪物属性!$B$4:$F$29,3,FALSE)-$G496)/IF(AX496&lt;0,ABS(AX496),AX496)</f>
        <v>-7.0876948184519639</v>
      </c>
      <c r="AZ496" s="152">
        <f>VLOOKUP(AZ$2,怪物属性!$B$4:$F$29,5,FALSE)/($F496-VLOOKUP(AZ$2,怪物属性!$B$4:$F$29,4,FALSE))</f>
        <v>24.73926868044515</v>
      </c>
      <c r="BA496" s="153">
        <f>$E496/(VLOOKUP(BA$2,怪物属性!$B$4:$F$29,3,FALSE)-$G496)/IF(AZ496&lt;0,ABS(AZ496),AZ496)</f>
        <v>4.7913992857601881</v>
      </c>
      <c r="BB496" s="152">
        <f>VLOOKUP(BB$2,怪物属性!$B$4:$F$29,5,FALSE)/($F496-VLOOKUP(BB$2,怪物属性!$B$4:$F$29,4,FALSE))</f>
        <v>26.454545454545453</v>
      </c>
      <c r="BC496" s="153">
        <f>$E496/(VLOOKUP(BC$2,怪物属性!$B$4:$F$29,3,FALSE)-$G496)/IF(BB496&lt;0,ABS(BB496),BB496)</f>
        <v>1.4465082371213263</v>
      </c>
      <c r="BD496" s="152">
        <f>VLOOKUP(BD$2,怪物属性!$B$4:$F$29,5,FALSE)/($F496-VLOOKUP(BD$2,怪物属性!$B$4:$F$29,4,FALSE))</f>
        <v>28.586724335775443</v>
      </c>
      <c r="BE496" s="153">
        <f>$E496/(VLOOKUP(BE$2,怪物属性!$B$4:$F$29,3,FALSE)-$G496)/IF(BD496&lt;0,ABS(BD496),BD496)</f>
        <v>0.58352912115410471</v>
      </c>
    </row>
    <row r="497" spans="1:57" x14ac:dyDescent="0.15">
      <c r="A497" s="30">
        <f>VLOOKUP(B497,装备升级!W:AB,静态模拟!C497+1,FALSE)+IF(静态模拟!D497=0,0,VLOOKUP(B497,装备强化!AP:AZ,静态模拟!D497+1,FALSE))</f>
        <v>20094</v>
      </c>
      <c r="B497" s="149">
        <v>40</v>
      </c>
      <c r="C497" s="149">
        <v>5</v>
      </c>
      <c r="D497" s="149">
        <v>7</v>
      </c>
      <c r="E497" s="149">
        <f t="shared" si="22"/>
        <v>99720</v>
      </c>
      <c r="F497" s="22">
        <f t="shared" si="23"/>
        <v>33240</v>
      </c>
      <c r="G497" s="22">
        <f t="shared" si="24"/>
        <v>16620</v>
      </c>
      <c r="H497" s="152">
        <f>VLOOKUP(H$2,怪物属性!$B$4:$F$29,5,FALSE)/($F497-VLOOKUP(H$2,怪物属性!$B$4:$F$29,4,FALSE))</f>
        <v>0.33497612813799477</v>
      </c>
      <c r="I497" s="153">
        <f>$E497/(VLOOKUP(I$2,怪物属性!$B$4:$F$29,3,FALSE)-$G497)/IF(H497&lt;0,ABS(H497),H497)</f>
        <v>-19.75269425866988</v>
      </c>
      <c r="J497" s="152">
        <f>VLOOKUP(J$2,怪物属性!$B$4:$F$29,5,FALSE)/($F497-VLOOKUP(J$2,怪物属性!$B$4:$F$29,4,FALSE))</f>
        <v>0.49713489236487535</v>
      </c>
      <c r="K497" s="153">
        <f>$E497/(VLOOKUP(K$2,怪物属性!$B$4:$F$29,3,FALSE)-$G497)/IF(J497&lt;0,ABS(J497),J497)</f>
        <v>-13.693980103819474</v>
      </c>
      <c r="L497" s="152">
        <f>VLOOKUP(L$2,怪物属性!$B$4:$F$29,5,FALSE)/($F497-VLOOKUP(L$2,怪物属性!$B$4:$F$29,4,FALSE))</f>
        <v>0.79092947919262402</v>
      </c>
      <c r="M497" s="153">
        <f>$E497/(VLOOKUP(M$2,怪物属性!$B$4:$F$29,3,FALSE)-$G497)/IF(L497&lt;0,ABS(L497),L497)</f>
        <v>-8.8644806655850559</v>
      </c>
      <c r="N497" s="152">
        <f>VLOOKUP(N$2,怪物属性!$B$4:$F$29,5,FALSE)/($F497-VLOOKUP(N$2,怪物属性!$B$4:$F$29,4,FALSE))</f>
        <v>1.0352734791053193</v>
      </c>
      <c r="O497" s="153">
        <f>$E497/(VLOOKUP(O$2,怪物属性!$B$4:$F$29,3,FALSE)-$G497)/IF(N497&lt;0,ABS(N497),N497)</f>
        <v>-6.981399922277947</v>
      </c>
      <c r="P497" s="152">
        <f>VLOOKUP(P$2,怪物属性!$B$4:$F$29,5,FALSE)/($F497-VLOOKUP(P$2,怪物属性!$B$4:$F$29,4,FALSE))</f>
        <v>1.4448785405967421</v>
      </c>
      <c r="Q497" s="153">
        <f>$E497/(VLOOKUP(Q$2,怪物属性!$B$4:$F$29,3,FALSE)-$G497)/IF(P497&lt;0,ABS(P497),P497)</f>
        <v>-5.1627903781096558</v>
      </c>
      <c r="R497" s="152">
        <f>VLOOKUP(R$2,怪物属性!$B$4:$F$29,5,FALSE)/($F497-VLOOKUP(R$2,怪物属性!$B$4:$F$29,4,FALSE))</f>
        <v>1.7853723488571156</v>
      </c>
      <c r="S497" s="153">
        <f>$E497/(VLOOKUP(S$2,怪物属性!$B$4:$F$29,3,FALSE)-$G497)/IF(R497&lt;0,ABS(R497),R497)</f>
        <v>-4.3250654454861968</v>
      </c>
      <c r="T497" s="152">
        <f>VLOOKUP(T$2,怪物属性!$B$4:$F$29,5,FALSE)/($F497-VLOOKUP(T$2,怪物属性!$B$4:$F$29,4,FALSE))</f>
        <v>2.3162191466292494</v>
      </c>
      <c r="U497" s="153">
        <f>$E497/(VLOOKUP(U$2,怪物属性!$B$4:$F$29,3,FALSE)-$G497)/IF(T497&lt;0,ABS(T497),T497)</f>
        <v>-3.4494768869918091</v>
      </c>
      <c r="V497" s="152">
        <f>VLOOKUP(V$2,怪物属性!$B$4:$F$29,5,FALSE)/($F497-VLOOKUP(V$2,怪物属性!$B$4:$F$29,4,FALSE))</f>
        <v>2.7333974975938404</v>
      </c>
      <c r="W497" s="153">
        <f>$E497/(VLOOKUP(W$2,怪物属性!$B$4:$F$29,3,FALSE)-$G497)/IF(V497&lt;0,ABS(V497),V497)</f>
        <v>-3.0293174809046928</v>
      </c>
      <c r="X497" s="152">
        <f>VLOOKUP(X$2,怪物属性!$B$4:$F$29,5,FALSE)/($F497-VLOOKUP(X$2,怪物属性!$B$4:$F$29,4,FALSE))</f>
        <v>3.3861721700397016</v>
      </c>
      <c r="Y497" s="153">
        <f>$E497/(VLOOKUP(Y$2,怪物属性!$B$4:$F$29,3,FALSE)-$G497)/IF(X497&lt;0,ABS(X497),X497)</f>
        <v>-2.5380661765731771</v>
      </c>
      <c r="Z497" s="152">
        <f>VLOOKUP(Z$2,怪物属性!$B$4:$F$29,5,FALSE)/($F497-VLOOKUP(Z$2,怪物属性!$B$4:$F$29,4,FALSE))</f>
        <v>3.8930137386729027</v>
      </c>
      <c r="AA497" s="153">
        <f>$E497/(VLOOKUP(AA$2,怪物属性!$B$4:$F$29,3,FALSE)-$G497)/IF(Z497&lt;0,ABS(Z497),Z497)</f>
        <v>-2.2960842939979758</v>
      </c>
      <c r="AB497" s="152">
        <f>VLOOKUP(AB$2,怪物属性!$B$4:$F$29,5,FALSE)/($F497-VLOOKUP(AB$2,怪物属性!$B$4:$F$29,4,FALSE))</f>
        <v>6.2562105545857394</v>
      </c>
      <c r="AC497" s="153">
        <f>$E497/(VLOOKUP(AC$2,怪物属性!$B$4:$F$29,3,FALSE)-$G497)/IF(AB497&lt;0,ABS(AB497),AB497)</f>
        <v>-1.753119361671448</v>
      </c>
      <c r="AD497" s="152">
        <f>VLOOKUP(AD$2,怪物属性!$B$4:$F$29,5,FALSE)/($F497-VLOOKUP(AD$2,怪物属性!$B$4:$F$29,4,FALSE))</f>
        <v>7.1176430725443023</v>
      </c>
      <c r="AE497" s="153">
        <f>$E497/(VLOOKUP(AE$2,怪物属性!$B$4:$F$29,3,FALSE)-$G497)/IF(AD497&lt;0,ABS(AD497),AD497)</f>
        <v>-1.6523476566114796</v>
      </c>
      <c r="AF497" s="152">
        <f>VLOOKUP(AF$2,怪物属性!$B$4:$F$29,5,FALSE)/($F497-VLOOKUP(AF$2,怪物属性!$B$4:$F$29,4,FALSE))</f>
        <v>8.4026960448884633</v>
      </c>
      <c r="AG497" s="153">
        <f>$E497/(VLOOKUP(AG$2,怪物属性!$B$4:$F$29,3,FALSE)-$G497)/IF(AF497&lt;0,ABS(AF497),AF497)</f>
        <v>-1.5123766493249995</v>
      </c>
      <c r="AH497" s="152">
        <f>VLOOKUP(AH$2,怪物属性!$B$4:$F$29,5,FALSE)/($F497-VLOOKUP(AH$2,怪物属性!$B$4:$F$29,4,FALSE))</f>
        <v>9.413585792274203</v>
      </c>
      <c r="AI497" s="153">
        <f>$E497/(VLOOKUP(AI$2,怪物属性!$B$4:$F$29,3,FALSE)-$G497)/IF(AH497&lt;0,ABS(AH497),AH497)</f>
        <v>-1.4688297722025425</v>
      </c>
      <c r="AJ497" s="152">
        <f>VLOOKUP(AJ$2,怪物属性!$B$4:$F$29,5,FALSE)/($F497-VLOOKUP(AJ$2,怪物属性!$B$4:$F$29,4,FALSE))</f>
        <v>10.903987151735214</v>
      </c>
      <c r="AK497" s="153">
        <f>$E497/(VLOOKUP(AK$2,怪物属性!$B$4:$F$29,3,FALSE)-$G497)/IF(AJ497&lt;0,ABS(AJ497),AJ497)</f>
        <v>-1.3962257355093528</v>
      </c>
      <c r="AL497" s="152">
        <f>VLOOKUP(AL$2,怪物属性!$B$4:$F$29,5,FALSE)/($F497-VLOOKUP(AL$2,怪物属性!$B$4:$F$29,4,FALSE))</f>
        <v>12.113905273196059</v>
      </c>
      <c r="AM497" s="153">
        <f>$E497/(VLOOKUP(AM$2,怪物属性!$B$4:$F$29,3,FALSE)-$G497)/IF(AL497&lt;0,ABS(AL497),AL497)</f>
        <v>-1.4119832400939671</v>
      </c>
      <c r="AN497" s="152">
        <f>VLOOKUP(AN$2,怪物属性!$B$4:$F$29,5,FALSE)/($F497-VLOOKUP(AN$2,怪物属性!$B$4:$F$29,4,FALSE))</f>
        <v>13.826243794421229</v>
      </c>
      <c r="AO497" s="153">
        <f>$E497/(VLOOKUP(AO$2,怪物属性!$B$4:$F$29,3,FALSE)-$G497)/IF(AN497&lt;0,ABS(AN497),AN497)</f>
        <v>-1.4037312214442577</v>
      </c>
      <c r="AP497" s="152">
        <f>VLOOKUP(AP$2,怪物属性!$B$4:$F$29,5,FALSE)/($F497-VLOOKUP(AP$2,怪物属性!$B$4:$F$29,4,FALSE))</f>
        <v>15.148622260794099</v>
      </c>
      <c r="AQ497" s="153">
        <f>$E497/(VLOOKUP(AQ$2,怪物属性!$B$4:$F$29,3,FALSE)-$G497)/IF(AP497&lt;0,ABS(AP497),AP497)</f>
        <v>-1.5008611159984968</v>
      </c>
      <c r="AR497" s="152">
        <f>VLOOKUP(AR$2,怪物属性!$B$4:$F$29,5,FALSE)/($F497-VLOOKUP(AR$2,怪物属性!$B$4:$F$29,4,FALSE))</f>
        <v>17.079481356677167</v>
      </c>
      <c r="AS497" s="153">
        <f>$E497/(VLOOKUP(AS$2,怪物属性!$B$4:$F$29,3,FALSE)-$G497)/IF(AR497&lt;0,ABS(AR497),AR497)</f>
        <v>-1.6128687253841849</v>
      </c>
      <c r="AT497" s="152">
        <f>VLOOKUP(AT$2,怪物属性!$B$4:$F$29,5,FALSE)/($F497-VLOOKUP(AT$2,怪物属性!$B$4:$F$29,4,FALSE))</f>
        <v>18.558819155264722</v>
      </c>
      <c r="AU497" s="153">
        <f>$E497/(VLOOKUP(AU$2,怪物属性!$B$4:$F$29,3,FALSE)-$G497)/IF(AT497&lt;0,ABS(AT497),AT497)</f>
        <v>-1.9574450587904788</v>
      </c>
      <c r="AV497" s="152">
        <f>VLOOKUP(AV$2,怪物属性!$B$4:$F$29,5,FALSE)/($F497-VLOOKUP(AV$2,怪物属性!$B$4:$F$29,4,FALSE))</f>
        <v>20.75458125094654</v>
      </c>
      <c r="AW497" s="153">
        <f>$E497/(VLOOKUP(AW$2,怪物属性!$B$4:$F$29,3,FALSE)-$G497)/IF(AV497&lt;0,ABS(AV497),AV497)</f>
        <v>-2.8015873648185687</v>
      </c>
      <c r="AX497" s="152">
        <f>VLOOKUP(AX$2,怪物属性!$B$4:$F$29,5,FALSE)/($F497-VLOOKUP(AX$2,怪物属性!$B$4:$F$29,4,FALSE))</f>
        <v>22.398054880166725</v>
      </c>
      <c r="AY497" s="153">
        <f>$E497/(VLOOKUP(AY$2,怪物属性!$B$4:$F$29,3,FALSE)-$G497)/IF(AX497&lt;0,ABS(AX497),AX497)</f>
        <v>-6.8389743806701446</v>
      </c>
      <c r="AZ497" s="152">
        <f>VLOOKUP(AZ$2,怪物属性!$B$4:$F$29,5,FALSE)/($F497-VLOOKUP(AZ$2,怪物属性!$B$4:$F$29,4,FALSE))</f>
        <v>24.690202300674336</v>
      </c>
      <c r="BA497" s="153">
        <f>$E497/(VLOOKUP(BA$2,怪物属性!$B$4:$F$29,3,FALSE)-$G497)/IF(AZ497&lt;0,ABS(AZ497),AZ497)</f>
        <v>4.9556430008480374</v>
      </c>
      <c r="BB497" s="152">
        <f>VLOOKUP(BB$2,怪物属性!$B$4:$F$29,5,FALSE)/($F497-VLOOKUP(BB$2,怪物属性!$B$4:$F$29,4,FALSE))</f>
        <v>26.400246305418719</v>
      </c>
      <c r="BC497" s="153">
        <f>$E497/(VLOOKUP(BC$2,怪物属性!$B$4:$F$29,3,FALSE)-$G497)/IF(BB497&lt;0,ABS(BB497),BB497)</f>
        <v>1.4657498977837053</v>
      </c>
      <c r="BD497" s="152">
        <f>VLOOKUP(BD$2,怪物属性!$B$4:$F$29,5,FALSE)/($F497-VLOOKUP(BD$2,怪物属性!$B$4:$F$29,4,FALSE))</f>
        <v>28.523780165580412</v>
      </c>
      <c r="BE497" s="153">
        <f>$E497/(VLOOKUP(BE$2,怪物属性!$B$4:$F$29,3,FALSE)-$G497)/IF(BD497&lt;0,ABS(BD497),BD497)</f>
        <v>0.58816122299571605</v>
      </c>
    </row>
    <row r="498" spans="1:57" x14ac:dyDescent="0.15">
      <c r="A498" s="30">
        <f>VLOOKUP(B498,装备升级!W:AB,静态模拟!C498+1,FALSE)+IF(静态模拟!D498=0,0,VLOOKUP(B498,装备强化!AP:AZ,静态模拟!D498+1,FALSE))</f>
        <v>26856</v>
      </c>
      <c r="B498" s="149">
        <v>40</v>
      </c>
      <c r="C498" s="149">
        <v>5</v>
      </c>
      <c r="D498" s="149">
        <v>8</v>
      </c>
      <c r="E498" s="149">
        <f t="shared" si="22"/>
        <v>99870</v>
      </c>
      <c r="F498" s="22">
        <f t="shared" si="23"/>
        <v>33290</v>
      </c>
      <c r="G498" s="22">
        <f t="shared" si="24"/>
        <v>16645</v>
      </c>
      <c r="H498" s="152">
        <f>VLOOKUP(H$2,怪物属性!$B$4:$F$29,5,FALSE)/($F498-VLOOKUP(H$2,怪物属性!$B$4:$F$29,4,FALSE))</f>
        <v>0.33446101799169614</v>
      </c>
      <c r="I498" s="153">
        <f>$E498/(VLOOKUP(I$2,怪物属性!$B$4:$F$29,3,FALSE)-$G498)/IF(H498&lt;0,ABS(H498),H498)</f>
        <v>-19.780062313835131</v>
      </c>
      <c r="J498" s="152">
        <f>VLOOKUP(J$2,怪物属性!$B$4:$F$29,5,FALSE)/($F498-VLOOKUP(J$2,怪物属性!$B$4:$F$29,4,FALSE))</f>
        <v>0.49636616669243855</v>
      </c>
      <c r="K498" s="153">
        <f>$E498/(VLOOKUP(K$2,怪物属性!$B$4:$F$29,3,FALSE)-$G498)/IF(J498&lt;0,ABS(J498),J498)</f>
        <v>-13.712415390720192</v>
      </c>
      <c r="L498" s="152">
        <f>VLOOKUP(L$2,怪物属性!$B$4:$F$29,5,FALSE)/($F498-VLOOKUP(L$2,怪物属性!$B$4:$F$29,4,FALSE))</f>
        <v>0.78969957081545061</v>
      </c>
      <c r="M498" s="153">
        <f>$E498/(VLOOKUP(M$2,怪物属性!$B$4:$F$29,3,FALSE)-$G498)/IF(L498&lt;0,ABS(L498),L498)</f>
        <v>-8.8760398103166267</v>
      </c>
      <c r="N498" s="152">
        <f>VLOOKUP(N$2,怪物属性!$B$4:$F$29,5,FALSE)/($F498-VLOOKUP(N$2,怪物属性!$B$4:$F$29,4,FALSE))</f>
        <v>1.0336544476416865</v>
      </c>
      <c r="O498" s="153">
        <f>$E498/(VLOOKUP(O$2,怪物属性!$B$4:$F$29,3,FALSE)-$G498)/IF(N498&lt;0,ABS(N498),N498)</f>
        <v>-6.9901868312827258</v>
      </c>
      <c r="P498" s="152">
        <f>VLOOKUP(P$2,怪物属性!$B$4:$F$29,5,FALSE)/($F498-VLOOKUP(P$2,怪物属性!$B$4:$F$29,4,FALSE))</f>
        <v>1.4426059328698606</v>
      </c>
      <c r="Q498" s="153">
        <f>$E498/(VLOOKUP(Q$2,怪物属性!$B$4:$F$29,3,FALSE)-$G498)/IF(P498&lt;0,ABS(P498),P498)</f>
        <v>-5.1690349318800806</v>
      </c>
      <c r="R498" s="152">
        <f>VLOOKUP(R$2,怪物属性!$B$4:$F$29,5,FALSE)/($F498-VLOOKUP(R$2,怪物属性!$B$4:$F$29,4,FALSE))</f>
        <v>1.7825467666888235</v>
      </c>
      <c r="S498" s="153">
        <f>$E498/(VLOOKUP(S$2,怪物属性!$B$4:$F$29,3,FALSE)-$G498)/IF(R498&lt;0,ABS(R498),R498)</f>
        <v>-4.3300549150238261</v>
      </c>
      <c r="T498" s="152">
        <f>VLOOKUP(T$2,怪物属性!$B$4:$F$29,5,FALSE)/($F498-VLOOKUP(T$2,怪物属性!$B$4:$F$29,4,FALSE))</f>
        <v>2.3125318390219052</v>
      </c>
      <c r="U498" s="153">
        <f>$E498/(VLOOKUP(U$2,怪物属性!$B$4:$F$29,3,FALSE)-$G498)/IF(T498&lt;0,ABS(T498),T498)</f>
        <v>-3.4532570307435382</v>
      </c>
      <c r="V498" s="152">
        <f>VLOOKUP(V$2,怪物属性!$B$4:$F$29,5,FALSE)/($F498-VLOOKUP(V$2,怪物属性!$B$4:$F$29,4,FALSE))</f>
        <v>2.7290198590647021</v>
      </c>
      <c r="W498" s="153">
        <f>$E498/(VLOOKUP(W$2,怪物属性!$B$4:$F$29,3,FALSE)-$G498)/IF(V498&lt;0,ABS(V498),V498)</f>
        <v>-3.0324458351034278</v>
      </c>
      <c r="X498" s="152">
        <f>VLOOKUP(X$2,怪物属性!$B$4:$F$29,5,FALSE)/($F498-VLOOKUP(X$2,怪物属性!$B$4:$F$29,4,FALSE))</f>
        <v>3.380716058135413</v>
      </c>
      <c r="Y498" s="153">
        <f>$E498/(VLOOKUP(Y$2,怪物属性!$B$4:$F$29,3,FALSE)-$G498)/IF(X498&lt;0,ABS(X498),X498)</f>
        <v>-2.5405124660858642</v>
      </c>
      <c r="Z498" s="152">
        <f>VLOOKUP(Z$2,怪物属性!$B$4:$F$29,5,FALSE)/($F498-VLOOKUP(Z$2,怪物属性!$B$4:$F$29,4,FALSE))</f>
        <v>3.8867019034339636</v>
      </c>
      <c r="AA498" s="153">
        <f>$E498/(VLOOKUP(AA$2,怪物属性!$B$4:$F$29,3,FALSE)-$G498)/IF(Z498&lt;0,ABS(Z498),Z498)</f>
        <v>-2.2981224714655641</v>
      </c>
      <c r="AB498" s="152">
        <f>VLOOKUP(AB$2,怪物属性!$B$4:$F$29,5,FALSE)/($F498-VLOOKUP(AB$2,怪物属性!$B$4:$F$29,4,FALSE))</f>
        <v>6.245726925397145</v>
      </c>
      <c r="AC498" s="153">
        <f>$E498/(VLOOKUP(AC$2,怪物属性!$B$4:$F$29,3,FALSE)-$G498)/IF(AB498&lt;0,ABS(AB498),AB498)</f>
        <v>-1.7538809174655217</v>
      </c>
      <c r="AD498" s="152">
        <f>VLOOKUP(AD$2,怪物属性!$B$4:$F$29,5,FALSE)/($F498-VLOOKUP(AD$2,怪物属性!$B$4:$F$29,4,FALSE))</f>
        <v>7.1056049791969693</v>
      </c>
      <c r="AE498" s="153">
        <f>$E498/(VLOOKUP(AE$2,怪物属性!$B$4:$F$29,3,FALSE)-$G498)/IF(AD498&lt;0,ABS(AD498),AD498)</f>
        <v>-1.6527635950580233</v>
      </c>
      <c r="AF498" s="152">
        <f>VLOOKUP(AF$2,怪物属性!$B$4:$F$29,5,FALSE)/($F498-VLOOKUP(AF$2,怪物属性!$B$4:$F$29,4,FALSE))</f>
        <v>8.3883461985108276</v>
      </c>
      <c r="AG498" s="153">
        <f>$E498/(VLOOKUP(AG$2,怪物属性!$B$4:$F$29,3,FALSE)-$G498)/IF(AF498&lt;0,ABS(AF498),AF498)</f>
        <v>-1.5124242019398662</v>
      </c>
      <c r="AH498" s="152">
        <f>VLOOKUP(AH$2,怪物属性!$B$4:$F$29,5,FALSE)/($F498-VLOOKUP(AH$2,怪物属性!$B$4:$F$29,4,FALSE))</f>
        <v>9.3973509933774828</v>
      </c>
      <c r="AI498" s="153">
        <f>$E498/(VLOOKUP(AI$2,怪物属性!$B$4:$F$29,3,FALSE)-$G498)/IF(AH498&lt;0,ABS(AH498),AH498)</f>
        <v>-1.4684901205076917</v>
      </c>
      <c r="AJ498" s="152">
        <f>VLOOKUP(AJ$2,怪物属性!$B$4:$F$29,5,FALSE)/($F498-VLOOKUP(AJ$2,怪物属性!$B$4:$F$29,4,FALSE))</f>
        <v>10.884985361773317</v>
      </c>
      <c r="AK498" s="153">
        <f>$E498/(VLOOKUP(AK$2,怪物属性!$B$4:$F$29,3,FALSE)-$G498)/IF(AJ498&lt;0,ABS(AJ498),AJ498)</f>
        <v>-1.3954408855257054</v>
      </c>
      <c r="AL498" s="152">
        <f>VLOOKUP(AL$2,怪物属性!$B$4:$F$29,5,FALSE)/($F498-VLOOKUP(AL$2,怪物属性!$B$4:$F$29,4,FALSE))</f>
        <v>12.092550153368826</v>
      </c>
      <c r="AM498" s="153">
        <f>$E498/(VLOOKUP(AM$2,怪物属性!$B$4:$F$29,3,FALSE)-$G498)/IF(AL498&lt;0,ABS(AL498),AL498)</f>
        <v>-1.4105557420328105</v>
      </c>
      <c r="AN498" s="152">
        <f>VLOOKUP(AN$2,怪物属性!$B$4:$F$29,5,FALSE)/($F498-VLOOKUP(AN$2,怪物属性!$B$4:$F$29,4,FALSE))</f>
        <v>13.80159720489144</v>
      </c>
      <c r="AO498" s="153">
        <f>$E498/(VLOOKUP(AO$2,怪物属性!$B$4:$F$29,3,FALSE)-$G498)/IF(AN498&lt;0,ABS(AN498),AN498)</f>
        <v>-1.4015338014819902</v>
      </c>
      <c r="AP498" s="152">
        <f>VLOOKUP(AP$2,怪物属性!$B$4:$F$29,5,FALSE)/($F498-VLOOKUP(AP$2,怪物属性!$B$4:$F$29,4,FALSE))</f>
        <v>15.121282125324862</v>
      </c>
      <c r="AQ498" s="153">
        <f>$E498/(VLOOKUP(AQ$2,怪物属性!$B$4:$F$29,3,FALSE)-$G498)/IF(AP498&lt;0,ABS(AP498),AP498)</f>
        <v>-1.4973019003232786</v>
      </c>
      <c r="AR498" s="152">
        <f>VLOOKUP(AR$2,怪物属性!$B$4:$F$29,5,FALSE)/($F498-VLOOKUP(AR$2,怪物属性!$B$4:$F$29,4,FALSE))</f>
        <v>17.048259725065808</v>
      </c>
      <c r="AS498" s="153">
        <f>$E498/(VLOOKUP(AS$2,怪物属性!$B$4:$F$29,3,FALSE)-$G498)/IF(AR498&lt;0,ABS(AR498),AR498)</f>
        <v>-1.6071538911650847</v>
      </c>
      <c r="AT498" s="152">
        <f>VLOOKUP(AT$2,怪物属性!$B$4:$F$29,5,FALSE)/($F498-VLOOKUP(AT$2,怪物属性!$B$4:$F$29,4,FALSE))</f>
        <v>18.524382097528392</v>
      </c>
      <c r="AU498" s="153">
        <f>$E498/(VLOOKUP(AU$2,怪物属性!$B$4:$F$29,3,FALSE)-$G498)/IF(AT498&lt;0,ABS(AT498),AT498)</f>
        <v>-1.9463079218906443</v>
      </c>
      <c r="AV498" s="152">
        <f>VLOOKUP(AV$2,怪物属性!$B$4:$F$29,5,FALSE)/($F498-VLOOKUP(AV$2,怪物属性!$B$4:$F$29,4,FALSE))</f>
        <v>20.715365429672737</v>
      </c>
      <c r="AW498" s="153">
        <f>$E498/(VLOOKUP(AW$2,怪物属性!$B$4:$F$29,3,FALSE)-$G498)/IF(AV498&lt;0,ABS(AV498),AV498)</f>
        <v>-2.7707235925427112</v>
      </c>
      <c r="AX498" s="152">
        <f>VLOOKUP(AX$2,怪物属性!$B$4:$F$29,5,FALSE)/($F498-VLOOKUP(AX$2,怪物属性!$B$4:$F$29,4,FALSE))</f>
        <v>22.354916990870922</v>
      </c>
      <c r="AY498" s="153">
        <f>$E498/(VLOOKUP(AY$2,怪物属性!$B$4:$F$29,3,FALSE)-$G498)/IF(AX498&lt;0,ABS(AX498),AX498)</f>
        <v>-6.6086886590034659</v>
      </c>
      <c r="AZ498" s="152">
        <f>VLOOKUP(AZ$2,怪物属性!$B$4:$F$29,5,FALSE)/($F498-VLOOKUP(AZ$2,怪物属性!$B$4:$F$29,4,FALSE))</f>
        <v>24.641330166270784</v>
      </c>
      <c r="BA498" s="153">
        <f>$E498/(VLOOKUP(BA$2,怪物属性!$B$4:$F$29,3,FALSE)-$G498)/IF(AZ498&lt;0,ABS(AZ498),AZ498)</f>
        <v>5.1303123924709535</v>
      </c>
      <c r="BB498" s="152">
        <f>VLOOKUP(BB$2,怪物属性!$B$4:$F$29,5,FALSE)/($F498-VLOOKUP(BB$2,怪物属性!$B$4:$F$29,4,FALSE))</f>
        <v>26.346169602621877</v>
      </c>
      <c r="BC498" s="153">
        <f>$E498/(VLOOKUP(BC$2,怪物属性!$B$4:$F$29,3,FALSE)-$G498)/IF(BB498&lt;0,ABS(BB498),BB498)</f>
        <v>1.4853776897910227</v>
      </c>
      <c r="BD498" s="152">
        <f>VLOOKUP(BD$2,怪物属性!$B$4:$F$29,5,FALSE)/($F498-VLOOKUP(BD$2,怪物属性!$B$4:$F$29,4,FALSE))</f>
        <v>28.461112575797522</v>
      </c>
      <c r="BE498" s="153">
        <f>$E498/(VLOOKUP(BE$2,怪物属性!$B$4:$F$29,3,FALSE)-$G498)/IF(BD498&lt;0,ABS(BD498),BD498)</f>
        <v>0.5928363664521854</v>
      </c>
    </row>
    <row r="499" spans="1:57" x14ac:dyDescent="0.15">
      <c r="A499" s="30">
        <f>VLOOKUP(B499,装备升级!W:AB,静态模拟!C499+1,FALSE)+IF(静态模拟!D499=0,0,VLOOKUP(B499,装备强化!AP:AZ,静态模拟!D499+1,FALSE))</f>
        <v>36152</v>
      </c>
      <c r="B499" s="149">
        <v>40</v>
      </c>
      <c r="C499" s="149">
        <v>5</v>
      </c>
      <c r="D499" s="149">
        <v>9</v>
      </c>
      <c r="E499" s="149">
        <f t="shared" si="22"/>
        <v>100020</v>
      </c>
      <c r="F499" s="22">
        <f t="shared" si="23"/>
        <v>33340</v>
      </c>
      <c r="G499" s="22">
        <f t="shared" si="24"/>
        <v>16670</v>
      </c>
      <c r="H499" s="152">
        <f>VLOOKUP(H$2,怪物属性!$B$4:$F$29,5,FALSE)/($F499-VLOOKUP(H$2,怪物属性!$B$4:$F$29,4,FALSE))</f>
        <v>0.33394748963611237</v>
      </c>
      <c r="I499" s="153">
        <f>$E499/(VLOOKUP(I$2,怪物属性!$B$4:$F$29,3,FALSE)-$G499)/IF(H499&lt;0,ABS(H499),H499)</f>
        <v>-19.807431090353905</v>
      </c>
      <c r="J499" s="152">
        <f>VLOOKUP(J$2,怪物属性!$B$4:$F$29,5,FALSE)/($F499-VLOOKUP(J$2,怪物属性!$B$4:$F$29,4,FALSE))</f>
        <v>0.49559981472904124</v>
      </c>
      <c r="K499" s="153">
        <f>$E499/(VLOOKUP(K$2,怪物属性!$B$4:$F$29,3,FALSE)-$G499)/IF(J499&lt;0,ABS(J499),J499)</f>
        <v>-13.73085154951465</v>
      </c>
      <c r="L499" s="152">
        <f>VLOOKUP(L$2,怪物属性!$B$4:$F$29,5,FALSE)/($F499-VLOOKUP(L$2,怪物属性!$B$4:$F$29,4,FALSE))</f>
        <v>0.78847348155508634</v>
      </c>
      <c r="M499" s="153">
        <f>$E499/(VLOOKUP(M$2,怪物属性!$B$4:$F$29,3,FALSE)-$G499)/IF(L499&lt;0,ABS(L499),L499)</f>
        <v>-8.887599850445346</v>
      </c>
      <c r="N499" s="152">
        <f>VLOOKUP(N$2,怪物属性!$B$4:$F$29,5,FALSE)/($F499-VLOOKUP(N$2,怪物属性!$B$4:$F$29,4,FALSE))</f>
        <v>1.0320404721753795</v>
      </c>
      <c r="O499" s="153">
        <f>$E499/(VLOOKUP(O$2,怪物属性!$B$4:$F$29,3,FALSE)-$G499)/IF(N499&lt;0,ABS(N499),N499)</f>
        <v>-6.9989747903205473</v>
      </c>
      <c r="P499" s="152">
        <f>VLOOKUP(P$2,怪物属性!$B$4:$F$29,5,FALSE)/($F499-VLOOKUP(P$2,怪物属性!$B$4:$F$29,4,FALSE))</f>
        <v>1.4403404629542385</v>
      </c>
      <c r="Q499" s="153">
        <f>$E499/(VLOOKUP(Q$2,怪物属性!$B$4:$F$29,3,FALSE)-$G499)/IF(P499&lt;0,ABS(P499),P499)</f>
        <v>-5.175280593257348</v>
      </c>
      <c r="R499" s="152">
        <f>VLOOKUP(R$2,怪物属性!$B$4:$F$29,5,FALSE)/($F499-VLOOKUP(R$2,怪物属性!$B$4:$F$29,4,FALSE))</f>
        <v>1.7797301140852637</v>
      </c>
      <c r="S499" s="153">
        <f>$E499/(VLOOKUP(S$2,怪物属性!$B$4:$F$29,3,FALSE)-$G499)/IF(R499&lt;0,ABS(R499),R499)</f>
        <v>-4.3350456866802149</v>
      </c>
      <c r="T499" s="152">
        <f>VLOOKUP(T$2,怪物属性!$B$4:$F$29,5,FALSE)/($F499-VLOOKUP(T$2,怪物属性!$B$4:$F$29,4,FALSE))</f>
        <v>2.3088562527814864</v>
      </c>
      <c r="U499" s="153">
        <f>$E499/(VLOOKUP(U$2,怪物属性!$B$4:$F$29,3,FALSE)-$G499)/IF(T499&lt;0,ABS(T499),T499)</f>
        <v>-3.4570385720975589</v>
      </c>
      <c r="V499" s="152">
        <f>VLOOKUP(V$2,怪物属性!$B$4:$F$29,5,FALSE)/($F499-VLOOKUP(V$2,怪物属性!$B$4:$F$29,4,FALSE))</f>
        <v>2.7246562200191877</v>
      </c>
      <c r="W499" s="153">
        <f>$E499/(VLOOKUP(W$2,怪物属性!$B$4:$F$29,3,FALSE)-$G499)/IF(V499&lt;0,ABS(V499),V499)</f>
        <v>-3.0355758132687631</v>
      </c>
      <c r="X499" s="152">
        <f>VLOOKUP(X$2,怪物属性!$B$4:$F$29,5,FALSE)/($F499-VLOOKUP(X$2,怪物属性!$B$4:$F$29,4,FALSE))</f>
        <v>3.3752775007239149</v>
      </c>
      <c r="Y499" s="153">
        <f>$E499/(VLOOKUP(Y$2,怪物属性!$B$4:$F$29,3,FALSE)-$G499)/IF(X499&lt;0,ABS(X499),X499)</f>
        <v>-2.5429605293314959</v>
      </c>
      <c r="Z499" s="152">
        <f>VLOOKUP(Z$2,怪物属性!$B$4:$F$29,5,FALSE)/($F499-VLOOKUP(Z$2,怪物属性!$B$4:$F$29,4,FALSE))</f>
        <v>3.8804105021204958</v>
      </c>
      <c r="AA499" s="153">
        <f>$E499/(VLOOKUP(AA$2,怪物属性!$B$4:$F$29,3,FALSE)-$G499)/IF(Z499&lt;0,ABS(Z499),Z499)</f>
        <v>-2.3001627223797105</v>
      </c>
      <c r="AB499" s="152">
        <f>VLOOKUP(AB$2,怪物属性!$B$4:$F$29,5,FALSE)/($F499-VLOOKUP(AB$2,怪物属性!$B$4:$F$29,4,FALSE))</f>
        <v>6.2352783725910061</v>
      </c>
      <c r="AC499" s="153">
        <f>$E499/(VLOOKUP(AC$2,怪物属性!$B$4:$F$29,3,FALSE)-$G499)/IF(AB499&lt;0,ABS(AB499),AB499)</f>
        <v>-1.7546471124617065</v>
      </c>
      <c r="AD499" s="152">
        <f>VLOOKUP(AD$2,怪物属性!$B$4:$F$29,5,FALSE)/($F499-VLOOKUP(AD$2,怪物属性!$B$4:$F$29,4,FALSE))</f>
        <v>7.0936075372302705</v>
      </c>
      <c r="AE499" s="153">
        <f>$E499/(VLOOKUP(AE$2,怪物属性!$B$4:$F$29,3,FALSE)-$G499)/IF(AD499&lt;0,ABS(AD499),AD499)</f>
        <v>-1.6531854674038469</v>
      </c>
      <c r="AF499" s="152">
        <f>VLOOKUP(AF$2,怪物属性!$B$4:$F$29,5,FALSE)/($F499-VLOOKUP(AF$2,怪物属性!$B$4:$F$29,4,FALSE))</f>
        <v>8.3740452809601749</v>
      </c>
      <c r="AG499" s="153">
        <f>$E499/(VLOOKUP(AG$2,怪物属性!$B$4:$F$29,3,FALSE)-$G499)/IF(AF499&lt;0,ABS(AF499),AF499)</f>
        <v>-1.5124791876027155</v>
      </c>
      <c r="AH499" s="152">
        <f>VLOOKUP(AH$2,怪物属性!$B$4:$F$29,5,FALSE)/($F499-VLOOKUP(AH$2,怪物属性!$B$4:$F$29,4,FALSE))</f>
        <v>9.3811720955857041</v>
      </c>
      <c r="AI499" s="153">
        <f>$E499/(VLOOKUP(AI$2,怪物属性!$B$4:$F$29,3,FALSE)-$G499)/IF(AH499&lt;0,ABS(AH499),AH499)</f>
        <v>-1.4681603888021653</v>
      </c>
      <c r="AJ499" s="152">
        <f>VLOOKUP(AJ$2,怪物属性!$B$4:$F$29,5,FALSE)/($F499-VLOOKUP(AJ$2,怪物属性!$B$4:$F$29,4,FALSE))</f>
        <v>10.866049683390161</v>
      </c>
      <c r="AK499" s="153">
        <f>$E499/(VLOOKUP(AK$2,怪物属性!$B$4:$F$29,3,FALSE)-$G499)/IF(AJ499&lt;0,ABS(AJ499),AJ499)</f>
        <v>-1.3946692584804472</v>
      </c>
      <c r="AL499" s="152">
        <f>VLOOKUP(AL$2,怪物属性!$B$4:$F$29,5,FALSE)/($F499-VLOOKUP(AL$2,怪物属性!$B$4:$F$29,4,FALSE))</f>
        <v>12.071270193221412</v>
      </c>
      <c r="AM499" s="153">
        <f>$E499/(VLOOKUP(AM$2,怪物属性!$B$4:$F$29,3,FALSE)-$G499)/IF(AL499&lt;0,ABS(AL499),AL499)</f>
        <v>-1.4091478203498988</v>
      </c>
      <c r="AN499" s="152">
        <f>VLOOKUP(AN$2,怪物属性!$B$4:$F$29,5,FALSE)/($F499-VLOOKUP(AN$2,怪物属性!$B$4:$F$29,4,FALSE))</f>
        <v>13.777038328766148</v>
      </c>
      <c r="AO499" s="153">
        <f>$E499/(VLOOKUP(AO$2,怪物属性!$B$4:$F$29,3,FALSE)-$G499)/IF(AN499&lt;0,ABS(AN499),AN499)</f>
        <v>-1.3993650281221057</v>
      </c>
      <c r="AP499" s="152">
        <f>VLOOKUP(AP$2,怪物属性!$B$4:$F$29,5,FALSE)/($F499-VLOOKUP(AP$2,怪物属性!$B$4:$F$29,4,FALSE))</f>
        <v>15.094040498666859</v>
      </c>
      <c r="AQ499" s="153">
        <f>$E499/(VLOOKUP(AQ$2,怪物属性!$B$4:$F$29,3,FALSE)-$G499)/IF(AP499&lt;0,ABS(AP499),AP499)</f>
        <v>-1.4937908738146448</v>
      </c>
      <c r="AR499" s="152">
        <f>VLOOKUP(AR$2,怪物属性!$B$4:$F$29,5,FALSE)/($F499-VLOOKUP(AR$2,怪物属性!$B$4:$F$29,4,FALSE))</f>
        <v>17.017152032698345</v>
      </c>
      <c r="AS499" s="153">
        <f>$E499/(VLOOKUP(AS$2,怪物属性!$B$4:$F$29,3,FALSE)-$G499)/IF(AR499&lt;0,ABS(AR499),AR499)</f>
        <v>-1.6015256808062341</v>
      </c>
      <c r="AT499" s="152">
        <f>VLOOKUP(AT$2,怪物属性!$B$4:$F$29,5,FALSE)/($F499-VLOOKUP(AT$2,怪物属性!$B$4:$F$29,4,FALSE))</f>
        <v>18.490072603348644</v>
      </c>
      <c r="AU499" s="153">
        <f>$E499/(VLOOKUP(AU$2,怪物属性!$B$4:$F$29,3,FALSE)-$G499)/IF(AT499&lt;0,ABS(AT499),AT499)</f>
        <v>-1.935380769767272</v>
      </c>
      <c r="AV499" s="152">
        <f>VLOOKUP(AV$2,怪物属性!$B$4:$F$29,5,FALSE)/($F499-VLOOKUP(AV$2,怪物属性!$B$4:$F$29,4,FALSE))</f>
        <v>20.676297525648764</v>
      </c>
      <c r="AW499" s="153">
        <f>$E499/(VLOOKUP(AW$2,怪物属性!$B$4:$F$29,3,FALSE)-$G499)/IF(AV499&lt;0,ABS(AV499),AV499)</f>
        <v>-2.7407496516480458</v>
      </c>
      <c r="AX499" s="152">
        <f>VLOOKUP(AX$2,怪物属性!$B$4:$F$29,5,FALSE)/($F499-VLOOKUP(AX$2,怪物属性!$B$4:$F$29,4,FALSE))</f>
        <v>22.311944946368843</v>
      </c>
      <c r="AY499" s="153">
        <f>$E499/(VLOOKUP(AY$2,怪物属性!$B$4:$F$29,3,FALSE)-$G499)/IF(AX499&lt;0,ABS(AX499),AX499)</f>
        <v>-6.39486532291179</v>
      </c>
      <c r="AZ499" s="152">
        <f>VLOOKUP(AZ$2,怪物属性!$B$4:$F$29,5,FALSE)/($F499-VLOOKUP(AZ$2,怪物属性!$B$4:$F$29,4,FALSE))</f>
        <v>24.59265112603714</v>
      </c>
      <c r="BA499" s="153">
        <f>$E499/(VLOOKUP(BA$2,怪物属性!$B$4:$F$29,3,FALSE)-$G499)/IF(AZ499&lt;0,ABS(AZ499),AZ499)</f>
        <v>5.3164295857794315</v>
      </c>
      <c r="BB499" s="152">
        <f>VLOOKUP(BB$2,怪物属性!$B$4:$F$29,5,FALSE)/($F499-VLOOKUP(BB$2,怪物属性!$B$4:$F$29,4,FALSE))</f>
        <v>26.292313982011446</v>
      </c>
      <c r="BC499" s="153">
        <f>$E499/(VLOOKUP(BC$2,怪物属性!$B$4:$F$29,3,FALSE)-$G499)/IF(BB499&lt;0,ABS(BB499),BB499)</f>
        <v>1.5054030733137855</v>
      </c>
      <c r="BD499" s="152">
        <f>VLOOKUP(BD$2,怪物属性!$B$4:$F$29,5,FALSE)/($F499-VLOOKUP(BD$2,怪物属性!$B$4:$F$29,4,FALSE))</f>
        <v>28.398719747457033</v>
      </c>
      <c r="BE499" s="153">
        <f>$E499/(VLOOKUP(BE$2,怪物属性!$B$4:$F$29,3,FALSE)-$G499)/IF(BD499&lt;0,ABS(BD499),BD499)</f>
        <v>0.5975550992196641</v>
      </c>
    </row>
    <row r="500" spans="1:57" x14ac:dyDescent="0.15">
      <c r="A500" s="30">
        <f>VLOOKUP(B500,装备升级!W:AB,静态模拟!C500+1,FALSE)+IF(静态模拟!D500=0,0,VLOOKUP(B500,装备强化!AP:AZ,静态模拟!D500+1,FALSE))</f>
        <v>47224</v>
      </c>
      <c r="B500" s="149">
        <v>40</v>
      </c>
      <c r="C500" s="149">
        <v>5</v>
      </c>
      <c r="D500" s="149">
        <v>10</v>
      </c>
      <c r="E500" s="149">
        <f t="shared" si="22"/>
        <v>100170</v>
      </c>
      <c r="F500" s="22">
        <f t="shared" si="23"/>
        <v>33390</v>
      </c>
      <c r="G500" s="22">
        <f t="shared" si="24"/>
        <v>16695</v>
      </c>
      <c r="H500" s="152">
        <f>VLOOKUP(H$2,怪物属性!$B$4:$F$29,5,FALSE)/($F500-VLOOKUP(H$2,怪物属性!$B$4:$F$29,4,FALSE))</f>
        <v>0.33343553579641272</v>
      </c>
      <c r="I500" s="153">
        <f>$E500/(VLOOKUP(I$2,怪物属性!$B$4:$F$29,3,FALSE)-$G500)/IF(H500&lt;0,ABS(H500),H500)</f>
        <v>-19.834800584654193</v>
      </c>
      <c r="J500" s="152">
        <f>VLOOKUP(J$2,怪物属性!$B$4:$F$29,5,FALSE)/($F500-VLOOKUP(J$2,怪物属性!$B$4:$F$29,4,FALSE))</f>
        <v>0.49483582549714816</v>
      </c>
      <c r="K500" s="153">
        <f>$E500/(VLOOKUP(K$2,怪物属性!$B$4:$F$29,3,FALSE)-$G500)/IF(J500&lt;0,ABS(J500),J500)</f>
        <v>-13.749288575761364</v>
      </c>
      <c r="L500" s="152">
        <f>VLOOKUP(L$2,怪物属性!$B$4:$F$29,5,FALSE)/($F500-VLOOKUP(L$2,怪物属性!$B$4:$F$29,4,FALSE))</f>
        <v>0.78725119365039997</v>
      </c>
      <c r="M500" s="153">
        <f>$E500/(VLOOKUP(M$2,怪物属性!$B$4:$F$29,3,FALSE)-$G500)/IF(L500&lt;0,ABS(L500),L500)</f>
        <v>-8.8991607812744178</v>
      </c>
      <c r="N500" s="152">
        <f>VLOOKUP(N$2,怪物属性!$B$4:$F$29,5,FALSE)/($F500-VLOOKUP(N$2,怪物属性!$B$4:$F$29,4,FALSE))</f>
        <v>1.0304315290596158</v>
      </c>
      <c r="O500" s="153">
        <f>$E500/(VLOOKUP(O$2,怪物属性!$B$4:$F$29,3,FALSE)-$G500)/IF(N500&lt;0,ABS(N500),N500)</f>
        <v>-7.007763793714334</v>
      </c>
      <c r="P500" s="152">
        <f>VLOOKUP(P$2,怪物属性!$B$4:$F$29,5,FALSE)/($F500-VLOOKUP(P$2,怪物属性!$B$4:$F$29,4,FALSE))</f>
        <v>1.4380820972749224</v>
      </c>
      <c r="Q500" s="153">
        <f>$E500/(VLOOKUP(Q$2,怪物属性!$B$4:$F$29,3,FALSE)-$G500)/IF(P500&lt;0,ABS(P500),P500)</f>
        <v>-5.1815273560619932</v>
      </c>
      <c r="R500" s="152">
        <f>VLOOKUP(R$2,怪物属性!$B$4:$F$29,5,FALSE)/($F500-VLOOKUP(R$2,怪物属性!$B$4:$F$29,4,FALSE))</f>
        <v>1.776922348783643</v>
      </c>
      <c r="S500" s="153">
        <f>$E500/(VLOOKUP(S$2,怪物属性!$B$4:$F$29,3,FALSE)-$G500)/IF(R500&lt;0,ABS(R500),R500)</f>
        <v>-4.3400377529367775</v>
      </c>
      <c r="T500" s="152">
        <f>VLOOKUP(T$2,怪物属性!$B$4:$F$29,5,FALSE)/($F500-VLOOKUP(T$2,怪物属性!$B$4:$F$29,4,FALSE))</f>
        <v>2.3051923321061318</v>
      </c>
      <c r="U500" s="153">
        <f>$E500/(VLOOKUP(U$2,怪物属性!$B$4:$F$29,3,FALSE)-$G500)/IF(T500&lt;0,ABS(T500),T500)</f>
        <v>-3.4608215027056581</v>
      </c>
      <c r="V500" s="152">
        <f>VLOOKUP(V$2,怪物属性!$B$4:$F$29,5,FALSE)/($F500-VLOOKUP(V$2,怪物属性!$B$4:$F$29,4,FALSE))</f>
        <v>2.7203065134099615</v>
      </c>
      <c r="W500" s="153">
        <f>$E500/(VLOOKUP(W$2,怪物属性!$B$4:$F$29,3,FALSE)-$G500)/IF(V500&lt;0,ABS(V500),V500)</f>
        <v>-3.0387074053497418</v>
      </c>
      <c r="X500" s="152">
        <f>VLOOKUP(X$2,怪物属性!$B$4:$F$29,5,FALSE)/($F500-VLOOKUP(X$2,怪物属性!$B$4:$F$29,4,FALSE))</f>
        <v>3.3698564132215476</v>
      </c>
      <c r="Y500" s="153">
        <f>$E500/(VLOOKUP(Y$2,怪物属性!$B$4:$F$29,3,FALSE)-$G500)/IF(X500&lt;0,ABS(X500),X500)</f>
        <v>-2.5454103549185696</v>
      </c>
      <c r="Z500" s="152">
        <f>VLOOKUP(Z$2,怪物属性!$B$4:$F$29,5,FALSE)/($F500-VLOOKUP(Z$2,怪物属性!$B$4:$F$29,4,FALSE))</f>
        <v>3.8741394356637255</v>
      </c>
      <c r="AA500" s="153">
        <f>$E500/(VLOOKUP(AA$2,怪物属性!$B$4:$F$29,3,FALSE)-$G500)/IF(Z500&lt;0,ABS(Z500),Z500)</f>
        <v>-2.3022050328940522</v>
      </c>
      <c r="AB500" s="152">
        <f>VLOOKUP(AB$2,怪物属性!$B$4:$F$29,5,FALSE)/($F500-VLOOKUP(AB$2,怪物属性!$B$4:$F$29,4,FALSE))</f>
        <v>6.2248647204222056</v>
      </c>
      <c r="AC500" s="153">
        <f>$E500/(VLOOKUP(AC$2,怪物属性!$B$4:$F$29,3,FALSE)-$G500)/IF(AB500&lt;0,ABS(AB500),AB500)</f>
        <v>-1.7554179087042741</v>
      </c>
      <c r="AD500" s="152">
        <f>VLOOKUP(AD$2,怪物属性!$B$4:$F$29,5,FALSE)/($F500-VLOOKUP(AD$2,怪物属性!$B$4:$F$29,4,FALSE))</f>
        <v>7.081650541078111</v>
      </c>
      <c r="AE500" s="153">
        <f>$E500/(VLOOKUP(AE$2,怪物属性!$B$4:$F$29,3,FALSE)-$G500)/IF(AD500&lt;0,ABS(AD500),AD500)</f>
        <v>-1.6536132216215425</v>
      </c>
      <c r="AF500" s="152">
        <f>VLOOKUP(AF$2,怪物属性!$B$4:$F$29,5,FALSE)/($F500-VLOOKUP(AF$2,怪物属性!$B$4:$F$29,4,FALSE))</f>
        <v>8.3597930424126901</v>
      </c>
      <c r="AG500" s="153">
        <f>$E500/(VLOOKUP(AG$2,怪物属性!$B$4:$F$29,3,FALSE)-$G500)/IF(AF500&lt;0,ABS(AF500),AF500)</f>
        <v>-1.5125415359426055</v>
      </c>
      <c r="AH500" s="152">
        <f>VLOOKUP(AH$2,怪物属性!$B$4:$F$29,5,FALSE)/($F500-VLOOKUP(AH$2,怪物属性!$B$4:$F$29,4,FALSE))</f>
        <v>9.3650488106696006</v>
      </c>
      <c r="AI500" s="153">
        <f>$E500/(VLOOKUP(AI$2,怪物属性!$B$4:$F$29,3,FALSE)-$G500)/IF(AH500&lt;0,ABS(AH500),AH500)</f>
        <v>-1.4678404749864438</v>
      </c>
      <c r="AJ500" s="152">
        <f>VLOOKUP(AJ$2,怪物属性!$B$4:$F$29,5,FALSE)/($F500-VLOOKUP(AJ$2,怪物属性!$B$4:$F$29,4,FALSE))</f>
        <v>10.847179772158933</v>
      </c>
      <c r="AK500" s="153">
        <f>$E500/(VLOOKUP(AK$2,怪物属性!$B$4:$F$29,3,FALSE)-$G500)/IF(AJ500&lt;0,ABS(AJ500),AJ500)</f>
        <v>-1.3939107046799355</v>
      </c>
      <c r="AL500" s="152">
        <f>VLOOKUP(AL$2,怪物属性!$B$4:$F$29,5,FALSE)/($F500-VLOOKUP(AL$2,怪物属性!$B$4:$F$29,4,FALSE))</f>
        <v>12.050064996662334</v>
      </c>
      <c r="AM500" s="153">
        <f>$E500/(VLOOKUP(AM$2,怪物属性!$B$4:$F$29,3,FALSE)-$G500)/IF(AL500&lt;0,ABS(AL500),AL500)</f>
        <v>-1.4077592264036785</v>
      </c>
      <c r="AN500" s="152">
        <f>VLOOKUP(AN$2,怪物属性!$B$4:$F$29,5,FALSE)/($F500-VLOOKUP(AN$2,怪物属性!$B$4:$F$29,4,FALSE))</f>
        <v>13.752566698639383</v>
      </c>
      <c r="AO500" s="153">
        <f>$E500/(VLOOKUP(AO$2,怪物属性!$B$4:$F$29,3,FALSE)-$G500)/IF(AN500&lt;0,ABS(AN500),AN500)</f>
        <v>-1.3972244892228085</v>
      </c>
      <c r="AP500" s="152">
        <f>VLOOKUP(AP$2,怪物属性!$B$4:$F$29,5,FALSE)/($F500-VLOOKUP(AP$2,怪物属性!$B$4:$F$29,4,FALSE))</f>
        <v>15.06689684937419</v>
      </c>
      <c r="AQ500" s="153">
        <f>$E500/(VLOOKUP(AQ$2,怪物属性!$B$4:$F$29,3,FALSE)-$G500)/IF(AP500&lt;0,ABS(AP500),AP500)</f>
        <v>-1.4903272262983092</v>
      </c>
      <c r="AR500" s="152">
        <f>VLOOKUP(AR$2,怪物属性!$B$4:$F$29,5,FALSE)/($F500-VLOOKUP(AR$2,怪物属性!$B$4:$F$29,4,FALSE))</f>
        <v>16.986157657001311</v>
      </c>
      <c r="AS500" s="153">
        <f>$E500/(VLOOKUP(AS$2,怪物属性!$B$4:$F$29,3,FALSE)-$G500)/IF(AR500&lt;0,ABS(AR500),AR500)</f>
        <v>-1.5959823360425411</v>
      </c>
      <c r="AT500" s="152">
        <f>VLOOKUP(AT$2,怪物属性!$B$4:$F$29,5,FALSE)/($F500-VLOOKUP(AT$2,怪物属性!$B$4:$F$29,4,FALSE))</f>
        <v>18.455889965244399</v>
      </c>
      <c r="AU500" s="153">
        <f>$E500/(VLOOKUP(AU$2,怪物属性!$B$4:$F$29,3,FALSE)-$G500)/IF(AT500&lt;0,ABS(AT500),AT500)</f>
        <v>-1.9246580177188597</v>
      </c>
      <c r="AV500" s="152">
        <f>VLOOKUP(AV$2,怪物属性!$B$4:$F$29,5,FALSE)/($F500-VLOOKUP(AV$2,怪物属性!$B$4:$F$29,4,FALSE))</f>
        <v>20.637376703561479</v>
      </c>
      <c r="AW500" s="153">
        <f>$E500/(VLOOKUP(AW$2,怪物属性!$B$4:$F$29,3,FALSE)-$G500)/IF(AV500&lt;0,ABS(AV500),AV500)</f>
        <v>-2.7116282586968139</v>
      </c>
      <c r="AX500" s="152">
        <f>VLOOKUP(AX$2,怪物属性!$B$4:$F$29,5,FALSE)/($F500-VLOOKUP(AX$2,怪物属性!$B$4:$F$29,4,FALSE))</f>
        <v>22.269137792103141</v>
      </c>
      <c r="AY500" s="153">
        <f>$E500/(VLOOKUP(AY$2,怪物属性!$B$4:$F$29,3,FALSE)-$G500)/IF(AX500&lt;0,ABS(AX500),AX500)</f>
        <v>-6.1958037127282788</v>
      </c>
      <c r="AZ500" s="152">
        <f>VLOOKUP(AZ$2,怪物属性!$B$4:$F$29,5,FALSE)/($F500-VLOOKUP(AZ$2,怪物属性!$B$4:$F$29,4,FALSE))</f>
        <v>24.544164037854891</v>
      </c>
      <c r="BA500" s="153">
        <f>$E500/(VLOOKUP(BA$2,怪物属性!$B$4:$F$29,3,FALSE)-$G500)/IF(AZ500&lt;0,ABS(AZ500),AZ500)</f>
        <v>5.5151548309443044</v>
      </c>
      <c r="BB500" s="152">
        <f>VLOOKUP(BB$2,怪物属性!$B$4:$F$29,5,FALSE)/($F500-VLOOKUP(BB$2,怪物属性!$B$4:$F$29,4,FALSE))</f>
        <v>26.238678090575274</v>
      </c>
      <c r="BC500" s="153">
        <f>$E500/(VLOOKUP(BC$2,怪物属性!$B$4:$F$29,3,FALSE)-$G500)/IF(BB500&lt;0,ABS(BB500),BB500)</f>
        <v>1.5258379665628883</v>
      </c>
      <c r="BD500" s="152">
        <f>VLOOKUP(BD$2,怪物属性!$B$4:$F$29,5,FALSE)/($F500-VLOOKUP(BD$2,怪物属性!$B$4:$F$29,4,FALSE))</f>
        <v>28.336599877504593</v>
      </c>
      <c r="BE500" s="153">
        <f>$E500/(VLOOKUP(BE$2,怪物属性!$B$4:$F$29,3,FALSE)-$G500)/IF(BD500&lt;0,ABS(BD500),BD500)</f>
        <v>0.60231797832632139</v>
      </c>
    </row>
    <row r="501" spans="1:57" x14ac:dyDescent="0.15">
      <c r="A501" s="30">
        <f>VLOOKUP(B501,装备升级!W:AB,静态模拟!C501+1,FALSE)+IF(静态模拟!D501=0,0,VLOOKUP(B501,装备强化!AP:AZ,静态模拟!D501+1,FALSE))</f>
        <v>76</v>
      </c>
      <c r="B501" s="149">
        <v>45</v>
      </c>
      <c r="C501" s="149">
        <v>1</v>
      </c>
      <c r="D501" s="149">
        <v>0</v>
      </c>
      <c r="E501" s="149">
        <f t="shared" si="22"/>
        <v>34950</v>
      </c>
      <c r="F501" s="22">
        <f t="shared" si="23"/>
        <v>11650</v>
      </c>
      <c r="G501" s="22">
        <f t="shared" si="24"/>
        <v>5825</v>
      </c>
      <c r="H501" s="152">
        <f>VLOOKUP(H$2,怪物属性!$B$4:$F$29,5,FALSE)/($F501-VLOOKUP(H$2,怪物属性!$B$4:$F$29,4,FALSE))</f>
        <v>1</v>
      </c>
      <c r="I501" s="153">
        <f>$E501/(VLOOKUP(I$2,怪物属性!$B$4:$F$29,3,FALSE)-$G501)/IF(H501&lt;0,ABS(H501),H501)</f>
        <v>-8.1735266604303085</v>
      </c>
      <c r="J501" s="152">
        <f>VLOOKUP(J$2,怪物属性!$B$4:$F$29,5,FALSE)/($F501-VLOOKUP(J$2,怪物属性!$B$4:$F$29,4,FALSE))</f>
        <v>1.5007012622720897</v>
      </c>
      <c r="K501" s="153">
        <f>$E501/(VLOOKUP(K$2,怪物属性!$B$4:$F$29,3,FALSE)-$G501)/IF(J501&lt;0,ABS(J501),J501)</f>
        <v>-6.0444101088846907</v>
      </c>
      <c r="L501" s="152">
        <f>VLOOKUP(L$2,怪物属性!$B$4:$F$29,5,FALSE)/($F501-VLOOKUP(L$2,怪物属性!$B$4:$F$29,4,FALSE))</f>
        <v>2.4150656267833366</v>
      </c>
      <c r="M501" s="153">
        <f>$E501/(VLOOKUP(M$2,怪物属性!$B$4:$F$29,3,FALSE)-$G501)/IF(L501&lt;0,ABS(L501),L501)</f>
        <v>-4.2216033918381477</v>
      </c>
      <c r="N501" s="152">
        <f>VLOOKUP(N$2,怪物属性!$B$4:$F$29,5,FALSE)/($F501-VLOOKUP(N$2,怪物属性!$B$4:$F$29,4,FALSE))</f>
        <v>3.1986062717770034</v>
      </c>
      <c r="O501" s="153">
        <f>$E501/(VLOOKUP(O$2,怪物属性!$B$4:$F$29,3,FALSE)-$G501)/IF(N501&lt;0,ABS(N501),N501)</f>
        <v>-3.6397848057721869</v>
      </c>
      <c r="P501" s="152">
        <f>VLOOKUP(P$2,怪物属性!$B$4:$F$29,5,FALSE)/($F501-VLOOKUP(P$2,怪物属性!$B$4:$F$29,4,FALSE))</f>
        <v>4.5185732584491083</v>
      </c>
      <c r="Q501" s="153">
        <f>$E501/(VLOOKUP(Q$2,怪物属性!$B$4:$F$29,3,FALSE)-$G501)/IF(P501&lt;0,ABS(P501),P501)</f>
        <v>-3.0061182908895612</v>
      </c>
      <c r="R501" s="152">
        <f>VLOOKUP(R$2,怪物属性!$B$4:$F$29,5,FALSE)/($F501-VLOOKUP(R$2,怪物属性!$B$4:$F$29,4,FALSE))</f>
        <v>5.658193509494625</v>
      </c>
      <c r="S501" s="153">
        <f>$E501/(VLOOKUP(S$2,怪物属性!$B$4:$F$29,3,FALSE)-$G501)/IF(R501&lt;0,ABS(R501),R501)</f>
        <v>-2.9149991145830136</v>
      </c>
      <c r="T501" s="152">
        <f>VLOOKUP(T$2,怪物属性!$B$4:$F$29,5,FALSE)/($F501-VLOOKUP(T$2,怪物属性!$B$4:$F$29,4,FALSE))</f>
        <v>7.4357084357084355</v>
      </c>
      <c r="U501" s="153">
        <f>$E501/(VLOOKUP(U$2,怪物属性!$B$4:$F$29,3,FALSE)-$G501)/IF(T501&lt;0,ABS(T501),T501)</f>
        <v>-2.7878362291612691</v>
      </c>
      <c r="V501" s="152">
        <f>VLOOKUP(V$2,怪物属性!$B$4:$F$29,5,FALSE)/($F501-VLOOKUP(V$2,怪物属性!$B$4:$F$29,4,FALSE))</f>
        <v>8.8935281837160751</v>
      </c>
      <c r="W501" s="153">
        <f>$E501/(VLOOKUP(W$2,怪物属性!$B$4:$F$29,3,FALSE)-$G501)/IF(V501&lt;0,ABS(V501),V501)</f>
        <v>-3.1488973907547853</v>
      </c>
      <c r="X501" s="152">
        <f>VLOOKUP(X$2,怪物属性!$B$4:$F$29,5,FALSE)/($F501-VLOOKUP(X$2,怪物属性!$B$4:$F$29,4,FALSE))</f>
        <v>11.171014801405601</v>
      </c>
      <c r="Y501" s="153">
        <f>$E501/(VLOOKUP(Y$2,怪物属性!$B$4:$F$29,3,FALSE)-$G501)/IF(X501&lt;0,ABS(X501),X501)</f>
        <v>-3.8720699295472172</v>
      </c>
      <c r="Z501" s="152">
        <f>VLOOKUP(Z$2,怪物属性!$B$4:$F$29,5,FALSE)/($F501-VLOOKUP(Z$2,怪物属性!$B$4:$F$29,4,FALSE))</f>
        <v>13.029894553755843</v>
      </c>
      <c r="AA501" s="153">
        <f>$E501/(VLOOKUP(AA$2,怪物属性!$B$4:$F$29,3,FALSE)-$G501)/IF(Z501&lt;0,ABS(Z501),Z501)</f>
        <v>-7.4301755883531984</v>
      </c>
      <c r="AB501" s="152">
        <f>VLOOKUP(AB$2,怪物属性!$B$4:$F$29,5,FALSE)/($F501-VLOOKUP(AB$2,怪物属性!$B$4:$F$29,4,FALSE))</f>
        <v>22.732373749695046</v>
      </c>
      <c r="AC501" s="153">
        <f>$E501/(VLOOKUP(AC$2,怪物属性!$B$4:$F$29,3,FALSE)-$G501)/IF(AB501&lt;0,ABS(AB501),AB501)</f>
        <v>0.90279208805036693</v>
      </c>
      <c r="AD501" s="152">
        <f>VLOOKUP(AD$2,怪物属性!$B$4:$F$29,5,FALSE)/($F501-VLOOKUP(AD$2,怪物属性!$B$4:$F$29,4,FALSE))</f>
        <v>26.513063233623626</v>
      </c>
      <c r="AE501" s="153">
        <f>$E501/(VLOOKUP(AE$2,怪物属性!$B$4:$F$29,3,FALSE)-$G501)/IF(AD501&lt;0,ABS(AD501),AD501)</f>
        <v>0.56917880224385686</v>
      </c>
      <c r="AF501" s="152">
        <f>VLOOKUP(AF$2,怪物属性!$B$4:$F$29,5,FALSE)/($F501-VLOOKUP(AF$2,怪物属性!$B$4:$F$29,4,FALSE))</f>
        <v>32.154228855721392</v>
      </c>
      <c r="AG501" s="153">
        <f>$E501/(VLOOKUP(AG$2,怪物属性!$B$4:$F$29,3,FALSE)-$G501)/IF(AF501&lt;0,ABS(AF501),AF501)</f>
        <v>0.3687071863615265</v>
      </c>
      <c r="AH501" s="152">
        <f>VLOOKUP(AH$2,怪物属性!$B$4:$F$29,5,FALSE)/($F501-VLOOKUP(AH$2,怪物属性!$B$4:$F$29,4,FALSE))</f>
        <v>37.057671381936885</v>
      </c>
      <c r="AI501" s="153">
        <f>$E501/(VLOOKUP(AI$2,怪物属性!$B$4:$F$29,3,FALSE)-$G501)/IF(AH501&lt;0,ABS(AH501),AH501)</f>
        <v>0.26322203727294952</v>
      </c>
      <c r="AJ501" s="152">
        <f>VLOOKUP(AJ$2,怪物属性!$B$4:$F$29,5,FALSE)/($F501-VLOOKUP(AJ$2,怪物属性!$B$4:$F$29,4,FALSE))</f>
        <v>44.287010777084518</v>
      </c>
      <c r="AK501" s="153">
        <f>$E501/(VLOOKUP(AK$2,怪物属性!$B$4:$F$29,3,FALSE)-$G501)/IF(AJ501&lt;0,ABS(AJ501),AJ501)</f>
        <v>0.18590587631087765</v>
      </c>
      <c r="AL501" s="152">
        <f>VLOOKUP(AL$2,怪物属性!$B$4:$F$29,5,FALSE)/($F501-VLOOKUP(AL$2,怪物属性!$B$4:$F$29,4,FALSE))</f>
        <v>51.016064257028113</v>
      </c>
      <c r="AM501" s="153">
        <f>$E501/(VLOOKUP(AM$2,怪物属性!$B$4:$F$29,3,FALSE)-$G501)/IF(AL501&lt;0,ABS(AL501),AL501)</f>
        <v>0.13798153634522187</v>
      </c>
      <c r="AN501" s="152">
        <f>VLOOKUP(AN$2,怪物属性!$B$4:$F$29,5,FALSE)/($F501-VLOOKUP(AN$2,怪物属性!$B$4:$F$29,4,FALSE))</f>
        <v>60.402714932126699</v>
      </c>
      <c r="AO501" s="153">
        <f>$E501/(VLOOKUP(AO$2,怪物属性!$B$4:$F$29,3,FALSE)-$G501)/IF(AN501&lt;0,ABS(AN501),AN501)</f>
        <v>0.10228325539304997</v>
      </c>
      <c r="AP501" s="152">
        <f>VLOOKUP(AP$2,怪物属性!$B$4:$F$29,5,FALSE)/($F501-VLOOKUP(AP$2,怪物属性!$B$4:$F$29,4,FALSE))</f>
        <v>69.083113456464375</v>
      </c>
      <c r="AQ501" s="153">
        <f>$E501/(VLOOKUP(AQ$2,怪物属性!$B$4:$F$29,3,FALSE)-$G501)/IF(AP501&lt;0,ABS(AP501),AP501)</f>
        <v>7.8937797789460973E-2</v>
      </c>
      <c r="AR501" s="152">
        <f>VLOOKUP(AR$2,怪物属性!$B$4:$F$29,5,FALSE)/($F501-VLOOKUP(AR$2,怪物属性!$B$4:$F$29,4,FALSE))</f>
        <v>81.635854341736689</v>
      </c>
      <c r="AS501" s="153">
        <f>$E501/(VLOOKUP(AS$2,怪物属性!$B$4:$F$29,3,FALSE)-$G501)/IF(AR501&lt;0,ABS(AR501),AR501)</f>
        <v>5.966839177038491E-2</v>
      </c>
      <c r="AT501" s="152">
        <f>VLOOKUP(AT$2,怪物属性!$B$4:$F$29,5,FALSE)/($F501-VLOOKUP(AT$2,怪物属性!$B$4:$F$29,4,FALSE))</f>
        <v>94.07425555974369</v>
      </c>
      <c r="AU501" s="153">
        <f>$E501/(VLOOKUP(AU$2,怪物属性!$B$4:$F$29,3,FALSE)-$G501)/IF(AT501&lt;0,ABS(AT501),AT501)</f>
        <v>4.6150935566798834E-2</v>
      </c>
      <c r="AV501" s="152">
        <f>VLOOKUP(AV$2,怪物属性!$B$4:$F$29,5,FALSE)/($F501-VLOOKUP(AV$2,怪物属性!$B$4:$F$29,4,FALSE))</f>
        <v>113.68104520945666</v>
      </c>
      <c r="AW501" s="153">
        <f>$E501/(VLOOKUP(AW$2,怪物属性!$B$4:$F$29,3,FALSE)-$G501)/IF(AV501&lt;0,ABS(AV501),AV501)</f>
        <v>3.3858933436434355E-2</v>
      </c>
      <c r="AX501" s="152">
        <f>VLOOKUP(AX$2,怪物属性!$B$4:$F$29,5,FALSE)/($F501-VLOOKUP(AX$2,怪物属性!$B$4:$F$29,4,FALSE))</f>
        <v>134.31057625549641</v>
      </c>
      <c r="AY501" s="153">
        <f>$E501/(VLOOKUP(AY$2,怪物属性!$B$4:$F$29,3,FALSE)-$G501)/IF(AX501&lt;0,ABS(AX501),AX501)</f>
        <v>2.565238368702356E-2</v>
      </c>
      <c r="AZ501" s="152">
        <f>VLOOKUP(AZ$2,怪物属性!$B$4:$F$29,5,FALSE)/($F501-VLOOKUP(AZ$2,怪物属性!$B$4:$F$29,4,FALSE))</f>
        <v>171.94475138121547</v>
      </c>
      <c r="BA501" s="153">
        <f>$E501/(VLOOKUP(BA$2,怪物属性!$B$4:$F$29,3,FALSE)-$G501)/IF(AZ501&lt;0,ABS(AZ501),AZ501)</f>
        <v>1.750757666710339E-2</v>
      </c>
      <c r="BB501" s="152">
        <f>VLOOKUP(BB$2,怪物属性!$B$4:$F$29,5,FALSE)/($F501-VLOOKUP(BB$2,怪物属性!$B$4:$F$29,4,FALSE))</f>
        <v>232.1696750902527</v>
      </c>
      <c r="BC501" s="153">
        <f>$E501/(VLOOKUP(BC$2,怪物属性!$B$4:$F$29,3,FALSE)-$G501)/IF(BB501&lt;0,ABS(BB501),BB501)</f>
        <v>1.1257587171759903E-2</v>
      </c>
      <c r="BD501" s="152">
        <f>VLOOKUP(BD$2,怪物属性!$B$4:$F$29,5,FALSE)/($F501-VLOOKUP(BD$2,怪物属性!$B$4:$F$29,4,FALSE))</f>
        <v>579.35420393559923</v>
      </c>
      <c r="BE501" s="153">
        <f>$E501/(VLOOKUP(BE$2,怪物属性!$B$4:$F$29,3,FALSE)-$G501)/IF(BD501&lt;0,ABS(BD501),BD501)</f>
        <v>3.6039064416690308E-3</v>
      </c>
    </row>
    <row r="502" spans="1:57" x14ac:dyDescent="0.15">
      <c r="A502" s="30">
        <f>VLOOKUP(B502,装备升级!W:AB,静态模拟!C502+1,FALSE)+IF(静态模拟!D502=0,0,VLOOKUP(B502,装备强化!AP:AZ,静态模拟!D502+1,FALSE))</f>
        <v>2116</v>
      </c>
      <c r="B502" s="149">
        <v>45</v>
      </c>
      <c r="C502" s="149">
        <v>1</v>
      </c>
      <c r="D502" s="149">
        <v>1</v>
      </c>
      <c r="E502" s="149">
        <f t="shared" si="22"/>
        <v>34980</v>
      </c>
      <c r="F502" s="22">
        <f t="shared" si="23"/>
        <v>11660</v>
      </c>
      <c r="G502" s="22">
        <f t="shared" si="24"/>
        <v>5830</v>
      </c>
      <c r="H502" s="152">
        <f>VLOOKUP(H$2,怪物属性!$B$4:$F$29,5,FALSE)/($F502-VLOOKUP(H$2,怪物属性!$B$4:$F$29,4,FALSE))</f>
        <v>0.99908130454754251</v>
      </c>
      <c r="I502" s="153">
        <f>$E502/(VLOOKUP(I$2,怪物属性!$B$4:$F$29,3,FALSE)-$G502)/IF(H502&lt;0,ABS(H502),H502)</f>
        <v>-8.1785016391593963</v>
      </c>
      <c r="J502" s="152">
        <f>VLOOKUP(J$2,怪物属性!$B$4:$F$29,5,FALSE)/($F502-VLOOKUP(J$2,怪物属性!$B$4:$F$29,4,FALSE))</f>
        <v>1.4992993928070995</v>
      </c>
      <c r="K502" s="153">
        <f>$E502/(VLOOKUP(K$2,怪物属性!$B$4:$F$29,3,FALSE)-$G502)/IF(J502&lt;0,ABS(J502),J502)</f>
        <v>-6.0474072566774701</v>
      </c>
      <c r="L502" s="152">
        <f>VLOOKUP(L$2,怪物属性!$B$4:$F$29,5,FALSE)/($F502-VLOOKUP(L$2,怪物属性!$B$4:$F$29,4,FALSE))</f>
        <v>2.4127708095781073</v>
      </c>
      <c r="M502" s="153">
        <f>$E502/(VLOOKUP(M$2,怪物属性!$B$4:$F$29,3,FALSE)-$G502)/IF(L502&lt;0,ABS(L502),L502)</f>
        <v>-4.2230860595234621</v>
      </c>
      <c r="N502" s="152">
        <f>VLOOKUP(N$2,怪物属性!$B$4:$F$29,5,FALSE)/($F502-VLOOKUP(N$2,怪物属性!$B$4:$F$29,4,FALSE))</f>
        <v>3.1955134403403598</v>
      </c>
      <c r="O502" s="153">
        <f>$E502/(VLOOKUP(O$2,怪物属性!$B$4:$F$29,3,FALSE)-$G502)/IF(N502&lt;0,ABS(N502),N502)</f>
        <v>-3.6403716914225077</v>
      </c>
      <c r="P502" s="152">
        <f>VLOOKUP(P$2,怪物属性!$B$4:$F$29,5,FALSE)/($F502-VLOOKUP(P$2,怪物属性!$B$4:$F$29,4,FALSE))</f>
        <v>4.5141254060439016</v>
      </c>
      <c r="Q502" s="153">
        <f>$E502/(VLOOKUP(Q$2,怪物属性!$B$4:$F$29,3,FALSE)-$G502)/IF(P502&lt;0,ABS(P502),P502)</f>
        <v>-3.0058220926149475</v>
      </c>
      <c r="R502" s="152">
        <f>VLOOKUP(R$2,怪物属性!$B$4:$F$29,5,FALSE)/($F502-VLOOKUP(R$2,怪物属性!$B$4:$F$29,4,FALSE))</f>
        <v>5.6525143029208067</v>
      </c>
      <c r="S502" s="153">
        <f>$E502/(VLOOKUP(S$2,怪物属性!$B$4:$F$29,3,FALSE)-$G502)/IF(R502&lt;0,ABS(R502),R502)</f>
        <v>-2.9135576968221693</v>
      </c>
      <c r="T502" s="152">
        <f>VLOOKUP(T$2,怪物属性!$B$4:$F$29,5,FALSE)/($F502-VLOOKUP(T$2,怪物属性!$B$4:$F$29,4,FALSE))</f>
        <v>7.4281039067293921</v>
      </c>
      <c r="U502" s="153">
        <f>$E502/(VLOOKUP(U$2,怪物属性!$B$4:$F$29,3,FALSE)-$G502)/IF(T502&lt;0,ABS(T502),T502)</f>
        <v>-2.7848270412241218</v>
      </c>
      <c r="V502" s="152">
        <f>VLOOKUP(V$2,怪物属性!$B$4:$F$29,5,FALSE)/($F502-VLOOKUP(V$2,怪物属性!$B$4:$F$29,4,FALSE))</f>
        <v>8.8842544316996879</v>
      </c>
      <c r="W502" s="153">
        <f>$E502/(VLOOKUP(W$2,怪物属性!$B$4:$F$29,3,FALSE)-$G502)/IF(V502&lt;0,ABS(V502),V502)</f>
        <v>-3.1423007317648906</v>
      </c>
      <c r="X502" s="152">
        <f>VLOOKUP(X$2,怪物属性!$B$4:$F$29,5,FALSE)/($F502-VLOOKUP(X$2,怪物属性!$B$4:$F$29,4,FALSE))</f>
        <v>11.159132007233273</v>
      </c>
      <c r="Y502" s="153">
        <f>$E502/(VLOOKUP(Y$2,怪物属性!$B$4:$F$29,3,FALSE)-$G502)/IF(X502&lt;0,ABS(X502),X502)</f>
        <v>-3.855661016503213</v>
      </c>
      <c r="Z502" s="152">
        <f>VLOOKUP(Z$2,怪物属性!$B$4:$F$29,5,FALSE)/($F502-VLOOKUP(Z$2,怪物属性!$B$4:$F$29,4,FALSE))</f>
        <v>13.015745466391573</v>
      </c>
      <c r="AA502" s="153">
        <f>$E502/(VLOOKUP(AA$2,怪物属性!$B$4:$F$29,3,FALSE)-$G502)/IF(Z502&lt;0,ABS(Z502),Z502)</f>
        <v>-7.3429348121924907</v>
      </c>
      <c r="AB502" s="152">
        <f>VLOOKUP(AB$2,怪物属性!$B$4:$F$29,5,FALSE)/($F502-VLOOKUP(AB$2,怪物属性!$B$4:$F$29,4,FALSE))</f>
        <v>22.704678362573098</v>
      </c>
      <c r="AC502" s="153">
        <f>$E502/(VLOOKUP(AC$2,怪物属性!$B$4:$F$29,3,FALSE)-$G502)/IF(AB502&lt;0,ABS(AB502),AB502)</f>
        <v>0.90733312248719578</v>
      </c>
      <c r="AD502" s="152">
        <f>VLOOKUP(AD$2,怪物属性!$B$4:$F$29,5,FALSE)/($F502-VLOOKUP(AD$2,怪物属性!$B$4:$F$29,4,FALSE))</f>
        <v>26.47964200176478</v>
      </c>
      <c r="AE502" s="153">
        <f>$E502/(VLOOKUP(AE$2,怪物属性!$B$4:$F$29,3,FALSE)-$G502)/IF(AD502&lt;0,ABS(AD502),AD502)</f>
        <v>0.57162044067746476</v>
      </c>
      <c r="AF502" s="152">
        <f>VLOOKUP(AF$2,怪物属性!$B$4:$F$29,5,FALSE)/($F502-VLOOKUP(AF$2,怪物属性!$B$4:$F$29,4,FALSE))</f>
        <v>32.11218619246862</v>
      </c>
      <c r="AG502" s="153">
        <f>$E502/(VLOOKUP(AG$2,怪物属性!$B$4:$F$29,3,FALSE)-$G502)/IF(AF502&lt;0,ABS(AF502),AF502)</f>
        <v>0.37013458733933779</v>
      </c>
      <c r="AH502" s="152">
        <f>VLOOKUP(AH$2,怪物属性!$B$4:$F$29,5,FALSE)/($F502-VLOOKUP(AH$2,怪物属性!$B$4:$F$29,4,FALSE))</f>
        <v>37.007334963325185</v>
      </c>
      <c r="AI502" s="153">
        <f>$E502/(VLOOKUP(AI$2,怪物属性!$B$4:$F$29,3,FALSE)-$G502)/IF(AH502&lt;0,ABS(AH502),AH502)</f>
        <v>0.26417496457680656</v>
      </c>
      <c r="AJ502" s="152">
        <f>VLOOKUP(AJ$2,怪物属性!$B$4:$F$29,5,FALSE)/($F502-VLOOKUP(AJ$2,怪物属性!$B$4:$F$29,4,FALSE))</f>
        <v>44.22429906542056</v>
      </c>
      <c r="AK502" s="153">
        <f>$E502/(VLOOKUP(AK$2,怪物属性!$B$4:$F$29,3,FALSE)-$G502)/IF(AJ502&lt;0,ABS(AJ502),AJ502)</f>
        <v>0.18654902789518174</v>
      </c>
      <c r="AL502" s="152">
        <f>VLOOKUP(AL$2,怪物属性!$B$4:$F$29,5,FALSE)/($F502-VLOOKUP(AL$2,怪物属性!$B$4:$F$29,4,FALSE))</f>
        <v>50.940294073964054</v>
      </c>
      <c r="AM502" s="153">
        <f>$E502/(VLOOKUP(AM$2,怪物属性!$B$4:$F$29,3,FALSE)-$G502)/IF(AL502&lt;0,ABS(AL502),AL502)</f>
        <v>0.13844481040095236</v>
      </c>
      <c r="AN502" s="152">
        <f>VLOOKUP(AN$2,怪物属性!$B$4:$F$29,5,FALSE)/($F502-VLOOKUP(AN$2,怪物属性!$B$4:$F$29,4,FALSE))</f>
        <v>60.308615049073062</v>
      </c>
      <c r="AO502" s="153">
        <f>$E502/(VLOOKUP(AO$2,怪物属性!$B$4:$F$29,3,FALSE)-$G502)/IF(AN502&lt;0,ABS(AN502),AN502)</f>
        <v>0.10262148542561107</v>
      </c>
      <c r="AP502" s="152">
        <f>VLOOKUP(AP$2,怪物属性!$B$4:$F$29,5,FALSE)/($F502-VLOOKUP(AP$2,怪物属性!$B$4:$F$29,4,FALSE))</f>
        <v>68.969377675337498</v>
      </c>
      <c r="AQ502" s="153">
        <f>$E502/(VLOOKUP(AQ$2,怪物属性!$B$4:$F$29,3,FALSE)-$G502)/IF(AP502&lt;0,ABS(AP502),AP502)</f>
        <v>7.91976280221596E-2</v>
      </c>
      <c r="AR502" s="152">
        <f>VLOOKUP(AR$2,怪物属性!$B$4:$F$29,5,FALSE)/($F502-VLOOKUP(AR$2,怪物属性!$B$4:$F$29,4,FALSE))</f>
        <v>81.493184201328205</v>
      </c>
      <c r="AS502" s="153">
        <f>$E502/(VLOOKUP(AS$2,怪物属性!$B$4:$F$29,3,FALSE)-$G502)/IF(AR502&lt;0,ABS(AR502),AR502)</f>
        <v>5.9865878793169E-2</v>
      </c>
      <c r="AT502" s="152">
        <f>VLOOKUP(AT$2,怪物属性!$B$4:$F$29,5,FALSE)/($F502-VLOOKUP(AT$2,怪物属性!$B$4:$F$29,4,FALSE))</f>
        <v>93.897291196388267</v>
      </c>
      <c r="AU502" s="153">
        <f>$E502/(VLOOKUP(AU$2,怪物属性!$B$4:$F$29,3,FALSE)-$G502)/IF(AT502&lt;0,ABS(AT502),AT502)</f>
        <v>4.6306365251588329E-2</v>
      </c>
      <c r="AV502" s="152">
        <f>VLOOKUP(AV$2,怪物属性!$B$4:$F$29,5,FALSE)/($F502-VLOOKUP(AV$2,怪物属性!$B$4:$F$29,4,FALSE))</f>
        <v>113.44577814569537</v>
      </c>
      <c r="AW502" s="153">
        <f>$E502/(VLOOKUP(AW$2,怪物属性!$B$4:$F$29,3,FALSE)-$G502)/IF(AV502&lt;0,ABS(AV502),AV502)</f>
        <v>3.3976984578440332E-2</v>
      </c>
      <c r="AX502" s="152">
        <f>VLOOKUP(AX$2,怪物属性!$B$4:$F$29,5,FALSE)/($F502-VLOOKUP(AX$2,怪物属性!$B$4:$F$29,4,FALSE))</f>
        <v>134.00046178711614</v>
      </c>
      <c r="AY502" s="153">
        <f>$E502/(VLOOKUP(AY$2,怪物属性!$B$4:$F$29,3,FALSE)-$G502)/IF(AX502&lt;0,ABS(AX502),AX502)</f>
        <v>2.5746511146777021E-2</v>
      </c>
      <c r="AZ502" s="152">
        <f>VLOOKUP(AZ$2,怪物属性!$B$4:$F$29,5,FALSE)/($F502-VLOOKUP(AZ$2,怪物属性!$B$4:$F$29,4,FALSE))</f>
        <v>171.47107438016528</v>
      </c>
      <c r="BA502" s="153">
        <f>$E502/(VLOOKUP(BA$2,怪物属性!$B$4:$F$29,3,FALSE)-$G502)/IF(AZ502&lt;0,ABS(AZ502),AZ502)</f>
        <v>1.7578580062990141E-2</v>
      </c>
      <c r="BB502" s="152">
        <f>VLOOKUP(BB$2,怪物属性!$B$4:$F$29,5,FALSE)/($F502-VLOOKUP(BB$2,怪物属性!$B$4:$F$29,4,FALSE))</f>
        <v>231.33453237410072</v>
      </c>
      <c r="BC502" s="153">
        <f>$E502/(VLOOKUP(BC$2,怪物属性!$B$4:$F$29,3,FALSE)-$G502)/IF(BB502&lt;0,ABS(BB502),BB502)</f>
        <v>1.1312156122858403E-2</v>
      </c>
      <c r="BD502" s="152">
        <f>VLOOKUP(BD$2,怪物属性!$B$4:$F$29,5,FALSE)/($F502-VLOOKUP(BD$2,怪物属性!$B$4:$F$29,4,FALSE))</f>
        <v>574.218085106383</v>
      </c>
      <c r="BE502" s="153">
        <f>$E502/(VLOOKUP(BE$2,怪物属性!$B$4:$F$29,3,FALSE)-$G502)/IF(BD502&lt;0,ABS(BD502),BD502)</f>
        <v>3.6403502783273374E-3</v>
      </c>
    </row>
    <row r="503" spans="1:57" x14ac:dyDescent="0.15">
      <c r="A503" s="30">
        <f>VLOOKUP(B503,装备升级!W:AB,静态模拟!C503+1,FALSE)+IF(静态模拟!D503=0,0,VLOOKUP(B503,装备强化!AP:AZ,静态模拟!D503+1,FALSE))</f>
        <v>4231</v>
      </c>
      <c r="B503" s="149">
        <v>45</v>
      </c>
      <c r="C503" s="149">
        <v>1</v>
      </c>
      <c r="D503" s="149">
        <v>2</v>
      </c>
      <c r="E503" s="149">
        <f t="shared" si="22"/>
        <v>35010</v>
      </c>
      <c r="F503" s="22">
        <f t="shared" si="23"/>
        <v>11670</v>
      </c>
      <c r="G503" s="22">
        <f t="shared" si="24"/>
        <v>5835</v>
      </c>
      <c r="H503" s="152">
        <f>VLOOKUP(H$2,怪物属性!$B$4:$F$29,5,FALSE)/($F503-VLOOKUP(H$2,怪物属性!$B$4:$F$29,4,FALSE))</f>
        <v>0.99816429554841668</v>
      </c>
      <c r="I503" s="153">
        <f>$E503/(VLOOKUP(I$2,怪物属性!$B$4:$F$29,3,FALSE)-$G503)/IF(H503&lt;0,ABS(H503),H503)</f>
        <v>-8.1834778830836559</v>
      </c>
      <c r="J503" s="152">
        <f>VLOOKUP(J$2,怪物属性!$B$4:$F$29,5,FALSE)/($F503-VLOOKUP(J$2,怪物属性!$B$4:$F$29,4,FALSE))</f>
        <v>1.4979001399906673</v>
      </c>
      <c r="K503" s="153">
        <f>$E503/(VLOOKUP(K$2,怪物属性!$B$4:$F$29,3,FALSE)-$G503)/IF(J503&lt;0,ABS(J503),J503)</f>
        <v>-6.0504063231085237</v>
      </c>
      <c r="L503" s="152">
        <f>VLOOKUP(L$2,怪物属性!$B$4:$F$29,5,FALSE)/($F503-VLOOKUP(L$2,怪物属性!$B$4:$F$29,4,FALSE))</f>
        <v>2.410480349344978</v>
      </c>
      <c r="M503" s="153">
        <f>$E503/(VLOOKUP(M$2,怪物属性!$B$4:$F$29,3,FALSE)-$G503)/IF(L503&lt;0,ABS(L503),L503)</f>
        <v>-4.2245712876546024</v>
      </c>
      <c r="N503" s="152">
        <f>VLOOKUP(N$2,怪物属性!$B$4:$F$29,5,FALSE)/($F503-VLOOKUP(N$2,怪物属性!$B$4:$F$29,4,FALSE))</f>
        <v>3.1924265842349304</v>
      </c>
      <c r="O503" s="153">
        <f>$E503/(VLOOKUP(O$2,怪物属性!$B$4:$F$29,3,FALSE)-$G503)/IF(N503&lt;0,ABS(N503),N503)</f>
        <v>-3.6409626562739605</v>
      </c>
      <c r="P503" s="152">
        <f>VLOOKUP(P$2,怪物属性!$B$4:$F$29,5,FALSE)/($F503-VLOOKUP(P$2,怪物属性!$B$4:$F$29,4,FALSE))</f>
        <v>4.5096863015045727</v>
      </c>
      <c r="Q503" s="153">
        <f>$E503/(VLOOKUP(Q$2,怪物属性!$B$4:$F$29,3,FALSE)-$G503)/IF(P503&lt;0,ABS(P503),P503)</f>
        <v>-3.0055321063283436</v>
      </c>
      <c r="R503" s="152">
        <f>VLOOKUP(R$2,怪物属性!$B$4:$F$29,5,FALSE)/($F503-VLOOKUP(R$2,怪物属性!$B$4:$F$29,4,FALSE))</f>
        <v>5.6468464855108795</v>
      </c>
      <c r="S503" s="153">
        <f>$E503/(VLOOKUP(S$2,怪物属性!$B$4:$F$29,3,FALSE)-$G503)/IF(R503&lt;0,ABS(R503),R503)</f>
        <v>-2.9121280537646532</v>
      </c>
      <c r="T503" s="152">
        <f>VLOOKUP(T$2,怪物属性!$B$4:$F$29,5,FALSE)/($F503-VLOOKUP(T$2,怪物属性!$B$4:$F$29,4,FALSE))</f>
        <v>7.4205149162239481</v>
      </c>
      <c r="U503" s="153">
        <f>$E503/(VLOOKUP(U$2,怪物属性!$B$4:$F$29,3,FALSE)-$G503)/IF(T503&lt;0,ABS(T503),T503)</f>
        <v>-2.7818404669078753</v>
      </c>
      <c r="V503" s="152">
        <f>VLOOKUP(V$2,怪物属性!$B$4:$F$29,5,FALSE)/($F503-VLOOKUP(V$2,怪物属性!$B$4:$F$29,4,FALSE))</f>
        <v>8.875</v>
      </c>
      <c r="W503" s="153">
        <f>$E503/(VLOOKUP(W$2,怪物属性!$B$4:$F$29,3,FALSE)-$G503)/IF(V503&lt;0,ABS(V503),V503)</f>
        <v>-3.135762108421595</v>
      </c>
      <c r="X503" s="152">
        <f>VLOOKUP(X$2,怪物属性!$B$4:$F$29,5,FALSE)/($F503-VLOOKUP(X$2,怪物属性!$B$4:$F$29,4,FALSE))</f>
        <v>11.147274466050366</v>
      </c>
      <c r="Y503" s="153">
        <f>$E503/(VLOOKUP(Y$2,怪物属性!$B$4:$F$29,3,FALSE)-$G503)/IF(X503&lt;0,ABS(X503),X503)</f>
        <v>-3.8394596932903409</v>
      </c>
      <c r="Z503" s="152">
        <f>VLOOKUP(Z$2,怪物属性!$B$4:$F$29,5,FALSE)/($F503-VLOOKUP(Z$2,怪物属性!$B$4:$F$29,4,FALSE))</f>
        <v>13.001627074520012</v>
      </c>
      <c r="AA503" s="153">
        <f>$E503/(VLOOKUP(AA$2,怪物属性!$B$4:$F$29,3,FALSE)-$G503)/IF(Z503&lt;0,ABS(Z503),Z503)</f>
        <v>-7.2580590320377869</v>
      </c>
      <c r="AB503" s="152">
        <f>VLOOKUP(AB$2,怪物属性!$B$4:$F$29,5,FALSE)/($F503-VLOOKUP(AB$2,怪物属性!$B$4:$F$29,4,FALSE))</f>
        <v>22.677050377220734</v>
      </c>
      <c r="AC503" s="153">
        <f>$E503/(VLOOKUP(AC$2,怪物属性!$B$4:$F$29,3,FALSE)-$G503)/IF(AB503&lt;0,ABS(AB503),AB503)</f>
        <v>0.9119028810347064</v>
      </c>
      <c r="AD503" s="152">
        <f>VLOOKUP(AD$2,怪物属性!$B$4:$F$29,5,FALSE)/($F503-VLOOKUP(AD$2,怪物属性!$B$4:$F$29,4,FALSE))</f>
        <v>26.446304922573336</v>
      </c>
      <c r="AE503" s="153">
        <f>$E503/(VLOOKUP(AE$2,怪物属性!$B$4:$F$29,3,FALSE)-$G503)/IF(AD503&lt;0,ABS(AD503),AD503)</f>
        <v>0.57407390594121477</v>
      </c>
      <c r="AF503" s="152">
        <f>VLOOKUP(AF$2,怪物属性!$B$4:$F$29,5,FALSE)/($F503-VLOOKUP(AF$2,怪物属性!$B$4:$F$29,4,FALSE))</f>
        <v>32.070253329851134</v>
      </c>
      <c r="AG503" s="153">
        <f>$E503/(VLOOKUP(AG$2,怪物属性!$B$4:$F$29,3,FALSE)-$G503)/IF(AF503&lt;0,ABS(AF503),AF503)</f>
        <v>0.37156767826480225</v>
      </c>
      <c r="AH503" s="152">
        <f>VLOOKUP(AH$2,怪物属性!$B$4:$F$29,5,FALSE)/($F503-VLOOKUP(AH$2,怪物属性!$B$4:$F$29,4,FALSE))</f>
        <v>36.957135105805754</v>
      </c>
      <c r="AI503" s="153">
        <f>$E503/(VLOOKUP(AI$2,怪物属性!$B$4:$F$29,3,FALSE)-$G503)/IF(AH503&lt;0,ABS(AH503),AH503)</f>
        <v>0.26513117526385643</v>
      </c>
      <c r="AJ503" s="152">
        <f>VLOOKUP(AJ$2,怪物属性!$B$4:$F$29,5,FALSE)/($F503-VLOOKUP(AJ$2,怪物属性!$B$4:$F$29,4,FALSE))</f>
        <v>44.161764705882355</v>
      </c>
      <c r="AK503" s="153">
        <f>$E503/(VLOOKUP(AK$2,怪物属性!$B$4:$F$29,3,FALSE)-$G503)/IF(AJ503&lt;0,ABS(AJ503),AJ503)</f>
        <v>0.18719415177502544</v>
      </c>
      <c r="AL503" s="152">
        <f>VLOOKUP(AL$2,怪物属性!$B$4:$F$29,5,FALSE)/($F503-VLOOKUP(AL$2,怪物属性!$B$4:$F$29,4,FALSE))</f>
        <v>50.864748628207032</v>
      </c>
      <c r="AM503" s="153">
        <f>$E503/(VLOOKUP(AM$2,怪物属性!$B$4:$F$29,3,FALSE)-$G503)/IF(AL503&lt;0,ABS(AL503),AL503)</f>
        <v>0.13890937247052701</v>
      </c>
      <c r="AN503" s="152">
        <f>VLOOKUP(AN$2,怪物属性!$B$4:$F$29,5,FALSE)/($F503-VLOOKUP(AN$2,怪物属性!$B$4:$F$29,4,FALSE))</f>
        <v>60.214807901695444</v>
      </c>
      <c r="AO503" s="153">
        <f>$E503/(VLOOKUP(AO$2,怪物属性!$B$4:$F$29,3,FALSE)-$G503)/IF(AN503&lt;0,ABS(AN503),AN503)</f>
        <v>0.10296058887827618</v>
      </c>
      <c r="AP503" s="152">
        <f>VLOOKUP(AP$2,怪物属性!$B$4:$F$29,5,FALSE)/($F503-VLOOKUP(AP$2,怪物属性!$B$4:$F$29,4,FALSE))</f>
        <v>68.856015779092701</v>
      </c>
      <c r="AQ503" s="153">
        <f>$E503/(VLOOKUP(AQ$2,怪物属性!$B$4:$F$29,3,FALSE)-$G503)/IF(AP503&lt;0,ABS(AP503),AP503)</f>
        <v>7.9458088127759507E-2</v>
      </c>
      <c r="AR503" s="152">
        <f>VLOOKUP(AR$2,怪物属性!$B$4:$F$29,5,FALSE)/($F503-VLOOKUP(AR$2,怪物属性!$B$4:$F$29,4,FALSE))</f>
        <v>81.351011863224002</v>
      </c>
      <c r="AS503" s="153">
        <f>$E503/(VLOOKUP(AS$2,怪物属性!$B$4:$F$29,3,FALSE)-$G503)/IF(AR503&lt;0,ABS(AR503),AR503)</f>
        <v>6.0063821026626413E-2</v>
      </c>
      <c r="AT503" s="152">
        <f>VLOOKUP(AT$2,怪物属性!$B$4:$F$29,5,FALSE)/($F503-VLOOKUP(AT$2,怪物属性!$B$4:$F$29,4,FALSE))</f>
        <v>93.720991363124298</v>
      </c>
      <c r="AU503" s="153">
        <f>$E503/(VLOOKUP(AU$2,怪物属性!$B$4:$F$29,3,FALSE)-$G503)/IF(AT503&lt;0,ABS(AT503),AT503)</f>
        <v>4.646213776237991E-2</v>
      </c>
      <c r="AV503" s="152">
        <f>VLOOKUP(AV$2,怪物属性!$B$4:$F$29,5,FALSE)/($F503-VLOOKUP(AV$2,怪物属性!$B$4:$F$29,4,FALSE))</f>
        <v>113.21148285832301</v>
      </c>
      <c r="AW503" s="153">
        <f>$E503/(VLOOKUP(AW$2,怪物属性!$B$4:$F$29,3,FALSE)-$G503)/IF(AV503&lt;0,ABS(AV503),AV503)</f>
        <v>3.4095286554225855E-2</v>
      </c>
      <c r="AX503" s="152">
        <f>VLOOKUP(AX$2,怪物属性!$B$4:$F$29,5,FALSE)/($F503-VLOOKUP(AX$2,怪物属性!$B$4:$F$29,4,FALSE))</f>
        <v>133.69177608845888</v>
      </c>
      <c r="AY503" s="153">
        <f>$E503/(VLOOKUP(AY$2,怪物属性!$B$4:$F$29,3,FALSE)-$G503)/IF(AX503&lt;0,ABS(AX503),AX503)</f>
        <v>2.5840833507141024E-2</v>
      </c>
      <c r="AZ503" s="152">
        <f>VLOOKUP(AZ$2,怪物属性!$B$4:$F$29,5,FALSE)/($F503-VLOOKUP(AZ$2,怪物属性!$B$4:$F$29,4,FALSE))</f>
        <v>171</v>
      </c>
      <c r="BA503" s="153">
        <f>$E503/(VLOOKUP(BA$2,怪物属性!$B$4:$F$29,3,FALSE)-$G503)/IF(AZ503&lt;0,ABS(AZ503),AZ503)</f>
        <v>1.7649727767695099E-2</v>
      </c>
      <c r="BB503" s="152">
        <f>VLOOKUP(BB$2,怪物属性!$B$4:$F$29,5,FALSE)/($F503-VLOOKUP(BB$2,怪物属性!$B$4:$F$29,4,FALSE))</f>
        <v>230.50537634408602</v>
      </c>
      <c r="BC503" s="153">
        <f>$E503/(VLOOKUP(BC$2,怪物属性!$B$4:$F$29,3,FALSE)-$G503)/IF(BB503&lt;0,ABS(BB503),BB503)</f>
        <v>1.136683573522599E-2</v>
      </c>
      <c r="BD503" s="152">
        <f>VLOOKUP(BD$2,怪物属性!$B$4:$F$29,5,FALSE)/($F503-VLOOKUP(BD$2,怪物属性!$B$4:$F$29,4,FALSE))</f>
        <v>569.17223198594024</v>
      </c>
      <c r="BE503" s="153">
        <f>$E503/(VLOOKUP(BE$2,怪物属性!$B$4:$F$29,3,FALSE)-$G503)/IF(BD503&lt;0,ABS(BD503),BD503)</f>
        <v>3.6768712724617155E-3</v>
      </c>
    </row>
    <row r="504" spans="1:57" x14ac:dyDescent="0.15">
      <c r="A504" s="30">
        <f>VLOOKUP(B504,装备升级!W:AB,静态模拟!C504+1,FALSE)+IF(静态模拟!D504=0,0,VLOOKUP(B504,装备强化!AP:AZ,静态模拟!D504+1,FALSE))</f>
        <v>7033</v>
      </c>
      <c r="B504" s="149">
        <v>45</v>
      </c>
      <c r="C504" s="149">
        <v>1</v>
      </c>
      <c r="D504" s="149">
        <v>3</v>
      </c>
      <c r="E504" s="149">
        <f t="shared" si="22"/>
        <v>35040</v>
      </c>
      <c r="F504" s="22">
        <f t="shared" si="23"/>
        <v>11680</v>
      </c>
      <c r="G504" s="22">
        <f t="shared" si="24"/>
        <v>5840</v>
      </c>
      <c r="H504" s="152">
        <f>VLOOKUP(H$2,怪物属性!$B$4:$F$29,5,FALSE)/($F504-VLOOKUP(H$2,怪物属性!$B$4:$F$29,4,FALSE))</f>
        <v>0.99724896836313615</v>
      </c>
      <c r="I504" s="153">
        <f>$E504/(VLOOKUP(I$2,怪物属性!$B$4:$F$29,3,FALSE)-$G504)/IF(H504&lt;0,ABS(H504),H504)</f>
        <v>-8.1884553877803583</v>
      </c>
      <c r="J504" s="152">
        <f>VLOOKUP(J$2,怪物属性!$B$4:$F$29,5,FALSE)/($F504-VLOOKUP(J$2,怪物属性!$B$4:$F$29,4,FALSE))</f>
        <v>1.4965034965034965</v>
      </c>
      <c r="K504" s="153">
        <f>$E504/(VLOOKUP(K$2,怪物属性!$B$4:$F$29,3,FALSE)-$G504)/IF(J504&lt;0,ABS(J504),J504)</f>
        <v>-6.053407300737419</v>
      </c>
      <c r="L504" s="152">
        <f>VLOOKUP(L$2,怪物属性!$B$4:$F$29,5,FALSE)/($F504-VLOOKUP(L$2,怪物属性!$B$4:$F$29,4,FALSE))</f>
        <v>2.4081942336874054</v>
      </c>
      <c r="M504" s="153">
        <f>$E504/(VLOOKUP(M$2,怪物属性!$B$4:$F$29,3,FALSE)-$G504)/IF(L504&lt;0,ABS(L504),L504)</f>
        <v>-4.2260590650765613</v>
      </c>
      <c r="N504" s="152">
        <f>VLOOKUP(N$2,怪物属性!$B$4:$F$29,5,FALSE)/($F504-VLOOKUP(N$2,怪物属性!$B$4:$F$29,4,FALSE))</f>
        <v>3.1893456861609728</v>
      </c>
      <c r="O504" s="153">
        <f>$E504/(VLOOKUP(O$2,怪物属性!$B$4:$F$29,3,FALSE)-$G504)/IF(N504&lt;0,ABS(N504),N504)</f>
        <v>-3.641557680045465</v>
      </c>
      <c r="P504" s="152">
        <f>VLOOKUP(P$2,怪物属性!$B$4:$F$29,5,FALSE)/($F504-VLOOKUP(P$2,怪物属性!$B$4:$F$29,4,FALSE))</f>
        <v>4.5052559190490227</v>
      </c>
      <c r="Q504" s="153">
        <f>$E504/(VLOOKUP(Q$2,怪物属性!$B$4:$F$29,3,FALSE)-$G504)/IF(P504&lt;0,ABS(P504),P504)</f>
        <v>-3.0052482960251825</v>
      </c>
      <c r="R504" s="152">
        <f>VLOOKUP(R$2,怪物属性!$B$4:$F$29,5,FALSE)/($F504-VLOOKUP(R$2,怪物属性!$B$4:$F$29,4,FALSE))</f>
        <v>5.6411900230391669</v>
      </c>
      <c r="S504" s="153">
        <f>$E504/(VLOOKUP(S$2,怪物属性!$B$4:$F$29,3,FALSE)-$G504)/IF(R504&lt;0,ABS(R504),R504)</f>
        <v>-2.9107101026454485</v>
      </c>
      <c r="T504" s="152">
        <f>VLOOKUP(T$2,怪物属性!$B$4:$F$29,5,FALSE)/($F504-VLOOKUP(T$2,怪物属性!$B$4:$F$29,4,FALSE))</f>
        <v>7.4129414166156362</v>
      </c>
      <c r="U504" s="153">
        <f>$E504/(VLOOKUP(U$2,怪物属性!$B$4:$F$29,3,FALSE)-$G504)/IF(T504&lt;0,ABS(T504),T504)</f>
        <v>-2.7788763067978839</v>
      </c>
      <c r="V504" s="152">
        <f>VLOOKUP(V$2,怪物属性!$B$4:$F$29,5,FALSE)/($F504-VLOOKUP(V$2,怪物属性!$B$4:$F$29,4,FALSE))</f>
        <v>8.8657648283038508</v>
      </c>
      <c r="W504" s="153">
        <f>$E504/(VLOOKUP(W$2,怪物属性!$B$4:$F$29,3,FALSE)-$G504)/IF(V504&lt;0,ABS(V504),V504)</f>
        <v>-3.1292808314654352</v>
      </c>
      <c r="X504" s="152">
        <f>VLOOKUP(X$2,怪物属性!$B$4:$F$29,5,FALSE)/($F504-VLOOKUP(X$2,怪物属性!$B$4:$F$29,4,FALSE))</f>
        <v>11.135442097441885</v>
      </c>
      <c r="Y504" s="153">
        <f>$E504/(VLOOKUP(Y$2,怪物属性!$B$4:$F$29,3,FALSE)-$G504)/IF(X504&lt;0,ABS(X504),X504)</f>
        <v>-3.8234621763758336</v>
      </c>
      <c r="Z504" s="152">
        <f>VLOOKUP(Z$2,怪物属性!$B$4:$F$29,5,FALSE)/($F504-VLOOKUP(Z$2,怪物属性!$B$4:$F$29,4,FALSE))</f>
        <v>12.987539278361686</v>
      </c>
      <c r="AA504" s="153">
        <f>$E504/(VLOOKUP(AA$2,怪物属性!$B$4:$F$29,3,FALSE)-$G504)/IF(Z504&lt;0,ABS(Z504),Z504)</f>
        <v>-7.1754538996441655</v>
      </c>
      <c r="AB504" s="152">
        <f>VLOOKUP(AB$2,怪物属性!$B$4:$F$29,5,FALSE)/($F504-VLOOKUP(AB$2,怪物属性!$B$4:$F$29,4,FALSE))</f>
        <v>22.64948954788527</v>
      </c>
      <c r="AC504" s="153">
        <f>$E504/(VLOOKUP(AC$2,怪物属性!$B$4:$F$29,3,FALSE)-$G504)/IF(AB504&lt;0,ABS(AB504),AB504)</f>
        <v>0.91650161894269766</v>
      </c>
      <c r="AD504" s="152">
        <f>VLOOKUP(AD$2,怪物属性!$B$4:$F$29,5,FALSE)/($F504-VLOOKUP(AD$2,怪物属性!$B$4:$F$29,4,FALSE))</f>
        <v>26.413051678611843</v>
      </c>
      <c r="AE504" s="153">
        <f>$E504/(VLOOKUP(AE$2,怪物属性!$B$4:$F$29,3,FALSE)-$G504)/IF(AD504&lt;0,ABS(AD504),AD504)</f>
        <v>0.57653927513308678</v>
      </c>
      <c r="AF504" s="152">
        <f>VLOOKUP(AF$2,怪物属性!$B$4:$F$29,5,FALSE)/($F504-VLOOKUP(AF$2,怪物属性!$B$4:$F$29,4,FALSE))</f>
        <v>32.028429838288993</v>
      </c>
      <c r="AG504" s="153">
        <f>$E504/(VLOOKUP(AG$2,怪物属性!$B$4:$F$29,3,FALSE)-$G504)/IF(AF504&lt;0,ABS(AF504),AF504)</f>
        <v>0.37300648823754962</v>
      </c>
      <c r="AH504" s="152">
        <f>VLOOKUP(AH$2,怪物属性!$B$4:$F$29,5,FALSE)/($F504-VLOOKUP(AH$2,怪物属性!$B$4:$F$29,4,FALSE))</f>
        <v>36.907071254402602</v>
      </c>
      <c r="AI504" s="153">
        <f>$E504/(VLOOKUP(AI$2,怪物属性!$B$4:$F$29,3,FALSE)-$G504)/IF(AH504&lt;0,ABS(AH504),AH504)</f>
        <v>0.26609068313755974</v>
      </c>
      <c r="AJ504" s="152">
        <f>VLOOKUP(AJ$2,怪物属性!$B$4:$F$29,5,FALSE)/($F504-VLOOKUP(AJ$2,怪物属性!$B$4:$F$29,4,FALSE))</f>
        <v>44.099406947190062</v>
      </c>
      <c r="AK504" s="153">
        <f>$E504/(VLOOKUP(AK$2,怪物属性!$B$4:$F$29,3,FALSE)-$G504)/IF(AJ504&lt;0,ABS(AJ504),AJ504)</f>
        <v>0.18784125494436457</v>
      </c>
      <c r="AL504" s="152">
        <f>VLOOKUP(AL$2,怪物属性!$B$4:$F$29,5,FALSE)/($F504-VLOOKUP(AL$2,怪物属性!$B$4:$F$29,4,FALSE))</f>
        <v>50.789426921368282</v>
      </c>
      <c r="AM504" s="153">
        <f>$E504/(VLOOKUP(AM$2,怪物属性!$B$4:$F$29,3,FALSE)-$G504)/IF(AL504&lt;0,ABS(AL504),AL504)</f>
        <v>0.13937522645701816</v>
      </c>
      <c r="AN504" s="152">
        <f>VLOOKUP(AN$2,怪物属性!$B$4:$F$29,5,FALSE)/($F504-VLOOKUP(AN$2,怪物属性!$B$4:$F$29,4,FALSE))</f>
        <v>60.121292126106539</v>
      </c>
      <c r="AO504" s="153">
        <f>$E504/(VLOOKUP(AO$2,怪物属性!$B$4:$F$29,3,FALSE)-$G504)/IF(AN504&lt;0,ABS(AN504),AN504)</f>
        <v>0.10330056807314773</v>
      </c>
      <c r="AP504" s="152">
        <f>VLOOKUP(AP$2,怪物属性!$B$4:$F$29,5,FALSE)/($F504-VLOOKUP(AP$2,怪物属性!$B$4:$F$29,4,FALSE))</f>
        <v>68.743025927141446</v>
      </c>
      <c r="AQ504" s="153">
        <f>$E504/(VLOOKUP(AQ$2,怪物属性!$B$4:$F$29,3,FALSE)-$G504)/IF(AP504&lt;0,ABS(AP504),AP504)</f>
        <v>7.9719179583910615E-2</v>
      </c>
      <c r="AR504" s="152">
        <f>VLOOKUP(AR$2,怪物属性!$B$4:$F$29,5,FALSE)/($F504-VLOOKUP(AR$2,怪物属性!$B$4:$F$29,4,FALSE))</f>
        <v>81.209334726576103</v>
      </c>
      <c r="AS504" s="153">
        <f>$E504/(VLOOKUP(AS$2,怪物属性!$B$4:$F$29,3,FALSE)-$G504)/IF(AR504&lt;0,ABS(AR504),AR504)</f>
        <v>6.026221942441079E-2</v>
      </c>
      <c r="AT504" s="152">
        <f>VLOOKUP(AT$2,怪物属性!$B$4:$F$29,5,FALSE)/($F504-VLOOKUP(AT$2,怪物属性!$B$4:$F$29,4,FALSE))</f>
        <v>93.545352323838074</v>
      </c>
      <c r="AU504" s="153">
        <f>$E504/(VLOOKUP(AU$2,怪物属性!$B$4:$F$29,3,FALSE)-$G504)/IF(AT504&lt;0,ABS(AT504),AT504)</f>
        <v>4.6618253739172312E-2</v>
      </c>
      <c r="AV504" s="152">
        <f>VLOOKUP(AV$2,怪物属性!$B$4:$F$29,5,FALSE)/($F504-VLOOKUP(AV$2,怪物属性!$B$4:$F$29,4,FALSE))</f>
        <v>112.97815333882934</v>
      </c>
      <c r="AW504" s="153">
        <f>$E504/(VLOOKUP(AW$2,怪物属性!$B$4:$F$29,3,FALSE)-$G504)/IF(AV504&lt;0,ABS(AV504),AV504)</f>
        <v>3.4213839778849592E-2</v>
      </c>
      <c r="AX504" s="152">
        <f>VLOOKUP(AX$2,怪物属性!$B$4:$F$29,5,FALSE)/($F504-VLOOKUP(AX$2,怪物属性!$B$4:$F$29,4,FALSE))</f>
        <v>133.384509308205</v>
      </c>
      <c r="AY504" s="153">
        <f>$E504/(VLOOKUP(AY$2,怪物属性!$B$4:$F$29,3,FALSE)-$G504)/IF(AX504&lt;0,ABS(AX504),AX504)</f>
        <v>2.5935351056743199E-2</v>
      </c>
      <c r="AZ504" s="152">
        <f>VLOOKUP(AZ$2,怪物属性!$B$4:$F$29,5,FALSE)/($F504-VLOOKUP(AZ$2,怪物属性!$B$4:$F$29,4,FALSE))</f>
        <v>170.53150684931506</v>
      </c>
      <c r="BA504" s="153">
        <f>$E504/(VLOOKUP(BA$2,怪物属性!$B$4:$F$29,3,FALSE)-$G504)/IF(AZ504&lt;0,ABS(AZ504),AZ504)</f>
        <v>1.7721019967904969E-2</v>
      </c>
      <c r="BB504" s="152">
        <f>VLOOKUP(BB$2,怪物属性!$B$4:$F$29,5,FALSE)/($F504-VLOOKUP(BB$2,怪物属性!$B$4:$F$29,4,FALSE))</f>
        <v>229.68214285714285</v>
      </c>
      <c r="BC504" s="153">
        <f>$E504/(VLOOKUP(BC$2,怪物属性!$B$4:$F$29,3,FALSE)-$G504)/IF(BB504&lt;0,ABS(BB504),BB504)</f>
        <v>1.1421626133136006E-2</v>
      </c>
      <c r="BD504" s="152">
        <f>VLOOKUP(BD$2,怪物属性!$B$4:$F$29,5,FALSE)/($F504-VLOOKUP(BD$2,怪物属性!$B$4:$F$29,4,FALSE))</f>
        <v>564.21428571428567</v>
      </c>
      <c r="BE504" s="153">
        <f>$E504/(VLOOKUP(BE$2,怪物属性!$B$4:$F$29,3,FALSE)-$G504)/IF(BD504&lt;0,ABS(BD504),BD504)</f>
        <v>3.7134694932758321E-3</v>
      </c>
    </row>
    <row r="505" spans="1:57" x14ac:dyDescent="0.15">
      <c r="A505" s="30">
        <f>VLOOKUP(B505,装备升级!W:AB,静态模拟!C505+1,FALSE)+IF(静态模拟!D505=0,0,VLOOKUP(B505,装备强化!AP:AZ,静态模拟!D505+1,FALSE))</f>
        <v>10813</v>
      </c>
      <c r="B505" s="149">
        <v>45</v>
      </c>
      <c r="C505" s="149">
        <v>1</v>
      </c>
      <c r="D505" s="149">
        <v>4</v>
      </c>
      <c r="E505" s="149">
        <f t="shared" si="22"/>
        <v>35070</v>
      </c>
      <c r="F505" s="22">
        <f t="shared" si="23"/>
        <v>11690</v>
      </c>
      <c r="G505" s="22">
        <f t="shared" si="24"/>
        <v>5845</v>
      </c>
      <c r="H505" s="152">
        <f>VLOOKUP(H$2,怪物属性!$B$4:$F$29,5,FALSE)/($F505-VLOOKUP(H$2,怪物属性!$B$4:$F$29,4,FALSE))</f>
        <v>0.99633531836921663</v>
      </c>
      <c r="I505" s="153">
        <f>$E505/(VLOOKUP(I$2,怪物属性!$B$4:$F$29,3,FALSE)-$G505)/IF(H505&lt;0,ABS(H505),H505)</f>
        <v>-8.1934341488473645</v>
      </c>
      <c r="J505" s="152">
        <f>VLOOKUP(J$2,怪物属性!$B$4:$F$29,5,FALSE)/($F505-VLOOKUP(J$2,怪物属性!$B$4:$F$29,4,FALSE))</f>
        <v>1.4951094550535631</v>
      </c>
      <c r="K505" s="153">
        <f>$E505/(VLOOKUP(K$2,怪物属性!$B$4:$F$29,3,FALSE)-$G505)/IF(J505&lt;0,ABS(J505),J505)</f>
        <v>-6.0564101821621534</v>
      </c>
      <c r="L505" s="152">
        <f>VLOOKUP(L$2,怪物属性!$B$4:$F$29,5,FALSE)/($F505-VLOOKUP(L$2,怪物属性!$B$4:$F$29,4,FALSE))</f>
        <v>2.4059124502558271</v>
      </c>
      <c r="M505" s="153">
        <f>$E505/(VLOOKUP(M$2,怪物属性!$B$4:$F$29,3,FALSE)-$G505)/IF(L505&lt;0,ABS(L505),L505)</f>
        <v>-4.2275493806990383</v>
      </c>
      <c r="N505" s="152">
        <f>VLOOKUP(N$2,怪物属性!$B$4:$F$29,5,FALSE)/($F505-VLOOKUP(N$2,怪物属性!$B$4:$F$29,4,FALSE))</f>
        <v>3.1862707288854608</v>
      </c>
      <c r="O505" s="153">
        <f>$E505/(VLOOKUP(O$2,怪物属性!$B$4:$F$29,3,FALSE)-$G505)/IF(N505&lt;0,ABS(N505),N505)</f>
        <v>-3.6421567425901658</v>
      </c>
      <c r="P505" s="152">
        <f>VLOOKUP(P$2,怪物属性!$B$4:$F$29,5,FALSE)/($F505-VLOOKUP(P$2,怪物属性!$B$4:$F$29,4,FALSE))</f>
        <v>4.5008342329963682</v>
      </c>
      <c r="Q505" s="153">
        <f>$E505/(VLOOKUP(Q$2,怪物属性!$B$4:$F$29,3,FALSE)-$G505)/IF(P505&lt;0,ABS(P505),P505)</f>
        <v>-3.0049706259786042</v>
      </c>
      <c r="R505" s="152">
        <f>VLOOKUP(R$2,怪物属性!$B$4:$F$29,5,FALSE)/($F505-VLOOKUP(R$2,怪物属性!$B$4:$F$29,4,FALSE))</f>
        <v>5.6355448814169922</v>
      </c>
      <c r="S505" s="153">
        <f>$E505/(VLOOKUP(S$2,怪物属性!$B$4:$F$29,3,FALSE)-$G505)/IF(R505&lt;0,ABS(R505),R505)</f>
        <v>-2.9093037614734003</v>
      </c>
      <c r="T505" s="152">
        <f>VLOOKUP(T$2,怪物属性!$B$4:$F$29,5,FALSE)/($F505-VLOOKUP(T$2,怪物属性!$B$4:$F$29,4,FALSE))</f>
        <v>7.4053833605220225</v>
      </c>
      <c r="U505" s="153">
        <f>$E505/(VLOOKUP(U$2,怪物属性!$B$4:$F$29,3,FALSE)-$G505)/IF(T505&lt;0,ABS(T505),T505)</f>
        <v>-2.7759343638173042</v>
      </c>
      <c r="V505" s="152">
        <f>VLOOKUP(V$2,怪物属性!$B$4:$F$29,5,FALSE)/($F505-VLOOKUP(V$2,怪物属性!$B$4:$F$29,4,FALSE))</f>
        <v>8.8565488565488568</v>
      </c>
      <c r="W505" s="153">
        <f>$E505/(VLOOKUP(W$2,怪物属性!$B$4:$F$29,3,FALSE)-$G505)/IF(V505&lt;0,ABS(V505),V505)</f>
        <v>-3.122856222508553</v>
      </c>
      <c r="X505" s="152">
        <f>VLOOKUP(X$2,怪物属性!$B$4:$F$29,5,FALSE)/($F505-VLOOKUP(X$2,怪物属性!$B$4:$F$29,4,FALSE))</f>
        <v>11.1236348213339</v>
      </c>
      <c r="Y505" s="153">
        <f>$E505/(VLOOKUP(Y$2,怪物属性!$B$4:$F$29,3,FALSE)-$G505)/IF(X505&lt;0,ABS(X505),X505)</f>
        <v>-3.807664773616604</v>
      </c>
      <c r="Z505" s="152">
        <f>VLOOKUP(Z$2,怪物属性!$B$4:$F$29,5,FALSE)/($F505-VLOOKUP(Z$2,怪物属性!$B$4:$F$29,4,FALSE))</f>
        <v>12.97348197856911</v>
      </c>
      <c r="AA505" s="153">
        <f>$E505/(VLOOKUP(AA$2,怪物属性!$B$4:$F$29,3,FALSE)-$G505)/IF(Z505&lt;0,ABS(Z505),Z505)</f>
        <v>-7.0950300194304816</v>
      </c>
      <c r="AB505" s="152">
        <f>VLOOKUP(AB$2,怪物属性!$B$4:$F$29,5,FALSE)/($F505-VLOOKUP(AB$2,怪物属性!$B$4:$F$29,4,FALSE))</f>
        <v>22.621995630007284</v>
      </c>
      <c r="AC505" s="153">
        <f>$E505/(VLOOKUP(AC$2,怪物属性!$B$4:$F$29,3,FALSE)-$G505)/IF(AB505&lt;0,ABS(AB505),AB505)</f>
        <v>0.9211295944942397</v>
      </c>
      <c r="AD505" s="152">
        <f>VLOOKUP(AD$2,怪物属性!$B$4:$F$29,5,FALSE)/($F505-VLOOKUP(AD$2,怪物属性!$B$4:$F$29,4,FALSE))</f>
        <v>26.379881954037423</v>
      </c>
      <c r="AE505" s="153">
        <f>$E505/(VLOOKUP(AE$2,怪物属性!$B$4:$F$29,3,FALSE)-$G505)/IF(AD505&lt;0,ABS(AD505),AD505)</f>
        <v>0.57901662602264614</v>
      </c>
      <c r="AF505" s="152">
        <f>VLOOKUP(AF$2,怪物属性!$B$4:$F$29,5,FALSE)/($F505-VLOOKUP(AF$2,怪物属性!$B$4:$F$29,4,FALSE))</f>
        <v>31.98671529044022</v>
      </c>
      <c r="AG505" s="153">
        <f>$E505/(VLOOKUP(AG$2,怪物属性!$B$4:$F$29,3,FALSE)-$G505)/IF(AF505&lt;0,ABS(AF505),AF505)</f>
        <v>0.37445104655597794</v>
      </c>
      <c r="AH505" s="152">
        <f>VLOOKUP(AH$2,怪物属性!$B$4:$F$29,5,FALSE)/($F505-VLOOKUP(AH$2,怪物属性!$B$4:$F$29,4,FALSE))</f>
        <v>36.857142857142854</v>
      </c>
      <c r="AI505" s="153">
        <f>$E505/(VLOOKUP(AI$2,怪物属性!$B$4:$F$29,3,FALSE)-$G505)/IF(AH505&lt;0,ABS(AH505),AH505)</f>
        <v>0.26705350207885964</v>
      </c>
      <c r="AJ505" s="152">
        <f>VLOOKUP(AJ$2,怪物属性!$B$4:$F$29,5,FALSE)/($F505-VLOOKUP(AJ$2,怪物属性!$B$4:$F$29,4,FALSE))</f>
        <v>44.037225042301188</v>
      </c>
      <c r="AK505" s="153">
        <f>$E505/(VLOOKUP(AK$2,怪物属性!$B$4:$F$29,3,FALSE)-$G505)/IF(AJ505&lt;0,ABS(AJ505),AJ505)</f>
        <v>0.1884903444302625</v>
      </c>
      <c r="AL505" s="152">
        <f>VLOOKUP(AL$2,怪物属性!$B$4:$F$29,5,FALSE)/($F505-VLOOKUP(AL$2,怪物属性!$B$4:$F$29,4,FALSE))</f>
        <v>50.71432796096407</v>
      </c>
      <c r="AM505" s="153">
        <f>$E505/(VLOOKUP(AM$2,怪物属性!$B$4:$F$29,3,FALSE)-$G505)/IF(AL505&lt;0,ABS(AL505),AL505)</f>
        <v>0.13984237627928398</v>
      </c>
      <c r="AN505" s="152">
        <f>VLOOKUP(AN$2,怪物属性!$B$4:$F$29,5,FALSE)/($F505-VLOOKUP(AN$2,怪物属性!$B$4:$F$29,4,FALSE))</f>
        <v>60.028066366878583</v>
      </c>
      <c r="AO505" s="153">
        <f>$E505/(VLOOKUP(AO$2,怪物属性!$B$4:$F$29,3,FALSE)-$G505)/IF(AN505&lt;0,ABS(AN505),AN505)</f>
        <v>0.10364142534056682</v>
      </c>
      <c r="AP505" s="152">
        <f>VLOOKUP(AP$2,怪物属性!$B$4:$F$29,5,FALSE)/($F505-VLOOKUP(AP$2,怪物属性!$B$4:$F$29,4,FALSE))</f>
        <v>68.630406290956756</v>
      </c>
      <c r="AQ505" s="153">
        <f>$E505/(VLOOKUP(AQ$2,怪物属性!$B$4:$F$29,3,FALSE)-$G505)/IF(AP505&lt;0,ABS(AP505),AP505)</f>
        <v>7.9980903872888434E-2</v>
      </c>
      <c r="AR505" s="152">
        <f>VLOOKUP(AR$2,怪物属性!$B$4:$F$29,5,FALSE)/($F505-VLOOKUP(AR$2,怪物属性!$B$4:$F$29,4,FALSE))</f>
        <v>81.068150208623081</v>
      </c>
      <c r="AS505" s="153">
        <f>$E505/(VLOOKUP(AS$2,怪物属性!$B$4:$F$29,3,FALSE)-$G505)/IF(AR505&lt;0,ABS(AR505),AR505)</f>
        <v>6.0461074942841475E-2</v>
      </c>
      <c r="AT505" s="152">
        <f>VLOOKUP(AT$2,怪物属性!$B$4:$F$29,5,FALSE)/($F505-VLOOKUP(AT$2,怪物属性!$B$4:$F$29,4,FALSE))</f>
        <v>93.370370370370367</v>
      </c>
      <c r="AU505" s="153">
        <f>$E505/(VLOOKUP(AU$2,怪物属性!$B$4:$F$29,3,FALSE)-$G505)/IF(AT505&lt;0,ABS(AT505),AT505)</f>
        <v>4.6774713823558328E-2</v>
      </c>
      <c r="AV505" s="152">
        <f>VLOOKUP(AV$2,怪物属性!$B$4:$F$29,5,FALSE)/($F505-VLOOKUP(AV$2,怪物属性!$B$4:$F$29,4,FALSE))</f>
        <v>112.74578362813656</v>
      </c>
      <c r="AW505" s="153">
        <f>$E505/(VLOOKUP(AW$2,怪物属性!$B$4:$F$29,3,FALSE)-$G505)/IF(AV505&lt;0,ABS(AV505),AV505)</f>
        <v>3.4332644668286429E-2</v>
      </c>
      <c r="AX505" s="152">
        <f>VLOOKUP(AX$2,怪物属性!$B$4:$F$29,5,FALSE)/($F505-VLOOKUP(AX$2,怪物属性!$B$4:$F$29,4,FALSE))</f>
        <v>133.07865168539325</v>
      </c>
      <c r="AY505" s="153">
        <f>$E505/(VLOOKUP(AY$2,怪物属性!$B$4:$F$29,3,FALSE)-$G505)/IF(AX505&lt;0,ABS(AX505),AX505)</f>
        <v>2.6030064084781337E-2</v>
      </c>
      <c r="AZ505" s="152">
        <f>VLOOKUP(AZ$2,怪物属性!$B$4:$F$29,5,FALSE)/($F505-VLOOKUP(AZ$2,怪物属性!$B$4:$F$29,4,FALSE))</f>
        <v>170.0655737704918</v>
      </c>
      <c r="BA505" s="153">
        <f>$E505/(VLOOKUP(BA$2,怪物属性!$B$4:$F$29,3,FALSE)-$G505)/IF(AZ505&lt;0,ABS(AZ505),AZ505)</f>
        <v>1.7792456850628597E-2</v>
      </c>
      <c r="BB505" s="152">
        <f>VLOOKUP(BB$2,怪物属性!$B$4:$F$29,5,FALSE)/($F505-VLOOKUP(BB$2,怪物属性!$B$4:$F$29,4,FALSE))</f>
        <v>228.86476868327401</v>
      </c>
      <c r="BC505" s="153">
        <f>$E505/(VLOOKUP(BC$2,怪物属性!$B$4:$F$29,3,FALSE)-$G505)/IF(BB505&lt;0,ABS(BB505),BB505)</f>
        <v>1.1476527441047943E-2</v>
      </c>
      <c r="BD505" s="152">
        <f>VLOOKUP(BD$2,怪物属性!$B$4:$F$29,5,FALSE)/($F505-VLOOKUP(BD$2,怪物属性!$B$4:$F$29,4,FALSE))</f>
        <v>559.34196891191709</v>
      </c>
      <c r="BE505" s="153">
        <f>$E505/(VLOOKUP(BE$2,怪物属性!$B$4:$F$29,3,FALSE)-$G505)/IF(BD505&lt;0,ABS(BD505),BD505)</f>
        <v>3.7501450100561385E-3</v>
      </c>
    </row>
    <row r="506" spans="1:57" x14ac:dyDescent="0.15">
      <c r="A506" s="30">
        <f>VLOOKUP(B506,装备升级!W:AB,静态模拟!C506+1,FALSE)+IF(静态模拟!D506=0,0,VLOOKUP(B506,装备强化!AP:AZ,静态模拟!D506+1,FALSE))</f>
        <v>15314</v>
      </c>
      <c r="B506" s="149">
        <v>45</v>
      </c>
      <c r="C506" s="149">
        <v>1</v>
      </c>
      <c r="D506" s="149">
        <v>5</v>
      </c>
      <c r="E506" s="149">
        <f t="shared" si="22"/>
        <v>35100</v>
      </c>
      <c r="F506" s="22">
        <f t="shared" si="23"/>
        <v>11700</v>
      </c>
      <c r="G506" s="22">
        <f t="shared" si="24"/>
        <v>5850</v>
      </c>
      <c r="H506" s="152">
        <f>VLOOKUP(H$2,怪物属性!$B$4:$F$29,5,FALSE)/($F506-VLOOKUP(H$2,怪物属性!$B$4:$F$29,4,FALSE))</f>
        <v>0.99542334096109841</v>
      </c>
      <c r="I506" s="153">
        <f>$E506/(VLOOKUP(I$2,怪物属性!$B$4:$F$29,3,FALSE)-$G506)/IF(H506&lt;0,ABS(H506),H506)</f>
        <v>-8.1984141619030044</v>
      </c>
      <c r="J506" s="152">
        <f>VLOOKUP(J$2,怪物属性!$B$4:$F$29,5,FALSE)/($F506-VLOOKUP(J$2,怪物属性!$B$4:$F$29,4,FALSE))</f>
        <v>1.4937180083759889</v>
      </c>
      <c r="K506" s="153">
        <f>$E506/(VLOOKUP(K$2,怪物属性!$B$4:$F$29,3,FALSE)-$G506)/IF(J506&lt;0,ABS(J506),J506)</f>
        <v>-6.0594149600188931</v>
      </c>
      <c r="L506" s="152">
        <f>VLOOKUP(L$2,怪物属性!$B$4:$F$29,5,FALSE)/($F506-VLOOKUP(L$2,怪物属性!$B$4:$F$29,4,FALSE))</f>
        <v>2.403634986747444</v>
      </c>
      <c r="M506" s="153">
        <f>$E506/(VLOOKUP(M$2,怪物属性!$B$4:$F$29,3,FALSE)-$G506)/IF(L506&lt;0,ABS(L506),L506)</f>
        <v>-4.2290422234959664</v>
      </c>
      <c r="N506" s="152">
        <f>VLOOKUP(N$2,怪物属性!$B$4:$F$29,5,FALSE)/($F506-VLOOKUP(N$2,怪物属性!$B$4:$F$29,4,FALSE))</f>
        <v>3.1832016952417646</v>
      </c>
      <c r="O506" s="153">
        <f>$E506/(VLOOKUP(O$2,怪物属性!$B$4:$F$29,3,FALSE)-$G506)/IF(N506&lt;0,ABS(N506),N506)</f>
        <v>-3.6427598238943193</v>
      </c>
      <c r="P506" s="152">
        <f>VLOOKUP(P$2,怪物属性!$B$4:$F$29,5,FALSE)/($F506-VLOOKUP(P$2,怪物属性!$B$4:$F$29,4,FALSE))</f>
        <v>4.4964212177664473</v>
      </c>
      <c r="Q506" s="153">
        <f>$E506/(VLOOKUP(Q$2,怪物属性!$B$4:$F$29,3,FALSE)-$G506)/IF(P506&lt;0,ABS(P506),P506)</f>
        <v>-3.0046990607367792</v>
      </c>
      <c r="R506" s="152">
        <f>VLOOKUP(R$2,怪物属性!$B$4:$F$29,5,FALSE)/($F506-VLOOKUP(R$2,怪物属性!$B$4:$F$29,4,FALSE))</f>
        <v>5.6299110266919925</v>
      </c>
      <c r="S506" s="153">
        <f>$E506/(VLOOKUP(S$2,怪物属性!$B$4:$F$29,3,FALSE)-$G506)/IF(R506&lt;0,ABS(R506),R506)</f>
        <v>-2.9079089490222017</v>
      </c>
      <c r="T506" s="152">
        <f>VLOOKUP(T$2,怪物属性!$B$4:$F$29,5,FALSE)/($F506-VLOOKUP(T$2,怪物属性!$B$4:$F$29,4,FALSE))</f>
        <v>7.3978407007537177</v>
      </c>
      <c r="U506" s="153">
        <f>$E506/(VLOOKUP(U$2,怪物属性!$B$4:$F$29,3,FALSE)-$G506)/IF(T506&lt;0,ABS(T506),T506)</f>
        <v>-2.7730144431929382</v>
      </c>
      <c r="V506" s="152">
        <f>VLOOKUP(V$2,怪物属性!$B$4:$F$29,5,FALSE)/($F506-VLOOKUP(V$2,怪物属性!$B$4:$F$29,4,FALSE))</f>
        <v>8.8473520249221185</v>
      </c>
      <c r="W506" s="153">
        <f>$E506/(VLOOKUP(W$2,怪物属性!$B$4:$F$29,3,FALSE)-$G506)/IF(V506&lt;0,ABS(V506),V506)</f>
        <v>-3.116487613821183</v>
      </c>
      <c r="X506" s="152">
        <f>VLOOKUP(X$2,怪物属性!$B$4:$F$29,5,FALSE)/($F506-VLOOKUP(X$2,怪物属性!$B$4:$F$29,4,FALSE))</f>
        <v>11.111852557991739</v>
      </c>
      <c r="Y506" s="153">
        <f>$E506/(VLOOKUP(Y$2,怪物属性!$B$4:$F$29,3,FALSE)-$G506)/IF(X506&lt;0,ABS(X506),X506)</f>
        <v>-3.7920638815164596</v>
      </c>
      <c r="Z506" s="152">
        <f>VLOOKUP(Z$2,怪物属性!$B$4:$F$29,5,FALSE)/($F506-VLOOKUP(Z$2,怪物属性!$B$4:$F$29,4,FALSE))</f>
        <v>12.959455076224456</v>
      </c>
      <c r="AA506" s="153">
        <f>$E506/(VLOOKUP(AA$2,怪物属性!$B$4:$F$29,3,FALSE)-$G506)/IF(Z506&lt;0,ABS(Z506),Z506)</f>
        <v>-7.0167026277109876</v>
      </c>
      <c r="AB506" s="152">
        <f>VLOOKUP(AB$2,怪物属性!$B$4:$F$29,5,FALSE)/($F506-VLOOKUP(AB$2,怪物属性!$B$4:$F$29,4,FALSE))</f>
        <v>22.594568380213385</v>
      </c>
      <c r="AC506" s="153">
        <f>$E506/(VLOOKUP(AC$2,怪物属性!$B$4:$F$29,3,FALSE)-$G506)/IF(AB506&lt;0,ABS(AB506),AB506)</f>
        <v>0.92578706905086616</v>
      </c>
      <c r="AD506" s="152">
        <f>VLOOKUP(AD$2,怪物属性!$B$4:$F$29,5,FALSE)/($F506-VLOOKUP(AD$2,怪物属性!$B$4:$F$29,4,FALSE))</f>
        <v>26.346795434591748</v>
      </c>
      <c r="AE506" s="153">
        <f>$E506/(VLOOKUP(AE$2,怪物属性!$B$4:$F$29,3,FALSE)-$G506)/IF(AD506&lt;0,ABS(AD506),AD506)</f>
        <v>0.58150603705837178</v>
      </c>
      <c r="AF506" s="152">
        <f>VLOOKUP(AF$2,怪物属性!$B$4:$F$29,5,FALSE)/($F506-VLOOKUP(AF$2,怪物属性!$B$4:$F$29,4,FALSE))</f>
        <v>31.945109261186264</v>
      </c>
      <c r="AG506" s="153">
        <f>$E506/(VLOOKUP(AG$2,怪物属性!$B$4:$F$29,3,FALSE)-$G506)/IF(AF506&lt;0,ABS(AF506),AF506)</f>
        <v>0.37590138271895329</v>
      </c>
      <c r="AH506" s="152">
        <f>VLOOKUP(AH$2,怪物属性!$B$4:$F$29,5,FALSE)/($F506-VLOOKUP(AH$2,怪物属性!$B$4:$F$29,4,FALSE))</f>
        <v>36.80734936503648</v>
      </c>
      <c r="AI506" s="153">
        <f>$E506/(VLOOKUP(AI$2,怪物属性!$B$4:$F$29,3,FALSE)-$G506)/IF(AH506&lt;0,ABS(AH506),AH506)</f>
        <v>0.26801964604672551</v>
      </c>
      <c r="AJ506" s="152">
        <f>VLOOKUP(AJ$2,怪物属性!$B$4:$F$29,5,FALSE)/($F506-VLOOKUP(AJ$2,怪物属性!$B$4:$F$29,4,FALSE))</f>
        <v>43.975218248380735</v>
      </c>
      <c r="AK506" s="153">
        <f>$E506/(VLOOKUP(AK$2,怪物属性!$B$4:$F$29,3,FALSE)-$G506)/IF(AJ506&lt;0,ABS(AJ506),AJ506)</f>
        <v>0.18914142729308608</v>
      </c>
      <c r="AL506" s="152">
        <f>VLOOKUP(AL$2,怪物属性!$B$4:$F$29,5,FALSE)/($F506-VLOOKUP(AL$2,怪物属性!$B$4:$F$29,4,FALSE))</f>
        <v>50.639450760372064</v>
      </c>
      <c r="AM506" s="153">
        <f>$E506/(VLOOKUP(AM$2,怪物属性!$B$4:$F$29,3,FALSE)-$G506)/IF(AL506&lt;0,ABS(AL506),AL506)</f>
        <v>0.14031082587204846</v>
      </c>
      <c r="AN506" s="152">
        <f>VLOOKUP(AN$2,怪物属性!$B$4:$F$29,5,FALSE)/($F506-VLOOKUP(AN$2,怪物属性!$B$4:$F$29,4,FALSE))</f>
        <v>59.935129276977861</v>
      </c>
      <c r="AO506" s="153">
        <f>$E506/(VLOOKUP(AO$2,怪物属性!$B$4:$F$29,3,FALSE)-$G506)/IF(AN506&lt;0,ABS(AN506),AN506)</f>
        <v>0.10398316301914999</v>
      </c>
      <c r="AP506" s="152">
        <f>VLOOKUP(AP$2,怪物属性!$B$4:$F$29,5,FALSE)/($F506-VLOOKUP(AP$2,怪物属性!$B$4:$F$29,4,FALSE))</f>
        <v>68.518155053974482</v>
      </c>
      <c r="AQ506" s="153">
        <f>$E506/(VLOOKUP(AQ$2,怪物属性!$B$4:$F$29,3,FALSE)-$G506)/IF(AP506&lt;0,ABS(AP506),AP506)</f>
        <v>8.0243262481612218E-2</v>
      </c>
      <c r="AR506" s="152">
        <f>VLOOKUP(AR$2,怪物属性!$B$4:$F$29,5,FALSE)/($F506-VLOOKUP(AR$2,怪物属性!$B$4:$F$29,4,FALSE))</f>
        <v>80.927455744533148</v>
      </c>
      <c r="AS506" s="153">
        <f>$E506/(VLOOKUP(AS$2,怪物属性!$B$4:$F$29,3,FALSE)-$G506)/IF(AR506&lt;0,ABS(AR506),AR506)</f>
        <v>6.0660388540912838E-2</v>
      </c>
      <c r="AT506" s="152">
        <f>VLOOKUP(AT$2,怪物属性!$B$4:$F$29,5,FALSE)/($F506-VLOOKUP(AT$2,怪物属性!$B$4:$F$29,4,FALSE))</f>
        <v>93.19604182225541</v>
      </c>
      <c r="AU506" s="153">
        <f>$E506/(VLOOKUP(AU$2,怪物属性!$B$4:$F$29,3,FALSE)-$G506)/IF(AT506&lt;0,ABS(AT506),AT506)</f>
        <v>4.6931518658729715E-2</v>
      </c>
      <c r="AV506" s="152">
        <f>VLOOKUP(AV$2,怪物属性!$B$4:$F$29,5,FALSE)/($F506-VLOOKUP(AV$2,怪物属性!$B$4:$F$29,4,FALSE))</f>
        <v>112.51436781609195</v>
      </c>
      <c r="AW506" s="153">
        <f>$E506/(VLOOKUP(AW$2,怪物属性!$B$4:$F$29,3,FALSE)-$G506)/IF(AV506&lt;0,ABS(AV506),AV506)</f>
        <v>3.4451701639430038E-2</v>
      </c>
      <c r="AX506" s="152">
        <f>VLOOKUP(AX$2,怪物属性!$B$4:$F$29,5,FALSE)/($F506-VLOOKUP(AX$2,怪物属性!$B$4:$F$29,4,FALSE))</f>
        <v>132.7741935483871</v>
      </c>
      <c r="AY506" s="153">
        <f>$E506/(VLOOKUP(AY$2,怪物属性!$B$4:$F$29,3,FALSE)-$G506)/IF(AX506&lt;0,ABS(AX506),AX506)</f>
        <v>2.612497288102484E-2</v>
      </c>
      <c r="AZ506" s="152">
        <f>VLOOKUP(AZ$2,怪物属性!$B$4:$F$29,5,FALSE)/($F506-VLOOKUP(AZ$2,怪物属性!$B$4:$F$29,4,FALSE))</f>
        <v>169.60217983651225</v>
      </c>
      <c r="BA506" s="153">
        <f>$E506/(VLOOKUP(BA$2,怪物属性!$B$4:$F$29,3,FALSE)-$G506)/IF(AZ506&lt;0,ABS(AZ506),AZ506)</f>
        <v>1.7864038603197682E-2</v>
      </c>
      <c r="BB506" s="152">
        <f>VLOOKUP(BB$2,怪物属性!$B$4:$F$29,5,FALSE)/($F506-VLOOKUP(BB$2,怪物属性!$B$4:$F$29,4,FALSE))</f>
        <v>228.05319148936169</v>
      </c>
      <c r="BC506" s="153">
        <f>$E506/(VLOOKUP(BC$2,怪物属性!$B$4:$F$29,3,FALSE)-$G506)/IF(BB506&lt;0,ABS(BB506),BB506)</f>
        <v>1.1531539783607795E-2</v>
      </c>
      <c r="BD506" s="152">
        <f>VLOOKUP(BD$2,怪物属性!$B$4:$F$29,5,FALSE)/($F506-VLOOKUP(BD$2,怪物属性!$B$4:$F$29,4,FALSE))</f>
        <v>554.55308219178085</v>
      </c>
      <c r="BE506" s="153">
        <f>$E506/(VLOOKUP(BE$2,怪物属性!$B$4:$F$29,3,FALSE)-$G506)/IF(BD506&lt;0,ABS(BD506),BD506)</f>
        <v>3.7868978921719973E-3</v>
      </c>
    </row>
    <row r="507" spans="1:57" x14ac:dyDescent="0.15">
      <c r="A507" s="30">
        <f>VLOOKUP(B507,装备升级!W:AB,静态模拟!C507+1,FALSE)+IF(静态模拟!D507=0,0,VLOOKUP(B507,装备强化!AP:AZ,静态模拟!D507+1,FALSE))</f>
        <v>21514</v>
      </c>
      <c r="B507" s="149">
        <v>45</v>
      </c>
      <c r="C507" s="149">
        <v>1</v>
      </c>
      <c r="D507" s="149">
        <v>6</v>
      </c>
      <c r="E507" s="149">
        <f t="shared" si="22"/>
        <v>35130</v>
      </c>
      <c r="F507" s="22">
        <f t="shared" si="23"/>
        <v>11710</v>
      </c>
      <c r="G507" s="22">
        <f t="shared" si="24"/>
        <v>5855</v>
      </c>
      <c r="H507" s="152">
        <f>VLOOKUP(H$2,怪物属性!$B$4:$F$29,5,FALSE)/($F507-VLOOKUP(H$2,怪物属性!$B$4:$F$29,4,FALSE))</f>
        <v>0.99451303155006854</v>
      </c>
      <c r="I507" s="153">
        <f>$E507/(VLOOKUP(I$2,怪物属性!$B$4:$F$29,3,FALSE)-$G507)/IF(H507&lt;0,ABS(H507),H507)</f>
        <v>-8.2033954225859684</v>
      </c>
      <c r="J507" s="152">
        <f>VLOOKUP(J$2,怪物属性!$B$4:$F$29,5,FALSE)/($F507-VLOOKUP(J$2,怪物属性!$B$4:$F$29,4,FALSE))</f>
        <v>1.4923291492329149</v>
      </c>
      <c r="K507" s="153">
        <f>$E507/(VLOOKUP(K$2,怪物属性!$B$4:$F$29,3,FALSE)-$G507)/IF(J507&lt;0,ABS(J507),J507)</f>
        <v>-6.0624216269817399</v>
      </c>
      <c r="L507" s="152">
        <f>VLOOKUP(L$2,怪物属性!$B$4:$F$29,5,FALSE)/($F507-VLOOKUP(L$2,怪物属性!$B$4:$F$29,4,FALSE))</f>
        <v>2.4013618309059956</v>
      </c>
      <c r="M507" s="153">
        <f>$E507/(VLOOKUP(M$2,怪物属性!$B$4:$F$29,3,FALSE)-$G507)/IF(L507&lt;0,ABS(L507),L507)</f>
        <v>-4.2305375825050486</v>
      </c>
      <c r="N507" s="152">
        <f>VLOOKUP(N$2,怪物属性!$B$4:$F$29,5,FALSE)/($F507-VLOOKUP(N$2,怪物属性!$B$4:$F$29,4,FALSE))</f>
        <v>3.1801385681293302</v>
      </c>
      <c r="O507" s="153">
        <f>$E507/(VLOOKUP(O$2,怪物属性!$B$4:$F$29,3,FALSE)-$G507)/IF(N507&lt;0,ABS(N507),N507)</f>
        <v>-3.6433669040762013</v>
      </c>
      <c r="P507" s="152">
        <f>VLOOKUP(P$2,怪物属性!$B$4:$F$29,5,FALSE)/($F507-VLOOKUP(P$2,怪物属性!$B$4:$F$29,4,FALSE))</f>
        <v>4.4920168478793219</v>
      </c>
      <c r="Q507" s="153">
        <f>$E507/(VLOOKUP(Q$2,怪物属性!$B$4:$F$29,3,FALSE)-$G507)/IF(P507&lt;0,ABS(P507),P507)</f>
        <v>-3.004433565120272</v>
      </c>
      <c r="R507" s="152">
        <f>VLOOKUP(R$2,怪物属性!$B$4:$F$29,5,FALSE)/($F507-VLOOKUP(R$2,怪物属性!$B$4:$F$29,4,FALSE))</f>
        <v>5.6242884250474381</v>
      </c>
      <c r="S507" s="153">
        <f>$E507/(VLOOKUP(S$2,怪物属性!$B$4:$F$29,3,FALSE)-$G507)/IF(R507&lt;0,ABS(R507),R507)</f>
        <v>-2.9065255848214875</v>
      </c>
      <c r="T507" s="152">
        <f>VLOOKUP(T$2,怪物属性!$B$4:$F$29,5,FALSE)/($F507-VLOOKUP(T$2,怪物属性!$B$4:$F$29,4,FALSE))</f>
        <v>7.3903133903133904</v>
      </c>
      <c r="U507" s="153">
        <f>$E507/(VLOOKUP(U$2,怪物属性!$B$4:$F$29,3,FALSE)-$G507)/IF(T507&lt;0,ABS(T507),T507)</f>
        <v>-2.7701163524216725</v>
      </c>
      <c r="V507" s="152">
        <f>VLOOKUP(V$2,怪物属性!$B$4:$F$29,5,FALSE)/($F507-VLOOKUP(V$2,怪物属性!$B$4:$F$29,4,FALSE))</f>
        <v>8.8381742738589217</v>
      </c>
      <c r="W507" s="153">
        <f>$E507/(VLOOKUP(W$2,怪物属性!$B$4:$F$29,3,FALSE)-$G507)/IF(V507&lt;0,ABS(V507),V507)</f>
        <v>-3.1101743481231678</v>
      </c>
      <c r="X507" s="152">
        <f>VLOOKUP(X$2,怪物属性!$B$4:$F$29,5,FALSE)/($F507-VLOOKUP(X$2,怪物属性!$B$4:$F$29,4,FALSE))</f>
        <v>11.100095228018199</v>
      </c>
      <c r="Y507" s="153">
        <f>$E507/(VLOOKUP(Y$2,怪物属性!$B$4:$F$29,3,FALSE)-$G507)/IF(X507&lt;0,ABS(X507),X507)</f>
        <v>-3.7766559825815036</v>
      </c>
      <c r="Z507" s="152">
        <f>VLOOKUP(Z$2,怪物属性!$B$4:$F$29,5,FALSE)/($F507-VLOOKUP(Z$2,怪物属性!$B$4:$F$29,4,FALSE))</f>
        <v>12.94545847283724</v>
      </c>
      <c r="AA507" s="153">
        <f>$E507/(VLOOKUP(AA$2,怪物属性!$B$4:$F$29,3,FALSE)-$G507)/IF(Z507&lt;0,ABS(Z507),Z507)</f>
        <v>-6.9403912965383334</v>
      </c>
      <c r="AB507" s="152">
        <f>VLOOKUP(AB$2,怪物属性!$B$4:$F$29,5,FALSE)/($F507-VLOOKUP(AB$2,怪物属性!$B$4:$F$29,4,FALSE))</f>
        <v>22.567207556309032</v>
      </c>
      <c r="AC507" s="153">
        <f>$E507/(VLOOKUP(AC$2,怪物属性!$B$4:$F$29,3,FALSE)-$G507)/IF(AB507&lt;0,ABS(AB507),AB507)</f>
        <v>0.93047430709857604</v>
      </c>
      <c r="AD507" s="152">
        <f>VLOOKUP(AD$2,怪物属性!$B$4:$F$29,5,FALSE)/($F507-VLOOKUP(AD$2,怪物属性!$B$4:$F$29,4,FALSE))</f>
        <v>26.31379180759113</v>
      </c>
      <c r="AE507" s="153">
        <f>$E507/(VLOOKUP(AE$2,怪物属性!$B$4:$F$29,3,FALSE)-$G507)/IF(AD507&lt;0,ABS(AD507),AD507)</f>
        <v>0.58400758737508107</v>
      </c>
      <c r="AF507" s="152">
        <f>VLOOKUP(AF$2,怪物属性!$B$4:$F$29,5,FALSE)/($F507-VLOOKUP(AF$2,怪物属性!$B$4:$F$29,4,FALSE))</f>
        <v>31.903611327617561</v>
      </c>
      <c r="AG507" s="153">
        <f>$E507/(VLOOKUP(AG$2,怪物属性!$B$4:$F$29,3,FALSE)-$G507)/IF(AF507&lt;0,ABS(AF507),AF507)</f>
        <v>0.37735752642752712</v>
      </c>
      <c r="AH507" s="152">
        <f>VLOOKUP(AH$2,怪物属性!$B$4:$F$29,5,FALSE)/($F507-VLOOKUP(AH$2,怪物属性!$B$4:$F$29,4,FALSE))</f>
        <v>36.757690232056127</v>
      </c>
      <c r="AI507" s="153">
        <f>$E507/(VLOOKUP(AI$2,怪物属性!$B$4:$F$29,3,FALSE)-$G507)/IF(AH507&lt;0,ABS(AH507),AH507)</f>
        <v>0.26898912907870287</v>
      </c>
      <c r="AJ507" s="152">
        <f>VLOOKUP(AJ$2,怪物属性!$B$4:$F$29,5,FALSE)/($F507-VLOOKUP(AJ$2,怪物属性!$B$4:$F$29,4,FALSE))</f>
        <v>43.913385826771652</v>
      </c>
      <c r="AK507" s="153">
        <f>$E507/(VLOOKUP(AK$2,怪物属性!$B$4:$F$29,3,FALSE)-$G507)/IF(AJ507&lt;0,ABS(AJ507),AJ507)</f>
        <v>0.18979451062670336</v>
      </c>
      <c r="AL507" s="152">
        <f>VLOOKUP(AL$2,怪物属性!$B$4:$F$29,5,FALSE)/($F507-VLOOKUP(AL$2,怪物属性!$B$4:$F$29,4,FALSE))</f>
        <v>50.564794338788147</v>
      </c>
      <c r="AM507" s="153">
        <f>$E507/(VLOOKUP(AM$2,怪物属性!$B$4:$F$29,3,FALSE)-$G507)/IF(AL507&lt;0,ABS(AL507),AL507)</f>
        <v>0.14078057918598183</v>
      </c>
      <c r="AN507" s="152">
        <f>VLOOKUP(AN$2,怪物属性!$B$4:$F$29,5,FALSE)/($F507-VLOOKUP(AN$2,怪物属性!$B$4:$F$29,4,FALSE))</f>
        <v>59.8424795176998</v>
      </c>
      <c r="AO507" s="153">
        <f>$E507/(VLOOKUP(AO$2,怪物属性!$B$4:$F$29,3,FALSE)-$G507)/IF(AN507&lt;0,ABS(AN507),AN507)</f>
        <v>0.10432578345582588</v>
      </c>
      <c r="AP507" s="152">
        <f>VLOOKUP(AP$2,怪物属性!$B$4:$F$29,5,FALSE)/($F507-VLOOKUP(AP$2,怪物属性!$B$4:$F$29,4,FALSE))</f>
        <v>68.406270411495754</v>
      </c>
      <c r="AQ507" s="153">
        <f>$E507/(VLOOKUP(AQ$2,怪物属性!$B$4:$F$29,3,FALSE)-$G507)/IF(AP507&lt;0,ABS(AP507),AP507)</f>
        <v>8.0506256901663104E-2</v>
      </c>
      <c r="AR507" s="152">
        <f>VLOOKUP(AR$2,怪物属性!$B$4:$F$29,5,FALSE)/($F507-VLOOKUP(AR$2,怪物属性!$B$4:$F$29,4,FALSE))</f>
        <v>80.787248787248785</v>
      </c>
      <c r="AS507" s="153">
        <f>$E507/(VLOOKUP(AS$2,怪物属性!$B$4:$F$29,3,FALSE)-$G507)/IF(AR507&lt;0,ABS(AR507),AR507)</f>
        <v>6.0860161180303608E-2</v>
      </c>
      <c r="AT507" s="152">
        <f>VLOOKUP(AT$2,怪物属性!$B$4:$F$29,5,FALSE)/($F507-VLOOKUP(AT$2,怪物属性!$B$4:$F$29,4,FALSE))</f>
        <v>93.022363026462912</v>
      </c>
      <c r="AU507" s="153">
        <f>$E507/(VLOOKUP(AU$2,怪物属性!$B$4:$F$29,3,FALSE)-$G507)/IF(AT507&lt;0,ABS(AT507),AT507)</f>
        <v>4.708866888948221E-2</v>
      </c>
      <c r="AV507" s="152">
        <f>VLOOKUP(AV$2,怪物属性!$B$4:$F$29,5,FALSE)/($F507-VLOOKUP(AV$2,怪物属性!$B$4:$F$29,4,FALSE))</f>
        <v>112.28390004096681</v>
      </c>
      <c r="AW507" s="153">
        <f>$E507/(VLOOKUP(AW$2,怪物属性!$B$4:$F$29,3,FALSE)-$G507)/IF(AV507&lt;0,ABS(AV507),AV507)</f>
        <v>3.4571011110095397E-2</v>
      </c>
      <c r="AX507" s="152">
        <f>VLOOKUP(AX$2,怪物属性!$B$4:$F$29,5,FALSE)/($F507-VLOOKUP(AX$2,怪物属性!$B$4:$F$29,4,FALSE))</f>
        <v>132.47112531385528</v>
      </c>
      <c r="AY507" s="153">
        <f>$E507/(VLOOKUP(AY$2,怪物属性!$B$4:$F$29,3,FALSE)-$G507)/IF(AX507&lt;0,ABS(AX507),AX507)</f>
        <v>2.6220077735816121E-2</v>
      </c>
      <c r="AZ507" s="152">
        <f>VLOOKUP(AZ$2,怪物属性!$B$4:$F$29,5,FALSE)/($F507-VLOOKUP(AZ$2,怪物属性!$B$4:$F$29,4,FALSE))</f>
        <v>169.14130434782609</v>
      </c>
      <c r="BA507" s="153">
        <f>$E507/(VLOOKUP(BA$2,怪物属性!$B$4:$F$29,3,FALSE)-$G507)/IF(AZ507&lt;0,ABS(AZ507),AZ507)</f>
        <v>1.7935765413267458E-2</v>
      </c>
      <c r="BB507" s="152">
        <f>VLOOKUP(BB$2,怪物属性!$B$4:$F$29,5,FALSE)/($F507-VLOOKUP(BB$2,怪物属性!$B$4:$F$29,4,FALSE))</f>
        <v>227.24734982332154</v>
      </c>
      <c r="BC507" s="153">
        <f>$E507/(VLOOKUP(BC$2,怪物属性!$B$4:$F$29,3,FALSE)-$G507)/IF(BB507&lt;0,ABS(BB507),BB507)</f>
        <v>1.1586663285648394E-2</v>
      </c>
      <c r="BD507" s="152">
        <f>VLOOKUP(BD$2,怪物属性!$B$4:$F$29,5,FALSE)/($F507-VLOOKUP(BD$2,怪物属性!$B$4:$F$29,4,FALSE))</f>
        <v>549.84550084889645</v>
      </c>
      <c r="BE507" s="153">
        <f>$E507/(VLOOKUP(BE$2,怪物属性!$B$4:$F$29,3,FALSE)-$G507)/IF(BD507&lt;0,ABS(BD507),BD507)</f>
        <v>3.8237282090758007E-3</v>
      </c>
    </row>
    <row r="508" spans="1:57" x14ac:dyDescent="0.15">
      <c r="A508" s="30">
        <f>VLOOKUP(B508,装备升级!W:AB,静态模拟!C508+1,FALSE)+IF(静态模拟!D508=0,0,VLOOKUP(B508,装备强化!AP:AZ,静态模拟!D508+1,FALSE))</f>
        <v>29947</v>
      </c>
      <c r="B508" s="149">
        <v>45</v>
      </c>
      <c r="C508" s="149">
        <v>1</v>
      </c>
      <c r="D508" s="149">
        <v>7</v>
      </c>
      <c r="E508" s="149">
        <f t="shared" si="22"/>
        <v>35160</v>
      </c>
      <c r="F508" s="22">
        <f t="shared" si="23"/>
        <v>11720</v>
      </c>
      <c r="G508" s="22">
        <f t="shared" si="24"/>
        <v>5860</v>
      </c>
      <c r="H508" s="152">
        <f>VLOOKUP(H$2,怪物属性!$B$4:$F$29,5,FALSE)/($F508-VLOOKUP(H$2,怪物属性!$B$4:$F$29,4,FALSE))</f>
        <v>0.99360438556418451</v>
      </c>
      <c r="I508" s="153">
        <f>$E508/(VLOOKUP(I$2,怪物属性!$B$4:$F$29,3,FALSE)-$G508)/IF(H508&lt;0,ABS(H508),H508)</f>
        <v>-8.2083779265551637</v>
      </c>
      <c r="J508" s="152">
        <f>VLOOKUP(J$2,怪物属性!$B$4:$F$29,5,FALSE)/($F508-VLOOKUP(J$2,怪物属性!$B$4:$F$29,4,FALSE))</f>
        <v>1.4909428704133767</v>
      </c>
      <c r="K508" s="153">
        <f>$E508/(VLOOKUP(K$2,怪物属性!$B$4:$F$29,3,FALSE)-$G508)/IF(J508&lt;0,ABS(J508),J508)</f>
        <v>-6.0654301757624713</v>
      </c>
      <c r="L508" s="152">
        <f>VLOOKUP(L$2,怪物属性!$B$4:$F$29,5,FALSE)/($F508-VLOOKUP(L$2,怪物属性!$B$4:$F$29,4,FALSE))</f>
        <v>2.3990929705215418</v>
      </c>
      <c r="M508" s="153">
        <f>$E508/(VLOOKUP(M$2,怪物属性!$B$4:$F$29,3,FALSE)-$G508)/IF(L508&lt;0,ABS(L508),L508)</f>
        <v>-4.2320354468273029</v>
      </c>
      <c r="N508" s="152">
        <f>VLOOKUP(N$2,怪物属性!$B$4:$F$29,5,FALSE)/($F508-VLOOKUP(N$2,怪物属性!$B$4:$F$29,4,FALSE))</f>
        <v>3.1770813305133627</v>
      </c>
      <c r="O508" s="153">
        <f>$E508/(VLOOKUP(O$2,怪物属性!$B$4:$F$29,3,FALSE)-$G508)/IF(N508&lt;0,ABS(N508),N508)</f>
        <v>-3.6439779633850153</v>
      </c>
      <c r="P508" s="152">
        <f>VLOOKUP(P$2,怪物属性!$B$4:$F$29,5,FALSE)/($F508-VLOOKUP(P$2,怪物属性!$B$4:$F$29,4,FALSE))</f>
        <v>4.4876210979547899</v>
      </c>
      <c r="Q508" s="153">
        <f>$E508/(VLOOKUP(Q$2,怪物属性!$B$4:$F$29,3,FALSE)-$G508)/IF(P508&lt;0,ABS(P508),P508)</f>
        <v>-3.0041741042194285</v>
      </c>
      <c r="R508" s="152">
        <f>VLOOKUP(R$2,怪物属性!$B$4:$F$29,5,FALSE)/($F508-VLOOKUP(R$2,怪物属性!$B$4:$F$29,4,FALSE))</f>
        <v>5.618677042801556</v>
      </c>
      <c r="S508" s="153">
        <f>$E508/(VLOOKUP(S$2,怪物属性!$B$4:$F$29,3,FALSE)-$G508)/IF(R508&lt;0,ABS(R508),R508)</f>
        <v>-2.9051535891480644</v>
      </c>
      <c r="T508" s="152">
        <f>VLOOKUP(T$2,怪物属性!$B$4:$F$29,5,FALSE)/($F508-VLOOKUP(T$2,怪物属性!$B$4:$F$29,4,FALSE))</f>
        <v>7.3828013823947956</v>
      </c>
      <c r="U508" s="153">
        <f>$E508/(VLOOKUP(U$2,怪物属性!$B$4:$F$29,3,FALSE)-$G508)/IF(T508&lt;0,ABS(T508),T508)</f>
        <v>-2.7672399012375006</v>
      </c>
      <c r="V508" s="152">
        <f>VLOOKUP(V$2,怪物属性!$B$4:$F$29,5,FALSE)/($F508-VLOOKUP(V$2,怪物属性!$B$4:$F$29,4,FALSE))</f>
        <v>8.8290155440414502</v>
      </c>
      <c r="W508" s="153">
        <f>$E508/(VLOOKUP(W$2,怪物属性!$B$4:$F$29,3,FALSE)-$G508)/IF(V508&lt;0,ABS(V508),V508)</f>
        <v>-3.1039157783803368</v>
      </c>
      <c r="X508" s="152">
        <f>VLOOKUP(X$2,怪物属性!$B$4:$F$29,5,FALSE)/($F508-VLOOKUP(X$2,怪物属性!$B$4:$F$29,4,FALSE))</f>
        <v>11.08836275235176</v>
      </c>
      <c r="Y508" s="153">
        <f>$E508/(VLOOKUP(Y$2,怪物属性!$B$4:$F$29,3,FALSE)-$G508)/IF(X508&lt;0,ABS(X508),X508)</f>
        <v>-3.761437642769649</v>
      </c>
      <c r="Z508" s="152">
        <f>VLOOKUP(Z$2,怪物属性!$B$4:$F$29,5,FALSE)/($F508-VLOOKUP(Z$2,怪物属性!$B$4:$F$29,4,FALSE))</f>
        <v>12.931492070342001</v>
      </c>
      <c r="AA508" s="153">
        <f>$E508/(VLOOKUP(AA$2,怪物属性!$B$4:$F$29,3,FALSE)-$G508)/IF(Z508&lt;0,ABS(Z508),Z508)</f>
        <v>-6.8660196599827161</v>
      </c>
      <c r="AB508" s="152">
        <f>VLOOKUP(AB$2,怪物属性!$B$4:$F$29,5,FALSE)/($F508-VLOOKUP(AB$2,怪物属性!$B$4:$F$29,4,FALSE))</f>
        <v>22.539912917271408</v>
      </c>
      <c r="AC508" s="153">
        <f>$E508/(VLOOKUP(AC$2,怪物属性!$B$4:$F$29,3,FALSE)-$G508)/IF(AB508&lt;0,ABS(AB508),AB508)</f>
        <v>0.93519157629466287</v>
      </c>
      <c r="AD508" s="152">
        <f>VLOOKUP(AD$2,怪物属性!$B$4:$F$29,5,FALSE)/($F508-VLOOKUP(AD$2,怪物属性!$B$4:$F$29,4,FALSE))</f>
        <v>26.280870761916677</v>
      </c>
      <c r="AE508" s="153">
        <f>$E508/(VLOOKUP(AE$2,怪物属性!$B$4:$F$29,3,FALSE)-$G508)/IF(AD508&lt;0,ABS(AD508),AD508)</f>
        <v>0.58652135680145201</v>
      </c>
      <c r="AF508" s="152">
        <f>VLOOKUP(AF$2,怪物属性!$B$4:$F$29,5,FALSE)/($F508-VLOOKUP(AF$2,怪物属性!$B$4:$F$29,4,FALSE))</f>
        <v>31.862221069019199</v>
      </c>
      <c r="AG508" s="153">
        <f>$E508/(VLOOKUP(AG$2,怪物属性!$B$4:$F$29,3,FALSE)-$G508)/IF(AF508&lt;0,ABS(AF508),AF508)</f>
        <v>0.37881950758667149</v>
      </c>
      <c r="AH508" s="152">
        <f>VLOOKUP(AH$2,怪物属性!$B$4:$F$29,5,FALSE)/($F508-VLOOKUP(AH$2,怪物属性!$B$4:$F$29,4,FALSE))</f>
        <v>36.708164915117216</v>
      </c>
      <c r="AI508" s="153">
        <f>$E508/(VLOOKUP(AI$2,怪物属性!$B$4:$F$29,3,FALSE)-$G508)/IF(AH508&lt;0,ABS(AH508),AH508)</f>
        <v>0.26996196529146638</v>
      </c>
      <c r="AJ508" s="152">
        <f>VLOOKUP(AJ$2,怪物属性!$B$4:$F$29,5,FALSE)/($F508-VLOOKUP(AJ$2,怪物属性!$B$4:$F$29,4,FALSE))</f>
        <v>43.851727042965457</v>
      </c>
      <c r="AK508" s="153">
        <f>$E508/(VLOOKUP(AK$2,怪物属性!$B$4:$F$29,3,FALSE)-$G508)/IF(AJ508&lt;0,ABS(AJ508),AJ508)</f>
        <v>0.19044960155868251</v>
      </c>
      <c r="AL508" s="152">
        <f>VLOOKUP(AL$2,怪物属性!$B$4:$F$29,5,FALSE)/($F508-VLOOKUP(AL$2,怪物属性!$B$4:$F$29,4,FALSE))</f>
        <v>50.490357721183571</v>
      </c>
      <c r="AM508" s="153">
        <f>$E508/(VLOOKUP(AM$2,怪物属性!$B$4:$F$29,3,FALSE)-$G508)/IF(AL508&lt;0,ABS(AL508),AL508)</f>
        <v>0.14125164018778136</v>
      </c>
      <c r="AN508" s="152">
        <f>VLOOKUP(AN$2,怪物属性!$B$4:$F$29,5,FALSE)/($F508-VLOOKUP(AN$2,怪物属性!$B$4:$F$29,4,FALSE))</f>
        <v>59.750115758604721</v>
      </c>
      <c r="AO508" s="153">
        <f>$E508/(VLOOKUP(AO$2,怪物属性!$B$4:$F$29,3,FALSE)-$G508)/IF(AN508&lt;0,ABS(AN508),AN508)</f>
        <v>0.10466928900587223</v>
      </c>
      <c r="AP508" s="152">
        <f>VLOOKUP(AP$2,怪物属性!$B$4:$F$29,5,FALSE)/($F508-VLOOKUP(AP$2,怪物属性!$B$4:$F$29,4,FALSE))</f>
        <v>68.294750570590153</v>
      </c>
      <c r="AQ508" s="153">
        <f>$E508/(VLOOKUP(AQ$2,怪物属性!$B$4:$F$29,3,FALSE)-$G508)/IF(AP508&lt;0,ABS(AP508),AP508)</f>
        <v>8.0769888629302455E-2</v>
      </c>
      <c r="AR508" s="152">
        <f>VLOOKUP(AR$2,怪物属性!$B$4:$F$29,5,FALSE)/($F508-VLOOKUP(AR$2,怪物属性!$B$4:$F$29,4,FALSE))</f>
        <v>80.647526807333108</v>
      </c>
      <c r="AS508" s="153">
        <f>$E508/(VLOOKUP(AS$2,怪物属性!$B$4:$F$29,3,FALSE)-$G508)/IF(AR508&lt;0,ABS(AR508),AR508)</f>
        <v>6.1060393825386319E-2</v>
      </c>
      <c r="AT508" s="152">
        <f>VLOOKUP(AT$2,怪物属性!$B$4:$F$29,5,FALSE)/($F508-VLOOKUP(AT$2,怪物属性!$B$4:$F$29,4,FALSE))</f>
        <v>92.849330357142861</v>
      </c>
      <c r="AU508" s="153">
        <f>$E508/(VLOOKUP(AU$2,怪物属性!$B$4:$F$29,3,FALSE)-$G508)/IF(AT508&lt;0,ABS(AT508),AT508)</f>
        <v>4.7246165162220508E-2</v>
      </c>
      <c r="AV508" s="152">
        <f>VLOOKUP(AV$2,怪物属性!$B$4:$F$29,5,FALSE)/($F508-VLOOKUP(AV$2,怪物属性!$B$4:$F$29,4,FALSE))</f>
        <v>112.05437448896157</v>
      </c>
      <c r="AW508" s="153">
        <f>$E508/(VLOOKUP(AW$2,怪物属性!$B$4:$F$29,3,FALSE)-$G508)/IF(AV508&lt;0,ABS(AV508),AV508)</f>
        <v>3.4690573499021361E-2</v>
      </c>
      <c r="AX508" s="152">
        <f>VLOOKUP(AX$2,怪物属性!$B$4:$F$29,5,FALSE)/($F508-VLOOKUP(AX$2,怪物属性!$B$4:$F$29,4,FALSE))</f>
        <v>132.16943748576634</v>
      </c>
      <c r="AY508" s="153">
        <f>$E508/(VLOOKUP(AY$2,怪物属性!$B$4:$F$29,3,FALSE)-$G508)/IF(AX508&lt;0,ABS(AX508),AX508)</f>
        <v>2.6315378940072E-2</v>
      </c>
      <c r="AZ508" s="152">
        <f>VLOOKUP(AZ$2,怪物属性!$B$4:$F$29,5,FALSE)/($F508-VLOOKUP(AZ$2,怪物属性!$B$4:$F$29,4,FALSE))</f>
        <v>168.6829268292683</v>
      </c>
      <c r="BA508" s="153">
        <f>$E508/(VLOOKUP(BA$2,怪物属性!$B$4:$F$29,3,FALSE)-$G508)/IF(AZ508&lt;0,ABS(AZ508),AZ508)</f>
        <v>1.8007637468817415E-2</v>
      </c>
      <c r="BB508" s="152">
        <f>VLOOKUP(BB$2,怪物属性!$B$4:$F$29,5,FALSE)/($F508-VLOOKUP(BB$2,怪物属性!$B$4:$F$29,4,FALSE))</f>
        <v>226.44718309859155</v>
      </c>
      <c r="BC508" s="153">
        <f>$E508/(VLOOKUP(BC$2,怪物属性!$B$4:$F$29,3,FALSE)-$G508)/IF(BB508&lt;0,ABS(BB508),BB508)</f>
        <v>1.164189807218978E-2</v>
      </c>
      <c r="BD508" s="152">
        <f>VLOOKUP(BD$2,怪物属性!$B$4:$F$29,5,FALSE)/($F508-VLOOKUP(BD$2,怪物属性!$B$4:$F$29,4,FALSE))</f>
        <v>545.21717171717171</v>
      </c>
      <c r="BE508" s="153">
        <f>$E508/(VLOOKUP(BE$2,怪物属性!$B$4:$F$29,3,FALSE)-$G508)/IF(BD508&lt;0,ABS(BD508),BD508)</f>
        <v>3.8606360303030983E-3</v>
      </c>
    </row>
    <row r="509" spans="1:57" x14ac:dyDescent="0.15">
      <c r="A509" s="30">
        <f>VLOOKUP(B509,装备升级!W:AB,静态模拟!C509+1,FALSE)+IF(静态模拟!D509=0,0,VLOOKUP(B509,装备强化!AP:AZ,静态模拟!D509+1,FALSE))</f>
        <v>40099</v>
      </c>
      <c r="B509" s="149">
        <v>45</v>
      </c>
      <c r="C509" s="149">
        <v>1</v>
      </c>
      <c r="D509" s="149">
        <v>8</v>
      </c>
      <c r="E509" s="149">
        <f t="shared" si="22"/>
        <v>35190</v>
      </c>
      <c r="F509" s="22">
        <f t="shared" si="23"/>
        <v>11730</v>
      </c>
      <c r="G509" s="22">
        <f t="shared" si="24"/>
        <v>5865</v>
      </c>
      <c r="H509" s="152">
        <f>VLOOKUP(H$2,怪物属性!$B$4:$F$29,5,FALSE)/($F509-VLOOKUP(H$2,怪物属性!$B$4:$F$29,4,FALSE))</f>
        <v>0.99269739844819715</v>
      </c>
      <c r="I509" s="153">
        <f>$E509/(VLOOKUP(I$2,怪物属性!$B$4:$F$29,3,FALSE)-$G509)/IF(H509&lt;0,ABS(H509),H509)</f>
        <v>-8.213361669489629</v>
      </c>
      <c r="J509" s="152">
        <f>VLOOKUP(J$2,怪物属性!$B$4:$F$29,5,FALSE)/($F509-VLOOKUP(J$2,怪物属性!$B$4:$F$29,4,FALSE))</f>
        <v>1.4895591647331787</v>
      </c>
      <c r="K509" s="153">
        <f>$E509/(VLOOKUP(K$2,怪物属性!$B$4:$F$29,3,FALSE)-$G509)/IF(J509&lt;0,ABS(J509),J509)</f>
        <v>-6.0684405991103132</v>
      </c>
      <c r="L509" s="152">
        <f>VLOOKUP(L$2,怪物属性!$B$4:$F$29,5,FALSE)/($F509-VLOOKUP(L$2,怪物属性!$B$4:$F$29,4,FALSE))</f>
        <v>2.3968283934302437</v>
      </c>
      <c r="M509" s="153">
        <f>$E509/(VLOOKUP(M$2,怪物属性!$B$4:$F$29,3,FALSE)-$G509)/IF(L509&lt;0,ABS(L509),L509)</f>
        <v>-4.2335358056265981</v>
      </c>
      <c r="N509" s="152">
        <f>VLOOKUP(N$2,怪物属性!$B$4:$F$29,5,FALSE)/($F509-VLOOKUP(N$2,怪物属性!$B$4:$F$29,4,FALSE))</f>
        <v>3.1740299654245101</v>
      </c>
      <c r="O509" s="153">
        <f>$E509/(VLOOKUP(O$2,怪物属性!$B$4:$F$29,3,FALSE)-$G509)/IF(N509&lt;0,ABS(N509),N509)</f>
        <v>-3.6445929821998195</v>
      </c>
      <c r="P509" s="152">
        <f>VLOOKUP(P$2,怪物属性!$B$4:$F$29,5,FALSE)/($F509-VLOOKUP(P$2,怪物属性!$B$4:$F$29,4,FALSE))</f>
        <v>4.4832339427118972</v>
      </c>
      <c r="Q509" s="153">
        <f>$E509/(VLOOKUP(Q$2,怪物属性!$B$4:$F$29,3,FALSE)-$G509)/IF(P509&lt;0,ABS(P509),P509)</f>
        <v>-3.0039206433917935</v>
      </c>
      <c r="R509" s="152">
        <f>VLOOKUP(R$2,怪物属性!$B$4:$F$29,5,FALSE)/($F509-VLOOKUP(R$2,怪物属性!$B$4:$F$29,4,FALSE))</f>
        <v>5.613076846406857</v>
      </c>
      <c r="S509" s="153">
        <f>$E509/(VLOOKUP(S$2,怪物属性!$B$4:$F$29,3,FALSE)-$G509)/IF(R509&lt;0,ABS(R509),R509)</f>
        <v>-2.9037928830172599</v>
      </c>
      <c r="T509" s="152">
        <f>VLOOKUP(T$2,怪物属性!$B$4:$F$29,5,FALSE)/($F509-VLOOKUP(T$2,怪物属性!$B$4:$F$29,4,FALSE))</f>
        <v>7.3753046303818035</v>
      </c>
      <c r="U509" s="153">
        <f>$E509/(VLOOKUP(U$2,怪物属性!$B$4:$F$29,3,FALSE)-$G509)/IF(T509&lt;0,ABS(T509),T509)</f>
        <v>-2.7643849015791222</v>
      </c>
      <c r="V509" s="152">
        <f>VLOOKUP(V$2,怪物属性!$B$4:$F$29,5,FALSE)/($F509-VLOOKUP(V$2,怪物属性!$B$4:$F$29,4,FALSE))</f>
        <v>8.8198757763975149</v>
      </c>
      <c r="W509" s="153">
        <f>$E509/(VLOOKUP(W$2,怪物属性!$B$4:$F$29,3,FALSE)-$G509)/IF(V509&lt;0,ABS(V509),V509)</f>
        <v>-3.0977112676056344</v>
      </c>
      <c r="X509" s="152">
        <f>VLOOKUP(X$2,怪物属性!$B$4:$F$29,5,FALSE)/($F509-VLOOKUP(X$2,怪物属性!$B$4:$F$29,4,FALSE))</f>
        <v>11.076655052264808</v>
      </c>
      <c r="Y509" s="153">
        <f>$E509/(VLOOKUP(Y$2,怪物属性!$B$4:$F$29,3,FALSE)-$G509)/IF(X509&lt;0,ABS(X509),X509)</f>
        <v>-3.7464055090303705</v>
      </c>
      <c r="Z509" s="152">
        <f>VLOOKUP(Z$2,怪物属性!$B$4:$F$29,5,FALSE)/($F509-VLOOKUP(Z$2,怪物属性!$B$4:$F$29,4,FALSE))</f>
        <v>12.917555771096023</v>
      </c>
      <c r="AA509" s="153">
        <f>$E509/(VLOOKUP(AA$2,怪物属性!$B$4:$F$29,3,FALSE)-$G509)/IF(Z509&lt;0,ABS(Z509),Z509)</f>
        <v>-6.7935151608888873</v>
      </c>
      <c r="AB509" s="152">
        <f>VLOOKUP(AB$2,怪物属性!$B$4:$F$29,5,FALSE)/($F509-VLOOKUP(AB$2,怪物属性!$B$4:$F$29,4,FALSE))</f>
        <v>22.512684223242328</v>
      </c>
      <c r="AC509" s="153">
        <f>$E509/(VLOOKUP(AC$2,怪物属性!$B$4:$F$29,3,FALSE)-$G509)/IF(AB509&lt;0,ABS(AB509),AB509)</f>
        <v>0.93993914751539032</v>
      </c>
      <c r="AD509" s="152">
        <f>VLOOKUP(AD$2,怪物属性!$B$4:$F$29,5,FALSE)/($F509-VLOOKUP(AD$2,怪物属性!$B$4:$F$29,4,FALSE))</f>
        <v>26.248031988004499</v>
      </c>
      <c r="AE509" s="153">
        <f>$E509/(VLOOKUP(AE$2,怪物属性!$B$4:$F$29,3,FALSE)-$G509)/IF(AD509&lt;0,ABS(AD509),AD509)</f>
        <v>0.58904742586764514</v>
      </c>
      <c r="AF509" s="152">
        <f>VLOOKUP(AF$2,怪物属性!$B$4:$F$29,5,FALSE)/($F509-VLOOKUP(AF$2,怪物属性!$B$4:$F$29,4,FALSE))</f>
        <v>31.820938066856698</v>
      </c>
      <c r="AG509" s="153">
        <f>$E509/(VLOOKUP(AG$2,怪物属性!$B$4:$F$29,3,FALSE)-$G509)/IF(AF509&lt;0,ABS(AF509),AF509)</f>
        <v>0.38028735630703242</v>
      </c>
      <c r="AH509" s="152">
        <f>VLOOKUP(AH$2,怪物属性!$B$4:$F$29,5,FALSE)/($F509-VLOOKUP(AH$2,怪物属性!$B$4:$F$29,4,FALSE))</f>
        <v>36.65877287405813</v>
      </c>
      <c r="AI509" s="153">
        <f>$E509/(VLOOKUP(AI$2,怪物属性!$B$4:$F$29,3,FALSE)-$G509)/IF(AH509&lt;0,ABS(AH509),AH509)</f>
        <v>0.27093816888137817</v>
      </c>
      <c r="AJ509" s="152">
        <f>VLOOKUP(AJ$2,怪物属性!$B$4:$F$29,5,FALSE)/($F509-VLOOKUP(AJ$2,怪物属性!$B$4:$F$29,4,FALSE))</f>
        <v>43.790241166573189</v>
      </c>
      <c r="AK509" s="153">
        <f>$E509/(VLOOKUP(AK$2,怪物属性!$B$4:$F$29,3,FALSE)-$G509)/IF(AJ509&lt;0,ABS(AJ509),AJ509)</f>
        <v>0.19110670725049211</v>
      </c>
      <c r="AL509" s="152">
        <f>VLOOKUP(AL$2,怪物属性!$B$4:$F$29,5,FALSE)/($F509-VLOOKUP(AL$2,怪物属性!$B$4:$F$29,4,FALSE))</f>
        <v>50.416139938262532</v>
      </c>
      <c r="AM509" s="153">
        <f>$E509/(VLOOKUP(AM$2,怪物属性!$B$4:$F$29,3,FALSE)-$G509)/IF(AL509&lt;0,ABS(AL509),AL509)</f>
        <v>0.14172401286025271</v>
      </c>
      <c r="AN509" s="152">
        <f>VLOOKUP(AN$2,怪物属性!$B$4:$F$29,5,FALSE)/($F509-VLOOKUP(AN$2,怪物属性!$B$4:$F$29,4,FALSE))</f>
        <v>59.658036677454156</v>
      </c>
      <c r="AO509" s="153">
        <f>$E509/(VLOOKUP(AO$2,怪物属性!$B$4:$F$29,3,FALSE)-$G509)/IF(AN509&lt;0,ABS(AN509),AN509)</f>
        <v>0.105013682032953</v>
      </c>
      <c r="AP509" s="152">
        <f>VLOOKUP(AP$2,怪物属性!$B$4:$F$29,5,FALSE)/($F509-VLOOKUP(AP$2,怪物属性!$B$4:$F$29,4,FALSE))</f>
        <v>68.18359375</v>
      </c>
      <c r="AQ509" s="153">
        <f>$E509/(VLOOKUP(AQ$2,怪物属性!$B$4:$F$29,3,FALSE)-$G509)/IF(AP509&lt;0,ABS(AP509),AP509)</f>
        <v>8.1034159165490213E-2</v>
      </c>
      <c r="AR509" s="152">
        <f>VLOOKUP(AR$2,怪物属性!$B$4:$F$29,5,FALSE)/($F509-VLOOKUP(AR$2,怪物属性!$B$4:$F$29,4,FALSE))</f>
        <v>80.508287292817684</v>
      </c>
      <c r="AS509" s="153">
        <f>$E509/(VLOOKUP(AS$2,怪物属性!$B$4:$F$29,3,FALSE)-$G509)/IF(AR509&lt;0,ABS(AR509),AR509)</f>
        <v>6.1261087443236689E-2</v>
      </c>
      <c r="AT509" s="152">
        <f>VLOOKUP(AT$2,怪物属性!$B$4:$F$29,5,FALSE)/($F509-VLOOKUP(AT$2,怪物属性!$B$4:$F$29,4,FALSE))</f>
        <v>92.676940215373193</v>
      </c>
      <c r="AU509" s="153">
        <f>$E509/(VLOOKUP(AU$2,怪物属性!$B$4:$F$29,3,FALSE)-$G509)/IF(AT509&lt;0,ABS(AT509),AT509)</f>
        <v>4.7404008124963336E-2</v>
      </c>
      <c r="AV509" s="152">
        <f>VLOOKUP(AV$2,怪物属性!$B$4:$F$29,5,FALSE)/($F509-VLOOKUP(AV$2,怪物属性!$B$4:$F$29,4,FALSE))</f>
        <v>111.82578539371686</v>
      </c>
      <c r="AW509" s="153">
        <f>$E509/(VLOOKUP(AW$2,怪物属性!$B$4:$F$29,3,FALSE)-$G509)/IF(AV509&lt;0,ABS(AV509),AV509)</f>
        <v>3.4810389225873178E-2</v>
      </c>
      <c r="AX509" s="152">
        <f>VLOOKUP(AX$2,怪物属性!$B$4:$F$29,5,FALSE)/($F509-VLOOKUP(AX$2,怪物属性!$B$4:$F$29,4,FALSE))</f>
        <v>131.86912065439674</v>
      </c>
      <c r="AY509" s="153">
        <f>$E509/(VLOOKUP(AY$2,怪物属性!$B$4:$F$29,3,FALSE)-$G509)/IF(AX509&lt;0,ABS(AX509),AX509)</f>
        <v>2.6410876785285149E-2</v>
      </c>
      <c r="AZ509" s="152">
        <f>VLOOKUP(AZ$2,怪物属性!$B$4:$F$29,5,FALSE)/($F509-VLOOKUP(AZ$2,怪物属性!$B$4:$F$29,4,FALSE))</f>
        <v>168.22702702702702</v>
      </c>
      <c r="BA509" s="153">
        <f>$E509/(VLOOKUP(BA$2,怪物属性!$B$4:$F$29,3,FALSE)-$G509)/IF(AZ509&lt;0,ABS(AZ509),AZ509)</f>
        <v>1.8079654958151978E-2</v>
      </c>
      <c r="BB509" s="152">
        <f>VLOOKUP(BB$2,怪物属性!$B$4:$F$29,5,FALSE)/($F509-VLOOKUP(BB$2,怪物属性!$B$4:$F$29,4,FALSE))</f>
        <v>225.65263157894736</v>
      </c>
      <c r="BC509" s="153">
        <f>$E509/(VLOOKUP(BC$2,怪物属性!$B$4:$F$29,3,FALSE)-$G509)/IF(BB509&lt;0,ABS(BB509),BB509)</f>
        <v>1.1697244268439533E-2</v>
      </c>
      <c r="BD509" s="152">
        <f>VLOOKUP(BD$2,怪物属性!$B$4:$F$29,5,FALSE)/($F509-VLOOKUP(BD$2,怪物属性!$B$4:$F$29,4,FALSE))</f>
        <v>540.66611018363938</v>
      </c>
      <c r="BE509" s="153">
        <f>$E509/(VLOOKUP(BE$2,怪物属性!$B$4:$F$29,3,FALSE)-$G509)/IF(BD509&lt;0,ABS(BD509),BD509)</f>
        <v>3.8976214254727204E-3</v>
      </c>
    </row>
    <row r="510" spans="1:57" x14ac:dyDescent="0.15">
      <c r="A510" s="30">
        <f>VLOOKUP(B510,装备升级!W:AB,静态模拟!C510+1,FALSE)+IF(静态模拟!D510=0,0,VLOOKUP(B510,装备强化!AP:AZ,静态模拟!D510+1,FALSE))</f>
        <v>53579</v>
      </c>
      <c r="B510" s="149">
        <v>45</v>
      </c>
      <c r="C510" s="149">
        <v>1</v>
      </c>
      <c r="D510" s="149">
        <v>9</v>
      </c>
      <c r="E510" s="149">
        <f t="shared" si="22"/>
        <v>35220</v>
      </c>
      <c r="F510" s="22">
        <f t="shared" si="23"/>
        <v>11740</v>
      </c>
      <c r="G510" s="22">
        <f t="shared" si="24"/>
        <v>5870</v>
      </c>
      <c r="H510" s="152">
        <f>VLOOKUP(H$2,怪物属性!$B$4:$F$29,5,FALSE)/($F510-VLOOKUP(H$2,怪物属性!$B$4:$F$29,4,FALSE))</f>
        <v>0.99179206566347466</v>
      </c>
      <c r="I510" s="153">
        <f>$E510/(VLOOKUP(I$2,怪物属性!$B$4:$F$29,3,FALSE)-$G510)/IF(H510&lt;0,ABS(H510),H510)</f>
        <v>-8.2183466470883992</v>
      </c>
      <c r="J510" s="152">
        <f>VLOOKUP(J$2,怪物属性!$B$4:$F$29,5,FALSE)/($F510-VLOOKUP(J$2,怪物属性!$B$4:$F$29,4,FALSE))</f>
        <v>1.4881780250347705</v>
      </c>
      <c r="K510" s="153">
        <f>$E510/(VLOOKUP(K$2,怪物属性!$B$4:$F$29,3,FALSE)-$G510)/IF(J510&lt;0,ABS(J510),J510)</f>
        <v>-6.0714528898116944</v>
      </c>
      <c r="L510" s="152">
        <f>VLOOKUP(L$2,怪物属性!$B$4:$F$29,5,FALSE)/($F510-VLOOKUP(L$2,怪物属性!$B$4:$F$29,4,FALSE))</f>
        <v>2.3945680875141457</v>
      </c>
      <c r="M510" s="153">
        <f>$E510/(VLOOKUP(M$2,怪物属性!$B$4:$F$29,3,FALSE)-$G510)/IF(L510&lt;0,ABS(L510),L510)</f>
        <v>-4.2350386481292084</v>
      </c>
      <c r="N510" s="152">
        <f>VLOOKUP(N$2,怪物属性!$B$4:$F$29,5,FALSE)/($F510-VLOOKUP(N$2,怪物属性!$B$4:$F$29,4,FALSE))</f>
        <v>3.1709844559585494</v>
      </c>
      <c r="O510" s="153">
        <f>$E510/(VLOOKUP(O$2,怪物属性!$B$4:$F$29,3,FALSE)-$G510)/IF(N510&lt;0,ABS(N510),N510)</f>
        <v>-3.6452119410284625</v>
      </c>
      <c r="P510" s="152">
        <f>VLOOKUP(P$2,怪物属性!$B$4:$F$29,5,FALSE)/($F510-VLOOKUP(P$2,怪物属性!$B$4:$F$29,4,FALSE))</f>
        <v>4.4788553569684542</v>
      </c>
      <c r="Q510" s="153">
        <f>$E510/(VLOOKUP(Q$2,怪物属性!$B$4:$F$29,3,FALSE)-$G510)/IF(P510&lt;0,ABS(P510),P510)</f>
        <v>-3.0036731482595593</v>
      </c>
      <c r="R510" s="152">
        <f>VLOOKUP(R$2,怪物属性!$B$4:$F$29,5,FALSE)/($F510-VLOOKUP(R$2,怪物属性!$B$4:$F$29,4,FALSE))</f>
        <v>5.6074878024494677</v>
      </c>
      <c r="S510" s="153">
        <f>$E510/(VLOOKUP(S$2,怪物属性!$B$4:$F$29,3,FALSE)-$G510)/IF(R510&lt;0,ABS(R510),R510)</f>
        <v>-2.9024433881743876</v>
      </c>
      <c r="T510" s="152">
        <f>VLOOKUP(T$2,怪物属性!$B$4:$F$29,5,FALSE)/($F510-VLOOKUP(T$2,怪物属性!$B$4:$F$29,4,FALSE))</f>
        <v>7.3678230878474338</v>
      </c>
      <c r="U510" s="153">
        <f>$E510/(VLOOKUP(U$2,怪物属性!$B$4:$F$29,3,FALSE)-$G510)/IF(T510&lt;0,ABS(T510),T510)</f>
        <v>-2.7615511675580975</v>
      </c>
      <c r="V510" s="152">
        <f>VLOOKUP(V$2,怪物属性!$B$4:$F$29,5,FALSE)/($F510-VLOOKUP(V$2,怪物属性!$B$4:$F$29,4,FALSE))</f>
        <v>8.8107549120992754</v>
      </c>
      <c r="W510" s="153">
        <f>$E510/(VLOOKUP(W$2,怪物属性!$B$4:$F$29,3,FALSE)-$G510)/IF(V510&lt;0,ABS(V510),V510)</f>
        <v>-3.0915601886648587</v>
      </c>
      <c r="X510" s="152">
        <f>VLOOKUP(X$2,怪物属性!$B$4:$F$29,5,FALSE)/($F510-VLOOKUP(X$2,怪物属性!$B$4:$F$29,4,FALSE))</f>
        <v>11.064972049361881</v>
      </c>
      <c r="Y510" s="153">
        <f>$E510/(VLOOKUP(Y$2,怪物属性!$B$4:$F$29,3,FALSE)-$G510)/IF(X510&lt;0,ABS(X510),X510)</f>
        <v>-3.7315563069309725</v>
      </c>
      <c r="Z510" s="152">
        <f>VLOOKUP(Z$2,怪物属性!$B$4:$F$29,5,FALSE)/($F510-VLOOKUP(Z$2,怪物属性!$B$4:$F$29,4,FALSE))</f>
        <v>12.903649477877059</v>
      </c>
      <c r="AA510" s="153">
        <f>$E510/(VLOOKUP(AA$2,怪物属性!$B$4:$F$29,3,FALSE)-$G510)/IF(Z510&lt;0,ABS(Z510),Z510)</f>
        <v>-6.7228088163456947</v>
      </c>
      <c r="AB510" s="152">
        <f>VLOOKUP(AB$2,怪物属性!$B$4:$F$29,5,FALSE)/($F510-VLOOKUP(AB$2,怪物属性!$B$4:$F$29,4,FALSE))</f>
        <v>22.485521235521237</v>
      </c>
      <c r="AC510" s="153">
        <f>$E510/(VLOOKUP(AC$2,怪物属性!$B$4:$F$29,3,FALSE)-$G510)/IF(AB510&lt;0,ABS(AB510),AB510)</f>
        <v>0.94471729490452727</v>
      </c>
      <c r="AD510" s="152">
        <f>VLOOKUP(AD$2,怪物属性!$B$4:$F$29,5,FALSE)/($F510-VLOOKUP(AD$2,怪物属性!$B$4:$F$29,4,FALSE))</f>
        <v>26.215275177836016</v>
      </c>
      <c r="AE510" s="153">
        <f>$E510/(VLOOKUP(AE$2,怪物属性!$B$4:$F$29,3,FALSE)-$G510)/IF(AD510&lt;0,ABS(AD510),AD510)</f>
        <v>0.59158587581302513</v>
      </c>
      <c r="AF510" s="152">
        <f>VLOOKUP(AF$2,怪物属性!$B$4:$F$29,5,FALSE)/($F510-VLOOKUP(AF$2,怪物属性!$B$4:$F$29,4,FALSE))</f>
        <v>31.779761904761905</v>
      </c>
      <c r="AG510" s="153">
        <f>$E510/(VLOOKUP(AG$2,怪物属性!$B$4:$F$29,3,FALSE)-$G510)/IF(AF510&lt;0,ABS(AF510),AF510)</f>
        <v>0.38176110290670107</v>
      </c>
      <c r="AH510" s="152">
        <f>VLOOKUP(AH$2,怪物属性!$B$4:$F$29,5,FALSE)/($F510-VLOOKUP(AH$2,怪物属性!$B$4:$F$29,4,FALSE))</f>
        <v>36.609513571620532</v>
      </c>
      <c r="AI510" s="153">
        <f>$E510/(VLOOKUP(AI$2,怪物属性!$B$4:$F$29,3,FALSE)-$G510)/IF(AH510&lt;0,ABS(AH510),AH510)</f>
        <v>0.27191775412505165</v>
      </c>
      <c r="AJ510" s="152">
        <f>VLOOKUP(AJ$2,怪物属性!$B$4:$F$29,5,FALSE)/($F510-VLOOKUP(AJ$2,怪物属性!$B$4:$F$29,4,FALSE))</f>
        <v>43.728927471296558</v>
      </c>
      <c r="AK510" s="153">
        <f>$E510/(VLOOKUP(AK$2,怪物属性!$B$4:$F$29,3,FALSE)-$G510)/IF(AJ510&lt;0,ABS(AJ510),AJ510)</f>
        <v>0.19176583489770302</v>
      </c>
      <c r="AL510" s="152">
        <f>VLOOKUP(AL$2,怪物属性!$B$4:$F$29,5,FALSE)/($F510-VLOOKUP(AL$2,怪物属性!$B$4:$F$29,4,FALSE))</f>
        <v>50.342140026420083</v>
      </c>
      <c r="AM510" s="153">
        <f>$E510/(VLOOKUP(AM$2,怪物属性!$B$4:$F$29,3,FALSE)-$G510)/IF(AL510&lt;0,ABS(AL510),AL510)</f>
        <v>0.14219770120239184</v>
      </c>
      <c r="AN510" s="152">
        <f>VLOOKUP(AN$2,怪物属性!$B$4:$F$29,5,FALSE)/($F510-VLOOKUP(AN$2,怪物属性!$B$4:$F$29,4,FALSE))</f>
        <v>59.566240960147717</v>
      </c>
      <c r="AO510" s="153">
        <f>$E510/(VLOOKUP(AO$2,怪物属性!$B$4:$F$29,3,FALSE)-$G510)/IF(AN510&lt;0,ABS(AN510),AN510)</f>
        <v>0.10535896490915576</v>
      </c>
      <c r="AP510" s="152">
        <f>VLOOKUP(AP$2,怪物属性!$B$4:$F$29,5,FALSE)/($F510-VLOOKUP(AP$2,怪物属性!$B$4:$F$29,4,FALSE))</f>
        <v>68.072798180045496</v>
      </c>
      <c r="AQ510" s="153">
        <f>$E510/(VLOOKUP(AQ$2,怪物属性!$B$4:$F$29,3,FALSE)-$G510)/IF(AP510&lt;0,ABS(AP510),AP510)</f>
        <v>8.1299070015903335E-2</v>
      </c>
      <c r="AR510" s="152">
        <f>VLOOKUP(AR$2,怪物属性!$B$4:$F$29,5,FALSE)/($F510-VLOOKUP(AR$2,怪物属性!$B$4:$F$29,4,FALSE))</f>
        <v>80.369527749052054</v>
      </c>
      <c r="AS510" s="153">
        <f>$E510/(VLOOKUP(AS$2,怪物属性!$B$4:$F$29,3,FALSE)-$G510)/IF(AR510&lt;0,ABS(AR510),AR510)</f>
        <v>6.1462243003643176E-2</v>
      </c>
      <c r="AT510" s="152">
        <f>VLOOKUP(AT$2,怪物属性!$B$4:$F$29,5,FALSE)/($F510-VLOOKUP(AT$2,怪物属性!$B$4:$F$29,4,FALSE))</f>
        <v>92.505189028910308</v>
      </c>
      <c r="AU510" s="153">
        <f>$E510/(VLOOKUP(AU$2,怪物属性!$B$4:$F$29,3,FALSE)-$G510)/IF(AT510&lt;0,ABS(AT510),AT510)</f>
        <v>4.7562198427348407E-2</v>
      </c>
      <c r="AV510" s="152">
        <f>VLOOKUP(AV$2,怪物属性!$B$4:$F$29,5,FALSE)/($F510-VLOOKUP(AV$2,怪物属性!$B$4:$F$29,4,FALSE))</f>
        <v>111.59812703583061</v>
      </c>
      <c r="AW510" s="153">
        <f>$E510/(VLOOKUP(AW$2,怪物属性!$B$4:$F$29,3,FALSE)-$G510)/IF(AV510&lt;0,ABS(AV510),AV510)</f>
        <v>3.4930458711245088E-2</v>
      </c>
      <c r="AX510" s="152">
        <f>VLOOKUP(AX$2,怪物属性!$B$4:$F$29,5,FALSE)/($F510-VLOOKUP(AX$2,怪物属性!$B$4:$F$29,4,FALSE))</f>
        <v>131.57016549535254</v>
      </c>
      <c r="AY510" s="153">
        <f>$E510/(VLOOKUP(AY$2,怪物属性!$B$4:$F$29,3,FALSE)-$G510)/IF(AX510&lt;0,ABS(AX510),AX510)</f>
        <v>2.6506571563525521E-2</v>
      </c>
      <c r="AZ510" s="152">
        <f>VLOOKUP(AZ$2,怪物属性!$B$4:$F$29,5,FALSE)/($F510-VLOOKUP(AZ$2,怪物属性!$B$4:$F$29,4,FALSE))</f>
        <v>167.77358490566039</v>
      </c>
      <c r="BA510" s="153">
        <f>$E510/(VLOOKUP(BA$2,怪物属性!$B$4:$F$29,3,FALSE)-$G510)/IF(AZ510&lt;0,ABS(AZ510),AZ510)</f>
        <v>1.8151818069901213E-2</v>
      </c>
      <c r="BB510" s="152">
        <f>VLOOKUP(BB$2,怪物属性!$B$4:$F$29,5,FALSE)/($F510-VLOOKUP(BB$2,怪物属性!$B$4:$F$29,4,FALSE))</f>
        <v>224.86363636363637</v>
      </c>
      <c r="BC510" s="153">
        <f>$E510/(VLOOKUP(BC$2,怪物属性!$B$4:$F$29,3,FALSE)-$G510)/IF(BB510&lt;0,ABS(BB510),BB510)</f>
        <v>1.175270199979314E-2</v>
      </c>
      <c r="BD510" s="152">
        <f>VLOOKUP(BD$2,怪物属性!$B$4:$F$29,5,FALSE)/($F510-VLOOKUP(BD$2,怪物属性!$B$4:$F$29,4,FALSE))</f>
        <v>536.19039735099341</v>
      </c>
      <c r="BE510" s="153">
        <f>$E510/(VLOOKUP(BE$2,怪物属性!$B$4:$F$29,3,FALSE)-$G510)/IF(BD510&lt;0,ABS(BD510),BD510)</f>
        <v>3.9346844642869023E-3</v>
      </c>
    </row>
    <row r="511" spans="1:57" x14ac:dyDescent="0.15">
      <c r="A511" s="30">
        <f>VLOOKUP(B511,装备升级!W:AB,静态模拟!C511+1,FALSE)+IF(静态模拟!D511=0,0,VLOOKUP(B511,装备强化!AP:AZ,静态模拟!D511+1,FALSE))</f>
        <v>71157</v>
      </c>
      <c r="B511" s="149">
        <v>45</v>
      </c>
      <c r="C511" s="149">
        <v>1</v>
      </c>
      <c r="D511" s="149">
        <v>10</v>
      </c>
      <c r="E511" s="149">
        <f t="shared" si="22"/>
        <v>35250</v>
      </c>
      <c r="F511" s="22">
        <f t="shared" si="23"/>
        <v>11750</v>
      </c>
      <c r="G511" s="22">
        <f t="shared" si="24"/>
        <v>5875</v>
      </c>
      <c r="H511" s="152">
        <f>VLOOKUP(H$2,怪物属性!$B$4:$F$29,5,FALSE)/($F511-VLOOKUP(H$2,怪物属性!$B$4:$F$29,4,FALSE))</f>
        <v>0.99088838268792712</v>
      </c>
      <c r="I511" s="153">
        <f>$E511/(VLOOKUP(I$2,怪物属性!$B$4:$F$29,3,FALSE)-$G511)/IF(H511&lt;0,ABS(H511),H511)</f>
        <v>-8.2233328550703835</v>
      </c>
      <c r="J511" s="152">
        <f>VLOOKUP(J$2,怪物属性!$B$4:$F$29,5,FALSE)/($F511-VLOOKUP(J$2,怪物属性!$B$4:$F$29,4,FALSE))</f>
        <v>1.4867994441871237</v>
      </c>
      <c r="K511" s="153">
        <f>$E511/(VLOOKUP(K$2,怪物属性!$B$4:$F$29,3,FALSE)-$G511)/IF(J511&lt;0,ABS(J511),J511)</f>
        <v>-6.0744670406900036</v>
      </c>
      <c r="L511" s="152">
        <f>VLOOKUP(L$2,怪物属性!$B$4:$F$29,5,FALSE)/($F511-VLOOKUP(L$2,怪物属性!$B$4:$F$29,4,FALSE))</f>
        <v>2.3923120407009608</v>
      </c>
      <c r="M511" s="153">
        <f>$E511/(VLOOKUP(M$2,怪物属性!$B$4:$F$29,3,FALSE)-$G511)/IF(L511&lt;0,ABS(L511),L511)</f>
        <v>-4.2365439636233591</v>
      </c>
      <c r="N511" s="152">
        <f>VLOOKUP(N$2,怪物属性!$B$4:$F$29,5,FALSE)/($F511-VLOOKUP(N$2,怪物属性!$B$4:$F$29,4,FALSE))</f>
        <v>3.1679447852760738</v>
      </c>
      <c r="O511" s="153">
        <f>$E511/(VLOOKUP(O$2,怪物属性!$B$4:$F$29,3,FALSE)-$G511)/IF(N511&lt;0,ABS(N511),N511)</f>
        <v>-3.6458348205065239</v>
      </c>
      <c r="P511" s="152">
        <f>VLOOKUP(P$2,怪物属性!$B$4:$F$29,5,FALSE)/($F511-VLOOKUP(P$2,怪物属性!$B$4:$F$29,4,FALSE))</f>
        <v>4.4744853156405506</v>
      </c>
      <c r="Q511" s="153">
        <f>$E511/(VLOOKUP(Q$2,怪物属性!$B$4:$F$29,3,FALSE)-$G511)/IF(P511&lt;0,ABS(P511),P511)</f>
        <v>-3.0034315847070459</v>
      </c>
      <c r="R511" s="152">
        <f>VLOOKUP(R$2,怪物属性!$B$4:$F$29,5,FALSE)/($F511-VLOOKUP(R$2,怪物属性!$B$4:$F$29,4,FALSE))</f>
        <v>5.6019098776484633</v>
      </c>
      <c r="S511" s="153">
        <f>$E511/(VLOOKUP(S$2,怪物属性!$B$4:$F$29,3,FALSE)-$G511)/IF(R511&lt;0,ABS(R511),R511)</f>
        <v>-2.9011050270863374</v>
      </c>
      <c r="T511" s="152">
        <f>VLOOKUP(T$2,怪物属性!$B$4:$F$29,5,FALSE)/($F511-VLOOKUP(T$2,怪物属性!$B$4:$F$29,4,FALSE))</f>
        <v>7.3603567085528985</v>
      </c>
      <c r="U511" s="153">
        <f>$E511/(VLOOKUP(U$2,怪物属性!$B$4:$F$29,3,FALSE)-$G511)/IF(T511&lt;0,ABS(T511),T511)</f>
        <v>-2.7587385154275599</v>
      </c>
      <c r="V511" s="152">
        <f>VLOOKUP(V$2,怪物属性!$B$4:$F$29,5,FALSE)/($F511-VLOOKUP(V$2,怪物属性!$B$4:$F$29,4,FALSE))</f>
        <v>8.8016528925619841</v>
      </c>
      <c r="W511" s="153">
        <f>$E511/(VLOOKUP(W$2,怪物属性!$B$4:$F$29,3,FALSE)-$G511)/IF(V511&lt;0,ABS(V511),V511)</f>
        <v>-3.0854619240868941</v>
      </c>
      <c r="X511" s="152">
        <f>VLOOKUP(X$2,怪物属性!$B$4:$F$29,5,FALSE)/($F511-VLOOKUP(X$2,怪物属性!$B$4:$F$29,4,FALSE))</f>
        <v>11.053313665577916</v>
      </c>
      <c r="Y511" s="153">
        <f>$E511/(VLOOKUP(Y$2,怪物属性!$B$4:$F$29,3,FALSE)-$G511)/IF(X511&lt;0,ABS(X511),X511)</f>
        <v>-3.7168868383658631</v>
      </c>
      <c r="Z511" s="152">
        <f>VLOOKUP(Z$2,怪物属性!$B$4:$F$29,5,FALSE)/($F511-VLOOKUP(Z$2,怪物属性!$B$4:$F$29,4,FALSE))</f>
        <v>12.889773093881063</v>
      </c>
      <c r="AA511" s="153">
        <f>$E511/(VLOOKUP(AA$2,怪物属性!$B$4:$F$29,3,FALSE)-$G511)/IF(Z511&lt;0,ABS(Z511),Z511)</f>
        <v>-6.6538350002746469</v>
      </c>
      <c r="AB511" s="152">
        <f>VLOOKUP(AB$2,怪物属性!$B$4:$F$29,5,FALSE)/($F511-VLOOKUP(AB$2,怪物属性!$B$4:$F$29,4,FALSE))</f>
        <v>22.458423716558208</v>
      </c>
      <c r="AC511" s="153">
        <f>$E511/(VLOOKUP(AC$2,怪物属性!$B$4:$F$29,3,FALSE)-$G511)/IF(AB511&lt;0,ABS(AB511),AB511)</f>
        <v>0.94952629592276749</v>
      </c>
      <c r="AD511" s="152">
        <f>VLOOKUP(AD$2,怪物属性!$B$4:$F$29,5,FALSE)/($F511-VLOOKUP(AD$2,怪物属性!$B$4:$F$29,4,FALSE))</f>
        <v>26.18260002492833</v>
      </c>
      <c r="AE511" s="153">
        <f>$E511/(VLOOKUP(AE$2,怪物属性!$B$4:$F$29,3,FALSE)-$G511)/IF(AD511&lt;0,ABS(AD511),AD511)</f>
        <v>0.59413678859398544</v>
      </c>
      <c r="AF511" s="152">
        <f>VLOOKUP(AF$2,怪物属性!$B$4:$F$29,5,FALSE)/($F511-VLOOKUP(AF$2,怪物属性!$B$4:$F$29,4,FALSE))</f>
        <v>31.738692168518998</v>
      </c>
      <c r="AG511" s="153">
        <f>$E511/(VLOOKUP(AG$2,怪物属性!$B$4:$F$29,3,FALSE)-$G511)/IF(AF511&lt;0,ABS(AF511),AF511)</f>
        <v>0.38324077791300293</v>
      </c>
      <c r="AH511" s="152">
        <f>VLOOKUP(AH$2,怪物属性!$B$4:$F$29,5,FALSE)/($F511-VLOOKUP(AH$2,怪物属性!$B$4:$F$29,4,FALSE))</f>
        <v>36.560386473429951</v>
      </c>
      <c r="AI511" s="153">
        <f>$E511/(VLOOKUP(AI$2,怪物属性!$B$4:$F$29,3,FALSE)-$G511)/IF(AH511&lt;0,ABS(AH511),AH511)</f>
        <v>0.27290073537991838</v>
      </c>
      <c r="AJ511" s="152">
        <f>VLOOKUP(AJ$2,怪物属性!$B$4:$F$29,5,FALSE)/($F511-VLOOKUP(AJ$2,怪物属性!$B$4:$F$29,4,FALSE))</f>
        <v>43.667785234899327</v>
      </c>
      <c r="AK511" s="153">
        <f>$E511/(VLOOKUP(AK$2,怪物属性!$B$4:$F$29,3,FALSE)-$G511)/IF(AJ511&lt;0,ABS(AJ511),AJ511)</f>
        <v>0.19242699173019151</v>
      </c>
      <c r="AL511" s="152">
        <f>VLOOKUP(AL$2,怪物属性!$B$4:$F$29,5,FALSE)/($F511-VLOOKUP(AL$2,怪物属性!$B$4:$F$29,4,FALSE))</f>
        <v>50.268357027700425</v>
      </c>
      <c r="AM511" s="153">
        <f>$E511/(VLOOKUP(AM$2,怪物属性!$B$4:$F$29,3,FALSE)-$G511)/IF(AL511&lt;0,ABS(AL511),AL511)</f>
        <v>0.14267270922946734</v>
      </c>
      <c r="AN511" s="152">
        <f>VLOOKUP(AN$2,怪物属性!$B$4:$F$29,5,FALSE)/($F511-VLOOKUP(AN$2,怪物属性!$B$4:$F$29,4,FALSE))</f>
        <v>59.474727300660625</v>
      </c>
      <c r="AO511" s="153">
        <f>$E511/(VLOOKUP(AO$2,怪物属性!$B$4:$F$29,3,FALSE)-$G511)/IF(AN511&lt;0,ABS(AN511),AN511)</f>
        <v>0.1057051400150293</v>
      </c>
      <c r="AP511" s="152">
        <f>VLOOKUP(AP$2,怪物属性!$B$4:$F$29,5,FALSE)/($F511-VLOOKUP(AP$2,怪物属性!$B$4:$F$29,4,FALSE))</f>
        <v>67.962362102530818</v>
      </c>
      <c r="AQ511" s="153">
        <f>$E511/(VLOOKUP(AQ$2,怪物属性!$B$4:$F$29,3,FALSE)-$G511)/IF(AP511&lt;0,ABS(AP511),AP511)</f>
        <v>8.156462269095438E-2</v>
      </c>
      <c r="AR511" s="152">
        <f>VLOOKUP(AR$2,怪物属性!$B$4:$F$29,5,FALSE)/($F511-VLOOKUP(AR$2,怪物属性!$B$4:$F$29,4,FALSE))</f>
        <v>80.231245698554716</v>
      </c>
      <c r="AS511" s="153">
        <f>$E511/(VLOOKUP(AS$2,怪物属性!$B$4:$F$29,3,FALSE)-$G511)/IF(AR511&lt;0,ABS(AR511),AR511)</f>
        <v>6.1663861479116407E-2</v>
      </c>
      <c r="AT511" s="152">
        <f>VLOOKUP(AT$2,怪物属性!$B$4:$F$29,5,FALSE)/($F511-VLOOKUP(AT$2,怪物属性!$B$4:$F$29,4,FALSE))</f>
        <v>92.334073251942286</v>
      </c>
      <c r="AU511" s="153">
        <f>$E511/(VLOOKUP(AU$2,怪物属性!$B$4:$F$29,3,FALSE)-$G511)/IF(AT511&lt;0,ABS(AT511),AT511)</f>
        <v>4.7720736720637556E-2</v>
      </c>
      <c r="AV511" s="152">
        <f>VLOOKUP(AV$2,怪物属性!$B$4:$F$29,5,FALSE)/($F511-VLOOKUP(AV$2,怪物属性!$B$4:$F$29,4,FALSE))</f>
        <v>111.37139374238114</v>
      </c>
      <c r="AW511" s="153">
        <f>$E511/(VLOOKUP(AW$2,怪物属性!$B$4:$F$29,3,FALSE)-$G511)/IF(AV511&lt;0,ABS(AV511),AV511)</f>
        <v>3.5050782376662863E-2</v>
      </c>
      <c r="AX511" s="152">
        <f>VLOOKUP(AX$2,怪物属性!$B$4:$F$29,5,FALSE)/($F511-VLOOKUP(AX$2,怪物属性!$B$4:$F$29,4,FALSE))</f>
        <v>131.27256276860439</v>
      </c>
      <c r="AY511" s="153">
        <f>$E511/(VLOOKUP(AY$2,怪物属性!$B$4:$F$29,3,FALSE)-$G511)/IF(AX511&lt;0,ABS(AX511),AX511)</f>
        <v>2.6602463567441753E-2</v>
      </c>
      <c r="AZ511" s="152">
        <f>VLOOKUP(AZ$2,怪物属性!$B$4:$F$29,5,FALSE)/($F511-VLOOKUP(AZ$2,怪物属性!$B$4:$F$29,4,FALSE))</f>
        <v>167.32258064516128</v>
      </c>
      <c r="BA511" s="153">
        <f>$E511/(VLOOKUP(BA$2,怪物属性!$B$4:$F$29,3,FALSE)-$G511)/IF(AZ511&lt;0,ABS(AZ511),AZ511)</f>
        <v>1.8224126993021551E-2</v>
      </c>
      <c r="BB511" s="152">
        <f>VLOOKUP(BB$2,怪物属性!$B$4:$F$29,5,FALSE)/($F511-VLOOKUP(BB$2,怪物属性!$B$4:$F$29,4,FALSE))</f>
        <v>224.08013937282229</v>
      </c>
      <c r="BC511" s="153">
        <f>$E511/(VLOOKUP(BC$2,怪物属性!$B$4:$F$29,3,FALSE)-$G511)/IF(BB511&lt;0,ABS(BB511),BB511)</f>
        <v>1.1808271391834341E-2</v>
      </c>
      <c r="BD511" s="152">
        <f>VLOOKUP(BD$2,怪物属性!$B$4:$F$29,5,FALSE)/($F511-VLOOKUP(BD$2,怪物属性!$B$4:$F$29,4,FALSE))</f>
        <v>531.78817733990149</v>
      </c>
      <c r="BE511" s="153">
        <f>$E511/(VLOOKUP(BE$2,怪物属性!$B$4:$F$29,3,FALSE)-$G511)/IF(BD511&lt;0,ABS(BD511),BD511)</f>
        <v>3.9718252165314135E-3</v>
      </c>
    </row>
    <row r="512" spans="1:57" x14ac:dyDescent="0.15">
      <c r="A512" s="30">
        <f>VLOOKUP(B512,装备升级!W:AB,静态模拟!C512+1,FALSE)+IF(静态模拟!D512=0,0,VLOOKUP(B512,装备强化!AP:AZ,静态模拟!D512+1,FALSE))</f>
        <v>121</v>
      </c>
      <c r="B512" s="149">
        <v>45</v>
      </c>
      <c r="C512" s="149">
        <v>2</v>
      </c>
      <c r="D512" s="149">
        <v>0</v>
      </c>
      <c r="E512" s="149">
        <f t="shared" si="22"/>
        <v>53730</v>
      </c>
      <c r="F512" s="22">
        <f t="shared" si="23"/>
        <v>17910</v>
      </c>
      <c r="G512" s="22">
        <f t="shared" si="24"/>
        <v>8955</v>
      </c>
      <c r="H512" s="152">
        <f>VLOOKUP(H$2,怪物属性!$B$4:$F$29,5,FALSE)/($F512-VLOOKUP(H$2,怪物属性!$B$4:$F$29,4,FALSE))</f>
        <v>0.63466588853224393</v>
      </c>
      <c r="I512" s="153">
        <f>$E512/(VLOOKUP(I$2,怪物属性!$B$4:$F$29,3,FALSE)-$G512)/IF(H512&lt;0,ABS(H512),H512)</f>
        <v>-11.431098736346113</v>
      </c>
      <c r="J512" s="152">
        <f>VLOOKUP(J$2,怪物属性!$B$4:$F$29,5,FALSE)/($F512-VLOOKUP(J$2,怪物属性!$B$4:$F$29,4,FALSE))</f>
        <v>0.94662341492185198</v>
      </c>
      <c r="K512" s="153">
        <f>$E512/(VLOOKUP(K$2,怪物属性!$B$4:$F$29,3,FALSE)-$G512)/IF(J512&lt;0,ABS(J512),J512)</f>
        <v>-8.1282594177314458</v>
      </c>
      <c r="L512" s="152">
        <f>VLOOKUP(L$2,怪物属性!$B$4:$F$29,5,FALSE)/($F512-VLOOKUP(L$2,怪物属性!$B$4:$F$29,4,FALSE))</f>
        <v>1.5137713127459163</v>
      </c>
      <c r="M512" s="153">
        <f>$E512/(VLOOKUP(M$2,怪物属性!$B$4:$F$29,3,FALSE)-$G512)/IF(L512&lt;0,ABS(L512),L512)</f>
        <v>-5.4123410792515356</v>
      </c>
      <c r="N512" s="152">
        <f>VLOOKUP(N$2,怪物属性!$B$4:$F$29,5,FALSE)/($F512-VLOOKUP(N$2,怪物属性!$B$4:$F$29,4,FALSE))</f>
        <v>1.9918032786885247</v>
      </c>
      <c r="O512" s="153">
        <f>$E512/(VLOOKUP(O$2,怪物属性!$B$4:$F$29,3,FALSE)-$G512)/IF(N512&lt;0,ABS(N512),N512)</f>
        <v>-4.3991447416104945</v>
      </c>
      <c r="P512" s="152">
        <f>VLOOKUP(P$2,怪物属性!$B$4:$F$29,5,FALSE)/($F512-VLOOKUP(P$2,怪物属性!$B$4:$F$29,4,FALSE))</f>
        <v>2.7947467853007497</v>
      </c>
      <c r="Q512" s="153">
        <f>$E512/(VLOOKUP(Q$2,怪物属性!$B$4:$F$29,3,FALSE)-$G512)/IF(P512&lt;0,ABS(P512),P512)</f>
        <v>-3.3710950952637009</v>
      </c>
      <c r="R512" s="152">
        <f>VLOOKUP(R$2,怪物属性!$B$4:$F$29,5,FALSE)/($F512-VLOOKUP(R$2,怪物属性!$B$4:$F$29,4,FALSE))</f>
        <v>3.473508912600999</v>
      </c>
      <c r="S512" s="153">
        <f>$E512/(VLOOKUP(S$2,怪物属性!$B$4:$F$29,3,FALSE)-$G512)/IF(R512&lt;0,ABS(R512),R512)</f>
        <v>-2.9469437767351261</v>
      </c>
      <c r="T512" s="152">
        <f>VLOOKUP(T$2,怪物属性!$B$4:$F$29,5,FALSE)/($F512-VLOOKUP(T$2,怪物属性!$B$4:$F$29,4,FALSE))</f>
        <v>4.5315697529323682</v>
      </c>
      <c r="U512" s="153">
        <f>$E512/(VLOOKUP(U$2,怪物属性!$B$4:$F$29,3,FALSE)-$G512)/IF(T512&lt;0,ABS(T512),T512)</f>
        <v>-2.4619639705589074</v>
      </c>
      <c r="V512" s="152">
        <f>VLOOKUP(V$2,怪物属性!$B$4:$F$29,5,FALSE)/($F512-VLOOKUP(V$2,怪物属性!$B$4:$F$29,4,FALSE))</f>
        <v>5.3787878787878789</v>
      </c>
      <c r="W512" s="153">
        <f>$E512/(VLOOKUP(W$2,怪物属性!$B$4:$F$29,3,FALSE)-$G512)/IF(V512&lt;0,ABS(V512),V512)</f>
        <v>-2.2816901408450705</v>
      </c>
      <c r="X512" s="152">
        <f>VLOOKUP(X$2,怪物属性!$B$4:$F$29,5,FALSE)/($F512-VLOOKUP(X$2,怪物属性!$B$4:$F$29,4,FALSE))</f>
        <v>6.7028943837454475</v>
      </c>
      <c r="Y512" s="153">
        <f>$E512/(VLOOKUP(Y$2,怪物属性!$B$4:$F$29,3,FALSE)-$G512)/IF(X512&lt;0,ABS(X512),X512)</f>
        <v>-2.0355358350407755</v>
      </c>
      <c r="Z512" s="152">
        <f>VLOOKUP(Z$2,怪物属性!$B$4:$F$29,5,FALSE)/($F512-VLOOKUP(Z$2,怪物属性!$B$4:$F$29,4,FALSE))</f>
        <v>7.7535416262371433</v>
      </c>
      <c r="AA512" s="153">
        <f>$E512/(VLOOKUP(AA$2,怪物属性!$B$4:$F$29,3,FALSE)-$G512)/IF(Z512&lt;0,ABS(Z512),Z512)</f>
        <v>-1.9850290595571329</v>
      </c>
      <c r="AB512" s="152">
        <f>VLOOKUP(AB$2,怪物属性!$B$4:$F$29,5,FALSE)/($F512-VLOOKUP(AB$2,怪物属性!$B$4:$F$29,4,FALSE))</f>
        <v>12.889749619587771</v>
      </c>
      <c r="AC512" s="153">
        <f>$E512/(VLOOKUP(AC$2,怪物属性!$B$4:$F$29,3,FALSE)-$G512)/IF(AB512&lt;0,ABS(AB512),AB512)</f>
        <v>-2.9211131923157971</v>
      </c>
      <c r="AD512" s="152">
        <f>VLOOKUP(AD$2,怪物属性!$B$4:$F$29,5,FALSE)/($F512-VLOOKUP(AD$2,怪物属性!$B$4:$F$29,4,FALSE))</f>
        <v>14.810900373686808</v>
      </c>
      <c r="AE512" s="153">
        <f>$E512/(VLOOKUP(AE$2,怪物属性!$B$4:$F$29,3,FALSE)-$G512)/IF(AD512&lt;0,ABS(AD512),AD512)</f>
        <v>-4.4566751069800157</v>
      </c>
      <c r="AF512" s="152">
        <f>VLOOKUP(AF$2,怪物属性!$B$4:$F$29,5,FALSE)/($F512-VLOOKUP(AF$2,怪物属性!$B$4:$F$29,4,FALSE))</f>
        <v>17.67117570873507</v>
      </c>
      <c r="AG512" s="153">
        <f>$E512/(VLOOKUP(AG$2,怪物属性!$B$4:$F$29,3,FALSE)-$G512)/IF(AF512&lt;0,ABS(AF512),AF512)</f>
        <v>-16.70628967114223</v>
      </c>
      <c r="AH512" s="152">
        <f>VLOOKUP(AH$2,怪物属性!$B$4:$F$29,5,FALSE)/($F512-VLOOKUP(AH$2,怪物属性!$B$4:$F$29,4,FALSE))</f>
        <v>20.015280634734058</v>
      </c>
      <c r="AI512" s="153">
        <f>$E512/(VLOOKUP(AI$2,怪物属性!$B$4:$F$29,3,FALSE)-$G512)/IF(AH512&lt;0,ABS(AH512),AH512)</f>
        <v>5.9259359730058945</v>
      </c>
      <c r="AJ512" s="152">
        <f>VLOOKUP(AJ$2,怪物属性!$B$4:$F$29,5,FALSE)/($F512-VLOOKUP(AJ$2,怪物属性!$B$4:$F$29,4,FALSE))</f>
        <v>23.4609375</v>
      </c>
      <c r="AK512" s="153">
        <f>$E512/(VLOOKUP(AK$2,怪物属性!$B$4:$F$29,3,FALSE)-$G512)/IF(AJ512&lt;0,ABS(AJ512),AJ512)</f>
        <v>2.0539818925469149</v>
      </c>
      <c r="AL512" s="152">
        <f>VLOOKUP(AL$2,怪物属性!$B$4:$F$29,5,FALSE)/($F512-VLOOKUP(AL$2,怪物属性!$B$4:$F$29,4,FALSE))</f>
        <v>26.41770006932142</v>
      </c>
      <c r="AM512" s="153">
        <f>$E512/(VLOOKUP(AM$2,怪物属性!$B$4:$F$29,3,FALSE)-$G512)/IF(AL512&lt;0,ABS(AL512),AL512)</f>
        <v>1.1083725636266488</v>
      </c>
      <c r="AN512" s="152">
        <f>VLOOKUP(AN$2,怪物属性!$B$4:$F$29,5,FALSE)/($F512-VLOOKUP(AN$2,怪物属性!$B$4:$F$29,4,FALSE))</f>
        <v>30.556555371378955</v>
      </c>
      <c r="AO512" s="153">
        <f>$E512/(VLOOKUP(AO$2,怪物属性!$B$4:$F$29,3,FALSE)-$G512)/IF(AN512&lt;0,ABS(AN512),AN512)</f>
        <v>0.69583649675177095</v>
      </c>
      <c r="AP512" s="152">
        <f>VLOOKUP(AP$2,怪物属性!$B$4:$F$29,5,FALSE)/($F512-VLOOKUP(AP$2,怪物属性!$B$4:$F$29,4,FALSE))</f>
        <v>33.992210321324244</v>
      </c>
      <c r="AQ512" s="153">
        <f>$E512/(VLOOKUP(AQ$2,怪物属性!$B$4:$F$29,3,FALSE)-$G512)/IF(AP512&lt;0,ABS(AP512),AP512)</f>
        <v>0.4820543638156724</v>
      </c>
      <c r="AR512" s="152">
        <f>VLOOKUP(AR$2,怪物属性!$B$4:$F$29,5,FALSE)/($F512-VLOOKUP(AR$2,怪物属性!$B$4:$F$29,4,FALSE))</f>
        <v>38.949548947544272</v>
      </c>
      <c r="AS512" s="153">
        <f>$E512/(VLOOKUP(AS$2,怪物属性!$B$4:$F$29,3,FALSE)-$G512)/IF(AR512&lt;0,ABS(AR512),AR512)</f>
        <v>0.34103258887203286</v>
      </c>
      <c r="AT512" s="152">
        <f>VLOOKUP(AT$2,怪物属性!$B$4:$F$29,5,FALSE)/($F512-VLOOKUP(AT$2,怪物属性!$B$4:$F$29,4,FALSE))</f>
        <v>43.157357772782291</v>
      </c>
      <c r="AU512" s="153">
        <f>$E512/(VLOOKUP(AU$2,怪物属性!$B$4:$F$29,3,FALSE)-$G512)/IF(AT512&lt;0,ABS(AT512),AT512)</f>
        <v>0.2530444927794992</v>
      </c>
      <c r="AV512" s="152">
        <f>VLOOKUP(AV$2,怪物属性!$B$4:$F$29,5,FALSE)/($F512-VLOOKUP(AV$2,怪物属性!$B$4:$F$29,4,FALSE))</f>
        <v>49.464898032846058</v>
      </c>
      <c r="AW512" s="153">
        <f>$E512/(VLOOKUP(AW$2,怪物属性!$B$4:$F$29,3,FALSE)-$G512)/IF(AV512&lt;0,ABS(AV512),AV512)</f>
        <v>0.18255879340626557</v>
      </c>
      <c r="AX512" s="152">
        <f>VLOOKUP(AX$2,怪物属性!$B$4:$F$29,5,FALSE)/($F512-VLOOKUP(AX$2,怪物属性!$B$4:$F$29,4,FALSE))</f>
        <v>54.848880068046498</v>
      </c>
      <c r="AY512" s="153">
        <f>$E512/(VLOOKUP(AY$2,怪物属性!$B$4:$F$29,3,FALSE)-$G512)/IF(AX512&lt;0,ABS(AX512),AX512)</f>
        <v>0.13966362648085487</v>
      </c>
      <c r="AZ512" s="152">
        <f>VLOOKUP(AZ$2,怪物属性!$B$4:$F$29,5,FALSE)/($F512-VLOOKUP(AZ$2,怪物属性!$B$4:$F$29,4,FALSE))</f>
        <v>63</v>
      </c>
      <c r="BA512" s="153">
        <f>$E512/(VLOOKUP(BA$2,怪物属性!$B$4:$F$29,3,FALSE)-$G512)/IF(AZ512&lt;0,ABS(AZ512),AZ512)</f>
        <v>0.10057277628032345</v>
      </c>
      <c r="BB512" s="152">
        <f>VLOOKUP(BB$2,怪物属性!$B$4:$F$29,5,FALSE)/($F512-VLOOKUP(BB$2,怪物属性!$B$4:$F$29,4,FALSE))</f>
        <v>71.21926910299004</v>
      </c>
      <c r="BC512" s="153">
        <f>$E512/(VLOOKUP(BC$2,怪物属性!$B$4:$F$29,3,FALSE)-$G512)/IF(BB512&lt;0,ABS(BB512),BB512)</f>
        <v>7.3660482061590038E-2</v>
      </c>
      <c r="BD512" s="152">
        <f>VLOOKUP(BD$2,怪物属性!$B$4:$F$29,5,FALSE)/($F512-VLOOKUP(BD$2,怪物属性!$B$4:$F$29,4,FALSE))</f>
        <v>87.790458118731365</v>
      </c>
      <c r="BE512" s="153">
        <f>$E512/(VLOOKUP(BE$2,怪物属性!$B$4:$F$29,3,FALSE)-$G512)/IF(BD512&lt;0,ABS(BD512),BD512)</f>
        <v>4.4972114857965588E-2</v>
      </c>
    </row>
    <row r="513" spans="1:57" x14ac:dyDescent="0.15">
      <c r="A513" s="30">
        <f>VLOOKUP(B513,装备升级!W:AB,静态模拟!C513+1,FALSE)+IF(静态模拟!D513=0,0,VLOOKUP(B513,装备强化!AP:AZ,静态模拟!D513+1,FALSE))</f>
        <v>2161</v>
      </c>
      <c r="B513" s="149">
        <v>45</v>
      </c>
      <c r="C513" s="149">
        <v>2</v>
      </c>
      <c r="D513" s="149">
        <v>1</v>
      </c>
      <c r="E513" s="149">
        <f t="shared" si="22"/>
        <v>53790</v>
      </c>
      <c r="F513" s="22">
        <f t="shared" si="23"/>
        <v>17930</v>
      </c>
      <c r="G513" s="22">
        <f t="shared" si="24"/>
        <v>8965</v>
      </c>
      <c r="H513" s="152">
        <f>VLOOKUP(H$2,怪物属性!$B$4:$F$29,5,FALSE)/($F513-VLOOKUP(H$2,怪物属性!$B$4:$F$29,4,FALSE))</f>
        <v>0.63392596910521715</v>
      </c>
      <c r="I513" s="153">
        <f>$E513/(VLOOKUP(I$2,怪物属性!$B$4:$F$29,3,FALSE)-$G513)/IF(H513&lt;0,ABS(H513),H513)</f>
        <v>-11.44177175166462</v>
      </c>
      <c r="J513" s="152">
        <f>VLOOKUP(J$2,怪物属性!$B$4:$F$29,5,FALSE)/($F513-VLOOKUP(J$2,怪物属性!$B$4:$F$29,4,FALSE))</f>
        <v>0.94550810014727538</v>
      </c>
      <c r="K513" s="153">
        <f>$E513/(VLOOKUP(K$2,怪物属性!$B$4:$F$29,3,FALSE)-$G513)/IF(J513&lt;0,ABS(J513),J513)</f>
        <v>-8.1352848175278076</v>
      </c>
      <c r="L513" s="152">
        <f>VLOOKUP(L$2,怪物属性!$B$4:$F$29,5,FALSE)/($F513-VLOOKUP(L$2,怪物属性!$B$4:$F$29,4,FALSE))</f>
        <v>1.5119685602000714</v>
      </c>
      <c r="M513" s="153">
        <f>$E513/(VLOOKUP(M$2,怪物属性!$B$4:$F$29,3,FALSE)-$G513)/IF(L513&lt;0,ABS(L513),L513)</f>
        <v>-5.4165859589600958</v>
      </c>
      <c r="N513" s="152">
        <f>VLOOKUP(N$2,怪物属性!$B$4:$F$29,5,FALSE)/($F513-VLOOKUP(N$2,怪物属性!$B$4:$F$29,4,FALSE))</f>
        <v>1.9894052492174332</v>
      </c>
      <c r="O513" s="153">
        <f>$E513/(VLOOKUP(O$2,怪物属性!$B$4:$F$29,3,FALSE)-$G513)/IF(N513&lt;0,ABS(N513),N513)</f>
        <v>-4.4021868549390399</v>
      </c>
      <c r="P513" s="152">
        <f>VLOOKUP(P$2,怪物属性!$B$4:$F$29,5,FALSE)/($F513-VLOOKUP(P$2,怪物属性!$B$4:$F$29,4,FALSE))</f>
        <v>2.7913445736198188</v>
      </c>
      <c r="Q513" s="153">
        <f>$E513/(VLOOKUP(Q$2,怪物属性!$B$4:$F$29,3,FALSE)-$G513)/IF(P513&lt;0,ABS(P513),P513)</f>
        <v>-3.3730584704177771</v>
      </c>
      <c r="R513" s="152">
        <f>VLOOKUP(R$2,怪物属性!$B$4:$F$29,5,FALSE)/($F513-VLOOKUP(R$2,怪物属性!$B$4:$F$29,4,FALSE))</f>
        <v>3.4692293476252081</v>
      </c>
      <c r="S513" s="153">
        <f>$E513/(VLOOKUP(S$2,怪物属性!$B$4:$F$29,3,FALSE)-$G513)/IF(R513&lt;0,ABS(R513),R513)</f>
        <v>-2.9482571595933256</v>
      </c>
      <c r="T513" s="152">
        <f>VLOOKUP(T$2,怪物属性!$B$4:$F$29,5,FALSE)/($F513-VLOOKUP(T$2,怪物属性!$B$4:$F$29,4,FALSE))</f>
        <v>4.5259222333000997</v>
      </c>
      <c r="U513" s="153">
        <f>$E513/(VLOOKUP(U$2,怪物属性!$B$4:$F$29,3,FALSE)-$G513)/IF(T513&lt;0,ABS(T513),T513)</f>
        <v>-2.4626752135226693</v>
      </c>
      <c r="V513" s="152">
        <f>VLOOKUP(V$2,怪物属性!$B$4:$F$29,5,FALSE)/($F513-VLOOKUP(V$2,怪物属性!$B$4:$F$29,4,FALSE))</f>
        <v>5.3720050441361913</v>
      </c>
      <c r="W513" s="153">
        <f>$E513/(VLOOKUP(W$2,怪物属性!$B$4:$F$29,3,FALSE)-$G513)/IF(V513&lt;0,ABS(V513),V513)</f>
        <v>-2.281910010656464</v>
      </c>
      <c r="X513" s="152">
        <f>VLOOKUP(X$2,怪物属性!$B$4:$F$29,5,FALSE)/($F513-VLOOKUP(X$2,怪物属性!$B$4:$F$29,4,FALSE))</f>
        <v>6.6943398634420266</v>
      </c>
      <c r="Y513" s="153">
        <f>$E513/(VLOOKUP(Y$2,怪物属性!$B$4:$F$29,3,FALSE)-$G513)/IF(X513&lt;0,ABS(X513),X513)</f>
        <v>-2.0352447498512434</v>
      </c>
      <c r="Z513" s="152">
        <f>VLOOKUP(Z$2,怪物属性!$B$4:$F$29,5,FALSE)/($F513-VLOOKUP(Z$2,怪物属性!$B$4:$F$29,4,FALSE))</f>
        <v>7.7435234834291622</v>
      </c>
      <c r="AA513" s="153">
        <f>$E513/(VLOOKUP(AA$2,怪物属性!$B$4:$F$29,3,FALSE)-$G513)/IF(Z513&lt;0,ABS(Z513),Z513)</f>
        <v>-1.9841331527257489</v>
      </c>
      <c r="AB513" s="152">
        <f>VLOOKUP(AB$2,怪物属性!$B$4:$F$29,5,FALSE)/($F513-VLOOKUP(AB$2,怪物属性!$B$4:$F$29,4,FALSE))</f>
        <v>12.871943638624119</v>
      </c>
      <c r="AC513" s="153">
        <f>$E513/(VLOOKUP(AC$2,怪物属性!$B$4:$F$29,3,FALSE)-$G513)/IF(AB513&lt;0,ABS(AB513),AB513)</f>
        <v>-2.908041812802213</v>
      </c>
      <c r="AD513" s="152">
        <f>VLOOKUP(AD$2,怪物属性!$B$4:$F$29,5,FALSE)/($F513-VLOOKUP(AD$2,怪物属性!$B$4:$F$29,4,FALSE))</f>
        <v>14.790044356826023</v>
      </c>
      <c r="AE513" s="153">
        <f>$E513/(VLOOKUP(AE$2,怪物属性!$B$4:$F$29,3,FALSE)-$G513)/IF(AD513&lt;0,ABS(AD513),AD513)</f>
        <v>-4.4137207866766186</v>
      </c>
      <c r="AF513" s="152">
        <f>VLOOKUP(AF$2,怪物属性!$B$4:$F$29,5,FALSE)/($F513-VLOOKUP(AF$2,怪物属性!$B$4:$F$29,4,FALSE))</f>
        <v>17.64578244000575</v>
      </c>
      <c r="AG513" s="153">
        <f>$E513/(VLOOKUP(AG$2,怪物属性!$B$4:$F$29,3,FALSE)-$G513)/IF(AF513&lt;0,ABS(AF513),AF513)</f>
        <v>-15.876669167406368</v>
      </c>
      <c r="AH513" s="152">
        <f>VLOOKUP(AH$2,怪物属性!$B$4:$F$29,5,FALSE)/($F513-VLOOKUP(AH$2,怪物属性!$B$4:$F$29,4,FALSE))</f>
        <v>19.985915492957748</v>
      </c>
      <c r="AI513" s="153">
        <f>$E513/(VLOOKUP(AI$2,怪物属性!$B$4:$F$29,3,FALSE)-$G513)/IF(AH513&lt;0,ABS(AH513),AH513)</f>
        <v>6.0753845346212394</v>
      </c>
      <c r="AJ513" s="152">
        <f>VLOOKUP(AJ$2,怪物属性!$B$4:$F$29,5,FALSE)/($F513-VLOOKUP(AJ$2,怪物属性!$B$4:$F$29,4,FALSE))</f>
        <v>23.425742574257427</v>
      </c>
      <c r="AK513" s="153">
        <f>$E513/(VLOOKUP(AK$2,怪物属性!$B$4:$F$29,3,FALSE)-$G513)/IF(AJ513&lt;0,ABS(AJ513),AJ513)</f>
        <v>2.078001705916777</v>
      </c>
      <c r="AL513" s="152">
        <f>VLOOKUP(AL$2,怪物属性!$B$4:$F$29,5,FALSE)/($F513-VLOOKUP(AL$2,怪物属性!$B$4:$F$29,4,FALSE))</f>
        <v>26.377066830731369</v>
      </c>
      <c r="AM513" s="153">
        <f>$E513/(VLOOKUP(AM$2,怪物属性!$B$4:$F$29,3,FALSE)-$G513)/IF(AL513&lt;0,ABS(AL513),AL513)</f>
        <v>1.1174090277695401</v>
      </c>
      <c r="AN513" s="152">
        <f>VLOOKUP(AN$2,怪物属性!$B$4:$F$29,5,FALSE)/($F513-VLOOKUP(AN$2,怪物属性!$B$4:$F$29,4,FALSE))</f>
        <v>30.508393096382694</v>
      </c>
      <c r="AO513" s="153">
        <f>$E513/(VLOOKUP(AO$2,怪物属性!$B$4:$F$29,3,FALSE)-$G513)/IF(AN513&lt;0,ABS(AN513),AN513)</f>
        <v>0.70048525049155763</v>
      </c>
      <c r="AP513" s="152">
        <f>VLOOKUP(AP$2,怪物属性!$B$4:$F$29,5,FALSE)/($F513-VLOOKUP(AP$2,怪物属性!$B$4:$F$29,4,FALSE))</f>
        <v>33.937135450421259</v>
      </c>
      <c r="AQ513" s="153">
        <f>$E513/(VLOOKUP(AQ$2,怪物属性!$B$4:$F$29,3,FALSE)-$G513)/IF(AP513&lt;0,ABS(AP513),AP513)</f>
        <v>0.48485451248628753</v>
      </c>
      <c r="AR513" s="152">
        <f>VLOOKUP(AR$2,怪物属性!$B$4:$F$29,5,FALSE)/($F513-VLOOKUP(AR$2,怪物属性!$B$4:$F$29,4,FALSE))</f>
        <v>38.884589726484322</v>
      </c>
      <c r="AS513" s="153">
        <f>$E513/(VLOOKUP(AS$2,怪物属性!$B$4:$F$29,3,FALSE)-$G513)/IF(AR513&lt;0,ABS(AR513),AR513)</f>
        <v>0.34283131472794492</v>
      </c>
      <c r="AT513" s="152">
        <f>VLOOKUP(AT$2,怪物属性!$B$4:$F$29,5,FALSE)/($F513-VLOOKUP(AT$2,怪物属性!$B$4:$F$29,4,FALSE))</f>
        <v>43.082858622475399</v>
      </c>
      <c r="AU513" s="153">
        <f>$E513/(VLOOKUP(AU$2,怪物属性!$B$4:$F$29,3,FALSE)-$G513)/IF(AT513&lt;0,ABS(AT513),AT513)</f>
        <v>0.25428195419171429</v>
      </c>
      <c r="AV513" s="152">
        <f>VLOOKUP(AV$2,怪物属性!$B$4:$F$29,5,FALSE)/($F513-VLOOKUP(AV$2,怪物属性!$B$4:$F$29,4,FALSE))</f>
        <v>49.375788146279952</v>
      </c>
      <c r="AW513" s="153">
        <f>$E513/(VLOOKUP(AW$2,怪物属性!$B$4:$F$29,3,FALSE)-$G513)/IF(AV513&lt;0,ABS(AV513),AV513)</f>
        <v>0.18340072929525106</v>
      </c>
      <c r="AX513" s="152">
        <f>VLOOKUP(AX$2,怪物属性!$B$4:$F$29,5,FALSE)/($F513-VLOOKUP(AX$2,怪物属性!$B$4:$F$29,4,FALSE))</f>
        <v>54.745401377228561</v>
      </c>
      <c r="AY513" s="153">
        <f>$E513/(VLOOKUP(AY$2,怪物属性!$B$4:$F$29,3,FALSE)-$G513)/IF(AX513&lt;0,ABS(AX513),AX513)</f>
        <v>0.14028387788555977</v>
      </c>
      <c r="AZ513" s="152">
        <f>VLOOKUP(AZ$2,怪物属性!$B$4:$F$29,5,FALSE)/($F513-VLOOKUP(AZ$2,怪物属性!$B$4:$F$29,4,FALSE))</f>
        <v>62.872727272727275</v>
      </c>
      <c r="BA513" s="153">
        <f>$E513/(VLOOKUP(BA$2,怪物属性!$B$4:$F$29,3,FALSE)-$G513)/IF(AZ513&lt;0,ABS(AZ513),AZ513)</f>
        <v>0.10100801454184911</v>
      </c>
      <c r="BB513" s="152">
        <f>VLOOKUP(BB$2,怪物属性!$B$4:$F$29,5,FALSE)/($F513-VLOOKUP(BB$2,怪物属性!$B$4:$F$29,4,FALSE))</f>
        <v>71.061878453038673</v>
      </c>
      <c r="BC513" s="153">
        <f>$E513/(VLOOKUP(BC$2,怪物属性!$B$4:$F$29,3,FALSE)-$G513)/IF(BB513&lt;0,ABS(BB513),BB513)</f>
        <v>7.3978296970197185E-2</v>
      </c>
      <c r="BD513" s="152">
        <f>VLOOKUP(BD$2,怪物属性!$B$4:$F$29,5,FALSE)/($F513-VLOOKUP(BD$2,怪物属性!$B$4:$F$29,4,FALSE))</f>
        <v>87.553122465531231</v>
      </c>
      <c r="BE513" s="153">
        <f>$E513/(VLOOKUP(BE$2,怪物属性!$B$4:$F$29,3,FALSE)-$G513)/IF(BD513&lt;0,ABS(BD513),BD513)</f>
        <v>4.5177576635291247E-2</v>
      </c>
    </row>
    <row r="514" spans="1:57" x14ac:dyDescent="0.15">
      <c r="A514" s="30">
        <f>VLOOKUP(B514,装备升级!W:AB,静态模拟!C514+1,FALSE)+IF(静态模拟!D514=0,0,VLOOKUP(B514,装备强化!AP:AZ,静态模拟!D514+1,FALSE))</f>
        <v>4276</v>
      </c>
      <c r="B514" s="149">
        <v>45</v>
      </c>
      <c r="C514" s="149">
        <v>2</v>
      </c>
      <c r="D514" s="149">
        <v>2</v>
      </c>
      <c r="E514" s="149">
        <f t="shared" si="22"/>
        <v>53850</v>
      </c>
      <c r="F514" s="22">
        <f t="shared" si="23"/>
        <v>17950</v>
      </c>
      <c r="G514" s="22">
        <f t="shared" si="24"/>
        <v>8975</v>
      </c>
      <c r="H514" s="152">
        <f>VLOOKUP(H$2,怪物属性!$B$4:$F$29,5,FALSE)/($F514-VLOOKUP(H$2,怪物属性!$B$4:$F$29,4,FALSE))</f>
        <v>0.63318777292576423</v>
      </c>
      <c r="I514" s="153">
        <f>$E514/(VLOOKUP(I$2,怪物属性!$B$4:$F$29,3,FALSE)-$G514)/IF(H514&lt;0,ABS(H514),H514)</f>
        <v>-11.452445740501684</v>
      </c>
      <c r="J514" s="152">
        <f>VLOOKUP(J$2,怪物属性!$B$4:$F$29,5,FALSE)/($F514-VLOOKUP(J$2,怪物属性!$B$4:$F$29,4,FALSE))</f>
        <v>0.94439541041482788</v>
      </c>
      <c r="K514" s="153">
        <f>$E514/(VLOOKUP(K$2,怪物属性!$B$4:$F$29,3,FALSE)-$G514)/IF(J514&lt;0,ABS(J514),J514)</f>
        <v>-8.1423115060167817</v>
      </c>
      <c r="L514" s="152">
        <f>VLOOKUP(L$2,怪物属性!$B$4:$F$29,5,FALSE)/($F514-VLOOKUP(L$2,怪物属性!$B$4:$F$29,4,FALSE))</f>
        <v>1.5101700963482811</v>
      </c>
      <c r="M514" s="153">
        <f>$E514/(VLOOKUP(M$2,怪物属性!$B$4:$F$29,3,FALSE)-$G514)/IF(L514&lt;0,ABS(L514),L514)</f>
        <v>-5.4208323011746211</v>
      </c>
      <c r="N514" s="152">
        <f>VLOOKUP(N$2,怪物属性!$B$4:$F$29,5,FALSE)/($F514-VLOOKUP(N$2,怪物属性!$B$4:$F$29,4,FALSE))</f>
        <v>1.9870129870129871</v>
      </c>
      <c r="O514" s="153">
        <f>$E514/(VLOOKUP(O$2,怪物属性!$B$4:$F$29,3,FALSE)-$G514)/IF(N514&lt;0,ABS(N514),N514)</f>
        <v>-4.405230882990387</v>
      </c>
      <c r="P514" s="152">
        <f>VLOOKUP(P$2,怪物属性!$B$4:$F$29,5,FALSE)/($F514-VLOOKUP(P$2,怪物属性!$B$4:$F$29,4,FALSE))</f>
        <v>2.7879506352969785</v>
      </c>
      <c r="Q514" s="153">
        <f>$E514/(VLOOKUP(Q$2,怪物属性!$B$4:$F$29,3,FALSE)-$G514)/IF(P514&lt;0,ABS(P514),P514)</f>
        <v>-3.3750241287845149</v>
      </c>
      <c r="R514" s="152">
        <f>VLOOKUP(R$2,怪物属性!$B$4:$F$29,5,FALSE)/($F514-VLOOKUP(R$2,怪物属性!$B$4:$F$29,4,FALSE))</f>
        <v>3.4649603150187658</v>
      </c>
      <c r="S514" s="153">
        <f>$E514/(VLOOKUP(S$2,怪物属性!$B$4:$F$29,3,FALSE)-$G514)/IF(R514&lt;0,ABS(R514),R514)</f>
        <v>-2.9495736453184738</v>
      </c>
      <c r="T514" s="152">
        <f>VLOOKUP(T$2,怪物属性!$B$4:$F$29,5,FALSE)/($F514-VLOOKUP(T$2,怪物属性!$B$4:$F$29,4,FALSE))</f>
        <v>4.5202887727159569</v>
      </c>
      <c r="U514" s="153">
        <f>$E514/(VLOOKUP(U$2,怪物属性!$B$4:$F$29,3,FALSE)-$G514)/IF(T514&lt;0,ABS(T514),T514)</f>
        <v>-2.4633903478072408</v>
      </c>
      <c r="V514" s="152">
        <f>VLOOKUP(V$2,怪物属性!$B$4:$F$29,5,FALSE)/($F514-VLOOKUP(V$2,怪物属性!$B$4:$F$29,4,FALSE))</f>
        <v>5.3652392947103271</v>
      </c>
      <c r="W514" s="153">
        <f>$E514/(VLOOKUP(W$2,怪物属性!$B$4:$F$29,3,FALSE)-$G514)/IF(V514&lt;0,ABS(V514),V514)</f>
        <v>-2.2821352855651416</v>
      </c>
      <c r="X514" s="152">
        <f>VLOOKUP(X$2,怪物属性!$B$4:$F$29,5,FALSE)/($F514-VLOOKUP(X$2,怪物属性!$B$4:$F$29,4,FALSE))</f>
        <v>6.6858071505958829</v>
      </c>
      <c r="Y514" s="153">
        <f>$E514/(VLOOKUP(Y$2,怪物属性!$B$4:$F$29,3,FALSE)-$G514)/IF(X514&lt;0,ABS(X514),X514)</f>
        <v>-2.0349609155736594</v>
      </c>
      <c r="Z514" s="152">
        <f>VLOOKUP(Z$2,怪物属性!$B$4:$F$29,5,FALSE)/($F514-VLOOKUP(Z$2,怪物属性!$B$4:$F$29,4,FALSE))</f>
        <v>7.733531195561004</v>
      </c>
      <c r="AA514" s="153">
        <f>$E514/(VLOOKUP(AA$2,怪物属性!$B$4:$F$29,3,FALSE)-$G514)/IF(Z514&lt;0,ABS(Z514),Z514)</f>
        <v>-1.9832480522638058</v>
      </c>
      <c r="AB514" s="152">
        <f>VLOOKUP(AB$2,怪物属性!$B$4:$F$29,5,FALSE)/($F514-VLOOKUP(AB$2,怪物属性!$B$4:$F$29,4,FALSE))</f>
        <v>12.854186784384053</v>
      </c>
      <c r="AC514" s="153">
        <f>$E514/(VLOOKUP(AC$2,怪物属性!$B$4:$F$29,3,FALSE)-$G514)/IF(AB514&lt;0,ABS(AB514),AB514)</f>
        <v>-2.8951600019758001</v>
      </c>
      <c r="AD514" s="152">
        <f>VLOOKUP(AD$2,怪物属性!$B$4:$F$29,5,FALSE)/($F514-VLOOKUP(AD$2,怪物属性!$B$4:$F$29,4,FALSE))</f>
        <v>14.769246994304998</v>
      </c>
      <c r="AE514" s="153">
        <f>$E514/(VLOOKUP(AE$2,怪物属性!$B$4:$F$29,3,FALSE)-$G514)/IF(AD514&lt;0,ABS(AD514),AD514)</f>
        <v>-4.3718102452100966</v>
      </c>
      <c r="AF514" s="152">
        <f>VLOOKUP(AF$2,怪物属性!$B$4:$F$29,5,FALSE)/($F514-VLOOKUP(AF$2,怪物属性!$B$4:$F$29,4,FALSE))</f>
        <v>17.620462046204622</v>
      </c>
      <c r="AG514" s="153">
        <f>$E514/(VLOOKUP(AG$2,怪物属性!$B$4:$F$29,3,FALSE)-$G514)/IF(AF514&lt;0,ABS(AF514),AF514)</f>
        <v>-15.129237684959728</v>
      </c>
      <c r="AH514" s="152">
        <f>VLOOKUP(AH$2,怪物属性!$B$4:$F$29,5,FALSE)/($F514-VLOOKUP(AH$2,怪物属性!$B$4:$F$29,4,FALSE))</f>
        <v>19.956636390272486</v>
      </c>
      <c r="AI514" s="153">
        <f>$E514/(VLOOKUP(AI$2,怪物属性!$B$4:$F$29,3,FALSE)-$G514)/IF(AH514&lt;0,ABS(AH514),AH514)</f>
        <v>6.2317563762660173</v>
      </c>
      <c r="AJ514" s="152">
        <f>VLOOKUP(AJ$2,怪物属性!$B$4:$F$29,5,FALSE)/($F514-VLOOKUP(AJ$2,怪物属性!$B$4:$F$29,4,FALSE))</f>
        <v>23.390653085680047</v>
      </c>
      <c r="AK514" s="153">
        <f>$E514/(VLOOKUP(AK$2,怪物属性!$B$4:$F$29,3,FALSE)-$G514)/IF(AJ514&lt;0,ABS(AJ514),AJ514)</f>
        <v>2.1024672552596684</v>
      </c>
      <c r="AL514" s="152">
        <f>VLOOKUP(AL$2,怪物属性!$B$4:$F$29,5,FALSE)/($F514-VLOOKUP(AL$2,怪物属性!$B$4:$F$29,4,FALSE))</f>
        <v>26.336558396682793</v>
      </c>
      <c r="AM514" s="153">
        <f>$E514/(VLOOKUP(AM$2,怪物属性!$B$4:$F$29,3,FALSE)-$G514)/IF(AL514&lt;0,ABS(AL514),AL514)</f>
        <v>1.1265489226314513</v>
      </c>
      <c r="AN514" s="152">
        <f>VLOOKUP(AN$2,怪物属性!$B$4:$F$29,5,FALSE)/($F514-VLOOKUP(AN$2,怪物属性!$B$4:$F$29,4,FALSE))</f>
        <v>30.460382406168858</v>
      </c>
      <c r="AO514" s="153">
        <f>$E514/(VLOOKUP(AO$2,怪物属性!$B$4:$F$29,3,FALSE)-$G514)/IF(AN514&lt;0,ABS(AN514),AN514)</f>
        <v>0.70517356334055992</v>
      </c>
      <c r="AP514" s="152">
        <f>VLOOKUP(AP$2,怪物属性!$B$4:$F$29,5,FALSE)/($F514-VLOOKUP(AP$2,怪物属性!$B$4:$F$29,4,FALSE))</f>
        <v>33.882238757683595</v>
      </c>
      <c r="AQ514" s="153">
        <f>$E514/(VLOOKUP(AQ$2,怪物属性!$B$4:$F$29,3,FALSE)-$G514)/IF(AP514&lt;0,ABS(AP514),AP514)</f>
        <v>0.48767360316085667</v>
      </c>
      <c r="AR514" s="152">
        <f>VLOOKUP(AR$2,怪物属性!$B$4:$F$29,5,FALSE)/($F514-VLOOKUP(AR$2,怪物属性!$B$4:$F$29,4,FALSE))</f>
        <v>38.819846819846823</v>
      </c>
      <c r="AS514" s="153">
        <f>$E514/(VLOOKUP(AS$2,怪物属性!$B$4:$F$29,3,FALSE)-$G514)/IF(AR514&lt;0,ABS(AR514),AR514)</f>
        <v>0.34464025707431756</v>
      </c>
      <c r="AT514" s="152">
        <f>VLOOKUP(AT$2,怪物属性!$B$4:$F$29,5,FALSE)/($F514-VLOOKUP(AT$2,怪物属性!$B$4:$F$29,4,FALSE))</f>
        <v>43.008616232982938</v>
      </c>
      <c r="AU514" s="153">
        <f>$E514/(VLOOKUP(AU$2,怪物属性!$B$4:$F$29,3,FALSE)-$G514)/IF(AT514&lt;0,ABS(AT514),AT514)</f>
        <v>0.25552544771108837</v>
      </c>
      <c r="AV514" s="152">
        <f>VLOOKUP(AV$2,怪物属性!$B$4:$F$29,5,FALSE)/($F514-VLOOKUP(AV$2,怪物属性!$B$4:$F$29,4,FALSE))</f>
        <v>49.286998741233589</v>
      </c>
      <c r="AW514" s="153">
        <f>$E514/(VLOOKUP(AW$2,怪物属性!$B$4:$F$29,3,FALSE)-$G514)/IF(AV514&lt;0,ABS(AV514),AV514)</f>
        <v>0.18424624307995691</v>
      </c>
      <c r="AX514" s="152">
        <f>VLOOKUP(AX$2,怪物属性!$B$4:$F$29,5,FALSE)/($F514-VLOOKUP(AX$2,怪物属性!$B$4:$F$29,4,FALSE))</f>
        <v>54.642312399962336</v>
      </c>
      <c r="AY514" s="153">
        <f>$E514/(VLOOKUP(AY$2,怪物属性!$B$4:$F$29,3,FALSE)-$G514)/IF(AX514&lt;0,ABS(AX514),AX514)</f>
        <v>0.14090649423462451</v>
      </c>
      <c r="AZ514" s="152">
        <f>VLOOKUP(AZ$2,怪物属性!$B$4:$F$29,5,FALSE)/($F514-VLOOKUP(AZ$2,怪物属性!$B$4:$F$29,4,FALSE))</f>
        <v>62.74596774193548</v>
      </c>
      <c r="BA514" s="153">
        <f>$E514/(VLOOKUP(BA$2,怪物属性!$B$4:$F$29,3,FALSE)-$G514)/IF(AZ514&lt;0,ABS(AZ514),AZ514)</f>
        <v>0.10144473750296819</v>
      </c>
      <c r="BB514" s="152">
        <f>VLOOKUP(BB$2,怪物属性!$B$4:$F$29,5,FALSE)/($F514-VLOOKUP(BB$2,怪物属性!$B$4:$F$29,4,FALSE))</f>
        <v>70.905181918412353</v>
      </c>
      <c r="BC514" s="153">
        <f>$E514/(VLOOKUP(BC$2,怪物属性!$B$4:$F$29,3,FALSE)-$G514)/IF(BB514&lt;0,ABS(BB514),BB514)</f>
        <v>7.4297098785832155E-2</v>
      </c>
      <c r="BD514" s="152">
        <f>VLOOKUP(BD$2,怪物属性!$B$4:$F$29,5,FALSE)/($F514-VLOOKUP(BD$2,怪物属性!$B$4:$F$29,4,FALSE))</f>
        <v>87.317066594769486</v>
      </c>
      <c r="BE514" s="153">
        <f>$E514/(VLOOKUP(BE$2,怪物属性!$B$4:$F$29,3,FALSE)-$G514)/IF(BD514&lt;0,ABS(BD514),BD514)</f>
        <v>4.5383613477135924E-2</v>
      </c>
    </row>
    <row r="515" spans="1:57" x14ac:dyDescent="0.15">
      <c r="A515" s="30">
        <f>VLOOKUP(B515,装备升级!W:AB,静态模拟!C515+1,FALSE)+IF(静态模拟!D515=0,0,VLOOKUP(B515,装备强化!AP:AZ,静态模拟!D515+1,FALSE))</f>
        <v>7078</v>
      </c>
      <c r="B515" s="149">
        <v>45</v>
      </c>
      <c r="C515" s="149">
        <v>2</v>
      </c>
      <c r="D515" s="149">
        <v>3</v>
      </c>
      <c r="E515" s="149">
        <f t="shared" si="22"/>
        <v>53910</v>
      </c>
      <c r="F515" s="22">
        <f t="shared" si="23"/>
        <v>17970</v>
      </c>
      <c r="G515" s="22">
        <f t="shared" si="24"/>
        <v>8985</v>
      </c>
      <c r="H515" s="152">
        <f>VLOOKUP(H$2,怪物属性!$B$4:$F$29,5,FALSE)/($F515-VLOOKUP(H$2,怪物属性!$B$4:$F$29,4,FALSE))</f>
        <v>0.63245129398080835</v>
      </c>
      <c r="I515" s="153">
        <f>$E515/(VLOOKUP(I$2,怪物属性!$B$4:$F$29,3,FALSE)-$G515)/IF(H515&lt;0,ABS(H515),H515)</f>
        <v>-11.463120698929718</v>
      </c>
      <c r="J515" s="152">
        <f>VLOOKUP(J$2,怪物属性!$B$4:$F$29,5,FALSE)/($F515-VLOOKUP(J$2,怪物属性!$B$4:$F$29,4,FALSE))</f>
        <v>0.94328533646782253</v>
      </c>
      <c r="K515" s="153">
        <f>$E515/(VLOOKUP(K$2,怪物属性!$B$4:$F$29,3,FALSE)-$G515)/IF(J515&lt;0,ABS(J515),J515)</f>
        <v>-8.1493394776856327</v>
      </c>
      <c r="L515" s="152">
        <f>VLOOKUP(L$2,怪物属性!$B$4:$F$29,5,FALSE)/($F515-VLOOKUP(L$2,怪物属性!$B$4:$F$29,4,FALSE))</f>
        <v>1.5083759059047166</v>
      </c>
      <c r="M515" s="153">
        <f>$E515/(VLOOKUP(M$2,怪物属性!$B$4:$F$29,3,FALSE)-$G515)/IF(L515&lt;0,ABS(L515),L515)</f>
        <v>-5.4250800992352479</v>
      </c>
      <c r="N515" s="152">
        <f>VLOOKUP(N$2,怪物属性!$B$4:$F$29,5,FALSE)/($F515-VLOOKUP(N$2,怪物属性!$B$4:$F$29,4,FALSE))</f>
        <v>1.9846264712947395</v>
      </c>
      <c r="O515" s="153">
        <f>$E515/(VLOOKUP(O$2,怪物属性!$B$4:$F$29,3,FALSE)-$G515)/IF(N515&lt;0,ABS(N515),N515)</f>
        <v>-4.4082768164426147</v>
      </c>
      <c r="P515" s="152">
        <f>VLOOKUP(P$2,怪物属性!$B$4:$F$29,5,FALSE)/($F515-VLOOKUP(P$2,怪物属性!$B$4:$F$29,4,FALSE))</f>
        <v>2.7845649401906614</v>
      </c>
      <c r="Q515" s="153">
        <f>$E515/(VLOOKUP(Q$2,怪物属性!$B$4:$F$29,3,FALSE)-$G515)/IF(P515&lt;0,ABS(P515),P515)</f>
        <v>-3.376992058416175</v>
      </c>
      <c r="R515" s="152">
        <f>VLOOKUP(R$2,怪物属性!$B$4:$F$29,5,FALSE)/($F515-VLOOKUP(R$2,怪物属性!$B$4:$F$29,4,FALSE))</f>
        <v>3.4607017759478893</v>
      </c>
      <c r="S515" s="153">
        <f>$E515/(VLOOKUP(S$2,怪物属性!$B$4:$F$29,3,FALSE)-$G515)/IF(R515&lt;0,ABS(R515),R515)</f>
        <v>-2.9508932162773047</v>
      </c>
      <c r="T515" s="152">
        <f>VLOOKUP(T$2,怪物属性!$B$4:$F$29,5,FALSE)/($F515-VLOOKUP(T$2,怪物属性!$B$4:$F$29,4,FALSE))</f>
        <v>4.5146693187468925</v>
      </c>
      <c r="U515" s="153">
        <f>$E515/(VLOOKUP(U$2,怪物属性!$B$4:$F$29,3,FALSE)-$G515)/IF(T515&lt;0,ABS(T515),T515)</f>
        <v>-2.464109349322726</v>
      </c>
      <c r="V515" s="152">
        <f>VLOOKUP(V$2,怪物属性!$B$4:$F$29,5,FALSE)/($F515-VLOOKUP(V$2,怪物属性!$B$4:$F$29,4,FALSE))</f>
        <v>5.3584905660377355</v>
      </c>
      <c r="W515" s="153">
        <f>$E515/(VLOOKUP(W$2,怪物属性!$B$4:$F$29,3,FALSE)-$G515)/IF(V515&lt;0,ABS(V515),V515)</f>
        <v>-2.2823659287850515</v>
      </c>
      <c r="X515" s="152">
        <f>VLOOKUP(X$2,怪物属性!$B$4:$F$29,5,FALSE)/($F515-VLOOKUP(X$2,怪物属性!$B$4:$F$29,4,FALSE))</f>
        <v>6.6772961619247662</v>
      </c>
      <c r="Y515" s="153">
        <f>$E515/(VLOOKUP(Y$2,怪物属性!$B$4:$F$29,3,FALSE)-$G515)/IF(X515&lt;0,ABS(X515),X515)</f>
        <v>-2.0346842773876217</v>
      </c>
      <c r="Z515" s="152">
        <f>VLOOKUP(Z$2,怪物属性!$B$4:$F$29,5,FALSE)/($F515-VLOOKUP(Z$2,怪物属性!$B$4:$F$29,4,FALSE))</f>
        <v>7.7235646626715635</v>
      </c>
      <c r="AA515" s="153">
        <f>$E515/(VLOOKUP(AA$2,怪物属性!$B$4:$F$29,3,FALSE)-$G515)/IF(Z515&lt;0,ABS(Z515),Z515)</f>
        <v>-1.9823736660977223</v>
      </c>
      <c r="AB515" s="152">
        <f>VLOOKUP(AB$2,怪物属性!$B$4:$F$29,5,FALSE)/($F515-VLOOKUP(AB$2,怪物属性!$B$4:$F$29,4,FALSE))</f>
        <v>12.836478853836617</v>
      </c>
      <c r="AC515" s="153">
        <f>$E515/(VLOOKUP(AC$2,怪物属性!$B$4:$F$29,3,FALSE)-$G515)/IF(AB515&lt;0,ABS(AB515),AB515)</f>
        <v>-2.8824638565691481</v>
      </c>
      <c r="AD515" s="152">
        <f>VLOOKUP(AD$2,怪物属性!$B$4:$F$29,5,FALSE)/($F515-VLOOKUP(AD$2,怪物属性!$B$4:$F$29,4,FALSE))</f>
        <v>14.74850803903672</v>
      </c>
      <c r="AE515" s="153">
        <f>$E515/(VLOOKUP(AE$2,怪物属性!$B$4:$F$29,3,FALSE)-$G515)/IF(AD515&lt;0,ABS(AD515),AD515)</f>
        <v>-4.3309063814369573</v>
      </c>
      <c r="AF515" s="152">
        <f>VLOOKUP(AF$2,怪物属性!$B$4:$F$29,5,FALSE)/($F515-VLOOKUP(AF$2,怪物属性!$B$4:$F$29,4,FALSE))</f>
        <v>17.595214214070783</v>
      </c>
      <c r="AG515" s="153">
        <f>$E515/(VLOOKUP(AG$2,怪物属性!$B$4:$F$29,3,FALSE)-$G515)/IF(AF515&lt;0,ABS(AF515),AF515)</f>
        <v>-14.452364701921763</v>
      </c>
      <c r="AH515" s="152">
        <f>VLOOKUP(AH$2,怪物属性!$B$4:$F$29,5,FALSE)/($F515-VLOOKUP(AH$2,怪物属性!$B$4:$F$29,4,FALSE))</f>
        <v>19.927442949093038</v>
      </c>
      <c r="AI515" s="153">
        <f>$E515/(VLOOKUP(AI$2,怪物属性!$B$4:$F$29,3,FALSE)-$G515)/IF(AH515&lt;0,ABS(AH515),AH515)</f>
        <v>6.3955425107082693</v>
      </c>
      <c r="AJ515" s="152">
        <f>VLOOKUP(AJ$2,怪物属性!$B$4:$F$29,5,FALSE)/($F515-VLOOKUP(AJ$2,怪物属性!$B$4:$F$29,4,FALSE))</f>
        <v>23.3556685611726</v>
      </c>
      <c r="AK515" s="153">
        <f>$E515/(VLOOKUP(AK$2,怪物属性!$B$4:$F$29,3,FALSE)-$G515)/IF(AJ515&lt;0,ABS(AJ515),AJ515)</f>
        <v>2.1273908650725382</v>
      </c>
      <c r="AL515" s="152">
        <f>VLOOKUP(AL$2,怪物属性!$B$4:$F$29,5,FALSE)/($F515-VLOOKUP(AL$2,怪物属性!$B$4:$F$29,4,FALSE))</f>
        <v>26.296174193053744</v>
      </c>
      <c r="AM515" s="153">
        <f>$E515/(VLOOKUP(AM$2,怪物属性!$B$4:$F$29,3,FALSE)-$G515)/IF(AL515&lt;0,ABS(AL515),AL515)</f>
        <v>1.1357939672825048</v>
      </c>
      <c r="AN515" s="152">
        <f>VLOOKUP(AN$2,怪物属性!$B$4:$F$29,5,FALSE)/($F515-VLOOKUP(AN$2,怪物属性!$B$4:$F$29,4,FALSE))</f>
        <v>30.41252258622044</v>
      </c>
      <c r="AO515" s="153">
        <f>$E515/(VLOOKUP(AO$2,怪物属性!$B$4:$F$29,3,FALSE)-$G515)/IF(AN515&lt;0,ABS(AN515),AN515)</f>
        <v>0.709901910578424</v>
      </c>
      <c r="AP515" s="152">
        <f>VLOOKUP(AP$2,怪物属性!$B$4:$F$29,5,FALSE)/($F515-VLOOKUP(AP$2,怪物属性!$B$4:$F$29,4,FALSE))</f>
        <v>33.827519379844958</v>
      </c>
      <c r="AQ515" s="153">
        <f>$E515/(VLOOKUP(AQ$2,怪物属性!$B$4:$F$29,3,FALSE)-$G515)/IF(AP515&lt;0,ABS(AP515),AP515)</f>
        <v>0.49051181074246319</v>
      </c>
      <c r="AR515" s="152">
        <f>VLOOKUP(AR$2,怪物属性!$B$4:$F$29,5,FALSE)/($F515-VLOOKUP(AR$2,怪物属性!$B$4:$F$29,4,FALSE))</f>
        <v>38.755319148936174</v>
      </c>
      <c r="AS515" s="153">
        <f>$E515/(VLOOKUP(AS$2,怪物属性!$B$4:$F$29,3,FALSE)-$G515)/IF(AR515&lt;0,ABS(AR515),AR515)</f>
        <v>0.34645949224856415</v>
      </c>
      <c r="AT515" s="152">
        <f>VLOOKUP(AT$2,怪物属性!$B$4:$F$29,5,FALSE)/($F515-VLOOKUP(AT$2,怪物属性!$B$4:$F$29,4,FALSE))</f>
        <v>42.934629279201786</v>
      </c>
      <c r="AU515" s="153">
        <f>$E515/(VLOOKUP(AU$2,怪物属性!$B$4:$F$29,3,FALSE)-$G515)/IF(AT515&lt;0,ABS(AT515),AT515)</f>
        <v>0.25677501034441386</v>
      </c>
      <c r="AV515" s="152">
        <f>VLOOKUP(AV$2,怪物属性!$B$4:$F$29,5,FALSE)/($F515-VLOOKUP(AV$2,怪物属性!$B$4:$F$29,4,FALSE))</f>
        <v>49.198528091904507</v>
      </c>
      <c r="AW515" s="153">
        <f>$E515/(VLOOKUP(AW$2,怪物属性!$B$4:$F$29,3,FALSE)-$G515)/IF(AV515&lt;0,ABS(AV515),AV515)</f>
        <v>0.18509535289161136</v>
      </c>
      <c r="AX515" s="152">
        <f>VLOOKUP(AX$2,怪物属性!$B$4:$F$29,5,FALSE)/($F515-VLOOKUP(AX$2,怪物属性!$B$4:$F$29,4,FALSE))</f>
        <v>54.539610938821539</v>
      </c>
      <c r="AY515" s="153">
        <f>$E515/(VLOOKUP(AY$2,怪物属性!$B$4:$F$29,3,FALSE)-$G515)/IF(AX515&lt;0,ABS(AX515),AX515)</f>
        <v>0.14153148568674484</v>
      </c>
      <c r="AZ515" s="152">
        <f>VLOOKUP(AZ$2,怪物属性!$B$4:$F$29,5,FALSE)/($F515-VLOOKUP(AZ$2,怪物属性!$B$4:$F$29,4,FALSE))</f>
        <v>62.619718309859152</v>
      </c>
      <c r="BA515" s="153">
        <f>$E515/(VLOOKUP(BA$2,怪物属性!$B$4:$F$29,3,FALSE)-$G515)/IF(AZ515&lt;0,ABS(AZ515),AZ515)</f>
        <v>0.10188295043480344</v>
      </c>
      <c r="BB515" s="152">
        <f>VLOOKUP(BB$2,怪物属性!$B$4:$F$29,5,FALSE)/($F515-VLOOKUP(BB$2,怪物属性!$B$4:$F$29,4,FALSE))</f>
        <v>70.749174917491743</v>
      </c>
      <c r="BC515" s="153">
        <f>$E515/(VLOOKUP(BC$2,怪物属性!$B$4:$F$29,3,FALSE)-$G515)/IF(BB515&lt;0,ABS(BB515),BB515)</f>
        <v>7.461689040775181E-2</v>
      </c>
      <c r="BD515" s="152">
        <f>VLOOKUP(BD$2,怪物属性!$B$4:$F$29,5,FALSE)/($F515-VLOOKUP(BD$2,怪物属性!$B$4:$F$29,4,FALSE))</f>
        <v>87.082280182844855</v>
      </c>
      <c r="BE515" s="153">
        <f>$E515/(VLOOKUP(BE$2,怪物属性!$B$4:$F$29,3,FALSE)-$G515)/IF(BD515&lt;0,ABS(BD515),BD515)</f>
        <v>4.5590226653986085E-2</v>
      </c>
    </row>
    <row r="516" spans="1:57" x14ac:dyDescent="0.15">
      <c r="A516" s="30">
        <f>VLOOKUP(B516,装备升级!W:AB,静态模拟!C516+1,FALSE)+IF(静态模拟!D516=0,0,VLOOKUP(B516,装备强化!AP:AZ,静态模拟!D516+1,FALSE))</f>
        <v>10858</v>
      </c>
      <c r="B516" s="149">
        <v>45</v>
      </c>
      <c r="C516" s="149">
        <v>2</v>
      </c>
      <c r="D516" s="149">
        <v>4</v>
      </c>
      <c r="E516" s="149">
        <f t="shared" si="22"/>
        <v>53970</v>
      </c>
      <c r="F516" s="22">
        <f t="shared" si="23"/>
        <v>17990</v>
      </c>
      <c r="G516" s="22">
        <f t="shared" si="24"/>
        <v>8995</v>
      </c>
      <c r="H516" s="152">
        <f>VLOOKUP(H$2,怪物属性!$B$4:$F$29,5,FALSE)/($F516-VLOOKUP(H$2,怪物属性!$B$4:$F$29,4,FALSE))</f>
        <v>0.63171652628521635</v>
      </c>
      <c r="I516" s="153">
        <f>$E516/(VLOOKUP(I$2,怪物属性!$B$4:$F$29,3,FALSE)-$G516)/IF(H516&lt;0,ABS(H516),H516)</f>
        <v>-11.473796623042226</v>
      </c>
      <c r="J516" s="152">
        <f>VLOOKUP(J$2,怪物属性!$B$4:$F$29,5,FALSE)/($F516-VLOOKUP(J$2,怪物属性!$B$4:$F$29,4,FALSE))</f>
        <v>0.94217786909304369</v>
      </c>
      <c r="K516" s="153">
        <f>$E516/(VLOOKUP(K$2,怪物属性!$B$4:$F$29,3,FALSE)-$G516)/IF(J516&lt;0,ABS(J516),J516)</f>
        <v>-8.1563687270530352</v>
      </c>
      <c r="L516" s="152">
        <f>VLOOKUP(L$2,怪物属性!$B$4:$F$29,5,FALSE)/($F516-VLOOKUP(L$2,怪物属性!$B$4:$F$29,4,FALSE))</f>
        <v>1.5065859736561054</v>
      </c>
      <c r="M516" s="153">
        <f>$E516/(VLOOKUP(M$2,怪物属性!$B$4:$F$29,3,FALSE)-$G516)/IF(L516&lt;0,ABS(L516),L516)</f>
        <v>-5.4293293465224899</v>
      </c>
      <c r="N516" s="152">
        <f>VLOOKUP(N$2,怪物属性!$B$4:$F$29,5,FALSE)/($F516-VLOOKUP(N$2,怪物属性!$B$4:$F$29,4,FALSE))</f>
        <v>1.9822456813819578</v>
      </c>
      <c r="O516" s="153">
        <f>$E516/(VLOOKUP(O$2,怪物属性!$B$4:$F$29,3,FALSE)-$G516)/IF(N516&lt;0,ABS(N516),N516)</f>
        <v>-4.4113246460342133</v>
      </c>
      <c r="P516" s="152">
        <f>VLOOKUP(P$2,怪物属性!$B$4:$F$29,5,FALSE)/($F516-VLOOKUP(P$2,怪物属性!$B$4:$F$29,4,FALSE))</f>
        <v>2.7811874583055372</v>
      </c>
      <c r="Q516" s="153">
        <f>$E516/(VLOOKUP(Q$2,怪物属性!$B$4:$F$29,3,FALSE)-$G516)/IF(P516&lt;0,ABS(P516),P516)</f>
        <v>-3.378962247448237</v>
      </c>
      <c r="R516" s="152">
        <f>VLOOKUP(R$2,怪物属性!$B$4:$F$29,5,FALSE)/($F516-VLOOKUP(R$2,怪物属性!$B$4:$F$29,4,FALSE))</f>
        <v>3.4564536917694717</v>
      </c>
      <c r="S516" s="153">
        <f>$E516/(VLOOKUP(S$2,怪物属性!$B$4:$F$29,3,FALSE)-$G516)/IF(R516&lt;0,ABS(R516),R516)</f>
        <v>-2.9522158549699116</v>
      </c>
      <c r="T516" s="152">
        <f>VLOOKUP(T$2,怪物属性!$B$4:$F$29,5,FALSE)/($F516-VLOOKUP(T$2,怪物属性!$B$4:$F$29,4,FALSE))</f>
        <v>4.5090638192202634</v>
      </c>
      <c r="U516" s="153">
        <f>$E516/(VLOOKUP(U$2,怪物属性!$B$4:$F$29,3,FALSE)-$G516)/IF(T516&lt;0,ABS(T516),T516)</f>
        <v>-2.4648321941776676</v>
      </c>
      <c r="V516" s="152">
        <f>VLOOKUP(V$2,怪物属性!$B$4:$F$29,5,FALSE)/($F516-VLOOKUP(V$2,怪物属性!$B$4:$F$29,4,FALSE))</f>
        <v>5.3517587939698492</v>
      </c>
      <c r="W516" s="153">
        <f>$E516/(VLOOKUP(W$2,怪物属性!$B$4:$F$29,3,FALSE)-$G516)/IF(V516&lt;0,ABS(V516),V516)</f>
        <v>-2.2826019038631973</v>
      </c>
      <c r="X516" s="152">
        <f>VLOOKUP(X$2,怪物属性!$B$4:$F$29,5,FALSE)/($F516-VLOOKUP(X$2,怪物属性!$B$4:$F$29,4,FALSE))</f>
        <v>6.6688068145699573</v>
      </c>
      <c r="Y516" s="153">
        <f>$E516/(VLOOKUP(Y$2,怪物属性!$B$4:$F$29,3,FALSE)-$G516)/IF(X516&lt;0,ABS(X516),X516)</f>
        <v>-2.0344147810239628</v>
      </c>
      <c r="Z516" s="152">
        <f>VLOOKUP(Z$2,怪物属性!$B$4:$F$29,5,FALSE)/($F516-VLOOKUP(Z$2,怪物属性!$B$4:$F$29,4,FALSE))</f>
        <v>7.7136237853143701</v>
      </c>
      <c r="AA516" s="153">
        <f>$E516/(VLOOKUP(AA$2,怪物属性!$B$4:$F$29,3,FALSE)-$G516)/IF(Z516&lt;0,ABS(Z516),Z516)</f>
        <v>-1.9815099031969461</v>
      </c>
      <c r="AB516" s="152">
        <f>VLOOKUP(AB$2,怪物属性!$B$4:$F$29,5,FALSE)/($F516-VLOOKUP(AB$2,怪物属性!$B$4:$F$29,4,FALSE))</f>
        <v>12.818819645068098</v>
      </c>
      <c r="AC516" s="153">
        <f>$E516/(VLOOKUP(AC$2,怪物属性!$B$4:$F$29,3,FALSE)-$G516)/IF(AB516&lt;0,ABS(AB516),AB516)</f>
        <v>-2.8699495797434085</v>
      </c>
      <c r="AD516" s="152">
        <f>VLOOKUP(AD$2,怪物属性!$B$4:$F$29,5,FALSE)/($F516-VLOOKUP(AD$2,怪物属性!$B$4:$F$29,4,FALSE))</f>
        <v>14.727827245320059</v>
      </c>
      <c r="AE516" s="153">
        <f>$E516/(VLOOKUP(AE$2,怪物属性!$B$4:$F$29,3,FALSE)-$G516)/IF(AD516&lt;0,ABS(AD516),AD516)</f>
        <v>-4.2909738319721882</v>
      </c>
      <c r="AF516" s="152">
        <f>VLOOKUP(AF$2,怪物属性!$B$4:$F$29,5,FALSE)/($F516-VLOOKUP(AF$2,怪物属性!$B$4:$F$29,4,FALSE))</f>
        <v>17.570038632136214</v>
      </c>
      <c r="AG516" s="153">
        <f>$E516/(VLOOKUP(AG$2,怪物属性!$B$4:$F$29,3,FALSE)-$G516)/IF(AF516&lt;0,ABS(AF516),AF516)</f>
        <v>-13.836515285939946</v>
      </c>
      <c r="AH516" s="152">
        <f>VLOOKUP(AH$2,怪物属性!$B$4:$F$29,5,FALSE)/($F516-VLOOKUP(AH$2,怪物属性!$B$4:$F$29,4,FALSE))</f>
        <v>19.898334794040316</v>
      </c>
      <c r="AI516" s="153">
        <f>$E516/(VLOOKUP(AI$2,怪物属性!$B$4:$F$29,3,FALSE)-$G516)/IF(AH516&lt;0,ABS(AH516),AH516)</f>
        <v>6.567281506432078</v>
      </c>
      <c r="AJ516" s="152">
        <f>VLOOKUP(AJ$2,怪物属性!$B$4:$F$29,5,FALSE)/($F516-VLOOKUP(AJ$2,怪物属性!$B$4:$F$29,4,FALSE))</f>
        <v>23.320788530465951</v>
      </c>
      <c r="AK516" s="153">
        <f>$E516/(VLOOKUP(AK$2,怪物属性!$B$4:$F$29,3,FALSE)-$G516)/IF(AJ516&lt;0,ABS(AJ516),AJ516)</f>
        <v>2.1527853184382701</v>
      </c>
      <c r="AL516" s="152">
        <f>VLOOKUP(AL$2,怪物属性!$B$4:$F$29,5,FALSE)/($F516-VLOOKUP(AL$2,怪物属性!$B$4:$F$29,4,FALSE))</f>
        <v>26.255913649238305</v>
      </c>
      <c r="AM516" s="153">
        <f>$E516/(VLOOKUP(AM$2,怪物属性!$B$4:$F$29,3,FALSE)-$G516)/IF(AL516&lt;0,ABS(AL516),AL516)</f>
        <v>1.1451459191007918</v>
      </c>
      <c r="AN516" s="152">
        <f>VLOOKUP(AN$2,怪物属性!$B$4:$F$29,5,FALSE)/($F516-VLOOKUP(AN$2,怪物属性!$B$4:$F$29,4,FALSE))</f>
        <v>30.36481292650404</v>
      </c>
      <c r="AO516" s="153">
        <f>$E516/(VLOOKUP(AO$2,怪物属性!$B$4:$F$29,3,FALSE)-$G516)/IF(AN516&lt;0,ABS(AN516),AN516)</f>
        <v>0.71467077512901989</v>
      </c>
      <c r="AP516" s="152">
        <f>VLOOKUP(AP$2,怪物属性!$B$4:$F$29,5,FALSE)/($F516-VLOOKUP(AP$2,怪物属性!$B$4:$F$29,4,FALSE))</f>
        <v>33.77297645920671</v>
      </c>
      <c r="AQ516" s="153">
        <f>$E516/(VLOOKUP(AQ$2,怪物属性!$B$4:$F$29,3,FALSE)-$G516)/IF(AP516&lt;0,ABS(AP516),AP516)</f>
        <v>0.49336931229415487</v>
      </c>
      <c r="AR516" s="152">
        <f>VLOOKUP(AR$2,怪物属性!$B$4:$F$29,5,FALSE)/($F516-VLOOKUP(AR$2,怪物属性!$B$4:$F$29,4,FALSE))</f>
        <v>38.691005642217057</v>
      </c>
      <c r="AS516" s="153">
        <f>$E516/(VLOOKUP(AS$2,怪物属性!$B$4:$F$29,3,FALSE)-$G516)/IF(AR516&lt;0,ABS(AR516),AR516)</f>
        <v>0.34828909735051883</v>
      </c>
      <c r="AT516" s="152">
        <f>VLOOKUP(AT$2,怪物属性!$B$4:$F$29,5,FALSE)/($F516-VLOOKUP(AT$2,怪物属性!$B$4:$F$29,4,FALSE))</f>
        <v>42.860896445131374</v>
      </c>
      <c r="AU516" s="153">
        <f>$E516/(VLOOKUP(AU$2,怪物属性!$B$4:$F$29,3,FALSE)-$G516)/IF(AT516&lt;0,ABS(AT516),AT516)</f>
        <v>0.25803067940181762</v>
      </c>
      <c r="AV516" s="152">
        <f>VLOOKUP(AV$2,怪物属性!$B$4:$F$29,5,FALSE)/($F516-VLOOKUP(AV$2,怪物属性!$B$4:$F$29,4,FALSE))</f>
        <v>49.110374484859342</v>
      </c>
      <c r="AW516" s="153">
        <f>$E516/(VLOOKUP(AW$2,怪物属性!$B$4:$F$29,3,FALSE)-$G516)/IF(AV516&lt;0,ABS(AV516),AV516)</f>
        <v>0.18594807698415836</v>
      </c>
      <c r="AX516" s="152">
        <f>VLOOKUP(AX$2,怪物属性!$B$4:$F$29,5,FALSE)/($F516-VLOOKUP(AX$2,怪物属性!$B$4:$F$29,4,FALSE))</f>
        <v>54.437294812869339</v>
      </c>
      <c r="AY516" s="153">
        <f>$E516/(VLOOKUP(AY$2,怪物属性!$B$4:$F$29,3,FALSE)-$G516)/IF(AX516&lt;0,ABS(AX516),AX516)</f>
        <v>0.1421588624588826</v>
      </c>
      <c r="AZ516" s="152">
        <f>VLOOKUP(AZ$2,怪物属性!$B$4:$F$29,5,FALSE)/($F516-VLOOKUP(AZ$2,怪物属性!$B$4:$F$29,4,FALSE))</f>
        <v>62.493975903614455</v>
      </c>
      <c r="BA516" s="153">
        <f>$E516/(VLOOKUP(BA$2,怪物属性!$B$4:$F$29,3,FALSE)-$G516)/IF(AZ516&lt;0,ABS(AZ516),AZ516)</f>
        <v>0.10232265863345934</v>
      </c>
      <c r="BB516" s="152">
        <f>VLOOKUP(BB$2,怪物属性!$B$4:$F$29,5,FALSE)/($F516-VLOOKUP(BB$2,怪物属性!$B$4:$F$29,4,FALSE))</f>
        <v>70.593852908891321</v>
      </c>
      <c r="BC516" s="153">
        <f>$E516/(VLOOKUP(BC$2,怪物属性!$B$4:$F$29,3,FALSE)-$G516)/IF(BB516&lt;0,ABS(BB516),BB516)</f>
        <v>7.4937674746580349E-2</v>
      </c>
      <c r="BD516" s="152">
        <f>VLOOKUP(BD$2,怪物属性!$B$4:$F$29,5,FALSE)/($F516-VLOOKUP(BD$2,怪物属性!$B$4:$F$29,4,FALSE))</f>
        <v>86.848753016894605</v>
      </c>
      <c r="BE516" s="153">
        <f>$E516/(VLOOKUP(BE$2,怪物属性!$B$4:$F$29,3,FALSE)-$G516)/IF(BD516&lt;0,ABS(BD516),BD516)</f>
        <v>4.5797417440073429E-2</v>
      </c>
    </row>
    <row r="517" spans="1:57" x14ac:dyDescent="0.15">
      <c r="A517" s="30">
        <f>VLOOKUP(B517,装备升级!W:AB,静态模拟!C517+1,FALSE)+IF(静态模拟!D517=0,0,VLOOKUP(B517,装备强化!AP:AZ,静态模拟!D517+1,FALSE))</f>
        <v>15359</v>
      </c>
      <c r="B517" s="149">
        <v>45</v>
      </c>
      <c r="C517" s="149">
        <v>2</v>
      </c>
      <c r="D517" s="149">
        <v>5</v>
      </c>
      <c r="E517" s="149">
        <f t="shared" si="22"/>
        <v>54030</v>
      </c>
      <c r="F517" s="22">
        <f t="shared" si="23"/>
        <v>18010</v>
      </c>
      <c r="G517" s="22">
        <f t="shared" si="24"/>
        <v>9005</v>
      </c>
      <c r="H517" s="152">
        <f>VLOOKUP(H$2,怪物属性!$B$4:$F$29,5,FALSE)/($F517-VLOOKUP(H$2,怪物属性!$B$4:$F$29,4,FALSE))</f>
        <v>0.63098346388163618</v>
      </c>
      <c r="I517" s="153">
        <f>$E517/(VLOOKUP(I$2,怪物属性!$B$4:$F$29,3,FALSE)-$G517)/IF(H517&lt;0,ABS(H517),H517)</f>
        <v>-11.484473508953679</v>
      </c>
      <c r="J517" s="152">
        <f>VLOOKUP(J$2,怪物属性!$B$4:$F$29,5,FALSE)/($F517-VLOOKUP(J$2,怪物属性!$B$4:$F$29,4,FALSE))</f>
        <v>0.94107299912049247</v>
      </c>
      <c r="K517" s="153">
        <f>$E517/(VLOOKUP(K$2,怪物属性!$B$4:$F$29,3,FALSE)-$G517)/IF(J517&lt;0,ABS(J517),J517)</f>
        <v>-8.163399248668826</v>
      </c>
      <c r="L517" s="152">
        <f>VLOOKUP(L$2,怪物属性!$B$4:$F$29,5,FALSE)/($F517-VLOOKUP(L$2,怪物属性!$B$4:$F$29,4,FALSE))</f>
        <v>1.5048002844613013</v>
      </c>
      <c r="M517" s="153">
        <f>$E517/(VLOOKUP(M$2,怪物属性!$B$4:$F$29,3,FALSE)-$G517)/IF(L517&lt;0,ABS(L517),L517)</f>
        <v>-5.4335800364569264</v>
      </c>
      <c r="N517" s="152">
        <f>VLOOKUP(N$2,怪物属性!$B$4:$F$29,5,FALSE)/($F517-VLOOKUP(N$2,怪物属性!$B$4:$F$29,4,FALSE))</f>
        <v>1.9798705966930266</v>
      </c>
      <c r="O517" s="153">
        <f>$E517/(VLOOKUP(O$2,怪物属性!$B$4:$F$29,3,FALSE)-$G517)/IF(N517&lt;0,ABS(N517),N517)</f>
        <v>-4.4143743625636027</v>
      </c>
      <c r="P517" s="152">
        <f>VLOOKUP(P$2,怪物属性!$B$4:$F$29,5,FALSE)/($F517-VLOOKUP(P$2,怪物属性!$B$4:$F$29,4,FALSE))</f>
        <v>2.7778181597916287</v>
      </c>
      <c r="Q517" s="153">
        <f>$E517/(VLOOKUP(Q$2,怪物属性!$B$4:$F$29,3,FALSE)-$G517)/IF(P517&lt;0,ABS(P517),P517)</f>
        <v>-3.3809346840986723</v>
      </c>
      <c r="R517" s="152">
        <f>VLOOKUP(R$2,怪物属性!$B$4:$F$29,5,FALSE)/($F517-VLOOKUP(R$2,怪物属性!$B$4:$F$29,4,FALSE))</f>
        <v>3.4522160240299149</v>
      </c>
      <c r="S517" s="153">
        <f>$E517/(VLOOKUP(S$2,怪物属性!$B$4:$F$29,3,FALSE)-$G517)/IF(R517&lt;0,ABS(R517),R517)</f>
        <v>-2.9535415440284858</v>
      </c>
      <c r="T517" s="152">
        <f>VLOOKUP(T$2,怪物属性!$B$4:$F$29,5,FALSE)/($F517-VLOOKUP(T$2,怪物属性!$B$4:$F$29,4,FALSE))</f>
        <v>4.5034722222222223</v>
      </c>
      <c r="U517" s="153">
        <f>$E517/(VLOOKUP(U$2,怪物属性!$B$4:$F$29,3,FALSE)-$G517)/IF(T517&lt;0,ABS(T517),T517)</f>
        <v>-2.4655588586769999</v>
      </c>
      <c r="V517" s="152">
        <f>VLOOKUP(V$2,怪物属性!$B$4:$F$29,5,FALSE)/($F517-VLOOKUP(V$2,怪物属性!$B$4:$F$29,4,FALSE))</f>
        <v>5.3450439146800504</v>
      </c>
      <c r="W517" s="153">
        <f>$E517/(VLOOKUP(W$2,怪物属性!$B$4:$F$29,3,FALSE)-$G517)/IF(V517&lt;0,ABS(V517),V517)</f>
        <v>-2.2828431746758779</v>
      </c>
      <c r="X517" s="152">
        <f>VLOOKUP(X$2,怪物属性!$B$4:$F$29,5,FALSE)/($F517-VLOOKUP(X$2,怪物属性!$B$4:$F$29,4,FALSE))</f>
        <v>6.6603390260935811</v>
      </c>
      <c r="Y517" s="153">
        <f>$E517/(VLOOKUP(Y$2,怪物属性!$B$4:$F$29,3,FALSE)-$G517)/IF(X517&lt;0,ABS(X517),X517)</f>
        <v>-2.0341523727578399</v>
      </c>
      <c r="Z517" s="152">
        <f>VLOOKUP(Z$2,怪物属性!$B$4:$F$29,5,FALSE)/($F517-VLOOKUP(Z$2,怪物属性!$B$4:$F$29,4,FALSE))</f>
        <v>7.7037084645542775</v>
      </c>
      <c r="AA517" s="153">
        <f>$E517/(VLOOKUP(AA$2,怪物属性!$B$4:$F$29,3,FALSE)-$G517)/IF(Z517&lt;0,ABS(Z517),Z517)</f>
        <v>-1.9806566735592301</v>
      </c>
      <c r="AB517" s="152">
        <f>VLOOKUP(AB$2,怪物属性!$B$4:$F$29,5,FALSE)/($F517-VLOOKUP(AB$2,怪物属性!$B$4:$F$29,4,FALSE))</f>
        <v>12.801208957274351</v>
      </c>
      <c r="AC517" s="153">
        <f>$E517/(VLOOKUP(AC$2,怪物属性!$B$4:$F$29,3,FALSE)-$G517)/IF(AB517&lt;0,ABS(AB517),AB517)</f>
        <v>-2.8576134774854269</v>
      </c>
      <c r="AD517" s="152">
        <f>VLOOKUP(AD$2,怪物属性!$B$4:$F$29,5,FALSE)/($F517-VLOOKUP(AD$2,怪物属性!$B$4:$F$29,4,FALSE))</f>
        <v>14.707204368830078</v>
      </c>
      <c r="AE517" s="153">
        <f>$E517/(VLOOKUP(AE$2,怪物属性!$B$4:$F$29,3,FALSE)-$G517)/IF(AD517&lt;0,ABS(AD517),AD517)</f>
        <v>-4.2519788706245265</v>
      </c>
      <c r="AF517" s="152">
        <f>VLOOKUP(AF$2,怪物属性!$B$4:$F$29,5,FALSE)/($F517-VLOOKUP(AF$2,怪物属性!$B$4:$F$29,4,FALSE))</f>
        <v>17.54493499071296</v>
      </c>
      <c r="AG517" s="153">
        <f>$E517/(VLOOKUP(AG$2,怪物属性!$B$4:$F$29,3,FALSE)-$G517)/IF(AF517&lt;0,ABS(AF517),AF517)</f>
        <v>-13.273798458515637</v>
      </c>
      <c r="AH517" s="152">
        <f>VLOOKUP(AH$2,怪物属性!$B$4:$F$29,5,FALSE)/($F517-VLOOKUP(AH$2,怪物属性!$B$4:$F$29,4,FALSE))</f>
        <v>19.869311551925321</v>
      </c>
      <c r="AI517" s="153">
        <f>$E517/(VLOOKUP(AI$2,怪物属性!$B$4:$F$29,3,FALSE)-$G517)/IF(AH517&lt;0,ABS(AH517),AH517)</f>
        <v>6.7475653878504591</v>
      </c>
      <c r="AJ517" s="152">
        <f>VLOOKUP(AJ$2,怪物属性!$B$4:$F$29,5,FALSE)/($F517-VLOOKUP(AJ$2,怪物属性!$B$4:$F$29,4,FALSE))</f>
        <v>23.286012526096034</v>
      </c>
      <c r="AK517" s="153">
        <f>$E517/(VLOOKUP(AK$2,怪物属性!$B$4:$F$29,3,FALSE)-$G517)/IF(AJ517&lt;0,ABS(AJ517),AJ517)</f>
        <v>2.1786638785555361</v>
      </c>
      <c r="AL517" s="152">
        <f>VLOOKUP(AL$2,怪物属性!$B$4:$F$29,5,FALSE)/($F517-VLOOKUP(AL$2,怪物属性!$B$4:$F$29,4,FALSE))</f>
        <v>26.215776198119698</v>
      </c>
      <c r="AM517" s="153">
        <f>$E517/(VLOOKUP(AM$2,怪物属性!$B$4:$F$29,3,FALSE)-$G517)/IF(AL517&lt;0,ABS(AL517),AL517)</f>
        <v>1.1546065748454253</v>
      </c>
      <c r="AN517" s="152">
        <f>VLOOKUP(AN$2,怪物属性!$B$4:$F$29,5,FALSE)/($F517-VLOOKUP(AN$2,怪物属性!$B$4:$F$29,4,FALSE))</f>
        <v>30.317252721434723</v>
      </c>
      <c r="AO517" s="153">
        <f>$E517/(VLOOKUP(AO$2,怪物属性!$B$4:$F$29,3,FALSE)-$G517)/IF(AN517&lt;0,ABS(AN517),AN517)</f>
        <v>0.71948064771474718</v>
      </c>
      <c r="AP517" s="152">
        <f>VLOOKUP(AP$2,怪物属性!$B$4:$F$29,5,FALSE)/($F517-VLOOKUP(AP$2,怪物属性!$B$4:$F$29,4,FALSE))</f>
        <v>33.718609143593042</v>
      </c>
      <c r="AQ517" s="153">
        <f>$E517/(VLOOKUP(AQ$2,怪物属性!$B$4:$F$29,3,FALSE)-$G517)/IF(AP517&lt;0,ABS(AP517),AP517)</f>
        <v>0.49624628707238966</v>
      </c>
      <c r="AR517" s="152">
        <f>VLOOKUP(AR$2,怪物属性!$B$4:$F$29,5,FALSE)/($F517-VLOOKUP(AR$2,怪物属性!$B$4:$F$29,4,FALSE))</f>
        <v>38.626905235255137</v>
      </c>
      <c r="AS517" s="153">
        <f>$E517/(VLOOKUP(AS$2,怪物属性!$B$4:$F$29,3,FALSE)-$G517)/IF(AR517&lt;0,ABS(AR517),AR517)</f>
        <v>0.3501291502519791</v>
      </c>
      <c r="AT517" s="152">
        <f>VLOOKUP(AT$2,怪物属性!$B$4:$F$29,5,FALSE)/($F517-VLOOKUP(AT$2,怪物属性!$B$4:$F$29,4,FALSE))</f>
        <v>42.787416423795648</v>
      </c>
      <c r="AU517" s="153">
        <f>$E517/(VLOOKUP(AU$2,怪物属性!$B$4:$F$29,3,FALSE)-$G517)/IF(AT517&lt;0,ABS(AT517),AT517)</f>
        <v>0.2592924924998749</v>
      </c>
      <c r="AV517" s="152">
        <f>VLOOKUP(AV$2,怪物属性!$B$4:$F$29,5,FALSE)/($F517-VLOOKUP(AV$2,怪物属性!$B$4:$F$29,4,FALSE))</f>
        <v>49.022536218923271</v>
      </c>
      <c r="AW517" s="153">
        <f>$E517/(VLOOKUP(AW$2,怪物属性!$B$4:$F$29,3,FALSE)-$G517)/IF(AV517&lt;0,ABS(AV517),AV517)</f>
        <v>0.1868044337352974</v>
      </c>
      <c r="AX517" s="152">
        <f>VLOOKUP(AX$2,怪物属性!$B$4:$F$29,5,FALSE)/($F517-VLOOKUP(AX$2,怪物属性!$B$4:$F$29,4,FALSE))</f>
        <v>54.335361857503976</v>
      </c>
      <c r="AY517" s="153">
        <f>$E517/(VLOOKUP(AY$2,怪物属性!$B$4:$F$29,3,FALSE)-$G517)/IF(AX517&lt;0,ABS(AX517),AX517)</f>
        <v>0.142788634826684</v>
      </c>
      <c r="AZ517" s="152">
        <f>VLOOKUP(AZ$2,怪物属性!$B$4:$F$29,5,FALSE)/($F517-VLOOKUP(AZ$2,怪物属性!$B$4:$F$29,4,FALSE))</f>
        <v>62.368737474949903</v>
      </c>
      <c r="BA517" s="153">
        <f>$E517/(VLOOKUP(BA$2,怪物属性!$B$4:$F$29,3,FALSE)-$G517)/IF(AZ517&lt;0,ABS(AZ517),AZ517)</f>
        <v>0.1027638674201701</v>
      </c>
      <c r="BB517" s="152">
        <f>VLOOKUP(BB$2,怪物属性!$B$4:$F$29,5,FALSE)/($F517-VLOOKUP(BB$2,怪物属性!$B$4:$F$29,4,FALSE))</f>
        <v>70.439211391018617</v>
      </c>
      <c r="BC517" s="153">
        <f>$E517/(VLOOKUP(BC$2,怪物属性!$B$4:$F$29,3,FALSE)-$G517)/IF(BB517&lt;0,ABS(BB517),BB517)</f>
        <v>7.5259454724365196E-2</v>
      </c>
      <c r="BD517" s="152">
        <f>VLOOKUP(BD$2,怪物属性!$B$4:$F$29,5,FALSE)/($F517-VLOOKUP(BD$2,怪物属性!$B$4:$F$29,4,FALSE))</f>
        <v>86.616474993313716</v>
      </c>
      <c r="BE517" s="153">
        <f>$E517/(VLOOKUP(BE$2,怪物属性!$B$4:$F$29,3,FALSE)-$G517)/IF(BD517&lt;0,ABS(BD517),BD517)</f>
        <v>4.6005187113388753E-2</v>
      </c>
    </row>
    <row r="518" spans="1:57" x14ac:dyDescent="0.15">
      <c r="A518" s="30">
        <f>VLOOKUP(B518,装备升级!W:AB,静态模拟!C518+1,FALSE)+IF(静态模拟!D518=0,0,VLOOKUP(B518,装备强化!AP:AZ,静态模拟!D518+1,FALSE))</f>
        <v>21559</v>
      </c>
      <c r="B518" s="149">
        <v>45</v>
      </c>
      <c r="C518" s="149">
        <v>2</v>
      </c>
      <c r="D518" s="149">
        <v>6</v>
      </c>
      <c r="E518" s="149">
        <f t="shared" si="22"/>
        <v>54090</v>
      </c>
      <c r="F518" s="22">
        <f t="shared" si="23"/>
        <v>18030</v>
      </c>
      <c r="G518" s="22">
        <f t="shared" si="24"/>
        <v>9015</v>
      </c>
      <c r="H518" s="152">
        <f>VLOOKUP(H$2,怪物属性!$B$4:$F$29,5,FALSE)/($F518-VLOOKUP(H$2,怪物属性!$B$4:$F$29,4,FALSE))</f>
        <v>0.63025210084033612</v>
      </c>
      <c r="I518" s="153">
        <f>$E518/(VLOOKUP(I$2,怪物属性!$B$4:$F$29,3,FALSE)-$G518)/IF(H518&lt;0,ABS(H518),H518)</f>
        <v>-11.495151352799358</v>
      </c>
      <c r="J518" s="152">
        <f>VLOOKUP(J$2,怪物属性!$B$4:$F$29,5,FALSE)/($F518-VLOOKUP(J$2,怪物属性!$B$4:$F$29,4,FALSE))</f>
        <v>0.93997071742313321</v>
      </c>
      <c r="K518" s="153">
        <f>$E518/(VLOOKUP(K$2,怪物属性!$B$4:$F$29,3,FALSE)-$G518)/IF(J518&lt;0,ABS(J518),J518)</f>
        <v>-8.1704310371138043</v>
      </c>
      <c r="L518" s="152">
        <f>VLOOKUP(L$2,怪物属性!$B$4:$F$29,5,FALSE)/($F518-VLOOKUP(L$2,怪物属性!$B$4:$F$29,4,FALSE))</f>
        <v>1.5030188232508583</v>
      </c>
      <c r="M518" s="153">
        <f>$E518/(VLOOKUP(M$2,怪物属性!$B$4:$F$29,3,FALSE)-$G518)/IF(L518&lt;0,ABS(L518),L518)</f>
        <v>-5.4378321624989079</v>
      </c>
      <c r="N518" s="152">
        <f>VLOOKUP(N$2,怪物属性!$B$4:$F$29,5,FALSE)/($F518-VLOOKUP(N$2,怪物属性!$B$4:$F$29,4,FALSE))</f>
        <v>1.9775011967448539</v>
      </c>
      <c r="O518" s="153">
        <f>$E518/(VLOOKUP(O$2,怪物属性!$B$4:$F$29,3,FALSE)-$G518)/IF(N518&lt;0,ABS(N518),N518)</f>
        <v>-4.4174259568886409</v>
      </c>
      <c r="P518" s="152">
        <f>VLOOKUP(P$2,怪物属性!$B$4:$F$29,5,FALSE)/($F518-VLOOKUP(P$2,怪物属性!$B$4:$F$29,4,FALSE))</f>
        <v>2.7744570149434327</v>
      </c>
      <c r="Q518" s="153">
        <f>$E518/(VLOOKUP(Q$2,怪物属性!$B$4:$F$29,3,FALSE)-$G518)/IF(P518&lt;0,ABS(P518),P518)</f>
        <v>-3.3829093566672275</v>
      </c>
      <c r="R518" s="152">
        <f>VLOOKUP(R$2,怪物属性!$B$4:$F$29,5,FALSE)/($F518-VLOOKUP(R$2,怪物属性!$B$4:$F$29,4,FALSE))</f>
        <v>3.4479887344639688</v>
      </c>
      <c r="S518" s="153">
        <f>$E518/(VLOOKUP(S$2,怪物属性!$B$4:$F$29,3,FALSE)-$G518)/IF(R518&lt;0,ABS(R518),R518)</f>
        <v>-2.9548702662160755</v>
      </c>
      <c r="T518" s="152">
        <f>VLOOKUP(T$2,怪物属性!$B$4:$F$29,5,FALSE)/($F518-VLOOKUP(T$2,怪物属性!$B$4:$F$29,4,FALSE))</f>
        <v>4.4978944760961106</v>
      </c>
      <c r="U518" s="153">
        <f>$E518/(VLOOKUP(U$2,怪物属性!$B$4:$F$29,3,FALSE)-$G518)/IF(T518&lt;0,ABS(T518),T518)</f>
        <v>-2.4662893193200404</v>
      </c>
      <c r="V518" s="152">
        <f>VLOOKUP(V$2,怪物属性!$B$4:$F$29,5,FALSE)/($F518-VLOOKUP(V$2,怪物属性!$B$4:$F$29,4,FALSE))</f>
        <v>5.3383458646616537</v>
      </c>
      <c r="W518" s="153">
        <f>$E518/(VLOOKUP(W$2,怪物属性!$B$4:$F$29,3,FALSE)-$G518)/IF(V518&lt;0,ABS(V518),V518)</f>
        <v>-2.2830897054249792</v>
      </c>
      <c r="X518" s="152">
        <f>VLOOKUP(X$2,怪物属性!$B$4:$F$29,5,FALSE)/($F518-VLOOKUP(X$2,怪物属性!$B$4:$F$29,4,FALSE))</f>
        <v>6.6518927144759372</v>
      </c>
      <c r="Y518" s="153">
        <f>$E518/(VLOOKUP(Y$2,怪物属性!$B$4:$F$29,3,FALSE)-$G518)/IF(X518&lt;0,ABS(X518),X518)</f>
        <v>-2.0338969994019287</v>
      </c>
      <c r="Z518" s="152">
        <f>VLOOKUP(Z$2,怪物属性!$B$4:$F$29,5,FALSE)/($F518-VLOOKUP(Z$2,怪物属性!$B$4:$F$29,4,FALSE))</f>
        <v>7.6938186019641828</v>
      </c>
      <c r="AA518" s="153">
        <f>$E518/(VLOOKUP(AA$2,怪物属性!$B$4:$F$29,3,FALSE)-$G518)/IF(Z518&lt;0,ABS(Z518),Z518)</f>
        <v>-1.9798138881961509</v>
      </c>
      <c r="AB518" s="152">
        <f>VLOOKUP(AB$2,怪物属性!$B$4:$F$29,5,FALSE)/($F518-VLOOKUP(AB$2,怪物属性!$B$4:$F$29,4,FALSE))</f>
        <v>12.78364659075319</v>
      </c>
      <c r="AC518" s="153">
        <f>$E518/(VLOOKUP(AC$2,怪物属性!$B$4:$F$29,3,FALSE)-$G518)/IF(AB518&lt;0,ABS(AB518),AB518)</f>
        <v>-2.8454519551502591</v>
      </c>
      <c r="AD518" s="152">
        <f>VLOOKUP(AD$2,怪物属性!$B$4:$F$29,5,FALSE)/($F518-VLOOKUP(AD$2,怪物属性!$B$4:$F$29,4,FALSE))</f>
        <v>14.686639166608403</v>
      </c>
      <c r="AE518" s="153">
        <f>$E518/(VLOOKUP(AE$2,怪物属性!$B$4:$F$29,3,FALSE)-$G518)/IF(AD518&lt;0,ABS(AD518),AD518)</f>
        <v>-4.213889314735491</v>
      </c>
      <c r="AF518" s="152">
        <f>VLOOKUP(AF$2,怪物属性!$B$4:$F$29,5,FALSE)/($F518-VLOOKUP(AF$2,怪物属性!$B$4:$F$29,4,FALSE))</f>
        <v>17.519902981880438</v>
      </c>
      <c r="AG518" s="153">
        <f>$E518/(VLOOKUP(AG$2,怪物属性!$B$4:$F$29,3,FALSE)-$G518)/IF(AF518&lt;0,ABS(AF518),AF518)</f>
        <v>-12.757627535116919</v>
      </c>
      <c r="AH518" s="152">
        <f>VLOOKUP(AH$2,怪物属性!$B$4:$F$29,5,FALSE)/($F518-VLOOKUP(AH$2,怪物属性!$B$4:$F$29,4,FALSE))</f>
        <v>19.840372851733179</v>
      </c>
      <c r="AI518" s="153">
        <f>$E518/(VLOOKUP(AI$2,怪物属性!$B$4:$F$29,3,FALSE)-$G518)/IF(AH518&lt;0,ABS(AH518),AH518)</f>
        <v>6.9370464363141444</v>
      </c>
      <c r="AJ518" s="152">
        <f>VLOOKUP(AJ$2,怪物属性!$B$4:$F$29,5,FALSE)/($F518-VLOOKUP(AJ$2,怪物属性!$B$4:$F$29,4,FALSE))</f>
        <v>23.251340083382967</v>
      </c>
      <c r="AK518" s="153">
        <f>$E518/(VLOOKUP(AK$2,怪物属性!$B$4:$F$29,3,FALSE)-$G518)/IF(AJ518&lt;0,ABS(AJ518),AJ518)</f>
        <v>2.2050403114931005</v>
      </c>
      <c r="AL518" s="152">
        <f>VLOOKUP(AL$2,怪物属性!$B$4:$F$29,5,FALSE)/($F518-VLOOKUP(AL$2,怪物属性!$B$4:$F$29,4,FALSE))</f>
        <v>26.175761276043655</v>
      </c>
      <c r="AM518" s="153">
        <f>$E518/(VLOOKUP(AM$2,怪物属性!$B$4:$F$29,3,FALSE)-$G518)/IF(AL518&lt;0,ABS(AL518),AL518)</f>
        <v>1.164177771765865</v>
      </c>
      <c r="AN518" s="152">
        <f>VLOOKUP(AN$2,怪物属性!$B$4:$F$29,5,FALSE)/($F518-VLOOKUP(AN$2,怪物属性!$B$4:$F$29,4,FALSE))</f>
        <v>30.269841269841269</v>
      </c>
      <c r="AO518" s="153">
        <f>$E518/(VLOOKUP(AO$2,怪物属性!$B$4:$F$29,3,FALSE)-$G518)/IF(AN518&lt;0,ABS(AN518),AN518)</f>
        <v>0.72433202701458943</v>
      </c>
      <c r="AP518" s="152">
        <f>VLOOKUP(AP$2,怪物属性!$B$4:$F$29,5,FALSE)/($F518-VLOOKUP(AP$2,怪物属性!$B$4:$F$29,4,FALSE))</f>
        <v>33.66441658630665</v>
      </c>
      <c r="AQ518" s="153">
        <f>$E518/(VLOOKUP(AQ$2,怪物属性!$B$4:$F$29,3,FALSE)-$G518)/IF(AP518&lt;0,ABS(AP518),AP518)</f>
        <v>0.49914291656110527</v>
      </c>
      <c r="AR518" s="152">
        <f>VLOOKUP(AR$2,怪物属性!$B$4:$F$29,5,FALSE)/($F518-VLOOKUP(AR$2,怪物属性!$B$4:$F$29,4,FALSE))</f>
        <v>38.563016870658288</v>
      </c>
      <c r="AS518" s="153">
        <f>$E518/(VLOOKUP(AS$2,怪物属性!$B$4:$F$29,3,FALSE)-$G518)/IF(AR518&lt;0,ABS(AR518),AR518)</f>
        <v>0.35197972960639179</v>
      </c>
      <c r="AT518" s="152">
        <f>VLOOKUP(AT$2,怪物属性!$B$4:$F$29,5,FALSE)/($F518-VLOOKUP(AT$2,怪物属性!$B$4:$F$29,4,FALSE))</f>
        <v>42.714187917165837</v>
      </c>
      <c r="AU518" s="153">
        <f>$E518/(VLOOKUP(AU$2,怪物属性!$B$4:$F$29,3,FALSE)-$G518)/IF(AT518&lt;0,ABS(AT518),AT518)</f>
        <v>0.2605604875647628</v>
      </c>
      <c r="AV518" s="152">
        <f>VLOOKUP(AV$2,怪物属性!$B$4:$F$29,5,FALSE)/($F518-VLOOKUP(AV$2,怪物属性!$B$4:$F$29,4,FALSE))</f>
        <v>48.935011605070521</v>
      </c>
      <c r="AW518" s="153">
        <f>$E518/(VLOOKUP(AW$2,怪物属性!$B$4:$F$29,3,FALSE)-$G518)/IF(AV518&lt;0,ABS(AV518),AV518)</f>
        <v>0.18766444164753399</v>
      </c>
      <c r="AX518" s="152">
        <f>VLOOKUP(AX$2,怪物属性!$B$4:$F$29,5,FALSE)/($F518-VLOOKUP(AX$2,怪物属性!$B$4:$F$29,4,FALSE))</f>
        <v>54.233809924306136</v>
      </c>
      <c r="AY518" s="153">
        <f>$E518/(VLOOKUP(AY$2,怪物属性!$B$4:$F$29,3,FALSE)-$G518)/IF(AX518&lt;0,ABS(AX518),AX518)</f>
        <v>0.14342081312490171</v>
      </c>
      <c r="AZ518" s="152">
        <f>VLOOKUP(AZ$2,怪物属性!$B$4:$F$29,5,FALSE)/($F518-VLOOKUP(AZ$2,怪物属性!$B$4:$F$29,4,FALSE))</f>
        <v>62.244</v>
      </c>
      <c r="BA518" s="153">
        <f>$E518/(VLOOKUP(BA$2,怪物属性!$B$4:$F$29,3,FALSE)-$G518)/IF(AZ518&lt;0,ABS(AZ518),AZ518)</f>
        <v>0.103206582141449</v>
      </c>
      <c r="BB518" s="152">
        <f>VLOOKUP(BB$2,怪物属性!$B$4:$F$29,5,FALSE)/($F518-VLOOKUP(BB$2,怪物属性!$B$4:$F$29,4,FALSE))</f>
        <v>70.285245901639342</v>
      </c>
      <c r="BC518" s="153">
        <f>$E518/(VLOOKUP(BC$2,怪物属性!$B$4:$F$29,3,FALSE)-$G518)/IF(BB518&lt;0,ABS(BB518),BB518)</f>
        <v>7.5582233274633051E-2</v>
      </c>
      <c r="BD518" s="152">
        <f>VLOOKUP(BD$2,怪物属性!$B$4:$F$29,5,FALSE)/($F518-VLOOKUP(BD$2,怪物属性!$B$4:$F$29,4,FALSE))</f>
        <v>86.385436116297683</v>
      </c>
      <c r="BE518" s="153">
        <f>$E518/(VLOOKUP(BE$2,怪物属性!$B$4:$F$29,3,FALSE)-$G518)/IF(BD518&lt;0,ABS(BD518),BD518)</f>
        <v>4.6213536955695786E-2</v>
      </c>
    </row>
    <row r="519" spans="1:57" x14ac:dyDescent="0.15">
      <c r="A519" s="30">
        <f>VLOOKUP(B519,装备升级!W:AB,静态模拟!C519+1,FALSE)+IF(静态模拟!D519=0,0,VLOOKUP(B519,装备强化!AP:AZ,静态模拟!D519+1,FALSE))</f>
        <v>29992</v>
      </c>
      <c r="B519" s="149">
        <v>45</v>
      </c>
      <c r="C519" s="149">
        <v>2</v>
      </c>
      <c r="D519" s="149">
        <v>7</v>
      </c>
      <c r="E519" s="149">
        <f t="shared" ref="E519:E582" si="25">1020+180*B519+7050+C519*(B519*420-120)+C519*D519*30</f>
        <v>54150</v>
      </c>
      <c r="F519" s="22">
        <f t="shared" ref="F519:F582" si="26">340+60*B519+2350+C519*(B519*140-40)+C519*D519*10</f>
        <v>18050</v>
      </c>
      <c r="G519" s="22">
        <f t="shared" ref="G519:G582" si="27">170+30*B519+1175+C519*(B519*70-20)+C519*D519*5</f>
        <v>9025</v>
      </c>
      <c r="H519" s="152">
        <f>VLOOKUP(H$2,怪物属性!$B$4:$F$29,5,FALSE)/($F519-VLOOKUP(H$2,怪物属性!$B$4:$F$29,4,FALSE))</f>
        <v>0.62952243125904483</v>
      </c>
      <c r="I519" s="153">
        <f>$E519/(VLOOKUP(I$2,怪物属性!$B$4:$F$29,3,FALSE)-$G519)/IF(H519&lt;0,ABS(H519),H519)</f>
        <v>-11.505830150735227</v>
      </c>
      <c r="J519" s="152">
        <f>VLOOKUP(J$2,怪物属性!$B$4:$F$29,5,FALSE)/($F519-VLOOKUP(J$2,怪物属性!$B$4:$F$29,4,FALSE))</f>
        <v>0.93887101491664227</v>
      </c>
      <c r="K519" s="153">
        <f>$E519/(VLOOKUP(K$2,怪物属性!$B$4:$F$29,3,FALSE)-$G519)/IF(J519&lt;0,ABS(J519),J519)</f>
        <v>-8.1774640869994997</v>
      </c>
      <c r="L519" s="152">
        <f>VLOOKUP(L$2,怪物属性!$B$4:$F$29,5,FALSE)/($F519-VLOOKUP(L$2,怪物属性!$B$4:$F$29,4,FALSE))</f>
        <v>1.5012415750266053</v>
      </c>
      <c r="M519" s="153">
        <f>$E519/(VLOOKUP(M$2,怪物属性!$B$4:$F$29,3,FALSE)-$G519)/IF(L519&lt;0,ABS(L519),L519)</f>
        <v>-5.4420857181482463</v>
      </c>
      <c r="N519" s="152">
        <f>VLOOKUP(N$2,怪物属性!$B$4:$F$29,5,FALSE)/($F519-VLOOKUP(N$2,怪物属性!$B$4:$F$29,4,FALSE))</f>
        <v>1.9751374611522829</v>
      </c>
      <c r="O519" s="153">
        <f>$E519/(VLOOKUP(O$2,怪物属性!$B$4:$F$29,3,FALSE)-$G519)/IF(N519&lt;0,ABS(N519),N519)</f>
        <v>-4.4204794199261519</v>
      </c>
      <c r="P519" s="152">
        <f>VLOOKUP(P$2,怪物属性!$B$4:$F$29,5,FALSE)/($F519-VLOOKUP(P$2,怪物属性!$B$4:$F$29,4,FALSE))</f>
        <v>2.7711039941990454</v>
      </c>
      <c r="Q519" s="153">
        <f>$E519/(VLOOKUP(Q$2,怪物属性!$B$4:$F$29,3,FALSE)-$G519)/IF(P519&lt;0,ABS(P519),P519)</f>
        <v>-3.3848862535347211</v>
      </c>
      <c r="R519" s="152">
        <f>VLOOKUP(R$2,怪物属性!$B$4:$F$29,5,FALSE)/($F519-VLOOKUP(R$2,怪物属性!$B$4:$F$29,4,FALSE))</f>
        <v>3.4437717849935789</v>
      </c>
      <c r="S519" s="153">
        <f>$E519/(VLOOKUP(S$2,怪物属性!$B$4:$F$29,3,FALSE)-$G519)/IF(R519&lt;0,ABS(R519),R519)</f>
        <v>-2.956202004425355</v>
      </c>
      <c r="T519" s="152">
        <f>VLOOKUP(T$2,怪物属性!$B$4:$F$29,5,FALSE)/($F519-VLOOKUP(T$2,怪物属性!$B$4:$F$29,4,FALSE))</f>
        <v>4.4923305294408706</v>
      </c>
      <c r="U519" s="153">
        <f>$E519/(VLOOKUP(U$2,怪物属性!$B$4:$F$29,3,FALSE)-$G519)/IF(T519&lt;0,ABS(T519),T519)</f>
        <v>-2.4670235527984969</v>
      </c>
      <c r="V519" s="152">
        <f>VLOOKUP(V$2,怪物属性!$B$4:$F$29,5,FALSE)/($F519-VLOOKUP(V$2,怪物属性!$B$4:$F$29,4,FALSE))</f>
        <v>5.3316645807259073</v>
      </c>
      <c r="W519" s="153">
        <f>$E519/(VLOOKUP(W$2,怪物属性!$B$4:$F$29,3,FALSE)-$G519)/IF(V519&lt;0,ABS(V519),V519)</f>
        <v>-2.2833414606343094</v>
      </c>
      <c r="X519" s="152">
        <f>VLOOKUP(X$2,怪物属性!$B$4:$F$29,5,FALSE)/($F519-VLOOKUP(X$2,怪物属性!$B$4:$F$29,4,FALSE))</f>
        <v>6.6434677981128489</v>
      </c>
      <c r="Y519" s="153">
        <f>$E519/(VLOOKUP(Y$2,怪物属性!$B$4:$F$29,3,FALSE)-$G519)/IF(X519&lt;0,ABS(X519),X519)</f>
        <v>-2.0336486082997154</v>
      </c>
      <c r="Z519" s="152">
        <f>VLOOKUP(Z$2,怪物属性!$B$4:$F$29,5,FALSE)/($F519-VLOOKUP(Z$2,怪物属性!$B$4:$F$29,4,FALSE))</f>
        <v>7.6839540996217703</v>
      </c>
      <c r="AA519" s="153">
        <f>$E519/(VLOOKUP(AA$2,怪物属性!$B$4:$F$29,3,FALSE)-$G519)/IF(Z519&lt;0,ABS(Z519),Z519)</f>
        <v>-1.9789814591188741</v>
      </c>
      <c r="AB519" s="152">
        <f>VLOOKUP(AB$2,怪物属性!$B$4:$F$29,5,FALSE)/($F519-VLOOKUP(AB$2,怪物属性!$B$4:$F$29,4,FALSE))</f>
        <v>12.766132346896836</v>
      </c>
      <c r="AC519" s="153">
        <f>$E519/(VLOOKUP(AC$2,怪物属性!$B$4:$F$29,3,FALSE)-$G519)/IF(AB519&lt;0,ABS(AB519),AB519)</f>
        <v>-2.8334615141422579</v>
      </c>
      <c r="AD519" s="152">
        <f>VLOOKUP(AD$2,怪物属性!$B$4:$F$29,5,FALSE)/($F519-VLOOKUP(AD$2,怪物属性!$B$4:$F$29,4,FALSE))</f>
        <v>14.66613139705369</v>
      </c>
      <c r="AE519" s="153">
        <f>$E519/(VLOOKUP(AE$2,怪物属性!$B$4:$F$29,3,FALSE)-$G519)/IF(AD519&lt;0,ABS(AD519),AD519)</f>
        <v>-4.1766744378754899</v>
      </c>
      <c r="AF519" s="152">
        <f>VLOOKUP(AF$2,怪物属性!$B$4:$F$29,5,FALSE)/($F519-VLOOKUP(AF$2,怪物属性!$B$4:$F$29,4,FALSE))</f>
        <v>17.494942299472861</v>
      </c>
      <c r="AG519" s="153">
        <f>$E519/(VLOOKUP(AG$2,怪物属性!$B$4:$F$29,3,FALSE)-$G519)/IF(AF519&lt;0,ABS(AF519),AF519)</f>
        <v>-12.282461336693117</v>
      </c>
      <c r="AH519" s="152">
        <f>VLOOKUP(AH$2,怪物属性!$B$4:$F$29,5,FALSE)/($F519-VLOOKUP(AH$2,怪物属性!$B$4:$F$29,4,FALSE))</f>
        <v>19.811518324607331</v>
      </c>
      <c r="AI519" s="153">
        <f>$E519/(VLOOKUP(AI$2,怪物属性!$B$4:$F$29,3,FALSE)-$G519)/IF(AH519&lt;0,ABS(AH519),AH519)</f>
        <v>7.1364450565525317</v>
      </c>
      <c r="AJ519" s="152">
        <f>VLOOKUP(AJ$2,怪物属性!$B$4:$F$29,5,FALSE)/($F519-VLOOKUP(AJ$2,怪物属性!$B$4:$F$29,4,FALSE))</f>
        <v>23.216770740410347</v>
      </c>
      <c r="AK519" s="153">
        <f>$E519/(VLOOKUP(AK$2,怪物属性!$B$4:$F$29,3,FALSE)-$G519)/IF(AJ519&lt;0,ABS(AJ519),AJ519)</f>
        <v>2.2319289102505886</v>
      </c>
      <c r="AL519" s="152">
        <f>VLOOKUP(AL$2,怪物属性!$B$4:$F$29,5,FALSE)/($F519-VLOOKUP(AL$2,怪物属性!$B$4:$F$29,4,FALSE))</f>
        <v>26.135868322792046</v>
      </c>
      <c r="AM519" s="153">
        <f>$E519/(VLOOKUP(AM$2,怪物属性!$B$4:$F$29,3,FALSE)-$G519)/IF(AL519&lt;0,ABS(AL519),AL519)</f>
        <v>1.1738613887489517</v>
      </c>
      <c r="AN519" s="152">
        <f>VLOOKUP(AN$2,怪物属性!$B$4:$F$29,5,FALSE)/($F519-VLOOKUP(AN$2,怪物属性!$B$4:$F$29,4,FALSE))</f>
        <v>30.222577874931687</v>
      </c>
      <c r="AO519" s="153">
        <f>$E519/(VLOOKUP(AO$2,怪物属性!$B$4:$F$29,3,FALSE)-$G519)/IF(AN519&lt;0,ABS(AN519),AN519)</f>
        <v>0.72922541982603306</v>
      </c>
      <c r="AP519" s="152">
        <f>VLOOKUP(AP$2,怪物属性!$B$4:$F$29,5,FALSE)/($F519-VLOOKUP(AP$2,怪物属性!$B$4:$F$29,4,FALSE))</f>
        <v>33.610397946084724</v>
      </c>
      <c r="AQ519" s="153">
        <f>$E519/(VLOOKUP(AQ$2,怪物属性!$B$4:$F$29,3,FALSE)-$G519)/IF(AP519&lt;0,ABS(AP519),AP519)</f>
        <v>0.50205938450642651</v>
      </c>
      <c r="AR519" s="152">
        <f>VLOOKUP(AR$2,怪物属性!$B$4:$F$29,5,FALSE)/($F519-VLOOKUP(AR$2,怪物属性!$B$4:$F$29,4,FALSE))</f>
        <v>38.499339498018493</v>
      </c>
      <c r="AS519" s="153">
        <f>$E519/(VLOOKUP(AS$2,怪物属性!$B$4:$F$29,3,FALSE)-$G519)/IF(AR519&lt;0,ABS(AR519),AR519)</f>
        <v>0.3538409148586848</v>
      </c>
      <c r="AT519" s="152">
        <f>VLOOKUP(AT$2,怪物属性!$B$4:$F$29,5,FALSE)/($F519-VLOOKUP(AT$2,怪物属性!$B$4:$F$29,4,FALSE))</f>
        <v>42.641209636084056</v>
      </c>
      <c r="AU519" s="153">
        <f>$E519/(VLOOKUP(AU$2,怪物属性!$B$4:$F$29,3,FALSE)-$G519)/IF(AT519&lt;0,ABS(AT519),AT519)</f>
        <v>0.26183470283545118</v>
      </c>
      <c r="AV519" s="152">
        <f>VLOOKUP(AV$2,怪物属性!$B$4:$F$29,5,FALSE)/($F519-VLOOKUP(AV$2,怪物属性!$B$4:$F$29,4,FALSE))</f>
        <v>48.847798966316162</v>
      </c>
      <c r="AW519" s="153">
        <f>$E519/(VLOOKUP(AW$2,怪物属性!$B$4:$F$29,3,FALSE)-$G519)/IF(AV519&lt;0,ABS(AV519),AV519)</f>
        <v>0.18852811934924107</v>
      </c>
      <c r="AX519" s="152">
        <f>VLOOKUP(AX$2,怪物属性!$B$4:$F$29,5,FALSE)/($F519-VLOOKUP(AX$2,怪物属性!$B$4:$F$29,4,FALSE))</f>
        <v>54.132636880887979</v>
      </c>
      <c r="AY519" s="153">
        <f>$E519/(VLOOKUP(AY$2,怪物属性!$B$4:$F$29,3,FALSE)-$G519)/IF(AX519&lt;0,ABS(AX519),AX519)</f>
        <v>0.14405540774782033</v>
      </c>
      <c r="AZ519" s="152">
        <f>VLOOKUP(AZ$2,怪物属性!$B$4:$F$29,5,FALSE)/($F519-VLOOKUP(AZ$2,怪物属性!$B$4:$F$29,4,FALSE))</f>
        <v>62.119760479041915</v>
      </c>
      <c r="BA519" s="153">
        <f>$E519/(VLOOKUP(BA$2,怪物属性!$B$4:$F$29,3,FALSE)-$G519)/IF(AZ519&lt;0,ABS(AZ519),AZ519)</f>
        <v>0.10365080816923862</v>
      </c>
      <c r="BB519" s="152">
        <f>VLOOKUP(BB$2,怪物属性!$B$4:$F$29,5,FALSE)/($F519-VLOOKUP(BB$2,怪物属性!$B$4:$F$29,4,FALSE))</f>
        <v>70.131952017448199</v>
      </c>
      <c r="BC519" s="153">
        <f>$E519/(VLOOKUP(BC$2,怪物属性!$B$4:$F$29,3,FALSE)-$G519)/IF(BB519&lt;0,ABS(BB519),BB519)</f>
        <v>7.5906013342446302E-2</v>
      </c>
      <c r="BD519" s="152">
        <f>VLOOKUP(BD$2,怪物属性!$B$4:$F$29,5,FALSE)/($F519-VLOOKUP(BD$2,怪物属性!$B$4:$F$29,4,FALSE))</f>
        <v>86.155626496408615</v>
      </c>
      <c r="BE519" s="153">
        <f>$E519/(VLOOKUP(BE$2,怪物属性!$B$4:$F$29,3,FALSE)-$G519)/IF(BD519&lt;0,ABS(BD519),BD519)</f>
        <v>4.6422468252545153E-2</v>
      </c>
    </row>
    <row r="520" spans="1:57" x14ac:dyDescent="0.15">
      <c r="A520" s="30">
        <f>VLOOKUP(B520,装备升级!W:AB,静态模拟!C520+1,FALSE)+IF(静态模拟!D520=0,0,VLOOKUP(B520,装备强化!AP:AZ,静态模拟!D520+1,FALSE))</f>
        <v>40144</v>
      </c>
      <c r="B520" s="149">
        <v>45</v>
      </c>
      <c r="C520" s="149">
        <v>2</v>
      </c>
      <c r="D520" s="149">
        <v>8</v>
      </c>
      <c r="E520" s="149">
        <f t="shared" si="25"/>
        <v>54210</v>
      </c>
      <c r="F520" s="22">
        <f t="shared" si="26"/>
        <v>18070</v>
      </c>
      <c r="G520" s="22">
        <f t="shared" si="27"/>
        <v>9035</v>
      </c>
      <c r="H520" s="152">
        <f>VLOOKUP(H$2,怪物属性!$B$4:$F$29,5,FALSE)/($F520-VLOOKUP(H$2,怪物属性!$B$4:$F$29,4,FALSE))</f>
        <v>0.62879444926279271</v>
      </c>
      <c r="I520" s="153">
        <f>$E520/(VLOOKUP(I$2,怪物属性!$B$4:$F$29,3,FALSE)-$G520)/IF(H520&lt;0,ABS(H520),H520)</f>
        <v>-11.516509898937787</v>
      </c>
      <c r="J520" s="152">
        <f>VLOOKUP(J$2,怪物属性!$B$4:$F$29,5,FALSE)/($F520-VLOOKUP(J$2,怪物属性!$B$4:$F$29,4,FALSE))</f>
        <v>0.93777388255915861</v>
      </c>
      <c r="K520" s="153">
        <f>$E520/(VLOOKUP(K$2,怪物属性!$B$4:$F$29,3,FALSE)-$G520)/IF(J520&lt;0,ABS(J520),J520)</f>
        <v>-8.1844983929679618</v>
      </c>
      <c r="L520" s="152">
        <f>VLOOKUP(L$2,怪物属性!$B$4:$F$29,5,FALSE)/($F520-VLOOKUP(L$2,怪物属性!$B$4:$F$29,4,FALSE))</f>
        <v>1.4994685248612258</v>
      </c>
      <c r="M520" s="153">
        <f>$E520/(VLOOKUP(M$2,怪物属性!$B$4:$F$29,3,FALSE)-$G520)/IF(L520&lt;0,ABS(L520),L520)</f>
        <v>-5.4463406969439285</v>
      </c>
      <c r="N520" s="152">
        <f>VLOOKUP(N$2,怪物属性!$B$4:$F$29,5,FALSE)/($F520-VLOOKUP(N$2,怪物属性!$B$4:$F$29,4,FALSE))</f>
        <v>1.9727793696275071</v>
      </c>
      <c r="O520" s="153">
        <f>$E520/(VLOOKUP(O$2,怪物属性!$B$4:$F$29,3,FALSE)-$G520)/IF(N520&lt;0,ABS(N520),N520)</f>
        <v>-4.4235347426514435</v>
      </c>
      <c r="P520" s="152">
        <f>VLOOKUP(P$2,怪物属性!$B$4:$F$29,5,FALSE)/($F520-VLOOKUP(P$2,怪物属性!$B$4:$F$29,4,FALSE))</f>
        <v>2.7677590681392963</v>
      </c>
      <c r="Q520" s="153">
        <f>$E520/(VLOOKUP(Q$2,怪物属性!$B$4:$F$29,3,FALSE)-$G520)/IF(P520&lt;0,ABS(P520),P520)</f>
        <v>-3.3868653631623378</v>
      </c>
      <c r="R520" s="152">
        <f>VLOOKUP(R$2,怪物属性!$B$4:$F$29,5,FALSE)/($F520-VLOOKUP(R$2,怪物属性!$B$4:$F$29,4,FALSE))</f>
        <v>3.4395651377267451</v>
      </c>
      <c r="S520" s="153">
        <f>$E520/(VLOOKUP(S$2,怪物属性!$B$4:$F$29,3,FALSE)-$G520)/IF(R520&lt;0,ABS(R520),R520)</f>
        <v>-2.957536741677405</v>
      </c>
      <c r="T520" s="152">
        <f>VLOOKUP(T$2,怪物属性!$B$4:$F$29,5,FALSE)/($F520-VLOOKUP(T$2,怪物属性!$B$4:$F$29,4,FALSE))</f>
        <v>4.4867803311094638</v>
      </c>
      <c r="U520" s="153">
        <f>$E520/(VLOOKUP(U$2,怪物属性!$B$4:$F$29,3,FALSE)-$G520)/IF(T520&lt;0,ABS(T520),T520)</f>
        <v>-2.4677615359945055</v>
      </c>
      <c r="V520" s="152">
        <f>VLOOKUP(V$2,怪物属性!$B$4:$F$29,5,FALSE)/($F520-VLOOKUP(V$2,怪物属性!$B$4:$F$29,4,FALSE))</f>
        <v>5.3250000000000002</v>
      </c>
      <c r="W520" s="153">
        <f>$E520/(VLOOKUP(W$2,怪物属性!$B$4:$F$29,3,FALSE)-$G520)/IF(V520&lt;0,ABS(V520),V520)</f>
        <v>-2.283598405145995</v>
      </c>
      <c r="X520" s="152">
        <f>VLOOKUP(X$2,怪物属性!$B$4:$F$29,5,FALSE)/($F520-VLOOKUP(X$2,怪物属性!$B$4:$F$29,4,FALSE))</f>
        <v>6.6350641958130412</v>
      </c>
      <c r="Y520" s="153">
        <f>$E520/(VLOOKUP(Y$2,怪物属性!$B$4:$F$29,3,FALSE)-$G520)/IF(X520&lt;0,ABS(X520),X520)</f>
        <v>-2.0334071473188922</v>
      </c>
      <c r="Z520" s="152">
        <f>VLOOKUP(Z$2,怪物属性!$B$4:$F$29,5,FALSE)/($F520-VLOOKUP(Z$2,怪物属性!$B$4:$F$29,4,FALSE))</f>
        <v>7.6741148601062807</v>
      </c>
      <c r="AA520" s="153">
        <f>$E520/(VLOOKUP(AA$2,怪物属性!$B$4:$F$29,3,FALSE)-$G520)/IF(Z520&lt;0,ABS(Z520),Z520)</f>
        <v>-1.9781592993241583</v>
      </c>
      <c r="AB520" s="152">
        <f>VLOOKUP(AB$2,怪物属性!$B$4:$F$29,5,FALSE)/($F520-VLOOKUP(AB$2,怪物属性!$B$4:$F$29,4,FALSE))</f>
        <v>12.748666028184431</v>
      </c>
      <c r="AC520" s="153">
        <f>$E520/(VLOOKUP(AC$2,怪物属性!$B$4:$F$29,3,FALSE)-$G520)/IF(AB520&lt;0,ABS(AB520),AB520)</f>
        <v>-2.8216387487282999</v>
      </c>
      <c r="AD520" s="152">
        <f>VLOOKUP(AD$2,怪物属性!$B$4:$F$29,5,FALSE)/($F520-VLOOKUP(AD$2,怪物属性!$B$4:$F$29,4,FALSE))</f>
        <v>14.645680819912153</v>
      </c>
      <c r="AE520" s="153">
        <f>$E520/(VLOOKUP(AE$2,怪物属性!$B$4:$F$29,3,FALSE)-$G520)/IF(AD520&lt;0,ABS(AD520),AD520)</f>
        <v>-4.1403048883992515</v>
      </c>
      <c r="AF520" s="152">
        <f>VLOOKUP(AF$2,怪物属性!$B$4:$F$29,5,FALSE)/($F520-VLOOKUP(AF$2,怪物属性!$B$4:$F$29,4,FALSE))</f>
        <v>17.470052639066722</v>
      </c>
      <c r="AG520" s="153">
        <f>$E520/(VLOOKUP(AG$2,怪物属性!$B$4:$F$29,3,FALSE)-$G520)/IF(AF520&lt;0,ABS(AF520),AF520)</f>
        <v>-11.843604665728028</v>
      </c>
      <c r="AH520" s="152">
        <f>VLOOKUP(AH$2,怪物属性!$B$4:$F$29,5,FALSE)/($F520-VLOOKUP(AH$2,怪物属性!$B$4:$F$29,4,FALSE))</f>
        <v>19.782747603833865</v>
      </c>
      <c r="AI520" s="153">
        <f>$E520/(VLOOKUP(AI$2,怪物属性!$B$4:$F$29,3,FALSE)-$G520)/IF(AH520&lt;0,ABS(AH520),AH520)</f>
        <v>7.3465589084938792</v>
      </c>
      <c r="AJ520" s="152">
        <f>VLOOKUP(AJ$2,怪物属性!$B$4:$F$29,5,FALSE)/($F520-VLOOKUP(AJ$2,怪物属性!$B$4:$F$29,4,FALSE))</f>
        <v>23.182304038004752</v>
      </c>
      <c r="AK520" s="153">
        <f>$E520/(VLOOKUP(AK$2,怪物属性!$B$4:$F$29,3,FALSE)-$G520)/IF(AJ520&lt;0,ABS(AJ520),AJ520)</f>
        <v>2.2593445202140852</v>
      </c>
      <c r="AL520" s="152">
        <f>VLOOKUP(AL$2,怪物属性!$B$4:$F$29,5,FALSE)/($F520-VLOOKUP(AL$2,怪物属性!$B$4:$F$29,4,FALSE))</f>
        <v>26.096096781556721</v>
      </c>
      <c r="AM520" s="153">
        <f>$E520/(VLOOKUP(AM$2,怪物属性!$B$4:$F$29,3,FALSE)-$G520)/IF(AL520&lt;0,ABS(AL520),AL520)</f>
        <v>1.1836593475051582</v>
      </c>
      <c r="AN520" s="152">
        <f>VLOOKUP(AN$2,怪物属性!$B$4:$F$29,5,FALSE)/($F520-VLOOKUP(AN$2,怪物属性!$B$4:$F$29,4,FALSE))</f>
        <v>30.1754618442591</v>
      </c>
      <c r="AO520" s="153">
        <f>$E520/(VLOOKUP(AO$2,怪物属性!$B$4:$F$29,3,FALSE)-$G520)/IF(AN520&lt;0,ABS(AN520),AN520)</f>
        <v>0.734161341230953</v>
      </c>
      <c r="AP520" s="152">
        <f>VLOOKUP(AP$2,怪物属性!$B$4:$F$29,5,FALSE)/($F520-VLOOKUP(AP$2,怪物属性!$B$4:$F$29,4,FALSE))</f>
        <v>33.556552387055433</v>
      </c>
      <c r="AQ520" s="153">
        <f>$E520/(VLOOKUP(AQ$2,怪物属性!$B$4:$F$29,3,FALSE)-$G520)/IF(AP520&lt;0,ABS(AP520),AP520)</f>
        <v>0.50499587695202297</v>
      </c>
      <c r="AR520" s="152">
        <f>VLOOKUP(AR$2,怪物属性!$B$4:$F$29,5,FALSE)/($F520-VLOOKUP(AR$2,怪物属性!$B$4:$F$29,4,FALSE))</f>
        <v>38.43587207385427</v>
      </c>
      <c r="AS520" s="153">
        <f>$E520/(VLOOKUP(AS$2,怪物属性!$B$4:$F$29,3,FALSE)-$G520)/IF(AR520&lt;0,ABS(AR520),AR520)</f>
        <v>0.3557127862552481</v>
      </c>
      <c r="AT520" s="152">
        <f>VLOOKUP(AT$2,怪物属性!$B$4:$F$29,5,FALSE)/($F520-VLOOKUP(AT$2,怪物属性!$B$4:$F$29,4,FALSE))</f>
        <v>42.568480300187616</v>
      </c>
      <c r="AU520" s="153">
        <f>$E520/(VLOOKUP(AU$2,怪物属性!$B$4:$F$29,3,FALSE)-$G520)/IF(AT520&lt;0,ABS(AT520),AT520)</f>
        <v>0.26311517686693481</v>
      </c>
      <c r="AV520" s="152">
        <f>VLOOKUP(AV$2,怪物属性!$B$4:$F$29,5,FALSE)/($F520-VLOOKUP(AV$2,怪物属性!$B$4:$F$29,4,FALSE))</f>
        <v>48.760896637608965</v>
      </c>
      <c r="AW520" s="153">
        <f>$E520/(VLOOKUP(AW$2,怪物属性!$B$4:$F$29,3,FALSE)-$G520)/IF(AV520&lt;0,ABS(AV520),AV520)</f>
        <v>0.18939548559573111</v>
      </c>
      <c r="AX520" s="152">
        <f>VLOOKUP(AX$2,怪物属性!$B$4:$F$29,5,FALSE)/($F520-VLOOKUP(AX$2,怪物属性!$B$4:$F$29,4,FALSE))</f>
        <v>54.031840610743878</v>
      </c>
      <c r="AY520" s="153">
        <f>$E520/(VLOOKUP(AY$2,怪物属性!$B$4:$F$29,3,FALSE)-$G520)/IF(AX520&lt;0,ABS(AX520),AX520)</f>
        <v>0.14469242914968578</v>
      </c>
      <c r="AZ520" s="152">
        <f>VLOOKUP(AZ$2,怪物属性!$B$4:$F$29,5,FALSE)/($F520-VLOOKUP(AZ$2,怪物属性!$B$4:$F$29,4,FALSE))</f>
        <v>61.996015936254977</v>
      </c>
      <c r="BA520" s="153">
        <f>$E520/(VLOOKUP(BA$2,怪物属性!$B$4:$F$29,3,FALSE)-$G520)/IF(AZ520&lt;0,ABS(AZ520),AZ520)</f>
        <v>0.10409655090106218</v>
      </c>
      <c r="BB520" s="152">
        <f>VLOOKUP(BB$2,怪物属性!$B$4:$F$29,5,FALSE)/($F520-VLOOKUP(BB$2,怪物属性!$B$4:$F$29,4,FALSE))</f>
        <v>69.979325353645265</v>
      </c>
      <c r="BC520" s="153">
        <f>$E520/(VLOOKUP(BC$2,怪物属性!$B$4:$F$29,3,FALSE)-$G520)/IF(BB520&lt;0,ABS(BB520),BB520)</f>
        <v>7.6230797884459744E-2</v>
      </c>
      <c r="BD520" s="152">
        <f>VLOOKUP(BD$2,怪物属性!$B$4:$F$29,5,FALSE)/($F520-VLOOKUP(BD$2,怪物属性!$B$4:$F$29,4,FALSE))</f>
        <v>85.92703634916424</v>
      </c>
      <c r="BE520" s="153">
        <f>$E520/(VLOOKUP(BE$2,怪物属性!$B$4:$F$29,3,FALSE)-$G520)/IF(BD520&lt;0,ABS(BD520),BD520)</f>
        <v>4.663198229328832E-2</v>
      </c>
    </row>
    <row r="521" spans="1:57" x14ac:dyDescent="0.15">
      <c r="A521" s="30">
        <f>VLOOKUP(B521,装备升级!W:AB,静态模拟!C521+1,FALSE)+IF(静态模拟!D521=0,0,VLOOKUP(B521,装备强化!AP:AZ,静态模拟!D521+1,FALSE))</f>
        <v>53624</v>
      </c>
      <c r="B521" s="149">
        <v>45</v>
      </c>
      <c r="C521" s="149">
        <v>2</v>
      </c>
      <c r="D521" s="149">
        <v>9</v>
      </c>
      <c r="E521" s="149">
        <f t="shared" si="25"/>
        <v>54270</v>
      </c>
      <c r="F521" s="22">
        <f t="shared" si="26"/>
        <v>18090</v>
      </c>
      <c r="G521" s="22">
        <f t="shared" si="27"/>
        <v>9045</v>
      </c>
      <c r="H521" s="152">
        <f>VLOOKUP(H$2,怪物属性!$B$4:$F$29,5,FALSE)/($F521-VLOOKUP(H$2,怪物属性!$B$4:$F$29,4,FALSE))</f>
        <v>0.62806814900375396</v>
      </c>
      <c r="I521" s="153">
        <f>$E521/(VLOOKUP(I$2,怪物属性!$B$4:$F$29,3,FALSE)-$G521)/IF(H521&lt;0,ABS(H521),H521)</f>
        <v>-11.527190593603946</v>
      </c>
      <c r="J521" s="152">
        <f>VLOOKUP(J$2,怪物属性!$B$4:$F$29,5,FALSE)/($F521-VLOOKUP(J$2,怪物属性!$B$4:$F$29,4,FALSE))</f>
        <v>0.93667931135103588</v>
      </c>
      <c r="K521" s="153">
        <f>$E521/(VLOOKUP(K$2,怪物属性!$B$4:$F$29,3,FALSE)-$G521)/IF(J521&lt;0,ABS(J521),J521)</f>
        <v>-8.191533949691534</v>
      </c>
      <c r="L521" s="152">
        <f>VLOOKUP(L$2,怪物属性!$B$4:$F$29,5,FALSE)/($F521-VLOOKUP(L$2,怪物属性!$B$4:$F$29,4,FALSE))</f>
        <v>1.4976996578978412</v>
      </c>
      <c r="M521" s="153">
        <f>$E521/(VLOOKUP(M$2,怪物属性!$B$4:$F$29,3,FALSE)-$G521)/IF(L521&lt;0,ABS(L521),L521)</f>
        <v>-5.4505970924638136</v>
      </c>
      <c r="N521" s="152">
        <f>VLOOKUP(N$2,怪物属性!$B$4:$F$29,5,FALSE)/($F521-VLOOKUP(N$2,怪物属性!$B$4:$F$29,4,FALSE))</f>
        <v>1.9704269019794896</v>
      </c>
      <c r="O521" s="153">
        <f>$E521/(VLOOKUP(O$2,怪物属性!$B$4:$F$29,3,FALSE)-$G521)/IF(N521&lt;0,ABS(N521),N521)</f>
        <v>-4.4265919160978449</v>
      </c>
      <c r="P521" s="152">
        <f>VLOOKUP(P$2,怪物属性!$B$4:$F$29,5,FALSE)/($F521-VLOOKUP(P$2,怪物属性!$B$4:$F$29,4,FALSE))</f>
        <v>2.7644222074868887</v>
      </c>
      <c r="Q521" s="153">
        <f>$E521/(VLOOKUP(Q$2,怪物属性!$B$4:$F$29,3,FALSE)-$G521)/IF(P521&lt;0,ABS(P521),P521)</f>
        <v>-3.3888466740909351</v>
      </c>
      <c r="R521" s="152">
        <f>VLOOKUP(R$2,怪物属性!$B$4:$F$29,5,FALSE)/($F521-VLOOKUP(R$2,怪物属性!$B$4:$F$29,4,FALSE))</f>
        <v>3.4353687549563836</v>
      </c>
      <c r="S521" s="153">
        <f>$E521/(VLOOKUP(S$2,怪物属性!$B$4:$F$29,3,FALSE)-$G521)/IF(R521&lt;0,ABS(R521),R521)</f>
        <v>-2.9588744611205167</v>
      </c>
      <c r="T521" s="152">
        <f>VLOOKUP(T$2,怪物属性!$B$4:$F$29,5,FALSE)/($F521-VLOOKUP(T$2,怪物属性!$B$4:$F$29,4,FALSE))</f>
        <v>4.4812438302073048</v>
      </c>
      <c r="U521" s="153">
        <f>$E521/(VLOOKUP(U$2,怪物属性!$B$4:$F$29,3,FALSE)-$G521)/IF(T521&lt;0,ABS(T521),T521)</f>
        <v>-2.4685032459786895</v>
      </c>
      <c r="V521" s="152">
        <f>VLOOKUP(V$2,怪物属性!$B$4:$F$29,5,FALSE)/($F521-VLOOKUP(V$2,怪物属性!$B$4:$F$29,4,FALSE))</f>
        <v>5.3183520599250933</v>
      </c>
      <c r="W521" s="153">
        <f>$E521/(VLOOKUP(W$2,怪物属性!$B$4:$F$29,3,FALSE)-$G521)/IF(V521&lt;0,ABS(V521),V521)</f>
        <v>-2.2838605041169129</v>
      </c>
      <c r="X521" s="152">
        <f>VLOOKUP(X$2,怪物属性!$B$4:$F$29,5,FALSE)/($F521-VLOOKUP(X$2,怪物属性!$B$4:$F$29,4,FALSE))</f>
        <v>6.6266818267955276</v>
      </c>
      <c r="Y521" s="153">
        <f>$E521/(VLOOKUP(Y$2,怪物属性!$B$4:$F$29,3,FALSE)-$G521)/IF(X521&lt;0,ABS(X521),X521)</f>
        <v>-2.0331725648448509</v>
      </c>
      <c r="Z521" s="152">
        <f>VLOOKUP(Z$2,怪物属性!$B$4:$F$29,5,FALSE)/($F521-VLOOKUP(Z$2,怪物属性!$B$4:$F$29,4,FALSE))</f>
        <v>7.6643007864952999</v>
      </c>
      <c r="AA521" s="153">
        <f>$E521/(VLOOKUP(AA$2,怪物属性!$B$4:$F$29,3,FALSE)-$G521)/IF(Z521&lt;0,ABS(Z521),Z521)</f>
        <v>-1.9773473227805944</v>
      </c>
      <c r="AB521" s="152">
        <f>VLOOKUP(AB$2,怪物属性!$B$4:$F$29,5,FALSE)/($F521-VLOOKUP(AB$2,怪物属性!$B$4:$F$29,4,FALSE))</f>
        <v>12.731247438174615</v>
      </c>
      <c r="AC521" s="153">
        <f>$E521/(VLOOKUP(AC$2,怪物属性!$B$4:$F$29,3,FALSE)-$G521)/IF(AB521&lt;0,ABS(AB521),AB521)</f>
        <v>-2.8099803429770605</v>
      </c>
      <c r="AD521" s="152">
        <f>VLOOKUP(AD$2,怪物属性!$B$4:$F$29,5,FALSE)/($F521-VLOOKUP(AD$2,怪物属性!$B$4:$F$29,4,FALSE))</f>
        <v>14.625287196268189</v>
      </c>
      <c r="AE521" s="153">
        <f>$E521/(VLOOKUP(AE$2,怪物属性!$B$4:$F$29,3,FALSE)-$G521)/IF(AD521&lt;0,ABS(AD521),AD521)</f>
        <v>-4.1047526134068759</v>
      </c>
      <c r="AF521" s="152">
        <f>VLOOKUP(AF$2,怪物属性!$B$4:$F$29,5,FALSE)/($F521-VLOOKUP(AF$2,怪物属性!$B$4:$F$29,4,FALSE))</f>
        <v>17.445233697968462</v>
      </c>
      <c r="AG521" s="153">
        <f>$E521/(VLOOKUP(AG$2,怪物属性!$B$4:$F$29,3,FALSE)-$G521)/IF(AF521&lt;0,ABS(AF521),AF521)</f>
        <v>-11.437052794928407</v>
      </c>
      <c r="AH521" s="152">
        <f>VLOOKUP(AH$2,怪物属性!$B$4:$F$29,5,FALSE)/($F521-VLOOKUP(AH$2,怪物属性!$B$4:$F$29,4,FALSE))</f>
        <v>19.754060324825986</v>
      </c>
      <c r="AI521" s="153">
        <f>$E521/(VLOOKUP(AI$2,怪物属性!$B$4:$F$29,3,FALSE)-$G521)/IF(AH521&lt;0,ABS(AH521),AH521)</f>
        <v>7.5682735484772765</v>
      </c>
      <c r="AJ521" s="152">
        <f>VLOOKUP(AJ$2,怪物属性!$B$4:$F$29,5,FALSE)/($F521-VLOOKUP(AJ$2,怪物属性!$B$4:$F$29,4,FALSE))</f>
        <v>23.147939519715386</v>
      </c>
      <c r="AK521" s="153">
        <f>$E521/(VLOOKUP(AK$2,怪物属性!$B$4:$F$29,3,FALSE)-$G521)/IF(AJ521&lt;0,ABS(AJ521),AJ521)</f>
        <v>2.2873025661018156</v>
      </c>
      <c r="AL521" s="152">
        <f>VLOOKUP(AL$2,怪物属性!$B$4:$F$29,5,FALSE)/($F521-VLOOKUP(AL$2,怪物属性!$B$4:$F$29,4,FALSE))</f>
        <v>26.056446098913622</v>
      </c>
      <c r="AM521" s="153">
        <f>$E521/(VLOOKUP(AM$2,怪物属性!$B$4:$F$29,3,FALSE)-$G521)/IF(AL521&lt;0,ABS(AL521),AL521)</f>
        <v>1.1935736137956268</v>
      </c>
      <c r="AN521" s="152">
        <f>VLOOKUP(AN$2,怪物属性!$B$4:$F$29,5,FALSE)/($F521-VLOOKUP(AN$2,怪物属性!$B$4:$F$29,4,FALSE))</f>
        <v>30.128492489687915</v>
      </c>
      <c r="AO521" s="153">
        <f>$E521/(VLOOKUP(AO$2,怪物属性!$B$4:$F$29,3,FALSE)-$G521)/IF(AN521&lt;0,ABS(AN521),AN521)</f>
        <v>0.73914031476558406</v>
      </c>
      <c r="AP521" s="152">
        <f>VLOOKUP(AP$2,怪物属性!$B$4:$F$29,5,FALSE)/($F521-VLOOKUP(AP$2,怪物属性!$B$4:$F$29,4,FALSE))</f>
        <v>33.502879078694818</v>
      </c>
      <c r="AQ521" s="153">
        <f>$E521/(VLOOKUP(AQ$2,怪物属性!$B$4:$F$29,3,FALSE)-$G521)/IF(AP521&lt;0,ABS(AP521),AP521)</f>
        <v>0.50795258227513129</v>
      </c>
      <c r="AR521" s="152">
        <f>VLOOKUP(AR$2,怪物属性!$B$4:$F$29,5,FALSE)/($F521-VLOOKUP(AR$2,怪物属性!$B$4:$F$29,4,FALSE))</f>
        <v>38.372613561553656</v>
      </c>
      <c r="AS521" s="153">
        <f>$E521/(VLOOKUP(AS$2,怪物属性!$B$4:$F$29,3,FALSE)-$G521)/IF(AR521&lt;0,ABS(AR521),AR521)</f>
        <v>0.35759542485406609</v>
      </c>
      <c r="AT521" s="152">
        <f>VLOOKUP(AT$2,怪物属性!$B$4:$F$29,5,FALSE)/($F521-VLOOKUP(AT$2,怪物属性!$B$4:$F$29,4,FALSE))</f>
        <v>42.495998637834155</v>
      </c>
      <c r="AU521" s="153">
        <f>$E521/(VLOOKUP(AU$2,怪物属性!$B$4:$F$29,3,FALSE)-$G521)/IF(AT521&lt;0,ABS(AT521),AT521)</f>
        <v>0.26440194853350435</v>
      </c>
      <c r="AV521" s="152">
        <f>VLOOKUP(AV$2,怪物属性!$B$4:$F$29,5,FALSE)/($F521-VLOOKUP(AV$2,怪物属性!$B$4:$F$29,4,FALSE))</f>
        <v>48.674302965725445</v>
      </c>
      <c r="AW521" s="153">
        <f>$E521/(VLOOKUP(AW$2,怪物属性!$B$4:$F$29,3,FALSE)-$G521)/IF(AV521&lt;0,ABS(AV521),AV521)</f>
        <v>0.19026655927033922</v>
      </c>
      <c r="AX521" s="152">
        <f>VLOOKUP(AX$2,怪物属性!$B$4:$F$29,5,FALSE)/($F521-VLOOKUP(AX$2,怪物属性!$B$4:$F$29,4,FALSE))</f>
        <v>53.931419013102868</v>
      </c>
      <c r="AY521" s="153">
        <f>$E521/(VLOOKUP(AY$2,怪物属性!$B$4:$F$29,3,FALSE)-$G521)/IF(AX521&lt;0,ABS(AX521),AX521)</f>
        <v>0.14533188784513823</v>
      </c>
      <c r="AZ521" s="152">
        <f>VLOOKUP(AZ$2,怪物属性!$B$4:$F$29,5,FALSE)/($F521-VLOOKUP(AZ$2,怪物属性!$B$4:$F$29,4,FALSE))</f>
        <v>61.8727634194831</v>
      </c>
      <c r="BA521" s="153">
        <f>$E521/(VLOOKUP(BA$2,怪物属性!$B$4:$F$29,3,FALSE)-$G521)/IF(AZ521&lt;0,ABS(AZ521),AZ521)</f>
        <v>0.10454381576017609</v>
      </c>
      <c r="BB521" s="152">
        <f>VLOOKUP(BB$2,怪物属性!$B$4:$F$29,5,FALSE)/($F521-VLOOKUP(BB$2,怪物属性!$B$4:$F$29,4,FALSE))</f>
        <v>69.827361563517911</v>
      </c>
      <c r="BC521" s="153">
        <f>$E521/(VLOOKUP(BC$2,怪物属性!$B$4:$F$29,3,FALSE)-$G521)/IF(BB521&lt;0,ABS(BB521),BB521)</f>
        <v>7.6556589868977787E-2</v>
      </c>
      <c r="BD521" s="152">
        <f>VLOOKUP(BD$2,怪物属性!$B$4:$F$29,5,FALSE)/($F521-VLOOKUP(BD$2,怪物属性!$B$4:$F$29,4,FALSE))</f>
        <v>85.699655993649117</v>
      </c>
      <c r="BE521" s="153">
        <f>$E521/(VLOOKUP(BE$2,怪物属性!$B$4:$F$29,3,FALSE)-$G521)/IF(BD521&lt;0,ABS(BD521),BD521)</f>
        <v>4.6842080371091728E-2</v>
      </c>
    </row>
    <row r="522" spans="1:57" x14ac:dyDescent="0.15">
      <c r="A522" s="30">
        <f>VLOOKUP(B522,装备升级!W:AB,静态模拟!C522+1,FALSE)+IF(静态模拟!D522=0,0,VLOOKUP(B522,装备强化!AP:AZ,静态模拟!D522+1,FALSE))</f>
        <v>71202</v>
      </c>
      <c r="B522" s="149">
        <v>45</v>
      </c>
      <c r="C522" s="149">
        <v>2</v>
      </c>
      <c r="D522" s="149">
        <v>10</v>
      </c>
      <c r="E522" s="149">
        <f t="shared" si="25"/>
        <v>54330</v>
      </c>
      <c r="F522" s="22">
        <f t="shared" si="26"/>
        <v>18110</v>
      </c>
      <c r="G522" s="22">
        <f t="shared" si="27"/>
        <v>9055</v>
      </c>
      <c r="H522" s="152">
        <f>VLOOKUP(H$2,怪物属性!$B$4:$F$29,5,FALSE)/($F522-VLOOKUP(H$2,怪物属性!$B$4:$F$29,4,FALSE))</f>
        <v>0.62734352466109033</v>
      </c>
      <c r="I522" s="153">
        <f>$E522/(VLOOKUP(I$2,怪物属性!$B$4:$F$29,3,FALSE)-$G522)/IF(H522&lt;0,ABS(H522),H522)</f>
        <v>-11.537872230950869</v>
      </c>
      <c r="J522" s="152">
        <f>VLOOKUP(J$2,怪物属性!$B$4:$F$29,5,FALSE)/($F522-VLOOKUP(J$2,怪物属性!$B$4:$F$29,4,FALSE))</f>
        <v>0.93558729233459637</v>
      </c>
      <c r="K522" s="153">
        <f>$E522/(VLOOKUP(K$2,怪物属性!$B$4:$F$29,3,FALSE)-$G522)/IF(J522&lt;0,ABS(J522),J522)</f>
        <v>-8.1985707518726549</v>
      </c>
      <c r="L522" s="152">
        <f>VLOOKUP(L$2,怪物属性!$B$4:$F$29,5,FALSE)/($F522-VLOOKUP(L$2,怪物属性!$B$4:$F$29,4,FALSE))</f>
        <v>1.4959349593495934</v>
      </c>
      <c r="M522" s="153">
        <f>$E522/(VLOOKUP(M$2,怪物属性!$B$4:$F$29,3,FALSE)-$G522)/IF(L522&lt;0,ABS(L522),L522)</f>
        <v>-5.454854898324343</v>
      </c>
      <c r="N522" s="152">
        <f>VLOOKUP(N$2,怪物属性!$B$4:$F$29,5,FALSE)/($F522-VLOOKUP(N$2,怪物属性!$B$4:$F$29,4,FALSE))</f>
        <v>1.9680800381133874</v>
      </c>
      <c r="O522" s="153">
        <f>$E522/(VLOOKUP(O$2,怪物属性!$B$4:$F$29,3,FALSE)-$G522)/IF(N522&lt;0,ABS(N522),N522)</f>
        <v>-4.4296509313562344</v>
      </c>
      <c r="P522" s="152">
        <f>VLOOKUP(P$2,怪物属性!$B$4:$F$29,5,FALSE)/($F522-VLOOKUP(P$2,怪物属性!$B$4:$F$29,4,FALSE))</f>
        <v>2.7610933831055453</v>
      </c>
      <c r="Q522" s="153">
        <f>$E522/(VLOOKUP(Q$2,怪物属性!$B$4:$F$29,3,FALSE)-$G522)/IF(P522&lt;0,ABS(P522),P522)</f>
        <v>-3.3908301749403615</v>
      </c>
      <c r="R522" s="152">
        <f>VLOOKUP(R$2,怪物属性!$B$4:$F$29,5,FALSE)/($F522-VLOOKUP(R$2,怪物属性!$B$4:$F$29,4,FALSE))</f>
        <v>3.4311825991592029</v>
      </c>
      <c r="S522" s="153">
        <f>$E522/(VLOOKUP(S$2,怪物属性!$B$4:$F$29,3,FALSE)-$G522)/IF(R522&lt;0,ABS(R522),R522)</f>
        <v>-2.9602151460289958</v>
      </c>
      <c r="T522" s="152">
        <f>VLOOKUP(T$2,怪物属性!$B$4:$F$29,5,FALSE)/($F522-VLOOKUP(T$2,怪物属性!$B$4:$F$29,4,FALSE))</f>
        <v>4.4757209760907077</v>
      </c>
      <c r="U522" s="153">
        <f>$E522/(VLOOKUP(U$2,怪物属性!$B$4:$F$29,3,FALSE)-$G522)/IF(T522&lt;0,ABS(T522),T522)</f>
        <v>-2.4692486600082399</v>
      </c>
      <c r="V522" s="152">
        <f>VLOOKUP(V$2,怪物属性!$B$4:$F$29,5,FALSE)/($F522-VLOOKUP(V$2,怪物属性!$B$4:$F$29,4,FALSE))</f>
        <v>5.3117206982543639</v>
      </c>
      <c r="W522" s="153">
        <f>$E522/(VLOOKUP(W$2,怪物属性!$B$4:$F$29,3,FALSE)-$G522)/IF(V522&lt;0,ABS(V522),V522)</f>
        <v>-2.2841277230151791</v>
      </c>
      <c r="X522" s="152">
        <f>VLOOKUP(X$2,怪物属性!$B$4:$F$29,5,FALSE)/($F522-VLOOKUP(X$2,怪物属性!$B$4:$F$29,4,FALSE))</f>
        <v>6.6183206106870225</v>
      </c>
      <c r="Y522" s="153">
        <f>$E522/(VLOOKUP(Y$2,怪物属性!$B$4:$F$29,3,FALSE)-$G522)/IF(X522&lt;0,ABS(X522),X522)</f>
        <v>-2.0329448097742726</v>
      </c>
      <c r="Z522" s="152">
        <f>VLOOKUP(Z$2,怪物属性!$B$4:$F$29,5,FALSE)/($F522-VLOOKUP(Z$2,怪物属性!$B$4:$F$29,4,FALSE))</f>
        <v>7.6545117823615811</v>
      </c>
      <c r="AA522" s="153">
        <f>$E522/(VLOOKUP(AA$2,怪物属性!$B$4:$F$29,3,FALSE)-$G522)/IF(Z522&lt;0,ABS(Z522),Z522)</f>
        <v>-1.9765454444150734</v>
      </c>
      <c r="AB522" s="152">
        <f>VLOOKUP(AB$2,怪物属性!$B$4:$F$29,5,FALSE)/($F522-VLOOKUP(AB$2,怪物属性!$B$4:$F$29,4,FALSE))</f>
        <v>12.713876381498158</v>
      </c>
      <c r="AC522" s="153">
        <f>$E522/(VLOOKUP(AC$2,怪物属性!$B$4:$F$29,3,FALSE)-$G522)/IF(AB522&lt;0,ABS(AB522),AB522)</f>
        <v>-2.7984830678185446</v>
      </c>
      <c r="AD522" s="152">
        <f>VLOOKUP(AD$2,怪物属性!$B$4:$F$29,5,FALSE)/($F522-VLOOKUP(AD$2,怪物属性!$B$4:$F$29,4,FALSE))</f>
        <v>14.604950288535075</v>
      </c>
      <c r="AE522" s="153">
        <f>$E522/(VLOOKUP(AE$2,怪物属性!$B$4:$F$29,3,FALSE)-$G522)/IF(AD522&lt;0,ABS(AD522),AD522)</f>
        <v>-4.0699907876964829</v>
      </c>
      <c r="AF522" s="152">
        <f>VLOOKUP(AF$2,怪物属性!$B$4:$F$29,5,FALSE)/($F522-VLOOKUP(AF$2,怪物属性!$B$4:$F$29,4,FALSE))</f>
        <v>17.420485175202156</v>
      </c>
      <c r="AG522" s="153">
        <f>$E522/(VLOOKUP(AG$2,怪物属性!$B$4:$F$29,3,FALSE)-$G522)/IF(AF522&lt;0,ABS(AF522),AF522)</f>
        <v>-11.059369043425589</v>
      </c>
      <c r="AH522" s="152">
        <f>VLOOKUP(AH$2,怪物属性!$B$4:$F$29,5,FALSE)/($F522-VLOOKUP(AH$2,怪物属性!$B$4:$F$29,4,FALSE))</f>
        <v>19.7254561251086</v>
      </c>
      <c r="AI522" s="153">
        <f>$E522/(VLOOKUP(AI$2,怪物属性!$B$4:$F$29,3,FALSE)-$G522)/IF(AH522&lt;0,ABS(AH522),AH522)</f>
        <v>7.8025748791691871</v>
      </c>
      <c r="AJ522" s="152">
        <f>VLOOKUP(AJ$2,怪物属性!$B$4:$F$29,5,FALSE)/($F522-VLOOKUP(AJ$2,怪物属性!$B$4:$F$29,4,FALSE))</f>
        <v>23.113676731793962</v>
      </c>
      <c r="AK522" s="153">
        <f>$E522/(VLOOKUP(AK$2,怪物属性!$B$4:$F$29,3,FALSE)-$G522)/IF(AJ522&lt;0,ABS(AJ522),AJ522)</f>
        <v>2.3158190805026724</v>
      </c>
      <c r="AL522" s="152">
        <f>VLOOKUP(AL$2,怪物属性!$B$4:$F$29,5,FALSE)/($F522-VLOOKUP(AL$2,怪物属性!$B$4:$F$29,4,FALSE))</f>
        <v>26.016915724797087</v>
      </c>
      <c r="AM522" s="153">
        <f>$E522/(VLOOKUP(AM$2,怪物属性!$B$4:$F$29,3,FALSE)-$G522)/IF(AL522&lt;0,ABS(AL522),AL522)</f>
        <v>1.2036061987016413</v>
      </c>
      <c r="AN522" s="152">
        <f>VLOOKUP(AN$2,怪物属性!$B$4:$F$29,5,FALSE)/($F522-VLOOKUP(AN$2,怪物属性!$B$4:$F$29,4,FALSE))</f>
        <v>30.081669127360325</v>
      </c>
      <c r="AO522" s="153">
        <f>$E522/(VLOOKUP(AO$2,怪物属性!$B$4:$F$29,3,FALSE)-$G522)/IF(AN522&lt;0,ABS(AN522),AN522)</f>
        <v>0.74416287259469394</v>
      </c>
      <c r="AP522" s="152">
        <f>VLOOKUP(AP$2,怪物属性!$B$4:$F$29,5,FALSE)/($F522-VLOOKUP(AP$2,怪物属性!$B$4:$F$29,4,FALSE))</f>
        <v>33.449377195784095</v>
      </c>
      <c r="AQ522" s="153">
        <f>$E522/(VLOOKUP(AQ$2,怪物属性!$B$4:$F$29,3,FALSE)-$G522)/IF(AP522&lt;0,ABS(AP522),AP522)</f>
        <v>0.51092969122325882</v>
      </c>
      <c r="AR522" s="152">
        <f>VLOOKUP(AR$2,怪物属性!$B$4:$F$29,5,FALSE)/($F522-VLOOKUP(AR$2,怪物属性!$B$4:$F$29,4,FALSE))</f>
        <v>38.309562931317778</v>
      </c>
      <c r="AS522" s="153">
        <f>$E522/(VLOOKUP(AS$2,怪物属性!$B$4:$F$29,3,FALSE)-$G522)/IF(AR522&lt;0,ABS(AR522),AR522)</f>
        <v>0.35948891253500387</v>
      </c>
      <c r="AT522" s="152">
        <f>VLOOKUP(AT$2,怪物属性!$B$4:$F$29,5,FALSE)/($F522-VLOOKUP(AT$2,怪物属性!$B$4:$F$29,4,FALSE))</f>
        <v>42.423763386027538</v>
      </c>
      <c r="AU522" s="153">
        <f>$E522/(VLOOKUP(AU$2,怪物属性!$B$4:$F$29,3,FALSE)-$G522)/IF(AT522&lt;0,ABS(AT522),AT522)</f>
        <v>0.26569505703205859</v>
      </c>
      <c r="AV522" s="152">
        <f>VLOOKUP(AV$2,怪物属性!$B$4:$F$29,5,FALSE)/($F522-VLOOKUP(AV$2,怪物属性!$B$4:$F$29,4,FALSE))</f>
        <v>48.588016309165042</v>
      </c>
      <c r="AW522" s="153">
        <f>$E522/(VLOOKUP(AW$2,怪物属性!$B$4:$F$29,3,FALSE)-$G522)/IF(AV522&lt;0,ABS(AV522),AV522)</f>
        <v>0.19114135938551724</v>
      </c>
      <c r="AX522" s="152">
        <f>VLOOKUP(AX$2,怪物属性!$B$4:$F$29,5,FALSE)/($F522-VLOOKUP(AX$2,怪物属性!$B$4:$F$29,4,FALSE))</f>
        <v>53.83137000278267</v>
      </c>
      <c r="AY522" s="153">
        <f>$E522/(VLOOKUP(AY$2,怪物属性!$B$4:$F$29,3,FALSE)-$G522)/IF(AX522&lt;0,ABS(AX522),AX522)</f>
        <v>0.1459737944096488</v>
      </c>
      <c r="AZ522" s="152">
        <f>VLOOKUP(AZ$2,怪物属性!$B$4:$F$29,5,FALSE)/($F522-VLOOKUP(AZ$2,怪物属性!$B$4:$F$29,4,FALSE))</f>
        <v>61.75</v>
      </c>
      <c r="BA522" s="153">
        <f>$E522/(VLOOKUP(BA$2,怪物属性!$B$4:$F$29,3,FALSE)-$G522)/IF(AZ522&lt;0,ABS(AZ522),AZ522)</f>
        <v>0.10499260819572338</v>
      </c>
      <c r="BB522" s="152">
        <f>VLOOKUP(BB$2,怪物属性!$B$4:$F$29,5,FALSE)/($F522-VLOOKUP(BB$2,怪物属性!$B$4:$F$29,4,FALSE))</f>
        <v>69.676056338028175</v>
      </c>
      <c r="BC522" s="153">
        <f>$E522/(VLOOKUP(BC$2,怪物属性!$B$4:$F$29,3,FALSE)-$G522)/IF(BB522&lt;0,ABS(BB522),BB522)</f>
        <v>7.6883392276011736E-2</v>
      </c>
      <c r="BD522" s="152">
        <f>VLOOKUP(BD$2,怪物属性!$B$4:$F$29,5,FALSE)/($F522-VLOOKUP(BD$2,怪物属性!$B$4:$F$29,4,FALSE))</f>
        <v>85.473475851148066</v>
      </c>
      <c r="BE522" s="153">
        <f>$E522/(VLOOKUP(BE$2,怪物属性!$B$4:$F$29,3,FALSE)-$G522)/IF(BD522&lt;0,ABS(BD522),BD522)</f>
        <v>4.7052763782950847E-2</v>
      </c>
    </row>
    <row r="523" spans="1:57" x14ac:dyDescent="0.15">
      <c r="A523" s="30">
        <f>VLOOKUP(B523,装备升级!W:AB,静态模拟!C523+1,FALSE)+IF(静态模拟!D523=0,0,VLOOKUP(B523,装备强化!AP:AZ,静态模拟!D523+1,FALSE))</f>
        <v>186</v>
      </c>
      <c r="B523" s="149">
        <v>45</v>
      </c>
      <c r="C523" s="149">
        <v>3</v>
      </c>
      <c r="D523" s="149">
        <v>0</v>
      </c>
      <c r="E523" s="149">
        <f t="shared" si="25"/>
        <v>72510</v>
      </c>
      <c r="F523" s="22">
        <f t="shared" si="26"/>
        <v>24170</v>
      </c>
      <c r="G523" s="22">
        <f t="shared" si="27"/>
        <v>12085</v>
      </c>
      <c r="H523" s="152">
        <f>VLOOKUP(H$2,怪物属性!$B$4:$F$29,5,FALSE)/($F523-VLOOKUP(H$2,怪物属性!$B$4:$F$29,4,FALSE))</f>
        <v>0.46484291515281045</v>
      </c>
      <c r="I523" s="153">
        <f>$E523/(VLOOKUP(I$2,怪物属性!$B$4:$F$29,3,FALSE)-$G523)/IF(H523&lt;0,ABS(H523),H523)</f>
        <v>-14.80525619877988</v>
      </c>
      <c r="J523" s="152">
        <f>VLOOKUP(J$2,怪物属性!$B$4:$F$29,5,FALSE)/($F523-VLOOKUP(J$2,怪物属性!$B$4:$F$29,4,FALSE))</f>
        <v>0.69136334266637944</v>
      </c>
      <c r="K523" s="153">
        <f>$E523/(VLOOKUP(K$2,怪物属性!$B$4:$F$29,3,FALSE)-$G523)/IF(J523&lt;0,ABS(J523),J523)</f>
        <v>-10.370783048745439</v>
      </c>
      <c r="L523" s="152">
        <f>VLOOKUP(L$2,怪物属性!$B$4:$F$29,5,FALSE)/($F523-VLOOKUP(L$2,怪物属性!$B$4:$F$29,4,FALSE))</f>
        <v>1.1023704089606667</v>
      </c>
      <c r="M523" s="153">
        <f>$E523/(VLOOKUP(M$2,怪物属性!$B$4:$F$29,3,FALSE)-$G523)/IF(L523&lt;0,ABS(L523),L523)</f>
        <v>-6.7894755404538429</v>
      </c>
      <c r="N523" s="152">
        <f>VLOOKUP(N$2,怪物属性!$B$4:$F$29,5,FALSE)/($F523-VLOOKUP(N$2,怪物属性!$B$4:$F$29,4,FALSE))</f>
        <v>1.446175389462629</v>
      </c>
      <c r="O523" s="153">
        <f>$E523/(VLOOKUP(O$2,怪物属性!$B$4:$F$29,3,FALSE)-$G523)/IF(N523&lt;0,ABS(N523),N523)</f>
        <v>-5.4134254691983728</v>
      </c>
      <c r="P523" s="152">
        <f>VLOOKUP(P$2,怪物属性!$B$4:$F$29,5,FALSE)/($F523-VLOOKUP(P$2,怪物属性!$B$4:$F$29,4,FALSE))</f>
        <v>2.0229829282279765</v>
      </c>
      <c r="Q523" s="153">
        <f>$E523/(VLOOKUP(Q$2,怪物属性!$B$4:$F$29,3,FALSE)-$G523)/IF(P523&lt;0,ABS(P523),P523)</f>
        <v>-4.0578637139781284</v>
      </c>
      <c r="R523" s="152">
        <f>VLOOKUP(R$2,怪物属性!$B$4:$F$29,5,FALSE)/($F523-VLOOKUP(R$2,怪物属性!$B$4:$F$29,4,FALSE))</f>
        <v>2.5059404618875987</v>
      </c>
      <c r="S523" s="153">
        <f>$E523/(VLOOKUP(S$2,怪物属性!$B$4:$F$29,3,FALSE)-$G523)/IF(R523&lt;0,ABS(R523),R523)</f>
        <v>-3.4533052289180834</v>
      </c>
      <c r="T523" s="152">
        <f>VLOOKUP(T$2,怪物属性!$B$4:$F$29,5,FALSE)/($F523-VLOOKUP(T$2,怪物属性!$B$4:$F$29,4,FALSE))</f>
        <v>3.2587939698492461</v>
      </c>
      <c r="U523" s="153">
        <f>$E523/(VLOOKUP(U$2,怪物属性!$B$4:$F$29,3,FALSE)-$G523)/IF(T523&lt;0,ABS(T523),T523)</f>
        <v>-2.8002218521667359</v>
      </c>
      <c r="V523" s="152">
        <f>VLOOKUP(V$2,怪物属性!$B$4:$F$29,5,FALSE)/($F523-VLOOKUP(V$2,怪物属性!$B$4:$F$29,4,FALSE))</f>
        <v>3.8552036199095023</v>
      </c>
      <c r="W523" s="153">
        <f>$E523/(VLOOKUP(W$2,怪物属性!$B$4:$F$29,3,FALSE)-$G523)/IF(V523&lt;0,ABS(V523),V523)</f>
        <v>-2.5051072283461022</v>
      </c>
      <c r="X523" s="152">
        <f>VLOOKUP(X$2,怪物属性!$B$4:$F$29,5,FALSE)/($F523-VLOOKUP(X$2,怪物属性!$B$4:$F$29,4,FALSE))</f>
        <v>4.7878691068413124</v>
      </c>
      <c r="Y523" s="153">
        <f>$E523/(VLOOKUP(Y$2,怪物属性!$B$4:$F$29,3,FALSE)-$G523)/IF(X523&lt;0,ABS(X523),X523)</f>
        <v>-2.1426887794206535</v>
      </c>
      <c r="Z523" s="152">
        <f>VLOOKUP(Z$2,怪物属性!$B$4:$F$29,5,FALSE)/($F523-VLOOKUP(Z$2,怪物属性!$B$4:$F$29,4,FALSE))</f>
        <v>5.5187623739582854</v>
      </c>
      <c r="AA523" s="153">
        <f>$E523/(VLOOKUP(AA$2,怪物属性!$B$4:$F$29,3,FALSE)-$G523)/IF(Z523&lt;0,ABS(Z523),Z523)</f>
        <v>-1.9844155547041005</v>
      </c>
      <c r="AB523" s="152">
        <f>VLOOKUP(AB$2,怪物属性!$B$4:$F$29,5,FALSE)/($F523-VLOOKUP(AB$2,怪物属性!$B$4:$F$29,4,FALSE))</f>
        <v>8.9950767448595421</v>
      </c>
      <c r="AC523" s="153">
        <f>$E523/(VLOOKUP(AC$2,怪物属性!$B$4:$F$29,3,FALSE)-$G523)/IF(AB523&lt;0,ABS(AB523),AB523)</f>
        <v>-1.7689436699424801</v>
      </c>
      <c r="AD523" s="152">
        <f>VLOOKUP(AD$2,怪物属性!$B$4:$F$29,5,FALSE)/($F523-VLOOKUP(AD$2,怪物属性!$B$4:$F$29,4,FALSE))</f>
        <v>10.275546641882308</v>
      </c>
      <c r="AE523" s="153">
        <f>$E523/(VLOOKUP(AE$2,怪物属性!$B$4:$F$29,3,FALSE)-$G523)/IF(AD523&lt;0,ABS(AD523),AD523)</f>
        <v>-1.7891883594006119</v>
      </c>
      <c r="AF523" s="152">
        <f>VLOOKUP(AF$2,怪物属性!$B$4:$F$29,5,FALSE)/($F523-VLOOKUP(AF$2,怪物属性!$B$4:$F$29,4,FALSE))</f>
        <v>12.18345073916063</v>
      </c>
      <c r="AG523" s="153">
        <f>$E523/(VLOOKUP(AG$2,怪物属性!$B$4:$F$29,3,FALSE)-$G523)/IF(AF523&lt;0,ABS(AF523),AF523)</f>
        <v>-1.7969552642141922</v>
      </c>
      <c r="AH523" s="152">
        <f>VLOOKUP(AH$2,怪物属性!$B$4:$F$29,5,FALSE)/($F523-VLOOKUP(AH$2,怪物属性!$B$4:$F$29,4,FALSE))</f>
        <v>13.710144927536232</v>
      </c>
      <c r="AI523" s="153">
        <f>$E523/(VLOOKUP(AI$2,怪物属性!$B$4:$F$29,3,FALSE)-$G523)/IF(AH523&lt;0,ABS(AH523),AH523)</f>
        <v>-1.9756385338736286</v>
      </c>
      <c r="AJ523" s="152">
        <f>VLOOKUP(AJ$2,怪物属性!$B$4:$F$29,5,FALSE)/($F523-VLOOKUP(AJ$2,怪物属性!$B$4:$F$29,4,FALSE))</f>
        <v>15.957081545064378</v>
      </c>
      <c r="AK523" s="153">
        <f>$E523/(VLOOKUP(AK$2,怪物属性!$B$4:$F$29,3,FALSE)-$G523)/IF(AJ523&lt;0,ABS(AJ523),AJ523)</f>
        <v>-2.2551186168288671</v>
      </c>
      <c r="AL523" s="152">
        <f>VLOOKUP(AL$2,怪物属性!$B$4:$F$29,5,FALSE)/($F523-VLOOKUP(AL$2,怪物属性!$B$4:$F$29,4,FALSE))</f>
        <v>17.823676141973706</v>
      </c>
      <c r="AM523" s="153">
        <f>$E523/(VLOOKUP(AM$2,怪物属性!$B$4:$F$29,3,FALSE)-$G523)/IF(AL523&lt;0,ABS(AL523),AL523)</f>
        <v>-3.1414550817841373</v>
      </c>
      <c r="AN523" s="152">
        <f>VLOOKUP(AN$2,怪物属性!$B$4:$F$29,5,FALSE)/($F523-VLOOKUP(AN$2,怪物属性!$B$4:$F$29,4,FALSE))</f>
        <v>20.451212425379047</v>
      </c>
      <c r="AO523" s="153">
        <f>$E523/(VLOOKUP(AO$2,怪物属性!$B$4:$F$29,3,FALSE)-$G523)/IF(AN523&lt;0,ABS(AN523),AN523)</f>
        <v>-5.8797861817562511</v>
      </c>
      <c r="AP523" s="152">
        <f>VLOOKUP(AP$2,怪物属性!$B$4:$F$29,5,FALSE)/($F523-VLOOKUP(AP$2,怪物属性!$B$4:$F$29,4,FALSE))</f>
        <v>22.541971588463195</v>
      </c>
      <c r="AQ523" s="153">
        <f>$E523/(VLOOKUP(AQ$2,怪物属性!$B$4:$F$29,3,FALSE)-$G523)/IF(AP523&lt;0,ABS(AP523),AP523)</f>
        <v>21.58836432706153</v>
      </c>
      <c r="AR523" s="152">
        <f>VLOOKUP(AR$2,怪物属性!$B$4:$F$29,5,FALSE)/($F523-VLOOKUP(AR$2,怪物属性!$B$4:$F$29,4,FALSE))</f>
        <v>25.576129881526985</v>
      </c>
      <c r="AS523" s="153">
        <f>$E523/(VLOOKUP(AS$2,怪物属性!$B$4:$F$29,3,FALSE)-$G523)/IF(AR523&lt;0,ABS(AR523),AR523)</f>
        <v>3.0984320929876747</v>
      </c>
      <c r="AT523" s="152">
        <f>VLOOKUP(AT$2,怪物属性!$B$4:$F$29,5,FALSE)/($F523-VLOOKUP(AT$2,怪物属性!$B$4:$F$29,4,FALSE))</f>
        <v>28.001682935038708</v>
      </c>
      <c r="AU523" s="153">
        <f>$E523/(VLOOKUP(AU$2,怪物属性!$B$4:$F$29,3,FALSE)-$G523)/IF(AT523&lt;0,ABS(AT523),AT523)</f>
        <v>1.4466409030572849</v>
      </c>
      <c r="AV523" s="152">
        <f>VLOOKUP(AV$2,怪物属性!$B$4:$F$29,5,FALSE)/($F523-VLOOKUP(AV$2,怪物属性!$B$4:$F$29,4,FALSE))</f>
        <v>31.609387613885364</v>
      </c>
      <c r="AW523" s="153">
        <f>$E523/(VLOOKUP(AW$2,怪物属性!$B$4:$F$29,3,FALSE)-$G523)/IF(AV523&lt;0,ABS(AV523),AV523)</f>
        <v>0.81345346741711988</v>
      </c>
      <c r="AX523" s="152">
        <f>VLOOKUP(AX$2,怪物属性!$B$4:$F$29,5,FALSE)/($F523-VLOOKUP(AX$2,怪物属性!$B$4:$F$29,4,FALSE))</f>
        <v>34.460898996496645</v>
      </c>
      <c r="AY523" s="153">
        <f>$E523/(VLOOKUP(AY$2,怪物属性!$B$4:$F$29,3,FALSE)-$G523)/IF(AX523&lt;0,ABS(AX523),AX523)</f>
        <v>0.5417414689370782</v>
      </c>
      <c r="AZ523" s="152">
        <f>VLOOKUP(AZ$2,怪物属性!$B$4:$F$29,5,FALSE)/($F523-VLOOKUP(AZ$2,怪物属性!$B$4:$F$29,4,FALSE))</f>
        <v>38.565055762081784</v>
      </c>
      <c r="BA523" s="153">
        <f>$E523/(VLOOKUP(BA$2,怪物属性!$B$4:$F$29,3,FALSE)-$G523)/IF(AZ523&lt;0,ABS(AZ523),AZ523)</f>
        <v>0.35143916585136459</v>
      </c>
      <c r="BB523" s="152">
        <f>VLOOKUP(BB$2,怪物属性!$B$4:$F$29,5,FALSE)/($F523-VLOOKUP(BB$2,怪物属性!$B$4:$F$29,4,FALSE))</f>
        <v>42.060824068018313</v>
      </c>
      <c r="BC523" s="153">
        <f>$E523/(VLOOKUP(BC$2,怪物属性!$B$4:$F$29,3,FALSE)-$G523)/IF(BB523&lt;0,ABS(BB523),BB523)</f>
        <v>0.24239763593249122</v>
      </c>
      <c r="BD523" s="152">
        <f>VLOOKUP(BD$2,怪物属性!$B$4:$F$29,5,FALSE)/($F523-VLOOKUP(BD$2,怪物属性!$B$4:$F$29,4,FALSE))</f>
        <v>47.49362076550814</v>
      </c>
      <c r="BE523" s="153">
        <f>$E523/(VLOOKUP(BE$2,怪物属性!$B$4:$F$29,3,FALSE)-$G523)/IF(BD523&lt;0,ABS(BD523),BD523)</f>
        <v>0.14569437497013396</v>
      </c>
    </row>
    <row r="524" spans="1:57" x14ac:dyDescent="0.15">
      <c r="A524" s="30">
        <f>VLOOKUP(B524,装备升级!W:AB,静态模拟!C524+1,FALSE)+IF(静态模拟!D524=0,0,VLOOKUP(B524,装备强化!AP:AZ,静态模拟!D524+1,FALSE))</f>
        <v>2226</v>
      </c>
      <c r="B524" s="149">
        <v>45</v>
      </c>
      <c r="C524" s="149">
        <v>3</v>
      </c>
      <c r="D524" s="149">
        <v>1</v>
      </c>
      <c r="E524" s="149">
        <f t="shared" si="25"/>
        <v>72600</v>
      </c>
      <c r="F524" s="22">
        <f t="shared" si="26"/>
        <v>24200</v>
      </c>
      <c r="G524" s="22">
        <f t="shared" si="27"/>
        <v>12100</v>
      </c>
      <c r="H524" s="152">
        <f>VLOOKUP(H$2,怪物属性!$B$4:$F$29,5,FALSE)/($F524-VLOOKUP(H$2,怪物属性!$B$4:$F$29,4,FALSE))</f>
        <v>0.46424759871931698</v>
      </c>
      <c r="I524" s="153">
        <f>$E524/(VLOOKUP(I$2,怪物属性!$B$4:$F$29,3,FALSE)-$G524)/IF(H524&lt;0,ABS(H524),H524)</f>
        <v>-14.821540040329564</v>
      </c>
      <c r="J524" s="152">
        <f>VLOOKUP(J$2,怪物属性!$B$4:$F$29,5,FALSE)/($F524-VLOOKUP(J$2,怪物属性!$B$4:$F$29,4,FALSE))</f>
        <v>0.69047106904710687</v>
      </c>
      <c r="K524" s="153">
        <f>$E524/(VLOOKUP(K$2,怪物属性!$B$4:$F$29,3,FALSE)-$G524)/IF(J524&lt;0,ABS(J524),J524)</f>
        <v>-10.38167530377523</v>
      </c>
      <c r="L524" s="152">
        <f>VLOOKUP(L$2,怪物属性!$B$4:$F$29,5,FALSE)/($F524-VLOOKUP(L$2,怪物属性!$B$4:$F$29,4,FALSE))</f>
        <v>1.1009365244536942</v>
      </c>
      <c r="M524" s="153">
        <f>$E524/(VLOOKUP(M$2,怪物属性!$B$4:$F$29,3,FALSE)-$G524)/IF(L524&lt;0,ABS(L524),L524)</f>
        <v>-6.7962337764303005</v>
      </c>
      <c r="N524" s="152">
        <f>VLOOKUP(N$2,怪物属性!$B$4:$F$29,5,FALSE)/($F524-VLOOKUP(N$2,怪物属性!$B$4:$F$29,4,FALSE))</f>
        <v>1.4442793462109955</v>
      </c>
      <c r="O524" s="153">
        <f>$E524/(VLOOKUP(O$2,怪物属性!$B$4:$F$29,3,FALSE)-$G524)/IF(N524&lt;0,ABS(N524),N524)</f>
        <v>-5.4184848496946518</v>
      </c>
      <c r="P524" s="152">
        <f>VLOOKUP(P$2,怪物属性!$B$4:$F$29,5,FALSE)/($F524-VLOOKUP(P$2,怪物属性!$B$4:$F$29,4,FALSE))</f>
        <v>2.0203092647253182</v>
      </c>
      <c r="Q524" s="153">
        <f>$E524/(VLOOKUP(Q$2,怪物属性!$B$4:$F$29,3,FALSE)-$G524)/IF(P524&lt;0,ABS(P524),P524)</f>
        <v>-4.0613802382781374</v>
      </c>
      <c r="R524" s="152">
        <f>VLOOKUP(R$2,怪物属性!$B$4:$F$29,5,FALSE)/($F524-VLOOKUP(R$2,怪物属性!$B$4:$F$29,4,FALSE))</f>
        <v>2.5025996533795496</v>
      </c>
      <c r="S524" s="153">
        <f>$E524/(VLOOKUP(S$2,怪物属性!$B$4:$F$29,3,FALSE)-$G524)/IF(R524&lt;0,ABS(R524),R524)</f>
        <v>-3.456020228140797</v>
      </c>
      <c r="T524" s="152">
        <f>VLOOKUP(T$2,怪物属性!$B$4:$F$29,5,FALSE)/($F524-VLOOKUP(T$2,怪物属性!$B$4:$F$29,4,FALSE))</f>
        <v>3.254413477910207</v>
      </c>
      <c r="U524" s="153">
        <f>$E524/(VLOOKUP(U$2,怪物属性!$B$4:$F$29,3,FALSE)-$G524)/IF(T524&lt;0,ABS(T524),T524)</f>
        <v>-2.80218153486129</v>
      </c>
      <c r="V524" s="152">
        <f>VLOOKUP(V$2,怪物属性!$B$4:$F$29,5,FALSE)/($F524-VLOOKUP(V$2,怪物属性!$B$4:$F$29,4,FALSE))</f>
        <v>3.8499774062358787</v>
      </c>
      <c r="W524" s="153">
        <f>$E524/(VLOOKUP(W$2,怪物属性!$B$4:$F$29,3,FALSE)-$G524)/IF(V524&lt;0,ABS(V524),V524)</f>
        <v>-2.506613521351424</v>
      </c>
      <c r="X524" s="152">
        <f>VLOOKUP(X$2,怪物属性!$B$4:$F$29,5,FALSE)/($F524-VLOOKUP(X$2,怪物属性!$B$4:$F$29,4,FALSE))</f>
        <v>4.781322637983684</v>
      </c>
      <c r="Y524" s="153">
        <f>$E524/(VLOOKUP(Y$2,怪物属性!$B$4:$F$29,3,FALSE)-$G524)/IF(X524&lt;0,ABS(X524),X524)</f>
        <v>-2.1437361351097977</v>
      </c>
      <c r="Z524" s="152">
        <f>VLOOKUP(Z$2,怪物属性!$B$4:$F$29,5,FALSE)/($F524-VLOOKUP(Z$2,怪物属性!$B$4:$F$29,4,FALSE))</f>
        <v>5.511149937928181</v>
      </c>
      <c r="AA524" s="153">
        <f>$E524/(VLOOKUP(AA$2,怪物属性!$B$4:$F$29,3,FALSE)-$G524)/IF(Z524&lt;0,ABS(Z524),Z524)</f>
        <v>-1.985125721584041</v>
      </c>
      <c r="AB524" s="152">
        <f>VLOOKUP(AB$2,怪物属性!$B$4:$F$29,5,FALSE)/($F524-VLOOKUP(AB$2,怪物属性!$B$4:$F$29,4,FALSE))</f>
        <v>8.9820705610179292</v>
      </c>
      <c r="AC524" s="153">
        <f>$E524/(VLOOKUP(AC$2,怪物属性!$B$4:$F$29,3,FALSE)-$G524)/IF(AB524&lt;0,ABS(AB524),AB524)</f>
        <v>-1.7678846969627833</v>
      </c>
      <c r="AD524" s="152">
        <f>VLOOKUP(AD$2,怪物属性!$B$4:$F$29,5,FALSE)/($F524-VLOOKUP(AD$2,怪物属性!$B$4:$F$29,4,FALSE))</f>
        <v>10.260489425096468</v>
      </c>
      <c r="AE524" s="153">
        <f>$E524/(VLOOKUP(AE$2,怪物属性!$B$4:$F$29,3,FALSE)-$G524)/IF(AD524&lt;0,ABS(AD524),AD524)</f>
        <v>-1.7872406834222965</v>
      </c>
      <c r="AF524" s="152">
        <f>VLOOKUP(AF$2,怪物属性!$B$4:$F$29,5,FALSE)/($F524-VLOOKUP(AF$2,怪物属性!$B$4:$F$29,4,FALSE))</f>
        <v>12.165345749950466</v>
      </c>
      <c r="AG524" s="153">
        <f>$E524/(VLOOKUP(AG$2,怪物属性!$B$4:$F$29,3,FALSE)-$G524)/IF(AF524&lt;0,ABS(AF524),AF524)</f>
        <v>-1.793739464869895</v>
      </c>
      <c r="AH524" s="152">
        <f>VLOOKUP(AH$2,怪物属性!$B$4:$F$29,5,FALSE)/($F524-VLOOKUP(AH$2,怪物属性!$B$4:$F$29,4,FALSE))</f>
        <v>13.68947844437745</v>
      </c>
      <c r="AI524" s="153">
        <f>$E524/(VLOOKUP(AI$2,怪物属性!$B$4:$F$29,3,FALSE)-$G524)/IF(AH524&lt;0,ABS(AH524),AH524)</f>
        <v>-1.9700382701544628</v>
      </c>
      <c r="AJ524" s="152">
        <f>VLOOKUP(AJ$2,怪物属性!$B$4:$F$29,5,FALSE)/($F524-VLOOKUP(AJ$2,怪物属性!$B$4:$F$29,4,FALSE))</f>
        <v>15.932659932659933</v>
      </c>
      <c r="AK524" s="153">
        <f>$E524/(VLOOKUP(AK$2,怪物属性!$B$4:$F$29,3,FALSE)-$G524)/IF(AJ524&lt;0,ABS(AJ524),AJ524)</f>
        <v>-2.2446689347030389</v>
      </c>
      <c r="AL524" s="152">
        <f>VLOOKUP(AL$2,怪物属性!$B$4:$F$29,5,FALSE)/($F524-VLOOKUP(AL$2,怪物属性!$B$4:$F$29,4,FALSE))</f>
        <v>17.795932133035855</v>
      </c>
      <c r="AM524" s="153">
        <f>$E524/(VLOOKUP(AM$2,怪物属性!$B$4:$F$29,3,FALSE)-$G524)/IF(AL524&lt;0,ABS(AL524),AL524)</f>
        <v>-3.1141862597556478</v>
      </c>
      <c r="AN524" s="152">
        <f>VLOOKUP(AN$2,怪物属性!$B$4:$F$29,5,FALSE)/($F524-VLOOKUP(AN$2,怪物属性!$B$4:$F$29,4,FALSE))</f>
        <v>20.418851205232343</v>
      </c>
      <c r="AO524" s="153">
        <f>$E524/(VLOOKUP(AO$2,怪物属性!$B$4:$F$29,3,FALSE)-$G524)/IF(AN524&lt;0,ABS(AN524),AN524)</f>
        <v>-5.7532976255410775</v>
      </c>
      <c r="AP524" s="152">
        <f>VLOOKUP(AP$2,怪物属性!$B$4:$F$29,5,FALSE)/($F524-VLOOKUP(AP$2,怪物属性!$B$4:$F$29,4,FALSE))</f>
        <v>22.50564091543999</v>
      </c>
      <c r="AQ524" s="153">
        <f>$E524/(VLOOKUP(AQ$2,怪物属性!$B$4:$F$29,3,FALSE)-$G524)/IF(AP524&lt;0,ABS(AP524),AP524)</f>
        <v>24.073566569900429</v>
      </c>
      <c r="AR524" s="152">
        <f>VLOOKUP(AR$2,怪物属性!$B$4:$F$29,5,FALSE)/($F524-VLOOKUP(AR$2,怪物属性!$B$4:$F$29,4,FALSE))</f>
        <v>25.534114554813275</v>
      </c>
      <c r="AS524" s="153">
        <f>$E524/(VLOOKUP(AS$2,怪物属性!$B$4:$F$29,3,FALSE)-$G524)/IF(AR524&lt;0,ABS(AR524),AR524)</f>
        <v>3.1591722710220513</v>
      </c>
      <c r="AT524" s="152">
        <f>VLOOKUP(AT$2,怪物属性!$B$4:$F$29,5,FALSE)/($F524-VLOOKUP(AT$2,怪物属性!$B$4:$F$29,4,FALSE))</f>
        <v>27.954637096774192</v>
      </c>
      <c r="AU524" s="153">
        <f>$E524/(VLOOKUP(AU$2,怪物属性!$B$4:$F$29,3,FALSE)-$G524)/IF(AT524&lt;0,ABS(AT524),AT524)</f>
        <v>1.463135017961797</v>
      </c>
      <c r="AV524" s="152">
        <f>VLOOKUP(AV$2,怪物属性!$B$4:$F$29,5,FALSE)/($F524-VLOOKUP(AV$2,怪物属性!$B$4:$F$29,4,FALSE))</f>
        <v>31.554800828920101</v>
      </c>
      <c r="AW524" s="153">
        <f>$E524/(VLOOKUP(AW$2,怪物属性!$B$4:$F$29,3,FALSE)-$G524)/IF(AV524&lt;0,ABS(AV524),AV524)</f>
        <v>0.82023502799153125</v>
      </c>
      <c r="AX524" s="152">
        <f>VLOOKUP(AX$2,怪物属性!$B$4:$F$29,5,FALSE)/($F524-VLOOKUP(AX$2,怪物属性!$B$4:$F$29,4,FALSE))</f>
        <v>34.399620650820935</v>
      </c>
      <c r="AY524" s="153">
        <f>$E524/(VLOOKUP(AY$2,怪物属性!$B$4:$F$29,3,FALSE)-$G524)/IF(AX524&lt;0,ABS(AX524),AX524)</f>
        <v>0.54548678983841548</v>
      </c>
      <c r="AZ524" s="152">
        <f>VLOOKUP(AZ$2,怪物属性!$B$4:$F$29,5,FALSE)/($F524-VLOOKUP(AZ$2,怪物属性!$B$4:$F$29,4,FALSE))</f>
        <v>38.493506493506494</v>
      </c>
      <c r="BA524" s="153">
        <f>$E524/(VLOOKUP(BA$2,怪物属性!$B$4:$F$29,3,FALSE)-$G524)/IF(AZ524&lt;0,ABS(AZ524),AZ524)</f>
        <v>0.35352059768771649</v>
      </c>
      <c r="BB524" s="152">
        <f>VLOOKUP(BB$2,怪物属性!$B$4:$F$29,5,FALSE)/($F524-VLOOKUP(BB$2,怪物属性!$B$4:$F$29,4,FALSE))</f>
        <v>41.978459530026107</v>
      </c>
      <c r="BC524" s="153">
        <f>$E524/(VLOOKUP(BC$2,怪物属性!$B$4:$F$29,3,FALSE)-$G524)/IF(BB524&lt;0,ABS(BB524),BB524)</f>
        <v>0.24368865901426104</v>
      </c>
      <c r="BD524" s="152">
        <f>VLOOKUP(BD$2,怪物属性!$B$4:$F$29,5,FALSE)/($F524-VLOOKUP(BD$2,怪物属性!$B$4:$F$29,4,FALSE))</f>
        <v>47.389376646180864</v>
      </c>
      <c r="BE524" s="153">
        <f>$E524/(VLOOKUP(BE$2,怪物属性!$B$4:$F$29,3,FALSE)-$G524)/IF(BD524&lt;0,ABS(BD524),BD524)</f>
        <v>0.14640566906580224</v>
      </c>
    </row>
    <row r="525" spans="1:57" x14ac:dyDescent="0.15">
      <c r="A525" s="30">
        <f>VLOOKUP(B525,装备升级!W:AB,静态模拟!C525+1,FALSE)+IF(静态模拟!D525=0,0,VLOOKUP(B525,装备强化!AP:AZ,静态模拟!D525+1,FALSE))</f>
        <v>4341</v>
      </c>
      <c r="B525" s="149">
        <v>45</v>
      </c>
      <c r="C525" s="149">
        <v>3</v>
      </c>
      <c r="D525" s="149">
        <v>2</v>
      </c>
      <c r="E525" s="149">
        <f t="shared" si="25"/>
        <v>72690</v>
      </c>
      <c r="F525" s="22">
        <f t="shared" si="26"/>
        <v>24230</v>
      </c>
      <c r="G525" s="22">
        <f t="shared" si="27"/>
        <v>12115</v>
      </c>
      <c r="H525" s="152">
        <f>VLOOKUP(H$2,怪物属性!$B$4:$F$29,5,FALSE)/($F525-VLOOKUP(H$2,怪物属性!$B$4:$F$29,4,FALSE))</f>
        <v>0.46365380515881477</v>
      </c>
      <c r="I525" s="153">
        <f>$E525/(VLOOKUP(I$2,怪物属性!$B$4:$F$29,3,FALSE)-$G525)/IF(H525&lt;0,ABS(H525),H525)</f>
        <v>-14.837824642477171</v>
      </c>
      <c r="J525" s="152">
        <f>VLOOKUP(J$2,怪物属性!$B$4:$F$29,5,FALSE)/($F525-VLOOKUP(J$2,怪物属性!$B$4:$F$29,4,FALSE))</f>
        <v>0.68958109559613323</v>
      </c>
      <c r="K525" s="153">
        <f>$E525/(VLOOKUP(K$2,怪物属性!$B$4:$F$29,3,FALSE)-$G525)/IF(J525&lt;0,ABS(J525),J525)</f>
        <v>-10.392568513251163</v>
      </c>
      <c r="L525" s="152">
        <f>VLOOKUP(L$2,怪物属性!$B$4:$F$29,5,FALSE)/($F525-VLOOKUP(L$2,怪物属性!$B$4:$F$29,4,FALSE))</f>
        <v>1.0995063652896857</v>
      </c>
      <c r="M525" s="153">
        <f>$E525/(VLOOKUP(M$2,怪物属性!$B$4:$F$29,3,FALSE)-$G525)/IF(L525&lt;0,ABS(L525),L525)</f>
        <v>-6.8029930330207895</v>
      </c>
      <c r="N525" s="152">
        <f>VLOOKUP(N$2,怪物属性!$B$4:$F$29,5,FALSE)/($F525-VLOOKUP(N$2,怪物属性!$B$4:$F$29,4,FALSE))</f>
        <v>1.4423882681564246</v>
      </c>
      <c r="O525" s="153">
        <f>$E525/(VLOOKUP(O$2,怪物属性!$B$4:$F$29,3,FALSE)-$G525)/IF(N525&lt;0,ABS(N525),N525)</f>
        <v>-5.4235454804360801</v>
      </c>
      <c r="P525" s="152">
        <f>VLOOKUP(P$2,怪物属性!$B$4:$F$29,5,FALSE)/($F525-VLOOKUP(P$2,怪物属性!$B$4:$F$29,4,FALSE))</f>
        <v>2.0176426591579042</v>
      </c>
      <c r="Q525" s="153">
        <f>$E525/(VLOOKUP(Q$2,怪物属性!$B$4:$F$29,3,FALSE)-$G525)/IF(P525&lt;0,ABS(P525),P525)</f>
        <v>-4.0648981454633502</v>
      </c>
      <c r="R525" s="152">
        <f>VLOOKUP(R$2,怪物属性!$B$4:$F$29,5,FALSE)/($F525-VLOOKUP(R$2,怪物属性!$B$4:$F$29,4,FALSE))</f>
        <v>2.4992677406470509</v>
      </c>
      <c r="S525" s="153">
        <f>$E525/(VLOOKUP(S$2,怪物属性!$B$4:$F$29,3,FALSE)-$G525)/IF(R525&lt;0,ABS(R525),R525)</f>
        <v>-3.4587369442757865</v>
      </c>
      <c r="T525" s="152">
        <f>VLOOKUP(T$2,怪物属性!$B$4:$F$29,5,FALSE)/($F525-VLOOKUP(T$2,怪物属性!$B$4:$F$29,4,FALSE))</f>
        <v>3.2500447467334883</v>
      </c>
      <c r="U525" s="153">
        <f>$E525/(VLOOKUP(U$2,怪物属性!$B$4:$F$29,3,FALSE)-$G525)/IF(T525&lt;0,ABS(T525),T525)</f>
        <v>-2.8041431680215223</v>
      </c>
      <c r="V525" s="152">
        <f>VLOOKUP(V$2,怪物属性!$B$4:$F$29,5,FALSE)/($F525-VLOOKUP(V$2,怪物属性!$B$4:$F$29,4,FALSE))</f>
        <v>3.8447653429602888</v>
      </c>
      <c r="W525" s="153">
        <f>$E525/(VLOOKUP(W$2,怪物属性!$B$4:$F$29,3,FALSE)-$G525)/IF(V525&lt;0,ABS(V525),V525)</f>
        <v>-2.5081222276615383</v>
      </c>
      <c r="X525" s="152">
        <f>VLOOKUP(X$2,怪物属性!$B$4:$F$29,5,FALSE)/($F525-VLOOKUP(X$2,怪物属性!$B$4:$F$29,4,FALSE))</f>
        <v>4.7747940466979202</v>
      </c>
      <c r="Y525" s="153">
        <f>$E525/(VLOOKUP(Y$2,怪物属性!$B$4:$F$29,3,FALSE)-$G525)/IF(X525&lt;0,ABS(X525),X525)</f>
        <v>-2.1447863160302969</v>
      </c>
      <c r="Z525" s="152">
        <f>VLOOKUP(Z$2,怪物属性!$B$4:$F$29,5,FALSE)/($F525-VLOOKUP(Z$2,怪物属性!$B$4:$F$29,4,FALSE))</f>
        <v>5.5035584737591261</v>
      </c>
      <c r="AA525" s="153">
        <f>$E525/(VLOOKUP(AA$2,怪物属性!$B$4:$F$29,3,FALSE)-$G525)/IF(Z525&lt;0,ABS(Z525),Z525)</f>
        <v>-1.9858394588749246</v>
      </c>
      <c r="AB525" s="152">
        <f>VLOOKUP(AB$2,怪物属性!$B$4:$F$29,5,FALSE)/($F525-VLOOKUP(AB$2,怪物属性!$B$4:$F$29,4,FALSE))</f>
        <v>8.9691019347386653</v>
      </c>
      <c r="AC525" s="153">
        <f>$E525/(VLOOKUP(AC$2,怪物属性!$B$4:$F$29,3,FALSE)-$G525)/IF(AB525&lt;0,ABS(AB525),AB525)</f>
        <v>-1.7668389669228151</v>
      </c>
      <c r="AD525" s="152">
        <f>VLOOKUP(AD$2,怪物属性!$B$4:$F$29,5,FALSE)/($F525-VLOOKUP(AD$2,怪物属性!$B$4:$F$29,4,FALSE))</f>
        <v>10.245476271765108</v>
      </c>
      <c r="AE525" s="153">
        <f>$E525/(VLOOKUP(AE$2,怪物属性!$B$4:$F$29,3,FALSE)-$G525)/IF(AD525&lt;0,ABS(AD525),AD525)</f>
        <v>-1.7853141792741489</v>
      </c>
      <c r="AF525" s="152">
        <f>VLOOKUP(AF$2,怪物属性!$B$4:$F$29,5,FALSE)/($F525-VLOOKUP(AF$2,怪物属性!$B$4:$F$29,4,FALSE))</f>
        <v>12.147294490058364</v>
      </c>
      <c r="AG525" s="153">
        <f>$E525/(VLOOKUP(AG$2,怪物属性!$B$4:$F$29,3,FALSE)-$G525)/IF(AF525&lt;0,ABS(AF525),AF525)</f>
        <v>-1.7905591118117039</v>
      </c>
      <c r="AH525" s="152">
        <f>VLOOKUP(AH$2,怪物属性!$B$4:$F$29,5,FALSE)/($F525-VLOOKUP(AH$2,怪物属性!$B$4:$F$29,4,FALSE))</f>
        <v>13.668874172185431</v>
      </c>
      <c r="AI525" s="153">
        <f>$E525/(VLOOKUP(AI$2,怪物属性!$B$4:$F$29,3,FALSE)-$G525)/IF(AH525&lt;0,ABS(AH525),AH525)</f>
        <v>-1.964507392548174</v>
      </c>
      <c r="AJ525" s="152">
        <f>VLOOKUP(AJ$2,怪物属性!$B$4:$F$29,5,FALSE)/($F525-VLOOKUP(AJ$2,怪物属性!$B$4:$F$29,4,FALSE))</f>
        <v>15.908312958435207</v>
      </c>
      <c r="AK525" s="153">
        <f>$E525/(VLOOKUP(AK$2,怪物属性!$B$4:$F$29,3,FALSE)-$G525)/IF(AJ525&lt;0,ABS(AJ525),AJ525)</f>
        <v>-2.2343810036117726</v>
      </c>
      <c r="AL525" s="152">
        <f>VLOOKUP(AL$2,怪物属性!$B$4:$F$29,5,FALSE)/($F525-VLOOKUP(AL$2,怪物属性!$B$4:$F$29,4,FALSE))</f>
        <v>17.768274361498214</v>
      </c>
      <c r="AM525" s="153">
        <f>$E525/(VLOOKUP(AM$2,怪物属性!$B$4:$F$29,3,FALSE)-$G525)/IF(AL525&lt;0,ABS(AL525),AL525)</f>
        <v>-3.0875467275182689</v>
      </c>
      <c r="AN525" s="152">
        <f>VLOOKUP(AN$2,怪物属性!$B$4:$F$29,5,FALSE)/($F525-VLOOKUP(AN$2,怪物属性!$B$4:$F$29,4,FALSE))</f>
        <v>20.38659223761125</v>
      </c>
      <c r="AO525" s="153">
        <f>$E525/(VLOOKUP(AO$2,怪物属性!$B$4:$F$29,3,FALSE)-$G525)/IF(AN525&lt;0,ABS(AN525),AN525)</f>
        <v>-5.6328258241655114</v>
      </c>
      <c r="AP525" s="152">
        <f>VLOOKUP(AP$2,怪物属性!$B$4:$F$29,5,FALSE)/($F525-VLOOKUP(AP$2,怪物属性!$B$4:$F$29,4,FALSE))</f>
        <v>22.469427161553316</v>
      </c>
      <c r="AQ525" s="153">
        <f>$E525/(VLOOKUP(AQ$2,怪物属性!$B$4:$F$29,3,FALSE)-$G525)/IF(AP525&lt;0,ABS(AP525),AP525)</f>
        <v>27.185398708323202</v>
      </c>
      <c r="AR525" s="152">
        <f>VLOOKUP(AR$2,怪物属性!$B$4:$F$29,5,FALSE)/($F525-VLOOKUP(AR$2,怪物属性!$B$4:$F$29,4,FALSE))</f>
        <v>25.49223704351629</v>
      </c>
      <c r="AS525" s="153">
        <f>$E525/(VLOOKUP(AS$2,怪物属性!$B$4:$F$29,3,FALSE)-$G525)/IF(AR525&lt;0,ABS(AR525),AR525)</f>
        <v>3.2219845233719653</v>
      </c>
      <c r="AT525" s="152">
        <f>VLOOKUP(AT$2,怪物属性!$B$4:$F$29,5,FALSE)/($F525-VLOOKUP(AT$2,怪物属性!$B$4:$F$29,4,FALSE))</f>
        <v>27.907749077490774</v>
      </c>
      <c r="AU525" s="153">
        <f>$E525/(VLOOKUP(AU$2,怪物属性!$B$4:$F$29,3,FALSE)-$G525)/IF(AT525&lt;0,ABS(AT525),AT525)</f>
        <v>1.4799164292668856</v>
      </c>
      <c r="AV525" s="152">
        <f>VLOOKUP(AV$2,怪物属性!$B$4:$F$29,5,FALSE)/($F525-VLOOKUP(AV$2,怪物属性!$B$4:$F$29,4,FALSE))</f>
        <v>31.500402252614641</v>
      </c>
      <c r="AW525" s="153">
        <f>$E525/(VLOOKUP(AW$2,怪物属性!$B$4:$F$29,3,FALSE)-$G525)/IF(AV525&lt;0,ABS(AV525),AV525)</f>
        <v>0.827093039381669</v>
      </c>
      <c r="AX525" s="152">
        <f>VLOOKUP(AX$2,怪物属性!$B$4:$F$29,5,FALSE)/($F525-VLOOKUP(AX$2,怪物属性!$B$4:$F$29,4,FALSE))</f>
        <v>34.33855984852967</v>
      </c>
      <c r="AY525" s="153">
        <f>$E525/(VLOOKUP(AY$2,怪物属性!$B$4:$F$29,3,FALSE)-$G525)/IF(AX525&lt;0,ABS(AX525),AX525)</f>
        <v>0.54926367904819784</v>
      </c>
      <c r="AZ525" s="152">
        <f>VLOOKUP(AZ$2,怪物属性!$B$4:$F$29,5,FALSE)/($F525-VLOOKUP(AZ$2,怪物属性!$B$4:$F$29,4,FALSE))</f>
        <v>38.422222222222224</v>
      </c>
      <c r="BA525" s="153">
        <f>$E525/(VLOOKUP(BA$2,怪物属性!$B$4:$F$29,3,FALSE)-$G525)/IF(AZ525&lt;0,ABS(AZ525),AZ525)</f>
        <v>0.3556153976613019</v>
      </c>
      <c r="BB525" s="152">
        <f>VLOOKUP(BB$2,怪物属性!$B$4:$F$29,5,FALSE)/($F525-VLOOKUP(BB$2,怪物属性!$B$4:$F$29,4,FALSE))</f>
        <v>41.896416938110747</v>
      </c>
      <c r="BC525" s="153">
        <f>$E525/(VLOOKUP(BC$2,怪物属性!$B$4:$F$29,3,FALSE)-$G525)/IF(BB525&lt;0,ABS(BB525),BB525)</f>
        <v>0.24498633662720173</v>
      </c>
      <c r="BD525" s="152">
        <f>VLOOKUP(BD$2,怪物属性!$B$4:$F$29,5,FALSE)/($F525-VLOOKUP(BD$2,怪物属性!$B$4:$F$29,4,FALSE))</f>
        <v>47.28558913710031</v>
      </c>
      <c r="BE525" s="153">
        <f>$E525/(VLOOKUP(BE$2,怪物属性!$B$4:$F$29,3,FALSE)-$G525)/IF(BD525&lt;0,ABS(BD525),BD525)</f>
        <v>0.14711980322122029</v>
      </c>
    </row>
    <row r="526" spans="1:57" x14ac:dyDescent="0.15">
      <c r="A526" s="30">
        <f>VLOOKUP(B526,装备升级!W:AB,静态模拟!C526+1,FALSE)+IF(静态模拟!D526=0,0,VLOOKUP(B526,装备强化!AP:AZ,静态模拟!D526+1,FALSE))</f>
        <v>7143</v>
      </c>
      <c r="B526" s="149">
        <v>45</v>
      </c>
      <c r="C526" s="149">
        <v>3</v>
      </c>
      <c r="D526" s="149">
        <v>3</v>
      </c>
      <c r="E526" s="149">
        <f t="shared" si="25"/>
        <v>72780</v>
      </c>
      <c r="F526" s="22">
        <f t="shared" si="26"/>
        <v>24260</v>
      </c>
      <c r="G526" s="22">
        <f t="shared" si="27"/>
        <v>12130</v>
      </c>
      <c r="H526" s="152">
        <f>VLOOKUP(H$2,怪物属性!$B$4:$F$29,5,FALSE)/($F526-VLOOKUP(H$2,怪物属性!$B$4:$F$29,4,FALSE))</f>
        <v>0.46306152863529915</v>
      </c>
      <c r="I526" s="153">
        <f>$E526/(VLOOKUP(I$2,怪物属性!$B$4:$F$29,3,FALSE)-$G526)/IF(H526&lt;0,ABS(H526),H526)</f>
        <v>-14.854110001987948</v>
      </c>
      <c r="J526" s="152">
        <f>VLOOKUP(J$2,怪物属性!$B$4:$F$29,5,FALSE)/($F526-VLOOKUP(J$2,怪物属性!$B$4:$F$29,4,FALSE))</f>
        <v>0.68869341343059431</v>
      </c>
      <c r="K526" s="153">
        <f>$E526/(VLOOKUP(K$2,怪物属性!$B$4:$F$29,3,FALSE)-$G526)/IF(J526&lt;0,ABS(J526),J526)</f>
        <v>-10.403462672945039</v>
      </c>
      <c r="L526" s="152">
        <f>VLOOKUP(L$2,怪物属性!$B$4:$F$29,5,FALSE)/($F526-VLOOKUP(L$2,怪物属性!$B$4:$F$29,4,FALSE))</f>
        <v>1.0980799169693825</v>
      </c>
      <c r="M526" s="153">
        <f>$E526/(VLOOKUP(M$2,怪物属性!$B$4:$F$29,3,FALSE)-$G526)/IF(L526&lt;0,ABS(L526),L526)</f>
        <v>-6.8097533055065531</v>
      </c>
      <c r="N526" s="152">
        <f>VLOOKUP(N$2,怪物属性!$B$4:$F$29,5,FALSE)/($F526-VLOOKUP(N$2,怪物属性!$B$4:$F$29,4,FALSE))</f>
        <v>1.4405021358207655</v>
      </c>
      <c r="O526" s="153">
        <f>$E526/(VLOOKUP(O$2,怪物属性!$B$4:$F$29,3,FALSE)-$G526)/IF(N526&lt;0,ABS(N526),N526)</f>
        <v>-5.4286073553776335</v>
      </c>
      <c r="P526" s="152">
        <f>VLOOKUP(P$2,怪物属性!$B$4:$F$29,5,FALSE)/($F526-VLOOKUP(P$2,怪物属性!$B$4:$F$29,4,FALSE))</f>
        <v>2.0149830836152729</v>
      </c>
      <c r="Q526" s="153">
        <f>$E526/(VLOOKUP(Q$2,怪物属性!$B$4:$F$29,3,FALSE)-$G526)/IF(P526&lt;0,ABS(P526),P526)</f>
        <v>-4.0684174285243246</v>
      </c>
      <c r="R526" s="152">
        <f>VLOOKUP(R$2,怪物属性!$B$4:$F$29,5,FALSE)/($F526-VLOOKUP(R$2,怪物属性!$B$4:$F$29,4,FALSE))</f>
        <v>2.4959446882063556</v>
      </c>
      <c r="S526" s="153">
        <f>$E526/(VLOOKUP(S$2,怪物属性!$B$4:$F$29,3,FALSE)-$G526)/IF(R526&lt;0,ABS(R526),R526)</f>
        <v>-3.4614553681515114</v>
      </c>
      <c r="T526" s="152">
        <f>VLOOKUP(T$2,怪物属性!$B$4:$F$29,5,FALSE)/($F526-VLOOKUP(T$2,怪物属性!$B$4:$F$29,4,FALSE))</f>
        <v>3.2456877290195729</v>
      </c>
      <c r="U526" s="153">
        <f>$E526/(VLOOKUP(U$2,怪物属性!$B$4:$F$29,3,FALSE)-$G526)/IF(T526&lt;0,ABS(T526),T526)</f>
        <v>-2.806106740663707</v>
      </c>
      <c r="V526" s="152">
        <f>VLOOKUP(V$2,怪物属性!$B$4:$F$29,5,FALSE)/($F526-VLOOKUP(V$2,怪物属性!$B$4:$F$29,4,FALSE))</f>
        <v>3.8395673726904009</v>
      </c>
      <c r="W526" s="153">
        <f>$E526/(VLOOKUP(W$2,怪物属性!$B$4:$F$29,3,FALSE)-$G526)/IF(V526&lt;0,ABS(V526),V526)</f>
        <v>-2.5096333328982232</v>
      </c>
      <c r="X526" s="152">
        <f>VLOOKUP(X$2,怪物属性!$B$4:$F$29,5,FALSE)/($F526-VLOOKUP(X$2,怪物属性!$B$4:$F$29,4,FALSE))</f>
        <v>4.7682832598518248</v>
      </c>
      <c r="Y526" s="153">
        <f>$E526/(VLOOKUP(Y$2,怪物属性!$B$4:$F$29,3,FALSE)-$G526)/IF(X526&lt;0,ABS(X526),X526)</f>
        <v>-2.1458393043084816</v>
      </c>
      <c r="Z526" s="152">
        <f>VLOOKUP(Z$2,怪物属性!$B$4:$F$29,5,FALSE)/($F526-VLOOKUP(Z$2,怪物属性!$B$4:$F$29,4,FALSE))</f>
        <v>5.495987894905773</v>
      </c>
      <c r="AA526" s="153">
        <f>$E526/(VLOOKUP(AA$2,怪物属性!$B$4:$F$29,3,FALSE)-$G526)/IF(Z526&lt;0,ABS(Z526),Z526)</f>
        <v>-1.9865567424740671</v>
      </c>
      <c r="AB526" s="152">
        <f>VLOOKUP(AB$2,怪物属性!$B$4:$F$29,5,FALSE)/($F526-VLOOKUP(AB$2,怪物属性!$B$4:$F$29,4,FALSE))</f>
        <v>8.9561707035755482</v>
      </c>
      <c r="AC526" s="153">
        <f>$E526/(VLOOKUP(AC$2,怪物属性!$B$4:$F$29,3,FALSE)-$G526)/IF(AB526&lt;0,ABS(AB526),AB526)</f>
        <v>-1.7658063503283798</v>
      </c>
      <c r="AD526" s="152">
        <f>VLOOKUP(AD$2,怪物属性!$B$4:$F$29,5,FALSE)/($F526-VLOOKUP(AD$2,怪物属性!$B$4:$F$29,4,FALSE))</f>
        <v>10.230506988749818</v>
      </c>
      <c r="AE526" s="153">
        <f>$E526/(VLOOKUP(AE$2,怪物属性!$B$4:$F$29,3,FALSE)-$G526)/IF(AD526&lt;0,ABS(AD526),AD526)</f>
        <v>-1.7834086081162721</v>
      </c>
      <c r="AF526" s="152">
        <f>VLOOKUP(AF$2,怪物属性!$B$4:$F$29,5,FALSE)/($F526-VLOOKUP(AF$2,怪物属性!$B$4:$F$29,4,FALSE))</f>
        <v>12.129296720663769</v>
      </c>
      <c r="AG526" s="153">
        <f>$E526/(VLOOKUP(AG$2,怪物属性!$B$4:$F$29,3,FALSE)-$G526)/IF(AF526&lt;0,ABS(AF526),AF526)</f>
        <v>-1.7874137298883312</v>
      </c>
      <c r="AH526" s="152">
        <f>VLOOKUP(AH$2,怪物属性!$B$4:$F$29,5,FALSE)/($F526-VLOOKUP(AH$2,怪物属性!$B$4:$F$29,4,FALSE))</f>
        <v>13.648331830477908</v>
      </c>
      <c r="AI526" s="153">
        <f>$E526/(VLOOKUP(AI$2,怪物属性!$B$4:$F$29,3,FALSE)-$G526)/IF(AH526&lt;0,ABS(AH526),AH526)</f>
        <v>-1.959044753966195</v>
      </c>
      <c r="AJ526" s="152">
        <f>VLOOKUP(AJ$2,怪物属性!$B$4:$F$29,5,FALSE)/($F526-VLOOKUP(AJ$2,怪物属性!$B$4:$F$29,4,FALSE))</f>
        <v>15.884040280744584</v>
      </c>
      <c r="AK526" s="153">
        <f>$E526/(VLOOKUP(AK$2,怪物属性!$B$4:$F$29,3,FALSE)-$G526)/IF(AJ526&lt;0,ABS(AJ526),AJ526)</f>
        <v>-2.2242512901586835</v>
      </c>
      <c r="AL526" s="152">
        <f>VLOOKUP(AL$2,怪物属性!$B$4:$F$29,5,FALSE)/($F526-VLOOKUP(AL$2,怪物属性!$B$4:$F$29,4,FALSE))</f>
        <v>17.740702425903894</v>
      </c>
      <c r="AM526" s="153">
        <f>$E526/(VLOOKUP(AM$2,怪物属性!$B$4:$F$29,3,FALSE)-$G526)/IF(AL526&lt;0,ABS(AL526),AL526)</f>
        <v>-3.0615153522058813</v>
      </c>
      <c r="AN526" s="152">
        <f>VLOOKUP(AN$2,怪物属性!$B$4:$F$29,5,FALSE)/($F526-VLOOKUP(AN$2,怪物属性!$B$4:$F$29,4,FALSE))</f>
        <v>20.354435038645565</v>
      </c>
      <c r="AO526" s="153">
        <f>$E526/(VLOOKUP(AO$2,怪物属性!$B$4:$F$29,3,FALSE)-$G526)/IF(AN526&lt;0,ABS(AN526),AN526)</f>
        <v>-5.5179529474323603</v>
      </c>
      <c r="AP526" s="152">
        <f>VLOOKUP(AP$2,怪物属性!$B$4:$F$29,5,FALSE)/($F526-VLOOKUP(AP$2,怪物属性!$B$4:$F$29,4,FALSE))</f>
        <v>22.433329763307274</v>
      </c>
      <c r="AQ526" s="153">
        <f>$E526/(VLOOKUP(AQ$2,怪物属性!$B$4:$F$29,3,FALSE)-$G526)/IF(AP526&lt;0,ABS(AP526),AP526)</f>
        <v>31.194998677919042</v>
      </c>
      <c r="AR526" s="152">
        <f>VLOOKUP(AR$2,怪物属性!$B$4:$F$29,5,FALSE)/($F526-VLOOKUP(AR$2,怪物属性!$B$4:$F$29,4,FALSE))</f>
        <v>25.450496670669143</v>
      </c>
      <c r="AS526" s="153">
        <f>$E526/(VLOOKUP(AS$2,怪物属性!$B$4:$F$29,3,FALSE)-$G526)/IF(AR526&lt;0,ABS(AR526),AR526)</f>
        <v>3.2869760262951151</v>
      </c>
      <c r="AT526" s="152">
        <f>VLOOKUP(AT$2,怪物属性!$B$4:$F$29,5,FALSE)/($F526-VLOOKUP(AT$2,怪物属性!$B$4:$F$29,4,FALSE))</f>
        <v>27.861018084393837</v>
      </c>
      <c r="AU526" s="153">
        <f>$E526/(VLOOKUP(AU$2,怪物属性!$B$4:$F$29,3,FALSE)-$G526)/IF(AT526&lt;0,ABS(AT526),AT526)</f>
        <v>1.4969925457622497</v>
      </c>
      <c r="AV526" s="152">
        <f>VLOOKUP(AV$2,怪物属性!$B$4:$F$29,5,FALSE)/($F526-VLOOKUP(AV$2,怪物属性!$B$4:$F$29,4,FALSE))</f>
        <v>31.446190913262964</v>
      </c>
      <c r="AW526" s="153">
        <f>$E526/(VLOOKUP(AW$2,怪物属性!$B$4:$F$29,3,FALSE)-$G526)/IF(AV526&lt;0,ABS(AV526),AV526)</f>
        <v>0.83402874133049087</v>
      </c>
      <c r="AX526" s="152">
        <f>VLOOKUP(AX$2,怪物属性!$B$4:$F$29,5,FALSE)/($F526-VLOOKUP(AX$2,怪物属性!$B$4:$F$29,4,FALSE))</f>
        <v>34.277715433228991</v>
      </c>
      <c r="AY526" s="153">
        <f>$E526/(VLOOKUP(AY$2,怪物属性!$B$4:$F$29,3,FALSE)-$G526)/IF(AX526&lt;0,ABS(AX526),AX526)</f>
        <v>0.55307250660390384</v>
      </c>
      <c r="AZ526" s="152">
        <f>VLOOKUP(AZ$2,怪物属性!$B$4:$F$29,5,FALSE)/($F526-VLOOKUP(AZ$2,怪物属性!$B$4:$F$29,4,FALSE))</f>
        <v>38.351201478743072</v>
      </c>
      <c r="BA526" s="153">
        <f>$E526/(VLOOKUP(BA$2,怪物属性!$B$4:$F$29,3,FALSE)-$G526)/IF(AZ526&lt;0,ABS(AZ526),AZ526)</f>
        <v>0.3577236791681952</v>
      </c>
      <c r="BB526" s="152">
        <f>VLOOKUP(BB$2,怪物属性!$B$4:$F$29,5,FALSE)/($F526-VLOOKUP(BB$2,怪物属性!$B$4:$F$29,4,FALSE))</f>
        <v>41.814694408322495</v>
      </c>
      <c r="BC526" s="153">
        <f>$E526/(VLOOKUP(BC$2,怪物属性!$B$4:$F$29,3,FALSE)-$G526)/IF(BB526&lt;0,ABS(BB526),BB526)</f>
        <v>0.24629071114486678</v>
      </c>
      <c r="BD526" s="152">
        <f>VLOOKUP(BD$2,怪物属性!$B$4:$F$29,5,FALSE)/($F526-VLOOKUP(BD$2,怪物属性!$B$4:$F$29,4,FALSE))</f>
        <v>47.182255244755247</v>
      </c>
      <c r="BE526" s="153">
        <f>$E526/(VLOOKUP(BE$2,怪物属性!$B$4:$F$29,3,FALSE)-$G526)/IF(BD526&lt;0,ABS(BD526),BD526)</f>
        <v>0.14783678968506447</v>
      </c>
    </row>
    <row r="527" spans="1:57" x14ac:dyDescent="0.15">
      <c r="A527" s="30">
        <f>VLOOKUP(B527,装备升级!W:AB,静态模拟!C527+1,FALSE)+IF(静态模拟!D527=0,0,VLOOKUP(B527,装备强化!AP:AZ,静态模拟!D527+1,FALSE))</f>
        <v>10923</v>
      </c>
      <c r="B527" s="149">
        <v>45</v>
      </c>
      <c r="C527" s="149">
        <v>3</v>
      </c>
      <c r="D527" s="149">
        <v>4</v>
      </c>
      <c r="E527" s="149">
        <f t="shared" si="25"/>
        <v>72870</v>
      </c>
      <c r="F527" s="22">
        <f t="shared" si="26"/>
        <v>24290</v>
      </c>
      <c r="G527" s="22">
        <f t="shared" si="27"/>
        <v>12145</v>
      </c>
      <c r="H527" s="152">
        <f>VLOOKUP(H$2,怪物属性!$B$4:$F$29,5,FALSE)/($F527-VLOOKUP(H$2,怪物属性!$B$4:$F$29,4,FALSE))</f>
        <v>0.46247076334254733</v>
      </c>
      <c r="I527" s="153">
        <f>$E527/(VLOOKUP(I$2,怪物属性!$B$4:$F$29,3,FALSE)-$G527)/IF(H527&lt;0,ABS(H527),H527)</f>
        <v>-14.870396115645461</v>
      </c>
      <c r="J527" s="152">
        <f>VLOOKUP(J$2,怪物属性!$B$4:$F$29,5,FALSE)/($F527-VLOOKUP(J$2,怪物属性!$B$4:$F$29,4,FALSE))</f>
        <v>0.68780801371330624</v>
      </c>
      <c r="K527" s="153">
        <f>$E527/(VLOOKUP(K$2,怪物属性!$B$4:$F$29,3,FALSE)-$G527)/IF(J527&lt;0,ABS(J527),J527)</f>
        <v>-10.41435777865359</v>
      </c>
      <c r="L527" s="152">
        <f>VLOOKUP(L$2,怪物属性!$B$4:$F$29,5,FALSE)/($F527-VLOOKUP(L$2,怪物属性!$B$4:$F$29,4,FALSE))</f>
        <v>1.0966571650686707</v>
      </c>
      <c r="M527" s="153">
        <f>$E527/(VLOOKUP(M$2,怪物属性!$B$4:$F$29,3,FALSE)-$G527)/IF(L527&lt;0,ABS(L527),L527)</f>
        <v>-6.8165145891978804</v>
      </c>
      <c r="N527" s="152">
        <f>VLOOKUP(N$2,怪物属性!$B$4:$F$29,5,FALSE)/($F527-VLOOKUP(N$2,怪物属性!$B$4:$F$29,4,FALSE))</f>
        <v>1.4386209298276162</v>
      </c>
      <c r="O527" s="153">
        <f>$E527/(VLOOKUP(O$2,怪物属性!$B$4:$F$29,3,FALSE)-$G527)/IF(N527&lt;0,ABS(N527),N527)</f>
        <v>-5.4336704685131982</v>
      </c>
      <c r="P527" s="152">
        <f>VLOOKUP(P$2,怪物属性!$B$4:$F$29,5,FALSE)/($F527-VLOOKUP(P$2,怪物属性!$B$4:$F$29,4,FALSE))</f>
        <v>2.0123305103339328</v>
      </c>
      <c r="Q527" s="153">
        <f>$E527/(VLOOKUP(Q$2,怪物属性!$B$4:$F$29,3,FALSE)-$G527)/IF(P527&lt;0,ABS(P527),P527)</f>
        <v>-4.0719380804989092</v>
      </c>
      <c r="R527" s="152">
        <f>VLOOKUP(R$2,怪物属性!$B$4:$F$29,5,FALSE)/($F527-VLOOKUP(R$2,怪物属性!$B$4:$F$29,4,FALSE))</f>
        <v>2.4926304607621832</v>
      </c>
      <c r="S527" s="153">
        <f>$E527/(VLOOKUP(S$2,怪物属性!$B$4:$F$29,3,FALSE)-$G527)/IF(R527&lt;0,ABS(R527),R527)</f>
        <v>-3.4641754906616407</v>
      </c>
      <c r="T527" s="152">
        <f>VLOOKUP(T$2,怪物属性!$B$4:$F$29,5,FALSE)/($F527-VLOOKUP(T$2,怪物属性!$B$4:$F$29,4,FALSE))</f>
        <v>3.2413423777222419</v>
      </c>
      <c r="U527" s="153">
        <f>$E527/(VLOOKUP(U$2,怪物属性!$B$4:$F$29,3,FALSE)-$G527)/IF(T527&lt;0,ABS(T527),T527)</f>
        <v>-2.8080722418864341</v>
      </c>
      <c r="V527" s="152">
        <f>VLOOKUP(V$2,怪物属性!$B$4:$F$29,5,FALSE)/($F527-VLOOKUP(V$2,怪物属性!$B$4:$F$29,4,FALSE))</f>
        <v>3.8343834383438344</v>
      </c>
      <c r="W527" s="153">
        <f>$E527/(VLOOKUP(W$2,怪物属性!$B$4:$F$29,3,FALSE)-$G527)/IF(V527&lt;0,ABS(V527),V527)</f>
        <v>-2.5111468227972482</v>
      </c>
      <c r="X527" s="152">
        <f>VLOOKUP(X$2,怪物属性!$B$4:$F$29,5,FALSE)/($F527-VLOOKUP(X$2,怪物属性!$B$4:$F$29,4,FALSE))</f>
        <v>4.7617902047115432</v>
      </c>
      <c r="Y527" s="153">
        <f>$E527/(VLOOKUP(Y$2,怪物属性!$B$4:$F$29,3,FALSE)-$G527)/IF(X527&lt;0,ABS(X527),X527)</f>
        <v>-2.1468950822211323</v>
      </c>
      <c r="Z527" s="152">
        <f>VLOOKUP(Z$2,怪物属性!$B$4:$F$29,5,FALSE)/($F527-VLOOKUP(Z$2,怪物属性!$B$4:$F$29,4,FALSE))</f>
        <v>5.4884381152983197</v>
      </c>
      <c r="AA527" s="153">
        <f>$E527/(VLOOKUP(AA$2,怪物属性!$B$4:$F$29,3,FALSE)-$G527)/IF(Z527&lt;0,ABS(Z527),Z527)</f>
        <v>-1.9872775484952432</v>
      </c>
      <c r="AB527" s="152">
        <f>VLOOKUP(AB$2,怪物属性!$B$4:$F$29,5,FALSE)/($F527-VLOOKUP(AB$2,怪物属性!$B$4:$F$29,4,FALSE))</f>
        <v>8.9432767060178513</v>
      </c>
      <c r="AC527" s="153">
        <f>$E527/(VLOOKUP(AC$2,怪物属性!$B$4:$F$29,3,FALSE)-$G527)/IF(AB527&lt;0,ABS(AB527),AB527)</f>
        <v>-1.7647867193681184</v>
      </c>
      <c r="AD527" s="152">
        <f>VLOOKUP(AD$2,怪物属性!$B$4:$F$29,5,FALSE)/($F527-VLOOKUP(AD$2,怪物属性!$B$4:$F$29,4,FALSE))</f>
        <v>10.215581384039293</v>
      </c>
      <c r="AE527" s="153">
        <f>$E527/(VLOOKUP(AE$2,怪物属性!$B$4:$F$29,3,FALSE)-$G527)/IF(AD527&lt;0,ABS(AD527),AD527)</f>
        <v>-1.7815237346877857</v>
      </c>
      <c r="AF527" s="152">
        <f>VLOOKUP(AF$2,怪物属性!$B$4:$F$29,5,FALSE)/($F527-VLOOKUP(AF$2,怪物属性!$B$4:$F$29,4,FALSE))</f>
        <v>12.111352204359404</v>
      </c>
      <c r="AG527" s="153">
        <f>$E527/(VLOOKUP(AG$2,怪物属性!$B$4:$F$29,3,FALSE)-$G527)/IF(AF527&lt;0,ABS(AF527),AF527)</f>
        <v>-1.7843028524031372</v>
      </c>
      <c r="AH527" s="152">
        <f>VLOOKUP(AH$2,怪物属性!$B$4:$F$29,5,FALSE)/($F527-VLOOKUP(AH$2,怪物属性!$B$4:$F$29,4,FALSE))</f>
        <v>13.627851140456183</v>
      </c>
      <c r="AI527" s="153">
        <f>$E527/(VLOOKUP(AI$2,怪物属性!$B$4:$F$29,3,FALSE)-$G527)/IF(AH527&lt;0,ABS(AH527),AH527)</f>
        <v>-1.9536492324662191</v>
      </c>
      <c r="AJ527" s="152">
        <f>VLOOKUP(AJ$2,怪物属性!$B$4:$F$29,5,FALSE)/($F527-VLOOKUP(AJ$2,怪物属性!$B$4:$F$29,4,FALSE))</f>
        <v>15.859841560024375</v>
      </c>
      <c r="AK527" s="153">
        <f>$E527/(VLOOKUP(AK$2,怪物属性!$B$4:$F$29,3,FALSE)-$G527)/IF(AJ527&lt;0,ABS(AJ527),AJ527)</f>
        <v>-2.2142763631178832</v>
      </c>
      <c r="AL527" s="152">
        <f>VLOOKUP(AL$2,怪物属性!$B$4:$F$29,5,FALSE)/($F527-VLOOKUP(AL$2,怪物属性!$B$4:$F$29,4,FALSE))</f>
        <v>17.713215927283994</v>
      </c>
      <c r="AM527" s="153">
        <f>$E527/(VLOOKUP(AM$2,怪物属性!$B$4:$F$29,3,FALSE)-$G527)/IF(AL527&lt;0,ABS(AL527),AL527)</f>
        <v>-3.0360719367250355</v>
      </c>
      <c r="AN527" s="152">
        <f>VLOOKUP(AN$2,怪物属性!$B$4:$F$29,5,FALSE)/($F527-VLOOKUP(AN$2,怪物属性!$B$4:$F$29,4,FALSE))</f>
        <v>20.322379127513255</v>
      </c>
      <c r="AO527" s="153">
        <f>$E527/(VLOOKUP(AO$2,怪物属性!$B$4:$F$29,3,FALSE)-$G527)/IF(AN527&lt;0,ABS(AN527),AN527)</f>
        <v>-5.408298977831957</v>
      </c>
      <c r="AP527" s="152">
        <f>VLOOKUP(AP$2,怪物属性!$B$4:$F$29,5,FALSE)/($F527-VLOOKUP(AP$2,怪物属性!$B$4:$F$29,4,FALSE))</f>
        <v>22.397348160821213</v>
      </c>
      <c r="AQ527" s="153">
        <f>$E527/(VLOOKUP(AQ$2,怪物属性!$B$4:$F$29,3,FALSE)-$G527)/IF(AP527&lt;0,ABS(AP527),AP527)</f>
        <v>36.556294033775458</v>
      </c>
      <c r="AR527" s="152">
        <f>VLOOKUP(AR$2,怪物属性!$B$4:$F$29,5,FALSE)/($F527-VLOOKUP(AR$2,怪物属性!$B$4:$F$29,4,FALSE))</f>
        <v>25.408892763731473</v>
      </c>
      <c r="AS527" s="153">
        <f>$E527/(VLOOKUP(AS$2,怪物属性!$B$4:$F$29,3,FALSE)-$G527)/IF(AR527&lt;0,ABS(AR527),AR527)</f>
        <v>3.3542614771900934</v>
      </c>
      <c r="AT527" s="152">
        <f>VLOOKUP(AT$2,怪物属性!$B$4:$F$29,5,FALSE)/($F527-VLOOKUP(AT$2,怪物属性!$B$4:$F$29,4,FALSE))</f>
        <v>27.81444332998997</v>
      </c>
      <c r="AU527" s="153">
        <f>$E527/(VLOOKUP(AU$2,怪物属性!$B$4:$F$29,3,FALSE)-$G527)/IF(AT527&lt;0,ABS(AT527),AT527)</f>
        <v>1.5143710331898337</v>
      </c>
      <c r="AV527" s="152">
        <f>VLOOKUP(AV$2,怪物属性!$B$4:$F$29,5,FALSE)/($F527-VLOOKUP(AV$2,怪物属性!$B$4:$F$29,4,FALSE))</f>
        <v>31.392165845836676</v>
      </c>
      <c r="AW527" s="153">
        <f>$E527/(VLOOKUP(AW$2,怪物属性!$B$4:$F$29,3,FALSE)-$G527)/IF(AV527&lt;0,ABS(AV527),AV527)</f>
        <v>0.8410434005318882</v>
      </c>
      <c r="AX527" s="152">
        <f>VLOOKUP(AX$2,怪物属性!$B$4:$F$29,5,FALSE)/($F527-VLOOKUP(AX$2,怪物属性!$B$4:$F$29,4,FALSE))</f>
        <v>34.217086256706565</v>
      </c>
      <c r="AY527" s="153">
        <f>$E527/(VLOOKUP(AY$2,怪物属性!$B$4:$F$29,3,FALSE)-$G527)/IF(AX527&lt;0,ABS(AX527),AX527)</f>
        <v>0.55691364834903956</v>
      </c>
      <c r="AZ527" s="152">
        <f>VLOOKUP(AZ$2,怪物属性!$B$4:$F$29,5,FALSE)/($F527-VLOOKUP(AZ$2,怪物属性!$B$4:$F$29,4,FALSE))</f>
        <v>38.280442804428041</v>
      </c>
      <c r="BA527" s="153">
        <f>$E527/(VLOOKUP(BA$2,怪物属性!$B$4:$F$29,3,FALSE)-$G527)/IF(AZ527&lt;0,ABS(AZ527),AZ527)</f>
        <v>0.35984555689062708</v>
      </c>
      <c r="BB527" s="152">
        <f>VLOOKUP(BB$2,怪物属性!$B$4:$F$29,5,FALSE)/($F527-VLOOKUP(BB$2,怪物属性!$B$4:$F$29,4,FALSE))</f>
        <v>41.733290071382221</v>
      </c>
      <c r="BC527" s="153">
        <f>$E527/(VLOOKUP(BC$2,怪物属性!$B$4:$F$29,3,FALSE)-$G527)/IF(BB527&lt;0,ABS(BB527),BB527)</f>
        <v>0.24760182530133346</v>
      </c>
      <c r="BD527" s="152">
        <f>VLOOKUP(BD$2,怪物属性!$B$4:$F$29,5,FALSE)/($F527-VLOOKUP(BD$2,怪物属性!$B$4:$F$29,4,FALSE))</f>
        <v>47.079372001744439</v>
      </c>
      <c r="BE527" s="153">
        <f>$E527/(VLOOKUP(BE$2,怪物属性!$B$4:$F$29,3,FALSE)-$G527)/IF(BD527&lt;0,ABS(BD527),BD527)</f>
        <v>0.14855664077654765</v>
      </c>
    </row>
    <row r="528" spans="1:57" x14ac:dyDescent="0.15">
      <c r="A528" s="30">
        <f>VLOOKUP(B528,装备升级!W:AB,静态模拟!C528+1,FALSE)+IF(静态模拟!D528=0,0,VLOOKUP(B528,装备强化!AP:AZ,静态模拟!D528+1,FALSE))</f>
        <v>15424</v>
      </c>
      <c r="B528" s="149">
        <v>45</v>
      </c>
      <c r="C528" s="149">
        <v>3</v>
      </c>
      <c r="D528" s="149">
        <v>5</v>
      </c>
      <c r="E528" s="149">
        <f t="shared" si="25"/>
        <v>72960</v>
      </c>
      <c r="F528" s="22">
        <f t="shared" si="26"/>
        <v>24320</v>
      </c>
      <c r="G528" s="22">
        <f t="shared" si="27"/>
        <v>12160</v>
      </c>
      <c r="H528" s="152">
        <f>VLOOKUP(H$2,怪物属性!$B$4:$F$29,5,FALSE)/($F528-VLOOKUP(H$2,怪物属性!$B$4:$F$29,4,FALSE))</f>
        <v>0.46188150350392865</v>
      </c>
      <c r="I528" s="153">
        <f>$E528/(VLOOKUP(I$2,怪物属性!$B$4:$F$29,3,FALSE)-$G528)/IF(H528&lt;0,ABS(H528),H528)</f>
        <v>-14.886682980251464</v>
      </c>
      <c r="J528" s="152">
        <f>VLOOKUP(J$2,怪物属性!$B$4:$F$29,5,FALSE)/($F528-VLOOKUP(J$2,怪物属性!$B$4:$F$29,4,FALSE))</f>
        <v>0.68692488765247162</v>
      </c>
      <c r="K528" s="153">
        <f>$E528/(VLOOKUP(K$2,怪物属性!$B$4:$F$29,3,FALSE)-$G528)/IF(J528&lt;0,ABS(J528),J528)</f>
        <v>-10.425253826198313</v>
      </c>
      <c r="L528" s="152">
        <f>VLOOKUP(L$2,怪物属性!$B$4:$F$29,5,FALSE)/($F528-VLOOKUP(L$2,怪物属性!$B$4:$F$29,4,FALSE))</f>
        <v>1.0952380952380953</v>
      </c>
      <c r="M528" s="153">
        <f>$E528/(VLOOKUP(M$2,怪物属性!$B$4:$F$29,3,FALSE)-$G528)/IF(L528&lt;0,ABS(L528),L528)</f>
        <v>-6.8232768794338865</v>
      </c>
      <c r="N528" s="152">
        <f>VLOOKUP(N$2,怪物属性!$B$4:$F$29,5,FALSE)/($F528-VLOOKUP(N$2,怪物属性!$B$4:$F$29,4,FALSE))</f>
        <v>1.4367446309016607</v>
      </c>
      <c r="O528" s="153">
        <f>$E528/(VLOOKUP(O$2,怪物属性!$B$4:$F$29,3,FALSE)-$G528)/IF(N528&lt;0,ABS(N528),N528)</f>
        <v>-5.4387348138752527</v>
      </c>
      <c r="P528" s="152">
        <f>VLOOKUP(P$2,怪物属性!$B$4:$F$29,5,FALSE)/($F528-VLOOKUP(P$2,怪物属性!$B$4:$F$29,4,FALSE))</f>
        <v>2.0096849116963935</v>
      </c>
      <c r="Q528" s="153">
        <f>$E528/(VLOOKUP(Q$2,怪物属性!$B$4:$F$29,3,FALSE)-$G528)/IF(P528&lt;0,ABS(P528),P528)</f>
        <v>-4.0754600944718451</v>
      </c>
      <c r="R528" s="152">
        <f>VLOOKUP(R$2,怪物属性!$B$4:$F$29,5,FALSE)/($F528-VLOOKUP(R$2,怪物属性!$B$4:$F$29,4,FALSE))</f>
        <v>2.4893250232064714</v>
      </c>
      <c r="S528" s="153">
        <f>$E528/(VLOOKUP(S$2,怪物属性!$B$4:$F$29,3,FALSE)-$G528)/IF(R528&lt;0,ABS(R528),R528)</f>
        <v>-3.4668973027644721</v>
      </c>
      <c r="T528" s="152">
        <f>VLOOKUP(T$2,怪物属性!$B$4:$F$29,5,FALSE)/($F528-VLOOKUP(T$2,怪物属性!$B$4:$F$29,4,FALSE))</f>
        <v>3.2370086460468848</v>
      </c>
      <c r="U528" s="153">
        <f>$E528/(VLOOKUP(U$2,怪物属性!$B$4:$F$29,3,FALSE)-$G528)/IF(T528&lt;0,ABS(T528),T528)</f>
        <v>-2.8100396608698399</v>
      </c>
      <c r="V528" s="152">
        <f>VLOOKUP(V$2,怪物属性!$B$4:$F$29,5,FALSE)/($F528-VLOOKUP(V$2,怪物属性!$B$4:$F$29,4,FALSE))</f>
        <v>3.8292134831460674</v>
      </c>
      <c r="W528" s="153">
        <f>$E528/(VLOOKUP(W$2,怪物属性!$B$4:$F$29,3,FALSE)-$G528)/IF(V528&lt;0,ABS(V528),V528)</f>
        <v>-2.5126626832072483</v>
      </c>
      <c r="X528" s="152">
        <f>VLOOKUP(X$2,怪物属性!$B$4:$F$29,5,FALSE)/($F528-VLOOKUP(X$2,怪物属性!$B$4:$F$29,4,FALSE))</f>
        <v>4.7553148089388513</v>
      </c>
      <c r="Y528" s="153">
        <f>$E528/(VLOOKUP(Y$2,怪物属性!$B$4:$F$29,3,FALSE)-$G528)/IF(X528&lt;0,ABS(X528),X528)</f>
        <v>-2.1479536321939063</v>
      </c>
      <c r="Z528" s="152">
        <f>VLOOKUP(Z$2,怪物属性!$B$4:$F$29,5,FALSE)/($F528-VLOOKUP(Z$2,怪物属性!$B$4:$F$29,4,FALSE))</f>
        <v>5.4809090493392469</v>
      </c>
      <c r="AA528" s="153">
        <f>$E528/(VLOOKUP(AA$2,怪物属性!$B$4:$F$29,3,FALSE)-$G528)/IF(Z528&lt;0,ABS(Z528),Z528)</f>
        <v>-1.9880018532662622</v>
      </c>
      <c r="AB528" s="152">
        <f>VLOOKUP(AB$2,怪物属性!$B$4:$F$29,5,FALSE)/($F528-VLOOKUP(AB$2,怪物属性!$B$4:$F$29,4,FALSE))</f>
        <v>8.9304197814836108</v>
      </c>
      <c r="AC528" s="153">
        <f>$E528/(VLOOKUP(AC$2,怪物属性!$B$4:$F$29,3,FALSE)-$G528)/IF(AB528&lt;0,ABS(AB528),AB528)</f>
        <v>-1.7637799478862572</v>
      </c>
      <c r="AD528" s="152">
        <f>VLOOKUP(AD$2,怪物属性!$B$4:$F$29,5,FALSE)/($F528-VLOOKUP(AD$2,怪物属性!$B$4:$F$29,4,FALSE))</f>
        <v>10.200699266741125</v>
      </c>
      <c r="AE528" s="153">
        <f>$E528/(VLOOKUP(AE$2,怪物属性!$B$4:$F$29,3,FALSE)-$G528)/IF(AD528&lt;0,ABS(AD528),AD528)</f>
        <v>-1.7796593272400394</v>
      </c>
      <c r="AF528" s="152">
        <f>VLOOKUP(AF$2,怪物属性!$B$4:$F$29,5,FALSE)/($F528-VLOOKUP(AF$2,怪物属性!$B$4:$F$29,4,FALSE))</f>
        <v>12.093460705140831</v>
      </c>
      <c r="AG528" s="153">
        <f>$E528/(VLOOKUP(AG$2,怪物属性!$B$4:$F$29,3,FALSE)-$G528)/IF(AF528&lt;0,ABS(AF528),AF528)</f>
        <v>-1.7812260209269168</v>
      </c>
      <c r="AH528" s="152">
        <f>VLOOKUP(AH$2,怪物属性!$B$4:$F$29,5,FALSE)/($F528-VLOOKUP(AH$2,怪物属性!$B$4:$F$29,4,FALSE))</f>
        <v>13.607431824992508</v>
      </c>
      <c r="AI528" s="153">
        <f>$E528/(VLOOKUP(AI$2,怪物属性!$B$4:$F$29,3,FALSE)-$G528)/IF(AH528&lt;0,ABS(AH528),AH528)</f>
        <v>-1.9483197305668913</v>
      </c>
      <c r="AJ528" s="152">
        <f>VLOOKUP(AJ$2,怪物属性!$B$4:$F$29,5,FALSE)/($F528-VLOOKUP(AJ$2,怪物属性!$B$4:$F$29,4,FALSE))</f>
        <v>15.835716458777</v>
      </c>
      <c r="AK528" s="153">
        <f>$E528/(VLOOKUP(AK$2,怪物属性!$B$4:$F$29,3,FALSE)-$G528)/IF(AJ528&lt;0,ABS(AJ528),AJ528)</f>
        <v>-2.204452889767575</v>
      </c>
      <c r="AL528" s="152">
        <f>VLOOKUP(AL$2,怪物属性!$B$4:$F$29,5,FALSE)/($F528-VLOOKUP(AL$2,怪物属性!$B$4:$F$29,4,FALSE))</f>
        <v>17.68581446913835</v>
      </c>
      <c r="AM528" s="153">
        <f>$E528/(VLOOKUP(AM$2,怪物属性!$B$4:$F$29,3,FALSE)-$G528)/IF(AL528&lt;0,ABS(AL528),AL528)</f>
        <v>-3.0111971685265191</v>
      </c>
      <c r="AN528" s="152">
        <f>VLOOKUP(AN$2,怪物属性!$B$4:$F$29,5,FALSE)/($F528-VLOOKUP(AN$2,怪物属性!$B$4:$F$29,4,FALSE))</f>
        <v>20.290424026416478</v>
      </c>
      <c r="AO528" s="153">
        <f>$E528/(VLOOKUP(AO$2,怪物属性!$B$4:$F$29,3,FALSE)-$G528)/IF(AN528&lt;0,ABS(AN528),AN528)</f>
        <v>-5.3035175277227466</v>
      </c>
      <c r="AP528" s="152">
        <f>VLOOKUP(AP$2,怪物属性!$B$4:$F$29,5,FALSE)/($F528-VLOOKUP(AP$2,怪物属性!$B$4:$F$29,4,FALSE))</f>
        <v>22.361481797800788</v>
      </c>
      <c r="AQ528" s="153">
        <f>$E528/(VLOOKUP(AQ$2,怪物属性!$B$4:$F$29,3,FALSE)-$G528)/IF(AP528&lt;0,ABS(AP528),AP528)</f>
        <v>44.091261699969806</v>
      </c>
      <c r="AR528" s="152">
        <f>VLOOKUP(AR$2,怪物属性!$B$4:$F$29,5,FALSE)/($F528-VLOOKUP(AR$2,怪物属性!$B$4:$F$29,4,FALSE))</f>
        <v>25.367424654553368</v>
      </c>
      <c r="AS528" s="153">
        <f>$E528/(VLOOKUP(AS$2,怪物属性!$B$4:$F$29,3,FALSE)-$G528)/IF(AR528&lt;0,ABS(AR528),AR528)</f>
        <v>3.4239637661268185</v>
      </c>
      <c r="AT528" s="152">
        <f>VLOOKUP(AT$2,怪物属性!$B$4:$F$29,5,FALSE)/($F528-VLOOKUP(AT$2,怪物属性!$B$4:$F$29,4,FALSE))</f>
        <v>27.768024032042725</v>
      </c>
      <c r="AU528" s="153">
        <f>$E528/(VLOOKUP(AU$2,怪物属性!$B$4:$F$29,3,FALSE)-$G528)/IF(AT528&lt;0,ABS(AT528),AT528)</f>
        <v>1.5320598254808035</v>
      </c>
      <c r="AV528" s="152">
        <f>VLOOKUP(AV$2,怪物属性!$B$4:$F$29,5,FALSE)/($F528-VLOOKUP(AV$2,怪物属性!$B$4:$F$29,4,FALSE))</f>
        <v>31.338326091927737</v>
      </c>
      <c r="AW528" s="153">
        <f>$E528/(VLOOKUP(AW$2,怪物属性!$B$4:$F$29,3,FALSE)-$G528)/IF(AV528&lt;0,ABS(AV528),AV528)</f>
        <v>0.84813831136705131</v>
      </c>
      <c r="AX528" s="152">
        <f>VLOOKUP(AX$2,怪物属性!$B$4:$F$29,5,FALSE)/($F528-VLOOKUP(AX$2,怪物属性!$B$4:$F$29,4,FALSE))</f>
        <v>34.156671178859398</v>
      </c>
      <c r="AY528" s="153">
        <f>$E528/(VLOOKUP(AY$2,怪物属性!$B$4:$F$29,3,FALSE)-$G528)/IF(AX528&lt;0,ABS(AX528),AX528)</f>
        <v>0.56078748604745998</v>
      </c>
      <c r="AZ528" s="152">
        <f>VLOOKUP(AZ$2,怪物属性!$B$4:$F$29,5,FALSE)/($F528-VLOOKUP(AZ$2,怪物属性!$B$4:$F$29,4,FALSE))</f>
        <v>38.209944751381215</v>
      </c>
      <c r="BA528" s="153">
        <f>$E528/(VLOOKUP(BA$2,怪物属性!$B$4:$F$29,3,FALSE)-$G528)/IF(AZ528&lt;0,ABS(AZ528),AZ528)</f>
        <v>0.36198114681527005</v>
      </c>
      <c r="BB528" s="152">
        <f>VLOOKUP(BB$2,怪物属性!$B$4:$F$29,5,FALSE)/($F528-VLOOKUP(BB$2,怪物属性!$B$4:$F$29,4,FALSE))</f>
        <v>41.652202072538863</v>
      </c>
      <c r="BC528" s="153">
        <f>$E528/(VLOOKUP(BC$2,怪物属性!$B$4:$F$29,3,FALSE)-$G528)/IF(BB528&lt;0,ABS(BB528),BB528)</f>
        <v>0.24891972219504513</v>
      </c>
      <c r="BD528" s="152">
        <f>VLOOKUP(BD$2,怪物属性!$B$4:$F$29,5,FALSE)/($F528-VLOOKUP(BD$2,怪物属性!$B$4:$F$29,4,FALSE))</f>
        <v>46.976936466492603</v>
      </c>
      <c r="BE528" s="153">
        <f>$E528/(VLOOKUP(BE$2,怪物属性!$B$4:$F$29,3,FALSE)-$G528)/IF(BD528&lt;0,ABS(BD528),BD528)</f>
        <v>0.14927936888592777</v>
      </c>
    </row>
    <row r="529" spans="1:57" x14ac:dyDescent="0.15">
      <c r="A529" s="30">
        <f>VLOOKUP(B529,装备升级!W:AB,静态模拟!C529+1,FALSE)+IF(静态模拟!D529=0,0,VLOOKUP(B529,装备强化!AP:AZ,静态模拟!D529+1,FALSE))</f>
        <v>21624</v>
      </c>
      <c r="B529" s="149">
        <v>45</v>
      </c>
      <c r="C529" s="149">
        <v>3</v>
      </c>
      <c r="D529" s="149">
        <v>6</v>
      </c>
      <c r="E529" s="149">
        <f t="shared" si="25"/>
        <v>73050</v>
      </c>
      <c r="F529" s="22">
        <f t="shared" si="26"/>
        <v>24350</v>
      </c>
      <c r="G529" s="22">
        <f t="shared" si="27"/>
        <v>12175</v>
      </c>
      <c r="H529" s="152">
        <f>VLOOKUP(H$2,怪物属性!$B$4:$F$29,5,FALSE)/($F529-VLOOKUP(H$2,怪物属性!$B$4:$F$29,4,FALSE))</f>
        <v>0.46129374337221635</v>
      </c>
      <c r="I529" s="153">
        <f>$E529/(VLOOKUP(I$2,怪物属性!$B$4:$F$29,3,FALSE)-$G529)/IF(H529&lt;0,ABS(H529),H529)</f>
        <v>-14.902970592625763</v>
      </c>
      <c r="J529" s="152">
        <f>VLOOKUP(J$2,怪物属性!$B$4:$F$29,5,FALSE)/($F529-VLOOKUP(J$2,怪物属性!$B$4:$F$29,4,FALSE))</f>
        <v>0.68604402650138918</v>
      </c>
      <c r="K529" s="153">
        <f>$E529/(VLOOKUP(K$2,怪物属性!$B$4:$F$29,3,FALSE)-$G529)/IF(J529&lt;0,ABS(J529),J529)</f>
        <v>-10.436150811425264</v>
      </c>
      <c r="L529" s="152">
        <f>VLOOKUP(L$2,怪物属性!$B$4:$F$29,5,FALSE)/($F529-VLOOKUP(L$2,怪物属性!$B$4:$F$29,4,FALSE))</f>
        <v>1.0938226932023778</v>
      </c>
      <c r="M529" s="153">
        <f>$E529/(VLOOKUP(M$2,怪物属性!$B$4:$F$29,3,FALSE)-$G529)/IF(L529&lt;0,ABS(L529),L529)</f>
        <v>-6.8300401715822847</v>
      </c>
      <c r="N529" s="152">
        <f>VLOOKUP(N$2,怪物属性!$B$4:$F$29,5,FALSE)/($F529-VLOOKUP(N$2,怪物属性!$B$4:$F$29,4,FALSE))</f>
        <v>1.4348732198680096</v>
      </c>
      <c r="O529" s="153">
        <f>$E529/(VLOOKUP(O$2,怪物属性!$B$4:$F$29,3,FALSE)-$G529)/IF(N529&lt;0,ABS(N529),N529)</f>
        <v>-5.4438003855345647</v>
      </c>
      <c r="P529" s="152">
        <f>VLOOKUP(P$2,怪物属性!$B$4:$F$29,5,FALSE)/($F529-VLOOKUP(P$2,怪物属性!$B$4:$F$29,4,FALSE))</f>
        <v>2.007046260230207</v>
      </c>
      <c r="Q529" s="153">
        <f>$E529/(VLOOKUP(Q$2,怪物属性!$B$4:$F$29,3,FALSE)-$G529)/IF(P529&lt;0,ABS(P529),P529)</f>
        <v>-4.0789834635743771</v>
      </c>
      <c r="R529" s="152">
        <f>VLOOKUP(R$2,怪物属性!$B$4:$F$29,5,FALSE)/($F529-VLOOKUP(R$2,怪物属性!$B$4:$F$29,4,FALSE))</f>
        <v>2.4860283406171368</v>
      </c>
      <c r="S529" s="153">
        <f>$E529/(VLOOKUP(S$2,怪物属性!$B$4:$F$29,3,FALSE)-$G529)/IF(R529&lt;0,ABS(R529),R529)</f>
        <v>-3.4696207954823621</v>
      </c>
      <c r="T529" s="152">
        <f>VLOOKUP(T$2,怪物属性!$B$4:$F$29,5,FALSE)/($F529-VLOOKUP(T$2,怪物属性!$B$4:$F$29,4,FALSE))</f>
        <v>3.2326864874488161</v>
      </c>
      <c r="U529" s="153">
        <f>$E529/(VLOOKUP(U$2,怪物属性!$B$4:$F$29,3,FALSE)-$G529)/IF(T529&lt;0,ABS(T529),T529)</f>
        <v>-2.8120089868748468</v>
      </c>
      <c r="V529" s="152">
        <f>VLOOKUP(V$2,怪物属性!$B$4:$F$29,5,FALSE)/($F529-VLOOKUP(V$2,怪物属性!$B$4:$F$29,4,FALSE))</f>
        <v>3.8240574506283664</v>
      </c>
      <c r="W529" s="153">
        <f>$E529/(VLOOKUP(W$2,怪物属性!$B$4:$F$29,3,FALSE)-$G529)/IF(V529&lt;0,ABS(V529),V529)</f>
        <v>-2.5141809000886073</v>
      </c>
      <c r="X529" s="152">
        <f>VLOOKUP(X$2,怪物属性!$B$4:$F$29,5,FALSE)/($F529-VLOOKUP(X$2,怪物属性!$B$4:$F$29,4,FALSE))</f>
        <v>4.7488570005884752</v>
      </c>
      <c r="Y529" s="153">
        <f>$E529/(VLOOKUP(Y$2,怪物属性!$B$4:$F$29,3,FALSE)-$G529)/IF(X529&lt;0,ABS(X529),X529)</f>
        <v>-2.1490149367997682</v>
      </c>
      <c r="Z529" s="152">
        <f>VLOOKUP(Z$2,怪物属性!$B$4:$F$29,5,FALSE)/($F529-VLOOKUP(Z$2,怪物属性!$B$4:$F$29,4,FALSE))</f>
        <v>5.4734006119000869</v>
      </c>
      <c r="AA529" s="153">
        <f>$E529/(VLOOKUP(AA$2,怪物属性!$B$4:$F$29,3,FALSE)-$G529)/IF(Z529&lt;0,ABS(Z529),Z529)</f>
        <v>-1.9887296333265749</v>
      </c>
      <c r="AB529" s="152">
        <f>VLOOKUP(AB$2,怪物属性!$B$4:$F$29,5,FALSE)/($F529-VLOOKUP(AB$2,怪物属性!$B$4:$F$29,4,FALSE))</f>
        <v>8.9175997703129486</v>
      </c>
      <c r="AC529" s="153">
        <f>$E529/(VLOOKUP(AC$2,怪物属性!$B$4:$F$29,3,FALSE)-$G529)/IF(AB529&lt;0,ABS(AB529),AB529)</f>
        <v>-1.7627859113558921</v>
      </c>
      <c r="AD529" s="152">
        <f>VLOOKUP(AD$2,怪物属性!$B$4:$F$29,5,FALSE)/($F529-VLOOKUP(AD$2,怪物属性!$B$4:$F$29,4,FALSE))</f>
        <v>10.185860447073656</v>
      </c>
      <c r="AE529" s="153">
        <f>$E529/(VLOOKUP(AE$2,怪物属性!$B$4:$F$29,3,FALSE)-$G529)/IF(AD529&lt;0,ABS(AD529),AD529)</f>
        <v>-1.7778151574713152</v>
      </c>
      <c r="AF529" s="152">
        <f>VLOOKUP(AF$2,怪物属性!$B$4:$F$29,5,FALSE)/($F529-VLOOKUP(AF$2,怪物属性!$B$4:$F$29,4,FALSE))</f>
        <v>12.075621988396106</v>
      </c>
      <c r="AG529" s="153">
        <f>$E529/(VLOOKUP(AG$2,怪物属性!$B$4:$F$29,3,FALSE)-$G529)/IF(AF529&lt;0,ABS(AF529),AF529)</f>
        <v>-1.7781827851156364</v>
      </c>
      <c r="AH529" s="152">
        <f>VLOOKUP(AH$2,怪物属性!$B$4:$F$29,5,FALSE)/($F529-VLOOKUP(AH$2,怪物属性!$B$4:$F$29,4,FALSE))</f>
        <v>13.587073608617594</v>
      </c>
      <c r="AI529" s="153">
        <f>$E529/(VLOOKUP(AI$2,怪物属性!$B$4:$F$29,3,FALSE)-$G529)/IF(AH529&lt;0,ABS(AH529),AH529)</f>
        <v>-1.9430551745847886</v>
      </c>
      <c r="AJ529" s="152">
        <f>VLOOKUP(AJ$2,怪物属性!$B$4:$F$29,5,FALSE)/($F529-VLOOKUP(AJ$2,怪物属性!$B$4:$F$29,4,FALSE))</f>
        <v>15.811664641555286</v>
      </c>
      <c r="AK529" s="153">
        <f>$E529/(VLOOKUP(AK$2,怪物属性!$B$4:$F$29,3,FALSE)-$G529)/IF(AJ529&lt;0,ABS(AJ529),AJ529)</f>
        <v>-2.1947776323804096</v>
      </c>
      <c r="AL529" s="152">
        <f>VLOOKUP(AL$2,怪物属性!$B$4:$F$29,5,FALSE)/($F529-VLOOKUP(AL$2,怪物属性!$B$4:$F$29,4,FALSE))</f>
        <v>17.658497657416465</v>
      </c>
      <c r="AM529" s="153">
        <f>$E529/(VLOOKUP(AM$2,怪物属性!$B$4:$F$29,3,FALSE)-$G529)/IF(AL529&lt;0,ABS(AL529),AL529)</f>
        <v>-2.9868725717058542</v>
      </c>
      <c r="AN529" s="152">
        <f>VLOOKUP(AN$2,怪物属性!$B$4:$F$29,5,FALSE)/($F529-VLOOKUP(AN$2,怪物属性!$B$4:$F$29,4,FALSE))</f>
        <v>20.258569260557852</v>
      </c>
      <c r="AO529" s="153">
        <f>$E529/(VLOOKUP(AO$2,怪物属性!$B$4:$F$29,3,FALSE)-$G529)/IF(AN529&lt;0,ABS(AN529),AN529)</f>
        <v>-5.2032921997351727</v>
      </c>
      <c r="AP529" s="152">
        <f>VLOOKUP(AP$2,怪物属性!$B$4:$F$29,5,FALSE)/($F529-VLOOKUP(AP$2,怪物属性!$B$4:$F$29,4,FALSE))</f>
        <v>22.325730121509274</v>
      </c>
      <c r="AQ529" s="153">
        <f>$E529/(VLOOKUP(AQ$2,怪物属性!$B$4:$F$29,3,FALSE)-$G529)/IF(AP529&lt;0,ABS(AP529),AP529)</f>
        <v>55.457787336929343</v>
      </c>
      <c r="AR529" s="152">
        <f>VLOOKUP(AR$2,怪物属性!$B$4:$F$29,5,FALSE)/($F529-VLOOKUP(AR$2,怪物属性!$B$4:$F$29,4,FALSE))</f>
        <v>25.326091679339562</v>
      </c>
      <c r="AS529" s="153">
        <f>$E529/(VLOOKUP(AS$2,怪物属性!$B$4:$F$29,3,FALSE)-$G529)/IF(AR529&lt;0,ABS(AR529),AR529)</f>
        <v>3.4962147206348413</v>
      </c>
      <c r="AT529" s="152">
        <f>VLOOKUP(AT$2,怪物属性!$B$4:$F$29,5,FALSE)/($F529-VLOOKUP(AT$2,怪物属性!$B$4:$F$29,4,FALSE))</f>
        <v>27.721759413528822</v>
      </c>
      <c r="AU529" s="153">
        <f>$E529/(VLOOKUP(AU$2,怪物属性!$B$4:$F$29,3,FALSE)-$G529)/IF(AT529&lt;0,ABS(AT529),AT529)</f>
        <v>1.550067136587425</v>
      </c>
      <c r="AV529" s="152">
        <f>VLOOKUP(AV$2,怪物属性!$B$4:$F$29,5,FALSE)/($F529-VLOOKUP(AV$2,怪物属性!$B$4:$F$29,4,FALSE))</f>
        <v>31.284670699691816</v>
      </c>
      <c r="AW529" s="153">
        <f>$E529/(VLOOKUP(AW$2,怪物属性!$B$4:$F$29,3,FALSE)-$G529)/IF(AV529&lt;0,ABS(AV529),AV529)</f>
        <v>0.85531479666510768</v>
      </c>
      <c r="AX529" s="152">
        <f>VLOOKUP(AX$2,怪物属性!$B$4:$F$29,5,FALSE)/($F529-VLOOKUP(AX$2,怪物属性!$B$4:$F$29,4,FALSE))</f>
        <v>34.096469067622351</v>
      </c>
      <c r="AY529" s="153">
        <f>$E529/(VLOOKUP(AY$2,怪物属性!$B$4:$F$29,3,FALSE)-$G529)/IF(AX529&lt;0,ABS(AX529),AX529)</f>
        <v>0.56469440750040345</v>
      </c>
      <c r="AZ529" s="152">
        <f>VLOOKUP(AZ$2,怪物属性!$B$4:$F$29,5,FALSE)/($F529-VLOOKUP(AZ$2,怪物属性!$B$4:$F$29,4,FALSE))</f>
        <v>38.139705882352942</v>
      </c>
      <c r="BA529" s="153">
        <f>$E529/(VLOOKUP(BA$2,怪物属性!$B$4:$F$29,3,FALSE)-$G529)/IF(AZ529&lt;0,ABS(AZ529),AZ529)</f>
        <v>0.36413056625183898</v>
      </c>
      <c r="BB529" s="152">
        <f>VLOOKUP(BB$2,怪物属性!$B$4:$F$29,5,FALSE)/($F529-VLOOKUP(BB$2,怪物属性!$B$4:$F$29,4,FALSE))</f>
        <v>41.571428571428569</v>
      </c>
      <c r="BC529" s="153">
        <f>$E529/(VLOOKUP(BC$2,怪物属性!$B$4:$F$29,3,FALSE)-$G529)/IF(BB529&lt;0,ABS(BB529),BB529)</f>
        <v>0.25024444529270307</v>
      </c>
      <c r="BD529" s="152">
        <f>VLOOKUP(BD$2,怪物属性!$B$4:$F$29,5,FALSE)/($F529-VLOOKUP(BD$2,怪物属性!$B$4:$F$29,4,FALSE))</f>
        <v>46.87494572297004</v>
      </c>
      <c r="BE529" s="153">
        <f>$E529/(VLOOKUP(BE$2,怪物属性!$B$4:$F$29,3,FALSE)-$G529)/IF(BD529&lt;0,ABS(BD529),BD529)</f>
        <v>0.15000498647502075</v>
      </c>
    </row>
    <row r="530" spans="1:57" x14ac:dyDescent="0.15">
      <c r="A530" s="30">
        <f>VLOOKUP(B530,装备升级!W:AB,静态模拟!C530+1,FALSE)+IF(静态模拟!D530=0,0,VLOOKUP(B530,装备强化!AP:AZ,静态模拟!D530+1,FALSE))</f>
        <v>30057</v>
      </c>
      <c r="B530" s="149">
        <v>45</v>
      </c>
      <c r="C530" s="149">
        <v>3</v>
      </c>
      <c r="D530" s="149">
        <v>7</v>
      </c>
      <c r="E530" s="149">
        <f t="shared" si="25"/>
        <v>73140</v>
      </c>
      <c r="F530" s="22">
        <f t="shared" si="26"/>
        <v>24380</v>
      </c>
      <c r="G530" s="22">
        <f t="shared" si="27"/>
        <v>12190</v>
      </c>
      <c r="H530" s="152">
        <f>VLOOKUP(H$2,怪物属性!$B$4:$F$29,5,FALSE)/($F530-VLOOKUP(H$2,怪物属性!$B$4:$F$29,4,FALSE))</f>
        <v>0.46070747722940053</v>
      </c>
      <c r="I530" s="153">
        <f>$E530/(VLOOKUP(I$2,怪物属性!$B$4:$F$29,3,FALSE)-$G530)/IF(H530&lt;0,ABS(H530),H530)</f>
        <v>-14.91925894960611</v>
      </c>
      <c r="J530" s="152">
        <f>VLOOKUP(J$2,怪物属性!$B$4:$F$29,5,FALSE)/($F530-VLOOKUP(J$2,怪物属性!$B$4:$F$29,4,FALSE))</f>
        <v>0.6851654215581644</v>
      </c>
      <c r="K530" s="153">
        <f>$E530/(VLOOKUP(K$2,怪物属性!$B$4:$F$29,3,FALSE)-$G530)/IF(J530&lt;0,ABS(J530),J530)</f>
        <v>-10.447048730204896</v>
      </c>
      <c r="L530" s="152">
        <f>VLOOKUP(L$2,怪物属性!$B$4:$F$29,5,FALSE)/($F530-VLOOKUP(L$2,怪物属性!$B$4:$F$29,4,FALSE))</f>
        <v>1.0924109447599379</v>
      </c>
      <c r="M530" s="153">
        <f>$E530/(VLOOKUP(M$2,怪物属性!$B$4:$F$29,3,FALSE)-$G530)/IF(L530&lt;0,ABS(L530),L530)</f>
        <v>-6.8368044610391632</v>
      </c>
      <c r="N530" s="152">
        <f>VLOOKUP(N$2,怪物属性!$B$4:$F$29,5,FALSE)/($F530-VLOOKUP(N$2,怪物属性!$B$4:$F$29,4,FALSE))</f>
        <v>1.433006677651548</v>
      </c>
      <c r="O530" s="153">
        <f>$E530/(VLOOKUP(O$2,怪物属性!$B$4:$F$29,3,FALSE)-$G530)/IF(N530&lt;0,ABS(N530),N530)</f>
        <v>-5.4488671775998796</v>
      </c>
      <c r="P530" s="152">
        <f>VLOOKUP(P$2,怪物属性!$B$4:$F$29,5,FALSE)/($F530-VLOOKUP(P$2,怪物属性!$B$4:$F$29,4,FALSE))</f>
        <v>2.0044145286070196</v>
      </c>
      <c r="Q530" s="153">
        <f>$E530/(VLOOKUP(Q$2,怪物属性!$B$4:$F$29,3,FALSE)-$G530)/IF(P530&lt;0,ABS(P530),P530)</f>
        <v>-4.0825081809838561</v>
      </c>
      <c r="R530" s="152">
        <f>VLOOKUP(R$2,怪物属性!$B$4:$F$29,5,FALSE)/($F530-VLOOKUP(R$2,怪物属性!$B$4:$F$29,4,FALSE))</f>
        <v>2.4827403782568442</v>
      </c>
      <c r="S530" s="153">
        <f>$E530/(VLOOKUP(S$2,怪物属性!$B$4:$F$29,3,FALSE)-$G530)/IF(R530&lt;0,ABS(R530),R530)</f>
        <v>-3.4723459599011561</v>
      </c>
      <c r="T530" s="152">
        <f>VLOOKUP(T$2,怪物属性!$B$4:$F$29,5,FALSE)/($F530-VLOOKUP(T$2,怪物属性!$B$4:$F$29,4,FALSE))</f>
        <v>3.2283758556316116</v>
      </c>
      <c r="U530" s="153">
        <f>$E530/(VLOOKUP(U$2,怪物属性!$B$4:$F$29,3,FALSE)-$G530)/IF(T530&lt;0,ABS(T530),T530)</f>
        <v>-2.8139802092424095</v>
      </c>
      <c r="V530" s="152">
        <f>VLOOKUP(V$2,怪物属性!$B$4:$F$29,5,FALSE)/($F530-VLOOKUP(V$2,怪物属性!$B$4:$F$29,4,FALSE))</f>
        <v>3.8189152846257284</v>
      </c>
      <c r="W530" s="153">
        <f>$E530/(VLOOKUP(W$2,怪物属性!$B$4:$F$29,3,FALSE)-$G530)/IF(V530&lt;0,ABS(V530),V530)</f>
        <v>-2.515701459512361</v>
      </c>
      <c r="X530" s="152">
        <f>VLOOKUP(X$2,怪物属性!$B$4:$F$29,5,FALSE)/($F530-VLOOKUP(X$2,怪物属性!$B$4:$F$29,4,FALSE))</f>
        <v>4.74241670810542</v>
      </c>
      <c r="Y530" s="153">
        <f>$E530/(VLOOKUP(Y$2,怪物属性!$B$4:$F$29,3,FALSE)-$G530)/IF(X530&lt;0,ABS(X530),X530)</f>
        <v>-2.1500789787574575</v>
      </c>
      <c r="Z530" s="152">
        <f>VLOOKUP(Z$2,怪物属性!$B$4:$F$29,5,FALSE)/($F530-VLOOKUP(Z$2,怪物属性!$B$4:$F$29,4,FALSE))</f>
        <v>5.4659127183182088</v>
      </c>
      <c r="AA530" s="153">
        <f>$E530/(VLOOKUP(AA$2,怪物属性!$B$4:$F$29,3,FALSE)-$G530)/IF(Z530&lt;0,ABS(Z530),Z530)</f>
        <v>-1.9894608654249146</v>
      </c>
      <c r="AB530" s="152">
        <f>VLOOKUP(AB$2,怪物属性!$B$4:$F$29,5,FALSE)/($F530-VLOOKUP(AB$2,怪物属性!$B$4:$F$29,4,FALSE))</f>
        <v>8.9048165137614674</v>
      </c>
      <c r="AC530" s="153">
        <f>$E530/(VLOOKUP(AC$2,怪物属性!$B$4:$F$29,3,FALSE)-$G530)/IF(AB530&lt;0,ABS(AB530),AB530)</f>
        <v>-1.7618044868527807</v>
      </c>
      <c r="AD530" s="152">
        <f>VLOOKUP(AD$2,怪物属性!$B$4:$F$29,5,FALSE)/($F530-VLOOKUP(AD$2,怪物属性!$B$4:$F$29,4,FALSE))</f>
        <v>10.171064736357915</v>
      </c>
      <c r="AE530" s="153">
        <f>$E530/(VLOOKUP(AE$2,怪物属性!$B$4:$F$29,3,FALSE)-$G530)/IF(AD530&lt;0,ABS(AD530),AD530)</f>
        <v>-1.7759910004629773</v>
      </c>
      <c r="AF530" s="152">
        <f>VLOOKUP(AF$2,怪物属性!$B$4:$F$29,5,FALSE)/($F530-VLOOKUP(AF$2,怪物属性!$B$4:$F$29,4,FALSE))</f>
        <v>12.057835820895523</v>
      </c>
      <c r="AG530" s="153">
        <f>$E530/(VLOOKUP(AG$2,怪物属性!$B$4:$F$29,3,FALSE)-$G530)/IF(AF530&lt;0,ABS(AF530),AF530)</f>
        <v>-1.7751727025329702</v>
      </c>
      <c r="AH530" s="152">
        <f>VLOOKUP(AH$2,怪物属性!$B$4:$F$29,5,FALSE)/($F530-VLOOKUP(AH$2,怪物属性!$B$4:$F$29,4,FALSE))</f>
        <v>13.566776217508217</v>
      </c>
      <c r="AI530" s="153">
        <f>$E530/(VLOOKUP(AI$2,怪物属性!$B$4:$F$29,3,FALSE)-$G530)/IF(AH530&lt;0,ABS(AH530),AH530)</f>
        <v>-1.9378545139928536</v>
      </c>
      <c r="AJ530" s="152">
        <f>VLOOKUP(AJ$2,怪物属性!$B$4:$F$29,5,FALSE)/($F530-VLOOKUP(AJ$2,怪物属性!$B$4:$F$29,4,FALSE))</f>
        <v>15.787685774946921</v>
      </c>
      <c r="AK530" s="153">
        <f>$E530/(VLOOKUP(AK$2,怪物属性!$B$4:$F$29,3,FALSE)-$G530)/IF(AJ530&lt;0,ABS(AJ530),AJ530)</f>
        <v>-2.1852474448628296</v>
      </c>
      <c r="AL530" s="152">
        <f>VLOOKUP(AL$2,怪物属性!$B$4:$F$29,5,FALSE)/($F530-VLOOKUP(AL$2,怪物属性!$B$4:$F$29,4,FALSE))</f>
        <v>17.631265100498638</v>
      </c>
      <c r="AM530" s="153">
        <f>$E530/(VLOOKUP(AM$2,怪物属性!$B$4:$F$29,3,FALSE)-$G530)/IF(AL530&lt;0,ABS(AL530),AL530)</f>
        <v>-2.963080462183036</v>
      </c>
      <c r="AN530" s="152">
        <f>VLOOKUP(AN$2,怪物属性!$B$4:$F$29,5,FALSE)/($F530-VLOOKUP(AN$2,怪物属性!$B$4:$F$29,4,FALSE))</f>
        <v>20.226814358116933</v>
      </c>
      <c r="AO530" s="153">
        <f>$E530/(VLOOKUP(AO$2,怪物属性!$B$4:$F$29,3,FALSE)-$G530)/IF(AN530&lt;0,ABS(AN530),AN530)</f>
        <v>-5.1073334098360785</v>
      </c>
      <c r="AP530" s="152">
        <f>VLOOKUP(AP$2,怪物属性!$B$4:$F$29,5,FALSE)/($F530-VLOOKUP(AP$2,怪物属性!$B$4:$F$29,4,FALSE))</f>
        <v>22.290092582739174</v>
      </c>
      <c r="AQ530" s="153">
        <f>$E530/(VLOOKUP(AQ$2,怪物属性!$B$4:$F$29,3,FALSE)-$G530)/IF(AP530&lt;0,ABS(AP530),AP530)</f>
        <v>74.574509778391175</v>
      </c>
      <c r="AR530" s="152">
        <f>VLOOKUP(AR$2,怪物属性!$B$4:$F$29,5,FALSE)/($F530-VLOOKUP(AR$2,怪物属性!$B$4:$F$29,4,FALSE))</f>
        <v>25.284893178614034</v>
      </c>
      <c r="AS530" s="153">
        <f>$E530/(VLOOKUP(AS$2,怪物属性!$B$4:$F$29,3,FALSE)-$G530)/IF(AR530&lt;0,ABS(AR530),AR530)</f>
        <v>3.5711559332458997</v>
      </c>
      <c r="AT530" s="152">
        <f>VLOOKUP(AT$2,怪物属性!$B$4:$F$29,5,FALSE)/($F530-VLOOKUP(AT$2,怪物属性!$B$4:$F$29,4,FALSE))</f>
        <v>27.67564870259481</v>
      </c>
      <c r="AU530" s="153">
        <f>$E530/(VLOOKUP(AU$2,怪物属性!$B$4:$F$29,3,FALSE)-$G530)/IF(AT530&lt;0,ABS(AT530),AT530)</f>
        <v>1.5684014729469116</v>
      </c>
      <c r="AV530" s="152">
        <f>VLOOKUP(AV$2,怪物属性!$B$4:$F$29,5,FALSE)/($F530-VLOOKUP(AV$2,怪物属性!$B$4:$F$29,4,FALSE))</f>
        <v>31.231198723792161</v>
      </c>
      <c r="AW530" s="153">
        <f>$E530/(VLOOKUP(AW$2,怪物属性!$B$4:$F$29,3,FALSE)-$G530)/IF(AV530&lt;0,ABS(AV530),AV530)</f>
        <v>0.86257420848897837</v>
      </c>
      <c r="AX530" s="152">
        <f>VLOOKUP(AX$2,怪物属性!$B$4:$F$29,5,FALSE)/($F530-VLOOKUP(AX$2,怪物属性!$B$4:$F$29,4,FALSE))</f>
        <v>34.036478798897427</v>
      </c>
      <c r="AY530" s="153">
        <f>$E530/(VLOOKUP(AY$2,怪物属性!$B$4:$F$29,3,FALSE)-$G530)/IF(AX530&lt;0,ABS(AX530),AX530)</f>
        <v>0.56863480666631216</v>
      </c>
      <c r="AZ530" s="152">
        <f>VLOOKUP(AZ$2,怪物属性!$B$4:$F$29,5,FALSE)/($F530-VLOOKUP(AZ$2,怪物属性!$B$4:$F$29,4,FALSE))</f>
        <v>38.069724770642203</v>
      </c>
      <c r="BA530" s="153">
        <f>$E530/(VLOOKUP(BA$2,怪物属性!$B$4:$F$29,3,FALSE)-$G530)/IF(AZ530&lt;0,ABS(AZ530),AZ530)</f>
        <v>0.3662939338520092</v>
      </c>
      <c r="BB530" s="152">
        <f>VLOOKUP(BB$2,怪物属性!$B$4:$F$29,5,FALSE)/($F530-VLOOKUP(BB$2,怪物属性!$B$4:$F$29,4,FALSE))</f>
        <v>41.490967741935485</v>
      </c>
      <c r="BC530" s="153">
        <f>$E530/(VLOOKUP(BC$2,怪物属性!$B$4:$F$29,3,FALSE)-$G530)/IF(BB530&lt;0,ABS(BB530),BB530)</f>
        <v>0.25157603843320792</v>
      </c>
      <c r="BD530" s="152">
        <f>VLOOKUP(BD$2,怪物属性!$B$4:$F$29,5,FALSE)/($F530-VLOOKUP(BD$2,怪物属性!$B$4:$F$29,4,FALSE))</f>
        <v>46.773396880415945</v>
      </c>
      <c r="BE530" s="153">
        <f>$E530/(VLOOKUP(BE$2,怪物属性!$B$4:$F$29,3,FALSE)-$G530)/IF(BD530&lt;0,ABS(BD530),BD530)</f>
        <v>0.15073350607771777</v>
      </c>
    </row>
    <row r="531" spans="1:57" x14ac:dyDescent="0.15">
      <c r="A531" s="30">
        <f>VLOOKUP(B531,装备升级!W:AB,静态模拟!C531+1,FALSE)+IF(静态模拟!D531=0,0,VLOOKUP(B531,装备强化!AP:AZ,静态模拟!D531+1,FALSE))</f>
        <v>40209</v>
      </c>
      <c r="B531" s="149">
        <v>45</v>
      </c>
      <c r="C531" s="149">
        <v>3</v>
      </c>
      <c r="D531" s="149">
        <v>8</v>
      </c>
      <c r="E531" s="149">
        <f t="shared" si="25"/>
        <v>73230</v>
      </c>
      <c r="F531" s="22">
        <f t="shared" si="26"/>
        <v>24410</v>
      </c>
      <c r="G531" s="22">
        <f t="shared" si="27"/>
        <v>12205</v>
      </c>
      <c r="H531" s="152">
        <f>VLOOKUP(H$2,怪物属性!$B$4:$F$29,5,FALSE)/($F531-VLOOKUP(H$2,怪物属性!$B$4:$F$29,4,FALSE))</f>
        <v>0.46012269938650308</v>
      </c>
      <c r="I531" s="153">
        <f>$E531/(VLOOKUP(I$2,怪物属性!$B$4:$F$29,3,FALSE)-$G531)/IF(H531&lt;0,ABS(H531),H531)</f>
        <v>-14.935548048048048</v>
      </c>
      <c r="J531" s="152">
        <f>VLOOKUP(J$2,怪物属性!$B$4:$F$29,5,FALSE)/($F531-VLOOKUP(J$2,怪物属性!$B$4:$F$29,4,FALSE))</f>
        <v>0.68428906416542312</v>
      </c>
      <c r="K531" s="153">
        <f>$E531/(VLOOKUP(K$2,怪物属性!$B$4:$F$29,3,FALSE)-$G531)/IF(J531&lt;0,ABS(J531),J531)</f>
        <v>-10.457947578431883</v>
      </c>
      <c r="L531" s="152">
        <f>VLOOKUP(L$2,怪物属性!$B$4:$F$29,5,FALSE)/($F531-VLOOKUP(L$2,怪物属性!$B$4:$F$29,4,FALSE))</f>
        <v>1.0910028357824182</v>
      </c>
      <c r="M531" s="153">
        <f>$E531/(VLOOKUP(M$2,怪物属性!$B$4:$F$29,3,FALSE)-$G531)/IF(L531&lt;0,ABS(L531),L531)</f>
        <v>-6.843569743228783</v>
      </c>
      <c r="N531" s="152">
        <f>VLOOKUP(N$2,怪物属性!$B$4:$F$29,5,FALSE)/($F531-VLOOKUP(N$2,怪物属性!$B$4:$F$29,4,FALSE))</f>
        <v>1.4311449852762861</v>
      </c>
      <c r="O531" s="153">
        <f>$E531/(VLOOKUP(O$2,怪物属性!$B$4:$F$29,3,FALSE)-$G531)/IF(N531&lt;0,ABS(N531),N531)</f>
        <v>-5.4539351842176194</v>
      </c>
      <c r="P531" s="152">
        <f>VLOOKUP(P$2,怪物属性!$B$4:$F$29,5,FALSE)/($F531-VLOOKUP(P$2,怪物属性!$B$4:$F$29,4,FALSE))</f>
        <v>2.0017896896416256</v>
      </c>
      <c r="Q531" s="153">
        <f>$E531/(VLOOKUP(Q$2,怪物属性!$B$4:$F$29,3,FALSE)-$G531)/IF(P531&lt;0,ABS(P531),P531)</f>
        <v>-4.0860342399233547</v>
      </c>
      <c r="R531" s="152">
        <f>VLOOKUP(R$2,怪物属性!$B$4:$F$29,5,FALSE)/($F531-VLOOKUP(R$2,怪物属性!$B$4:$F$29,4,FALSE))</f>
        <v>2.4794611015717871</v>
      </c>
      <c r="S531" s="153">
        <f>$E531/(VLOOKUP(S$2,怪物属性!$B$4:$F$29,3,FALSE)-$G531)/IF(R531&lt;0,ABS(R531),R531)</f>
        <v>-3.4750727871696312</v>
      </c>
      <c r="T531" s="152">
        <f>VLOOKUP(T$2,怪物属性!$B$4:$F$29,5,FALSE)/($F531-VLOOKUP(T$2,怪物属性!$B$4:$F$29,4,FALSE))</f>
        <v>3.2240767045454546</v>
      </c>
      <c r="U531" s="153">
        <f>$E531/(VLOOKUP(U$2,怪物属性!$B$4:$F$29,3,FALSE)-$G531)/IF(T531&lt;0,ABS(T531),T531)</f>
        <v>-2.815953317392772</v>
      </c>
      <c r="V531" s="152">
        <f>VLOOKUP(V$2,怪物属性!$B$4:$F$29,5,FALSE)/($F531-VLOOKUP(V$2,怪物属性!$B$4:$F$29,4,FALSE))</f>
        <v>3.8137869292748432</v>
      </c>
      <c r="W531" s="153">
        <f>$E531/(VLOOKUP(W$2,怪物属性!$B$4:$F$29,3,FALSE)-$G531)/IF(V531&lt;0,ABS(V531),V531)</f>
        <v>-2.5172243476591061</v>
      </c>
      <c r="X531" s="152">
        <f>VLOOKUP(X$2,怪物属性!$B$4:$F$29,5,FALSE)/($F531-VLOOKUP(X$2,怪物属性!$B$4:$F$29,4,FALSE))</f>
        <v>4.735993860322333</v>
      </c>
      <c r="Y531" s="153">
        <f>$E531/(VLOOKUP(Y$2,怪物属性!$B$4:$F$29,3,FALSE)-$G531)/IF(X531&lt;0,ABS(X531),X531)</f>
        <v>-2.1511457409299628</v>
      </c>
      <c r="Z531" s="152">
        <f>VLOOKUP(Z$2,怪物属性!$B$4:$F$29,5,FALSE)/($F531-VLOOKUP(Z$2,怪物属性!$B$4:$F$29,4,FALSE))</f>
        <v>5.4584452843936431</v>
      </c>
      <c r="AA531" s="153">
        <f>$E531/(VLOOKUP(AA$2,怪物属性!$B$4:$F$29,3,FALSE)-$G531)/IF(Z531&lt;0,ABS(Z531),Z531)</f>
        <v>-1.9901955265169691</v>
      </c>
      <c r="AB531" s="152">
        <f>VLOOKUP(AB$2,怪物属性!$B$4:$F$29,5,FALSE)/($F531-VLOOKUP(AB$2,怪物属性!$B$4:$F$29,4,FALSE))</f>
        <v>8.8920698539937018</v>
      </c>
      <c r="AC531" s="153">
        <f>$E531/(VLOOKUP(AC$2,怪物属性!$B$4:$F$29,3,FALSE)-$G531)/IF(AB531&lt;0,ABS(AB531),AB531)</f>
        <v>-1.7608355530296429</v>
      </c>
      <c r="AD531" s="152">
        <f>VLOOKUP(AD$2,怪物属性!$B$4:$F$29,5,FALSE)/($F531-VLOOKUP(AD$2,怪物属性!$B$4:$F$29,4,FALSE))</f>
        <v>10.156311947009621</v>
      </c>
      <c r="AE531" s="153">
        <f>$E531/(VLOOKUP(AE$2,怪物属性!$B$4:$F$29,3,FALSE)-$G531)/IF(AD531&lt;0,ABS(AD531),AD531)</f>
        <v>-1.774186634617039</v>
      </c>
      <c r="AF531" s="152">
        <f>VLOOKUP(AF$2,怪物属性!$B$4:$F$29,5,FALSE)/($F531-VLOOKUP(AF$2,怪物属性!$B$4:$F$29,4,FALSE))</f>
        <v>12.04010197078145</v>
      </c>
      <c r="AG531" s="153">
        <f>$E531/(VLOOKUP(AG$2,怪物属性!$B$4:$F$29,3,FALSE)-$G531)/IF(AF531&lt;0,ABS(AF531),AF531)</f>
        <v>-1.7721953384774951</v>
      </c>
      <c r="AH531" s="152">
        <f>VLOOKUP(AH$2,怪物属性!$B$4:$F$29,5,FALSE)/($F531-VLOOKUP(AH$2,怪物属性!$B$4:$F$29,4,FALSE))</f>
        <v>13.54653937947494</v>
      </c>
      <c r="AI531" s="153">
        <f>$E531/(VLOOKUP(AI$2,怪物属性!$B$4:$F$29,3,FALSE)-$G531)/IF(AH531&lt;0,ABS(AH531),AH531)</f>
        <v>-1.9327167207994673</v>
      </c>
      <c r="AJ531" s="152">
        <f>VLOOKUP(AJ$2,怪物属性!$B$4:$F$29,5,FALSE)/($F531-VLOOKUP(AJ$2,怪物属性!$B$4:$F$29,4,FALSE))</f>
        <v>15.763779527559056</v>
      </c>
      <c r="AK531" s="153">
        <f>$E531/(VLOOKUP(AK$2,怪物属性!$B$4:$F$29,3,FALSE)-$G531)/IF(AJ531&lt;0,ABS(AJ531),AJ531)</f>
        <v>-2.1758592695360846</v>
      </c>
      <c r="AL531" s="152">
        <f>VLOOKUP(AL$2,怪物属性!$B$4:$F$29,5,FALSE)/($F531-VLOOKUP(AL$2,怪物属性!$B$4:$F$29,4,FALSE))</f>
        <v>17.60411640917723</v>
      </c>
      <c r="AM531" s="153">
        <f>$E531/(VLOOKUP(AM$2,怪物属性!$B$4:$F$29,3,FALSE)-$G531)/IF(AL531&lt;0,ABS(AL531),AL531)</f>
        <v>-2.9398039057330472</v>
      </c>
      <c r="AN531" s="152">
        <f>VLOOKUP(AN$2,怪物属性!$B$4:$F$29,5,FALSE)/($F531-VLOOKUP(AN$2,怪物属性!$B$4:$F$29,4,FALSE))</f>
        <v>20.195158850226928</v>
      </c>
      <c r="AO531" s="153">
        <f>$E531/(VLOOKUP(AO$2,怪物属性!$B$4:$F$29,3,FALSE)-$G531)/IF(AN531&lt;0,ABS(AN531),AN531)</f>
        <v>-5.0153756058622818</v>
      </c>
      <c r="AP531" s="152">
        <f>VLOOKUP(AP$2,怪物属性!$B$4:$F$29,5,FALSE)/($F531-VLOOKUP(AP$2,怪物属性!$B$4:$F$29,4,FALSE))</f>
        <v>22.254568635784107</v>
      </c>
      <c r="AQ531" s="153">
        <f>$E531/(VLOOKUP(AQ$2,怪物属性!$B$4:$F$29,3,FALSE)-$G531)/IF(AP531&lt;0,ABS(AP531),AP531)</f>
        <v>113.46759647961753</v>
      </c>
      <c r="AR531" s="152">
        <f>VLOOKUP(AR$2,怪物属性!$B$4:$F$29,5,FALSE)/($F531-VLOOKUP(AR$2,怪物属性!$B$4:$F$29,4,FALSE))</f>
        <v>25.243828497184928</v>
      </c>
      <c r="AS531" s="153">
        <f>$E531/(VLOOKUP(AS$2,怪物属性!$B$4:$F$29,3,FALSE)-$G531)/IF(AR531&lt;0,ABS(AR531),AR531)</f>
        <v>3.6489396827205445</v>
      </c>
      <c r="AT531" s="152">
        <f>VLOOKUP(AT$2,怪物属性!$B$4:$F$29,5,FALSE)/($F531-VLOOKUP(AT$2,怪物属性!$B$4:$F$29,4,FALSE))</f>
        <v>27.629691132514115</v>
      </c>
      <c r="AU531" s="153">
        <f>$E531/(VLOOKUP(AU$2,怪物属性!$B$4:$F$29,3,FALSE)-$G531)/IF(AT531&lt;0,ABS(AT531),AT531)</f>
        <v>1.5870716466169748</v>
      </c>
      <c r="AV531" s="152">
        <f>VLOOKUP(AV$2,怪物属性!$B$4:$F$29,5,FALSE)/($F531-VLOOKUP(AV$2,怪物属性!$B$4:$F$29,4,FALSE))</f>
        <v>31.177909225344102</v>
      </c>
      <c r="AW531" s="153">
        <f>$E531/(VLOOKUP(AW$2,怪物属性!$B$4:$F$29,3,FALSE)-$G531)/IF(AV531&lt;0,ABS(AV531),AV531)</f>
        <v>0.86991792894742714</v>
      </c>
      <c r="AX531" s="152">
        <f>VLOOKUP(AX$2,怪物属性!$B$4:$F$29,5,FALSE)/($F531-VLOOKUP(AX$2,怪物属性!$B$4:$F$29,4,FALSE))</f>
        <v>33.976699256483812</v>
      </c>
      <c r="AY531" s="153">
        <f>$E531/(VLOOKUP(AY$2,怪物属性!$B$4:$F$29,3,FALSE)-$G531)/IF(AX531&lt;0,ABS(AX531),AX531)</f>
        <v>0.57260908378351871</v>
      </c>
      <c r="AZ531" s="152">
        <f>VLOOKUP(AZ$2,怪物属性!$B$4:$F$29,5,FALSE)/($F531-VLOOKUP(AZ$2,怪物属性!$B$4:$F$29,4,FALSE))</f>
        <v>38</v>
      </c>
      <c r="BA531" s="153">
        <f>$E531/(VLOOKUP(BA$2,怪物属性!$B$4:$F$29,3,FALSE)-$G531)/IF(AZ531&lt;0,ABS(AZ531),AZ531)</f>
        <v>0.36847136962866056</v>
      </c>
      <c r="BB531" s="152">
        <f>VLOOKUP(BB$2,怪物属性!$B$4:$F$29,5,FALSE)/($F531-VLOOKUP(BB$2,怪物属性!$B$4:$F$29,4,FALSE))</f>
        <v>41.410817772054088</v>
      </c>
      <c r="BC531" s="153">
        <f>$E531/(VLOOKUP(BC$2,怪物属性!$B$4:$F$29,3,FALSE)-$G531)/IF(BB531&lt;0,ABS(BB531),BB531)</f>
        <v>0.25291454583165252</v>
      </c>
      <c r="BD531" s="152">
        <f>VLOOKUP(BD$2,怪物属性!$B$4:$F$29,5,FALSE)/($F531-VLOOKUP(BD$2,怪物属性!$B$4:$F$29,4,FALSE))</f>
        <v>46.672287073065284</v>
      </c>
      <c r="BE531" s="153">
        <f>$E531/(VLOOKUP(BE$2,怪物属性!$B$4:$F$29,3,FALSE)-$G531)/IF(BD531&lt;0,ABS(BD531),BD531)</f>
        <v>0.15146494030050711</v>
      </c>
    </row>
    <row r="532" spans="1:57" x14ac:dyDescent="0.15">
      <c r="A532" s="30">
        <f>VLOOKUP(B532,装备升级!W:AB,静态模拟!C532+1,FALSE)+IF(静态模拟!D532=0,0,VLOOKUP(B532,装备强化!AP:AZ,静态模拟!D532+1,FALSE))</f>
        <v>53689</v>
      </c>
      <c r="B532" s="149">
        <v>45</v>
      </c>
      <c r="C532" s="149">
        <v>3</v>
      </c>
      <c r="D532" s="149">
        <v>9</v>
      </c>
      <c r="E532" s="149">
        <f t="shared" si="25"/>
        <v>73320</v>
      </c>
      <c r="F532" s="22">
        <f t="shared" si="26"/>
        <v>24440</v>
      </c>
      <c r="G532" s="22">
        <f t="shared" si="27"/>
        <v>12220</v>
      </c>
      <c r="H532" s="152">
        <f>VLOOKUP(H$2,怪物属性!$B$4:$F$29,5,FALSE)/($F532-VLOOKUP(H$2,怪物属性!$B$4:$F$29,4,FALSE))</f>
        <v>0.45953940418339317</v>
      </c>
      <c r="I532" s="153">
        <f>$E532/(VLOOKUP(I$2,怪物属性!$B$4:$F$29,3,FALSE)-$G532)/IF(H532&lt;0,ABS(H532),H532)</f>
        <v>-14.951837884824808</v>
      </c>
      <c r="J532" s="152">
        <f>VLOOKUP(J$2,怪物属性!$B$4:$F$29,5,FALSE)/($F532-VLOOKUP(J$2,怪物属性!$B$4:$F$29,4,FALSE))</f>
        <v>0.6834149457100277</v>
      </c>
      <c r="K532" s="153">
        <f>$E532/(VLOOKUP(K$2,怪物属性!$B$4:$F$29,3,FALSE)-$G532)/IF(J532&lt;0,ABS(J532),J532)</f>
        <v>-10.468847352024921</v>
      </c>
      <c r="L532" s="152">
        <f>VLOOKUP(L$2,怪物属性!$B$4:$F$29,5,FALSE)/($F532-VLOOKUP(L$2,怪物属性!$B$4:$F$29,4,FALSE))</f>
        <v>1.0895983522142121</v>
      </c>
      <c r="M532" s="153">
        <f>$E532/(VLOOKUP(M$2,怪物属性!$B$4:$F$29,3,FALSE)-$G532)/IF(L532&lt;0,ABS(L532),L532)</f>
        <v>-6.8503360136033509</v>
      </c>
      <c r="N532" s="152">
        <f>VLOOKUP(N$2,怪物属性!$B$4:$F$29,5,FALSE)/($F532-VLOOKUP(N$2,怪物属性!$B$4:$F$29,4,FALSE))</f>
        <v>1.4292881238647175</v>
      </c>
      <c r="O532" s="153">
        <f>$E532/(VLOOKUP(O$2,怪物属性!$B$4:$F$29,3,FALSE)-$G532)/IF(N532&lt;0,ABS(N532),N532)</f>
        <v>-5.4590043995715813</v>
      </c>
      <c r="P532" s="152">
        <f>VLOOKUP(P$2,怪物属性!$B$4:$F$29,5,FALSE)/($F532-VLOOKUP(P$2,怪物属性!$B$4:$F$29,4,FALSE))</f>
        <v>1.9991717162910327</v>
      </c>
      <c r="Q532" s="153">
        <f>$E532/(VLOOKUP(Q$2,怪物属性!$B$4:$F$29,3,FALSE)-$G532)/IF(P532&lt;0,ABS(P532),P532)</f>
        <v>-4.0895616336612912</v>
      </c>
      <c r="R532" s="152">
        <f>VLOOKUP(R$2,怪物属性!$B$4:$F$29,5,FALSE)/($F532-VLOOKUP(R$2,怪物属性!$B$4:$F$29,4,FALSE))</f>
        <v>2.4761904761904763</v>
      </c>
      <c r="S532" s="153">
        <f>$E532/(VLOOKUP(S$2,怪物属性!$B$4:$F$29,3,FALSE)-$G532)/IF(R532&lt;0,ABS(R532),R532)</f>
        <v>-3.477801268498943</v>
      </c>
      <c r="T532" s="152">
        <f>VLOOKUP(T$2,怪物属性!$B$4:$F$29,5,FALSE)/($F532-VLOOKUP(T$2,怪物属性!$B$4:$F$29,4,FALSE))</f>
        <v>3.2197889883854951</v>
      </c>
      <c r="U532" s="153">
        <f>$E532/(VLOOKUP(U$2,怪物属性!$B$4:$F$29,3,FALSE)-$G532)/IF(T532&lt;0,ABS(T532),T532)</f>
        <v>-2.8179283008247302</v>
      </c>
      <c r="V532" s="152">
        <f>VLOOKUP(V$2,怪物属性!$B$4:$F$29,5,FALSE)/($F532-VLOOKUP(V$2,怪物属性!$B$4:$F$29,4,FALSE))</f>
        <v>3.8086723290120696</v>
      </c>
      <c r="W532" s="153">
        <f>$E532/(VLOOKUP(W$2,怪物属性!$B$4:$F$29,3,FALSE)-$G532)/IF(V532&lt;0,ABS(V532),V532)</f>
        <v>-2.5187495508179261</v>
      </c>
      <c r="X532" s="152">
        <f>VLOOKUP(X$2,怪物属性!$B$4:$F$29,5,FALSE)/($F532-VLOOKUP(X$2,怪物属性!$B$4:$F$29,4,FALSE))</f>
        <v>4.7295883864568777</v>
      </c>
      <c r="Y532" s="153">
        <f>$E532/(VLOOKUP(Y$2,怪物属性!$B$4:$F$29,3,FALSE)-$G532)/IF(X532&lt;0,ABS(X532),X532)</f>
        <v>-2.1522152063230222</v>
      </c>
      <c r="Z532" s="152">
        <f>VLOOKUP(Z$2,怪物属性!$B$4:$F$29,5,FALSE)/($F532-VLOOKUP(Z$2,怪物属性!$B$4:$F$29,4,FALSE))</f>
        <v>5.45099822638592</v>
      </c>
      <c r="AA532" s="153">
        <f>$E532/(VLOOKUP(AA$2,怪物属性!$B$4:$F$29,3,FALSE)-$G532)/IF(Z532&lt;0,ABS(Z532),Z532)</f>
        <v>-1.9909335937630823</v>
      </c>
      <c r="AB532" s="152">
        <f>VLOOKUP(AB$2,怪物属性!$B$4:$F$29,5,FALSE)/($F532-VLOOKUP(AB$2,怪物属性!$B$4:$F$29,4,FALSE))</f>
        <v>8.8793596340766143</v>
      </c>
      <c r="AC532" s="153">
        <f>$E532/(VLOOKUP(AC$2,怪物属性!$B$4:$F$29,3,FALSE)-$G532)/IF(AB532&lt;0,ABS(AB532),AB532)</f>
        <v>-1.7598789900909553</v>
      </c>
      <c r="AD532" s="152">
        <f>VLOOKUP(AD$2,怪物属性!$B$4:$F$29,5,FALSE)/($F532-VLOOKUP(AD$2,怪物属性!$B$4:$F$29,4,FALSE))</f>
        <v>10.141601892531261</v>
      </c>
      <c r="AE532" s="153">
        <f>$E532/(VLOOKUP(AE$2,怪物属性!$B$4:$F$29,3,FALSE)-$G532)/IF(AD532&lt;0,ABS(AD532),AD532)</f>
        <v>-1.7724018415951064</v>
      </c>
      <c r="AF532" s="152">
        <f>VLOOKUP(AF$2,怪物属性!$B$4:$F$29,5,FALSE)/($F532-VLOOKUP(AF$2,怪物属性!$B$4:$F$29,4,FALSE))</f>
        <v>12.022420207558254</v>
      </c>
      <c r="AG532" s="153">
        <f>$E532/(VLOOKUP(AG$2,怪物属性!$B$4:$F$29,3,FALSE)-$G532)/IF(AF532&lt;0,ABS(AF532),AF532)</f>
        <v>-1.7692502658143907</v>
      </c>
      <c r="AH532" s="152">
        <f>VLOOKUP(AH$2,怪物属性!$B$4:$F$29,5,FALSE)/($F532-VLOOKUP(AH$2,怪物属性!$B$4:$F$29,4,FALSE))</f>
        <v>13.526362823949956</v>
      </c>
      <c r="AI532" s="153">
        <f>$E532/(VLOOKUP(AI$2,怪物属性!$B$4:$F$29,3,FALSE)-$G532)/IF(AH532&lt;0,ABS(AH532),AH532)</f>
        <v>-1.9276407889473983</v>
      </c>
      <c r="AJ532" s="152">
        <f>VLOOKUP(AJ$2,怪物属性!$B$4:$F$29,5,FALSE)/($F532-VLOOKUP(AJ$2,怪物属性!$B$4:$F$29,4,FALSE))</f>
        <v>15.739945570003023</v>
      </c>
      <c r="AK532" s="153">
        <f>$E532/(VLOOKUP(AK$2,怪物属性!$B$4:$F$29,3,FALSE)-$G532)/IF(AJ532&lt;0,ABS(AJ532),AJ532)</f>
        <v>-2.1666101340519948</v>
      </c>
      <c r="AL532" s="152">
        <f>VLOOKUP(AL$2,怪物属性!$B$4:$F$29,5,FALSE)/($F532-VLOOKUP(AL$2,怪物属性!$B$4:$F$29,4,FALSE))</f>
        <v>17.577051196638138</v>
      </c>
      <c r="AM532" s="153">
        <f>$E532/(VLOOKUP(AM$2,怪物属性!$B$4:$F$29,3,FALSE)-$G532)/IF(AL532&lt;0,ABS(AL532),AL532)</f>
        <v>-2.9170266786577894</v>
      </c>
      <c r="AN532" s="152">
        <f>VLOOKUP(AN$2,怪物属性!$B$4:$F$29,5,FALSE)/($F532-VLOOKUP(AN$2,怪物属性!$B$4:$F$29,4,FALSE))</f>
        <v>20.163602270951611</v>
      </c>
      <c r="AO532" s="153">
        <f>$E532/(VLOOKUP(AO$2,怪物属性!$B$4:$F$29,3,FALSE)-$G532)/IF(AN532&lt;0,ABS(AN532),AN532)</f>
        <v>-4.9271748252573619</v>
      </c>
      <c r="AP532" s="152">
        <f>VLOOKUP(AP$2,怪物属性!$B$4:$F$29,5,FALSE)/($F532-VLOOKUP(AP$2,怪物属性!$B$4:$F$29,4,FALSE))</f>
        <v>22.219157738410946</v>
      </c>
      <c r="AQ532" s="153">
        <f>$E532/(VLOOKUP(AQ$2,怪物属性!$B$4:$F$29,3,FALSE)-$G532)/IF(AP532&lt;0,ABS(AP532),AP532)</f>
        <v>235.70393256128003</v>
      </c>
      <c r="AR532" s="152">
        <f>VLOOKUP(AR$2,怪物属性!$B$4:$F$29,5,FALSE)/($F532-VLOOKUP(AR$2,怪物属性!$B$4:$F$29,4,FALSE))</f>
        <v>25.202896984109827</v>
      </c>
      <c r="AS532" s="153">
        <f>$E532/(VLOOKUP(AS$2,怪物属性!$B$4:$F$29,3,FALSE)-$G532)/IF(AR532&lt;0,ABS(AR532),AR532)</f>
        <v>3.7297299615701345</v>
      </c>
      <c r="AT532" s="152">
        <f>VLOOKUP(AT$2,怪物属性!$B$4:$F$29,5,FALSE)/($F532-VLOOKUP(AT$2,怪物属性!$B$4:$F$29,4,FALSE))</f>
        <v>27.583885941644564</v>
      </c>
      <c r="AU532" s="153">
        <f>$E532/(VLOOKUP(AU$2,怪物属性!$B$4:$F$29,3,FALSE)-$G532)/IF(AT532&lt;0,ABS(AT532),AT532)</f>
        <v>1.6060867891256974</v>
      </c>
      <c r="AV532" s="152">
        <f>VLOOKUP(AV$2,怪物属性!$B$4:$F$29,5,FALSE)/($F532-VLOOKUP(AV$2,怪物属性!$B$4:$F$29,4,FALSE))</f>
        <v>31.124801271860097</v>
      </c>
      <c r="AW532" s="153">
        <f>$E532/(VLOOKUP(AW$2,怪物属性!$B$4:$F$29,3,FALSE)-$G532)/IF(AV532&lt;0,ABS(AV532),AV532)</f>
        <v>0.87734737103432925</v>
      </c>
      <c r="AX532" s="152">
        <f>VLOOKUP(AX$2,怪物属性!$B$4:$F$29,5,FALSE)/($F532-VLOOKUP(AX$2,怪物属性!$B$4:$F$29,4,FALSE))</f>
        <v>33.917129332008649</v>
      </c>
      <c r="AY532" s="153">
        <f>$E532/(VLOOKUP(AY$2,怪物属性!$B$4:$F$29,3,FALSE)-$G532)/IF(AX532&lt;0,ABS(AX532),AX532)</f>
        <v>0.57661764549587702</v>
      </c>
      <c r="AZ532" s="152">
        <f>VLOOKUP(AZ$2,怪物属性!$B$4:$F$29,5,FALSE)/($F532-VLOOKUP(AZ$2,怪物属性!$B$4:$F$29,4,FALSE))</f>
        <v>37.93053016453382</v>
      </c>
      <c r="BA532" s="153">
        <f>$E532/(VLOOKUP(BA$2,怪物属性!$B$4:$F$29,3,FALSE)-$G532)/IF(AZ532&lt;0,ABS(AZ532),AZ532)</f>
        <v>0.37066299497545396</v>
      </c>
      <c r="BB532" s="152">
        <f>VLOOKUP(BB$2,怪物属性!$B$4:$F$29,5,FALSE)/($F532-VLOOKUP(BB$2,怪物属性!$B$4:$F$29,4,FALSE))</f>
        <v>41.330976863753214</v>
      </c>
      <c r="BC532" s="153">
        <f>$E532/(VLOOKUP(BC$2,怪物属性!$B$4:$F$29,3,FALSE)-$G532)/IF(BB532&lt;0,ABS(BB532),BB532)</f>
        <v>0.25426001208336529</v>
      </c>
      <c r="BD532" s="152">
        <f>VLOOKUP(BD$2,怪物属性!$B$4:$F$29,5,FALSE)/($F532-VLOOKUP(BD$2,怪物属性!$B$4:$F$29,4,FALSE))</f>
        <v>46.57161345987921</v>
      </c>
      <c r="BE532" s="153">
        <f>$E532/(VLOOKUP(BE$2,怪物属性!$B$4:$F$29,3,FALSE)-$G532)/IF(BD532&lt;0,ABS(BD532),BD532)</f>
        <v>0.15219930182300051</v>
      </c>
    </row>
    <row r="533" spans="1:57" x14ac:dyDescent="0.15">
      <c r="A533" s="30">
        <f>VLOOKUP(B533,装备升级!W:AB,静态模拟!C533+1,FALSE)+IF(静态模拟!D533=0,0,VLOOKUP(B533,装备强化!AP:AZ,静态模拟!D533+1,FALSE))</f>
        <v>71267</v>
      </c>
      <c r="B533" s="149">
        <v>45</v>
      </c>
      <c r="C533" s="149">
        <v>3</v>
      </c>
      <c r="D533" s="149">
        <v>10</v>
      </c>
      <c r="E533" s="149">
        <f t="shared" si="25"/>
        <v>73410</v>
      </c>
      <c r="F533" s="22">
        <f t="shared" si="26"/>
        <v>24470</v>
      </c>
      <c r="G533" s="22">
        <f t="shared" si="27"/>
        <v>12235</v>
      </c>
      <c r="H533" s="152">
        <f>VLOOKUP(H$2,怪物属性!$B$4:$F$29,5,FALSE)/($F533-VLOOKUP(H$2,怪物属性!$B$4:$F$29,4,FALSE))</f>
        <v>0.4589575859886052</v>
      </c>
      <c r="I533" s="153">
        <f>$E533/(VLOOKUP(I$2,怪物属性!$B$4:$F$29,3,FALSE)-$G533)/IF(H533&lt;0,ABS(H533),H533)</f>
        <v>-14.968128456827174</v>
      </c>
      <c r="J533" s="152">
        <f>VLOOKUP(J$2,怪物属性!$B$4:$F$29,5,FALSE)/($F533-VLOOKUP(J$2,怪物属性!$B$4:$F$29,4,FALSE))</f>
        <v>0.68254305762279399</v>
      </c>
      <c r="K533" s="153">
        <f>$E533/(VLOOKUP(K$2,怪物属性!$B$4:$F$29,3,FALSE)-$G533)/IF(J533&lt;0,ABS(J533),J533)</f>
        <v>-10.479748046926579</v>
      </c>
      <c r="L533" s="152">
        <f>VLOOKUP(L$2,怪物属性!$B$4:$F$29,5,FALSE)/($F533-VLOOKUP(L$2,怪物属性!$B$4:$F$29,4,FALSE))</f>
        <v>1.088197480071998</v>
      </c>
      <c r="M533" s="153">
        <f>$E533/(VLOOKUP(M$2,怪物属性!$B$4:$F$29,3,FALSE)-$G533)/IF(L533&lt;0,ABS(L533),L533)</f>
        <v>-6.8571032676428079</v>
      </c>
      <c r="N533" s="152">
        <f>VLOOKUP(N$2,怪物属性!$B$4:$F$29,5,FALSE)/($F533-VLOOKUP(N$2,怪物属性!$B$4:$F$29,4,FALSE))</f>
        <v>1.4274360746371804</v>
      </c>
      <c r="O533" s="153">
        <f>$E533/(VLOOKUP(O$2,怪物属性!$B$4:$F$29,3,FALSE)-$G533)/IF(N533&lt;0,ABS(N533),N533)</f>
        <v>-5.4640748178826399</v>
      </c>
      <c r="P533" s="152">
        <f>VLOOKUP(P$2,怪物属性!$B$4:$F$29,5,FALSE)/($F533-VLOOKUP(P$2,怪物属性!$B$4:$F$29,4,FALSE))</f>
        <v>1.996560581653533</v>
      </c>
      <c r="Q533" s="153">
        <f>$E533/(VLOOKUP(Q$2,怪物属性!$B$4:$F$29,3,FALSE)-$G533)/IF(P533&lt;0,ABS(P533),P533)</f>
        <v>-4.0930903555110412</v>
      </c>
      <c r="R533" s="152">
        <f>VLOOKUP(R$2,怪物属性!$B$4:$F$29,5,FALSE)/($F533-VLOOKUP(R$2,怪物属性!$B$4:$F$29,4,FALSE))</f>
        <v>2.4729284679225398</v>
      </c>
      <c r="S533" s="153">
        <f>$E533/(VLOOKUP(S$2,怪物属性!$B$4:$F$29,3,FALSE)-$G533)/IF(R533&lt;0,ABS(R533),R533)</f>
        <v>-3.480531395162072</v>
      </c>
      <c r="T533" s="152">
        <f>VLOOKUP(T$2,怪物属性!$B$4:$F$29,5,FALSE)/($F533-VLOOKUP(T$2,怪物属性!$B$4:$F$29,4,FALSE))</f>
        <v>3.2155126615902248</v>
      </c>
      <c r="U533" s="153">
        <f>$E533/(VLOOKUP(U$2,怪物属性!$B$4:$F$29,3,FALSE)-$G533)/IF(T533&lt;0,ABS(T533),T533)</f>
        <v>-2.8199051491149061</v>
      </c>
      <c r="V533" s="152">
        <f>VLOOKUP(V$2,怪物属性!$B$4:$F$29,5,FALSE)/($F533-VLOOKUP(V$2,怪物属性!$B$4:$F$29,4,FALSE))</f>
        <v>3.8035714285714284</v>
      </c>
      <c r="W533" s="153">
        <f>$E533/(VLOOKUP(W$2,怪物属性!$B$4:$F$29,3,FALSE)-$G533)/IF(V533&lt;0,ABS(V533),V533)</f>
        <v>-2.5202770553853284</v>
      </c>
      <c r="X533" s="152">
        <f>VLOOKUP(X$2,怪物属性!$B$4:$F$29,5,FALSE)/($F533-VLOOKUP(X$2,怪物属性!$B$4:$F$29,4,FALSE))</f>
        <v>4.7232002161091353</v>
      </c>
      <c r="Y533" s="153">
        <f>$E533/(VLOOKUP(Y$2,怪物属性!$B$4:$F$29,3,FALSE)-$G533)/IF(X533&lt;0,ABS(X533),X533)</f>
        <v>-2.1532873580836402</v>
      </c>
      <c r="Z533" s="152">
        <f>VLOOKUP(Z$2,怪物属性!$B$4:$F$29,5,FALSE)/($F533-VLOOKUP(Z$2,怪物属性!$B$4:$F$29,4,FALSE))</f>
        <v>5.4435714610109454</v>
      </c>
      <c r="AA533" s="153">
        <f>$E533/(VLOOKUP(AA$2,怪物属性!$B$4:$F$29,3,FALSE)-$G533)/IF(Z533&lt;0,ABS(Z533),Z533)</f>
        <v>-1.991675044525987</v>
      </c>
      <c r="AB533" s="152">
        <f>VLOOKUP(AB$2,怪物属性!$B$4:$F$29,5,FALSE)/($F533-VLOOKUP(AB$2,怪物属性!$B$4:$F$29,4,FALSE))</f>
        <v>8.8666856979731659</v>
      </c>
      <c r="AC533" s="153">
        <f>$E533/(VLOOKUP(AC$2,怪物属性!$B$4:$F$29,3,FALSE)-$G533)/IF(AB533&lt;0,ABS(AB533),AB533)</f>
        <v>-1.7589346797682235</v>
      </c>
      <c r="AD533" s="152">
        <f>VLOOKUP(AD$2,怪物属性!$B$4:$F$29,5,FALSE)/($F533-VLOOKUP(AD$2,怪物属性!$B$4:$F$29,4,FALSE))</f>
        <v>10.126934387504217</v>
      </c>
      <c r="AE533" s="153">
        <f>$E533/(VLOOKUP(AE$2,怪物属性!$B$4:$F$29,3,FALSE)-$G533)/IF(AD533&lt;0,ABS(AD533),AD533)</f>
        <v>-1.7706364062586655</v>
      </c>
      <c r="AF533" s="152">
        <f>VLOOKUP(AF$2,怪物属性!$B$4:$F$29,5,FALSE)/($F533-VLOOKUP(AF$2,怪物属性!$B$4:$F$29,4,FALSE))</f>
        <v>12.004790302082315</v>
      </c>
      <c r="AG533" s="153">
        <f>$E533/(VLOOKUP(AG$2,怪物属性!$B$4:$F$29,3,FALSE)-$G533)/IF(AF533&lt;0,ABS(AF533),AF533)</f>
        <v>-1.7663370648115206</v>
      </c>
      <c r="AH533" s="152">
        <f>VLOOKUP(AH$2,怪物属性!$B$4:$F$29,5,FALSE)/($F533-VLOOKUP(AH$2,怪物属性!$B$4:$F$29,4,FALSE))</f>
        <v>13.506246281975015</v>
      </c>
      <c r="AI533" s="153">
        <f>$E533/(VLOOKUP(AI$2,怪物属性!$B$4:$F$29,3,FALSE)-$G533)/IF(AH533&lt;0,ABS(AH533),AH533)</f>
        <v>-1.9226257337318862</v>
      </c>
      <c r="AJ533" s="152">
        <f>VLOOKUP(AJ$2,怪物属性!$B$4:$F$29,5,FALSE)/($F533-VLOOKUP(AJ$2,怪物属性!$B$4:$F$29,4,FALSE))</f>
        <v>15.716183574879228</v>
      </c>
      <c r="AK533" s="153">
        <f>$E533/(VLOOKUP(AK$2,怪物属性!$B$4:$F$29,3,FALSE)-$G533)/IF(AJ533&lt;0,ABS(AJ533),AJ533)</f>
        <v>-2.1574971484369243</v>
      </c>
      <c r="AL533" s="152">
        <f>VLOOKUP(AL$2,怪物属性!$B$4:$F$29,5,FALSE)/($F533-VLOOKUP(AL$2,怪物属性!$B$4:$F$29,4,FALSE))</f>
        <v>17.550069078442409</v>
      </c>
      <c r="AM533" s="153">
        <f>$E533/(VLOOKUP(AM$2,怪物属性!$B$4:$F$29,3,FALSE)-$G533)/IF(AL533&lt;0,ABS(AL533),AL533)</f>
        <v>-2.8947332309075322</v>
      </c>
      <c r="AN533" s="152">
        <f>VLOOKUP(AN$2,怪物属性!$B$4:$F$29,5,FALSE)/($F533-VLOOKUP(AN$2,怪物属性!$B$4:$F$29,4,FALSE))</f>
        <v>20.132144157262466</v>
      </c>
      <c r="AO533" s="153">
        <f>$E533/(VLOOKUP(AO$2,怪物属性!$B$4:$F$29,3,FALSE)-$G533)/IF(AN533&lt;0,ABS(AN533),AN533)</f>
        <v>-4.842506544712422</v>
      </c>
      <c r="AP533" s="152">
        <f>VLOOKUP(AP$2,怪物属性!$B$4:$F$29,5,FALSE)/($F533-VLOOKUP(AP$2,怪物属性!$B$4:$F$29,4,FALSE))</f>
        <v>22.18385935183224</v>
      </c>
      <c r="AQ533" s="153">
        <f>$E533/(VLOOKUP(AQ$2,怪物属性!$B$4:$F$29,3,FALSE)-$G533)/IF(AP533&lt;0,ABS(AP533),AP533)</f>
        <v>-3309.1627040962476</v>
      </c>
      <c r="AR533" s="152">
        <f>VLOOKUP(AR$2,怪物属性!$B$4:$F$29,5,FALSE)/($F533-VLOOKUP(AR$2,怪物属性!$B$4:$F$29,4,FALSE))</f>
        <v>25.162097992661341</v>
      </c>
      <c r="AS533" s="153">
        <f>$E533/(VLOOKUP(AS$2,怪物属性!$B$4:$F$29,3,FALSE)-$G533)/IF(AR533&lt;0,ABS(AR533),AR533)</f>
        <v>3.813703624463785</v>
      </c>
      <c r="AT533" s="152">
        <f>VLOOKUP(AT$2,怪物属性!$B$4:$F$29,5,FALSE)/($F533-VLOOKUP(AT$2,怪物属性!$B$4:$F$29,4,FALSE))</f>
        <v>27.538232373386297</v>
      </c>
      <c r="AU533" s="153">
        <f>$E533/(VLOOKUP(AU$2,怪物属性!$B$4:$F$29,3,FALSE)-$G533)/IF(AT533&lt;0,ABS(AT533),AT533)</f>
        <v>1.6254563660814569</v>
      </c>
      <c r="AV533" s="152">
        <f>VLOOKUP(AV$2,怪物属性!$B$4:$F$29,5,FALSE)/($F533-VLOOKUP(AV$2,怪物属性!$B$4:$F$29,4,FALSE))</f>
        <v>31.071873937195328</v>
      </c>
      <c r="AW533" s="153">
        <f>$E533/(VLOOKUP(AW$2,怪物属性!$B$4:$F$29,3,FALSE)-$G533)/IF(AV533&lt;0,ABS(AV533),AV533)</f>
        <v>0.88486397949623197</v>
      </c>
      <c r="AX533" s="152">
        <f>VLOOKUP(AX$2,怪物属性!$B$4:$F$29,5,FALSE)/($F533-VLOOKUP(AX$2,怪物属性!$B$4:$F$29,4,FALSE))</f>
        <v>33.857767924858528</v>
      </c>
      <c r="AY533" s="153">
        <f>$E533/(VLOOKUP(AY$2,怪物属性!$B$4:$F$29,3,FALSE)-$G533)/IF(AX533&lt;0,ABS(AX533),AX533)</f>
        <v>0.58066090498142164</v>
      </c>
      <c r="AZ533" s="152">
        <f>VLOOKUP(AZ$2,怪物属性!$B$4:$F$29,5,FALSE)/($F533-VLOOKUP(AZ$2,怪物属性!$B$4:$F$29,4,FALSE))</f>
        <v>37.861313868613138</v>
      </c>
      <c r="BA533" s="153">
        <f>$E533/(VLOOKUP(BA$2,怪物属性!$B$4:$F$29,3,FALSE)-$G533)/IF(AZ533&lt;0,ABS(AZ533),AZ533)</f>
        <v>0.37286893268674648</v>
      </c>
      <c r="BB533" s="152">
        <f>VLOOKUP(BB$2,怪物属性!$B$4:$F$29,5,FALSE)/($F533-VLOOKUP(BB$2,怪物属性!$B$4:$F$29,4,FALSE))</f>
        <v>41.251443232841567</v>
      </c>
      <c r="BC533" s="153">
        <f>$E533/(VLOOKUP(BC$2,怪物属性!$B$4:$F$29,3,FALSE)-$G533)/IF(BB533&lt;0,ABS(BB533),BB533)</f>
        <v>0.25561248216800692</v>
      </c>
      <c r="BD533" s="152">
        <f>VLOOKUP(BD$2,怪物属性!$B$4:$F$29,5,FALSE)/($F533-VLOOKUP(BD$2,怪物属性!$B$4:$F$29,4,FALSE))</f>
        <v>46.471373224278949</v>
      </c>
      <c r="BE533" s="153">
        <f>$E533/(VLOOKUP(BE$2,怪物属性!$B$4:$F$29,3,FALSE)-$G533)/IF(BD533&lt;0,ABS(BD533),BD533)</f>
        <v>0.15293660339846427</v>
      </c>
    </row>
    <row r="534" spans="1:57" x14ac:dyDescent="0.15">
      <c r="A534" s="30">
        <f>VLOOKUP(B534,装备升级!W:AB,静态模拟!C534+1,FALSE)+IF(静态模拟!D534=0,0,VLOOKUP(B534,装备强化!AP:AZ,静态模拟!D534+1,FALSE))</f>
        <v>271</v>
      </c>
      <c r="B534" s="149">
        <v>45</v>
      </c>
      <c r="C534" s="149">
        <v>4</v>
      </c>
      <c r="D534" s="149">
        <v>0</v>
      </c>
      <c r="E534" s="149">
        <f t="shared" si="25"/>
        <v>91290</v>
      </c>
      <c r="F534" s="22">
        <f t="shared" si="26"/>
        <v>30430</v>
      </c>
      <c r="G534" s="22">
        <f t="shared" si="27"/>
        <v>15215</v>
      </c>
      <c r="H534" s="152">
        <f>VLOOKUP(H$2,怪物属性!$B$4:$F$29,5,FALSE)/($F534-VLOOKUP(H$2,怪物属性!$B$4:$F$29,4,FALSE))</f>
        <v>0.36671724835609509</v>
      </c>
      <c r="I534" s="153">
        <f>$E534/(VLOOKUP(I$2,怪物属性!$B$4:$F$29,3,FALSE)-$G534)/IF(H534&lt;0,ABS(H534),H534)</f>
        <v>-18.215892448916769</v>
      </c>
      <c r="J534" s="152">
        <f>VLOOKUP(J$2,怪物属性!$B$4:$F$29,5,FALSE)/($F534-VLOOKUP(J$2,怪物属性!$B$4:$F$29,4,FALSE))</f>
        <v>0.54452926208651398</v>
      </c>
      <c r="K534" s="153">
        <f>$E534/(VLOOKUP(K$2,怪物属性!$B$4:$F$29,3,FALSE)-$G534)/IF(J534&lt;0,ABS(J534),J534)</f>
        <v>-12.659472364521974</v>
      </c>
      <c r="L534" s="152">
        <f>VLOOKUP(L$2,怪物属性!$B$4:$F$29,5,FALSE)/($F534-VLOOKUP(L$2,怪物属性!$B$4:$F$29,4,FALSE))</f>
        <v>0.86679866184201548</v>
      </c>
      <c r="M534" s="153">
        <f>$E534/(VLOOKUP(M$2,怪物属性!$B$4:$F$29,3,FALSE)-$G534)/IF(L534&lt;0,ABS(L534),L534)</f>
        <v>-8.2164592870788677</v>
      </c>
      <c r="N534" s="152">
        <f>VLOOKUP(N$2,怪物属性!$B$4:$F$29,5,FALSE)/($F534-VLOOKUP(N$2,怪物属性!$B$4:$F$29,4,FALSE))</f>
        <v>1.1352019785655401</v>
      </c>
      <c r="O534" s="153">
        <f>$E534/(VLOOKUP(O$2,怪物属性!$B$4:$F$29,3,FALSE)-$G534)/IF(N534&lt;0,ABS(N534),N534)</f>
        <v>-6.4894615403007911</v>
      </c>
      <c r="P534" s="152">
        <f>VLOOKUP(P$2,怪物属性!$B$4:$F$29,5,FALSE)/($F534-VLOOKUP(P$2,怪物属性!$B$4:$F$29,4,FALSE))</f>
        <v>1.5852258978879326</v>
      </c>
      <c r="Q534" s="153">
        <f>$E534/(VLOOKUP(Q$2,怪物属性!$B$4:$F$29,3,FALSE)-$G534)/IF(P534&lt;0,ABS(P534),P534)</f>
        <v>-4.8138432612470625</v>
      </c>
      <c r="R534" s="152">
        <f>VLOOKUP(R$2,怪物属性!$B$4:$F$29,5,FALSE)/($F534-VLOOKUP(R$2,怪物属性!$B$4:$F$29,4,FALSE))</f>
        <v>1.959976333832179</v>
      </c>
      <c r="S534" s="153">
        <f>$E534/(VLOOKUP(S$2,怪物属性!$B$4:$F$29,3,FALSE)-$G534)/IF(R534&lt;0,ABS(R534),R534)</f>
        <v>-4.0470147719929841</v>
      </c>
      <c r="T534" s="152">
        <f>VLOOKUP(T$2,怪物属性!$B$4:$F$29,5,FALSE)/($F534-VLOOKUP(T$2,怪物属性!$B$4:$F$29,4,FALSE))</f>
        <v>2.5442062491242821</v>
      </c>
      <c r="U534" s="153">
        <f>$E534/(VLOOKUP(U$2,怪物属性!$B$4:$F$29,3,FALSE)-$G534)/IF(T534&lt;0,ABS(T534),T534)</f>
        <v>-3.2395743000795827</v>
      </c>
      <c r="V534" s="152">
        <f>VLOOKUP(V$2,怪物属性!$B$4:$F$29,5,FALSE)/($F534-VLOOKUP(V$2,怪物属性!$B$4:$F$29,4,FALSE))</f>
        <v>3.0042313117066293</v>
      </c>
      <c r="W534" s="153">
        <f>$E534/(VLOOKUP(W$2,怪物属性!$B$4:$F$29,3,FALSE)-$G534)/IF(V534&lt;0,ABS(V534),V534)</f>
        <v>-2.8564712206307972</v>
      </c>
      <c r="X534" s="152">
        <f>VLOOKUP(X$2,怪物属性!$B$4:$F$29,5,FALSE)/($F534-VLOOKUP(X$2,怪物属性!$B$4:$F$29,4,FALSE))</f>
        <v>3.7239359625146427</v>
      </c>
      <c r="Y534" s="153">
        <f>$E534/(VLOOKUP(Y$2,怪物属性!$B$4:$F$29,3,FALSE)-$G534)/IF(X534&lt;0,ABS(X534),X534)</f>
        <v>-2.4038424227042525</v>
      </c>
      <c r="Z534" s="152">
        <f>VLOOKUP(Z$2,怪物属性!$B$4:$F$29,5,FALSE)/($F534-VLOOKUP(Z$2,怪物属性!$B$4:$F$29,4,FALSE))</f>
        <v>4.2839987133207051</v>
      </c>
      <c r="AA534" s="153">
        <f>$E534/(VLOOKUP(AA$2,怪物属性!$B$4:$F$29,3,FALSE)-$G534)/IF(Z534&lt;0,ABS(Z534),Z534)</f>
        <v>-2.1853687016450825</v>
      </c>
      <c r="AB534" s="152">
        <f>VLOOKUP(AB$2,怪物属性!$B$4:$F$29,5,FALSE)/($F534-VLOOKUP(AB$2,怪物属性!$B$4:$F$29,4,FALSE))</f>
        <v>6.9078508414263471</v>
      </c>
      <c r="AC534" s="153">
        <f>$E534/(VLOOKUP(AC$2,怪物属性!$B$4:$F$29,3,FALSE)-$G534)/IF(AB534&lt;0,ABS(AB534),AB534)</f>
        <v>-1.7191880137152975</v>
      </c>
      <c r="AD534" s="152">
        <f>VLOOKUP(AD$2,怪物属性!$B$4:$F$29,5,FALSE)/($F534-VLOOKUP(AD$2,怪物属性!$B$4:$F$29,4,FALSE))</f>
        <v>7.8666441972812047</v>
      </c>
      <c r="AE534" s="153">
        <f>$E534/(VLOOKUP(AE$2,怪物属性!$B$4:$F$29,3,FALSE)-$G534)/IF(AD534&lt;0,ABS(AD534),AD534)</f>
        <v>-1.6404713264319504</v>
      </c>
      <c r="AF534" s="152">
        <f>VLOOKUP(AF$2,怪物属性!$B$4:$F$29,5,FALSE)/($F534-VLOOKUP(AF$2,怪物属性!$B$4:$F$29,4,FALSE))</f>
        <v>9.2964645317586498</v>
      </c>
      <c r="AG534" s="153">
        <f>$E534/(VLOOKUP(AG$2,怪物属性!$B$4:$F$29,3,FALSE)-$G534)/IF(AF534&lt;0,ABS(AF534),AF534)</f>
        <v>-1.5243499115464658</v>
      </c>
      <c r="AH534" s="152">
        <f>VLOOKUP(AH$2,怪物属性!$B$4:$F$29,5,FALSE)/($F534-VLOOKUP(AH$2,怪物属性!$B$4:$F$29,4,FALSE))</f>
        <v>10.425838052961886</v>
      </c>
      <c r="AI534" s="153">
        <f>$E534/(VLOOKUP(AI$2,怪物属性!$B$4:$F$29,3,FALSE)-$G534)/IF(AH534&lt;0,ABS(AH534),AH534)</f>
        <v>-1.5078578677067469</v>
      </c>
      <c r="AJ534" s="152">
        <f>VLOOKUP(AJ$2,怪物属性!$B$4:$F$29,5,FALSE)/($F534-VLOOKUP(AJ$2,怪物属性!$B$4:$F$29,4,FALSE))</f>
        <v>12.090120780427377</v>
      </c>
      <c r="AK534" s="153">
        <f>$E534/(VLOOKUP(AK$2,怪物属性!$B$4:$F$29,3,FALSE)-$G534)/IF(AJ534&lt;0,ABS(AJ534),AJ534)</f>
        <v>-1.4675982610497074</v>
      </c>
      <c r="AL534" s="152">
        <f>VLOOKUP(AL$2,怪物属性!$B$4:$F$29,5,FALSE)/($F534-VLOOKUP(AL$2,怪物属性!$B$4:$F$29,4,FALSE))</f>
        <v>13.448653099635337</v>
      </c>
      <c r="AM534" s="153">
        <f>$E534/(VLOOKUP(AM$2,怪物属性!$B$4:$F$29,3,FALSE)-$G534)/IF(AL534&lt;0,ABS(AL534),AL534)</f>
        <v>-1.534020419869085</v>
      </c>
      <c r="AN534" s="152">
        <f>VLOOKUP(AN$2,怪物属性!$B$4:$F$29,5,FALSE)/($F534-VLOOKUP(AN$2,怪物属性!$B$4:$F$29,4,FALSE))</f>
        <v>15.368652983445156</v>
      </c>
      <c r="AO534" s="153">
        <f>$E534/(VLOOKUP(AO$2,怪物属性!$B$4:$F$29,3,FALSE)-$G534)/IF(AN534&lt;0,ABS(AN534),AN534)</f>
        <v>-1.5912170095580942</v>
      </c>
      <c r="AP534" s="152">
        <f>VLOOKUP(AP$2,怪物属性!$B$4:$F$29,5,FALSE)/($F534-VLOOKUP(AP$2,怪物属性!$B$4:$F$29,4,FALSE))</f>
        <v>16.862018998550958</v>
      </c>
      <c r="AQ534" s="153">
        <f>$E534/(VLOOKUP(AQ$2,怪物属性!$B$4:$F$29,3,FALSE)-$G534)/IF(AP534&lt;0,ABS(AP534),AP534)</f>
        <v>-1.8161497562476991</v>
      </c>
      <c r="AR534" s="152">
        <f>VLOOKUP(AR$2,怪物属性!$B$4:$F$29,5,FALSE)/($F534-VLOOKUP(AR$2,怪物属性!$B$4:$F$29,4,FALSE))</f>
        <v>19.039033153682833</v>
      </c>
      <c r="AS534" s="153">
        <f>$E534/(VLOOKUP(AS$2,怪物属性!$B$4:$F$29,3,FALSE)-$G534)/IF(AR534&lt;0,ABS(AR534),AR534)</f>
        <v>-2.1647342393867084</v>
      </c>
      <c r="AT534" s="152">
        <f>VLOOKUP(AT$2,怪物属性!$B$4:$F$29,5,FALSE)/($F534-VLOOKUP(AT$2,怪物属性!$B$4:$F$29,4,FALSE))</f>
        <v>20.723989039275928</v>
      </c>
      <c r="AU534" s="153">
        <f>$E534/(VLOOKUP(AU$2,怪物属性!$B$4:$F$29,3,FALSE)-$G534)/IF(AT534&lt;0,ABS(AT534),AT534)</f>
        <v>-3.2873432591827925</v>
      </c>
      <c r="AV534" s="152">
        <f>VLOOKUP(AV$2,怪物属性!$B$4:$F$29,5,FALSE)/($F534-VLOOKUP(AV$2,怪物属性!$B$4:$F$29,4,FALSE))</f>
        <v>23.2255741038895</v>
      </c>
      <c r="AW534" s="153">
        <f>$E534/(VLOOKUP(AW$2,怪物属性!$B$4:$F$29,3,FALSE)-$G534)/IF(AV534&lt;0,ABS(AV534),AV534)</f>
        <v>-12.679293508547797</v>
      </c>
      <c r="AX534" s="152">
        <f>VLOOKUP(AX$2,怪物属性!$B$4:$F$29,5,FALSE)/($F534-VLOOKUP(AX$2,怪物属性!$B$4:$F$29,4,FALSE))</f>
        <v>25.122548807410933</v>
      </c>
      <c r="AY534" s="153">
        <f>$E534/(VLOOKUP(AY$2,怪物属性!$B$4:$F$29,3,FALSE)-$G534)/IF(AX534&lt;0,ABS(AX534),AX534)</f>
        <v>4.8193466150740774</v>
      </c>
      <c r="AZ534" s="152">
        <f>VLOOKUP(AZ$2,怪物属性!$B$4:$F$29,5,FALSE)/($F534-VLOOKUP(AZ$2,怪物属性!$B$4:$F$29,4,FALSE))</f>
        <v>27.787500000000001</v>
      </c>
      <c r="BA534" s="153">
        <f>$E534/(VLOOKUP(BA$2,怪物属性!$B$4:$F$29,3,FALSE)-$G534)/IF(AZ534&lt;0,ABS(AZ534),AZ534)</f>
        <v>1.4798604272288483</v>
      </c>
      <c r="BB534" s="152">
        <f>VLOOKUP(BB$2,怪物属性!$B$4:$F$29,5,FALSE)/($F534-VLOOKUP(BB$2,怪物属性!$B$4:$F$29,4,FALSE))</f>
        <v>29.842691415313226</v>
      </c>
      <c r="BC534" s="153">
        <f>$E534/(VLOOKUP(BC$2,怪物属性!$B$4:$F$29,3,FALSE)-$G534)/IF(BB534&lt;0,ABS(BB534),BB534)</f>
        <v>0.76821708791863141</v>
      </c>
      <c r="BD534" s="152">
        <f>VLOOKUP(BD$2,怪物属性!$B$4:$F$29,5,FALSE)/($F534-VLOOKUP(BD$2,怪物属性!$B$4:$F$29,4,FALSE))</f>
        <v>32.551914765303046</v>
      </c>
      <c r="BE534" s="153">
        <f>$E534/(VLOOKUP(BE$2,怪物属性!$B$4:$F$29,3,FALSE)-$G534)/IF(BD534&lt;0,ABS(BD534),BD534)</f>
        <v>0.38160883420288999</v>
      </c>
    </row>
    <row r="535" spans="1:57" x14ac:dyDescent="0.15">
      <c r="A535" s="30">
        <f>VLOOKUP(B535,装备升级!W:AB,静态模拟!C535+1,FALSE)+IF(静态模拟!D535=0,0,VLOOKUP(B535,装备强化!AP:AZ,静态模拟!D535+1,FALSE))</f>
        <v>2311</v>
      </c>
      <c r="B535" s="149">
        <v>45</v>
      </c>
      <c r="C535" s="149">
        <v>4</v>
      </c>
      <c r="D535" s="149">
        <v>1</v>
      </c>
      <c r="E535" s="149">
        <f t="shared" si="25"/>
        <v>91410</v>
      </c>
      <c r="F535" s="22">
        <f t="shared" si="26"/>
        <v>30470</v>
      </c>
      <c r="G535" s="22">
        <f t="shared" si="27"/>
        <v>15235</v>
      </c>
      <c r="H535" s="152">
        <f>VLOOKUP(H$2,怪物属性!$B$4:$F$29,5,FALSE)/($F535-VLOOKUP(H$2,怪物属性!$B$4:$F$29,4,FALSE))</f>
        <v>0.36622326991075937</v>
      </c>
      <c r="I535" s="153">
        <f>$E535/(VLOOKUP(I$2,怪物属性!$B$4:$F$29,3,FALSE)-$G535)/IF(H535&lt;0,ABS(H535),H535)</f>
        <v>-18.237749121931802</v>
      </c>
      <c r="J535" s="152">
        <f>VLOOKUP(J$2,怪物属性!$B$4:$F$29,5,FALSE)/($F535-VLOOKUP(J$2,怪物属性!$B$4:$F$29,4,FALSE))</f>
        <v>0.54379129256310355</v>
      </c>
      <c r="K535" s="153">
        <f>$E535/(VLOOKUP(K$2,怪物属性!$B$4:$F$29,3,FALSE)-$G535)/IF(J535&lt;0,ABS(J535),J535)</f>
        <v>-12.674174729642791</v>
      </c>
      <c r="L535" s="152">
        <f>VLOOKUP(L$2,怪物属性!$B$4:$F$29,5,FALSE)/($F535-VLOOKUP(L$2,怪物属性!$B$4:$F$29,4,FALSE))</f>
        <v>0.86561669052976065</v>
      </c>
      <c r="M535" s="153">
        <f>$E535/(VLOOKUP(M$2,怪物属性!$B$4:$F$29,3,FALSE)-$G535)/IF(L535&lt;0,ABS(L535),L535)</f>
        <v>-8.2256592697541642</v>
      </c>
      <c r="N535" s="152">
        <f>VLOOKUP(N$2,怪物属性!$B$4:$F$29,5,FALSE)/($F535-VLOOKUP(N$2,怪物属性!$B$4:$F$29,4,FALSE))</f>
        <v>1.1336443468715698</v>
      </c>
      <c r="O535" s="153">
        <f>$E535/(VLOOKUP(O$2,怪物属性!$B$4:$F$29,3,FALSE)-$G535)/IF(N535&lt;0,ABS(N535),N535)</f>
        <v>-6.4964352673906358</v>
      </c>
      <c r="P535" s="152">
        <f>VLOOKUP(P$2,怪物属性!$B$4:$F$29,5,FALSE)/($F535-VLOOKUP(P$2,怪物属性!$B$4:$F$29,4,FALSE))</f>
        <v>1.5830370395940487</v>
      </c>
      <c r="Q535" s="153">
        <f>$E535/(VLOOKUP(Q$2,怪物属性!$B$4:$F$29,3,FALSE)-$G535)/IF(P535&lt;0,ABS(P535),P535)</f>
        <v>-4.8187797108508663</v>
      </c>
      <c r="R535" s="152">
        <f>VLOOKUP(R$2,怪物属性!$B$4:$F$29,5,FALSE)/($F535-VLOOKUP(R$2,怪物属性!$B$4:$F$29,4,FALSE))</f>
        <v>1.957251590032322</v>
      </c>
      <c r="S535" s="153">
        <f>$E535/(VLOOKUP(S$2,怪物属性!$B$4:$F$29,3,FALSE)-$G535)/IF(R535&lt;0,ABS(R535),R535)</f>
        <v>-4.0509363107110712</v>
      </c>
      <c r="T535" s="152">
        <f>VLOOKUP(T$2,怪物属性!$B$4:$F$29,5,FALSE)/($F535-VLOOKUP(T$2,怪物属性!$B$4:$F$29,4,FALSE))</f>
        <v>2.5406464250734575</v>
      </c>
      <c r="U535" s="153">
        <f>$E535/(VLOOKUP(U$2,怪物属性!$B$4:$F$29,3,FALSE)-$G535)/IF(T535&lt;0,ABS(T535),T535)</f>
        <v>-3.2425227453515659</v>
      </c>
      <c r="V535" s="152">
        <f>VLOOKUP(V$2,怪物属性!$B$4:$F$29,5,FALSE)/($F535-VLOOKUP(V$2,怪物属性!$B$4:$F$29,4,FALSE))</f>
        <v>3</v>
      </c>
      <c r="W535" s="153">
        <f>$E535/(VLOOKUP(W$2,怪物属性!$B$4:$F$29,3,FALSE)-$G535)/IF(V535&lt;0,ABS(V535),V535)</f>
        <v>-2.8588853443422781</v>
      </c>
      <c r="X535" s="152">
        <f>VLOOKUP(X$2,怪物属性!$B$4:$F$29,5,FALSE)/($F535-VLOOKUP(X$2,怪物属性!$B$4:$F$29,4,FALSE))</f>
        <v>3.718655843465315</v>
      </c>
      <c r="Y535" s="153">
        <f>$E535/(VLOOKUP(Y$2,怪物属性!$B$4:$F$29,3,FALSE)-$G535)/IF(X535&lt;0,ABS(X535),X535)</f>
        <v>-2.4057019694780863</v>
      </c>
      <c r="Z535" s="152">
        <f>VLOOKUP(Z$2,怪物属性!$B$4:$F$29,5,FALSE)/($F535-VLOOKUP(Z$2,怪物属性!$B$4:$F$29,4,FALSE))</f>
        <v>4.2778828651986149</v>
      </c>
      <c r="AA535" s="153">
        <f>$E535/(VLOOKUP(AA$2,怪物属性!$B$4:$F$29,3,FALSE)-$G535)/IF(Z535&lt;0,ABS(Z535),Z535)</f>
        <v>-2.1868843008370691</v>
      </c>
      <c r="AB535" s="152">
        <f>VLOOKUP(AB$2,怪物属性!$B$4:$F$29,5,FALSE)/($F535-VLOOKUP(AB$2,怪物属性!$B$4:$F$29,4,FALSE))</f>
        <v>6.8976238063513211</v>
      </c>
      <c r="AC535" s="153">
        <f>$E535/(VLOOKUP(AC$2,怪物属性!$B$4:$F$29,3,FALSE)-$G535)/IF(AB535&lt;0,ABS(AB535),AB535)</f>
        <v>-1.7195263903638836</v>
      </c>
      <c r="AD535" s="152">
        <f>VLOOKUP(AD$2,怪物属性!$B$4:$F$29,5,FALSE)/($F535-VLOOKUP(AD$2,怪物属性!$B$4:$F$29,4,FALSE))</f>
        <v>7.8548779119769661</v>
      </c>
      <c r="AE535" s="153">
        <f>$E535/(VLOOKUP(AE$2,怪物属性!$B$4:$F$29,3,FALSE)-$G535)/IF(AD535&lt;0,ABS(AD535),AD535)</f>
        <v>-1.640450331371248</v>
      </c>
      <c r="AF535" s="152">
        <f>VLOOKUP(AF$2,怪物属性!$B$4:$F$29,5,FALSE)/($F535-VLOOKUP(AF$2,怪物属性!$B$4:$F$29,4,FALSE))</f>
        <v>9.282409857132059</v>
      </c>
      <c r="AG535" s="153">
        <f>$E535/(VLOOKUP(AG$2,怪物属性!$B$4:$F$29,3,FALSE)-$G535)/IF(AF535&lt;0,ABS(AF535),AF535)</f>
        <v>-1.5239334956638846</v>
      </c>
      <c r="AH535" s="152">
        <f>VLOOKUP(AH$2,怪物属性!$B$4:$F$29,5,FALSE)/($F535-VLOOKUP(AH$2,怪物属性!$B$4:$F$29,4,FALSE))</f>
        <v>10.40990371389271</v>
      </c>
      <c r="AI535" s="153">
        <f>$E535/(VLOOKUP(AI$2,怪物属性!$B$4:$F$29,3,FALSE)-$G535)/IF(AH535&lt;0,ABS(AH535),AH535)</f>
        <v>-1.5069608797857608</v>
      </c>
      <c r="AJ535" s="152">
        <f>VLOOKUP(AJ$2,怪物属性!$B$4:$F$29,5,FALSE)/($F535-VLOOKUP(AJ$2,怪物属性!$B$4:$F$29,4,FALSE))</f>
        <v>12.071428571428571</v>
      </c>
      <c r="AK535" s="153">
        <f>$E535/(VLOOKUP(AK$2,怪物属性!$B$4:$F$29,3,FALSE)-$G535)/IF(AJ535&lt;0,ABS(AJ535),AJ535)</f>
        <v>-1.4661037822851808</v>
      </c>
      <c r="AL535" s="152">
        <f>VLOOKUP(AL$2,怪物属性!$B$4:$F$29,5,FALSE)/($F535-VLOOKUP(AL$2,怪物属性!$B$4:$F$29,4,FALSE))</f>
        <v>13.427592686841797</v>
      </c>
      <c r="AM535" s="153">
        <f>$E535/(VLOOKUP(AM$2,怪物属性!$B$4:$F$29,3,FALSE)-$G535)/IF(AL535&lt;0,ABS(AL535),AL535)</f>
        <v>-1.5315239220225394</v>
      </c>
      <c r="AN535" s="152">
        <f>VLOOKUP(AN$2,怪物属性!$B$4:$F$29,5,FALSE)/($F535-VLOOKUP(AN$2,怪物属性!$B$4:$F$29,4,FALSE))</f>
        <v>15.34428633715169</v>
      </c>
      <c r="AO535" s="153">
        <f>$E535/(VLOOKUP(AO$2,怪物属性!$B$4:$F$29,3,FALSE)-$G535)/IF(AN535&lt;0,ABS(AN535),AN535)</f>
        <v>-1.5873344809264478</v>
      </c>
      <c r="AP535" s="152">
        <f>VLOOKUP(AP$2,怪物属性!$B$4:$F$29,5,FALSE)/($F535-VLOOKUP(AP$2,怪物属性!$B$4:$F$29,4,FALSE))</f>
        <v>16.834914000964474</v>
      </c>
      <c r="AQ535" s="153">
        <f>$E535/(VLOOKUP(AQ$2,怪物属性!$B$4:$F$29,3,FALSE)-$G535)/IF(AP535&lt;0,ABS(AP535),AP535)</f>
        <v>-1.8093259470179472</v>
      </c>
      <c r="AR535" s="152">
        <f>VLOOKUP(AR$2,怪物属性!$B$4:$F$29,5,FALSE)/($F535-VLOOKUP(AR$2,怪物属性!$B$4:$F$29,4,FALSE))</f>
        <v>19.007989564650252</v>
      </c>
      <c r="AS535" s="153">
        <f>$E535/(VLOOKUP(AS$2,怪物属性!$B$4:$F$29,3,FALSE)-$G535)/IF(AR535&lt;0,ABS(AR535),AR535)</f>
        <v>-2.1516914621587415</v>
      </c>
      <c r="AT535" s="152">
        <f>VLOOKUP(AT$2,怪物属性!$B$4:$F$29,5,FALSE)/($F535-VLOOKUP(AT$2,怪物属性!$B$4:$F$29,4,FALSE))</f>
        <v>20.68962944541159</v>
      </c>
      <c r="AU535" s="153">
        <f>$E535/(VLOOKUP(AU$2,怪物属性!$B$4:$F$29,3,FALSE)-$G535)/IF(AT535&lt;0,ABS(AT535),AT535)</f>
        <v>-3.2486437454791517</v>
      </c>
      <c r="AV535" s="152">
        <f>VLOOKUP(AV$2,怪物属性!$B$4:$F$29,5,FALSE)/($F535-VLOOKUP(AV$2,怪物属性!$B$4:$F$29,4,FALSE))</f>
        <v>23.186278656628033</v>
      </c>
      <c r="AW535" s="153">
        <f>$E535/(VLOOKUP(AW$2,怪物属性!$B$4:$F$29,3,FALSE)-$G535)/IF(AV535&lt;0,ABS(AV535),AV535)</f>
        <v>-11.946720907747597</v>
      </c>
      <c r="AX535" s="152">
        <f>VLOOKUP(AX$2,怪物属性!$B$4:$F$29,5,FALSE)/($F535-VLOOKUP(AX$2,怪物属性!$B$4:$F$29,4,FALSE))</f>
        <v>25.079123633377986</v>
      </c>
      <c r="AY535" s="153">
        <f>$E535/(VLOOKUP(AY$2,怪物属性!$B$4:$F$29,3,FALSE)-$G535)/IF(AX535&lt;0,ABS(AX535),AX535)</f>
        <v>4.965755046376402</v>
      </c>
      <c r="AZ535" s="152">
        <f>VLOOKUP(AZ$2,怪物属性!$B$4:$F$29,5,FALSE)/($F535-VLOOKUP(AZ$2,怪物属性!$B$4:$F$29,4,FALSE))</f>
        <v>27.737967914438503</v>
      </c>
      <c r="BA535" s="153">
        <f>$E535/(VLOOKUP(BA$2,怪物属性!$B$4:$F$29,3,FALSE)-$G535)/IF(AZ535&lt;0,ABS(AZ535),AZ535)</f>
        <v>1.4979467900520531</v>
      </c>
      <c r="BB535" s="152">
        <f>VLOOKUP(BB$2,怪物属性!$B$4:$F$29,5,FALSE)/($F535-VLOOKUP(BB$2,怪物属性!$B$4:$F$29,4,FALSE))</f>
        <v>29.787401574803148</v>
      </c>
      <c r="BC535" s="153">
        <f>$E535/(VLOOKUP(BC$2,怪物属性!$B$4:$F$29,3,FALSE)-$G535)/IF(BB535&lt;0,ABS(BB535),BB535)</f>
        <v>0.77454493340982</v>
      </c>
      <c r="BD535" s="152">
        <f>VLOOKUP(BD$2,怪物属性!$B$4:$F$29,5,FALSE)/($F535-VLOOKUP(BD$2,怪物属性!$B$4:$F$29,4,FALSE))</f>
        <v>32.486608486307553</v>
      </c>
      <c r="BE535" s="153">
        <f>$E535/(VLOOKUP(BE$2,怪物属性!$B$4:$F$29,3,FALSE)-$G535)/IF(BD535&lt;0,ABS(BD535),BD535)</f>
        <v>0.38392342623566883</v>
      </c>
    </row>
    <row r="536" spans="1:57" x14ac:dyDescent="0.15">
      <c r="A536" s="30">
        <f>VLOOKUP(B536,装备升级!W:AB,静态模拟!C536+1,FALSE)+IF(静态模拟!D536=0,0,VLOOKUP(B536,装备强化!AP:AZ,静态模拟!D536+1,FALSE))</f>
        <v>4426</v>
      </c>
      <c r="B536" s="149">
        <v>45</v>
      </c>
      <c r="C536" s="149">
        <v>4</v>
      </c>
      <c r="D536" s="149">
        <v>2</v>
      </c>
      <c r="E536" s="149">
        <f t="shared" si="25"/>
        <v>91530</v>
      </c>
      <c r="F536" s="22">
        <f t="shared" si="26"/>
        <v>30510</v>
      </c>
      <c r="G536" s="22">
        <f t="shared" si="27"/>
        <v>15255</v>
      </c>
      <c r="H536" s="152">
        <f>VLOOKUP(H$2,怪物属性!$B$4:$F$29,5,FALSE)/($F536-VLOOKUP(H$2,怪物属性!$B$4:$F$29,4,FALSE))</f>
        <v>0.36573062048091476</v>
      </c>
      <c r="I536" s="153">
        <f>$E536/(VLOOKUP(I$2,怪物属性!$B$4:$F$29,3,FALSE)-$G536)/IF(H536&lt;0,ABS(H536),H536)</f>
        <v>-18.259606414507616</v>
      </c>
      <c r="J536" s="152">
        <f>VLOOKUP(J$2,怪物属性!$B$4:$F$29,5,FALSE)/($F536-VLOOKUP(J$2,怪物属性!$B$4:$F$29,4,FALSE))</f>
        <v>0.54305532058873285</v>
      </c>
      <c r="K536" s="153">
        <f>$E536/(VLOOKUP(K$2,怪物属性!$B$4:$F$29,3,FALSE)-$G536)/IF(J536&lt;0,ABS(J536),J536)</f>
        <v>-12.688877850333608</v>
      </c>
      <c r="L536" s="152">
        <f>VLOOKUP(L$2,怪物属性!$B$4:$F$29,5,FALSE)/($F536-VLOOKUP(L$2,怪物属性!$B$4:$F$29,4,FALSE))</f>
        <v>0.86443793831279359</v>
      </c>
      <c r="M536" s="153">
        <f>$E536/(VLOOKUP(M$2,怪物属性!$B$4:$F$29,3,FALSE)-$G536)/IF(L536&lt;0,ABS(L536),L536)</f>
        <v>-8.2348600357959754</v>
      </c>
      <c r="N536" s="152">
        <f>VLOOKUP(N$2,怪物属性!$B$4:$F$29,5,FALSE)/($F536-VLOOKUP(N$2,怪物属性!$B$4:$F$29,4,FALSE))</f>
        <v>1.1320909838311866</v>
      </c>
      <c r="O536" s="153">
        <f>$E536/(VLOOKUP(O$2,怪物属性!$B$4:$F$29,3,FALSE)-$G536)/IF(N536&lt;0,ABS(N536),N536)</f>
        <v>-6.5034099225275694</v>
      </c>
      <c r="P536" s="152">
        <f>VLOOKUP(P$2,怪物属性!$B$4:$F$29,5,FALSE)/($F536-VLOOKUP(P$2,怪物属性!$B$4:$F$29,4,FALSE))</f>
        <v>1.5808542176565894</v>
      </c>
      <c r="Q536" s="153">
        <f>$E536/(VLOOKUP(Q$2,怪物属性!$B$4:$F$29,3,FALSE)-$G536)/IF(P536&lt;0,ABS(P536),P536)</f>
        <v>-4.8237171501516123</v>
      </c>
      <c r="R536" s="152">
        <f>VLOOKUP(R$2,怪物属性!$B$4:$F$29,5,FALSE)/($F536-VLOOKUP(R$2,怪物属性!$B$4:$F$29,4,FALSE))</f>
        <v>1.9545344115503418</v>
      </c>
      <c r="S536" s="153">
        <f>$E536/(VLOOKUP(S$2,怪物属性!$B$4:$F$29,3,FALSE)-$G536)/IF(R536&lt;0,ABS(R536),R536)</f>
        <v>-4.0548590274622125</v>
      </c>
      <c r="T536" s="152">
        <f>VLOOKUP(T$2,怪物属性!$B$4:$F$29,5,FALSE)/($F536-VLOOKUP(T$2,怪物属性!$B$4:$F$29,4,FALSE))</f>
        <v>2.5370965488333099</v>
      </c>
      <c r="U536" s="153">
        <f>$E536/(VLOOKUP(U$2,怪物属性!$B$4:$F$29,3,FALSE)-$G536)/IF(T536&lt;0,ABS(T536),T536)</f>
        <v>-3.2454724712403116</v>
      </c>
      <c r="V536" s="152">
        <f>VLOOKUP(V$2,怪物属性!$B$4:$F$29,5,FALSE)/($F536-VLOOKUP(V$2,怪物属性!$B$4:$F$29,4,FALSE))</f>
        <v>2.9957805907172994</v>
      </c>
      <c r="W536" s="153">
        <f>$E536/(VLOOKUP(W$2,怪物属性!$B$4:$F$29,3,FALSE)-$G536)/IF(V536&lt;0,ABS(V536),V536)</f>
        <v>-2.8613009768670081</v>
      </c>
      <c r="X536" s="152">
        <f>VLOOKUP(X$2,怪物属性!$B$4:$F$29,5,FALSE)/($F536-VLOOKUP(X$2,怪物属性!$B$4:$F$29,4,FALSE))</f>
        <v>3.7133906764362323</v>
      </c>
      <c r="Y536" s="153">
        <f>$E536/(VLOOKUP(Y$2,怪物属性!$B$4:$F$29,3,FALSE)-$G536)/IF(X536&lt;0,ABS(X536),X536)</f>
        <v>-2.4075631892106868</v>
      </c>
      <c r="Z536" s="152">
        <f>VLOOKUP(Z$2,怪物属性!$B$4:$F$29,5,FALSE)/($F536-VLOOKUP(Z$2,怪物属性!$B$4:$F$29,4,FALSE))</f>
        <v>4.2717844541858225</v>
      </c>
      <c r="AA536" s="153">
        <f>$E536/(VLOOKUP(AA$2,怪物属性!$B$4:$F$29,3,FALSE)-$G536)/IF(Z536&lt;0,ABS(Z536),Z536)</f>
        <v>-2.1884018883998286</v>
      </c>
      <c r="AB536" s="152">
        <f>VLOOKUP(AB$2,怪物属性!$B$4:$F$29,5,FALSE)/($F536-VLOOKUP(AB$2,怪物属性!$B$4:$F$29,4,FALSE))</f>
        <v>6.8874270086480891</v>
      </c>
      <c r="AC536" s="153">
        <f>$E536/(VLOOKUP(AC$2,怪物属性!$B$4:$F$29,3,FALSE)-$G536)/IF(AB536&lt;0,ABS(AB536),AB536)</f>
        <v>-1.7198696820033215</v>
      </c>
      <c r="AD536" s="152">
        <f>VLOOKUP(AD$2,怪物属性!$B$4:$F$29,5,FALSE)/($F536-VLOOKUP(AD$2,怪物属性!$B$4:$F$29,4,FALSE))</f>
        <v>7.84314677220625</v>
      </c>
      <c r="AE536" s="153">
        <f>$E536/(VLOOKUP(AE$2,怪物属性!$B$4:$F$29,3,FALSE)-$G536)/IF(AD536&lt;0,ABS(AD536),AD536)</f>
        <v>-1.6404358783934763</v>
      </c>
      <c r="AF536" s="152">
        <f>VLOOKUP(AF$2,怪物属性!$B$4:$F$29,5,FALSE)/($F536-VLOOKUP(AF$2,怪物属性!$B$4:$F$29,4,FALSE))</f>
        <v>9.268397614914333</v>
      </c>
      <c r="AG536" s="153">
        <f>$E536/(VLOOKUP(AG$2,怪物属性!$B$4:$F$29,3,FALSE)-$G536)/IF(AF536&lt;0,ABS(AF536),AF536)</f>
        <v>-1.5235256798334678</v>
      </c>
      <c r="AH536" s="152">
        <f>VLOOKUP(AH$2,怪物属性!$B$4:$F$29,5,FALSE)/($F536-VLOOKUP(AH$2,怪物属性!$B$4:$F$29,4,FALSE))</f>
        <v>10.394018007019685</v>
      </c>
      <c r="AI536" s="153">
        <f>$E536/(VLOOKUP(AI$2,怪物属性!$B$4:$F$29,3,FALSE)-$G536)/IF(AH536&lt;0,ABS(AH536),AH536)</f>
        <v>-1.5060760546146612</v>
      </c>
      <c r="AJ536" s="152">
        <f>VLOOKUP(AJ$2,怪物属性!$B$4:$F$29,5,FALSE)/($F536-VLOOKUP(AJ$2,怪物属性!$B$4:$F$29,4,FALSE))</f>
        <v>12.05279407224452</v>
      </c>
      <c r="AK536" s="153">
        <f>$E536/(VLOOKUP(AK$2,怪物属性!$B$4:$F$29,3,FALSE)-$G536)/IF(AJ536&lt;0,ABS(AJ536),AJ536)</f>
        <v>-1.4646267611181192</v>
      </c>
      <c r="AL536" s="152">
        <f>VLOOKUP(AL$2,怪物属性!$B$4:$F$29,5,FALSE)/($F536-VLOOKUP(AL$2,怪物属性!$B$4:$F$29,4,FALSE))</f>
        <v>13.406598131571746</v>
      </c>
      <c r="AM536" s="153">
        <f>$E536/(VLOOKUP(AM$2,怪物属性!$B$4:$F$29,3,FALSE)-$G536)/IF(AL536&lt;0,ABS(AL536),AL536)</f>
        <v>-1.5290560579503532</v>
      </c>
      <c r="AN536" s="152">
        <f>VLOOKUP(AN$2,怪物属性!$B$4:$F$29,5,FALSE)/($F536-VLOOKUP(AN$2,怪物属性!$B$4:$F$29,4,FALSE))</f>
        <v>15.319996834065456</v>
      </c>
      <c r="AO536" s="153">
        <f>$E536/(VLOOKUP(AO$2,怪物属性!$B$4:$F$29,3,FALSE)-$G536)/IF(AN536&lt;0,ABS(AN536),AN536)</f>
        <v>-1.5834996860857624</v>
      </c>
      <c r="AP536" s="152">
        <f>VLOOKUP(AP$2,怪物属性!$B$4:$F$29,5,FALSE)/($F536-VLOOKUP(AP$2,怪物属性!$B$4:$F$29,4,FALSE))</f>
        <v>16.80789600385171</v>
      </c>
      <c r="AQ536" s="153">
        <f>$E536/(VLOOKUP(AQ$2,怪物属性!$B$4:$F$29,3,FALSE)-$G536)/IF(AP536&lt;0,ABS(AP536),AP536)</f>
        <v>-1.8026000750404572</v>
      </c>
      <c r="AR536" s="152">
        <f>VLOOKUP(AR$2,怪物属性!$B$4:$F$29,5,FALSE)/($F536-VLOOKUP(AR$2,怪物属性!$B$4:$F$29,4,FALSE))</f>
        <v>18.977047045417549</v>
      </c>
      <c r="AS536" s="153">
        <f>$E536/(VLOOKUP(AS$2,怪物属性!$B$4:$F$29,3,FALSE)-$G536)/IF(AR536&lt;0,ABS(AR536),AR536)</f>
        <v>-2.1388891720780303</v>
      </c>
      <c r="AT536" s="152">
        <f>VLOOKUP(AT$2,怪物属性!$B$4:$F$29,5,FALSE)/($F536-VLOOKUP(AT$2,怪物属性!$B$4:$F$29,4,FALSE))</f>
        <v>20.655383596788877</v>
      </c>
      <c r="AU536" s="153">
        <f>$E536/(VLOOKUP(AU$2,怪物属性!$B$4:$F$29,3,FALSE)-$G536)/IF(AT536&lt;0,ABS(AT536),AT536)</f>
        <v>-3.2110798933229643</v>
      </c>
      <c r="AV536" s="152">
        <f>VLOOKUP(AV$2,怪物属性!$B$4:$F$29,5,FALSE)/($F536-VLOOKUP(AV$2,怪物属性!$B$4:$F$29,4,FALSE))</f>
        <v>23.147115953044505</v>
      </c>
      <c r="AW536" s="153">
        <f>$E536/(VLOOKUP(AW$2,怪物属性!$B$4:$F$29,3,FALSE)-$G536)/IF(AV536&lt;0,ABS(AV536),AV536)</f>
        <v>-11.297920926511329</v>
      </c>
      <c r="AX536" s="152">
        <f>VLOOKUP(AX$2,怪物属性!$B$4:$F$29,5,FALSE)/($F536-VLOOKUP(AX$2,怪物属性!$B$4:$F$29,4,FALSE))</f>
        <v>25.035848324058495</v>
      </c>
      <c r="AY536" s="153">
        <f>$E536/(VLOOKUP(AY$2,怪物属性!$B$4:$F$29,3,FALSE)-$G536)/IF(AX536&lt;0,ABS(AX536),AX536)</f>
        <v>5.1203887981592988</v>
      </c>
      <c r="AZ536" s="152">
        <f>VLOOKUP(AZ$2,怪物属性!$B$4:$F$29,5,FALSE)/($F536-VLOOKUP(AZ$2,怪物属性!$B$4:$F$29,4,FALSE))</f>
        <v>27.688612099644129</v>
      </c>
      <c r="BA536" s="153">
        <f>$E536/(VLOOKUP(BA$2,怪物属性!$B$4:$F$29,3,FALSE)-$G536)/IF(AZ536&lt;0,ABS(AZ536),AZ536)</f>
        <v>1.5163720875937197</v>
      </c>
      <c r="BB536" s="152">
        <f>VLOOKUP(BB$2,怪物属性!$B$4:$F$29,5,FALSE)/($F536-VLOOKUP(BB$2,怪物属性!$B$4:$F$29,4,FALSE))</f>
        <v>29.732316227461858</v>
      </c>
      <c r="BC536" s="153">
        <f>$E536/(VLOOKUP(BC$2,怪物属性!$B$4:$F$29,3,FALSE)-$G536)/IF(BB536&lt;0,ABS(BB536),BB536)</f>
        <v>0.78094077516724703</v>
      </c>
      <c r="BD536" s="152">
        <f>VLOOKUP(BD$2,怪物属性!$B$4:$F$29,5,FALSE)/($F536-VLOOKUP(BD$2,怪物属性!$B$4:$F$29,4,FALSE))</f>
        <v>32.421563720092102</v>
      </c>
      <c r="BE536" s="153">
        <f>$E536/(VLOOKUP(BE$2,怪物属性!$B$4:$F$29,3,FALSE)-$G536)/IF(BD536&lt;0,ABS(BD536),BD536)</f>
        <v>0.3862527131577787</v>
      </c>
    </row>
    <row r="537" spans="1:57" x14ac:dyDescent="0.15">
      <c r="A537" s="30">
        <f>VLOOKUP(B537,装备升级!W:AB,静态模拟!C537+1,FALSE)+IF(静态模拟!D537=0,0,VLOOKUP(B537,装备强化!AP:AZ,静态模拟!D537+1,FALSE))</f>
        <v>7228</v>
      </c>
      <c r="B537" s="149">
        <v>45</v>
      </c>
      <c r="C537" s="149">
        <v>4</v>
      </c>
      <c r="D537" s="149">
        <v>3</v>
      </c>
      <c r="E537" s="149">
        <f t="shared" si="25"/>
        <v>91650</v>
      </c>
      <c r="F537" s="22">
        <f t="shared" si="26"/>
        <v>30550</v>
      </c>
      <c r="G537" s="22">
        <f t="shared" si="27"/>
        <v>15275</v>
      </c>
      <c r="H537" s="152">
        <f>VLOOKUP(H$2,怪物属性!$B$4:$F$29,5,FALSE)/($F537-VLOOKUP(H$2,怪物属性!$B$4:$F$29,4,FALSE))</f>
        <v>0.36523929471032746</v>
      </c>
      <c r="I537" s="153">
        <f>$E537/(VLOOKUP(I$2,怪物属性!$B$4:$F$29,3,FALSE)-$G537)/IF(H537&lt;0,ABS(H537),H537)</f>
        <v>-18.28146432393595</v>
      </c>
      <c r="J537" s="152">
        <f>VLOOKUP(J$2,怪物属性!$B$4:$F$29,5,FALSE)/($F537-VLOOKUP(J$2,怪物属性!$B$4:$F$29,4,FALSE))</f>
        <v>0.54232133806386218</v>
      </c>
      <c r="K537" s="153">
        <f>$E537/(VLOOKUP(K$2,怪物属性!$B$4:$F$29,3,FALSE)-$G537)/IF(J537&lt;0,ABS(J537),J537)</f>
        <v>-12.703581723186604</v>
      </c>
      <c r="L537" s="152">
        <f>VLOOKUP(L$2,怪物属性!$B$4:$F$29,5,FALSE)/($F537-VLOOKUP(L$2,怪物属性!$B$4:$F$29,4,FALSE))</f>
        <v>0.86326239205820354</v>
      </c>
      <c r="M537" s="153">
        <f>$E537/(VLOOKUP(M$2,怪物属性!$B$4:$F$29,3,FALSE)-$G537)/IF(L537&lt;0,ABS(L537),L537)</f>
        <v>-8.2440615815545097</v>
      </c>
      <c r="N537" s="152">
        <f>VLOOKUP(N$2,怪物属性!$B$4:$F$29,5,FALSE)/($F537-VLOOKUP(N$2,怪物属性!$B$4:$F$29,4,FALSE))</f>
        <v>1.1305418719211822</v>
      </c>
      <c r="O537" s="153">
        <f>$E537/(VLOOKUP(O$2,怪物属性!$B$4:$F$29,3,FALSE)-$G537)/IF(N537&lt;0,ABS(N537),N537)</f>
        <v>-6.510385501239794</v>
      </c>
      <c r="P537" s="152">
        <f>VLOOKUP(P$2,怪物属性!$B$4:$F$29,5,FALSE)/($F537-VLOOKUP(P$2,怪物属性!$B$4:$F$29,4,FALSE))</f>
        <v>1.5786774071396605</v>
      </c>
      <c r="Q537" s="153">
        <f>$E537/(VLOOKUP(Q$2,怪物属性!$B$4:$F$29,3,FALSE)-$G537)/IF(P537&lt;0,ABS(P537),P537)</f>
        <v>-4.8286555742102841</v>
      </c>
      <c r="R537" s="152">
        <f>VLOOKUP(R$2,怪物属性!$B$4:$F$29,5,FALSE)/($F537-VLOOKUP(R$2,怪物属性!$B$4:$F$29,4,FALSE))</f>
        <v>1.9518247669219839</v>
      </c>
      <c r="S537" s="153">
        <f>$E537/(VLOOKUP(S$2,怪物属性!$B$4:$F$29,3,FALSE)-$G537)/IF(R537&lt;0,ABS(R537),R537)</f>
        <v>-4.0587829161368054</v>
      </c>
      <c r="T537" s="152">
        <f>VLOOKUP(T$2,怪物属性!$B$4:$F$29,5,FALSE)/($F537-VLOOKUP(T$2,怪物属性!$B$4:$F$29,4,FALSE))</f>
        <v>2.5335565787637786</v>
      </c>
      <c r="U537" s="153">
        <f>$E537/(VLOOKUP(U$2,怪物属性!$B$4:$F$29,3,FALSE)-$G537)/IF(T537&lt;0,ABS(T537),T537)</f>
        <v>-3.2484234708459461</v>
      </c>
      <c r="V537" s="152">
        <f>VLOOKUP(V$2,怪物属性!$B$4:$F$29,5,FALSE)/($F537-VLOOKUP(V$2,怪物属性!$B$4:$F$29,4,FALSE))</f>
        <v>2.9915730337078652</v>
      </c>
      <c r="W537" s="153">
        <f>$E537/(VLOOKUP(W$2,怪物属性!$B$4:$F$29,3,FALSE)-$G537)/IF(V537&lt;0,ABS(V537),V537)</f>
        <v>-2.8637181097427713</v>
      </c>
      <c r="X537" s="152">
        <f>VLOOKUP(X$2,怪物属性!$B$4:$F$29,5,FALSE)/($F537-VLOOKUP(X$2,怪物属性!$B$4:$F$29,4,FALSE))</f>
        <v>3.7081403980064334</v>
      </c>
      <c r="Y537" s="153">
        <f>$E537/(VLOOKUP(Y$2,怪物属性!$B$4:$F$29,3,FALSE)-$G537)/IF(X537&lt;0,ABS(X537),X537)</f>
        <v>-2.4094260721167613</v>
      </c>
      <c r="Z537" s="152">
        <f>VLOOKUP(Z$2,怪物属性!$B$4:$F$29,5,FALSE)/($F537-VLOOKUP(Z$2,怪物属性!$B$4:$F$29,4,FALSE))</f>
        <v>4.2657034058151533</v>
      </c>
      <c r="AA537" s="153">
        <f>$E537/(VLOOKUP(AA$2,怪物属性!$B$4:$F$29,3,FALSE)-$G537)/IF(Z537&lt;0,ABS(Z537),Z537)</f>
        <v>-2.1899214521733121</v>
      </c>
      <c r="AB537" s="152">
        <f>VLOOKUP(AB$2,怪物属性!$B$4:$F$29,5,FALSE)/($F537-VLOOKUP(AB$2,怪物属性!$B$4:$F$29,4,FALSE))</f>
        <v>6.8772603144143476</v>
      </c>
      <c r="AC537" s="153">
        <f>$E537/(VLOOKUP(AC$2,怪物属性!$B$4:$F$29,3,FALSE)-$G537)/IF(AB537&lt;0,ABS(AB537),AB537)</f>
        <v>-1.7202178505673344</v>
      </c>
      <c r="AD537" s="152">
        <f>VLOOKUP(AD$2,怪物属性!$B$4:$F$29,5,FALSE)/($F537-VLOOKUP(AD$2,怪物属性!$B$4:$F$29,4,FALSE))</f>
        <v>7.8314506207359358</v>
      </c>
      <c r="AE537" s="153">
        <f>$E537/(VLOOKUP(AE$2,怪物属性!$B$4:$F$29,3,FALSE)-$G537)/IF(AD537&lt;0,ABS(AD537),AD537)</f>
        <v>-1.6404279124769117</v>
      </c>
      <c r="AF537" s="152">
        <f>VLOOKUP(AF$2,怪物属性!$B$4:$F$29,5,FALSE)/($F537-VLOOKUP(AF$2,怪物属性!$B$4:$F$29,4,FALSE))</f>
        <v>9.2544276132338528</v>
      </c>
      <c r="AG537" s="153">
        <f>$E537/(VLOOKUP(AG$2,怪物属性!$B$4:$F$29,3,FALSE)-$G537)/IF(AF537&lt;0,ABS(AF537),AF537)</f>
        <v>-1.5231263846945364</v>
      </c>
      <c r="AH537" s="152">
        <f>VLOOKUP(AH$2,怪物属性!$B$4:$F$29,5,FALSE)/($F537-VLOOKUP(AH$2,怪物属性!$B$4:$F$29,4,FALSE))</f>
        <v>10.378180710041139</v>
      </c>
      <c r="AI537" s="153">
        <f>$E537/(VLOOKUP(AI$2,怪物属性!$B$4:$F$29,3,FALSE)-$G537)/IF(AH537&lt;0,ABS(AH537),AH537)</f>
        <v>-1.5052032678087555</v>
      </c>
      <c r="AJ537" s="152">
        <f>VLOOKUP(AJ$2,怪物属性!$B$4:$F$29,5,FALSE)/($F537-VLOOKUP(AJ$2,怪物属性!$B$4:$F$29,4,FALSE))</f>
        <v>12.034217016029594</v>
      </c>
      <c r="AK537" s="153">
        <f>$E537/(VLOOKUP(AK$2,怪物属性!$B$4:$F$29,3,FALSE)-$G537)/IF(AJ537&lt;0,ABS(AJ537),AJ537)</f>
        <v>-1.4631669963082066</v>
      </c>
      <c r="AL537" s="152">
        <f>VLOOKUP(AL$2,怪物属性!$B$4:$F$29,5,FALSE)/($F537-VLOOKUP(AL$2,怪物属性!$B$4:$F$29,4,FALSE))</f>
        <v>13.385669125395152</v>
      </c>
      <c r="AM537" s="153">
        <f>$E537/(VLOOKUP(AM$2,怪物属性!$B$4:$F$29,3,FALSE)-$G537)/IF(AL537&lt;0,ABS(AL537),AL537)</f>
        <v>-1.5266164445919999</v>
      </c>
      <c r="AN537" s="152">
        <f>VLOOKUP(AN$2,怪物属性!$B$4:$F$29,5,FALSE)/($F537-VLOOKUP(AN$2,怪物属性!$B$4:$F$29,4,FALSE))</f>
        <v>15.29578410841993</v>
      </c>
      <c r="AO537" s="153">
        <f>$E537/(VLOOKUP(AO$2,怪物属性!$B$4:$F$29,3,FALSE)-$G537)/IF(AN537&lt;0,ABS(AN537),AN537)</f>
        <v>-1.579711869953661</v>
      </c>
      <c r="AP537" s="152">
        <f>VLOOKUP(AP$2,怪物属性!$B$4:$F$29,5,FALSE)/($F537-VLOOKUP(AP$2,怪物属性!$B$4:$F$29,4,FALSE))</f>
        <v>16.780964589008171</v>
      </c>
      <c r="AQ537" s="153">
        <f>$E537/(VLOOKUP(AQ$2,怪物属性!$B$4:$F$29,3,FALSE)-$G537)/IF(AP537&lt;0,ABS(AP537),AP537)</f>
        <v>-1.7959702079787825</v>
      </c>
      <c r="AR537" s="152">
        <f>VLOOKUP(AR$2,怪物属性!$B$4:$F$29,5,FALSE)/($F537-VLOOKUP(AR$2,怪物属性!$B$4:$F$29,4,FALSE))</f>
        <v>18.946205103201692</v>
      </c>
      <c r="AS537" s="153">
        <f>$E537/(VLOOKUP(AS$2,怪物属性!$B$4:$F$29,3,FALSE)-$G537)/IF(AR537&lt;0,ABS(AR537),AR537)</f>
        <v>-2.1263210266264068</v>
      </c>
      <c r="AT537" s="152">
        <f>VLOOKUP(AT$2,怪物属性!$B$4:$F$29,5,FALSE)/($F537-VLOOKUP(AT$2,怪物属性!$B$4:$F$29,4,FALSE))</f>
        <v>20.621250929521608</v>
      </c>
      <c r="AU537" s="153">
        <f>$E537/(VLOOKUP(AU$2,怪物属性!$B$4:$F$29,3,FALSE)-$G537)/IF(AT537&lt;0,ABS(AT537),AT537)</f>
        <v>-3.174603031505054</v>
      </c>
      <c r="AV537" s="152">
        <f>VLOOKUP(AV$2,怪物属性!$B$4:$F$29,5,FALSE)/($F537-VLOOKUP(AV$2,怪物属性!$B$4:$F$29,4,FALSE))</f>
        <v>23.108085321642356</v>
      </c>
      <c r="AW537" s="153">
        <f>$E537/(VLOOKUP(AW$2,怪物属性!$B$4:$F$29,3,FALSE)-$G537)/IF(AV537&lt;0,ABS(AV537),AV537)</f>
        <v>-10.719308815720513</v>
      </c>
      <c r="AX537" s="152">
        <f>VLOOKUP(AX$2,怪物属性!$B$4:$F$29,5,FALSE)/($F537-VLOOKUP(AX$2,怪物属性!$B$4:$F$29,4,FALSE))</f>
        <v>24.99272210499117</v>
      </c>
      <c r="AY537" s="153">
        <f>$E537/(VLOOKUP(AY$2,怪物属性!$B$4:$F$29,3,FALSE)-$G537)/IF(AX537&lt;0,ABS(AX537),AX537)</f>
        <v>5.283958993230887</v>
      </c>
      <c r="AZ537" s="152">
        <f>VLOOKUP(AZ$2,怪物属性!$B$4:$F$29,5,FALSE)/($F537-VLOOKUP(AZ$2,怪物属性!$B$4:$F$29,4,FALSE))</f>
        <v>27.639431616341032</v>
      </c>
      <c r="BA537" s="153">
        <f>$E537/(VLOOKUP(BA$2,怪物属性!$B$4:$F$29,3,FALSE)-$G537)/IF(AZ537&lt;0,ABS(AZ537),AZ537)</f>
        <v>1.5351457347071382</v>
      </c>
      <c r="BB537" s="152">
        <f>VLOOKUP(BB$2,怪物属性!$B$4:$F$29,5,FALSE)/($F537-VLOOKUP(BB$2,怪物属性!$B$4:$F$29,4,FALSE))</f>
        <v>29.677434240886019</v>
      </c>
      <c r="BC537" s="153">
        <f>$E537/(VLOOKUP(BC$2,怪物属性!$B$4:$F$29,3,FALSE)-$G537)/IF(BB537&lt;0,ABS(BB537),BB537)</f>
        <v>0.78740565341936097</v>
      </c>
      <c r="BD537" s="152">
        <f>VLOOKUP(BD$2,怪物属性!$B$4:$F$29,5,FALSE)/($F537-VLOOKUP(BD$2,怪物属性!$B$4:$F$29,4,FALSE))</f>
        <v>32.35677889899091</v>
      </c>
      <c r="BE537" s="153">
        <f>$E537/(VLOOKUP(BE$2,怪物属性!$B$4:$F$29,3,FALSE)-$G537)/IF(BD537&lt;0,ABS(BD537),BD537)</f>
        <v>0.38859681593140377</v>
      </c>
    </row>
    <row r="538" spans="1:57" x14ac:dyDescent="0.15">
      <c r="A538" s="30">
        <f>VLOOKUP(B538,装备升级!W:AB,静态模拟!C538+1,FALSE)+IF(静态模拟!D538=0,0,VLOOKUP(B538,装备强化!AP:AZ,静态模拟!D538+1,FALSE))</f>
        <v>11008</v>
      </c>
      <c r="B538" s="149">
        <v>45</v>
      </c>
      <c r="C538" s="149">
        <v>4</v>
      </c>
      <c r="D538" s="149">
        <v>4</v>
      </c>
      <c r="E538" s="149">
        <f t="shared" si="25"/>
        <v>91770</v>
      </c>
      <c r="F538" s="22">
        <f t="shared" si="26"/>
        <v>30590</v>
      </c>
      <c r="G538" s="22">
        <f t="shared" si="27"/>
        <v>15295</v>
      </c>
      <c r="H538" s="152">
        <f>VLOOKUP(H$2,怪物属性!$B$4:$F$29,5,FALSE)/($F538-VLOOKUP(H$2,怪物属性!$B$4:$F$29,4,FALSE))</f>
        <v>0.36474928727150763</v>
      </c>
      <c r="I538" s="153">
        <f>$E538/(VLOOKUP(I$2,怪物属性!$B$4:$F$29,3,FALSE)-$G538)/IF(H538&lt;0,ABS(H538),H538)</f>
        <v>-18.303322847524296</v>
      </c>
      <c r="J538" s="152">
        <f>VLOOKUP(J$2,怪物属性!$B$4:$F$29,5,FALSE)/($F538-VLOOKUP(J$2,怪物属性!$B$4:$F$29,4,FALSE))</f>
        <v>0.54158933693268096</v>
      </c>
      <c r="K538" s="153">
        <f>$E538/(VLOOKUP(K$2,怪物属性!$B$4:$F$29,3,FALSE)-$G538)/IF(J538&lt;0,ABS(J538),J538)</f>
        <v>-12.718286344814427</v>
      </c>
      <c r="L538" s="152">
        <f>VLOOKUP(L$2,怪物属性!$B$4:$F$29,5,FALSE)/($F538-VLOOKUP(L$2,怪物属性!$B$4:$F$29,4,FALSE))</f>
        <v>0.86209003870442047</v>
      </c>
      <c r="M538" s="153">
        <f>$E538/(VLOOKUP(M$2,怪物属性!$B$4:$F$29,3,FALSE)-$G538)/IF(L538&lt;0,ABS(L538),L538)</f>
        <v>-8.2532639034026172</v>
      </c>
      <c r="N538" s="152">
        <f>VLOOKUP(N$2,怪物属性!$B$4:$F$29,5,FALSE)/($F538-VLOOKUP(N$2,怪物属性!$B$4:$F$29,4,FALSE))</f>
        <v>1.1289969937141295</v>
      </c>
      <c r="O538" s="153">
        <f>$E538/(VLOOKUP(O$2,怪物属性!$B$4:$F$29,3,FALSE)-$G538)/IF(N538&lt;0,ABS(N538),N538)</f>
        <v>-6.5173619990841933</v>
      </c>
      <c r="P538" s="152">
        <f>VLOOKUP(P$2,怪物属性!$B$4:$F$29,5,FALSE)/($F538-VLOOKUP(P$2,怪物属性!$B$4:$F$29,4,FALSE))</f>
        <v>1.5765065832445255</v>
      </c>
      <c r="Q538" s="153">
        <f>$E538/(VLOOKUP(Q$2,怪物属性!$B$4:$F$29,3,FALSE)-$G538)/IF(P538&lt;0,ABS(P538),P538)</f>
        <v>-4.8335949781206695</v>
      </c>
      <c r="R538" s="152">
        <f>VLOOKUP(R$2,怪物属性!$B$4:$F$29,5,FALSE)/($F538-VLOOKUP(R$2,怪物属性!$B$4:$F$29,4,FALSE))</f>
        <v>1.9491226248572318</v>
      </c>
      <c r="S538" s="153">
        <f>$E538/(VLOOKUP(S$2,怪物属性!$B$4:$F$29,3,FALSE)-$G538)/IF(R538&lt;0,ABS(R538),R538)</f>
        <v>-4.0627079706674243</v>
      </c>
      <c r="T538" s="152">
        <f>VLOOKUP(T$2,怪物属性!$B$4:$F$29,5,FALSE)/($F538-VLOOKUP(T$2,怪物属性!$B$4:$F$29,4,FALSE))</f>
        <v>2.5300264734568763</v>
      </c>
      <c r="U538" s="153">
        <f>$E538/(VLOOKUP(U$2,怪物属性!$B$4:$F$29,3,FALSE)-$G538)/IF(T538&lt;0,ABS(T538),T538)</f>
        <v>-3.2513757373180736</v>
      </c>
      <c r="V538" s="152">
        <f>VLOOKUP(V$2,怪物属性!$B$4:$F$29,5,FALSE)/($F538-VLOOKUP(V$2,怪物属性!$B$4:$F$29,4,FALSE))</f>
        <v>2.9873772791023843</v>
      </c>
      <c r="W538" s="153">
        <f>$E538/(VLOOKUP(W$2,怪物属性!$B$4:$F$29,3,FALSE)-$G538)/IF(V538&lt;0,ABS(V538),V538)</f>
        <v>-2.8661367345705133</v>
      </c>
      <c r="X538" s="152">
        <f>VLOOKUP(X$2,怪物属性!$B$4:$F$29,5,FALSE)/($F538-VLOOKUP(X$2,怪物属性!$B$4:$F$29,4,FALSE))</f>
        <v>3.7029049451131271</v>
      </c>
      <c r="Y538" s="153">
        <f>$E538/(VLOOKUP(Y$2,怪物属性!$B$4:$F$29,3,FALSE)-$G538)/IF(X538&lt;0,ABS(X538),X538)</f>
        <v>-2.4112906084871844</v>
      </c>
      <c r="Z538" s="152">
        <f>VLOOKUP(Z$2,怪物属性!$B$4:$F$29,5,FALSE)/($F538-VLOOKUP(Z$2,怪物属性!$B$4:$F$29,4,FALSE))</f>
        <v>4.2596396460428583</v>
      </c>
      <c r="AA538" s="153">
        <f>$E538/(VLOOKUP(AA$2,怪物属性!$B$4:$F$29,3,FALSE)-$G538)/IF(Z538&lt;0,ABS(Z538),Z538)</f>
        <v>-2.1914429800964226</v>
      </c>
      <c r="AB538" s="152">
        <f>VLOOKUP(AB$2,怪物属性!$B$4:$F$29,5,FALSE)/($F538-VLOOKUP(AB$2,怪物属性!$B$4:$F$29,4,FALSE))</f>
        <v>6.8671235905372541</v>
      </c>
      <c r="AC538" s="153">
        <f>$E538/(VLOOKUP(AC$2,怪物属性!$B$4:$F$29,3,FALSE)-$G538)/IF(AB538&lt;0,ABS(AB538),AB538)</f>
        <v>-1.7205708583817263</v>
      </c>
      <c r="AD538" s="152">
        <f>VLOOKUP(AD$2,怪物属性!$B$4:$F$29,5,FALSE)/($F538-VLOOKUP(AD$2,怪物属性!$B$4:$F$29,4,FALSE))</f>
        <v>7.8197893012694042</v>
      </c>
      <c r="AE538" s="153">
        <f>$E538/(VLOOKUP(AE$2,怪物属性!$B$4:$F$29,3,FALSE)-$G538)/IF(AD538&lt;0,ABS(AD538),AD538)</f>
        <v>-1.6404263792151144</v>
      </c>
      <c r="AF538" s="152">
        <f>VLOOKUP(AF$2,怪物属性!$B$4:$F$29,5,FALSE)/($F538-VLOOKUP(AF$2,怪物属性!$B$4:$F$29,4,FALSE))</f>
        <v>9.2404996613740682</v>
      </c>
      <c r="AG538" s="153">
        <f>$E538/(VLOOKUP(AG$2,怪物属性!$B$4:$F$29,3,FALSE)-$G538)/IF(AF538&lt;0,ABS(AF538),AF538)</f>
        <v>-1.5227355318598645</v>
      </c>
      <c r="AH538" s="152">
        <f>VLOOKUP(AH$2,怪物属性!$B$4:$F$29,5,FALSE)/($F538-VLOOKUP(AH$2,怪物属性!$B$4:$F$29,4,FALSE))</f>
        <v>10.362391602008216</v>
      </c>
      <c r="AI538" s="153">
        <f>$E538/(VLOOKUP(AI$2,怪物属性!$B$4:$F$29,3,FALSE)-$G538)/IF(AH538&lt;0,ABS(AH538),AH538)</f>
        <v>-1.5043423966736467</v>
      </c>
      <c r="AJ538" s="152">
        <f>VLOOKUP(AJ$2,怪物属性!$B$4:$F$29,5,FALSE)/($F538-VLOOKUP(AJ$2,怪物属性!$B$4:$F$29,4,FALSE))</f>
        <v>12.015697137580794</v>
      </c>
      <c r="AK538" s="153">
        <f>$E538/(VLOOKUP(AK$2,怪物属性!$B$4:$F$29,3,FALSE)-$G538)/IF(AJ538&lt;0,ABS(AJ538),AJ538)</f>
        <v>-1.4617242896963176</v>
      </c>
      <c r="AL538" s="152">
        <f>VLOOKUP(AL$2,怪物属性!$B$4:$F$29,5,FALSE)/($F538-VLOOKUP(AL$2,怪物属性!$B$4:$F$29,4,FALSE))</f>
        <v>13.364805361804933</v>
      </c>
      <c r="AM538" s="153">
        <f>$E538/(VLOOKUP(AM$2,怪物属性!$B$4:$F$29,3,FALSE)-$G538)/IF(AL538&lt;0,ABS(AL538),AL538)</f>
        <v>-1.5242047056893593</v>
      </c>
      <c r="AN538" s="152">
        <f>VLOOKUP(AN$2,怪物属性!$B$4:$F$29,5,FALSE)/($F538-VLOOKUP(AN$2,怪物属性!$B$4:$F$29,4,FALSE))</f>
        <v>15.271647796757268</v>
      </c>
      <c r="AO538" s="153">
        <f>$E538/(VLOOKUP(AO$2,怪物属性!$B$4:$F$29,3,FALSE)-$G538)/IF(AN538&lt;0,ABS(AN538),AN538)</f>
        <v>-1.5759702932900392</v>
      </c>
      <c r="AP538" s="152">
        <f>VLOOKUP(AP$2,怪物属性!$B$4:$F$29,5,FALSE)/($F538-VLOOKUP(AP$2,怪物属性!$B$4:$F$29,4,FALSE))</f>
        <v>16.754119340905454</v>
      </c>
      <c r="AQ538" s="153">
        <f>$E538/(VLOOKUP(AQ$2,怪物属性!$B$4:$F$29,3,FALSE)-$G538)/IF(AP538&lt;0,ABS(AP538),AP538)</f>
        <v>-1.7894344639985718</v>
      </c>
      <c r="AR538" s="152">
        <f>VLOOKUP(AR$2,怪物属性!$B$4:$F$29,5,FALSE)/($F538-VLOOKUP(AR$2,怪物属性!$B$4:$F$29,4,FALSE))</f>
        <v>18.915463248417979</v>
      </c>
      <c r="AS538" s="153">
        <f>$E538/(VLOOKUP(AS$2,怪物属性!$B$4:$F$29,3,FALSE)-$G538)/IF(AR538&lt;0,ABS(AR538),AR538)</f>
        <v>-2.1139809043756581</v>
      </c>
      <c r="AT538" s="152">
        <f>VLOOKUP(AT$2,怪物属性!$B$4:$F$29,5,FALSE)/($F538-VLOOKUP(AT$2,怪物属性!$B$4:$F$29,4,FALSE))</f>
        <v>20.587230883444693</v>
      </c>
      <c r="AU538" s="153">
        <f>$E538/(VLOOKUP(AU$2,怪物属性!$B$4:$F$29,3,FALSE)-$G538)/IF(AT538&lt;0,ABS(AT538),AT538)</f>
        <v>-3.1391672308561986</v>
      </c>
      <c r="AV538" s="152">
        <f>VLOOKUP(AV$2,怪物属性!$B$4:$F$29,5,FALSE)/($F538-VLOOKUP(AV$2,怪物属性!$B$4:$F$29,4,FALSE))</f>
        <v>23.069186095446511</v>
      </c>
      <c r="AW538" s="153">
        <f>$E538/(VLOOKUP(AW$2,怪物属性!$B$4:$F$29,3,FALSE)-$G538)/IF(AV538&lt;0,ABS(AV538),AV538)</f>
        <v>-10.200086441460469</v>
      </c>
      <c r="AX538" s="152">
        <f>VLOOKUP(AX$2,怪物属性!$B$4:$F$29,5,FALSE)/($F538-VLOOKUP(AX$2,怪物属性!$B$4:$F$29,4,FALSE))</f>
        <v>24.949744207041828</v>
      </c>
      <c r="AY538" s="153">
        <f>$E538/(VLOOKUP(AY$2,怪物属性!$B$4:$F$29,3,FALSE)-$G538)/IF(AX538&lt;0,ABS(AX538),AX538)</f>
        <v>5.4572611606673105</v>
      </c>
      <c r="AZ538" s="152">
        <f>VLOOKUP(AZ$2,怪物属性!$B$4:$F$29,5,FALSE)/($F538-VLOOKUP(AZ$2,怪物属性!$B$4:$F$29,4,FALSE))</f>
        <v>27.590425531914892</v>
      </c>
      <c r="BA538" s="153">
        <f>$E538/(VLOOKUP(BA$2,怪物属性!$B$4:$F$29,3,FALSE)-$G538)/IF(AZ538&lt;0,ABS(AZ538),AZ538)</f>
        <v>1.5542774982027319</v>
      </c>
      <c r="BB538" s="152">
        <f>VLOOKUP(BB$2,怪物属性!$B$4:$F$29,5,FALSE)/($F538-VLOOKUP(BB$2,怪物属性!$B$4:$F$29,4,FALSE))</f>
        <v>29.622754491017965</v>
      </c>
      <c r="BC538" s="153">
        <f>$E538/(VLOOKUP(BC$2,怪物属性!$B$4:$F$29,3,FALSE)-$G538)/IF(BB538&lt;0,ABS(BB538),BB538)</f>
        <v>0.79394062972169266</v>
      </c>
      <c r="BD538" s="152">
        <f>VLOOKUP(BD$2,怪物属性!$B$4:$F$29,5,FALSE)/($F538-VLOOKUP(BD$2,怪物属性!$B$4:$F$29,4,FALSE))</f>
        <v>32.292252467843255</v>
      </c>
      <c r="BE538" s="153">
        <f>$E538/(VLOOKUP(BE$2,怪物属性!$B$4:$F$29,3,FALSE)-$G538)/IF(BD538&lt;0,ABS(BD538),BD538)</f>
        <v>0.3909558568499944</v>
      </c>
    </row>
    <row r="539" spans="1:57" x14ac:dyDescent="0.15">
      <c r="A539" s="30">
        <f>VLOOKUP(B539,装备升级!W:AB,静态模拟!C539+1,FALSE)+IF(静态模拟!D539=0,0,VLOOKUP(B539,装备强化!AP:AZ,静态模拟!D539+1,FALSE))</f>
        <v>15509</v>
      </c>
      <c r="B539" s="149">
        <v>45</v>
      </c>
      <c r="C539" s="149">
        <v>4</v>
      </c>
      <c r="D539" s="149">
        <v>5</v>
      </c>
      <c r="E539" s="149">
        <f t="shared" si="25"/>
        <v>91890</v>
      </c>
      <c r="F539" s="22">
        <f t="shared" si="26"/>
        <v>30630</v>
      </c>
      <c r="G539" s="22">
        <f t="shared" si="27"/>
        <v>15315</v>
      </c>
      <c r="H539" s="152">
        <f>VLOOKUP(H$2,怪物属性!$B$4:$F$29,5,FALSE)/($F539-VLOOKUP(H$2,怪物属性!$B$4:$F$29,4,FALSE))</f>
        <v>0.36426059286551665</v>
      </c>
      <c r="I539" s="153">
        <f>$E539/(VLOOKUP(I$2,怪物属性!$B$4:$F$29,3,FALSE)-$G539)/IF(H539&lt;0,ABS(H539),H539)</f>
        <v>-18.325181982595801</v>
      </c>
      <c r="J539" s="152">
        <f>VLOOKUP(J$2,怪物属性!$B$4:$F$29,5,FALSE)/($F539-VLOOKUP(J$2,怪物属性!$B$4:$F$29,4,FALSE))</f>
        <v>0.54085930918281377</v>
      </c>
      <c r="K539" s="153">
        <f>$E539/(VLOOKUP(K$2,怪物属性!$B$4:$F$29,3,FALSE)-$G539)/IF(J539&lt;0,ABS(J539),J539)</f>
        <v>-12.732991711850032</v>
      </c>
      <c r="L539" s="152">
        <f>VLOOKUP(L$2,怪物属性!$B$4:$F$29,5,FALSE)/($F539-VLOOKUP(L$2,怪物属性!$B$4:$F$29,4,FALSE))</f>
        <v>0.86092086526073097</v>
      </c>
      <c r="M539" s="153">
        <f>$E539/(VLOOKUP(M$2,怪物属性!$B$4:$F$29,3,FALSE)-$G539)/IF(L539&lt;0,ABS(L539),L539)</f>
        <v>-8.2624669977356078</v>
      </c>
      <c r="N539" s="152">
        <f>VLOOKUP(N$2,怪物属性!$B$4:$F$29,5,FALSE)/($F539-VLOOKUP(N$2,怪物属性!$B$4:$F$29,4,FALSE))</f>
        <v>1.1274563318777293</v>
      </c>
      <c r="O539" s="153">
        <f>$E539/(VLOOKUP(O$2,怪物属性!$B$4:$F$29,3,FALSE)-$G539)/IF(N539&lt;0,ABS(N539),N539)</f>
        <v>-6.5243394116461113</v>
      </c>
      <c r="P539" s="152">
        <f>VLOOKUP(P$2,怪物属性!$B$4:$F$29,5,FALSE)/($F539-VLOOKUP(P$2,怪物属性!$B$4:$F$29,4,FALSE))</f>
        <v>1.5743417213086615</v>
      </c>
      <c r="Q539" s="153">
        <f>$E539/(VLOOKUP(Q$2,怪物属性!$B$4:$F$29,3,FALSE)-$G539)/IF(P539&lt;0,ABS(P539),P539)</f>
        <v>-4.8385353570091008</v>
      </c>
      <c r="R539" s="152">
        <f>VLOOKUP(R$2,怪物属性!$B$4:$F$29,5,FALSE)/($F539-VLOOKUP(R$2,怪物属性!$B$4:$F$29,4,FALSE))</f>
        <v>1.9464279542391041</v>
      </c>
      <c r="S539" s="153">
        <f>$E539/(VLOOKUP(S$2,怪物属性!$B$4:$F$29,3,FALSE)-$G539)/IF(R539&lt;0,ABS(R539),R539)</f>
        <v>-4.0666341850284535</v>
      </c>
      <c r="T539" s="152">
        <f>VLOOKUP(T$2,怪物属性!$B$4:$F$29,5,FALSE)/($F539-VLOOKUP(T$2,怪物属性!$B$4:$F$29,4,FALSE))</f>
        <v>2.5265061917350771</v>
      </c>
      <c r="U539" s="153">
        <f>$E539/(VLOOKUP(U$2,怪物属性!$B$4:$F$29,3,FALSE)-$G539)/IF(T539&lt;0,ABS(T539),T539)</f>
        <v>-3.2543292638553361</v>
      </c>
      <c r="V539" s="152">
        <f>VLOOKUP(V$2,怪物属性!$B$4:$F$29,5,FALSE)/($F539-VLOOKUP(V$2,怪物属性!$B$4:$F$29,4,FALSE))</f>
        <v>2.9831932773109244</v>
      </c>
      <c r="W539" s="153">
        <f>$E539/(VLOOKUP(W$2,怪物属性!$B$4:$F$29,3,FALSE)-$G539)/IF(V539&lt;0,ABS(V539),V539)</f>
        <v>-2.8685568430137538</v>
      </c>
      <c r="X539" s="152">
        <f>VLOOKUP(X$2,怪物属性!$B$4:$F$29,5,FALSE)/($F539-VLOOKUP(X$2,怪物属性!$B$4:$F$29,4,FALSE))</f>
        <v>3.69768425504917</v>
      </c>
      <c r="Y539" s="153">
        <f>$E539/(VLOOKUP(Y$2,怪物属性!$B$4:$F$29,3,FALSE)-$G539)/IF(X539&lt;0,ABS(X539),X539)</f>
        <v>-2.4131567886882532</v>
      </c>
      <c r="Z539" s="152">
        <f>VLOOKUP(Z$2,怪物属性!$B$4:$F$29,5,FALSE)/($F539-VLOOKUP(Z$2,怪物属性!$B$4:$F$29,4,FALSE))</f>
        <v>4.2535931012456087</v>
      </c>
      <c r="AA539" s="153">
        <f>$E539/(VLOOKUP(AA$2,怪物属性!$B$4:$F$29,3,FALSE)-$G539)/IF(Z539&lt;0,ABS(Z539),Z539)</f>
        <v>-2.1929664602060108</v>
      </c>
      <c r="AB539" s="152">
        <f>VLOOKUP(AB$2,怪物属性!$B$4:$F$29,5,FALSE)/($F539-VLOOKUP(AB$2,怪物属性!$B$4:$F$29,4,FALSE))</f>
        <v>6.8570167046876147</v>
      </c>
      <c r="AC539" s="153">
        <f>$E539/(VLOOKUP(AC$2,怪物属性!$B$4:$F$29,3,FALSE)-$G539)/IF(AB539&lt;0,ABS(AB539),AB539)</f>
        <v>-1.7209286681593499</v>
      </c>
      <c r="AD539" s="152">
        <f>VLOOKUP(AD$2,怪物属性!$B$4:$F$29,5,FALSE)/($F539-VLOOKUP(AD$2,怪物属性!$B$4:$F$29,4,FALSE))</f>
        <v>7.8081626584395796</v>
      </c>
      <c r="AE539" s="153">
        <f>$E539/(VLOOKUP(AE$2,怪物属性!$B$4:$F$29,3,FALSE)-$G539)/IF(AD539&lt;0,ABS(AD539),AD539)</f>
        <v>-1.640431224808351</v>
      </c>
      <c r="AF539" s="152">
        <f>VLOOKUP(AF$2,怪物属性!$B$4:$F$29,5,FALSE)/($F539-VLOOKUP(AF$2,怪物属性!$B$4:$F$29,4,FALSE))</f>
        <v>9.2266135697648206</v>
      </c>
      <c r="AG539" s="153">
        <f>$E539/(VLOOKUP(AG$2,怪物属性!$B$4:$F$29,3,FALSE)-$G539)/IF(AF539&lt;0,ABS(AF539),AF539)</f>
        <v>-1.522353043900798</v>
      </c>
      <c r="AH539" s="152">
        <f>VLOOKUP(AH$2,怪物属性!$B$4:$F$29,5,FALSE)/($F539-VLOOKUP(AH$2,怪物属性!$B$4:$F$29,4,FALSE))</f>
        <v>10.346650463314598</v>
      </c>
      <c r="AI539" s="153">
        <f>$E539/(VLOOKUP(AI$2,怪物属性!$B$4:$F$29,3,FALSE)-$G539)/IF(AH539&lt;0,ABS(AH539),AH539)</f>
        <v>-1.5034933201766207</v>
      </c>
      <c r="AJ539" s="152">
        <f>VLOOKUP(AJ$2,怪物属性!$B$4:$F$29,5,FALSE)/($F539-VLOOKUP(AJ$2,怪物属性!$B$4:$F$29,4,FALSE))</f>
        <v>11.997234173325138</v>
      </c>
      <c r="AK539" s="153">
        <f>$E539/(VLOOKUP(AK$2,怪物属性!$B$4:$F$29,3,FALSE)-$G539)/IF(AJ539&lt;0,ABS(AJ539),AJ539)</f>
        <v>-1.4602984461457733</v>
      </c>
      <c r="AL539" s="152">
        <f>VLOOKUP(AL$2,怪物属性!$B$4:$F$29,5,FALSE)/($F539-VLOOKUP(AL$2,怪物属性!$B$4:$F$29,4,FALSE))</f>
        <v>13.344006536202</v>
      </c>
      <c r="AM539" s="153">
        <f>$E539/(VLOOKUP(AM$2,怪物属性!$B$4:$F$29,3,FALSE)-$G539)/IF(AL539&lt;0,ABS(AL539),AL539)</f>
        <v>-1.5218204716363892</v>
      </c>
      <c r="AN539" s="152">
        <f>VLOOKUP(AN$2,怪物属性!$B$4:$F$29,5,FALSE)/($F539-VLOOKUP(AN$2,怪物属性!$B$4:$F$29,4,FALSE))</f>
        <v>15.247587537910119</v>
      </c>
      <c r="AO539" s="153">
        <f>$E539/(VLOOKUP(AO$2,怪物属性!$B$4:$F$29,3,FALSE)-$G539)/IF(AN539&lt;0,ABS(AN539),AN539)</f>
        <v>-1.5722742322837553</v>
      </c>
      <c r="AP539" s="152">
        <f>VLOOKUP(AP$2,怪物属性!$B$4:$F$29,5,FALSE)/($F539-VLOOKUP(AP$2,怪物属性!$B$4:$F$29,4,FALSE))</f>
        <v>16.727359846669859</v>
      </c>
      <c r="AQ539" s="153">
        <f>$E539/(VLOOKUP(AQ$2,怪物属性!$B$4:$F$29,3,FALSE)-$G539)/IF(AP539&lt;0,ABS(AP539),AP539)</f>
        <v>-1.7829910101284234</v>
      </c>
      <c r="AR539" s="152">
        <f>VLOOKUP(AR$2,怪物属性!$B$4:$F$29,5,FALSE)/($F539-VLOOKUP(AR$2,怪物属性!$B$4:$F$29,4,FALSE))</f>
        <v>18.884820994654138</v>
      </c>
      <c r="AS539" s="153">
        <f>$E539/(VLOOKUP(AS$2,怪物属性!$B$4:$F$29,3,FALSE)-$G539)/IF(AR539&lt;0,ABS(AR539),AR539)</f>
        <v>-2.1018628954372094</v>
      </c>
      <c r="AT539" s="152">
        <f>VLOOKUP(AT$2,怪物属性!$B$4:$F$29,5,FALSE)/($F539-VLOOKUP(AT$2,怪物属性!$B$4:$F$29,4,FALSE))</f>
        <v>20.553322902083504</v>
      </c>
      <c r="AU539" s="153">
        <f>$E539/(VLOOKUP(AU$2,怪物属性!$B$4:$F$29,3,FALSE)-$G539)/IF(AT539&lt;0,ABS(AT539),AT539)</f>
        <v>-3.1047291138276858</v>
      </c>
      <c r="AV539" s="152">
        <f>VLOOKUP(AV$2,怪物属性!$B$4:$F$29,5,FALSE)/($F539-VLOOKUP(AV$2,怪物属性!$B$4:$F$29,4,FALSE))</f>
        <v>23.03041761196538</v>
      </c>
      <c r="AW539" s="153">
        <f>$E539/(VLOOKUP(AW$2,怪物属性!$B$4:$F$29,3,FALSE)-$G539)/IF(AV539&lt;0,ABS(AV539),AV539)</f>
        <v>-9.7315626227754706</v>
      </c>
      <c r="AX539" s="152">
        <f>VLOOKUP(AX$2,怪物属性!$B$4:$F$29,5,FALSE)/($F539-VLOOKUP(AX$2,怪物属性!$B$4:$F$29,4,FALSE))</f>
        <v>24.906913866357666</v>
      </c>
      <c r="AY539" s="153">
        <f>$E539/(VLOOKUP(AY$2,怪物属性!$B$4:$F$29,3,FALSE)-$G539)/IF(AX539&lt;0,ABS(AX539),AX539)</f>
        <v>5.6411881419699306</v>
      </c>
      <c r="AZ539" s="152">
        <f>VLOOKUP(AZ$2,怪物属性!$B$4:$F$29,5,FALSE)/($F539-VLOOKUP(AZ$2,怪物属性!$B$4:$F$29,4,FALSE))</f>
        <v>27.541592920353981</v>
      </c>
      <c r="BA539" s="153">
        <f>$E539/(VLOOKUP(BA$2,怪物属性!$B$4:$F$29,3,FALSE)-$G539)/IF(AZ539&lt;0,ABS(AZ539),AZ539)</f>
        <v>1.5737775134498073</v>
      </c>
      <c r="BB539" s="152">
        <f>VLOOKUP(BB$2,怪物属性!$B$4:$F$29,5,FALSE)/($F539-VLOOKUP(BB$2,怪物属性!$B$4:$F$29,4,FALSE))</f>
        <v>29.568275862068965</v>
      </c>
      <c r="BC539" s="153">
        <f>$E539/(VLOOKUP(BC$2,怪物属性!$B$4:$F$29,3,FALSE)-$G539)/IF(BB539&lt;0,ABS(BB539),BB539)</f>
        <v>0.80054678750623931</v>
      </c>
      <c r="BD539" s="152">
        <f>VLOOKUP(BD$2,怪物属性!$B$4:$F$29,5,FALSE)/($F539-VLOOKUP(BD$2,怪物属性!$B$4:$F$29,4,FALSE))</f>
        <v>32.227982883869039</v>
      </c>
      <c r="BE539" s="153">
        <f>$E539/(VLOOKUP(BE$2,怪物属性!$B$4:$F$29,3,FALSE)-$G539)/IF(BD539&lt;0,ABS(BD539),BD539)</f>
        <v>0.39332995955663214</v>
      </c>
    </row>
    <row r="540" spans="1:57" x14ac:dyDescent="0.15">
      <c r="A540" s="30">
        <f>VLOOKUP(B540,装备升级!W:AB,静态模拟!C540+1,FALSE)+IF(静态模拟!D540=0,0,VLOOKUP(B540,装备强化!AP:AZ,静态模拟!D540+1,FALSE))</f>
        <v>21709</v>
      </c>
      <c r="B540" s="149">
        <v>45</v>
      </c>
      <c r="C540" s="149">
        <v>4</v>
      </c>
      <c r="D540" s="149">
        <v>6</v>
      </c>
      <c r="E540" s="149">
        <f t="shared" si="25"/>
        <v>92010</v>
      </c>
      <c r="F540" s="22">
        <f t="shared" si="26"/>
        <v>30670</v>
      </c>
      <c r="G540" s="22">
        <f t="shared" si="27"/>
        <v>15335</v>
      </c>
      <c r="H540" s="152">
        <f>VLOOKUP(H$2,怪物属性!$B$4:$F$29,5,FALSE)/($F540-VLOOKUP(H$2,怪物属性!$B$4:$F$29,4,FALSE))</f>
        <v>0.36377320622177622</v>
      </c>
      <c r="I540" s="153">
        <f>$E540/(VLOOKUP(I$2,怪物属性!$B$4:$F$29,3,FALSE)-$G540)/IF(H540&lt;0,ABS(H540),H540)</f>
        <v>-18.347041726489142</v>
      </c>
      <c r="J540" s="152">
        <f>VLOOKUP(J$2,怪物属性!$B$4:$F$29,5,FALSE)/($F540-VLOOKUP(J$2,怪物属性!$B$4:$F$29,4,FALSE))</f>
        <v>0.54013124684502778</v>
      </c>
      <c r="K540" s="153">
        <f>$E540/(VLOOKUP(K$2,怪物属性!$B$4:$F$29,3,FALSE)-$G540)/IF(J540&lt;0,ABS(J540),J540)</f>
        <v>-12.747697820946525</v>
      </c>
      <c r="L540" s="152">
        <f>VLOOKUP(L$2,怪物属性!$B$4:$F$29,5,FALSE)/($F540-VLOOKUP(L$2,怪物属性!$B$4:$F$29,4,FALSE))</f>
        <v>0.85975485880679892</v>
      </c>
      <c r="M540" s="153">
        <f>$E540/(VLOOKUP(M$2,怪物属性!$B$4:$F$29,3,FALSE)-$G540)/IF(L540&lt;0,ABS(L540),L540)</f>
        <v>-8.2716708609710832</v>
      </c>
      <c r="N540" s="152">
        <f>VLOOKUP(N$2,怪物属性!$B$4:$F$29,5,FALSE)/($F540-VLOOKUP(N$2,怪物属性!$B$4:$F$29,4,FALSE))</f>
        <v>1.1259198691741619</v>
      </c>
      <c r="O540" s="153">
        <f>$E540/(VLOOKUP(O$2,怪物属性!$B$4:$F$29,3,FALSE)-$G540)/IF(N540&lt;0,ABS(N540),N540)</f>
        <v>-6.5313177345391127</v>
      </c>
      <c r="P540" s="152">
        <f>VLOOKUP(P$2,怪物属性!$B$4:$F$29,5,FALSE)/($F540-VLOOKUP(P$2,怪物属性!$B$4:$F$29,4,FALSE))</f>
        <v>1.572182796804827</v>
      </c>
      <c r="Q540" s="153">
        <f>$E540/(VLOOKUP(Q$2,怪物属性!$B$4:$F$29,3,FALSE)-$G540)/IF(P540&lt;0,ABS(P540),P540)</f>
        <v>-4.8434767060341706</v>
      </c>
      <c r="R540" s="152">
        <f>VLOOKUP(R$2,怪物属性!$B$4:$F$29,5,FALSE)/($F540-VLOOKUP(R$2,怪物属性!$B$4:$F$29,4,FALSE))</f>
        <v>1.9437407241224589</v>
      </c>
      <c r="S540" s="153">
        <f>$E540/(VLOOKUP(S$2,怪物属性!$B$4:$F$29,3,FALSE)-$G540)/IF(R540&lt;0,ABS(R540),R540)</f>
        <v>-4.0705615532357307</v>
      </c>
      <c r="T540" s="152">
        <f>VLOOKUP(T$2,怪物属性!$B$4:$F$29,5,FALSE)/($F540-VLOOKUP(T$2,怪物属性!$B$4:$F$29,4,FALSE))</f>
        <v>2.5229956926497152</v>
      </c>
      <c r="U540" s="153">
        <f>$E540/(VLOOKUP(U$2,怪物属性!$B$4:$F$29,3,FALSE)-$G540)/IF(T540&lt;0,ABS(T540),T540)</f>
        <v>-3.2572840437049706</v>
      </c>
      <c r="V540" s="152">
        <f>VLOOKUP(V$2,怪物属性!$B$4:$F$29,5,FALSE)/($F540-VLOOKUP(V$2,怪物属性!$B$4:$F$29,4,FALSE))</f>
        <v>2.9790209790209792</v>
      </c>
      <c r="W540" s="153">
        <f>$E540/(VLOOKUP(W$2,怪物属性!$B$4:$F$29,3,FALSE)-$G540)/IF(V540&lt;0,ABS(V540),V540)</f>
        <v>-2.8709784267980067</v>
      </c>
      <c r="X540" s="152">
        <f>VLOOKUP(X$2,怪物属性!$B$4:$F$29,5,FALSE)/($F540-VLOOKUP(X$2,怪物属性!$B$4:$F$29,4,FALSE))</f>
        <v>3.692478265460561</v>
      </c>
      <c r="Y540" s="153">
        <f>$E540/(VLOOKUP(Y$2,怪物属性!$B$4:$F$29,3,FALSE)-$G540)/IF(X540&lt;0,ABS(X540),X540)</f>
        <v>-2.4150246031609615</v>
      </c>
      <c r="Z540" s="152">
        <f>VLOOKUP(Z$2,怪物属性!$B$4:$F$29,5,FALSE)/($F540-VLOOKUP(Z$2,怪物属性!$B$4:$F$29,4,FALSE))</f>
        <v>4.2475636982175127</v>
      </c>
      <c r="AA540" s="153">
        <f>$E540/(VLOOKUP(AA$2,怪物属性!$B$4:$F$29,3,FALSE)-$G540)/IF(Z540&lt;0,ABS(Z540),Z540)</f>
        <v>-2.1944918806358853</v>
      </c>
      <c r="AB540" s="152">
        <f>VLOOKUP(AB$2,怪物属性!$B$4:$F$29,5,FALSE)/($F540-VLOOKUP(AB$2,怪物属性!$B$4:$F$29,4,FALSE))</f>
        <v>6.8469395253141307</v>
      </c>
      <c r="AC540" s="153">
        <f>$E540/(VLOOKUP(AC$2,怪物属性!$B$4:$F$29,3,FALSE)-$G540)/IF(AB540&lt;0,ABS(AB540),AB540)</f>
        <v>-1.7212912429951457</v>
      </c>
      <c r="AD540" s="152">
        <f>VLOOKUP(AD$2,怪物属性!$B$4:$F$29,5,FALSE)/($F540-VLOOKUP(AD$2,怪物属性!$B$4:$F$29,4,FALSE))</f>
        <v>7.7965705378020269</v>
      </c>
      <c r="AE540" s="153">
        <f>$E540/(VLOOKUP(AE$2,怪物属性!$B$4:$F$29,3,FALSE)-$G540)/IF(AD540&lt;0,ABS(AD540),AD540)</f>
        <v>-1.6404423960551615</v>
      </c>
      <c r="AF540" s="152">
        <f>VLOOKUP(AF$2,怪物属性!$B$4:$F$29,5,FALSE)/($F540-VLOOKUP(AF$2,怪物属性!$B$4:$F$29,4,FALSE))</f>
        <v>9.2127691499737416</v>
      </c>
      <c r="AG540" s="153">
        <f>$E540/(VLOOKUP(AG$2,怪物属性!$B$4:$F$29,3,FALSE)-$G540)/IF(AF540&lt;0,ABS(AF540),AF540)</f>
        <v>-1.5219788443326465</v>
      </c>
      <c r="AH540" s="152">
        <f>VLOOKUP(AH$2,怪物属性!$B$4:$F$29,5,FALSE)/($F540-VLOOKUP(AH$2,怪物属性!$B$4:$F$29,4,FALSE))</f>
        <v>10.330957075686333</v>
      </c>
      <c r="AI540" s="153">
        <f>$E540/(VLOOKUP(AI$2,怪物属性!$B$4:$F$29,3,FALSE)-$G540)/IF(AH540&lt;0,ABS(AH540),AH540)</f>
        <v>-1.5026559189186073</v>
      </c>
      <c r="AJ540" s="152">
        <f>VLOOKUP(AJ$2,怪物属性!$B$4:$F$29,5,FALSE)/($F540-VLOOKUP(AJ$2,怪物属性!$B$4:$F$29,4,FALSE))</f>
        <v>11.978827861307149</v>
      </c>
      <c r="AK540" s="153">
        <f>$E540/(VLOOKUP(AK$2,怪物属性!$B$4:$F$29,3,FALSE)-$G540)/IF(AJ540&lt;0,ABS(AJ540),AJ540)</f>
        <v>-1.4588892734849344</v>
      </c>
      <c r="AL540" s="152">
        <f>VLOOKUP(AL$2,怪物属性!$B$4:$F$29,5,FALSE)/($F540-VLOOKUP(AL$2,怪物属性!$B$4:$F$29,4,FALSE))</f>
        <v>13.323272345880433</v>
      </c>
      <c r="AM540" s="153">
        <f>$E540/(VLOOKUP(AM$2,怪物属性!$B$4:$F$29,3,FALSE)-$G540)/IF(AL540&lt;0,ABS(AL540),AL540)</f>
        <v>-1.5194633793327639</v>
      </c>
      <c r="AN540" s="152">
        <f>VLOOKUP(AN$2,怪物属性!$B$4:$F$29,5,FALSE)/($F540-VLOOKUP(AN$2,怪物属性!$B$4:$F$29,4,FALSE))</f>
        <v>15.223602972983601</v>
      </c>
      <c r="AO540" s="153">
        <f>$E540/(VLOOKUP(AO$2,怪物属性!$B$4:$F$29,3,FALSE)-$G540)/IF(AN540&lt;0,ABS(AN540),AN540)</f>
        <v>-1.5686229781521877</v>
      </c>
      <c r="AP540" s="152">
        <f>VLOOKUP(AP$2,怪物属性!$B$4:$F$29,5,FALSE)/($F540-VLOOKUP(AP$2,怪物属性!$B$4:$F$29,4,FALSE))</f>
        <v>16.700685696061235</v>
      </c>
      <c r="AQ540" s="153">
        <f>$E540/(VLOOKUP(AQ$2,怪物属性!$B$4:$F$29,3,FALSE)-$G540)/IF(AP540&lt;0,ABS(AP540),AP540)</f>
        <v>-1.7766380606841696</v>
      </c>
      <c r="AR540" s="152">
        <f>VLOOKUP(AR$2,怪物属性!$B$4:$F$29,5,FALSE)/($F540-VLOOKUP(AR$2,怪物属性!$B$4:$F$29,4,FALSE))</f>
        <v>18.854277858644672</v>
      </c>
      <c r="AS540" s="153">
        <f>$E540/(VLOOKUP(AS$2,怪物属性!$B$4:$F$29,3,FALSE)-$G540)/IF(AR540&lt;0,ABS(AR540),AR540)</f>
        <v>-2.0899612924026072</v>
      </c>
      <c r="AT540" s="152">
        <f>VLOOKUP(AT$2,怪物属性!$B$4:$F$29,5,FALSE)/($F540-VLOOKUP(AT$2,怪物属性!$B$4:$F$29,4,FALSE))</f>
        <v>20.519526432623529</v>
      </c>
      <c r="AU540" s="153">
        <f>$E540/(VLOOKUP(AU$2,怪物属性!$B$4:$F$29,3,FALSE)-$G540)/IF(AT540&lt;0,ABS(AT540),AT540)</f>
        <v>-3.0712476797227906</v>
      </c>
      <c r="AV540" s="152">
        <f>VLOOKUP(AV$2,怪物属性!$B$4:$F$29,5,FALSE)/($F540-VLOOKUP(AV$2,怪物属性!$B$4:$F$29,4,FALSE))</f>
        <v>22.991779213153258</v>
      </c>
      <c r="AW540" s="153">
        <f>$E540/(VLOOKUP(AW$2,怪物属性!$B$4:$F$29,3,FALSE)-$G540)/IF(AV540&lt;0,ABS(AV540),AV540)</f>
        <v>-9.3066631426085369</v>
      </c>
      <c r="AX540" s="152">
        <f>VLOOKUP(AX$2,怪物属性!$B$4:$F$29,5,FALSE)/($F540-VLOOKUP(AX$2,怪物属性!$B$4:$F$29,4,FALSE))</f>
        <v>24.864230324322008</v>
      </c>
      <c r="AY540" s="153">
        <f>$E540/(VLOOKUP(AY$2,怪物属性!$B$4:$F$29,3,FALSE)-$G540)/IF(AX540&lt;0,ABS(AX540),AX540)</f>
        <v>5.8367454400282925</v>
      </c>
      <c r="AZ540" s="152">
        <f>VLOOKUP(AZ$2,怪物属性!$B$4:$F$29,5,FALSE)/($F540-VLOOKUP(AZ$2,怪物属性!$B$4:$F$29,4,FALSE))</f>
        <v>27.492932862190813</v>
      </c>
      <c r="BA540" s="153">
        <f>$E540/(VLOOKUP(BA$2,怪物属性!$B$4:$F$29,3,FALSE)-$G540)/IF(AZ540&lt;0,ABS(AZ540),AZ540)</f>
        <v>1.5936563019269787</v>
      </c>
      <c r="BB540" s="152">
        <f>VLOOKUP(BB$2,怪物属性!$B$4:$F$29,5,FALSE)/($F540-VLOOKUP(BB$2,怪物属性!$B$4:$F$29,4,FALSE))</f>
        <v>29.513997246443324</v>
      </c>
      <c r="BC540" s="153">
        <f>$E540/(VLOOKUP(BC$2,怪物属性!$B$4:$F$29,3,FALSE)-$G540)/IF(BB540&lt;0,ABS(BB540),BB540)</f>
        <v>0.80722523264791868</v>
      </c>
      <c r="BD540" s="152">
        <f>VLOOKUP(BD$2,怪物属性!$B$4:$F$29,5,FALSE)/($F540-VLOOKUP(BD$2,怪物属性!$B$4:$F$29,4,FALSE))</f>
        <v>32.163968616545837</v>
      </c>
      <c r="BE540" s="153">
        <f>$E540/(VLOOKUP(BE$2,怪物属性!$B$4:$F$29,3,FALSE)-$G540)/IF(BD540&lt;0,ABS(BD540),BD540)</f>
        <v>0.39571924906269917</v>
      </c>
    </row>
    <row r="541" spans="1:57" x14ac:dyDescent="0.15">
      <c r="A541" s="30">
        <f>VLOOKUP(B541,装备升级!W:AB,静态模拟!C541+1,FALSE)+IF(静态模拟!D541=0,0,VLOOKUP(B541,装备强化!AP:AZ,静态模拟!D541+1,FALSE))</f>
        <v>30142</v>
      </c>
      <c r="B541" s="149">
        <v>45</v>
      </c>
      <c r="C541" s="149">
        <v>4</v>
      </c>
      <c r="D541" s="149">
        <v>7</v>
      </c>
      <c r="E541" s="149">
        <f t="shared" si="25"/>
        <v>92130</v>
      </c>
      <c r="F541" s="22">
        <f t="shared" si="26"/>
        <v>30710</v>
      </c>
      <c r="G541" s="22">
        <f t="shared" si="27"/>
        <v>15355</v>
      </c>
      <c r="H541" s="152">
        <f>VLOOKUP(H$2,怪物属性!$B$4:$F$29,5,FALSE)/($F541-VLOOKUP(H$2,怪物属性!$B$4:$F$29,4,FALSE))</f>
        <v>0.36328712209787872</v>
      </c>
      <c r="I541" s="153">
        <f>$E541/(VLOOKUP(I$2,怪物属性!$B$4:$F$29,3,FALSE)-$G541)/IF(H541&lt;0,ABS(H541),H541)</f>
        <v>-18.368902076558417</v>
      </c>
      <c r="J541" s="152">
        <f>VLOOKUP(J$2,怪物属性!$B$4:$F$29,5,FALSE)/($F541-VLOOKUP(J$2,怪物属性!$B$4:$F$29,4,FALSE))</f>
        <v>0.53940514199294232</v>
      </c>
      <c r="K541" s="153">
        <f>$E541/(VLOOKUP(K$2,怪物属性!$B$4:$F$29,3,FALSE)-$G541)/IF(J541&lt;0,ABS(J541),J541)</f>
        <v>-12.762404668777032</v>
      </c>
      <c r="L541" s="152">
        <f>VLOOKUP(L$2,怪物属性!$B$4:$F$29,5,FALSE)/($F541-VLOOKUP(L$2,怪物属性!$B$4:$F$29,4,FALSE))</f>
        <v>0.85859200649218903</v>
      </c>
      <c r="M541" s="153">
        <f>$E541/(VLOOKUP(M$2,怪物属性!$B$4:$F$29,3,FALSE)-$G541)/IF(L541&lt;0,ABS(L541),L541)</f>
        <v>-8.2808754895487571</v>
      </c>
      <c r="N541" s="152">
        <f>VLOOKUP(N$2,怪物属性!$B$4:$F$29,5,FALSE)/($F541-VLOOKUP(N$2,怪物属性!$B$4:$F$29,4,FALSE))</f>
        <v>1.1243875884594448</v>
      </c>
      <c r="O541" s="153">
        <f>$E541/(VLOOKUP(O$2,怪物属性!$B$4:$F$29,3,FALSE)-$G541)/IF(N541&lt;0,ABS(N541),N541)</f>
        <v>-6.5382969634047656</v>
      </c>
      <c r="P541" s="152">
        <f>VLOOKUP(P$2,怪物属性!$B$4:$F$29,5,FALSE)/($F541-VLOOKUP(P$2,怪物属性!$B$4:$F$29,4,FALSE))</f>
        <v>1.5700297853401348</v>
      </c>
      <c r="Q541" s="153">
        <f>$E541/(VLOOKUP(Q$2,怪物属性!$B$4:$F$29,3,FALSE)-$G541)/IF(P541&lt;0,ABS(P541),P541)</f>
        <v>-4.8484190203864781</v>
      </c>
      <c r="R541" s="152">
        <f>VLOOKUP(R$2,怪物属性!$B$4:$F$29,5,FALSE)/($F541-VLOOKUP(R$2,怪物属性!$B$4:$F$29,4,FALSE))</f>
        <v>1.9410609037328095</v>
      </c>
      <c r="S541" s="153">
        <f>$E541/(VLOOKUP(S$2,怪物属性!$B$4:$F$29,3,FALSE)-$G541)/IF(R541&lt;0,ABS(R541),R541)</f>
        <v>-4.0744900693461901</v>
      </c>
      <c r="T541" s="152">
        <f>VLOOKUP(T$2,怪物属性!$B$4:$F$29,5,FALSE)/($F541-VLOOKUP(T$2,怪物属性!$B$4:$F$29,4,FALSE))</f>
        <v>2.5194949354793952</v>
      </c>
      <c r="U541" s="153">
        <f>$E541/(VLOOKUP(U$2,怪物属性!$B$4:$F$29,3,FALSE)-$G541)/IF(T541&lt;0,ABS(T541),T541)</f>
        <v>-3.2602400701623835</v>
      </c>
      <c r="V541" s="152">
        <f>VLOOKUP(V$2,怪物属性!$B$4:$F$29,5,FALSE)/($F541-VLOOKUP(V$2,怪物属性!$B$4:$F$29,4,FALSE))</f>
        <v>2.9748603351955309</v>
      </c>
      <c r="W541" s="153">
        <f>$E541/(VLOOKUP(W$2,怪物属性!$B$4:$F$29,3,FALSE)-$G541)/IF(V541&lt;0,ABS(V541),V541)</f>
        <v>-2.8734014777102028</v>
      </c>
      <c r="X541" s="152">
        <f>VLOOKUP(X$2,怪物属性!$B$4:$F$29,5,FALSE)/($F541-VLOOKUP(X$2,怪物属性!$B$4:$F$29,4,FALSE))</f>
        <v>3.6872869143439599</v>
      </c>
      <c r="Y541" s="153">
        <f>$E541/(VLOOKUP(Y$2,怪物属性!$B$4:$F$29,3,FALSE)-$G541)/IF(X541&lt;0,ABS(X541),X541)</f>
        <v>-2.4168940424202709</v>
      </c>
      <c r="Z541" s="152">
        <f>VLOOKUP(Z$2,怪物属性!$B$4:$F$29,5,FALSE)/($F541-VLOOKUP(Z$2,怪物属性!$B$4:$F$29,4,FALSE))</f>
        <v>4.2415513641671678</v>
      </c>
      <c r="AA541" s="153">
        <f>$E541/(VLOOKUP(AA$2,怪物属性!$B$4:$F$29,3,FALSE)-$G541)/IF(Z541&lt;0,ABS(Z541),Z541)</f>
        <v>-2.1960192296158274</v>
      </c>
      <c r="AB541" s="152">
        <f>VLOOKUP(AB$2,怪物属性!$B$4:$F$29,5,FALSE)/($F541-VLOOKUP(AB$2,怪物属性!$B$4:$F$29,4,FALSE))</f>
        <v>6.836891921637684</v>
      </c>
      <c r="AC541" s="153">
        <f>$E541/(VLOOKUP(AC$2,怪物属性!$B$4:$F$29,3,FALSE)-$G541)/IF(AB541&lt;0,ABS(AB541),AB541)</f>
        <v>-1.7216585463612633</v>
      </c>
      <c r="AD541" s="152">
        <f>VLOOKUP(AD$2,怪物属性!$B$4:$F$29,5,FALSE)/($F541-VLOOKUP(AD$2,怪物属性!$B$4:$F$29,4,FALSE))</f>
        <v>7.7850127858281137</v>
      </c>
      <c r="AE541" s="153">
        <f>$E541/(VLOOKUP(AE$2,怪物属性!$B$4:$F$29,3,FALSE)-$G541)/IF(AD541&lt;0,ABS(AD541),AD541)</f>
        <v>-1.6404598403440671</v>
      </c>
      <c r="AF541" s="152">
        <f>VLOOKUP(AF$2,怪物属性!$B$4:$F$29,5,FALSE)/($F541-VLOOKUP(AF$2,怪物属性!$B$4:$F$29,4,FALSE))</f>
        <v>9.1989662146977302</v>
      </c>
      <c r="AG541" s="153">
        <f>$E541/(VLOOKUP(AG$2,怪物属性!$B$4:$F$29,3,FALSE)-$G541)/IF(AF541&lt;0,ABS(AF541),AF541)</f>
        <v>-1.5216128576003429</v>
      </c>
      <c r="AH541" s="152">
        <f>VLOOKUP(AH$2,怪物属性!$B$4:$F$29,5,FALSE)/($F541-VLOOKUP(AH$2,怪物属性!$B$4:$F$29,4,FALSE))</f>
        <v>10.31531122217174</v>
      </c>
      <c r="AI541" s="153">
        <f>$E541/(VLOOKUP(AI$2,怪物属性!$B$4:$F$29,3,FALSE)-$G541)/IF(AH541&lt;0,ABS(AH541),AH541)</f>
        <v>-1.5018300751067126</v>
      </c>
      <c r="AJ541" s="152">
        <f>VLOOKUP(AJ$2,怪物属性!$B$4:$F$29,5,FALSE)/($F541-VLOOKUP(AJ$2,怪物属性!$B$4:$F$29,4,FALSE))</f>
        <v>11.960477941176471</v>
      </c>
      <c r="AK541" s="153">
        <f>$E541/(VLOOKUP(AK$2,怪物属性!$B$4:$F$29,3,FALSE)-$G541)/IF(AJ541&lt;0,ABS(AJ541),AJ541)</f>
        <v>-1.4574965824510979</v>
      </c>
      <c r="AL541" s="152">
        <f>VLOOKUP(AL$2,怪物属性!$B$4:$F$29,5,FALSE)/($F541-VLOOKUP(AL$2,怪物属性!$B$4:$F$29,4,FALSE))</f>
        <v>13.302602490012799</v>
      </c>
      <c r="AM541" s="153">
        <f>$E541/(VLOOKUP(AM$2,怪物属性!$B$4:$F$29,3,FALSE)-$G541)/IF(AL541&lt;0,ABS(AL541),AL541)</f>
        <v>-1.5171330720413616</v>
      </c>
      <c r="AN541" s="152">
        <f>VLOOKUP(AN$2,怪物属性!$B$4:$F$29,5,FALSE)/($F541-VLOOKUP(AN$2,怪物属性!$B$4:$F$29,4,FALSE))</f>
        <v>15.19969374533747</v>
      </c>
      <c r="AO541" s="153">
        <f>$E541/(VLOOKUP(AO$2,怪物属性!$B$4:$F$29,3,FALSE)-$G541)/IF(AN541&lt;0,ABS(AN541),AN541)</f>
        <v>-1.5650158367532025</v>
      </c>
      <c r="AP541" s="152">
        <f>VLOOKUP(AP$2,怪物属性!$B$4:$F$29,5,FALSE)/($F541-VLOOKUP(AP$2,怪物属性!$B$4:$F$29,4,FALSE))</f>
        <v>16.674096481451997</v>
      </c>
      <c r="AQ541" s="153">
        <f>$E541/(VLOOKUP(AQ$2,怪物属性!$B$4:$F$29,3,FALSE)-$G541)/IF(AP541&lt;0,ABS(AP541),AP541)</f>
        <v>-1.7703738757537464</v>
      </c>
      <c r="AR541" s="152">
        <f>VLOOKUP(AR$2,怪物属性!$B$4:$F$29,5,FALSE)/($F541-VLOOKUP(AR$2,怪物属性!$B$4:$F$29,4,FALSE))</f>
        <v>18.823833360245438</v>
      </c>
      <c r="AS541" s="153">
        <f>$E541/(VLOOKUP(AS$2,怪物属性!$B$4:$F$29,3,FALSE)-$G541)/IF(AR541&lt;0,ABS(AR541),AR541)</f>
        <v>-2.0782705817456395</v>
      </c>
      <c r="AT541" s="152">
        <f>VLOOKUP(AT$2,怪物属性!$B$4:$F$29,5,FALSE)/($F541-VLOOKUP(AT$2,怪物属性!$B$4:$F$29,4,FALSE))</f>
        <v>20.485840925880325</v>
      </c>
      <c r="AU541" s="153">
        <f>$E541/(VLOOKUP(AU$2,怪物属性!$B$4:$F$29,3,FALSE)-$G541)/IF(AT541&lt;0,ABS(AT541),AT541)</f>
        <v>-3.0386841440986623</v>
      </c>
      <c r="AV541" s="152">
        <f>VLOOKUP(AV$2,怪物属性!$B$4:$F$29,5,FALSE)/($F541-VLOOKUP(AV$2,怪物属性!$B$4:$F$29,4,FALSE))</f>
        <v>22.953270245373083</v>
      </c>
      <c r="AW541" s="153">
        <f>$E541/(VLOOKUP(AW$2,怪物属性!$B$4:$F$29,3,FALSE)-$G541)/IF(AV541&lt;0,ABS(AV541),AV541)</f>
        <v>-8.9195714224905895</v>
      </c>
      <c r="AX541" s="152">
        <f>VLOOKUP(AX$2,怪物属性!$B$4:$F$29,5,FALSE)/($F541-VLOOKUP(AX$2,怪物属性!$B$4:$F$29,4,FALSE))</f>
        <v>24.821692827509516</v>
      </c>
      <c r="AY541" s="153">
        <f>$E541/(VLOOKUP(AY$2,怪物属性!$B$4:$F$29,3,FALSE)-$G541)/IF(AX541&lt;0,ABS(AX541),AX541)</f>
        <v>6.045069567880418</v>
      </c>
      <c r="AZ541" s="152">
        <f>VLOOKUP(AZ$2,怪物属性!$B$4:$F$29,5,FALSE)/($F541-VLOOKUP(AZ$2,怪物属性!$B$4:$F$29,4,FALSE))</f>
        <v>27.444444444444443</v>
      </c>
      <c r="BA541" s="153">
        <f>$E541/(VLOOKUP(BA$2,怪物属性!$B$4:$F$29,3,FALSE)-$G541)/IF(AZ541&lt;0,ABS(AZ541),AZ541)</f>
        <v>1.6139247897851139</v>
      </c>
      <c r="BB541" s="152">
        <f>VLOOKUP(BB$2,怪物属性!$B$4:$F$29,5,FALSE)/($F541-VLOOKUP(BB$2,怪物属性!$B$4:$F$29,4,FALSE))</f>
        <v>29.459917544663309</v>
      </c>
      <c r="BC541" s="153">
        <f>$E541/(VLOOKUP(BC$2,怪物属性!$B$4:$F$29,3,FALSE)-$G541)/IF(BB541&lt;0,ABS(BB541),BB541)</f>
        <v>0.81397709404871632</v>
      </c>
      <c r="BD541" s="152">
        <f>VLOOKUP(BD$2,怪物属性!$B$4:$F$29,5,FALSE)/($F541-VLOOKUP(BD$2,怪物属性!$B$4:$F$29,4,FALSE))</f>
        <v>32.100208147487365</v>
      </c>
      <c r="BE541" s="153">
        <f>$E541/(VLOOKUP(BE$2,怪物属性!$B$4:$F$29,3,FALSE)-$G541)/IF(BD541&lt;0,ABS(BD541),BD541)</f>
        <v>0.39812385176685933</v>
      </c>
    </row>
    <row r="542" spans="1:57" x14ac:dyDescent="0.15">
      <c r="A542" s="30">
        <f>VLOOKUP(B542,装备升级!W:AB,静态模拟!C542+1,FALSE)+IF(静态模拟!D542=0,0,VLOOKUP(B542,装备强化!AP:AZ,静态模拟!D542+1,FALSE))</f>
        <v>40294</v>
      </c>
      <c r="B542" s="149">
        <v>45</v>
      </c>
      <c r="C542" s="149">
        <v>4</v>
      </c>
      <c r="D542" s="149">
        <v>8</v>
      </c>
      <c r="E542" s="149">
        <f t="shared" si="25"/>
        <v>92250</v>
      </c>
      <c r="F542" s="22">
        <f t="shared" si="26"/>
        <v>30750</v>
      </c>
      <c r="G542" s="22">
        <f t="shared" si="27"/>
        <v>15375</v>
      </c>
      <c r="H542" s="152">
        <f>VLOOKUP(H$2,怪物属性!$B$4:$F$29,5,FALSE)/($F542-VLOOKUP(H$2,怪物属性!$B$4:$F$29,4,FALSE))</f>
        <v>0.36280233527939948</v>
      </c>
      <c r="I542" s="153">
        <f>$E542/(VLOOKUP(I$2,怪物属性!$B$4:$F$29,3,FALSE)-$G542)/IF(H542&lt;0,ABS(H542),H542)</f>
        <v>-18.390763030173037</v>
      </c>
      <c r="J542" s="152">
        <f>VLOOKUP(J$2,怪物属性!$B$4:$F$29,5,FALSE)/($F542-VLOOKUP(J$2,怪物属性!$B$4:$F$29,4,FALSE))</f>
        <v>0.53868098674274212</v>
      </c>
      <c r="K542" s="153">
        <f>$E542/(VLOOKUP(K$2,怪物属性!$B$4:$F$29,3,FALSE)-$G542)/IF(J542&lt;0,ABS(J542),J542)</f>
        <v>-12.77711225203452</v>
      </c>
      <c r="L542" s="152">
        <f>VLOOKUP(L$2,怪物属性!$B$4:$F$29,5,FALSE)/($F542-VLOOKUP(L$2,怪物属性!$B$4:$F$29,4,FALSE))</f>
        <v>0.85743229553589517</v>
      </c>
      <c r="M542" s="153">
        <f>$E542/(VLOOKUP(M$2,怪物属性!$B$4:$F$29,3,FALSE)-$G542)/IF(L542&lt;0,ABS(L542),L542)</f>
        <v>-8.2900808799302936</v>
      </c>
      <c r="N542" s="152">
        <f>VLOOKUP(N$2,怪物属性!$B$4:$F$29,5,FALSE)/($F542-VLOOKUP(N$2,怪物属性!$B$4:$F$29,4,FALSE))</f>
        <v>1.1228594726827943</v>
      </c>
      <c r="O542" s="153">
        <f>$E542/(VLOOKUP(O$2,怪物属性!$B$4:$F$29,3,FALSE)-$G542)/IF(N542&lt;0,ABS(N542),N542)</f>
        <v>-6.5452770939124179</v>
      </c>
      <c r="P542" s="152">
        <f>VLOOKUP(P$2,怪物属性!$B$4:$F$29,5,FALSE)/($F542-VLOOKUP(P$2,怪物属性!$B$4:$F$29,4,FALSE))</f>
        <v>1.5678826626551334</v>
      </c>
      <c r="Q542" s="153">
        <f>$E542/(VLOOKUP(Q$2,怪物属性!$B$4:$F$29,3,FALSE)-$G542)/IF(P542&lt;0,ABS(P542),P542)</f>
        <v>-4.8533622952883579</v>
      </c>
      <c r="R542" s="152">
        <f>VLOOKUP(R$2,怪物属性!$B$4:$F$29,5,FALSE)/($F542-VLOOKUP(R$2,怪物属性!$B$4:$F$29,4,FALSE))</f>
        <v>1.93838846246515</v>
      </c>
      <c r="S542" s="153">
        <f>$E542/(VLOOKUP(S$2,怪物属性!$B$4:$F$29,3,FALSE)-$G542)/IF(R542&lt;0,ABS(R542),R542)</f>
        <v>-4.0784197274575096</v>
      </c>
      <c r="T542" s="152">
        <f>VLOOKUP(T$2,怪物属性!$B$4:$F$29,5,FALSE)/($F542-VLOOKUP(T$2,怪物属性!$B$4:$F$29,4,FALSE))</f>
        <v>2.516003879728419</v>
      </c>
      <c r="U542" s="153">
        <f>$E542/(VLOOKUP(U$2,怪物属性!$B$4:$F$29,3,FALSE)-$G542)/IF(T542&lt;0,ABS(T542),T542)</f>
        <v>-3.2631973365707156</v>
      </c>
      <c r="V542" s="152">
        <f>VLOOKUP(V$2,怪物属性!$B$4:$F$29,5,FALSE)/($F542-VLOOKUP(V$2,怪物属性!$B$4:$F$29,4,FALSE))</f>
        <v>2.9707112970711296</v>
      </c>
      <c r="W542" s="153">
        <f>$E542/(VLOOKUP(W$2,怪物属性!$B$4:$F$29,3,FALSE)-$G542)/IF(V542&lt;0,ABS(V542),V542)</f>
        <v>-2.8758259875981205</v>
      </c>
      <c r="X542" s="152">
        <f>VLOOKUP(X$2,怪物属性!$B$4:$F$29,5,FALSE)/($F542-VLOOKUP(X$2,怪物属性!$B$4:$F$29,4,FALSE))</f>
        <v>3.6821101400442244</v>
      </c>
      <c r="Y542" s="153">
        <f>$E542/(VLOOKUP(Y$2,怪物属性!$B$4:$F$29,3,FALSE)-$G542)/IF(X542&lt;0,ABS(X542),X542)</f>
        <v>-2.4187650970544063</v>
      </c>
      <c r="Z542" s="152">
        <f>VLOOKUP(Z$2,怪物属性!$B$4:$F$29,5,FALSE)/($F542-VLOOKUP(Z$2,怪物属性!$B$4:$F$29,4,FALSE))</f>
        <v>4.2355560267147245</v>
      </c>
      <c r="AA542" s="153">
        <f>$E542/(VLOOKUP(AA$2,怪物属性!$B$4:$F$29,3,FALSE)-$G542)/IF(Z542&lt;0,ABS(Z542),Z542)</f>
        <v>-2.1975484954706288</v>
      </c>
      <c r="AB542" s="152">
        <f>VLOOKUP(AB$2,怪物属性!$B$4:$F$29,5,FALSE)/($F542-VLOOKUP(AB$2,怪物属性!$B$4:$F$29,4,FALSE))</f>
        <v>6.826873763645688</v>
      </c>
      <c r="AC542" s="153">
        <f>$E542/(VLOOKUP(AC$2,怪物属性!$B$4:$F$29,3,FALSE)-$G542)/IF(AB542&lt;0,ABS(AB542),AB542)</f>
        <v>-1.7220305421022517</v>
      </c>
      <c r="AD542" s="152">
        <f>VLOOKUP(AD$2,怪物属性!$B$4:$F$29,5,FALSE)/($F542-VLOOKUP(AD$2,怪物属性!$B$4:$F$29,4,FALSE))</f>
        <v>7.7734892498982351</v>
      </c>
      <c r="AE542" s="153">
        <f>$E542/(VLOOKUP(AE$2,怪物属性!$B$4:$F$29,3,FALSE)-$G542)/IF(AD542&lt;0,ABS(AD542),AD542)</f>
        <v>-1.6404835056454112</v>
      </c>
      <c r="AF542" s="152">
        <f>VLOOKUP(AF$2,怪物属性!$B$4:$F$29,5,FALSE)/($F542-VLOOKUP(AF$2,怪物属性!$B$4:$F$29,4,FALSE))</f>
        <v>9.1852045777545062</v>
      </c>
      <c r="AG542" s="153">
        <f>$E542/(VLOOKUP(AG$2,怪物属性!$B$4:$F$29,3,FALSE)-$G542)/IF(AF542&lt;0,ABS(AF542),AF542)</f>
        <v>-1.5212550090643613</v>
      </c>
      <c r="AH542" s="152">
        <f>VLOOKUP(AH$2,怪物属性!$B$4:$F$29,5,FALSE)/($F542-VLOOKUP(AH$2,怪物属性!$B$4:$F$29,4,FALSE))</f>
        <v>10.299712687131407</v>
      </c>
      <c r="AI542" s="153">
        <f>$E542/(VLOOKUP(AI$2,怪物属性!$B$4:$F$29,3,FALSE)-$G542)/IF(AH542&lt;0,ABS(AH542),AH542)</f>
        <v>-1.5010156725273005</v>
      </c>
      <c r="AJ542" s="152">
        <f>VLOOKUP(AJ$2,怪物属性!$B$4:$F$29,5,FALSE)/($F542-VLOOKUP(AJ$2,怪物属性!$B$4:$F$29,4,FALSE))</f>
        <v>11.942184154175589</v>
      </c>
      <c r="AK542" s="153">
        <f>$E542/(VLOOKUP(AK$2,怪物属性!$B$4:$F$29,3,FALSE)-$G542)/IF(AJ542&lt;0,ABS(AJ542),AJ542)</f>
        <v>-1.4561201866356654</v>
      </c>
      <c r="AL542" s="152">
        <f>VLOOKUP(AL$2,怪物属性!$B$4:$F$29,5,FALSE)/($F542-VLOOKUP(AL$2,怪物属性!$B$4:$F$29,4,FALSE))</f>
        <v>13.281996669635596</v>
      </c>
      <c r="AM542" s="153">
        <f>$E542/(VLOOKUP(AM$2,怪物属性!$B$4:$F$29,3,FALSE)-$G542)/IF(AL542&lt;0,ABS(AL542),AL542)</f>
        <v>-1.5148291992494811</v>
      </c>
      <c r="AN542" s="152">
        <f>VLOOKUP(AN$2,怪物属性!$B$4:$F$29,5,FALSE)/($F542-VLOOKUP(AN$2,怪物属性!$B$4:$F$29,4,FALSE))</f>
        <v>15.175859500568427</v>
      </c>
      <c r="AO542" s="153">
        <f>$E542/(VLOOKUP(AO$2,怪物属性!$B$4:$F$29,3,FALSE)-$G542)/IF(AN542&lt;0,ABS(AN542),AN542)</f>
        <v>-1.561452128209083</v>
      </c>
      <c r="AP542" s="152">
        <f>VLOOKUP(AP$2,怪物属性!$B$4:$F$29,5,FALSE)/($F542-VLOOKUP(AP$2,怪物属性!$B$4:$F$29,4,FALSE))</f>
        <v>16.647591797806388</v>
      </c>
      <c r="AQ542" s="153">
        <f>$E542/(VLOOKUP(AQ$2,怪物属性!$B$4:$F$29,3,FALSE)-$G542)/IF(AP542&lt;0,ABS(AP542),AP542)</f>
        <v>-1.7641967597399455</v>
      </c>
      <c r="AR542" s="152">
        <f>VLOOKUP(AR$2,怪物属性!$B$4:$F$29,5,FALSE)/($F542-VLOOKUP(AR$2,怪物属性!$B$4:$F$29,4,FALSE))</f>
        <v>18.793487022408513</v>
      </c>
      <c r="AS542" s="153">
        <f>$E542/(VLOOKUP(AS$2,怪物属性!$B$4:$F$29,3,FALSE)-$G542)/IF(AR542&lt;0,ABS(AR542),AR542)</f>
        <v>-2.0667854356588697</v>
      </c>
      <c r="AT542" s="152">
        <f>VLOOKUP(AT$2,怪物属性!$B$4:$F$29,5,FALSE)/($F542-VLOOKUP(AT$2,怪物属性!$B$4:$F$29,4,FALSE))</f>
        <v>20.45226583626977</v>
      </c>
      <c r="AU542" s="153">
        <f>$E542/(VLOOKUP(AU$2,怪物属性!$B$4:$F$29,3,FALSE)-$G542)/IF(AT542&lt;0,ABS(AT542),AT542)</f>
        <v>-3.0070017910160711</v>
      </c>
      <c r="AV542" s="152">
        <f>VLOOKUP(AV$2,怪物属性!$B$4:$F$29,5,FALSE)/($F542-VLOOKUP(AV$2,怪物属性!$B$4:$F$29,4,FALSE))</f>
        <v>22.914890059359585</v>
      </c>
      <c r="AW542" s="153">
        <f>$E542/(VLOOKUP(AW$2,怪物属性!$B$4:$F$29,3,FALSE)-$G542)/IF(AV542&lt;0,ABS(AV542),AV542)</f>
        <v>-8.5654609398621879</v>
      </c>
      <c r="AX542" s="152">
        <f>VLOOKUP(AX$2,怪物属性!$B$4:$F$29,5,FALSE)/($F542-VLOOKUP(AX$2,怪物属性!$B$4:$F$29,4,FALSE))</f>
        <v>24.779300627641859</v>
      </c>
      <c r="AY542" s="153">
        <f>$E542/(VLOOKUP(AY$2,怪物属性!$B$4:$F$29,3,FALSE)-$G542)/IF(AX542&lt;0,ABS(AX542),AX542)</f>
        <v>6.2674501042933528</v>
      </c>
      <c r="AZ542" s="152">
        <f>VLOOKUP(AZ$2,怪物属性!$B$4:$F$29,5,FALSE)/($F542-VLOOKUP(AZ$2,怪物属性!$B$4:$F$29,4,FALSE))</f>
        <v>27.39612676056338</v>
      </c>
      <c r="BA542" s="153">
        <f>$E542/(VLOOKUP(BA$2,怪物属性!$B$4:$F$29,3,FALSE)-$G542)/IF(AZ542&lt;0,ABS(AZ542),AZ542)</f>
        <v>1.6345943274916193</v>
      </c>
      <c r="BB542" s="152">
        <f>VLOOKUP(BB$2,怪物属性!$B$4:$F$29,5,FALSE)/($F542-VLOOKUP(BB$2,怪物属性!$B$4:$F$29,4,FALSE))</f>
        <v>29.406035665294926</v>
      </c>
      <c r="BC542" s="153">
        <f>$E542/(VLOOKUP(BC$2,怪物属性!$B$4:$F$29,3,FALSE)-$G542)/IF(BB542&lt;0,ABS(BB542),BB542)</f>
        <v>0.82080352424017244</v>
      </c>
      <c r="BD542" s="152">
        <f>VLOOKUP(BD$2,怪物属性!$B$4:$F$29,5,FALSE)/($F542-VLOOKUP(BD$2,怪物属性!$B$4:$F$29,4,FALSE))</f>
        <v>32.036699970323475</v>
      </c>
      <c r="BE542" s="153">
        <f>$E542/(VLOOKUP(BE$2,怪物属性!$B$4:$F$29,3,FALSE)-$G542)/IF(BD542&lt;0,ABS(BD542),BD542)</f>
        <v>0.40054389547435454</v>
      </c>
    </row>
    <row r="543" spans="1:57" x14ac:dyDescent="0.15">
      <c r="A543" s="30">
        <f>VLOOKUP(B543,装备升级!W:AB,静态模拟!C543+1,FALSE)+IF(静态模拟!D543=0,0,VLOOKUP(B543,装备强化!AP:AZ,静态模拟!D543+1,FALSE))</f>
        <v>53774</v>
      </c>
      <c r="B543" s="149">
        <v>45</v>
      </c>
      <c r="C543" s="149">
        <v>4</v>
      </c>
      <c r="D543" s="149">
        <v>9</v>
      </c>
      <c r="E543" s="149">
        <f t="shared" si="25"/>
        <v>92370</v>
      </c>
      <c r="F543" s="22">
        <f t="shared" si="26"/>
        <v>30790</v>
      </c>
      <c r="G543" s="22">
        <f t="shared" si="27"/>
        <v>15395</v>
      </c>
      <c r="H543" s="152">
        <f>VLOOKUP(H$2,怪物属性!$B$4:$F$29,5,FALSE)/($F543-VLOOKUP(H$2,怪物属性!$B$4:$F$29,4,FALSE))</f>
        <v>0.36231884057971014</v>
      </c>
      <c r="I543" s="153">
        <f>$E543/(VLOOKUP(I$2,怪物属性!$B$4:$F$29,3,FALSE)-$G543)/IF(H543&lt;0,ABS(H543),H543)</f>
        <v>-18.412624584717609</v>
      </c>
      <c r="J543" s="152">
        <f>VLOOKUP(J$2,怪物属性!$B$4:$F$29,5,FALSE)/($F543-VLOOKUP(J$2,怪物属性!$B$4:$F$29,4,FALSE))</f>
        <v>0.53795877325289088</v>
      </c>
      <c r="K543" s="153">
        <f>$E543/(VLOOKUP(K$2,怪物属性!$B$4:$F$29,3,FALSE)-$G543)/IF(J543&lt;0,ABS(J543),J543)</f>
        <v>-12.791820567431685</v>
      </c>
      <c r="L543" s="152">
        <f>VLOOKUP(L$2,怪物属性!$B$4:$F$29,5,FALSE)/($F543-VLOOKUP(L$2,怪物属性!$B$4:$F$29,4,FALSE))</f>
        <v>0.8562757132258717</v>
      </c>
      <c r="M543" s="153">
        <f>$E543/(VLOOKUP(M$2,怪物属性!$B$4:$F$29,3,FALSE)-$G543)/IF(L543&lt;0,ABS(L543),L543)</f>
        <v>-8.2992870285991369</v>
      </c>
      <c r="N543" s="152">
        <f>VLOOKUP(N$2,怪物属性!$B$4:$F$29,5,FALSE)/($F543-VLOOKUP(N$2,怪物属性!$B$4:$F$29,4,FALSE))</f>
        <v>1.1213355048859934</v>
      </c>
      <c r="O543" s="153">
        <f>$E543/(VLOOKUP(O$2,怪物属性!$B$4:$F$29,3,FALSE)-$G543)/IF(N543&lt;0,ABS(N543),N543)</f>
        <v>-6.5522581217589737</v>
      </c>
      <c r="P543" s="152">
        <f>VLOOKUP(P$2,怪物属性!$B$4:$F$29,5,FALSE)/($F543-VLOOKUP(P$2,怪物属性!$B$4:$F$29,4,FALSE))</f>
        <v>1.5657414046228959</v>
      </c>
      <c r="Q543" s="153">
        <f>$E543/(VLOOKUP(Q$2,怪物属性!$B$4:$F$29,3,FALSE)-$G543)/IF(P543&lt;0,ABS(P543),P543)</f>
        <v>-4.8583065259936209</v>
      </c>
      <c r="R543" s="152">
        <f>VLOOKUP(R$2,怪物属性!$B$4:$F$29,5,FALSE)/($F543-VLOOKUP(R$2,怪物属性!$B$4:$F$29,4,FALSE))</f>
        <v>1.9357233698827896</v>
      </c>
      <c r="S543" s="153">
        <f>$E543/(VLOOKUP(S$2,怪物属性!$B$4:$F$29,3,FALSE)-$G543)/IF(R543&lt;0,ABS(R543),R543)</f>
        <v>-4.0823505217077649</v>
      </c>
      <c r="T543" s="152">
        <f>VLOOKUP(T$2,怪物属性!$B$4:$F$29,5,FALSE)/($F543-VLOOKUP(T$2,怪物属性!$B$4:$F$29,4,FALSE))</f>
        <v>2.512522485125225</v>
      </c>
      <c r="U543" s="153">
        <f>$E543/(VLOOKUP(U$2,怪物属性!$B$4:$F$29,3,FALSE)-$G543)/IF(T543&lt;0,ABS(T543),T543)</f>
        <v>-3.2661558363204195</v>
      </c>
      <c r="V543" s="152">
        <f>VLOOKUP(V$2,怪物属性!$B$4:$F$29,5,FALSE)/($F543-VLOOKUP(V$2,怪物属性!$B$4:$F$29,4,FALSE))</f>
        <v>2.9665738161559889</v>
      </c>
      <c r="W543" s="153">
        <f>$E543/(VLOOKUP(W$2,怪物属性!$B$4:$F$29,3,FALSE)-$G543)/IF(V543&lt;0,ABS(V543),V543)</f>
        <v>-2.8782519483698272</v>
      </c>
      <c r="X543" s="152">
        <f>VLOOKUP(X$2,怪物属性!$B$4:$F$29,5,FALSE)/($F543-VLOOKUP(X$2,怪物属性!$B$4:$F$29,4,FALSE))</f>
        <v>3.6769478812519716</v>
      </c>
      <c r="Y543" s="153">
        <f>$E543/(VLOOKUP(Y$2,怪物属性!$B$4:$F$29,3,FALSE)-$G543)/IF(X543&lt;0,ABS(X543),X543)</f>
        <v>-2.4206377577241405</v>
      </c>
      <c r="Z543" s="152">
        <f>VLOOKUP(Z$2,怪物属性!$B$4:$F$29,5,FALSE)/($F543-VLOOKUP(Z$2,怪物属性!$B$4:$F$29,4,FALSE))</f>
        <v>4.2295776138889867</v>
      </c>
      <c r="AA543" s="153">
        <f>$E543/(VLOOKUP(AA$2,怪物属性!$B$4:$F$29,3,FALSE)-$G543)/IF(Z543&lt;0,ABS(Z543),Z543)</f>
        <v>-2.1990796666191295</v>
      </c>
      <c r="AB543" s="152">
        <f>VLOOKUP(AB$2,怪物属性!$B$4:$F$29,5,FALSE)/($F543-VLOOKUP(AB$2,怪物属性!$B$4:$F$29,4,FALSE))</f>
        <v>6.8168849220864729</v>
      </c>
      <c r="AC543" s="153">
        <f>$E543/(VLOOKUP(AC$2,怪物属性!$B$4:$F$29,3,FALSE)-$G543)/IF(AB543&lt;0,ABS(AB543),AB543)</f>
        <v>-1.7224071944303274</v>
      </c>
      <c r="AD543" s="152">
        <f>VLOOKUP(AD$2,怪物属性!$B$4:$F$29,5,FALSE)/($F543-VLOOKUP(AD$2,怪物属性!$B$4:$F$29,4,FALSE))</f>
        <v>7.7619997782950891</v>
      </c>
      <c r="AE543" s="153">
        <f>$E543/(VLOOKUP(AE$2,怪物属性!$B$4:$F$29,3,FALSE)-$G543)/IF(AD543&lt;0,ABS(AD543),AD543)</f>
        <v>-1.6405133405033436</v>
      </c>
      <c r="AF543" s="152">
        <f>VLOOKUP(AF$2,怪物属性!$B$4:$F$29,5,FALSE)/($F543-VLOOKUP(AF$2,怪物属性!$B$4:$F$29,4,FALSE))</f>
        <v>9.1714840540742397</v>
      </c>
      <c r="AG543" s="153">
        <f>$E543/(VLOOKUP(AG$2,怪物属性!$B$4:$F$29,3,FALSE)-$G543)/IF(AF543&lt;0,ABS(AF543),AF543)</f>
        <v>-1.5209052249868906</v>
      </c>
      <c r="AH543" s="152">
        <f>VLOOKUP(AH$2,怪物属性!$B$4:$F$29,5,FALSE)/($F543-VLOOKUP(AH$2,怪物属性!$B$4:$F$29,4,FALSE))</f>
        <v>10.284161256228295</v>
      </c>
      <c r="AI543" s="153">
        <f>$E543/(VLOOKUP(AI$2,怪物属性!$B$4:$F$29,3,FALSE)-$G543)/IF(AH543&lt;0,ABS(AH543),AH543)</f>
        <v>-1.5002125965196145</v>
      </c>
      <c r="AJ543" s="152">
        <f>VLOOKUP(AJ$2,怪物属性!$B$4:$F$29,5,FALSE)/($F543-VLOOKUP(AJ$2,怪物属性!$B$4:$F$29,4,FALSE))</f>
        <v>11.923946243127672</v>
      </c>
      <c r="AK543" s="153">
        <f>$E543/(VLOOKUP(AK$2,怪物属性!$B$4:$F$29,3,FALSE)-$G543)/IF(AJ543&lt;0,ABS(AJ543),AJ543)</f>
        <v>-1.4547599024305418</v>
      </c>
      <c r="AL543" s="152">
        <f>VLOOKUP(AL$2,怪物属性!$B$4:$F$29,5,FALSE)/($F543-VLOOKUP(AL$2,怪物属性!$B$4:$F$29,4,FALSE))</f>
        <v>13.261454587634844</v>
      </c>
      <c r="AM543" s="153">
        <f>$E543/(VLOOKUP(AM$2,怪物属性!$B$4:$F$29,3,FALSE)-$G543)/IF(AL543&lt;0,ABS(AL543),AL543)</f>
        <v>-1.5125514165336764</v>
      </c>
      <c r="AN543" s="152">
        <f>VLOOKUP(AN$2,怪物属性!$B$4:$F$29,5,FALSE)/($F543-VLOOKUP(AN$2,怪物属性!$B$4:$F$29,4,FALSE))</f>
        <v>15.152099886492621</v>
      </c>
      <c r="AO543" s="153">
        <f>$E543/(VLOOKUP(AO$2,怪物属性!$B$4:$F$29,3,FALSE)-$G543)/IF(AN543&lt;0,ABS(AN543),AN543)</f>
        <v>-1.5579311865419876</v>
      </c>
      <c r="AP543" s="152">
        <f>VLOOKUP(AP$2,怪物属性!$B$4:$F$29,5,FALSE)/($F543-VLOOKUP(AP$2,怪物属性!$B$4:$F$29,4,FALSE))</f>
        <v>16.621171242659894</v>
      </c>
      <c r="AQ543" s="153">
        <f>$E543/(VLOOKUP(AQ$2,怪物属性!$B$4:$F$29,3,FALSE)-$G543)/IF(AP543&lt;0,ABS(AP543),AP543)</f>
        <v>-1.7581050599584904</v>
      </c>
      <c r="AR543" s="152">
        <f>VLOOKUP(AR$2,怪物属性!$B$4:$F$29,5,FALSE)/($F543-VLOOKUP(AR$2,怪物属性!$B$4:$F$29,4,FALSE))</f>
        <v>18.76323837115725</v>
      </c>
      <c r="AS543" s="153">
        <f>$E543/(VLOOKUP(AS$2,怪物属性!$B$4:$F$29,3,FALSE)-$G543)/IF(AR543&lt;0,ABS(AR543),AR543)</f>
        <v>-2.0555007042992055</v>
      </c>
      <c r="AT543" s="152">
        <f>VLOOKUP(AT$2,怪物属性!$B$4:$F$29,5,FALSE)/($F543-VLOOKUP(AT$2,怪物属性!$B$4:$F$29,4,FALSE))</f>
        <v>20.418800621778615</v>
      </c>
      <c r="AU543" s="153">
        <f>$E543/(VLOOKUP(AU$2,怪物属性!$B$4:$F$29,3,FALSE)-$G543)/IF(AT543&lt;0,ABS(AT543),AT543)</f>
        <v>-2.9761658369536401</v>
      </c>
      <c r="AV543" s="152">
        <f>VLOOKUP(AV$2,怪物属性!$B$4:$F$29,5,FALSE)/($F543-VLOOKUP(AV$2,怪物属性!$B$4:$F$29,4,FALSE))</f>
        <v>22.876638010182788</v>
      </c>
      <c r="AW543" s="153">
        <f>$E543/(VLOOKUP(AW$2,怪物属性!$B$4:$F$29,3,FALSE)-$G543)/IF(AV543&lt;0,ABS(AV543),AV543)</f>
        <v>-8.240293175847059</v>
      </c>
      <c r="AX543" s="152">
        <f>VLOOKUP(AX$2,怪物属性!$B$4:$F$29,5,FALSE)/($F543-VLOOKUP(AX$2,怪物属性!$B$4:$F$29,4,FALSE))</f>
        <v>24.73705298154384</v>
      </c>
      <c r="AY543" s="153">
        <f>$E543/(VLOOKUP(AY$2,怪物属性!$B$4:$F$29,3,FALSE)-$G543)/IF(AX543&lt;0,ABS(AX543),AX543)</f>
        <v>6.5053563602664832</v>
      </c>
      <c r="AZ543" s="152">
        <f>VLOOKUP(AZ$2,怪物属性!$B$4:$F$29,5,FALSE)/($F543-VLOOKUP(AZ$2,怪物属性!$B$4:$F$29,4,FALSE))</f>
        <v>27.347978910369068</v>
      </c>
      <c r="BA543" s="153">
        <f>$E543/(VLOOKUP(BA$2,怪物属性!$B$4:$F$29,3,FALSE)-$G543)/IF(AZ543&lt;0,ABS(AZ543),AZ543)</f>
        <v>1.655676710630271</v>
      </c>
      <c r="BB543" s="152">
        <f>VLOOKUP(BB$2,怪物属性!$B$4:$F$29,5,FALSE)/($F543-VLOOKUP(BB$2,怪物属性!$B$4:$F$29,4,FALSE))</f>
        <v>29.352350524874488</v>
      </c>
      <c r="BC543" s="153">
        <f>$E543/(VLOOKUP(BC$2,怪物属性!$B$4:$F$29,3,FALSE)-$G543)/IF(BB543&lt;0,ABS(BB543),BB543)</f>
        <v>0.82770570000488575</v>
      </c>
      <c r="BD543" s="152">
        <f>VLOOKUP(BD$2,怪物属性!$B$4:$F$29,5,FALSE)/($F543-VLOOKUP(BD$2,怪物属性!$B$4:$F$29,4,FALSE))</f>
        <v>31.973442590581499</v>
      </c>
      <c r="BE543" s="153">
        <f>$E543/(VLOOKUP(BE$2,怪物属性!$B$4:$F$29,3,FALSE)-$G543)/IF(BD543&lt;0,ABS(BD543),BD543)</f>
        <v>0.4029795094166258</v>
      </c>
    </row>
    <row r="544" spans="1:57" x14ac:dyDescent="0.15">
      <c r="A544" s="30">
        <f>VLOOKUP(B544,装备升级!W:AB,静态模拟!C544+1,FALSE)+IF(静态模拟!D544=0,0,VLOOKUP(B544,装备强化!AP:AZ,静态模拟!D544+1,FALSE))</f>
        <v>71352</v>
      </c>
      <c r="B544" s="149">
        <v>45</v>
      </c>
      <c r="C544" s="149">
        <v>4</v>
      </c>
      <c r="D544" s="149">
        <v>10</v>
      </c>
      <c r="E544" s="149">
        <f t="shared" si="25"/>
        <v>92490</v>
      </c>
      <c r="F544" s="22">
        <f t="shared" si="26"/>
        <v>30830</v>
      </c>
      <c r="G544" s="22">
        <f t="shared" si="27"/>
        <v>15415</v>
      </c>
      <c r="H544" s="152">
        <f>VLOOKUP(H$2,怪物属性!$B$4:$F$29,5,FALSE)/($F544-VLOOKUP(H$2,怪物属性!$B$4:$F$29,4,FALSE))</f>
        <v>0.36183663283979373</v>
      </c>
      <c r="I544" s="153">
        <f>$E544/(VLOOKUP(I$2,怪物属性!$B$4:$F$29,3,FALSE)-$G544)/IF(H544&lt;0,ABS(H544),H544)</f>
        <v>-18.434486737591826</v>
      </c>
      <c r="J544" s="152">
        <f>VLOOKUP(J$2,怪物属性!$B$4:$F$29,5,FALSE)/($F544-VLOOKUP(J$2,怪物属性!$B$4:$F$29,4,FALSE))</f>
        <v>0.53723849372384935</v>
      </c>
      <c r="K544" s="153">
        <f>$E544/(VLOOKUP(K$2,怪物属性!$B$4:$F$29,3,FALSE)-$G544)/IF(J544&lt;0,ABS(J544),J544)</f>
        <v>-12.806529611700771</v>
      </c>
      <c r="L544" s="152">
        <f>VLOOKUP(L$2,怪物属性!$B$4:$F$29,5,FALSE)/($F544-VLOOKUP(L$2,怪物属性!$B$4:$F$29,4,FALSE))</f>
        <v>0.85512224691856942</v>
      </c>
      <c r="M544" s="153">
        <f>$E544/(VLOOKUP(M$2,怪物属性!$B$4:$F$29,3,FALSE)-$G544)/IF(L544&lt;0,ABS(L544),L544)</f>
        <v>-8.308493932060335</v>
      </c>
      <c r="N544" s="152">
        <f>VLOOKUP(N$2,怪物属性!$B$4:$F$29,5,FALSE)/($F544-VLOOKUP(N$2,怪物属性!$B$4:$F$29,4,FALSE))</f>
        <v>1.1198156682027649</v>
      </c>
      <c r="O544" s="153">
        <f>$E544/(VLOOKUP(O$2,怪物属性!$B$4:$F$29,3,FALSE)-$G544)/IF(N544&lt;0,ABS(N544),N544)</f>
        <v>-6.5592400426686748</v>
      </c>
      <c r="P544" s="152">
        <f>VLOOKUP(P$2,怪物属性!$B$4:$F$29,5,FALSE)/($F544-VLOOKUP(P$2,怪物属性!$B$4:$F$29,4,FALSE))</f>
        <v>1.5636059872481163</v>
      </c>
      <c r="Q544" s="153">
        <f>$E544/(VLOOKUP(Q$2,怪物属性!$B$4:$F$29,3,FALSE)-$G544)/IF(P544&lt;0,ABS(P544),P544)</f>
        <v>-4.8632517077872954</v>
      </c>
      <c r="R544" s="152">
        <f>VLOOKUP(R$2,怪物属性!$B$4:$F$29,5,FALSE)/($F544-VLOOKUP(R$2,怪物属性!$B$4:$F$29,4,FALSE))</f>
        <v>1.9330655957161982</v>
      </c>
      <c r="S544" s="153">
        <f>$E544/(VLOOKUP(S$2,怪物属性!$B$4:$F$29,3,FALSE)-$G544)/IF(R544&lt;0,ABS(R544),R544)</f>
        <v>-4.0862824462750789</v>
      </c>
      <c r="T544" s="152">
        <f>VLOOKUP(T$2,怪物属性!$B$4:$F$29,5,FALSE)/($F544-VLOOKUP(T$2,怪物属性!$B$4:$F$29,4,FALSE))</f>
        <v>2.5090507116208371</v>
      </c>
      <c r="U544" s="153">
        <f>$E544/(VLOOKUP(U$2,怪物属性!$B$4:$F$29,3,FALSE)-$G544)/IF(T544&lt;0,ABS(T544),T544)</f>
        <v>-3.2691155628488433</v>
      </c>
      <c r="V544" s="152">
        <f>VLOOKUP(V$2,怪物属性!$B$4:$F$29,5,FALSE)/($F544-VLOOKUP(V$2,怪物属性!$B$4:$F$29,4,FALSE))</f>
        <v>2.9624478442280946</v>
      </c>
      <c r="W544" s="153">
        <f>$E544/(VLOOKUP(W$2,怪物属性!$B$4:$F$29,3,FALSE)-$G544)/IF(V544&lt;0,ABS(V544),V544)</f>
        <v>-2.8806793519931175</v>
      </c>
      <c r="X544" s="152">
        <f>VLOOKUP(X$2,怪物属性!$B$4:$F$29,5,FALSE)/($F544-VLOOKUP(X$2,怪物属性!$B$4:$F$29,4,FALSE))</f>
        <v>3.671800077001155</v>
      </c>
      <c r="Y544" s="153">
        <f>$E544/(VLOOKUP(Y$2,怪物属性!$B$4:$F$29,3,FALSE)-$G544)/IF(X544&lt;0,ABS(X544),X544)</f>
        <v>-2.4225120151621011</v>
      </c>
      <c r="Z544" s="152">
        <f>VLOOKUP(Z$2,怪物属性!$B$4:$F$29,5,FALSE)/($F544-VLOOKUP(Z$2,怪物属性!$B$4:$F$29,4,FALSE))</f>
        <v>4.2236160541245287</v>
      </c>
      <c r="AA544" s="153">
        <f>$E544/(VLOOKUP(AA$2,怪物属性!$B$4:$F$29,3,FALSE)-$G544)/IF(Z544&lt;0,ABS(Z544),Z544)</f>
        <v>-2.2006127315732762</v>
      </c>
      <c r="AB544" s="152">
        <f>VLOOKUP(AB$2,怪物属性!$B$4:$F$29,5,FALSE)/($F544-VLOOKUP(AB$2,怪物属性!$B$4:$F$29,4,FALSE))</f>
        <v>6.80692526846373</v>
      </c>
      <c r="AC544" s="153">
        <f>$E544/(VLOOKUP(AC$2,怪物属性!$B$4:$F$29,3,FALSE)-$G544)/IF(AB544&lt;0,ABS(AB544),AB544)</f>
        <v>-1.7227884679207128</v>
      </c>
      <c r="AD544" s="152">
        <f>VLOOKUP(AD$2,怪物属性!$B$4:$F$29,5,FALSE)/($F544-VLOOKUP(AD$2,怪物属性!$B$4:$F$29,4,FALSE))</f>
        <v>7.7505442201970265</v>
      </c>
      <c r="AE544" s="153">
        <f>$E544/(VLOOKUP(AE$2,怪物属性!$B$4:$F$29,3,FALSE)-$G544)/IF(AD544&lt;0,ABS(AD544),AD544)</f>
        <v>-1.6405492940279274</v>
      </c>
      <c r="AF544" s="152">
        <f>VLOOKUP(AF$2,怪物属性!$B$4:$F$29,5,FALSE)/($F544-VLOOKUP(AF$2,怪物属性!$B$4:$F$29,4,FALSE))</f>
        <v>9.1578044596912527</v>
      </c>
      <c r="AG544" s="153">
        <f>$E544/(VLOOKUP(AG$2,怪物属性!$B$4:$F$29,3,FALSE)-$G544)/IF(AF544&lt;0,ABS(AF544),AF544)</f>
        <v>-1.5205634325182609</v>
      </c>
      <c r="AH544" s="152">
        <f>VLOOKUP(AH$2,怪物属性!$B$4:$F$29,5,FALSE)/($F544-VLOOKUP(AH$2,怪物属性!$B$4:$F$29,4,FALSE))</f>
        <v>10.26865671641791</v>
      </c>
      <c r="AI544" s="153">
        <f>$E544/(VLOOKUP(AI$2,怪物属性!$B$4:$F$29,3,FALSE)-$G544)/IF(AH544&lt;0,ABS(AH544),AH544)</f>
        <v>-1.4994207339499268</v>
      </c>
      <c r="AJ544" s="152">
        <f>VLOOKUP(AJ$2,怪物属性!$B$4:$F$29,5,FALSE)/($F544-VLOOKUP(AJ$2,怪物属性!$B$4:$F$29,4,FALSE))</f>
        <v>11.90576395242452</v>
      </c>
      <c r="AK544" s="153">
        <f>$E544/(VLOOKUP(AK$2,怪物属性!$B$4:$F$29,3,FALSE)-$G544)/IF(AJ544&lt;0,ABS(AJ544),AJ544)</f>
        <v>-1.4534155489757419</v>
      </c>
      <c r="AL544" s="152">
        <f>VLOOKUP(AL$2,怪物属性!$B$4:$F$29,5,FALSE)/($F544-VLOOKUP(AL$2,怪物属性!$B$4:$F$29,4,FALSE))</f>
        <v>13.240975948731807</v>
      </c>
      <c r="AM544" s="153">
        <f>$E544/(VLOOKUP(AM$2,怪物属性!$B$4:$F$29,3,FALSE)-$G544)/IF(AL544&lt;0,ABS(AL544),AL544)</f>
        <v>-1.5102993854280953</v>
      </c>
      <c r="AN544" s="152">
        <f>VLOOKUP(AN$2,怪物属性!$B$4:$F$29,5,FALSE)/($F544-VLOOKUP(AN$2,怪物属性!$B$4:$F$29,4,FALSE))</f>
        <v>15.128414553128298</v>
      </c>
      <c r="AO544" s="153">
        <f>$E544/(VLOOKUP(AO$2,怪物属性!$B$4:$F$29,3,FALSE)-$G544)/IF(AN544&lt;0,ABS(AN544),AN544)</f>
        <v>-1.5544523593205348</v>
      </c>
      <c r="AP544" s="152">
        <f>VLOOKUP(AP$2,怪物属性!$B$4:$F$29,5,FALSE)/($F544-VLOOKUP(AP$2,怪物属性!$B$4:$F$29,4,FALSE))</f>
        <v>16.594834416098873</v>
      </c>
      <c r="AQ544" s="153">
        <f>$E544/(VLOOKUP(AQ$2,怪物属性!$B$4:$F$29,3,FALSE)-$G544)/IF(AP544&lt;0,ABS(AP544),AP544)</f>
        <v>-1.7520971652889981</v>
      </c>
      <c r="AR544" s="152">
        <f>VLOOKUP(AR$2,怪物属性!$B$4:$F$29,5,FALSE)/($F544-VLOOKUP(AR$2,怪物属性!$B$4:$F$29,4,FALSE))</f>
        <v>18.733086935561627</v>
      </c>
      <c r="AS544" s="153">
        <f>$E544/(VLOOKUP(AS$2,怪物属性!$B$4:$F$29,3,FALSE)-$G544)/IF(AR544&lt;0,ABS(AR544),AR544)</f>
        <v>-2.0444114084187661</v>
      </c>
      <c r="AT544" s="152">
        <f>VLOOKUP(AT$2,怪物属性!$B$4:$F$29,5,FALSE)/($F544-VLOOKUP(AT$2,怪物属性!$B$4:$F$29,4,FALSE))</f>
        <v>20.385444743935309</v>
      </c>
      <c r="AU544" s="153">
        <f>$E544/(VLOOKUP(AU$2,怪物属性!$B$4:$F$29,3,FALSE)-$G544)/IF(AT544&lt;0,ABS(AT544),AT544)</f>
        <v>-2.9461433053261694</v>
      </c>
      <c r="AV544" s="152">
        <f>VLOOKUP(AV$2,怪物属性!$B$4:$F$29,5,FALSE)/($F544-VLOOKUP(AV$2,怪物属性!$B$4:$F$29,4,FALSE))</f>
        <v>22.838513457211899</v>
      </c>
      <c r="AW544" s="153">
        <f>$E544/(VLOOKUP(AW$2,怪物属性!$B$4:$F$29,3,FALSE)-$G544)/IF(AV544&lt;0,ABS(AV544),AV544)</f>
        <v>-7.9406631047259912</v>
      </c>
      <c r="AX544" s="152">
        <f>VLOOKUP(AX$2,怪物属性!$B$4:$F$29,5,FALSE)/($F544-VLOOKUP(AX$2,怪物属性!$B$4:$F$29,4,FALSE))</f>
        <v>24.694949151099951</v>
      </c>
      <c r="AY544" s="153">
        <f>$E544/(VLOOKUP(AY$2,怪物属性!$B$4:$F$29,3,FALSE)-$G544)/IF(AX544&lt;0,ABS(AX544),AX544)</f>
        <v>6.7604698216727579</v>
      </c>
      <c r="AZ544" s="152">
        <f>VLOOKUP(AZ$2,怪物属性!$B$4:$F$29,5,FALSE)/($F544-VLOOKUP(AZ$2,怪物属性!$B$4:$F$29,4,FALSE))</f>
        <v>27.3</v>
      </c>
      <c r="BA544" s="153">
        <f>$E544/(VLOOKUP(BA$2,怪物属性!$B$4:$F$29,3,FALSE)-$G544)/IF(AZ544&lt;0,ABS(AZ544),AZ544)</f>
        <v>1.6771842019366772</v>
      </c>
      <c r="BB544" s="152">
        <f>VLOOKUP(BB$2,怪物属性!$B$4:$F$29,5,FALSE)/($F544-VLOOKUP(BB$2,怪物属性!$B$4:$F$29,4,FALSE))</f>
        <v>29.298861047835992</v>
      </c>
      <c r="BC544" s="153">
        <f>$E544/(VLOOKUP(BC$2,怪物属性!$B$4:$F$29,3,FALSE)-$G544)/IF(BB544&lt;0,ABS(BB544),BB544)</f>
        <v>0.83468482301773572</v>
      </c>
      <c r="BD544" s="152">
        <f>VLOOKUP(BD$2,怪物属性!$B$4:$F$29,5,FALSE)/($F544-VLOOKUP(BD$2,怪物属性!$B$4:$F$29,4,FALSE))</f>
        <v>31.91043452556902</v>
      </c>
      <c r="BE544" s="153">
        <f>$E544/(VLOOKUP(BE$2,怪物属性!$B$4:$F$29,3,FALSE)-$G544)/IF(BD544&lt;0,ABS(BD544),BD544)</f>
        <v>0.40543082427126254</v>
      </c>
    </row>
    <row r="545" spans="1:57" x14ac:dyDescent="0.15">
      <c r="A545" s="30">
        <f>VLOOKUP(B545,装备升级!W:AB,静态模拟!C545+1,FALSE)+IF(静态模拟!D545=0,0,VLOOKUP(B545,装备强化!AP:AZ,静态模拟!D545+1,FALSE))</f>
        <v>654</v>
      </c>
      <c r="B545" s="149">
        <v>45</v>
      </c>
      <c r="C545" s="149">
        <v>5</v>
      </c>
      <c r="D545" s="149">
        <v>0</v>
      </c>
      <c r="E545" s="149">
        <f t="shared" si="25"/>
        <v>110070</v>
      </c>
      <c r="F545" s="22">
        <f t="shared" si="26"/>
        <v>36690</v>
      </c>
      <c r="G545" s="22">
        <f t="shared" si="27"/>
        <v>18345</v>
      </c>
      <c r="H545" s="152">
        <f>VLOOKUP(H$2,怪物属性!$B$4:$F$29,5,FALSE)/($F545-VLOOKUP(H$2,怪物属性!$B$4:$F$29,4,FALSE))</f>
        <v>0.30279827370179591</v>
      </c>
      <c r="I545" s="153">
        <f>$E545/(VLOOKUP(I$2,怪物属性!$B$4:$F$29,3,FALSE)-$G545)/IF(H545&lt;0,ABS(H545),H545)</f>
        <v>-21.64261359436976</v>
      </c>
      <c r="J545" s="152">
        <f>VLOOKUP(J$2,怪物属性!$B$4:$F$29,5,FALSE)/($F545-VLOOKUP(J$2,怪物属性!$B$4:$F$29,4,FALSE))</f>
        <v>0.44913949909052747</v>
      </c>
      <c r="K545" s="153">
        <f>$E545/(VLOOKUP(K$2,怪物属性!$B$4:$F$29,3,FALSE)-$G545)/IF(J545&lt;0,ABS(J545),J545)</f>
        <v>-14.967851106591603</v>
      </c>
      <c r="L545" s="152">
        <f>VLOOKUP(L$2,怪物属性!$B$4:$F$29,5,FALSE)/($F545-VLOOKUP(L$2,怪物属性!$B$4:$F$29,4,FALSE))</f>
        <v>0.71418124542948758</v>
      </c>
      <c r="M545" s="153">
        <f>$E545/(VLOOKUP(M$2,怪物属性!$B$4:$F$29,3,FALSE)-$G545)/IF(L545&lt;0,ABS(L545),L545)</f>
        <v>-9.6639416300045085</v>
      </c>
      <c r="N545" s="152">
        <f>VLOOKUP(N$2,怪物属性!$B$4:$F$29,5,FALSE)/($F545-VLOOKUP(N$2,怪物属性!$B$4:$F$29,4,FALSE))</f>
        <v>0.93429831505145311</v>
      </c>
      <c r="O545" s="153">
        <f>$E545/(VLOOKUP(O$2,怪物属性!$B$4:$F$29,3,FALSE)-$G545)/IF(N545&lt;0,ABS(N545),N545)</f>
        <v>-7.5898941947321097</v>
      </c>
      <c r="P545" s="152">
        <f>VLOOKUP(P$2,怪物属性!$B$4:$F$29,5,FALSE)/($F545-VLOOKUP(P$2,怪物属性!$B$4:$F$29,4,FALSE))</f>
        <v>1.3032197561738044</v>
      </c>
      <c r="Q545" s="153">
        <f>$E545/(VLOOKUP(Q$2,怪物属性!$B$4:$F$29,3,FALSE)-$G545)/IF(P545&lt;0,ABS(P545),P545)</f>
        <v>-5.5959746620604447</v>
      </c>
      <c r="R545" s="152">
        <f>VLOOKUP(R$2,怪物属性!$B$4:$F$29,5,FALSE)/($F545-VLOOKUP(R$2,怪物属性!$B$4:$F$29,4,FALSE))</f>
        <v>1.6093504415168749</v>
      </c>
      <c r="S545" s="153">
        <f>$E545/(VLOOKUP(S$2,怪物属性!$B$4:$F$29,3,FALSE)-$G545)/IF(R545&lt;0,ABS(R545),R545)</f>
        <v>-4.6720440861650756</v>
      </c>
      <c r="T545" s="152">
        <f>VLOOKUP(T$2,怪物属性!$B$4:$F$29,5,FALSE)/($F545-VLOOKUP(T$2,怪物属性!$B$4:$F$29,4,FALSE))</f>
        <v>2.086646747874052</v>
      </c>
      <c r="U545" s="153">
        <f>$E545/(VLOOKUP(U$2,怪物属性!$B$4:$F$29,3,FALSE)-$G545)/IF(T545&lt;0,ABS(T545),T545)</f>
        <v>-3.7131989872804043</v>
      </c>
      <c r="V545" s="152">
        <f>VLOOKUP(V$2,怪物属性!$B$4:$F$29,5,FALSE)/($F545-VLOOKUP(V$2,怪物属性!$B$4:$F$29,4,FALSE))</f>
        <v>2.4610051993067592</v>
      </c>
      <c r="W545" s="153">
        <f>$E545/(VLOOKUP(W$2,怪物属性!$B$4:$F$29,3,FALSE)-$G545)/IF(V545&lt;0,ABS(V545),V545)</f>
        <v>-3.2485202469903673</v>
      </c>
      <c r="X545" s="152">
        <f>VLOOKUP(X$2,怪物属性!$B$4:$F$29,5,FALSE)/($F545-VLOOKUP(X$2,怪物属性!$B$4:$F$29,4,FALSE))</f>
        <v>3.0468763614184891</v>
      </c>
      <c r="Y545" s="153">
        <f>$E545/(VLOOKUP(Y$2,怪物属性!$B$4:$F$29,3,FALSE)-$G545)/IF(X545&lt;0,ABS(X545),X545)</f>
        <v>-2.7104983733320034</v>
      </c>
      <c r="Z545" s="152">
        <f>VLOOKUP(Z$2,怪物属性!$B$4:$F$29,5,FALSE)/($F545-VLOOKUP(Z$2,怪物属性!$B$4:$F$29,4,FALSE))</f>
        <v>3.5007447647419609</v>
      </c>
      <c r="AA545" s="153">
        <f>$E545/(VLOOKUP(AA$2,怪物属性!$B$4:$F$29,3,FALSE)-$G545)/IF(Z545&lt;0,ABS(Z545),Z545)</f>
        <v>-2.4409503076663306</v>
      </c>
      <c r="AB545" s="152">
        <f>VLOOKUP(AB$2,怪物属性!$B$4:$F$29,5,FALSE)/($F545-VLOOKUP(AB$2,怪物属性!$B$4:$F$29,4,FALSE))</f>
        <v>5.6068355496720619</v>
      </c>
      <c r="AC545" s="153">
        <f>$E545/(VLOOKUP(AC$2,怪物属性!$B$4:$F$29,3,FALSE)-$G545)/IF(AB545&lt;0,ABS(AB545),AB545)</f>
        <v>-1.8148649716131526</v>
      </c>
      <c r="AD545" s="152">
        <f>VLOOKUP(AD$2,怪物属性!$B$4:$F$29,5,FALSE)/($F545-VLOOKUP(AD$2,怪物属性!$B$4:$F$29,4,FALSE))</f>
        <v>6.3726905924824804</v>
      </c>
      <c r="AE545" s="153">
        <f>$E545/(VLOOKUP(AE$2,怪物属性!$B$4:$F$29,3,FALSE)-$G545)/IF(AD545&lt;0,ABS(AD545),AD545)</f>
        <v>-1.6926831985684578</v>
      </c>
      <c r="AF545" s="152">
        <f>VLOOKUP(AF$2,怪物属性!$B$4:$F$29,5,FALSE)/($F545-VLOOKUP(AF$2,怪物属性!$B$4:$F$29,4,FALSE))</f>
        <v>7.5155762286553642</v>
      </c>
      <c r="AG545" s="153">
        <f>$E545/(VLOOKUP(AG$2,怪物属性!$B$4:$F$29,3,FALSE)-$G545)/IF(AF545&lt;0,ABS(AF545),AF545)</f>
        <v>-1.5300442546450768</v>
      </c>
      <c r="AH545" s="152">
        <f>VLOOKUP(AH$2,怪物属性!$B$4:$F$29,5,FALSE)/($F545-VLOOKUP(AH$2,怪物属性!$B$4:$F$29,4,FALSE))</f>
        <v>8.4109656705359352</v>
      </c>
      <c r="AI545" s="153">
        <f>$E545/(VLOOKUP(AI$2,怪物属性!$B$4:$F$29,3,FALSE)-$G545)/IF(AH545&lt;0,ABS(AH545),AH545)</f>
        <v>-1.4643043351853862</v>
      </c>
      <c r="AJ545" s="152">
        <f>VLOOKUP(AJ$2,怪物属性!$B$4:$F$29,5,FALSE)/($F545-VLOOKUP(AJ$2,怪物属性!$B$4:$F$29,4,FALSE))</f>
        <v>9.7317711579209778</v>
      </c>
      <c r="AK545" s="153">
        <f>$E545/(VLOOKUP(AK$2,怪物属性!$B$4:$F$29,3,FALSE)-$G545)/IF(AJ545&lt;0,ABS(AJ545),AJ545)</f>
        <v>-1.3668129221464105</v>
      </c>
      <c r="AL545" s="152">
        <f>VLOOKUP(AL$2,怪物属性!$B$4:$F$29,5,FALSE)/($F545-VLOOKUP(AL$2,怪物属性!$B$4:$F$29,4,FALSE))</f>
        <v>10.79812989956868</v>
      </c>
      <c r="AM545" s="153">
        <f>$E545/(VLOOKUP(AM$2,怪物属性!$B$4:$F$29,3,FALSE)-$G545)/IF(AL545&lt;0,ABS(AL545),AL545)</f>
        <v>-1.34922987892596</v>
      </c>
      <c r="AN545" s="152">
        <f>VLOOKUP(AN$2,怪物属性!$B$4:$F$29,5,FALSE)/($F545-VLOOKUP(AN$2,怪物属性!$B$4:$F$29,4,FALSE))</f>
        <v>12.309485198257496</v>
      </c>
      <c r="AO545" s="153">
        <f>$E545/(VLOOKUP(AO$2,怪物属性!$B$4:$F$29,3,FALSE)-$G545)/IF(AN545&lt;0,ABS(AN545),AN545)</f>
        <v>-1.3029119793874055</v>
      </c>
      <c r="AP545" s="152">
        <f>VLOOKUP(AP$2,怪物属性!$B$4:$F$29,5,FALSE)/($F545-VLOOKUP(AP$2,怪物属性!$B$4:$F$29,4,FALSE))</f>
        <v>13.468364197530864</v>
      </c>
      <c r="AQ545" s="153">
        <f>$E545/(VLOOKUP(AQ$2,怪物属性!$B$4:$F$29,3,FALSE)-$G545)/IF(AP545&lt;0,ABS(AP545),AP545)</f>
        <v>-1.3373399893435214</v>
      </c>
      <c r="AR545" s="152">
        <f>VLOOKUP(AR$2,怪物属性!$B$4:$F$29,5,FALSE)/($F545-VLOOKUP(AR$2,怪物属性!$B$4:$F$29,4,FALSE))</f>
        <v>15.163371488033299</v>
      </c>
      <c r="AS545" s="153">
        <f>$E545/(VLOOKUP(AS$2,怪物属性!$B$4:$F$29,3,FALSE)-$G545)/IF(AR545&lt;0,ABS(AR545),AR545)</f>
        <v>-1.3580804017700436</v>
      </c>
      <c r="AT545" s="152">
        <f>VLOOKUP(AT$2,怪物属性!$B$4:$F$29,5,FALSE)/($F545-VLOOKUP(AT$2,怪物属性!$B$4:$F$29,4,FALSE))</f>
        <v>16.44888947472484</v>
      </c>
      <c r="AU545" s="153">
        <f>$E545/(VLOOKUP(AU$2,怪物属性!$B$4:$F$29,3,FALSE)-$G545)/IF(AT545&lt;0,ABS(AT545),AT545)</f>
        <v>-1.497010549658242</v>
      </c>
      <c r="AV545" s="152">
        <f>VLOOKUP(AV$2,怪物属性!$B$4:$F$29,5,FALSE)/($F545-VLOOKUP(AV$2,怪物属性!$B$4:$F$29,4,FALSE))</f>
        <v>18.356774496015003</v>
      </c>
      <c r="AW545" s="153">
        <f>$E545/(VLOOKUP(AW$2,怪物属性!$B$4:$F$29,3,FALSE)-$G545)/IF(AV545&lt;0,ABS(AV545),AV545)</f>
        <v>-1.7430672817929933</v>
      </c>
      <c r="AX545" s="152">
        <f>VLOOKUP(AX$2,怪物属性!$B$4:$F$29,5,FALSE)/($F545-VLOOKUP(AX$2,怪物属性!$B$4:$F$29,4,FALSE))</f>
        <v>19.766220496577091</v>
      </c>
      <c r="AY545" s="153">
        <f>$E545/(VLOOKUP(AY$2,怪物属性!$B$4:$F$29,3,FALSE)-$G545)/IF(AX545&lt;0,ABS(AX545),AX545)</f>
        <v>-2.3436831327354559</v>
      </c>
      <c r="AZ545" s="152">
        <f>VLOOKUP(AZ$2,怪物属性!$B$4:$F$29,5,FALSE)/($F545-VLOOKUP(AZ$2,怪物属性!$B$4:$F$29,4,FALSE))</f>
        <v>21.71807397069086</v>
      </c>
      <c r="BA545" s="153">
        <f>$E545/(VLOOKUP(BA$2,怪物属性!$B$4:$F$29,3,FALSE)-$G545)/IF(AZ545&lt;0,ABS(AZ545),AZ545)</f>
        <v>-5.5693725014141435</v>
      </c>
      <c r="BB545" s="152">
        <f>VLOOKUP(BB$2,怪物属性!$B$4:$F$29,5,FALSE)/($F545-VLOOKUP(BB$2,怪物属性!$B$4:$F$29,4,FALSE))</f>
        <v>23.125134843581446</v>
      </c>
      <c r="BC545" s="153">
        <f>$E545/(VLOOKUP(BC$2,怪物属性!$B$4:$F$29,3,FALSE)-$G545)/IF(BB545&lt;0,ABS(BB545),BB545)</f>
        <v>5.5865681095013429</v>
      </c>
      <c r="BD545" s="152">
        <f>VLOOKUP(BD$2,怪物属性!$B$4:$F$29,5,FALSE)/($F545-VLOOKUP(BD$2,怪物属性!$B$4:$F$29,4,FALSE))</f>
        <v>24.761755485893417</v>
      </c>
      <c r="BE545" s="153">
        <f>$E545/(VLOOKUP(BE$2,怪物属性!$B$4:$F$29,3,FALSE)-$G545)/IF(BD545&lt;0,ABS(BD545),BD545)</f>
        <v>1.0536054545714786</v>
      </c>
    </row>
    <row r="546" spans="1:57" x14ac:dyDescent="0.15">
      <c r="A546" s="30">
        <f>VLOOKUP(B546,装备升级!W:AB,静态模拟!C546+1,FALSE)+IF(静态模拟!D546=0,0,VLOOKUP(B546,装备强化!AP:AZ,静态模拟!D546+1,FALSE))</f>
        <v>2694</v>
      </c>
      <c r="B546" s="149">
        <v>45</v>
      </c>
      <c r="C546" s="149">
        <v>5</v>
      </c>
      <c r="D546" s="149">
        <v>1</v>
      </c>
      <c r="E546" s="149">
        <f t="shared" si="25"/>
        <v>110220</v>
      </c>
      <c r="F546" s="22">
        <f t="shared" si="26"/>
        <v>36740</v>
      </c>
      <c r="G546" s="22">
        <f t="shared" si="27"/>
        <v>18370</v>
      </c>
      <c r="H546" s="152">
        <f>VLOOKUP(H$2,怪物属性!$B$4:$F$29,5,FALSE)/($F546-VLOOKUP(H$2,怪物属性!$B$4:$F$29,4,FALSE))</f>
        <v>0.30237731127485057</v>
      </c>
      <c r="I546" s="153">
        <f>$E546/(VLOOKUP(I$2,怪物属性!$B$4:$F$29,3,FALSE)-$G546)/IF(H546&lt;0,ABS(H546),H546)</f>
        <v>-21.670024128296113</v>
      </c>
      <c r="J546" s="152">
        <f>VLOOKUP(J$2,怪物属性!$B$4:$F$29,5,FALSE)/($F546-VLOOKUP(J$2,怪物属性!$B$4:$F$29,4,FALSE))</f>
        <v>0.44851194634623448</v>
      </c>
      <c r="K546" s="153">
        <f>$E546/(VLOOKUP(K$2,怪物属性!$B$4:$F$29,3,FALSE)-$G546)/IF(J546&lt;0,ABS(J546),J546)</f>
        <v>-14.986337517796219</v>
      </c>
      <c r="L546" s="152">
        <f>VLOOKUP(L$2,怪物属性!$B$4:$F$29,5,FALSE)/($F546-VLOOKUP(L$2,怪物属性!$B$4:$F$29,4,FALSE))</f>
        <v>0.71317829457364346</v>
      </c>
      <c r="M546" s="153">
        <f>$E546/(VLOOKUP(M$2,怪物属性!$B$4:$F$29,3,FALSE)-$G546)/IF(L546&lt;0,ABS(L546),L546)</f>
        <v>-9.6755530392319642</v>
      </c>
      <c r="N546" s="152">
        <f>VLOOKUP(N$2,怪物属性!$B$4:$F$29,5,FALSE)/($F546-VLOOKUP(N$2,怪物属性!$B$4:$F$29,4,FALSE))</f>
        <v>0.93297950426288745</v>
      </c>
      <c r="O546" s="153">
        <f>$E546/(VLOOKUP(O$2,怪物属性!$B$4:$F$29,3,FALSE)-$G546)/IF(N546&lt;0,ABS(N546),N546)</f>
        <v>-7.5987420999383462</v>
      </c>
      <c r="P546" s="152">
        <f>VLOOKUP(P$2,怪物属性!$B$4:$F$29,5,FALSE)/($F546-VLOOKUP(P$2,怪物属性!$B$4:$F$29,4,FALSE))</f>
        <v>1.3013706404835552</v>
      </c>
      <c r="Q546" s="153">
        <f>$E546/(VLOOKUP(Q$2,怪物属性!$B$4:$F$29,3,FALSE)-$G546)/IF(P546&lt;0,ABS(P546),P546)</f>
        <v>-5.6022832267508704</v>
      </c>
      <c r="R546" s="152">
        <f>VLOOKUP(R$2,怪物属性!$B$4:$F$29,5,FALSE)/($F546-VLOOKUP(R$2,怪物属性!$B$4:$F$29,4,FALSE))</f>
        <v>1.6070541905658762</v>
      </c>
      <c r="S546" s="153">
        <f>$E546/(VLOOKUP(S$2,怪物属性!$B$4:$F$29,3,FALSE)-$G546)/IF(R546&lt;0,ABS(R546),R546)</f>
        <v>-4.677108373965055</v>
      </c>
      <c r="T546" s="152">
        <f>VLOOKUP(T$2,怪物属性!$B$4:$F$29,5,FALSE)/($F546-VLOOKUP(T$2,怪物属性!$B$4:$F$29,4,FALSE))</f>
        <v>2.0836536806471972</v>
      </c>
      <c r="U546" s="153">
        <f>$E546/(VLOOKUP(U$2,怪物属性!$B$4:$F$29,3,FALSE)-$G546)/IF(T546&lt;0,ABS(T546),T546)</f>
        <v>-3.7170589649800525</v>
      </c>
      <c r="V546" s="152">
        <f>VLOOKUP(V$2,怪物属性!$B$4:$F$29,5,FALSE)/($F546-VLOOKUP(V$2,怪物属性!$B$4:$F$29,4,FALSE))</f>
        <v>2.4574560138448227</v>
      </c>
      <c r="W546" s="153">
        <f>$E546/(VLOOKUP(W$2,怪物属性!$B$4:$F$29,3,FALSE)-$G546)/IF(V546&lt;0,ABS(V546),V546)</f>
        <v>-3.2517407789009121</v>
      </c>
      <c r="X546" s="152">
        <f>VLOOKUP(X$2,怪物属性!$B$4:$F$29,5,FALSE)/($F546-VLOOKUP(X$2,怪物属性!$B$4:$F$29,4,FALSE))</f>
        <v>3.0424581653664338</v>
      </c>
      <c r="Y546" s="153">
        <f>$E546/(VLOOKUP(Y$2,怪物属性!$B$4:$F$29,3,FALSE)-$G546)/IF(X546&lt;0,ABS(X546),X546)</f>
        <v>-2.7130446573688203</v>
      </c>
      <c r="Z546" s="152">
        <f>VLOOKUP(Z$2,怪物属性!$B$4:$F$29,5,FALSE)/($F546-VLOOKUP(Z$2,怪物属性!$B$4:$F$29,4,FALSE))</f>
        <v>3.4956400011665547</v>
      </c>
      <c r="AA546" s="153">
        <f>$E546/(VLOOKUP(AA$2,怪物属性!$B$4:$F$29,3,FALSE)-$G546)/IF(Z546&lt;0,ABS(Z546),Z546)</f>
        <v>-2.4431045105249312</v>
      </c>
      <c r="AB546" s="152">
        <f>VLOOKUP(AB$2,怪物属性!$B$4:$F$29,5,FALSE)/($F546-VLOOKUP(AB$2,怪物属性!$B$4:$F$29,4,FALSE))</f>
        <v>5.5984138428262433</v>
      </c>
      <c r="AC546" s="153">
        <f>$E546/(VLOOKUP(AC$2,怪物属性!$B$4:$F$29,3,FALSE)-$G546)/IF(AB546&lt;0,ABS(AB546),AB546)</f>
        <v>-1.8158752308668695</v>
      </c>
      <c r="AD546" s="152">
        <f>VLOOKUP(AD$2,怪物属性!$B$4:$F$29,5,FALSE)/($F546-VLOOKUP(AD$2,怪物属性!$B$4:$F$29,4,FALSE))</f>
        <v>6.3630388028958293</v>
      </c>
      <c r="AE546" s="153">
        <f>$E546/(VLOOKUP(AE$2,怪物属性!$B$4:$F$29,3,FALSE)-$G546)/IF(AD546&lt;0,ABS(AD546),AD546)</f>
        <v>-1.6934120914515416</v>
      </c>
      <c r="AF546" s="152">
        <f>VLOOKUP(AF$2,怪物属性!$B$4:$F$29,5,FALSE)/($F546-VLOOKUP(AF$2,怪物属性!$B$4:$F$29,4,FALSE))</f>
        <v>7.5040943534588118</v>
      </c>
      <c r="AG546" s="153">
        <f>$E546/(VLOOKUP(AG$2,怪物属性!$B$4:$F$29,3,FALSE)-$G546)/IF(AF546&lt;0,ABS(AF546),AF546)</f>
        <v>-1.5304763601350082</v>
      </c>
      <c r="AH546" s="152">
        <f>VLOOKUP(AH$2,怪物属性!$B$4:$F$29,5,FALSE)/($F546-VLOOKUP(AH$2,怪物属性!$B$4:$F$29,4,FALSE))</f>
        <v>8.3980025892361745</v>
      </c>
      <c r="AI546" s="153">
        <f>$E546/(VLOOKUP(AI$2,怪物属性!$B$4:$F$29,3,FALSE)-$G546)/IF(AH546&lt;0,ABS(AH546),AH546)</f>
        <v>-1.4644665720380108</v>
      </c>
      <c r="AJ546" s="152">
        <f>VLOOKUP(AJ$2,怪物属性!$B$4:$F$29,5,FALSE)/($F546-VLOOKUP(AJ$2,怪物属性!$B$4:$F$29,4,FALSE))</f>
        <v>9.716632443531827</v>
      </c>
      <c r="AK546" s="153">
        <f>$E546/(VLOOKUP(AK$2,怪物属性!$B$4:$F$29,3,FALSE)-$G546)/IF(AJ546&lt;0,ABS(AJ546),AJ546)</f>
        <v>-1.3666790577355916</v>
      </c>
      <c r="AL546" s="152">
        <f>VLOOKUP(AL$2,怪物属性!$B$4:$F$29,5,FALSE)/($F546-VLOOKUP(AL$2,怪物属性!$B$4:$F$29,4,FALSE))</f>
        <v>10.781158645836607</v>
      </c>
      <c r="AM546" s="153">
        <f>$E546/(VLOOKUP(AM$2,怪物属性!$B$4:$F$29,3,FALSE)-$G546)/IF(AL546&lt;0,ABS(AL546),AL546)</f>
        <v>-1.348732318602939</v>
      </c>
      <c r="AN546" s="152">
        <f>VLOOKUP(AN$2,怪物属性!$B$4:$F$29,5,FALSE)/($F546-VLOOKUP(AN$2,怪物属性!$B$4:$F$29,4,FALSE))</f>
        <v>12.289945712562304</v>
      </c>
      <c r="AO546" s="153">
        <f>$E546/(VLOOKUP(AO$2,怪物属性!$B$4:$F$29,3,FALSE)-$G546)/IF(AN546&lt;0,ABS(AN546),AN546)</f>
        <v>-1.3020189457730791</v>
      </c>
      <c r="AP546" s="152">
        <f>VLOOKUP(AP$2,怪物属性!$B$4:$F$29,5,FALSE)/($F546-VLOOKUP(AP$2,怪物属性!$B$4:$F$29,4,FALSE))</f>
        <v>13.446748411118957</v>
      </c>
      <c r="AQ546" s="153">
        <f>$E546/(VLOOKUP(AQ$2,怪物属性!$B$4:$F$29,3,FALSE)-$G546)/IF(AP546&lt;0,ABS(AP546),AP546)</f>
        <v>-1.3358502511767081</v>
      </c>
      <c r="AR546" s="152">
        <f>VLOOKUP(AR$2,怪物属性!$B$4:$F$29,5,FALSE)/($F546-VLOOKUP(AR$2,怪物属性!$B$4:$F$29,4,FALSE))</f>
        <v>15.138757223556912</v>
      </c>
      <c r="AS546" s="153">
        <f>$E546/(VLOOKUP(AS$2,怪物属性!$B$4:$F$29,3,FALSE)-$G546)/IF(AR546&lt;0,ABS(AR546),AR546)</f>
        <v>-1.3558008336949872</v>
      </c>
      <c r="AT546" s="152">
        <f>VLOOKUP(AT$2,怪物属性!$B$4:$F$29,5,FALSE)/($F546-VLOOKUP(AT$2,怪物属性!$B$4:$F$29,4,FALSE))</f>
        <v>16.421831819976312</v>
      </c>
      <c r="AU546" s="153">
        <f>$E546/(VLOOKUP(AU$2,怪物属性!$B$4:$F$29,3,FALSE)-$G546)/IF(AT546&lt;0,ABS(AT546),AT546)</f>
        <v>-1.4931695007763486</v>
      </c>
      <c r="AV546" s="152">
        <f>VLOOKUP(AV$2,怪物属性!$B$4:$F$29,5,FALSE)/($F546-VLOOKUP(AV$2,怪物属性!$B$4:$F$29,4,FALSE))</f>
        <v>18.326089863599893</v>
      </c>
      <c r="AW546" s="153">
        <f>$E546/(VLOOKUP(AW$2,怪物属性!$B$4:$F$29,3,FALSE)-$G546)/IF(AV546&lt;0,ABS(AV546),AV546)</f>
        <v>-1.7357507273117394</v>
      </c>
      <c r="AX546" s="152">
        <f>VLOOKUP(AX$2,怪物属性!$B$4:$F$29,5,FALSE)/($F546-VLOOKUP(AX$2,怪物属性!$B$4:$F$29,4,FALSE))</f>
        <v>19.732617048043249</v>
      </c>
      <c r="AY546" s="153">
        <f>$E546/(VLOOKUP(AY$2,怪物属性!$B$4:$F$29,3,FALSE)-$G546)/IF(AX546&lt;0,ABS(AX546),AX546)</f>
        <v>-2.3263955531765137</v>
      </c>
      <c r="AZ546" s="152">
        <f>VLOOKUP(AZ$2,怪物属性!$B$4:$F$29,5,FALSE)/($F546-VLOOKUP(AZ$2,怪物属性!$B$4:$F$29,4,FALSE))</f>
        <v>21.680250783699059</v>
      </c>
      <c r="BA546" s="153">
        <f>$E546/(VLOOKUP(BA$2,怪物属性!$B$4:$F$29,3,FALSE)-$G546)/IF(AZ546&lt;0,ABS(AZ546),AZ546)</f>
        <v>-5.4373150069744494</v>
      </c>
      <c r="BB546" s="152">
        <f>VLOOKUP(BB$2,怪物属性!$B$4:$F$29,5,FALSE)/($F546-VLOOKUP(BB$2,怪物属性!$B$4:$F$29,4,FALSE))</f>
        <v>23.083632447954056</v>
      </c>
      <c r="BC546" s="153">
        <f>$E546/(VLOOKUP(BC$2,怪物属性!$B$4:$F$29,3,FALSE)-$G546)/IF(BB546&lt;0,ABS(BB546),BB546)</f>
        <v>5.7736538984710348</v>
      </c>
      <c r="BD546" s="152">
        <f>VLOOKUP(BD$2,怪物属性!$B$4:$F$29,5,FALSE)/($F546-VLOOKUP(BD$2,怪物属性!$B$4:$F$29,4,FALSE))</f>
        <v>24.714514652014653</v>
      </c>
      <c r="BE546" s="153">
        <f>$E546/(VLOOKUP(BE$2,怪物属性!$B$4:$F$29,3,FALSE)-$G546)/IF(BD546&lt;0,ABS(BD546),BD546)</f>
        <v>1.0633589589874373</v>
      </c>
    </row>
    <row r="547" spans="1:57" x14ac:dyDescent="0.15">
      <c r="A547" s="30">
        <f>VLOOKUP(B547,装备升级!W:AB,静态模拟!C547+1,FALSE)+IF(静态模拟!D547=0,0,VLOOKUP(B547,装备强化!AP:AZ,静态模拟!D547+1,FALSE))</f>
        <v>4809</v>
      </c>
      <c r="B547" s="149">
        <v>45</v>
      </c>
      <c r="C547" s="149">
        <v>5</v>
      </c>
      <c r="D547" s="149">
        <v>2</v>
      </c>
      <c r="E547" s="149">
        <f t="shared" si="25"/>
        <v>110370</v>
      </c>
      <c r="F547" s="22">
        <f t="shared" si="26"/>
        <v>36790</v>
      </c>
      <c r="G547" s="22">
        <f t="shared" si="27"/>
        <v>18395</v>
      </c>
      <c r="H547" s="152">
        <f>VLOOKUP(H$2,怪物属性!$B$4:$F$29,5,FALSE)/($F547-VLOOKUP(H$2,怪物属性!$B$4:$F$29,4,FALSE))</f>
        <v>0.30195751770095791</v>
      </c>
      <c r="I547" s="153">
        <f>$E547/(VLOOKUP(I$2,怪物属性!$B$4:$F$29,3,FALSE)-$G547)/IF(H547&lt;0,ABS(H547),H547)</f>
        <v>-21.697435183631029</v>
      </c>
      <c r="J547" s="152">
        <f>VLOOKUP(J$2,怪物属性!$B$4:$F$29,5,FALSE)/($F547-VLOOKUP(J$2,怪物属性!$B$4:$F$29,4,FALSE))</f>
        <v>0.44788614483047301</v>
      </c>
      <c r="K547" s="153">
        <f>$E547/(VLOOKUP(K$2,怪物属性!$B$4:$F$29,3,FALSE)-$G547)/IF(J547&lt;0,ABS(J547),J547)</f>
        <v>-15.004824553666188</v>
      </c>
      <c r="L547" s="152">
        <f>VLOOKUP(L$2,怪物属性!$B$4:$F$29,5,FALSE)/($F547-VLOOKUP(L$2,怪物属性!$B$4:$F$29,4,FALSE))</f>
        <v>0.71217815672855778</v>
      </c>
      <c r="M547" s="153">
        <f>$E547/(VLOOKUP(M$2,怪物属性!$B$4:$F$29,3,FALSE)-$G547)/IF(L547&lt;0,ABS(L547),L547)</f>
        <v>-9.6871650839625278</v>
      </c>
      <c r="N547" s="152">
        <f>VLOOKUP(N$2,怪物属性!$B$4:$F$29,5,FALSE)/($F547-VLOOKUP(N$2,怪物属性!$B$4:$F$29,4,FALSE))</f>
        <v>0.93166441136671174</v>
      </c>
      <c r="O547" s="153">
        <f>$E547/(VLOOKUP(O$2,怪物属性!$B$4:$F$29,3,FALSE)-$G547)/IF(N547&lt;0,ABS(N547),N547)</f>
        <v>-7.6075907430072522</v>
      </c>
      <c r="P547" s="152">
        <f>VLOOKUP(P$2,怪物属性!$B$4:$F$29,5,FALSE)/($F547-VLOOKUP(P$2,怪物属性!$B$4:$F$29,4,FALSE))</f>
        <v>1.2995267647142168</v>
      </c>
      <c r="Q547" s="153">
        <f>$E547/(VLOOKUP(Q$2,怪物属性!$B$4:$F$29,3,FALSE)-$G547)/IF(P547&lt;0,ABS(P547),P547)</f>
        <v>-5.6085925615213741</v>
      </c>
      <c r="R547" s="152">
        <f>VLOOKUP(R$2,怪物属性!$B$4:$F$29,5,FALSE)/($F547-VLOOKUP(R$2,怪物属性!$B$4:$F$29,4,FALSE))</f>
        <v>1.6047644829453167</v>
      </c>
      <c r="S547" s="153">
        <f>$E547/(VLOOKUP(S$2,怪物属性!$B$4:$F$29,3,FALSE)-$G547)/IF(R547&lt;0,ABS(R547),R547)</f>
        <v>-4.6821735562952584</v>
      </c>
      <c r="T547" s="152">
        <f>VLOOKUP(T$2,怪物属性!$B$4:$F$29,5,FALSE)/($F547-VLOOKUP(T$2,怪物属性!$B$4:$F$29,4,FALSE))</f>
        <v>2.0806691875787786</v>
      </c>
      <c r="U547" s="153">
        <f>$E547/(VLOOKUP(U$2,怪物属性!$B$4:$F$29,3,FALSE)-$G547)/IF(T547&lt;0,ABS(T547),T547)</f>
        <v>-3.7209198911685415</v>
      </c>
      <c r="V547" s="152">
        <f>VLOOKUP(V$2,怪物属性!$B$4:$F$29,5,FALSE)/($F547-VLOOKUP(V$2,怪物属性!$B$4:$F$29,4,FALSE))</f>
        <v>2.4539170506912442</v>
      </c>
      <c r="W547" s="153">
        <f>$E547/(VLOOKUP(W$2,怪物属性!$B$4:$F$29,3,FALSE)-$G547)/IF(V547&lt;0,ABS(V547),V547)</f>
        <v>-3.2549623985045022</v>
      </c>
      <c r="X547" s="152">
        <f>VLOOKUP(X$2,怪物属性!$B$4:$F$29,5,FALSE)/($F547-VLOOKUP(X$2,怪物属性!$B$4:$F$29,4,FALSE))</f>
        <v>3.038052764182908</v>
      </c>
      <c r="Y547" s="153">
        <f>$E547/(VLOOKUP(Y$2,怪物属性!$B$4:$F$29,3,FALSE)-$G547)/IF(X547&lt;0,ABS(X547),X547)</f>
        <v>-2.7155921127005853</v>
      </c>
      <c r="Z547" s="152">
        <f>VLOOKUP(Z$2,怪物属性!$B$4:$F$29,5,FALSE)/($F547-VLOOKUP(Z$2,怪物属性!$B$4:$F$29,4,FALSE))</f>
        <v>3.4905501033809956</v>
      </c>
      <c r="AA547" s="153">
        <f>$E547/(VLOOKUP(AA$2,怪物属性!$B$4:$F$29,3,FALSE)-$G547)/IF(Z547&lt;0,ABS(Z547),Z547)</f>
        <v>-2.445260061598872</v>
      </c>
      <c r="AB547" s="152">
        <f>VLOOKUP(AB$2,怪物属性!$B$4:$F$29,5,FALSE)/($F547-VLOOKUP(AB$2,怪物属性!$B$4:$F$29,4,FALSE))</f>
        <v>5.590017397564341</v>
      </c>
      <c r="AC547" s="153">
        <f>$E547/(VLOOKUP(AC$2,怪物属性!$B$4:$F$29,3,FALSE)-$G547)/IF(AB547&lt;0,ABS(AB547),AB547)</f>
        <v>-1.8168882486015574</v>
      </c>
      <c r="AD547" s="152">
        <f>VLOOKUP(AD$2,怪物属性!$B$4:$F$29,5,FALSE)/($F547-VLOOKUP(AD$2,怪物属性!$B$4:$F$29,4,FALSE))</f>
        <v>6.3534162054260053</v>
      </c>
      <c r="AE547" s="153">
        <f>$E547/(VLOOKUP(AE$2,怪物属性!$B$4:$F$29,3,FALSE)-$G547)/IF(AD547&lt;0,ABS(AD547),AD547)</f>
        <v>-1.6941443939801424</v>
      </c>
      <c r="AF547" s="152">
        <f>VLOOKUP(AF$2,怪物属性!$B$4:$F$29,5,FALSE)/($F547-VLOOKUP(AF$2,怪物属性!$B$4:$F$29,4,FALSE))</f>
        <v>7.4926475074745253</v>
      </c>
      <c r="AG547" s="153">
        <f>$E547/(VLOOKUP(AG$2,怪物属性!$B$4:$F$29,3,FALSE)-$G547)/IF(AF547&lt;0,ABS(AF547),AF547)</f>
        <v>-1.5309125678008038</v>
      </c>
      <c r="AH547" s="152">
        <f>VLOOKUP(AH$2,怪物属性!$B$4:$F$29,5,FALSE)/($F547-VLOOKUP(AH$2,怪物属性!$B$4:$F$29,4,FALSE))</f>
        <v>8.3850794041610239</v>
      </c>
      <c r="AI547" s="153">
        <f>$E547/(VLOOKUP(AI$2,怪物属性!$B$4:$F$29,3,FALSE)-$G547)/IF(AH547&lt;0,ABS(AH547),AH547)</f>
        <v>-1.4646340324952973</v>
      </c>
      <c r="AJ547" s="152">
        <f>VLOOKUP(AJ$2,怪物属性!$B$4:$F$29,5,FALSE)/($F547-VLOOKUP(AJ$2,怪物属性!$B$4:$F$29,4,FALSE))</f>
        <v>9.701540755467196</v>
      </c>
      <c r="AK547" s="153">
        <f>$E547/(VLOOKUP(AK$2,怪物属性!$B$4:$F$29,3,FALSE)-$G547)/IF(AJ547&lt;0,ABS(AJ547),AJ547)</f>
        <v>-1.3665517665517668</v>
      </c>
      <c r="AL547" s="152">
        <f>VLOOKUP(AL$2,怪物属性!$B$4:$F$29,5,FALSE)/($F547-VLOOKUP(AL$2,怪物属性!$B$4:$F$29,4,FALSE))</f>
        <v>10.764240655305526</v>
      </c>
      <c r="AM547" s="153">
        <f>$E547/(VLOOKUP(AM$2,怪物属性!$B$4:$F$29,3,FALSE)-$G547)/IF(AL547&lt;0,ABS(AL547),AL547)</f>
        <v>-1.3482437802677116</v>
      </c>
      <c r="AN547" s="152">
        <f>VLOOKUP(AN$2,怪物属性!$B$4:$F$29,5,FALSE)/($F547-VLOOKUP(AN$2,怪物属性!$B$4:$F$29,4,FALSE))</f>
        <v>12.270468160639005</v>
      </c>
      <c r="AO547" s="153">
        <f>$E547/(VLOOKUP(AO$2,怪物属性!$B$4:$F$29,3,FALSE)-$G547)/IF(AN547&lt;0,ABS(AN547),AN547)</f>
        <v>-1.3011379762779145</v>
      </c>
      <c r="AP547" s="152">
        <f>VLOOKUP(AP$2,怪物属性!$B$4:$F$29,5,FALSE)/($F547-VLOOKUP(AP$2,怪物属性!$B$4:$F$29,4,FALSE))</f>
        <v>13.425201897192668</v>
      </c>
      <c r="AQ547" s="153">
        <f>$E547/(VLOOKUP(AQ$2,怪物属性!$B$4:$F$29,3,FALSE)-$G547)/IF(AP547&lt;0,ABS(AP547),AP547)</f>
        <v>-1.3343784148549769</v>
      </c>
      <c r="AR547" s="152">
        <f>VLOOKUP(AR$2,怪物属性!$B$4:$F$29,5,FALSE)/($F547-VLOOKUP(AR$2,怪物属性!$B$4:$F$29,4,FALSE))</f>
        <v>15.114222740827175</v>
      </c>
      <c r="AS547" s="153">
        <f>$E547/(VLOOKUP(AS$2,怪物属性!$B$4:$F$29,3,FALSE)-$G547)/IF(AR547&lt;0,ABS(AR547),AR547)</f>
        <v>-1.3535483548247338</v>
      </c>
      <c r="AT547" s="152">
        <f>VLOOKUP(AT$2,怪物属性!$B$4:$F$29,5,FALSE)/($F547-VLOOKUP(AT$2,怪物属性!$B$4:$F$29,4,FALSE))</f>
        <v>16.394863036195233</v>
      </c>
      <c r="AU547" s="153">
        <f>$E547/(VLOOKUP(AU$2,怪物属性!$B$4:$F$29,3,FALSE)-$G547)/IF(AT547&lt;0,ABS(AT547),AT547)</f>
        <v>-1.4893775897372235</v>
      </c>
      <c r="AV547" s="152">
        <f>VLOOKUP(AV$2,怪物属性!$B$4:$F$29,5,FALSE)/($F547-VLOOKUP(AV$2,怪物属性!$B$4:$F$29,4,FALSE))</f>
        <v>18.295507643014485</v>
      </c>
      <c r="AW547" s="153">
        <f>$E547/(VLOOKUP(AW$2,怪物属性!$B$4:$F$29,3,FALSE)-$G547)/IF(AV547&lt;0,ABS(AV547),AV547)</f>
        <v>-1.7285468351508506</v>
      </c>
      <c r="AX547" s="152">
        <f>VLOOKUP(AX$2,怪物属性!$B$4:$F$29,5,FALSE)/($F547-VLOOKUP(AX$2,怪物属性!$B$4:$F$29,4,FALSE))</f>
        <v>19.699127660296664</v>
      </c>
      <c r="AY547" s="153">
        <f>$E547/(VLOOKUP(AY$2,怪物属性!$B$4:$F$29,3,FALSE)-$G547)/IF(AX547&lt;0,ABS(AX547),AX547)</f>
        <v>-2.3094749254653411</v>
      </c>
      <c r="AZ547" s="152">
        <f>VLOOKUP(AZ$2,怪物属性!$B$4:$F$29,5,FALSE)/($F547-VLOOKUP(AZ$2,怪物属性!$B$4:$F$29,4,FALSE))</f>
        <v>21.642559109874828</v>
      </c>
      <c r="BA547" s="153">
        <f>$E547/(VLOOKUP(BA$2,怪物属性!$B$4:$F$29,3,FALSE)-$G547)/IF(AZ547&lt;0,ABS(AZ547),AZ547)</f>
        <v>-5.3121606098579779</v>
      </c>
      <c r="BB547" s="152">
        <f>VLOOKUP(BB$2,怪物属性!$B$4:$F$29,5,FALSE)/($F547-VLOOKUP(BB$2,怪物属性!$B$4:$F$29,4,FALSE))</f>
        <v>23.042278753135076</v>
      </c>
      <c r="BC547" s="153">
        <f>$E547/(VLOOKUP(BC$2,怪物属性!$B$4:$F$29,3,FALSE)-$G547)/IF(BB547&lt;0,ABS(BB547),BB547)</f>
        <v>5.9724324724876707</v>
      </c>
      <c r="BD547" s="152">
        <f>VLOOKUP(BD$2,怪物属性!$B$4:$F$29,5,FALSE)/($F547-VLOOKUP(BD$2,怪物属性!$B$4:$F$29,4,FALSE))</f>
        <v>24.667453728387539</v>
      </c>
      <c r="BE547" s="153">
        <f>$E547/(VLOOKUP(BE$2,怪物属性!$B$4:$F$29,3,FALSE)-$G547)/IF(BD547&lt;0,ABS(BD547),BD547)</f>
        <v>1.0732349948131017</v>
      </c>
    </row>
    <row r="548" spans="1:57" x14ac:dyDescent="0.15">
      <c r="A548" s="30">
        <f>VLOOKUP(B548,装备升级!W:AB,静态模拟!C548+1,FALSE)+IF(静态模拟!D548=0,0,VLOOKUP(B548,装备强化!AP:AZ,静态模拟!D548+1,FALSE))</f>
        <v>7611</v>
      </c>
      <c r="B548" s="149">
        <v>45</v>
      </c>
      <c r="C548" s="149">
        <v>5</v>
      </c>
      <c r="D548" s="149">
        <v>3</v>
      </c>
      <c r="E548" s="149">
        <f t="shared" si="25"/>
        <v>110520</v>
      </c>
      <c r="F548" s="22">
        <f t="shared" si="26"/>
        <v>36840</v>
      </c>
      <c r="G548" s="22">
        <f t="shared" si="27"/>
        <v>18420</v>
      </c>
      <c r="H548" s="152">
        <f>VLOOKUP(H$2,怪物属性!$B$4:$F$29,5,FALSE)/($F548-VLOOKUP(H$2,怪物属性!$B$4:$F$29,4,FALSE))</f>
        <v>0.30153888811867463</v>
      </c>
      <c r="I548" s="153">
        <f>$E548/(VLOOKUP(I$2,怪物属性!$B$4:$F$29,3,FALSE)-$G548)/IF(H548&lt;0,ABS(H548),H548)</f>
        <v>-21.724846758056572</v>
      </c>
      <c r="J548" s="152">
        <f>VLOOKUP(J$2,怪物属性!$B$4:$F$29,5,FALSE)/($F548-VLOOKUP(J$2,怪物属性!$B$4:$F$29,4,FALSE))</f>
        <v>0.4472620872230737</v>
      </c>
      <c r="K548" s="153">
        <f>$E548/(VLOOKUP(K$2,怪物属性!$B$4:$F$29,3,FALSE)-$G548)/IF(J548&lt;0,ABS(J548),J548)</f>
        <v>-15.02331221135314</v>
      </c>
      <c r="L548" s="152">
        <f>VLOOKUP(L$2,怪物属性!$B$4:$F$29,5,FALSE)/($F548-VLOOKUP(L$2,怪物属性!$B$4:$F$29,4,FALSE))</f>
        <v>0.71118082007618189</v>
      </c>
      <c r="M548" s="153">
        <f>$E548/(VLOOKUP(M$2,怪物属性!$B$4:$F$29,3,FALSE)-$G548)/IF(L548&lt;0,ABS(L548),L548)</f>
        <v>-9.6987777612215531</v>
      </c>
      <c r="N548" s="152">
        <f>VLOOKUP(N$2,怪物属性!$B$4:$F$29,5,FALSE)/($F548-VLOOKUP(N$2,怪物属性!$B$4:$F$29,4,FALSE))</f>
        <v>0.93035302066325098</v>
      </c>
      <c r="O548" s="153">
        <f>$E548/(VLOOKUP(O$2,怪物属性!$B$4:$F$29,3,FALSE)-$G548)/IF(N548&lt;0,ABS(N548),N548)</f>
        <v>-7.6164401203907293</v>
      </c>
      <c r="P548" s="152">
        <f>VLOOKUP(P$2,怪物属性!$B$4:$F$29,5,FALSE)/($F548-VLOOKUP(P$2,怪物属性!$B$4:$F$29,4,FALSE))</f>
        <v>1.2976881066244093</v>
      </c>
      <c r="Q548" s="153">
        <f>$E548/(VLOOKUP(Q$2,怪物属性!$B$4:$F$29,3,FALSE)-$G548)/IF(P548&lt;0,ABS(P548),P548)</f>
        <v>-5.6149026625642007</v>
      </c>
      <c r="R548" s="152">
        <f>VLOOKUP(R$2,怪物属性!$B$4:$F$29,5,FALSE)/($F548-VLOOKUP(R$2,怪物属性!$B$4:$F$29,4,FALSE))</f>
        <v>1.6024812907264605</v>
      </c>
      <c r="S548" s="153">
        <f>$E548/(VLOOKUP(S$2,怪物属性!$B$4:$F$29,3,FALSE)-$G548)/IF(R548&lt;0,ABS(R548),R548)</f>
        <v>-4.6872396285960995</v>
      </c>
      <c r="T548" s="152">
        <f>VLOOKUP(T$2,怪物属性!$B$4:$F$29,5,FALSE)/($F548-VLOOKUP(T$2,怪物属性!$B$4:$F$29,4,FALSE))</f>
        <v>2.0776932318782539</v>
      </c>
      <c r="U548" s="153">
        <f>$E548/(VLOOKUP(U$2,怪物属性!$B$4:$F$29,3,FALSE)-$G548)/IF(T548&lt;0,ABS(T548),T548)</f>
        <v>-3.7247817608646629</v>
      </c>
      <c r="V548" s="152">
        <f>VLOOKUP(V$2,怪物属性!$B$4:$F$29,5,FALSE)/($F548-VLOOKUP(V$2,怪物属性!$B$4:$F$29,4,FALSE))</f>
        <v>2.4503882657463332</v>
      </c>
      <c r="W548" s="153">
        <f>$E548/(VLOOKUP(W$2,怪物属性!$B$4:$F$29,3,FALSE)-$G548)/IF(V548&lt;0,ABS(V548),V548)</f>
        <v>-3.2581850999081245</v>
      </c>
      <c r="X548" s="152">
        <f>VLOOKUP(X$2,怪物属性!$B$4:$F$29,5,FALSE)/($F548-VLOOKUP(X$2,怪物属性!$B$4:$F$29,4,FALSE))</f>
        <v>3.0336601023683527</v>
      </c>
      <c r="Y548" s="153">
        <f>$E548/(VLOOKUP(Y$2,怪物属性!$B$4:$F$29,3,FALSE)-$G548)/IF(X548&lt;0,ABS(X548),X548)</f>
        <v>-2.7181407327730081</v>
      </c>
      <c r="Z548" s="152">
        <f>VLOOKUP(Z$2,怪物属性!$B$4:$F$29,5,FALSE)/($F548-VLOOKUP(Z$2,怪物属性!$B$4:$F$29,4,FALSE))</f>
        <v>3.48547500654279</v>
      </c>
      <c r="AA548" s="153">
        <f>$E548/(VLOOKUP(AA$2,怪物属性!$B$4:$F$29,3,FALSE)-$G548)/IF(Z548&lt;0,ABS(Z548),Z548)</f>
        <v>-2.447416953083573</v>
      </c>
      <c r="AB548" s="152">
        <f>VLOOKUP(AB$2,怪物属性!$B$4:$F$29,5,FALSE)/($F548-VLOOKUP(AB$2,怪物属性!$B$4:$F$29,4,FALSE))</f>
        <v>5.5816461003953517</v>
      </c>
      <c r="AC548" s="153">
        <f>$E548/(VLOOKUP(AC$2,怪物属性!$B$4:$F$29,3,FALSE)-$G548)/IF(AB548&lt;0,ABS(AB548),AB548)</f>
        <v>-1.8179040058229021</v>
      </c>
      <c r="AD548" s="152">
        <f>VLOOKUP(AD$2,怪物属性!$B$4:$F$29,5,FALSE)/($F548-VLOOKUP(AD$2,怪物属性!$B$4:$F$29,4,FALSE))</f>
        <v>6.3438226678343854</v>
      </c>
      <c r="AE548" s="153">
        <f>$E548/(VLOOKUP(AE$2,怪物属性!$B$4:$F$29,3,FALSE)-$G548)/IF(AD548&lt;0,ABS(AD548),AD548)</f>
        <v>-1.6948800812760214</v>
      </c>
      <c r="AF548" s="152">
        <f>VLOOKUP(AF$2,怪物属性!$B$4:$F$29,5,FALSE)/($F548-VLOOKUP(AF$2,怪物属性!$B$4:$F$29,4,FALSE))</f>
        <v>7.4812355306445717</v>
      </c>
      <c r="AG548" s="153">
        <f>$E548/(VLOOKUP(AG$2,怪物属性!$B$4:$F$29,3,FALSE)-$G548)/IF(AF548&lt;0,ABS(AF548),AF548)</f>
        <v>-1.5313528457503531</v>
      </c>
      <c r="AH548" s="152">
        <f>VLOOKUP(AH$2,怪物属性!$B$4:$F$29,5,FALSE)/($F548-VLOOKUP(AH$2,怪物属性!$B$4:$F$29,4,FALSE))</f>
        <v>8.3721959314117136</v>
      </c>
      <c r="AI548" s="153">
        <f>$E548/(VLOOKUP(AI$2,怪物属性!$B$4:$F$29,3,FALSE)-$G548)/IF(AH548&lt;0,ABS(AH548),AH548)</f>
        <v>-1.4648066730851701</v>
      </c>
      <c r="AJ548" s="152">
        <f>VLOOKUP(AJ$2,怪物属性!$B$4:$F$29,5,FALSE)/($F548-VLOOKUP(AJ$2,怪物属性!$B$4:$F$29,4,FALSE))</f>
        <v>9.6864958749457237</v>
      </c>
      <c r="AK548" s="153">
        <f>$E548/(VLOOKUP(AK$2,怪物属性!$B$4:$F$29,3,FALSE)-$G548)/IF(AJ548&lt;0,ABS(AJ548),AJ548)</f>
        <v>-1.3664309895539744</v>
      </c>
      <c r="AL548" s="152">
        <f>VLOOKUP(AL$2,怪物属性!$B$4:$F$29,5,FALSE)/($F548-VLOOKUP(AL$2,怪物属性!$B$4:$F$29,4,FALSE))</f>
        <v>10.747375677623539</v>
      </c>
      <c r="AM548" s="153">
        <f>$E548/(VLOOKUP(AM$2,怪物属性!$B$4:$F$29,3,FALSE)-$G548)/IF(AL548&lt;0,ABS(AL548),AL548)</f>
        <v>-1.3477641752375671</v>
      </c>
      <c r="AN548" s="152">
        <f>VLOOKUP(AN$2,怪物属性!$B$4:$F$29,5,FALSE)/($F548-VLOOKUP(AN$2,怪物属性!$B$4:$F$29,4,FALSE))</f>
        <v>12.251052248488877</v>
      </c>
      <c r="AO548" s="153">
        <f>$E548/(VLOOKUP(AO$2,怪物属性!$B$4:$F$29,3,FALSE)-$G548)/IF(AN548&lt;0,ABS(AN548),AN548)</f>
        <v>-1.3002689404884002</v>
      </c>
      <c r="AP548" s="152">
        <f>VLOOKUP(AP$2,怪物属性!$B$4:$F$29,5,FALSE)/($F548-VLOOKUP(AP$2,怪物属性!$B$4:$F$29,4,FALSE))</f>
        <v>13.403724323286619</v>
      </c>
      <c r="AQ548" s="153">
        <f>$E548/(VLOOKUP(AQ$2,怪物属性!$B$4:$F$29,3,FALSE)-$G548)/IF(AP548&lt;0,ABS(AP548),AP548)</f>
        <v>-1.3329242633336491</v>
      </c>
      <c r="AR548" s="152">
        <f>VLOOKUP(AR$2,怪物属性!$B$4:$F$29,5,FALSE)/($F548-VLOOKUP(AR$2,怪物属性!$B$4:$F$29,4,FALSE))</f>
        <v>15.089767652579122</v>
      </c>
      <c r="AS548" s="153">
        <f>$E548/(VLOOKUP(AS$2,怪物属性!$B$4:$F$29,3,FALSE)-$G548)/IF(AR548&lt;0,ABS(AR548),AR548)</f>
        <v>-1.3513225903086645</v>
      </c>
      <c r="AT548" s="152">
        <f>VLOOKUP(AT$2,怪物属性!$B$4:$F$29,5,FALSE)/($F548-VLOOKUP(AT$2,怪物属性!$B$4:$F$29,4,FALSE))</f>
        <v>16.367982686253935</v>
      </c>
      <c r="AU548" s="153">
        <f>$E548/(VLOOKUP(AU$2,怪物属性!$B$4:$F$29,3,FALSE)-$G548)/IF(AT548&lt;0,ABS(AT548),AT548)</f>
        <v>-1.4856340056853761</v>
      </c>
      <c r="AV548" s="152">
        <f>VLOOKUP(AV$2,怪物属性!$B$4:$F$29,5,FALSE)/($F548-VLOOKUP(AV$2,怪物属性!$B$4:$F$29,4,FALSE))</f>
        <v>18.265027322404372</v>
      </c>
      <c r="AW548" s="153">
        <f>$E548/(VLOOKUP(AW$2,怪物属性!$B$4:$F$29,3,FALSE)-$G548)/IF(AV548&lt;0,ABS(AV548),AV548)</f>
        <v>-1.7214532014201345</v>
      </c>
      <c r="AX548" s="152">
        <f>VLOOKUP(AX$2,怪物属性!$B$4:$F$29,5,FALSE)/($F548-VLOOKUP(AX$2,怪物属性!$B$4:$F$29,4,FALSE))</f>
        <v>19.665751753583411</v>
      </c>
      <c r="AY548" s="153">
        <f>$E548/(VLOOKUP(AY$2,怪物属性!$B$4:$F$29,3,FALSE)-$G548)/IF(AX548&lt;0,ABS(AX548),AX548)</f>
        <v>-2.2929100209652264</v>
      </c>
      <c r="AZ548" s="152">
        <f>VLOOKUP(AZ$2,怪物属性!$B$4:$F$29,5,FALSE)/($F548-VLOOKUP(AZ$2,怪物属性!$B$4:$F$29,4,FALSE))</f>
        <v>21.604998264491496</v>
      </c>
      <c r="BA548" s="153">
        <f>$E548/(VLOOKUP(BA$2,怪物属性!$B$4:$F$29,3,FALSE)-$G548)/IF(AZ548&lt;0,ABS(AZ548),AZ548)</f>
        <v>-5.1933836935172764</v>
      </c>
      <c r="BB548" s="152">
        <f>VLOOKUP(BB$2,怪物属性!$B$4:$F$29,5,FALSE)/($F548-VLOOKUP(BB$2,怪物属性!$B$4:$F$29,4,FALSE))</f>
        <v>23.001072961373392</v>
      </c>
      <c r="BC548" s="153">
        <f>$E548/(VLOOKUP(BC$2,怪物属性!$B$4:$F$29,3,FALSE)-$G548)/IF(BB548&lt;0,ABS(BB548),BB548)</f>
        <v>6.1840324787565537</v>
      </c>
      <c r="BD548" s="152">
        <f>VLOOKUP(BD$2,怪物属性!$B$4:$F$29,5,FALSE)/($F548-VLOOKUP(BD$2,怪物属性!$B$4:$F$29,4,FALSE))</f>
        <v>24.620571689220011</v>
      </c>
      <c r="BE548" s="153">
        <f>$E548/(VLOOKUP(BE$2,怪物属性!$B$4:$F$29,3,FALSE)-$G548)/IF(BD548&lt;0,ABS(BD548),BD548)</f>
        <v>1.0832357796777496</v>
      </c>
    </row>
    <row r="549" spans="1:57" x14ac:dyDescent="0.15">
      <c r="A549" s="30">
        <f>VLOOKUP(B549,装备升级!W:AB,静态模拟!C549+1,FALSE)+IF(静态模拟!D549=0,0,VLOOKUP(B549,装备强化!AP:AZ,静态模拟!D549+1,FALSE))</f>
        <v>11391</v>
      </c>
      <c r="B549" s="149">
        <v>45</v>
      </c>
      <c r="C549" s="149">
        <v>5</v>
      </c>
      <c r="D549" s="149">
        <v>4</v>
      </c>
      <c r="E549" s="149">
        <f t="shared" si="25"/>
        <v>110670</v>
      </c>
      <c r="F549" s="22">
        <f t="shared" si="26"/>
        <v>36890</v>
      </c>
      <c r="G549" s="22">
        <f t="shared" si="27"/>
        <v>18445</v>
      </c>
      <c r="H549" s="152">
        <f>VLOOKUP(H$2,怪物属性!$B$4:$F$29,5,FALSE)/($F549-VLOOKUP(H$2,怪物属性!$B$4:$F$29,4,FALSE))</f>
        <v>0.30112141769347917</v>
      </c>
      <c r="I549" s="153">
        <f>$E549/(VLOOKUP(I$2,怪物属性!$B$4:$F$29,3,FALSE)-$G549)/IF(H549&lt;0,ABS(H549),H549)</f>
        <v>-21.752258849268546</v>
      </c>
      <c r="J549" s="152">
        <f>VLOOKUP(J$2,怪物属性!$B$4:$F$29,5,FALSE)/($F549-VLOOKUP(J$2,怪物属性!$B$4:$F$29,4,FALSE))</f>
        <v>0.44663976624460833</v>
      </c>
      <c r="K549" s="153">
        <f>$E549/(VLOOKUP(K$2,怪物属性!$B$4:$F$29,3,FALSE)-$G549)/IF(J549&lt;0,ABS(J549),J549)</f>
        <v>-15.041800488026002</v>
      </c>
      <c r="L549" s="152">
        <f>VLOOKUP(L$2,怪物属性!$B$4:$F$29,5,FALSE)/($F549-VLOOKUP(L$2,怪物属性!$B$4:$F$29,4,FALSE))</f>
        <v>0.71018627286457459</v>
      </c>
      <c r="M549" s="153">
        <f>$E549/(VLOOKUP(M$2,怪物属性!$B$4:$F$29,3,FALSE)-$G549)/IF(L549&lt;0,ABS(L549),L549)</f>
        <v>-9.71039106805293</v>
      </c>
      <c r="N549" s="152">
        <f>VLOOKUP(N$2,怪物属性!$B$4:$F$29,5,FALSE)/($F549-VLOOKUP(N$2,怪物属性!$B$4:$F$29,4,FALSE))</f>
        <v>0.92904531654109979</v>
      </c>
      <c r="O549" s="153">
        <f>$E549/(VLOOKUP(O$2,怪物属性!$B$4:$F$29,3,FALSE)-$G549)/IF(N549&lt;0,ABS(N549),N549)</f>
        <v>-7.6252902285633901</v>
      </c>
      <c r="P549" s="152">
        <f>VLOOKUP(P$2,怪物属性!$B$4:$F$29,5,FALSE)/($F549-VLOOKUP(P$2,怪物属性!$B$4:$F$29,4,FALSE))</f>
        <v>1.2958546440984486</v>
      </c>
      <c r="Q549" s="153">
        <f>$E549/(VLOOKUP(Q$2,怪物属性!$B$4:$F$29,3,FALSE)-$G549)/IF(P549&lt;0,ABS(P549),P549)</f>
        <v>-5.6212135260966578</v>
      </c>
      <c r="R549" s="152">
        <f>VLOOKUP(R$2,怪物属性!$B$4:$F$29,5,FALSE)/($F549-VLOOKUP(R$2,怪物属性!$B$4:$F$29,4,FALSE))</f>
        <v>1.6002045861392891</v>
      </c>
      <c r="S549" s="153">
        <f>$E549/(VLOOKUP(S$2,怪物属性!$B$4:$F$29,3,FALSE)-$G549)/IF(R549&lt;0,ABS(R549),R549)</f>
        <v>-4.6923065863389262</v>
      </c>
      <c r="T549" s="152">
        <f>VLOOKUP(T$2,怪物属性!$B$4:$F$29,5,FALSE)/($F549-VLOOKUP(T$2,怪物属性!$B$4:$F$29,4,FALSE))</f>
        <v>2.0747257769652649</v>
      </c>
      <c r="U549" s="153">
        <f>$E549/(VLOOKUP(U$2,怪物属性!$B$4:$F$29,3,FALSE)-$G549)/IF(T549&lt;0,ABS(T549),T549)</f>
        <v>-3.7286445691220242</v>
      </c>
      <c r="V549" s="152">
        <f>VLOOKUP(V$2,怪物属性!$B$4:$F$29,5,FALSE)/($F549-VLOOKUP(V$2,怪物属性!$B$4:$F$29,4,FALSE))</f>
        <v>2.4468696151636991</v>
      </c>
      <c r="W549" s="153">
        <f>$E549/(VLOOKUP(W$2,怪物属性!$B$4:$F$29,3,FALSE)-$G549)/IF(V549&lt;0,ABS(V549),V549)</f>
        <v>-3.2614088772612604</v>
      </c>
      <c r="X549" s="152">
        <f>VLOOKUP(X$2,怪物属性!$B$4:$F$29,5,FALSE)/($F549-VLOOKUP(X$2,怪物属性!$B$4:$F$29,4,FALSE))</f>
        <v>3.0292801247437269</v>
      </c>
      <c r="Y549" s="153">
        <f>$E549/(VLOOKUP(Y$2,怪物属性!$B$4:$F$29,3,FALSE)-$G549)/IF(X549&lt;0,ABS(X549),X549)</f>
        <v>-2.7206905110806128</v>
      </c>
      <c r="Z549" s="152">
        <f>VLOOKUP(Z$2,怪物属性!$B$4:$F$29,5,FALSE)/($F549-VLOOKUP(Z$2,怪物属性!$B$4:$F$29,4,FALSE))</f>
        <v>3.4804146461860102</v>
      </c>
      <c r="AA549" s="153">
        <f>$E549/(VLOOKUP(AA$2,怪物属性!$B$4:$F$29,3,FALSE)-$G549)/IF(Z549&lt;0,ABS(Z549),Z549)</f>
        <v>-2.4495751772345762</v>
      </c>
      <c r="AB549" s="152">
        <f>VLOOKUP(AB$2,怪物属性!$B$4:$F$29,5,FALSE)/($F549-VLOOKUP(AB$2,怪物属性!$B$4:$F$29,4,FALSE))</f>
        <v>5.5732998385070873</v>
      </c>
      <c r="AC549" s="153">
        <f>$E549/(VLOOKUP(AC$2,怪物属性!$B$4:$F$29,3,FALSE)-$G549)/IF(AB549&lt;0,ABS(AB549),AB549)</f>
        <v>-1.8189224837105786</v>
      </c>
      <c r="AD549" s="152">
        <f>VLOOKUP(AD$2,怪物属性!$B$4:$F$29,5,FALSE)/($F549-VLOOKUP(AD$2,怪物属性!$B$4:$F$29,4,FALSE))</f>
        <v>6.334258058679854</v>
      </c>
      <c r="AE549" s="153">
        <f>$E549/(VLOOKUP(AE$2,怪物属性!$B$4:$F$29,3,FALSE)-$G549)/IF(AD549&lt;0,ABS(AD549),AD549)</f>
        <v>-1.6956191287023832</v>
      </c>
      <c r="AF549" s="152">
        <f>VLOOKUP(AF$2,怪物属性!$B$4:$F$29,5,FALSE)/($F549-VLOOKUP(AF$2,怪物属性!$B$4:$F$29,4,FALSE))</f>
        <v>7.4698582638846647</v>
      </c>
      <c r="AG549" s="153">
        <f>$E549/(VLOOKUP(AG$2,怪物属性!$B$4:$F$29,3,FALSE)-$G549)/IF(AF549&lt;0,ABS(AF549),AF549)</f>
        <v>-1.5317971624212818</v>
      </c>
      <c r="AH549" s="152">
        <f>VLOOKUP(AH$2,怪物属性!$B$4:$F$29,5,FALSE)/($F549-VLOOKUP(AH$2,怪物属性!$B$4:$F$29,4,FALSE))</f>
        <v>8.3593519882179681</v>
      </c>
      <c r="AI549" s="153">
        <f>$E549/(VLOOKUP(AI$2,怪物属性!$B$4:$F$29,3,FALSE)-$G549)/IF(AH549&lt;0,ABS(AH549),AH549)</f>
        <v>-1.4649844508165981</v>
      </c>
      <c r="AJ549" s="152">
        <f>VLOOKUP(AJ$2,怪物属性!$B$4:$F$29,5,FALSE)/($F549-VLOOKUP(AJ$2,怪物属性!$B$4:$F$29,4,FALSE))</f>
        <v>9.6714975845410631</v>
      </c>
      <c r="AK549" s="153">
        <f>$E549/(VLOOKUP(AK$2,怪物属性!$B$4:$F$29,3,FALSE)-$G549)/IF(AJ549&lt;0,ABS(AJ549),AJ549)</f>
        <v>-1.3663166684062207</v>
      </c>
      <c r="AL549" s="152">
        <f>VLOOKUP(AL$2,怪物属性!$B$4:$F$29,5,FALSE)/($F549-VLOOKUP(AL$2,怪物属性!$B$4:$F$29,4,FALSE))</f>
        <v>10.730563464005256</v>
      </c>
      <c r="AM549" s="153">
        <f>$E549/(VLOOKUP(AM$2,怪物属性!$B$4:$F$29,3,FALSE)-$G549)/IF(AL549&lt;0,ABS(AL549),AL549)</f>
        <v>-1.3472934159882881</v>
      </c>
      <c r="AN549" s="152">
        <f>VLOOKUP(AN$2,怪物属性!$B$4:$F$29,5,FALSE)/($F549-VLOOKUP(AN$2,怪物属性!$B$4:$F$29,4,FALSE))</f>
        <v>12.231697683971058</v>
      </c>
      <c r="AO549" s="153">
        <f>$E549/(VLOOKUP(AO$2,怪物属性!$B$4:$F$29,3,FALSE)-$G549)/IF(AN549&lt;0,ABS(AN549),AN549)</f>
        <v>-1.2994117098639764</v>
      </c>
      <c r="AP549" s="152">
        <f>VLOOKUP(AP$2,怪物属性!$B$4:$F$29,5,FALSE)/($F549-VLOOKUP(AP$2,怪物属性!$B$4:$F$29,4,FALSE))</f>
        <v>13.382315359059545</v>
      </c>
      <c r="AQ549" s="153">
        <f>$E549/(VLOOKUP(AQ$2,怪物属性!$B$4:$F$29,3,FALSE)-$G549)/IF(AP549&lt;0,ABS(AP549),AP549)</f>
        <v>-1.331487583062567</v>
      </c>
      <c r="AR549" s="152">
        <f>VLOOKUP(AR$2,怪物属性!$B$4:$F$29,5,FALSE)/($F549-VLOOKUP(AR$2,怪物属性!$B$4:$F$29,4,FALSE))</f>
        <v>15.065391574050143</v>
      </c>
      <c r="AS549" s="153">
        <f>$E549/(VLOOKUP(AS$2,怪物属性!$B$4:$F$29,3,FALSE)-$G549)/IF(AR549&lt;0,ABS(AR549),AR549)</f>
        <v>-1.3491231721804677</v>
      </c>
      <c r="AT549" s="152">
        <f>VLOOKUP(AT$2,怪物属性!$B$4:$F$29,5,FALSE)/($F549-VLOOKUP(AT$2,怪物属性!$B$4:$F$29,4,FALSE))</f>
        <v>16.341190335886861</v>
      </c>
      <c r="AU549" s="153">
        <f>$E549/(VLOOKUP(AU$2,怪物属性!$B$4:$F$29,3,FALSE)-$G549)/IF(AT549&lt;0,ABS(AT549),AT549)</f>
        <v>-1.4819379555083232</v>
      </c>
      <c r="AV549" s="152">
        <f>VLOOKUP(AV$2,怪物属性!$B$4:$F$29,5,FALSE)/($F549-VLOOKUP(AV$2,怪物属性!$B$4:$F$29,4,FALSE))</f>
        <v>18.234648393320469</v>
      </c>
      <c r="AW549" s="153">
        <f>$E549/(VLOOKUP(AW$2,怪物属性!$B$4:$F$29,3,FALSE)-$G549)/IF(AV549&lt;0,ABS(AV549),AV549)</f>
        <v>-1.7144674901359007</v>
      </c>
      <c r="AX549" s="152">
        <f>VLOOKUP(AX$2,怪物属性!$B$4:$F$29,5,FALSE)/($F549-VLOOKUP(AX$2,怪物属性!$B$4:$F$29,4,FALSE))</f>
        <v>19.632488752071986</v>
      </c>
      <c r="AY549" s="153">
        <f>$E549/(VLOOKUP(AY$2,怪物属性!$B$4:$F$29,3,FALSE)-$G549)/IF(AX549&lt;0,ABS(AX549),AX549)</f>
        <v>-2.2766900645385162</v>
      </c>
      <c r="AZ549" s="152">
        <f>VLOOKUP(AZ$2,怪物属性!$B$4:$F$29,5,FALSE)/($F549-VLOOKUP(AZ$2,怪物属性!$B$4:$F$29,4,FALSE))</f>
        <v>21.567567567567568</v>
      </c>
      <c r="BA549" s="153">
        <f>$E549/(VLOOKUP(BA$2,怪物属性!$B$4:$F$29,3,FALSE)-$G549)/IF(AZ549&lt;0,ABS(AZ549),AZ549)</f>
        <v>-5.080510682647212</v>
      </c>
      <c r="BB549" s="152">
        <f>VLOOKUP(BB$2,怪物属性!$B$4:$F$29,5,FALSE)/($F549-VLOOKUP(BB$2,怪物属性!$B$4:$F$29,4,FALSE))</f>
        <v>22.960014280614068</v>
      </c>
      <c r="BC549" s="153">
        <f>$E549/(VLOOKUP(BC$2,怪物属性!$B$4:$F$29,3,FALSE)-$G549)/IF(BB549&lt;0,ABS(BB549),BB549)</f>
        <v>6.4097326505475216</v>
      </c>
      <c r="BD549" s="152">
        <f>VLOOKUP(BD$2,怪物属性!$B$4:$F$29,5,FALSE)/($F549-VLOOKUP(BD$2,怪物属性!$B$4:$F$29,4,FALSE))</f>
        <v>24.57386751650353</v>
      </c>
      <c r="BE549" s="153">
        <f>$E549/(VLOOKUP(BE$2,怪物属性!$B$4:$F$29,3,FALSE)-$G549)/IF(BD549&lt;0,ABS(BD549),BD549)</f>
        <v>1.0933635850496806</v>
      </c>
    </row>
    <row r="550" spans="1:57" x14ac:dyDescent="0.15">
      <c r="A550" s="30">
        <f>VLOOKUP(B550,装备升级!W:AB,静态模拟!C550+1,FALSE)+IF(静态模拟!D550=0,0,VLOOKUP(B550,装备强化!AP:AZ,静态模拟!D550+1,FALSE))</f>
        <v>15892</v>
      </c>
      <c r="B550" s="149">
        <v>45</v>
      </c>
      <c r="C550" s="149">
        <v>5</v>
      </c>
      <c r="D550" s="149">
        <v>5</v>
      </c>
      <c r="E550" s="149">
        <f t="shared" si="25"/>
        <v>110820</v>
      </c>
      <c r="F550" s="22">
        <f t="shared" si="26"/>
        <v>36940</v>
      </c>
      <c r="G550" s="22">
        <f t="shared" si="27"/>
        <v>18470</v>
      </c>
      <c r="H550" s="152">
        <f>VLOOKUP(H$2,怪物属性!$B$4:$F$29,5,FALSE)/($F550-VLOOKUP(H$2,怪物属性!$B$4:$F$29,4,FALSE))</f>
        <v>0.30070510161758607</v>
      </c>
      <c r="I550" s="153">
        <f>$E550/(VLOOKUP(I$2,怪物属性!$B$4:$F$29,3,FALSE)-$G550)/IF(H550&lt;0,ABS(H550),H550)</f>
        <v>-21.77967145497637</v>
      </c>
      <c r="J550" s="152">
        <f>VLOOKUP(J$2,怪物属性!$B$4:$F$29,5,FALSE)/($F550-VLOOKUP(J$2,怪物属性!$B$4:$F$29,4,FALSE))</f>
        <v>0.44601917465610669</v>
      </c>
      <c r="K550" s="153">
        <f>$E550/(VLOOKUP(K$2,怪物属性!$B$4:$F$29,3,FALSE)-$G550)/IF(J550&lt;0,ABS(J550),J550)</f>
        <v>-15.060289380870861</v>
      </c>
      <c r="L550" s="152">
        <f>VLOOKUP(L$2,怪物属性!$B$4:$F$29,5,FALSE)/($F550-VLOOKUP(L$2,怪物属性!$B$4:$F$29,4,FALSE))</f>
        <v>0.7091945034074405</v>
      </c>
      <c r="M550" s="153">
        <f>$E550/(VLOOKUP(M$2,怪物属性!$B$4:$F$29,3,FALSE)-$G550)/IF(L550&lt;0,ABS(L550),L550)</f>
        <v>-9.7220050015189443</v>
      </c>
      <c r="N550" s="152">
        <f>VLOOKUP(N$2,怪物属性!$B$4:$F$29,5,FALSE)/($F550-VLOOKUP(N$2,怪物属性!$B$4:$F$29,4,FALSE))</f>
        <v>0.92774128347650331</v>
      </c>
      <c r="O550" s="153">
        <f>$E550/(VLOOKUP(O$2,怪物属性!$B$4:$F$29,3,FALSE)-$G550)/IF(N550&lt;0,ABS(N550),N550)</f>
        <v>-7.634141064022379</v>
      </c>
      <c r="P550" s="152">
        <f>VLOOKUP(P$2,怪物属性!$B$4:$F$29,5,FALSE)/($F550-VLOOKUP(P$2,怪物属性!$B$4:$F$29,4,FALSE))</f>
        <v>1.2940263551454612</v>
      </c>
      <c r="Q550" s="153">
        <f>$E550/(VLOOKUP(Q$2,怪物属性!$B$4:$F$29,3,FALSE)-$G550)/IF(P550&lt;0,ABS(P550),P550)</f>
        <v>-5.6275251483609141</v>
      </c>
      <c r="R550" s="152">
        <f>VLOOKUP(R$2,怪物属性!$B$4:$F$29,5,FALSE)/($F550-VLOOKUP(R$2,怪物属性!$B$4:$F$29,4,FALSE))</f>
        <v>1.5979343415713758</v>
      </c>
      <c r="S550" s="153">
        <f>$E550/(VLOOKUP(S$2,怪物属性!$B$4:$F$29,3,FALSE)-$G550)/IF(R550&lt;0,ABS(R550),R550)</f>
        <v>-4.6973744250257603</v>
      </c>
      <c r="T550" s="152">
        <f>VLOOKUP(T$2,怪物属性!$B$4:$F$29,5,FALSE)/($F550-VLOOKUP(T$2,怪物属性!$B$4:$F$29,4,FALSE))</f>
        <v>2.0717667864681384</v>
      </c>
      <c r="U550" s="153">
        <f>$E550/(VLOOKUP(U$2,怪物属性!$B$4:$F$29,3,FALSE)-$G550)/IF(T550&lt;0,ABS(T550),T550)</f>
        <v>-3.73250831102875</v>
      </c>
      <c r="V550" s="152">
        <f>VLOOKUP(V$2,怪物属性!$B$4:$F$29,5,FALSE)/($F550-VLOOKUP(V$2,怪物属性!$B$4:$F$29,4,FALSE))</f>
        <v>2.4433610553484368</v>
      </c>
      <c r="W550" s="153">
        <f>$E550/(VLOOKUP(W$2,怪物属性!$B$4:$F$29,3,FALSE)-$G550)/IF(V550&lt;0,ABS(V550),V550)</f>
        <v>-3.2646337247555008</v>
      </c>
      <c r="X550" s="152">
        <f>VLOOKUP(X$2,怪物属性!$B$4:$F$29,5,FALSE)/($F550-VLOOKUP(X$2,怪物属性!$B$4:$F$29,4,FALSE))</f>
        <v>3.0249127764481991</v>
      </c>
      <c r="Y550" s="153">
        <f>$E550/(VLOOKUP(Y$2,怪物属性!$B$4:$F$29,3,FALSE)-$G550)/IF(X550&lt;0,ABS(X550),X550)</f>
        <v>-2.7232414411662793</v>
      </c>
      <c r="Z550" s="152">
        <f>VLOOKUP(Z$2,怪物属性!$B$4:$F$29,5,FALSE)/($F550-VLOOKUP(Z$2,怪物属性!$B$4:$F$29,4,FALSE))</f>
        <v>3.4753689582185623</v>
      </c>
      <c r="AA550" s="153">
        <f>$E550/(VLOOKUP(AA$2,怪物属性!$B$4:$F$29,3,FALSE)-$G550)/IF(Z550&lt;0,ABS(Z550),Z550)</f>
        <v>-2.4517347263669689</v>
      </c>
      <c r="AB550" s="152">
        <f>VLOOKUP(AB$2,怪物属性!$B$4:$F$29,5,FALSE)/($F550-VLOOKUP(AB$2,怪物属性!$B$4:$F$29,4,FALSE))</f>
        <v>5.564978499761108</v>
      </c>
      <c r="AC550" s="153">
        <f>$E550/(VLOOKUP(AC$2,怪物属性!$B$4:$F$29,3,FALSE)-$G550)/IF(AB550&lt;0,ABS(AB550),AB550)</f>
        <v>-1.8199436636162603</v>
      </c>
      <c r="AD550" s="152">
        <f>VLOOKUP(AD$2,怪物属性!$B$4:$F$29,5,FALSE)/($F550-VLOOKUP(AD$2,怪物属性!$B$4:$F$29,4,FALSE))</f>
        <v>6.3247222473127991</v>
      </c>
      <c r="AE550" s="153">
        <f>$E550/(VLOOKUP(AE$2,怪物属性!$B$4:$F$29,3,FALSE)-$G550)/IF(AD550&lt;0,ABS(AD550),AD550)</f>
        <v>-1.6963615118609516</v>
      </c>
      <c r="AF550" s="152">
        <f>VLOOKUP(AF$2,怪物属性!$B$4:$F$29,5,FALSE)/($F550-VLOOKUP(AF$2,怪物属性!$B$4:$F$29,4,FALSE))</f>
        <v>7.4585155490767736</v>
      </c>
      <c r="AG550" s="153">
        <f>$E550/(VLOOKUP(AG$2,怪物属性!$B$4:$F$29,3,FALSE)-$G550)/IF(AF550&lt;0,ABS(AF550),AF550)</f>
        <v>-1.5322454865767023</v>
      </c>
      <c r="AH550" s="152">
        <f>VLOOKUP(AH$2,怪物属性!$B$4:$F$29,5,FALSE)/($F550-VLOOKUP(AH$2,怪物属性!$B$4:$F$29,4,FALSE))</f>
        <v>8.3465473929293541</v>
      </c>
      <c r="AI550" s="153">
        <f>$E550/(VLOOKUP(AI$2,怪物属性!$B$4:$F$29,3,FALSE)-$G550)/IF(AH550&lt;0,ABS(AH550),AH550)</f>
        <v>-1.4651673231729616</v>
      </c>
      <c r="AJ550" s="152">
        <f>VLOOKUP(AJ$2,怪物属性!$B$4:$F$29,5,FALSE)/($F550-VLOOKUP(AJ$2,怪物属性!$B$4:$F$29,4,FALSE))</f>
        <v>9.6565456681714181</v>
      </c>
      <c r="AK550" s="153">
        <f>$E550/(VLOOKUP(AK$2,怪物属性!$B$4:$F$29,3,FALSE)-$G550)/IF(AJ550&lt;0,ABS(AJ550),AJ550)</f>
        <v>-1.3662087454669871</v>
      </c>
      <c r="AL550" s="152">
        <f>VLOOKUP(AL$2,怪物属性!$B$4:$F$29,5,FALSE)/($F550-VLOOKUP(AL$2,怪物属性!$B$4:$F$29,4,FALSE))</f>
        <v>10.713803767219567</v>
      </c>
      <c r="AM550" s="153">
        <f>$E550/(VLOOKUP(AM$2,怪物属性!$B$4:$F$29,3,FALSE)-$G550)/IF(AL550&lt;0,ABS(AL550),AL550)</f>
        <v>-1.3468314161352961</v>
      </c>
      <c r="AN550" s="152">
        <f>VLOOKUP(AN$2,怪物属性!$B$4:$F$29,5,FALSE)/($F550-VLOOKUP(AN$2,怪物属性!$B$4:$F$29,4,FALSE))</f>
        <v>12.212404176787912</v>
      </c>
      <c r="AO550" s="153">
        <f>$E550/(VLOOKUP(AO$2,怪物属性!$B$4:$F$29,3,FALSE)-$G550)/IF(AN550&lt;0,ABS(AN550),AN550)</f>
        <v>-1.2985661577035295</v>
      </c>
      <c r="AP550" s="152">
        <f>VLOOKUP(AP$2,怪物属性!$B$4:$F$29,5,FALSE)/($F550-VLOOKUP(AP$2,怪物属性!$B$4:$F$29,4,FALSE))</f>
        <v>13.360974676277349</v>
      </c>
      <c r="AQ550" s="153">
        <f>$E550/(VLOOKUP(AQ$2,怪物属性!$B$4:$F$29,3,FALSE)-$G550)/IF(AP550&lt;0,ABS(AP550),AP550)</f>
        <v>-1.3300681639160463</v>
      </c>
      <c r="AR550" s="152">
        <f>VLOOKUP(AR$2,怪物属性!$B$4:$F$29,5,FALSE)/($F550-VLOOKUP(AR$2,怪物属性!$B$4:$F$29,4,FALSE))</f>
        <v>15.041094122959809</v>
      </c>
      <c r="AS550" s="153">
        <f>$E550/(VLOOKUP(AS$2,怪物属性!$B$4:$F$29,3,FALSE)-$G550)/IF(AR550&lt;0,ABS(AR550),AR550)</f>
        <v>-1.3469497392008214</v>
      </c>
      <c r="AT550" s="152">
        <f>VLOOKUP(AT$2,怪物属性!$B$4:$F$29,5,FALSE)/($F550-VLOOKUP(AT$2,怪物属性!$B$4:$F$29,4,FALSE))</f>
        <v>16.314485553667147</v>
      </c>
      <c r="AU550" s="153">
        <f>$E550/(VLOOKUP(AU$2,怪物属性!$B$4:$F$29,3,FALSE)-$G550)/IF(AT550&lt;0,ABS(AT550),AT550)</f>
        <v>-1.4782886633539194</v>
      </c>
      <c r="AV550" s="152">
        <f>VLOOKUP(AV$2,怪物属性!$B$4:$F$29,5,FALSE)/($F550-VLOOKUP(AV$2,怪物属性!$B$4:$F$29,4,FALSE))</f>
        <v>18.204370350690755</v>
      </c>
      <c r="AW550" s="153">
        <f>$E550/(VLOOKUP(AW$2,怪物属性!$B$4:$F$29,3,FALSE)-$G550)/IF(AV550&lt;0,ABS(AV550),AV550)</f>
        <v>-1.7075874308399479</v>
      </c>
      <c r="AX550" s="152">
        <f>VLOOKUP(AX$2,怪物属性!$B$4:$F$29,5,FALSE)/($F550-VLOOKUP(AX$2,怪物属性!$B$4:$F$29,4,FALSE))</f>
        <v>19.599338083820204</v>
      </c>
      <c r="AY550" s="153">
        <f>$E550/(VLOOKUP(AY$2,怪物属性!$B$4:$F$29,3,FALSE)-$G550)/IF(AX550&lt;0,ABS(AX550),AX550)</f>
        <v>-2.2608047118807297</v>
      </c>
      <c r="AZ550" s="152">
        <f>VLOOKUP(AZ$2,怪物属性!$B$4:$F$29,5,FALSE)/($F550-VLOOKUP(AZ$2,怪物属性!$B$4:$F$29,4,FALSE))</f>
        <v>21.530266343825666</v>
      </c>
      <c r="BA550" s="153">
        <f>$E550/(VLOOKUP(BA$2,怪物属性!$B$4:$F$29,3,FALSE)-$G550)/IF(AZ550&lt;0,ABS(AZ550),AZ550)</f>
        <v>-4.9731137580107827</v>
      </c>
      <c r="BB550" s="152">
        <f>VLOOKUP(BB$2,怪物属性!$B$4:$F$29,5,FALSE)/($F550-VLOOKUP(BB$2,怪物属性!$B$4:$F$29,4,FALSE))</f>
        <v>22.919101924447613</v>
      </c>
      <c r="BC550" s="153">
        <f>$E550/(VLOOKUP(BC$2,怪物属性!$B$4:$F$29,3,FALSE)-$G550)/IF(BB550&lt;0,ABS(BB550),BB550)</f>
        <v>6.6509876129144354</v>
      </c>
      <c r="BD550" s="152">
        <f>VLOOKUP(BD$2,怪物属性!$B$4:$F$29,5,FALSE)/($F550-VLOOKUP(BD$2,怪物属性!$B$4:$F$29,4,FALSE))</f>
        <v>24.527340199939413</v>
      </c>
      <c r="BE550" s="153">
        <f>$E550/(VLOOKUP(BE$2,怪物属性!$B$4:$F$29,3,FALSE)-$G550)/IF(BD550&lt;0,ABS(BD550),BD550)</f>
        <v>1.1036207378800533</v>
      </c>
    </row>
    <row r="551" spans="1:57" x14ac:dyDescent="0.15">
      <c r="A551" s="30">
        <f>VLOOKUP(B551,装备升级!W:AB,静态模拟!C551+1,FALSE)+IF(静态模拟!D551=0,0,VLOOKUP(B551,装备强化!AP:AZ,静态模拟!D551+1,FALSE))</f>
        <v>22092</v>
      </c>
      <c r="B551" s="149">
        <v>45</v>
      </c>
      <c r="C551" s="149">
        <v>5</v>
      </c>
      <c r="D551" s="149">
        <v>6</v>
      </c>
      <c r="E551" s="149">
        <f t="shared" si="25"/>
        <v>110970</v>
      </c>
      <c r="F551" s="22">
        <f t="shared" si="26"/>
        <v>36990</v>
      </c>
      <c r="G551" s="22">
        <f t="shared" si="27"/>
        <v>18495</v>
      </c>
      <c r="H551" s="152">
        <f>VLOOKUP(H$2,怪物属性!$B$4:$F$29,5,FALSE)/($F551-VLOOKUP(H$2,怪物属性!$B$4:$F$29,4,FALSE))</f>
        <v>0.30028993510976115</v>
      </c>
      <c r="I551" s="153">
        <f>$E551/(VLOOKUP(I$2,怪物属性!$B$4:$F$29,3,FALSE)-$G551)/IF(H551&lt;0,ABS(H551),H551)</f>
        <v>-21.807084572902973</v>
      </c>
      <c r="J551" s="152">
        <f>VLOOKUP(J$2,怪物属性!$B$4:$F$29,5,FALSE)/($F551-VLOOKUP(J$2,怪物属性!$B$4:$F$29,4,FALSE))</f>
        <v>0.44540030525877616</v>
      </c>
      <c r="K551" s="153">
        <f>$E551/(VLOOKUP(K$2,怪物属性!$B$4:$F$29,3,FALSE)-$G551)/IF(J551&lt;0,ABS(J551),J551)</f>
        <v>-15.078778887090836</v>
      </c>
      <c r="L551" s="152">
        <f>VLOOKUP(L$2,怪物属性!$B$4:$F$29,5,FALSE)/($F551-VLOOKUP(L$2,怪物属性!$B$4:$F$29,4,FALSE))</f>
        <v>0.70820550008367267</v>
      </c>
      <c r="M551" s="153">
        <f>$E551/(VLOOKUP(M$2,怪物属性!$B$4:$F$29,3,FALSE)-$G551)/IF(L551&lt;0,ABS(L551),L551)</f>
        <v>-9.7336195587001271</v>
      </c>
      <c r="N551" s="152">
        <f>VLOOKUP(N$2,怪物属性!$B$4:$F$29,5,FALSE)/($F551-VLOOKUP(N$2,怪物属性!$B$4:$F$29,4,FALSE))</f>
        <v>0.92644090603274276</v>
      </c>
      <c r="O551" s="153">
        <f>$E551/(VLOOKUP(O$2,怪物属性!$B$4:$F$29,3,FALSE)-$G551)/IF(N551&lt;0,ABS(N551),N551)</f>
        <v>-7.6429926232871912</v>
      </c>
      <c r="P551" s="152">
        <f>VLOOKUP(P$2,怪物属性!$B$4:$F$29,5,FALSE)/($F551-VLOOKUP(P$2,怪物属性!$B$4:$F$29,4,FALSE))</f>
        <v>1.2922032178985037</v>
      </c>
      <c r="Q551" s="153">
        <f>$E551/(VLOOKUP(Q$2,怪物属性!$B$4:$F$29,3,FALSE)-$G551)/IF(P551&lt;0,ABS(P551),P551)</f>
        <v>-5.633837525623786</v>
      </c>
      <c r="R551" s="152">
        <f>VLOOKUP(R$2,怪物属性!$B$4:$F$29,5,FALSE)/($F551-VLOOKUP(R$2,怪物属性!$B$4:$F$29,4,FALSE))</f>
        <v>1.5956705295667697</v>
      </c>
      <c r="S551" s="153">
        <f>$E551/(VLOOKUP(S$2,怪物属性!$B$4:$F$29,3,FALSE)-$G551)/IF(R551&lt;0,ABS(R551),R551)</f>
        <v>-4.7024431401890388</v>
      </c>
      <c r="T551" s="152">
        <f>VLOOKUP(T$2,怪物属性!$B$4:$F$29,5,FALSE)/($F551-VLOOKUP(T$2,怪物属性!$B$4:$F$29,4,FALSE))</f>
        <v>2.0688162242223993</v>
      </c>
      <c r="U551" s="153">
        <f>$E551/(VLOOKUP(U$2,怪物属性!$B$4:$F$29,3,FALSE)-$G551)/IF(T551&lt;0,ABS(T551),T551)</f>
        <v>-3.7363729817071789</v>
      </c>
      <c r="V551" s="152">
        <f>VLOOKUP(V$2,怪物属性!$B$4:$F$29,5,FALSE)/($F551-VLOOKUP(V$2,怪物属性!$B$4:$F$29,4,FALSE))</f>
        <v>2.4398625429553267</v>
      </c>
      <c r="W551" s="153">
        <f>$E551/(VLOOKUP(W$2,怪物属性!$B$4:$F$29,3,FALSE)-$G551)/IF(V551&lt;0,ABS(V551),V551)</f>
        <v>-3.2678596366241708</v>
      </c>
      <c r="X551" s="152">
        <f>VLOOKUP(X$2,怪物属性!$B$4:$F$29,5,FALSE)/($F551-VLOOKUP(X$2,怪物属性!$B$4:$F$29,4,FALSE))</f>
        <v>3.0205580029368577</v>
      </c>
      <c r="Y551" s="153">
        <f>$E551/(VLOOKUP(Y$2,怪物属性!$B$4:$F$29,3,FALSE)-$G551)/IF(X551&lt;0,ABS(X551),X551)</f>
        <v>-2.7257935166207945</v>
      </c>
      <c r="Z551" s="152">
        <f>VLOOKUP(Z$2,怪物属性!$B$4:$F$29,5,FALSE)/($F551-VLOOKUP(Z$2,怪物属性!$B$4:$F$29,4,FALSE))</f>
        <v>3.4703378789194823</v>
      </c>
      <c r="AA551" s="153">
        <f>$E551/(VLOOKUP(AA$2,怪物属性!$B$4:$F$29,3,FALSE)-$G551)/IF(Z551&lt;0,ABS(Z551),Z551)</f>
        <v>-2.453895592854813</v>
      </c>
      <c r="AB551" s="152">
        <f>VLOOKUP(AB$2,怪物属性!$B$4:$F$29,5,FALSE)/($F551-VLOOKUP(AB$2,怪物属性!$B$4:$F$29,4,FALSE))</f>
        <v>5.5566819726876977</v>
      </c>
      <c r="AC551" s="153">
        <f>$E551/(VLOOKUP(AC$2,怪物属性!$B$4:$F$29,3,FALSE)-$G551)/IF(AB551&lt;0,ABS(AB551),AB551)</f>
        <v>-1.8209675270616625</v>
      </c>
      <c r="AD551" s="152">
        <f>VLOOKUP(AD$2,怪物属性!$B$4:$F$29,5,FALSE)/($F551-VLOOKUP(AD$2,怪物属性!$B$4:$F$29,4,FALSE))</f>
        <v>6.3152151038691642</v>
      </c>
      <c r="AE551" s="153">
        <f>$E551/(VLOOKUP(AE$2,怪物属性!$B$4:$F$29,3,FALSE)-$G551)/IF(AD551&lt;0,ABS(AD551),AD551)</f>
        <v>-1.6971072065890924</v>
      </c>
      <c r="AF551" s="152">
        <f>VLOOKUP(AF$2,怪物属性!$B$4:$F$29,5,FALSE)/($F551-VLOOKUP(AF$2,怪物属性!$B$4:$F$29,4,FALSE))</f>
        <v>7.4472072290617986</v>
      </c>
      <c r="AG551" s="153">
        <f>$E551/(VLOOKUP(AG$2,怪物属性!$B$4:$F$29,3,FALSE)-$G551)/IF(AF551&lt;0,ABS(AF551),AF551)</f>
        <v>-1.5326977873010277</v>
      </c>
      <c r="AH551" s="152">
        <f>VLOOKUP(AH$2,怪物属性!$B$4:$F$29,5,FALSE)/($F551-VLOOKUP(AH$2,怪物属性!$B$4:$F$29,4,FALSE))</f>
        <v>8.3337819650067289</v>
      </c>
      <c r="AI551" s="153">
        <f>$E551/(VLOOKUP(AI$2,怪物属性!$B$4:$F$29,3,FALSE)-$G551)/IF(AH551&lt;0,ABS(AH551),AH551)</f>
        <v>-1.4653552481055228</v>
      </c>
      <c r="AJ551" s="152">
        <f>VLOOKUP(AJ$2,怪物属性!$B$4:$F$29,5,FALSE)/($F551-VLOOKUP(AJ$2,怪物属性!$B$4:$F$29,4,FALSE))</f>
        <v>9.6416399110891575</v>
      </c>
      <c r="AK551" s="153">
        <f>$E551/(VLOOKUP(AK$2,怪物属性!$B$4:$F$29,3,FALSE)-$G551)/IF(AJ551&lt;0,ABS(AJ551),AJ551)</f>
        <v>-1.3661071637789284</v>
      </c>
      <c r="AL551" s="152">
        <f>VLOOKUP(AL$2,怪物属性!$B$4:$F$29,5,FALSE)/($F551-VLOOKUP(AL$2,怪物属性!$B$4:$F$29,4,FALSE))</f>
        <v>10.697096341577518</v>
      </c>
      <c r="AM551" s="153">
        <f>$E551/(VLOOKUP(AM$2,怪物属性!$B$4:$F$29,3,FALSE)-$G551)/IF(AL551&lt;0,ABS(AL551),AL551)</f>
        <v>-1.3463780904151621</v>
      </c>
      <c r="AN551" s="152">
        <f>VLOOKUP(AN$2,怪物属性!$B$4:$F$29,5,FALSE)/($F551-VLOOKUP(AN$2,怪物属性!$B$4:$F$29,4,FALSE))</f>
        <v>12.193171438470504</v>
      </c>
      <c r="AO551" s="153">
        <f>$E551/(VLOOKUP(AO$2,怪物属性!$B$4:$F$29,3,FALSE)-$G551)/IF(AN551&lt;0,ABS(AN551),AN551)</f>
        <v>-1.2977321591126059</v>
      </c>
      <c r="AP551" s="152">
        <f>VLOOKUP(AP$2,怪物属性!$B$4:$F$29,5,FALSE)/($F551-VLOOKUP(AP$2,怪物属性!$B$4:$F$29,4,FALSE))</f>
        <v>13.339701948796332</v>
      </c>
      <c r="AQ551" s="153">
        <f>$E551/(VLOOKUP(AQ$2,怪物属性!$B$4:$F$29,3,FALSE)-$G551)/IF(AP551&lt;0,ABS(AP551),AP551)</f>
        <v>-1.3286657991245061</v>
      </c>
      <c r="AR551" s="152">
        <f>VLOOKUP(AR$2,怪物属性!$B$4:$F$29,5,FALSE)/($F551-VLOOKUP(AR$2,怪物属性!$B$4:$F$29,4,FALSE))</f>
        <v>15.016874919489888</v>
      </c>
      <c r="AS551" s="153">
        <f>$E551/(VLOOKUP(AS$2,怪物属性!$B$4:$F$29,3,FALSE)-$G551)/IF(AR551&lt;0,ABS(AR551),AR551)</f>
        <v>-1.344801936704368</v>
      </c>
      <c r="AT551" s="152">
        <f>VLOOKUP(AT$2,怪物属性!$B$4:$F$29,5,FALSE)/($F551-VLOOKUP(AT$2,怪物属性!$B$4:$F$29,4,FALSE))</f>
        <v>16.28786791098349</v>
      </c>
      <c r="AU551" s="153">
        <f>$E551/(VLOOKUP(AU$2,怪物属性!$B$4:$F$29,3,FALSE)-$G551)/IF(AT551&lt;0,ABS(AT551),AT551)</f>
        <v>-1.4746853701633551</v>
      </c>
      <c r="AV551" s="152">
        <f>VLOOKUP(AV$2,怪物属性!$B$4:$F$29,5,FALSE)/($F551-VLOOKUP(AV$2,怪物属性!$B$4:$F$29,4,FALSE))</f>
        <v>18.174192692792253</v>
      </c>
      <c r="AW551" s="153">
        <f>$E551/(VLOOKUP(AW$2,怪物属性!$B$4:$F$29,3,FALSE)-$G551)/IF(AV551&lt;0,ABS(AV551),AV551)</f>
        <v>-1.7008108163180375</v>
      </c>
      <c r="AX551" s="152">
        <f>VLOOKUP(AX$2,怪物属性!$B$4:$F$29,5,FALSE)/($F551-VLOOKUP(AX$2,怪物属性!$B$4:$F$29,4,FALSE))</f>
        <v>19.566299180742391</v>
      </c>
      <c r="AY551" s="153">
        <f>$E551/(VLOOKUP(AY$2,怪物属性!$B$4:$F$29,3,FALSE)-$G551)/IF(AX551&lt;0,ABS(AX551),AX551)</f>
        <v>-2.2452440282006281</v>
      </c>
      <c r="AZ551" s="152">
        <f>VLOOKUP(AZ$2,怪物属性!$B$4:$F$29,5,FALSE)/($F551-VLOOKUP(AZ$2,怪物属性!$B$4:$F$29,4,FALSE))</f>
        <v>21.493093922651934</v>
      </c>
      <c r="BA551" s="153">
        <f>$E551/(VLOOKUP(BA$2,怪物属性!$B$4:$F$29,3,FALSE)-$G551)/IF(AZ551&lt;0,ABS(AZ551),AZ551)</f>
        <v>-4.8708054606763644</v>
      </c>
      <c r="BB551" s="152">
        <f>VLOOKUP(BB$2,怪物属性!$B$4:$F$29,5,FALSE)/($F551-VLOOKUP(BB$2,怪物属性!$B$4:$F$29,4,FALSE))</f>
        <v>22.878335112059766</v>
      </c>
      <c r="BC551" s="153">
        <f>$E551/(VLOOKUP(BC$2,怪物属性!$B$4:$F$29,3,FALSE)-$G551)/IF(BB551&lt;0,ABS(BB551),BB551)</f>
        <v>6.9094592024572892</v>
      </c>
      <c r="BD551" s="152">
        <f>VLOOKUP(BD$2,怪物属性!$B$4:$F$29,5,FALSE)/($F551-VLOOKUP(BD$2,怪物属性!$B$4:$F$29,4,FALSE))</f>
        <v>24.480988736865978</v>
      </c>
      <c r="BE551" s="153">
        <f>$E551/(VLOOKUP(BE$2,怪物属性!$B$4:$F$29,3,FALSE)-$G551)/IF(BD551&lt;0,ABS(BD551),BD551)</f>
        <v>1.1140096223073257</v>
      </c>
    </row>
    <row r="552" spans="1:57" x14ac:dyDescent="0.15">
      <c r="A552" s="30">
        <f>VLOOKUP(B552,装备升级!W:AB,静态模拟!C552+1,FALSE)+IF(静态模拟!D552=0,0,VLOOKUP(B552,装备强化!AP:AZ,静态模拟!D552+1,FALSE))</f>
        <v>30525</v>
      </c>
      <c r="B552" s="149">
        <v>45</v>
      </c>
      <c r="C552" s="149">
        <v>5</v>
      </c>
      <c r="D552" s="149">
        <v>7</v>
      </c>
      <c r="E552" s="149">
        <f t="shared" si="25"/>
        <v>111120</v>
      </c>
      <c r="F552" s="22">
        <f t="shared" si="26"/>
        <v>37040</v>
      </c>
      <c r="G552" s="22">
        <f t="shared" si="27"/>
        <v>18520</v>
      </c>
      <c r="H552" s="152">
        <f>VLOOKUP(H$2,怪物属性!$B$4:$F$29,5,FALSE)/($F552-VLOOKUP(H$2,怪物属性!$B$4:$F$29,4,FALSE))</f>
        <v>0.29987591341513858</v>
      </c>
      <c r="I552" s="153">
        <f>$E552/(VLOOKUP(I$2,怪物属性!$B$4:$F$29,3,FALSE)-$G552)/IF(H552&lt;0,ABS(H552),H552)</f>
        <v>-21.834498200784704</v>
      </c>
      <c r="J552" s="152">
        <f>VLOOKUP(J$2,怪物属性!$B$4:$F$29,5,FALSE)/($F552-VLOOKUP(J$2,怪物属性!$B$4:$F$29,4,FALSE))</f>
        <v>0.44478315089372317</v>
      </c>
      <c r="K552" s="153">
        <f>$E552/(VLOOKUP(K$2,怪物属性!$B$4:$F$29,3,FALSE)-$G552)/IF(J552&lt;0,ABS(J552),J552)</f>
        <v>-15.097269003905939</v>
      </c>
      <c r="L552" s="152">
        <f>VLOOKUP(L$2,怪物属性!$B$4:$F$29,5,FALSE)/($F552-VLOOKUP(L$2,怪物属性!$B$4:$F$29,4,FALSE))</f>
        <v>0.70721925133689845</v>
      </c>
      <c r="M552" s="153">
        <f>$E552/(VLOOKUP(M$2,怪物属性!$B$4:$F$29,3,FALSE)-$G552)/IF(L552&lt;0,ABS(L552),L552)</f>
        <v>-9.7452347366951155</v>
      </c>
      <c r="N552" s="152">
        <f>VLOOKUP(N$2,怪物属性!$B$4:$F$29,5,FALSE)/($F552-VLOOKUP(N$2,怪物属性!$B$4:$F$29,4,FALSE))</f>
        <v>0.92514416885952633</v>
      </c>
      <c r="O552" s="153">
        <f>$E552/(VLOOKUP(O$2,怪物属性!$B$4:$F$29,3,FALSE)-$G552)/IF(N552&lt;0,ABS(N552),N552)</f>
        <v>-7.6518449028994944</v>
      </c>
      <c r="P552" s="152">
        <f>VLOOKUP(P$2,怪物属性!$B$4:$F$29,5,FALSE)/($F552-VLOOKUP(P$2,怪物属性!$B$4:$F$29,4,FALSE))</f>
        <v>1.2903852106136919</v>
      </c>
      <c r="Q552" s="153">
        <f>$E552/(VLOOKUP(Q$2,怪物属性!$B$4:$F$29,3,FALSE)-$G552)/IF(P552&lt;0,ABS(P552),P552)</f>
        <v>-5.6401506541765443</v>
      </c>
      <c r="R552" s="152">
        <f>VLOOKUP(R$2,怪物属性!$B$4:$F$29,5,FALSE)/($F552-VLOOKUP(R$2,怪物属性!$B$4:$F$29,4,FALSE))</f>
        <v>1.5934131228248876</v>
      </c>
      <c r="S552" s="153">
        <f>$E552/(VLOOKUP(S$2,怪物属性!$B$4:$F$29,3,FALSE)-$G552)/IF(R552&lt;0,ABS(R552),R552)</f>
        <v>-4.7075127273913555</v>
      </c>
      <c r="T552" s="152">
        <f>VLOOKUP(T$2,怪物属性!$B$4:$F$29,5,FALSE)/($F552-VLOOKUP(T$2,怪物属性!$B$4:$F$29,4,FALSE))</f>
        <v>2.0658740542692984</v>
      </c>
      <c r="U552" s="153">
        <f>$E552/(VLOOKUP(U$2,怪物属性!$B$4:$F$29,3,FALSE)-$G552)/IF(T552&lt;0,ABS(T552),T552)</f>
        <v>-3.7402385763135682</v>
      </c>
      <c r="V552" s="152">
        <f>VLOOKUP(V$2,怪物属性!$B$4:$F$29,5,FALSE)/($F552-VLOOKUP(V$2,怪物属性!$B$4:$F$29,4,FALSE))</f>
        <v>2.436374034887046</v>
      </c>
      <c r="W552" s="153">
        <f>$E552/(VLOOKUP(W$2,怪物属性!$B$4:$F$29,3,FALSE)-$G552)/IF(V552&lt;0,ABS(V552),V552)</f>
        <v>-3.2710866071419553</v>
      </c>
      <c r="X552" s="152">
        <f>VLOOKUP(X$2,怪物属性!$B$4:$F$29,5,FALSE)/($F552-VLOOKUP(X$2,怪物属性!$B$4:$F$29,4,FALSE))</f>
        <v>3.0162157499784366</v>
      </c>
      <c r="Y552" s="153">
        <f>$E552/(VLOOKUP(Y$2,怪物属性!$B$4:$F$29,3,FALSE)-$G552)/IF(X552&lt;0,ABS(X552),X552)</f>
        <v>-2.7283467310824134</v>
      </c>
      <c r="Z552" s="152">
        <f>VLOOKUP(Z$2,怪物属性!$B$4:$F$29,5,FALSE)/($F552-VLOOKUP(Z$2,怪物属性!$B$4:$F$29,4,FALSE))</f>
        <v>3.4653213449362514</v>
      </c>
      <c r="AA552" s="153">
        <f>$E552/(VLOOKUP(AA$2,怪物属性!$B$4:$F$29,3,FALSE)-$G552)/IF(Z552&lt;0,ABS(Z552),Z552)</f>
        <v>-2.4560577691305787</v>
      </c>
      <c r="AB552" s="152">
        <f>VLOOKUP(AB$2,怪物属性!$B$4:$F$29,5,FALSE)/($F552-VLOOKUP(AB$2,怪物属性!$B$4:$F$29,4,FALSE))</f>
        <v>5.5484101464808857</v>
      </c>
      <c r="AC552" s="153">
        <f>$E552/(VLOOKUP(AC$2,怪物属性!$B$4:$F$29,3,FALSE)-$G552)/IF(AB552&lt;0,ABS(AB552),AB552)</f>
        <v>-1.8219940557366079</v>
      </c>
      <c r="AD552" s="152">
        <f>VLOOKUP(AD$2,怪物属性!$B$4:$F$29,5,FALSE)/($F552-VLOOKUP(AD$2,怪物属性!$B$4:$F$29,4,FALSE))</f>
        <v>6.305736499264551</v>
      </c>
      <c r="AE552" s="153">
        <f>$E552/(VLOOKUP(AE$2,怪物属性!$B$4:$F$29,3,FALSE)-$G552)/IF(AD552&lt;0,ABS(AD552),AD552)</f>
        <v>-1.6978561889569752</v>
      </c>
      <c r="AF552" s="152">
        <f>VLOOKUP(AF$2,怪物属性!$B$4:$F$29,5,FALSE)/($F552-VLOOKUP(AF$2,怪物属性!$B$4:$F$29,4,FALSE))</f>
        <v>7.4359331476323121</v>
      </c>
      <c r="AG552" s="153">
        <f>$E552/(VLOOKUP(AG$2,怪物属性!$B$4:$F$29,3,FALSE)-$G552)/IF(AF552&lt;0,ABS(AF552),AF552)</f>
        <v>-1.5331540339958507</v>
      </c>
      <c r="AH552" s="152">
        <f>VLOOKUP(AH$2,怪物属性!$B$4:$F$29,5,FALSE)/($F552-VLOOKUP(AH$2,怪物属性!$B$4:$F$29,4,FALSE))</f>
        <v>8.3210555250137439</v>
      </c>
      <c r="AI552" s="153">
        <f>$E552/(VLOOKUP(AI$2,怪物属性!$B$4:$F$29,3,FALSE)-$G552)/IF(AH552&lt;0,ABS(AH552),AH552)</f>
        <v>-1.4655481840270108</v>
      </c>
      <c r="AJ552" s="152">
        <f>VLOOKUP(AJ$2,怪物属性!$B$4:$F$29,5,FALSE)/($F552-VLOOKUP(AJ$2,怪物属性!$B$4:$F$29,4,FALSE))</f>
        <v>9.6267800998705386</v>
      </c>
      <c r="AK552" s="153">
        <f>$E552/(VLOOKUP(AK$2,怪物属性!$B$4:$F$29,3,FALSE)-$G552)/IF(AJ552&lt;0,ABS(AJ552),AJ552)</f>
        <v>-1.3660118670587491</v>
      </c>
      <c r="AL552" s="152">
        <f>VLOOKUP(AL$2,怪物属性!$B$4:$F$29,5,FALSE)/($F552-VLOOKUP(AL$2,怪物属性!$B$4:$F$29,4,FALSE))</f>
        <v>10.680440942920313</v>
      </c>
      <c r="AM552" s="153">
        <f>$E552/(VLOOKUP(AM$2,怪物属性!$B$4:$F$29,3,FALSE)-$G552)/IF(AL552&lt;0,ABS(AL552),AL552)</f>
        <v>-1.3459333546674761</v>
      </c>
      <c r="AN552" s="152">
        <f>VLOOKUP(AN$2,怪物属性!$B$4:$F$29,5,FALSE)/($F552-VLOOKUP(AN$2,怪物属性!$B$4:$F$29,4,FALSE))</f>
        <v>12.173999182364225</v>
      </c>
      <c r="AO552" s="153">
        <f>$E552/(VLOOKUP(AO$2,怪物属性!$B$4:$F$29,3,FALSE)-$G552)/IF(AN552&lt;0,ABS(AN552),AN552)</f>
        <v>-1.2969095909713266</v>
      </c>
      <c r="AP552" s="152">
        <f>VLOOKUP(AP$2,怪物属性!$B$4:$F$29,5,FALSE)/($F552-VLOOKUP(AP$2,怪物属性!$B$4:$F$29,4,FALSE))</f>
        <v>13.318496852546575</v>
      </c>
      <c r="AQ552" s="153">
        <f>$E552/(VLOOKUP(AQ$2,怪物属性!$B$4:$F$29,3,FALSE)-$G552)/IF(AP552&lt;0,ABS(AP552),AP552)</f>
        <v>-1.3272802852077334</v>
      </c>
      <c r="AR552" s="152">
        <f>VLOOKUP(AR$2,怪物属性!$B$4:$F$29,5,FALSE)/($F552-VLOOKUP(AR$2,怪物属性!$B$4:$F$29,4,FALSE))</f>
        <v>14.992733586264549</v>
      </c>
      <c r="AS552" s="153">
        <f>$E552/(VLOOKUP(AS$2,怪物属性!$B$4:$F$29,3,FALSE)-$G552)/IF(AR552&lt;0,ABS(AR552),AR552)</f>
        <v>-1.3426794164508467</v>
      </c>
      <c r="AT552" s="152">
        <f>VLOOKUP(AT$2,怪物属性!$B$4:$F$29,5,FALSE)/($F552-VLOOKUP(AT$2,怪物属性!$B$4:$F$29,4,FALSE))</f>
        <v>16.261336982017202</v>
      </c>
      <c r="AU552" s="153">
        <f>$E552/(VLOOKUP(AU$2,怪物属性!$B$4:$F$29,3,FALSE)-$G552)/IF(AT552&lt;0,ABS(AT552),AT552)</f>
        <v>-1.4711273332192381</v>
      </c>
      <c r="AV552" s="152">
        <f>VLOOKUP(AV$2,怪物属性!$B$4:$F$29,5,FALSE)/($F552-VLOOKUP(AV$2,怪物属性!$B$4:$F$29,4,FALSE))</f>
        <v>18.144114921223355</v>
      </c>
      <c r="AW552" s="153">
        <f>$E552/(VLOOKUP(AW$2,怪物属性!$B$4:$F$29,3,FALSE)-$G552)/IF(AV552&lt;0,ABS(AV552),AV552)</f>
        <v>-1.6941355004130303</v>
      </c>
      <c r="AX552" s="152">
        <f>VLOOKUP(AX$2,怪物属性!$B$4:$F$29,5,FALSE)/($F552-VLOOKUP(AX$2,怪物属性!$B$4:$F$29,4,FALSE))</f>
        <v>19.533371478576957</v>
      </c>
      <c r="AY552" s="153">
        <f>$E552/(VLOOKUP(AY$2,怪物属性!$B$4:$F$29,3,FALSE)-$G552)/IF(AX552&lt;0,ABS(AX552),AX552)</f>
        <v>-2.2299984681539056</v>
      </c>
      <c r="AZ552" s="152">
        <f>VLOOKUP(AZ$2,怪物属性!$B$4:$F$29,5,FALSE)/($F552-VLOOKUP(AZ$2,怪物属性!$B$4:$F$29,4,FALSE))</f>
        <v>21.456049638055841</v>
      </c>
      <c r="BA552" s="153">
        <f>$E552/(VLOOKUP(BA$2,怪物属性!$B$4:$F$29,3,FALSE)-$G552)/IF(AZ552&lt;0,ABS(AZ552),AZ552)</f>
        <v>-4.7732340422129411</v>
      </c>
      <c r="BB552" s="152">
        <f>VLOOKUP(BB$2,怪物属性!$B$4:$F$29,5,FALSE)/($F552-VLOOKUP(BB$2,怪物属性!$B$4:$F$29,4,FALSE))</f>
        <v>22.837713068181817</v>
      </c>
      <c r="BC552" s="153">
        <f>$E552/(VLOOKUP(BC$2,怪物属性!$B$4:$F$29,3,FALSE)-$G552)/IF(BB552&lt;0,ABS(BB552),BB552)</f>
        <v>7.1870547264703166</v>
      </c>
      <c r="BD552" s="152">
        <f>VLOOKUP(BD$2,怪物属性!$B$4:$F$29,5,FALSE)/($F552-VLOOKUP(BD$2,怪物属性!$B$4:$F$29,4,FALSE))</f>
        <v>24.434812132186511</v>
      </c>
      <c r="BE552" s="153">
        <f>$E552/(VLOOKUP(BE$2,怪物属性!$B$4:$F$29,3,FALSE)-$G552)/IF(BD552&lt;0,ABS(BD552),BD552)</f>
        <v>1.1245326814249117</v>
      </c>
    </row>
    <row r="553" spans="1:57" x14ac:dyDescent="0.15">
      <c r="A553" s="30">
        <f>VLOOKUP(B553,装备升级!W:AB,静态模拟!C553+1,FALSE)+IF(静态模拟!D553=0,0,VLOOKUP(B553,装备强化!AP:AZ,静态模拟!D553+1,FALSE))</f>
        <v>40677</v>
      </c>
      <c r="B553" s="149">
        <v>45</v>
      </c>
      <c r="C553" s="149">
        <v>5</v>
      </c>
      <c r="D553" s="149">
        <v>8</v>
      </c>
      <c r="E553" s="149">
        <f t="shared" si="25"/>
        <v>111270</v>
      </c>
      <c r="F553" s="22">
        <f t="shared" si="26"/>
        <v>37090</v>
      </c>
      <c r="G553" s="22">
        <f t="shared" si="27"/>
        <v>18545</v>
      </c>
      <c r="H553" s="152">
        <f>VLOOKUP(H$2,怪物属性!$B$4:$F$29,5,FALSE)/($F553-VLOOKUP(H$2,怪物属性!$B$4:$F$29,4,FALSE))</f>
        <v>0.29946303180503925</v>
      </c>
      <c r="I553" s="153">
        <f>$E553/(VLOOKUP(I$2,怪物属性!$B$4:$F$29,3,FALSE)-$G553)/IF(H553&lt;0,ABS(H553),H553)</f>
        <v>-21.861912336371233</v>
      </c>
      <c r="J553" s="152">
        <f>VLOOKUP(J$2,怪物属性!$B$4:$F$29,5,FALSE)/($F553-VLOOKUP(J$2,怪物属性!$B$4:$F$29,4,FALSE))</f>
        <v>0.44416770444167702</v>
      </c>
      <c r="K553" s="153">
        <f>$E553/(VLOOKUP(K$2,怪物属性!$B$4:$F$29,3,FALSE)-$G553)/IF(J553&lt;0,ABS(J553),J553)</f>
        <v>-15.115759728552973</v>
      </c>
      <c r="L553" s="152">
        <f>VLOOKUP(L$2,怪物属性!$B$4:$F$29,5,FALSE)/($F553-VLOOKUP(L$2,怪物属性!$B$4:$F$29,4,FALSE))</f>
        <v>0.70623574567502923</v>
      </c>
      <c r="M553" s="153">
        <f>$E553/(VLOOKUP(M$2,怪物属性!$B$4:$F$29,3,FALSE)-$G553)/IF(L553&lt;0,ABS(L553),L553)</f>
        <v>-9.7568505326205184</v>
      </c>
      <c r="N553" s="152">
        <f>VLOOKUP(N$2,怪物属性!$B$4:$F$29,5,FALSE)/($F553-VLOOKUP(N$2,怪物属性!$B$4:$F$29,4,FALSE))</f>
        <v>0.9238510566923851</v>
      </c>
      <c r="O553" s="153">
        <f>$E553/(VLOOKUP(O$2,怪物属性!$B$4:$F$29,3,FALSE)-$G553)/IF(N553&lt;0,ABS(N553),N553)</f>
        <v>-7.6606978994229538</v>
      </c>
      <c r="P553" s="152">
        <f>VLOOKUP(P$2,怪物属性!$B$4:$F$29,5,FALSE)/($F553-VLOOKUP(P$2,怪物属性!$B$4:$F$29,4,FALSE))</f>
        <v>1.2885723116693359</v>
      </c>
      <c r="Q553" s="153">
        <f>$E553/(VLOOKUP(Q$2,怪物属性!$B$4:$F$29,3,FALSE)-$G553)/IF(P553&lt;0,ABS(P553),P553)</f>
        <v>-5.6464645303347085</v>
      </c>
      <c r="R553" s="152">
        <f>VLOOKUP(R$2,怪物属性!$B$4:$F$29,5,FALSE)/($F553-VLOOKUP(R$2,怪物属性!$B$4:$F$29,4,FALSE))</f>
        <v>1.591162094199418</v>
      </c>
      <c r="S553" s="153">
        <f>$E553/(VLOOKUP(S$2,怪物属性!$B$4:$F$29,3,FALSE)-$G553)/IF(R553&lt;0,ABS(R553),R553)</f>
        <v>-4.7125831822252069</v>
      </c>
      <c r="T553" s="152">
        <f>VLOOKUP(T$2,怪物属性!$B$4:$F$29,5,FALSE)/($F553-VLOOKUP(T$2,怪物属性!$B$4:$F$29,4,FALSE))</f>
        <v>2.0629402408543513</v>
      </c>
      <c r="U553" s="153">
        <f>$E553/(VLOOKUP(U$2,怪物属性!$B$4:$F$29,3,FALSE)-$G553)/IF(T553&lt;0,ABS(T553),T553)</f>
        <v>-3.7441050900377952</v>
      </c>
      <c r="V553" s="152">
        <f>VLOOKUP(V$2,怪物属性!$B$4:$F$29,5,FALSE)/($F553-VLOOKUP(V$2,怪物属性!$B$4:$F$29,4,FALSE))</f>
        <v>2.4328954882924045</v>
      </c>
      <c r="W553" s="153">
        <f>$E553/(VLOOKUP(W$2,怪物属性!$B$4:$F$29,3,FALSE)-$G553)/IF(V553&lt;0,ABS(V553),V553)</f>
        <v>-3.2743146306245259</v>
      </c>
      <c r="X553" s="152">
        <f>VLOOKUP(X$2,怪物属性!$B$4:$F$29,5,FALSE)/($F553-VLOOKUP(X$2,怪物属性!$B$4:$F$29,4,FALSE))</f>
        <v>3.0118859636530675</v>
      </c>
      <c r="Y553" s="153">
        <f>$E553/(VLOOKUP(Y$2,怪物属性!$B$4:$F$29,3,FALSE)-$G553)/IF(X553&lt;0,ABS(X553),X553)</f>
        <v>-2.7309010782364158</v>
      </c>
      <c r="Z553" s="152">
        <f>VLOOKUP(Z$2,怪物属性!$B$4:$F$29,5,FALSE)/($F553-VLOOKUP(Z$2,怪物属性!$B$4:$F$29,4,FALSE))</f>
        <v>3.4603192932821387</v>
      </c>
      <c r="AA553" s="153">
        <f>$E553/(VLOOKUP(AA$2,怪物属性!$B$4:$F$29,3,FALSE)-$G553)/IF(Z553&lt;0,ABS(Z553),Z553)</f>
        <v>-2.4582212476845888</v>
      </c>
      <c r="AB553" s="152">
        <f>VLOOKUP(AB$2,怪物属性!$B$4:$F$29,5,FALSE)/($F553-VLOOKUP(AB$2,怪物属性!$B$4:$F$29,4,FALSE))</f>
        <v>5.5401629109935193</v>
      </c>
      <c r="AC553" s="153">
        <f>$E553/(VLOOKUP(AC$2,怪物属性!$B$4:$F$29,3,FALSE)-$G553)/IF(AB553&lt;0,ABS(AB553),AB553)</f>
        <v>-1.8230232314971166</v>
      </c>
      <c r="AD553" s="152">
        <f>VLOOKUP(AD$2,怪物属性!$B$4:$F$29,5,FALSE)/($F553-VLOOKUP(AD$2,怪物属性!$B$4:$F$29,4,FALSE))</f>
        <v>6.2962863051883824</v>
      </c>
      <c r="AE553" s="153">
        <f>$E553/(VLOOKUP(AE$2,怪物属性!$B$4:$F$29,3,FALSE)-$G553)/IF(AD553&lt;0,ABS(AD553),AD553)</f>
        <v>-1.6986084352647741</v>
      </c>
      <c r="AF553" s="152">
        <f>VLOOKUP(AF$2,怪物属性!$B$4:$F$29,5,FALSE)/($F553-VLOOKUP(AF$2,怪物属性!$B$4:$F$29,4,FALSE))</f>
        <v>7.4246931495253641</v>
      </c>
      <c r="AG553" s="153">
        <f>$E553/(VLOOKUP(AG$2,怪物属性!$B$4:$F$29,3,FALSE)-$G553)/IF(AF553&lt;0,ABS(AF553),AF553)</f>
        <v>-1.5336141963758891</v>
      </c>
      <c r="AH553" s="152">
        <f>VLOOKUP(AH$2,怪物属性!$B$4:$F$29,5,FALSE)/($F553-VLOOKUP(AH$2,怪物属性!$B$4:$F$29,4,FALSE))</f>
        <v>8.3083678946084412</v>
      </c>
      <c r="AI553" s="153">
        <f>$E553/(VLOOKUP(AI$2,怪物属性!$B$4:$F$29,3,FALSE)-$G553)/IF(AH553&lt;0,ABS(AH553),AH553)</f>
        <v>-1.4657460898053072</v>
      </c>
      <c r="AJ553" s="152">
        <f>VLOOKUP(AJ$2,怪物属性!$B$4:$F$29,5,FALSE)/($F553-VLOOKUP(AJ$2,怪物属性!$B$4:$F$29,4,FALSE))</f>
        <v>9.6119660224055146</v>
      </c>
      <c r="AK553" s="153">
        <f>$E553/(VLOOKUP(AK$2,怪物属性!$B$4:$F$29,3,FALSE)-$G553)/IF(AJ553&lt;0,ABS(AJ553),AJ553)</f>
        <v>-1.3659227996872654</v>
      </c>
      <c r="AL553" s="152">
        <f>VLOOKUP(AL$2,怪物属性!$B$4:$F$29,5,FALSE)/($F553-VLOOKUP(AL$2,怪物属性!$B$4:$F$29,4,FALSE))</f>
        <v>10.663837328607405</v>
      </c>
      <c r="AM553" s="153">
        <f>$E553/(VLOOKUP(AM$2,怪物属性!$B$4:$F$29,3,FALSE)-$G553)/IF(AL553&lt;0,ABS(AL553),AL553)</f>
        <v>-1.3454971258170705</v>
      </c>
      <c r="AN553" s="152">
        <f>VLOOKUP(AN$2,怪物属性!$B$4:$F$29,5,FALSE)/($F553-VLOOKUP(AN$2,怪物属性!$B$4:$F$29,4,FALSE))</f>
        <v>12.154887123614555</v>
      </c>
      <c r="AO553" s="153">
        <f>$E553/(VLOOKUP(AO$2,怪物属性!$B$4:$F$29,3,FALSE)-$G553)/IF(AN553&lt;0,ABS(AN553),AN553)</f>
        <v>-1.296098331902978</v>
      </c>
      <c r="AP553" s="152">
        <f>VLOOKUP(AP$2,怪物属性!$B$4:$F$29,5,FALSE)/($F553-VLOOKUP(AP$2,怪物属性!$B$4:$F$29,4,FALSE))</f>
        <v>13.29735906551549</v>
      </c>
      <c r="AQ553" s="153">
        <f>$E553/(VLOOKUP(AQ$2,怪物属性!$B$4:$F$29,3,FALSE)-$G553)/IF(AP553&lt;0,ABS(AP553),AP553)</f>
        <v>-1.325911421909729</v>
      </c>
      <c r="AR553" s="152">
        <f>VLOOKUP(AR$2,怪物属性!$B$4:$F$29,5,FALSE)/($F553-VLOOKUP(AR$2,怪物属性!$B$4:$F$29,4,FALSE))</f>
        <v>14.968669748330765</v>
      </c>
      <c r="AS553" s="153">
        <f>$E553/(VLOOKUP(AS$2,怪物属性!$B$4:$F$29,3,FALSE)-$G553)/IF(AR553&lt;0,ABS(AR553),AR553)</f>
        <v>-1.3405818364802542</v>
      </c>
      <c r="AT553" s="152">
        <f>VLOOKUP(AT$2,怪物属性!$B$4:$F$29,5,FALSE)/($F553-VLOOKUP(AT$2,怪物属性!$B$4:$F$29,4,FALSE))</f>
        <v>16.234892343719508</v>
      </c>
      <c r="AU553" s="153">
        <f>$E553/(VLOOKUP(AU$2,怪物属性!$B$4:$F$29,3,FALSE)-$G553)/IF(AT553&lt;0,ABS(AT553),AT553)</f>
        <v>-1.4676138257081885</v>
      </c>
      <c r="AV553" s="152">
        <f>VLOOKUP(AV$2,怪物属性!$B$4:$F$29,5,FALSE)/($F553-VLOOKUP(AV$2,怪物属性!$B$4:$F$29,4,FALSE))</f>
        <v>18.114136540876345</v>
      </c>
      <c r="AW553" s="153">
        <f>$E553/(VLOOKUP(AW$2,怪物属性!$B$4:$F$29,3,FALSE)-$G553)/IF(AV553&lt;0,ABS(AV553),AV553)</f>
        <v>-1.6875593959281503</v>
      </c>
      <c r="AX553" s="152">
        <f>VLOOKUP(AX$2,怪物属性!$B$4:$F$29,5,FALSE)/($F553-VLOOKUP(AX$2,怪物属性!$B$4:$F$29,4,FALSE))</f>
        <v>19.500554416854271</v>
      </c>
      <c r="AY553" s="153">
        <f>$E553/(VLOOKUP(AY$2,怪物属性!$B$4:$F$29,3,FALSE)-$G553)/IF(AX553&lt;0,ABS(AX553),AX553)</f>
        <v>-2.2150588569453347</v>
      </c>
      <c r="AZ553" s="152">
        <f>VLOOKUP(AZ$2,怪物属性!$B$4:$F$29,5,FALSE)/($F553-VLOOKUP(AZ$2,怪物属性!$B$4:$F$29,4,FALSE))</f>
        <v>21.419132828630421</v>
      </c>
      <c r="BA553" s="153">
        <f>$E553/(VLOOKUP(BA$2,怪物属性!$B$4:$F$29,3,FALSE)-$G553)/IF(AZ553&lt;0,ABS(AZ553),AZ553)</f>
        <v>-4.6800794432373376</v>
      </c>
      <c r="BB553" s="152">
        <f>VLOOKUP(BB$2,怪物属性!$B$4:$F$29,5,FALSE)/($F553-VLOOKUP(BB$2,怪物属性!$B$4:$F$29,4,FALSE))</f>
        <v>22.797235023041473</v>
      </c>
      <c r="BC553" s="153">
        <f>$E553/(VLOOKUP(BC$2,怪物属性!$B$4:$F$29,3,FALSE)-$G553)/IF(BB553&lt;0,ABS(BB553),BB553)</f>
        <v>7.4859740240413419</v>
      </c>
      <c r="BD553" s="152">
        <f>VLOOKUP(BD$2,怪物属性!$B$4:$F$29,5,FALSE)/($F553-VLOOKUP(BD$2,怪物属性!$B$4:$F$29,4,FALSE))</f>
        <v>24.388809398298065</v>
      </c>
      <c r="BE553" s="153">
        <f>$E553/(VLOOKUP(BE$2,怪物属性!$B$4:$F$29,3,FALSE)-$G553)/IF(BD553&lt;0,ABS(BD553),BD553)</f>
        <v>1.1351924191148155</v>
      </c>
    </row>
    <row r="554" spans="1:57" x14ac:dyDescent="0.15">
      <c r="A554" s="30">
        <f>VLOOKUP(B554,装备升级!W:AB,静态模拟!C554+1,FALSE)+IF(静态模拟!D554=0,0,VLOOKUP(B554,装备强化!AP:AZ,静态模拟!D554+1,FALSE))</f>
        <v>54157</v>
      </c>
      <c r="B554" s="149">
        <v>45</v>
      </c>
      <c r="C554" s="149">
        <v>5</v>
      </c>
      <c r="D554" s="149">
        <v>9</v>
      </c>
      <c r="E554" s="149">
        <f t="shared" si="25"/>
        <v>111420</v>
      </c>
      <c r="F554" s="22">
        <f t="shared" si="26"/>
        <v>37140</v>
      </c>
      <c r="G554" s="22">
        <f t="shared" si="27"/>
        <v>18570</v>
      </c>
      <c r="H554" s="152">
        <f>VLOOKUP(H$2,怪物属性!$B$4:$F$29,5,FALSE)/($F554-VLOOKUP(H$2,怪物属性!$B$4:$F$29,4,FALSE))</f>
        <v>0.29905128557679089</v>
      </c>
      <c r="I554" s="153">
        <f>$E554/(VLOOKUP(I$2,怪物属性!$B$4:$F$29,3,FALSE)-$G554)/IF(H554&lt;0,ABS(H554),H554)</f>
        <v>-21.889326977425451</v>
      </c>
      <c r="J554" s="152">
        <f>VLOOKUP(J$2,怪物属性!$B$4:$F$29,5,FALSE)/($F554-VLOOKUP(J$2,怪物属性!$B$4:$F$29,4,FALSE))</f>
        <v>0.44355395882271659</v>
      </c>
      <c r="K554" s="153">
        <f>$E554/(VLOOKUP(K$2,怪物属性!$B$4:$F$29,3,FALSE)-$G554)/IF(J554&lt;0,ABS(J554),J554)</f>
        <v>-15.13425105828537</v>
      </c>
      <c r="L554" s="152">
        <f>VLOOKUP(L$2,怪物属性!$B$4:$F$29,5,FALSE)/($F554-VLOOKUP(L$2,怪物属性!$B$4:$F$29,4,FALSE))</f>
        <v>0.70525497166981443</v>
      </c>
      <c r="M554" s="153">
        <f>$E554/(VLOOKUP(M$2,怪物属性!$B$4:$F$29,3,FALSE)-$G554)/IF(L554&lt;0,ABS(L554),L554)</f>
        <v>-9.7684669436107718</v>
      </c>
      <c r="N554" s="152">
        <f>VLOOKUP(N$2,怪物属性!$B$4:$F$29,5,FALSE)/($F554-VLOOKUP(N$2,怪物属性!$B$4:$F$29,4,FALSE))</f>
        <v>0.9225615543520741</v>
      </c>
      <c r="O554" s="153">
        <f>$E554/(VLOOKUP(O$2,怪物属性!$B$4:$F$29,3,FALSE)-$G554)/IF(N554&lt;0,ABS(N554),N554)</f>
        <v>-7.6695516094430554</v>
      </c>
      <c r="P554" s="152">
        <f>VLOOKUP(P$2,怪物属性!$B$4:$F$29,5,FALSE)/($F554-VLOOKUP(P$2,怪物属性!$B$4:$F$29,4,FALSE))</f>
        <v>1.2867644995650831</v>
      </c>
      <c r="Q554" s="153">
        <f>$E554/(VLOOKUP(Q$2,怪物属性!$B$4:$F$29,3,FALSE)-$G554)/IF(P554&lt;0,ABS(P554),P554)</f>
        <v>-5.6527791504378531</v>
      </c>
      <c r="R554" s="152">
        <f>VLOOKUP(R$2,怪物属性!$B$4:$F$29,5,FALSE)/($F554-VLOOKUP(R$2,怪物属性!$B$4:$F$29,4,FALSE))</f>
        <v>1.5889174166972322</v>
      </c>
      <c r="S554" s="153">
        <f>$E554/(VLOOKUP(S$2,怪物属性!$B$4:$F$29,3,FALSE)-$G554)/IF(R554&lt;0,ABS(R554),R554)</f>
        <v>-4.7176545003127437</v>
      </c>
      <c r="T554" s="152">
        <f>VLOOKUP(T$2,怪物属性!$B$4:$F$29,5,FALSE)/($F554-VLOOKUP(T$2,怪物属性!$B$4:$F$29,4,FALSE))</f>
        <v>2.0600147484258891</v>
      </c>
      <c r="U554" s="153">
        <f>$E554/(VLOOKUP(U$2,怪物属性!$B$4:$F$29,3,FALSE)-$G554)/IF(T554&lt;0,ABS(T554),T554)</f>
        <v>-3.7479725181030741</v>
      </c>
      <c r="V554" s="152">
        <f>VLOOKUP(V$2,怪物属性!$B$4:$F$29,5,FALSE)/($F554-VLOOKUP(V$2,怪物属性!$B$4:$F$29,4,FALSE))</f>
        <v>2.4294268605645852</v>
      </c>
      <c r="W554" s="153">
        <f>$E554/(VLOOKUP(W$2,怪物属性!$B$4:$F$29,3,FALSE)-$G554)/IF(V554&lt;0,ABS(V554),V554)</f>
        <v>-3.2775437014281787</v>
      </c>
      <c r="X554" s="152">
        <f>VLOOKUP(X$2,怪物属性!$B$4:$F$29,5,FALSE)/($F554-VLOOKUP(X$2,怪物属性!$B$4:$F$29,4,FALSE))</f>
        <v>3.0075685903500471</v>
      </c>
      <c r="Y554" s="153">
        <f>$E554/(VLOOKUP(Y$2,怪物属性!$B$4:$F$29,3,FALSE)-$G554)/IF(X554&lt;0,ABS(X554),X554)</f>
        <v>-2.733456551814673</v>
      </c>
      <c r="Z554" s="152">
        <f>VLOOKUP(Z$2,怪物属性!$B$4:$F$29,5,FALSE)/($F554-VLOOKUP(Z$2,怪物属性!$B$4:$F$29,4,FALSE))</f>
        <v>3.4553316613335641</v>
      </c>
      <c r="AA554" s="153">
        <f>$E554/(VLOOKUP(AA$2,怪物属性!$B$4:$F$29,3,FALSE)-$G554)/IF(Z554&lt;0,ABS(Z554),Z554)</f>
        <v>-2.4603860210644655</v>
      </c>
      <c r="AB554" s="152">
        <f>VLOOKUP(AB$2,怪物属性!$B$4:$F$29,5,FALSE)/($F554-VLOOKUP(AB$2,怪物属性!$B$4:$F$29,4,FALSE))</f>
        <v>5.5319401567323681</v>
      </c>
      <c r="AC554" s="153">
        <f>$E554/(VLOOKUP(AC$2,怪物属性!$B$4:$F$29,3,FALSE)-$G554)/IF(AB554&lt;0,ABS(AB554),AB554)</f>
        <v>-1.8240550363635279</v>
      </c>
      <c r="AD554" s="152">
        <f>VLOOKUP(AD$2,怪物属性!$B$4:$F$29,5,FALSE)/($F554-VLOOKUP(AD$2,怪物属性!$B$4:$F$29,4,FALSE))</f>
        <v>6.2868643940981057</v>
      </c>
      <c r="AE554" s="153">
        <f>$E554/(VLOOKUP(AE$2,怪物属性!$B$4:$F$29,3,FALSE)-$G554)/IF(AD554&lt;0,ABS(AD554),AD554)</f>
        <v>-1.6993639220399135</v>
      </c>
      <c r="AF554" s="152">
        <f>VLOOKUP(AF$2,怪物属性!$B$4:$F$29,5,FALSE)/($F554-VLOOKUP(AF$2,怪物属性!$B$4:$F$29,4,FALSE))</f>
        <v>7.4134870804153588</v>
      </c>
      <c r="AG554" s="153">
        <f>$E554/(VLOOKUP(AG$2,怪物属性!$B$4:$F$29,3,FALSE)-$G554)/IF(AF554&lt;0,ABS(AF554),AF554)</f>
        <v>-1.534078244464987</v>
      </c>
      <c r="AH554" s="152">
        <f>VLOOKUP(AH$2,怪物属性!$B$4:$F$29,5,FALSE)/($F554-VLOOKUP(AH$2,怪物属性!$B$4:$F$29,4,FALSE))</f>
        <v>8.2957188965349253</v>
      </c>
      <c r="AI554" s="153">
        <f>$E554/(VLOOKUP(AI$2,怪物属性!$B$4:$F$29,3,FALSE)-$G554)/IF(AH554&lt;0,ABS(AH554),AH554)</f>
        <v>-1.4659489247572355</v>
      </c>
      <c r="AJ554" s="152">
        <f>VLOOKUP(AJ$2,怪物属性!$B$4:$F$29,5,FALSE)/($F554-VLOOKUP(AJ$2,怪物属性!$B$4:$F$29,4,FALSE))</f>
        <v>9.5971974678876535</v>
      </c>
      <c r="AK554" s="153">
        <f>$E554/(VLOOKUP(AK$2,怪物属性!$B$4:$F$29,3,FALSE)-$G554)/IF(AJ554&lt;0,ABS(AJ554),AJ554)</f>
        <v>-1.365839906699635</v>
      </c>
      <c r="AL554" s="152">
        <f>VLOOKUP(AL$2,怪物属性!$B$4:$F$29,5,FALSE)/($F554-VLOOKUP(AL$2,怪物属性!$B$4:$F$29,4,FALSE))</f>
        <v>10.647285257504734</v>
      </c>
      <c r="AM554" s="153">
        <f>$E554/(VLOOKUP(AM$2,怪物属性!$B$4:$F$29,3,FALSE)-$G554)/IF(AL554&lt;0,ABS(AL554),AL554)</f>
        <v>-1.3450693218565795</v>
      </c>
      <c r="AN554" s="152">
        <f>VLOOKUP(AN$2,怪物属性!$B$4:$F$29,5,FALSE)/($F554-VLOOKUP(AN$2,怪物属性!$B$4:$F$29,4,FALSE))</f>
        <v>12.135834979152952</v>
      </c>
      <c r="AO554" s="153">
        <f>$E554/(VLOOKUP(AO$2,怪物属性!$B$4:$F$29,3,FALSE)-$G554)/IF(AN554&lt;0,ABS(AN554),AN554)</f>
        <v>-1.2952982622432729</v>
      </c>
      <c r="AP554" s="152">
        <f>VLOOKUP(AP$2,怪物属性!$B$4:$F$29,5,FALSE)/($F554-VLOOKUP(AP$2,怪物属性!$B$4:$F$29,4,FALSE))</f>
        <v>13.276288267731507</v>
      </c>
      <c r="AQ554" s="153">
        <f>$E554/(VLOOKUP(AQ$2,怪物属性!$B$4:$F$29,3,FALSE)-$G554)/IF(AP554&lt;0,ABS(AP554),AP554)</f>
        <v>-1.3245590121351007</v>
      </c>
      <c r="AR554" s="152">
        <f>VLOOKUP(AR$2,怪物属性!$B$4:$F$29,5,FALSE)/($F554-VLOOKUP(AR$2,怪物属性!$B$4:$F$29,4,FALSE))</f>
        <v>14.944683033138901</v>
      </c>
      <c r="AS554" s="153">
        <f>$E554/(VLOOKUP(AS$2,怪物属性!$B$4:$F$29,3,FALSE)-$G554)/IF(AR554&lt;0,ABS(AR554),AR554)</f>
        <v>-1.3385088609719042</v>
      </c>
      <c r="AT554" s="152">
        <f>VLOOKUP(AT$2,怪物属性!$B$4:$F$29,5,FALSE)/($F554-VLOOKUP(AT$2,怪物属性!$B$4:$F$29,4,FALSE))</f>
        <v>16.208533575789062</v>
      </c>
      <c r="AU554" s="153">
        <f>$E554/(VLOOKUP(AU$2,怪物属性!$B$4:$F$29,3,FALSE)-$G554)/IF(AT554&lt;0,ABS(AT554),AT554)</f>
        <v>-1.4641441362974099</v>
      </c>
      <c r="AV554" s="152">
        <f>VLOOKUP(AV$2,怪物属性!$B$4:$F$29,5,FALSE)/($F554-VLOOKUP(AV$2,怪物属性!$B$4:$F$29,4,FALSE))</f>
        <v>18.084257059910268</v>
      </c>
      <c r="AW554" s="153">
        <f>$E554/(VLOOKUP(AW$2,怪物属性!$B$4:$F$29,3,FALSE)-$G554)/IF(AV554&lt;0,ABS(AV554),AV554)</f>
        <v>-1.6810804726160546</v>
      </c>
      <c r="AX554" s="152">
        <f>VLOOKUP(AX$2,怪物属性!$B$4:$F$29,5,FALSE)/($F554-VLOOKUP(AX$2,怪物属性!$B$4:$F$29,4,FALSE))</f>
        <v>19.467847438864847</v>
      </c>
      <c r="AY554" s="153">
        <f>$E554/(VLOOKUP(AY$2,怪物属性!$B$4:$F$29,3,FALSE)-$G554)/IF(AX554&lt;0,ABS(AX554),AX554)</f>
        <v>-2.2004163725207588</v>
      </c>
      <c r="AZ554" s="152">
        <f>VLOOKUP(AZ$2,怪物属性!$B$4:$F$29,5,FALSE)/($F554-VLOOKUP(AZ$2,怪物属性!$B$4:$F$29,4,FALSE))</f>
        <v>21.382342837512883</v>
      </c>
      <c r="BA554" s="153">
        <f>$E554/(VLOOKUP(BA$2,怪物属性!$B$4:$F$29,3,FALSE)-$G554)/IF(AZ554&lt;0,ABS(AZ554),AZ554)</f>
        <v>-4.5910498034309768</v>
      </c>
      <c r="BB554" s="152">
        <f>VLOOKUP(BB$2,怪物属性!$B$4:$F$29,5,FALSE)/($F554-VLOOKUP(BB$2,怪物属性!$B$4:$F$29,4,FALSE))</f>
        <v>22.756900212314225</v>
      </c>
      <c r="BC554" s="153">
        <f>$E554/(VLOOKUP(BC$2,怪物属性!$B$4:$F$29,3,FALSE)-$G554)/IF(BB554&lt;0,ABS(BB554),BB554)</f>
        <v>7.8087677857873512</v>
      </c>
      <c r="BD554" s="152">
        <f>VLOOKUP(BD$2,怪物属性!$B$4:$F$29,5,FALSE)/($F554-VLOOKUP(BD$2,怪物属性!$B$4:$F$29,4,FALSE))</f>
        <v>24.342979555021046</v>
      </c>
      <c r="BE554" s="153">
        <f>$E554/(VLOOKUP(BE$2,怪物属性!$B$4:$F$29,3,FALSE)-$G554)/IF(BD554&lt;0,ABS(BD554),BD554)</f>
        <v>1.1459914019501272</v>
      </c>
    </row>
    <row r="555" spans="1:57" x14ac:dyDescent="0.15">
      <c r="A555" s="30">
        <f>VLOOKUP(B555,装备升级!W:AB,静态模拟!C555+1,FALSE)+IF(静态模拟!D555=0,0,VLOOKUP(B555,装备强化!AP:AZ,静态模拟!D555+1,FALSE))</f>
        <v>71735</v>
      </c>
      <c r="B555" s="149">
        <v>45</v>
      </c>
      <c r="C555" s="149">
        <v>5</v>
      </c>
      <c r="D555" s="149">
        <v>10</v>
      </c>
      <c r="E555" s="149">
        <f t="shared" si="25"/>
        <v>111570</v>
      </c>
      <c r="F555" s="22">
        <f t="shared" si="26"/>
        <v>37190</v>
      </c>
      <c r="G555" s="22">
        <f t="shared" si="27"/>
        <v>18595</v>
      </c>
      <c r="H555" s="152">
        <f>VLOOKUP(H$2,怪物属性!$B$4:$F$29,5,FALSE)/($F555-VLOOKUP(H$2,怪物属性!$B$4:$F$29,4,FALSE))</f>
        <v>0.29864067005354938</v>
      </c>
      <c r="I555" s="153">
        <f>$E555/(VLOOKUP(I$2,怪物属性!$B$4:$F$29,3,FALSE)-$G555)/IF(H555&lt;0,ABS(H555),H555)</f>
        <v>-21.916742121723367</v>
      </c>
      <c r="J555" s="152">
        <f>VLOOKUP(J$2,怪物属性!$B$4:$F$29,5,FALSE)/($F555-VLOOKUP(J$2,怪物属性!$B$4:$F$29,4,FALSE))</f>
        <v>0.44294190699599834</v>
      </c>
      <c r="K555" s="153">
        <f>$E555/(VLOOKUP(K$2,怪物属性!$B$4:$F$29,3,FALSE)-$G555)/IF(J555&lt;0,ABS(J555),J555)</f>
        <v>-15.152742990373095</v>
      </c>
      <c r="L555" s="152">
        <f>VLOOKUP(L$2,怪物属性!$B$4:$F$29,5,FALSE)/($F555-VLOOKUP(L$2,怪物属性!$B$4:$F$29,4,FALSE))</f>
        <v>0.70427691795639868</v>
      </c>
      <c r="M555" s="153">
        <f>$E555/(VLOOKUP(M$2,怪物属性!$B$4:$F$29,3,FALSE)-$G555)/IF(L555&lt;0,ABS(L555),L555)</f>
        <v>-9.7800839668179993</v>
      </c>
      <c r="N555" s="152">
        <f>VLOOKUP(N$2,怪物属性!$B$4:$F$29,5,FALSE)/($F555-VLOOKUP(N$2,怪物属性!$B$4:$F$29,4,FALSE))</f>
        <v>0.92127564674397855</v>
      </c>
      <c r="O555" s="153">
        <f>$E555/(VLOOKUP(O$2,怪物属性!$B$4:$F$29,3,FALSE)-$G555)/IF(N555&lt;0,ABS(N555),N555)</f>
        <v>-7.6784060295669363</v>
      </c>
      <c r="P555" s="152">
        <f>VLOOKUP(P$2,怪物属性!$B$4:$F$29,5,FALSE)/($F555-VLOOKUP(P$2,怪物属性!$B$4:$F$29,4,FALSE))</f>
        <v>1.2849617529210682</v>
      </c>
      <c r="Q555" s="153">
        <f>$E555/(VLOOKUP(Q$2,怪物属性!$B$4:$F$29,3,FALSE)-$G555)/IF(P555&lt;0,ABS(P555),P555)</f>
        <v>-5.6590945108494095</v>
      </c>
      <c r="R555" s="152">
        <f>VLOOKUP(R$2,怪物属性!$B$4:$F$29,5,FALSE)/($F555-VLOOKUP(R$2,怪物属性!$B$4:$F$29,4,FALSE))</f>
        <v>1.5866790634773054</v>
      </c>
      <c r="S555" s="153">
        <f>$E555/(VLOOKUP(S$2,怪物属性!$B$4:$F$29,3,FALSE)-$G555)/IF(R555&lt;0,ABS(R555),R555)</f>
        <v>-4.722726677305519</v>
      </c>
      <c r="T555" s="152">
        <f>VLOOKUP(T$2,怪物属性!$B$4:$F$29,5,FALSE)/($F555-VLOOKUP(T$2,怪物属性!$B$4:$F$29,4,FALSE))</f>
        <v>2.0570975416336239</v>
      </c>
      <c r="U555" s="153">
        <f>$E555/(VLOOKUP(U$2,怪物属性!$B$4:$F$29,3,FALSE)-$G555)/IF(T555&lt;0,ABS(T555),T555)</f>
        <v>-3.7518408557656575</v>
      </c>
      <c r="V555" s="152">
        <f>VLOOKUP(V$2,怪物属性!$B$4:$F$29,5,FALSE)/($F555-VLOOKUP(V$2,怪物属性!$B$4:$F$29,4,FALSE))</f>
        <v>2.4259681093394079</v>
      </c>
      <c r="W555" s="153">
        <f>$E555/(VLOOKUP(W$2,怪物属性!$B$4:$F$29,3,FALSE)-$G555)/IF(V555&lt;0,ABS(V555),V555)</f>
        <v>-3.2807738139494695</v>
      </c>
      <c r="X555" s="152">
        <f>VLOOKUP(X$2,怪物属性!$B$4:$F$29,5,FALSE)/($F555-VLOOKUP(X$2,怪物属性!$B$4:$F$29,4,FALSE))</f>
        <v>3.0032635767656237</v>
      </c>
      <c r="Y555" s="153">
        <f>$E555/(VLOOKUP(Y$2,怪物属性!$B$4:$F$29,3,FALSE)-$G555)/IF(X555&lt;0,ABS(X555),X555)</f>
        <v>-2.7360131455952224</v>
      </c>
      <c r="Z555" s="152">
        <f>VLOOKUP(Z$2,怪物属性!$B$4:$F$29,5,FALSE)/($F555-VLOOKUP(Z$2,怪物属性!$B$4:$F$29,4,FALSE))</f>
        <v>3.4503583868274847</v>
      </c>
      <c r="AA555" s="153">
        <f>$E555/(VLOOKUP(AA$2,怪物属性!$B$4:$F$29,3,FALSE)-$G555)/IF(Z555&lt;0,ABS(Z555),Z555)</f>
        <v>-2.4625520818745841</v>
      </c>
      <c r="AB555" s="152">
        <f>VLOOKUP(AB$2,怪物属性!$B$4:$F$29,5,FALSE)/($F555-VLOOKUP(AB$2,怪物属性!$B$4:$F$29,4,FALSE))</f>
        <v>5.5237417748532813</v>
      </c>
      <c r="AC555" s="153">
        <f>$E555/(VLOOKUP(AC$2,怪物属性!$B$4:$F$29,3,FALSE)-$G555)/IF(AB555&lt;0,ABS(AB555),AB555)</f>
        <v>-1.8250894525186432</v>
      </c>
      <c r="AD555" s="152">
        <f>VLOOKUP(AD$2,怪物属性!$B$4:$F$29,5,FALSE)/($F555-VLOOKUP(AD$2,怪物属性!$B$4:$F$29,4,FALSE))</f>
        <v>6.27747063921346</v>
      </c>
      <c r="AE555" s="153">
        <f>$E555/(VLOOKUP(AE$2,怪物属性!$B$4:$F$29,3,FALSE)-$G555)/IF(AD555&lt;0,ABS(AD555),AD555)</f>
        <v>-1.7001226260343494</v>
      </c>
      <c r="AF555" s="152">
        <f>VLOOKUP(AF$2,怪物属性!$B$4:$F$29,5,FALSE)/($F555-VLOOKUP(AF$2,怪物属性!$B$4:$F$29,4,FALSE))</f>
        <v>7.4023147869069863</v>
      </c>
      <c r="AG555" s="153">
        <f>$E555/(VLOOKUP(AG$2,怪物属性!$B$4:$F$29,3,FALSE)-$G555)/IF(AF555&lt;0,ABS(AF555),AF555)</f>
        <v>-1.5345461485921839</v>
      </c>
      <c r="AH555" s="152">
        <f>VLOOKUP(AH$2,怪物属性!$B$4:$F$29,5,FALSE)/($F555-VLOOKUP(AH$2,怪物属性!$B$4:$F$29,4,FALSE))</f>
        <v>8.2831083546151039</v>
      </c>
      <c r="AI555" s="153">
        <f>$E555/(VLOOKUP(AI$2,怪物属性!$B$4:$F$29,3,FALSE)-$G555)/IF(AH555&lt;0,ABS(AH555),AH555)</f>
        <v>-1.466156648642454</v>
      </c>
      <c r="AJ555" s="152">
        <f>VLOOKUP(AJ$2,怪物属性!$B$4:$F$29,5,FALSE)/($F555-VLOOKUP(AJ$2,怪物属性!$B$4:$F$29,4,FALSE))</f>
        <v>9.5824742268041234</v>
      </c>
      <c r="AK555" s="153">
        <f>$E555/(VLOOKUP(AK$2,怪物属性!$B$4:$F$29,3,FALSE)-$G555)/IF(AJ555&lt;0,ABS(AJ555),AJ555)</f>
        <v>-1.3657631337757663</v>
      </c>
      <c r="AL555" s="152">
        <f>VLOOKUP(AL$2,怪物属性!$B$4:$F$29,5,FALSE)/($F555-VLOOKUP(AL$2,怪物属性!$B$4:$F$29,4,FALSE))</f>
        <v>10.630784489973035</v>
      </c>
      <c r="AM555" s="153">
        <f>$E555/(VLOOKUP(AM$2,怪物属性!$B$4:$F$29,3,FALSE)-$G555)/IF(AL555&lt;0,ABS(AL555),AL555)</f>
        <v>-1.3446498618293423</v>
      </c>
      <c r="AN555" s="152">
        <f>VLOOKUP(AN$2,怪物属性!$B$4:$F$29,5,FALSE)/($F555-VLOOKUP(AN$2,怪物属性!$B$4:$F$29,4,FALSE))</f>
        <v>12.11684246768287</v>
      </c>
      <c r="AO555" s="153">
        <f>$E555/(VLOOKUP(AO$2,怪物属性!$B$4:$F$29,3,FALSE)-$G555)/IF(AN555&lt;0,ABS(AN555),AN555)</f>
        <v>-1.294509264010256</v>
      </c>
      <c r="AP555" s="152">
        <f>VLOOKUP(AP$2,怪物属性!$B$4:$F$29,5,FALSE)/($F555-VLOOKUP(AP$2,怪物属性!$B$4:$F$29,4,FALSE))</f>
        <v>13.255284141247943</v>
      </c>
      <c r="AQ555" s="153">
        <f>$E555/(VLOOKUP(AQ$2,怪物属性!$B$4:$F$29,3,FALSE)-$G555)/IF(AP555&lt;0,ABS(AP555),AP555)</f>
        <v>-1.3232228618869524</v>
      </c>
      <c r="AR555" s="152">
        <f>VLOOKUP(AR$2,怪物属性!$B$4:$F$29,5,FALSE)/($F555-VLOOKUP(AR$2,怪物属性!$B$4:$F$29,4,FALSE))</f>
        <v>14.920773070523486</v>
      </c>
      <c r="AS555" s="153">
        <f>$E555/(VLOOKUP(AS$2,怪物属性!$B$4:$F$29,3,FALSE)-$G555)/IF(AR555&lt;0,ABS(AR555),AR555)</f>
        <v>-1.3364601601072679</v>
      </c>
      <c r="AT555" s="152">
        <f>VLOOKUP(AT$2,怪物属性!$B$4:$F$29,5,FALSE)/($F555-VLOOKUP(AT$2,怪物属性!$B$4:$F$29,4,FALSE))</f>
        <v>16.182260260649681</v>
      </c>
      <c r="AU555" s="153">
        <f>$E555/(VLOOKUP(AU$2,怪物属性!$B$4:$F$29,3,FALSE)-$G555)/IF(AT555&lt;0,ABS(AT555),AT555)</f>
        <v>-1.4607175687247151</v>
      </c>
      <c r="AV555" s="152">
        <f>VLOOKUP(AV$2,怪物属性!$B$4:$F$29,5,FALSE)/($F555-VLOOKUP(AV$2,怪物属性!$B$4:$F$29,4,FALSE))</f>
        <v>18.054475989723997</v>
      </c>
      <c r="AW555" s="153">
        <f>$E555/(VLOOKUP(AW$2,怪物属性!$B$4:$F$29,3,FALSE)-$G555)/IF(AV555&lt;0,ABS(AV555),AV555)</f>
        <v>-1.6746967552496548</v>
      </c>
      <c r="AX555" s="152">
        <f>VLOOKUP(AX$2,怪物属性!$B$4:$F$29,5,FALSE)/($F555-VLOOKUP(AX$2,怪物属性!$B$4:$F$29,4,FALSE))</f>
        <v>19.435249991627877</v>
      </c>
      <c r="AY555" s="153">
        <f>$E555/(VLOOKUP(AY$2,怪物属性!$B$4:$F$29,3,FALSE)-$G555)/IF(AX555&lt;0,ABS(AX555),AX555)</f>
        <v>-2.186062528776294</v>
      </c>
      <c r="AZ555" s="152">
        <f>VLOOKUP(AZ$2,怪物属性!$B$4:$F$29,5,FALSE)/($F555-VLOOKUP(AZ$2,怪物属性!$B$4:$F$29,4,FALSE))</f>
        <v>21.345679012345681</v>
      </c>
      <c r="BA555" s="153">
        <f>$E555/(VLOOKUP(BA$2,怪物属性!$B$4:$F$29,3,FALSE)-$G555)/IF(AZ555&lt;0,ABS(AZ555),AZ555)</f>
        <v>-4.5058784228475695</v>
      </c>
      <c r="BB555" s="152">
        <f>VLOOKUP(BB$2,怪物属性!$B$4:$F$29,5,FALSE)/($F555-VLOOKUP(BB$2,怪物属性!$B$4:$F$29,4,FALSE))</f>
        <v>22.716707877075237</v>
      </c>
      <c r="BC555" s="153">
        <f>$E555/(VLOOKUP(BC$2,怪物属性!$B$4:$F$29,3,FALSE)-$G555)/IF(BB555&lt;0,ABS(BB555),BB555)</f>
        <v>8.158410405085629</v>
      </c>
      <c r="BD555" s="152">
        <f>VLOOKUP(BD$2,怪物属性!$B$4:$F$29,5,FALSE)/($F555-VLOOKUP(BD$2,怪物属性!$B$4:$F$29,4,FALSE))</f>
        <v>24.297321629529598</v>
      </c>
      <c r="BE555" s="153">
        <f>$E555/(VLOOKUP(BE$2,怪物属性!$B$4:$F$29,3,FALSE)-$G555)/IF(BD555&lt;0,ABS(BD555),BD555)</f>
        <v>1.1569322611694226</v>
      </c>
    </row>
    <row r="556" spans="1:57" x14ac:dyDescent="0.15">
      <c r="A556" s="30">
        <f>VLOOKUP(B556,装备升级!W:AB,静态模拟!C556+1,FALSE)+IF(静态模拟!D556=0,0,VLOOKUP(B556,装备强化!AP:AZ,静态模拟!D556+1,FALSE))</f>
        <v>80</v>
      </c>
      <c r="B556" s="149">
        <v>50</v>
      </c>
      <c r="C556" s="149">
        <v>1</v>
      </c>
      <c r="D556" s="149">
        <v>0</v>
      </c>
      <c r="E556" s="149">
        <f t="shared" si="25"/>
        <v>37950</v>
      </c>
      <c r="F556" s="22">
        <f t="shared" si="26"/>
        <v>12650</v>
      </c>
      <c r="G556" s="22">
        <f t="shared" si="27"/>
        <v>6325</v>
      </c>
      <c r="H556" s="152">
        <f>VLOOKUP(H$2,怪物属性!$B$4:$F$29,5,FALSE)/($F556-VLOOKUP(H$2,怪物属性!$B$4:$F$29,4,FALSE))</f>
        <v>0.91578947368421049</v>
      </c>
      <c r="I556" s="153">
        <f>$E556/(VLOOKUP(I$2,怪物属性!$B$4:$F$29,3,FALSE)-$G556)/IF(H556&lt;0,ABS(H556),H556)</f>
        <v>-8.676644717842084</v>
      </c>
      <c r="J556" s="152">
        <f>VLOOKUP(J$2,怪物属性!$B$4:$F$29,5,FALSE)/($F556-VLOOKUP(J$2,怪物属性!$B$4:$F$29,4,FALSE))</f>
        <v>1.3723813595553656</v>
      </c>
      <c r="K556" s="153">
        <f>$E556/(VLOOKUP(K$2,怪物属性!$B$4:$F$29,3,FALSE)-$G556)/IF(J556&lt;0,ABS(J556),J556)</f>
        <v>-6.3525530786588265</v>
      </c>
      <c r="L556" s="152">
        <f>VLOOKUP(L$2,怪物属性!$B$4:$F$29,5,FALSE)/($F556-VLOOKUP(L$2,怪物属性!$B$4:$F$29,4,FALSE))</f>
        <v>2.2053152683689423</v>
      </c>
      <c r="M556" s="153">
        <f>$E556/(VLOOKUP(M$2,怪物属性!$B$4:$F$29,3,FALSE)-$G556)/IF(L556&lt;0,ABS(L556),L556)</f>
        <v>-4.3809633179845919</v>
      </c>
      <c r="N556" s="152">
        <f>VLOOKUP(N$2,怪物属性!$B$4:$F$29,5,FALSE)/($F556-VLOOKUP(N$2,怪物属性!$B$4:$F$29,4,FALSE))</f>
        <v>2.9163430991881398</v>
      </c>
      <c r="O556" s="153">
        <f>$E556/(VLOOKUP(O$2,怪物属性!$B$4:$F$29,3,FALSE)-$G556)/IF(N556&lt;0,ABS(N556),N556)</f>
        <v>-3.7158401444635643</v>
      </c>
      <c r="P556" s="152">
        <f>VLOOKUP(P$2,怪物属性!$B$4:$F$29,5,FALSE)/($F556-VLOOKUP(P$2,怪物属性!$B$4:$F$29,4,FALSE))</f>
        <v>4.1132837025742219</v>
      </c>
      <c r="Q556" s="153">
        <f>$E556/(VLOOKUP(Q$2,怪物属性!$B$4:$F$29,3,FALSE)-$G556)/IF(P556&lt;0,ABS(P556),P556)</f>
        <v>-3.0023447201490367</v>
      </c>
      <c r="R556" s="152">
        <f>VLOOKUP(R$2,怪物属性!$B$4:$F$29,5,FALSE)/($F556-VLOOKUP(R$2,怪物属性!$B$4:$F$29,4,FALSE))</f>
        <v>5.1416050397151469</v>
      </c>
      <c r="S556" s="153">
        <f>$E556/(VLOOKUP(S$2,怪物属性!$B$4:$F$29,3,FALSE)-$G556)/IF(R556&lt;0,ABS(R556),R556)</f>
        <v>-2.8182373689555913</v>
      </c>
      <c r="T556" s="152">
        <f>VLOOKUP(T$2,怪物属性!$B$4:$F$29,5,FALSE)/($F556-VLOOKUP(T$2,怪物属性!$B$4:$F$29,4,FALSE))</f>
        <v>6.7451708766716196</v>
      </c>
      <c r="U556" s="153">
        <f>$E556/(VLOOKUP(U$2,怪物属性!$B$4:$F$29,3,FALSE)-$G556)/IF(T556&lt;0,ABS(T556),T556)</f>
        <v>-2.5737636706647464</v>
      </c>
      <c r="V556" s="152">
        <f>VLOOKUP(V$2,怪物属性!$B$4:$F$29,5,FALSE)/($F556-VLOOKUP(V$2,怪物属性!$B$4:$F$29,4,FALSE))</f>
        <v>8.0529300567107747</v>
      </c>
      <c r="W556" s="153">
        <f>$E556/(VLOOKUP(W$2,怪物属性!$B$4:$F$29,3,FALSE)-$G556)/IF(V556&lt;0,ABS(V556),V556)</f>
        <v>-2.6959785025945147</v>
      </c>
      <c r="X556" s="152">
        <f>VLOOKUP(X$2,怪物属性!$B$4:$F$29,5,FALSE)/($F556-VLOOKUP(X$2,怪物属性!$B$4:$F$29,4,FALSE))</f>
        <v>10.09594841689924</v>
      </c>
      <c r="Y556" s="153">
        <f>$E556/(VLOOKUP(Y$2,怪物属性!$B$4:$F$29,3,FALSE)-$G556)/IF(X556&lt;0,ABS(X556),X556)</f>
        <v>-2.8738024670693472</v>
      </c>
      <c r="Z556" s="152">
        <f>VLOOKUP(Z$2,怪物属性!$B$4:$F$29,5,FALSE)/($F556-VLOOKUP(Z$2,怪物属性!$B$4:$F$29,4,FALSE))</f>
        <v>11.752328659672516</v>
      </c>
      <c r="AA556" s="153">
        <f>$E556/(VLOOKUP(AA$2,怪物属性!$B$4:$F$29,3,FALSE)-$G556)/IF(Z556&lt;0,ABS(Z556),Z556)</f>
        <v>-3.7504614045990294</v>
      </c>
      <c r="AB556" s="152">
        <f>VLOOKUP(AB$2,怪物属性!$B$4:$F$29,5,FALSE)/($F556-VLOOKUP(AB$2,怪物属性!$B$4:$F$29,4,FALSE))</f>
        <v>20.260926288323549</v>
      </c>
      <c r="AC556" s="153">
        <f>$E556/(VLOOKUP(AC$2,怪物属性!$B$4:$F$29,3,FALSE)-$G556)/IF(AB556&lt;0,ABS(AB556),AB556)</f>
        <v>1.5569937037637716</v>
      </c>
      <c r="AD556" s="152">
        <f>VLOOKUP(AD$2,怪物属性!$B$4:$F$29,5,FALSE)/($F556-VLOOKUP(AD$2,怪物属性!$B$4:$F$29,4,FALSE))</f>
        <v>23.541746049534911</v>
      </c>
      <c r="AE556" s="153">
        <f>$E556/(VLOOKUP(AE$2,怪物属性!$B$4:$F$29,3,FALSE)-$G556)/IF(AD556&lt;0,ABS(AD556),AD556)</f>
        <v>0.88768169737876623</v>
      </c>
      <c r="AF556" s="152">
        <f>VLOOKUP(AF$2,怪物属性!$B$4:$F$29,5,FALSE)/($F556-VLOOKUP(AF$2,怪物属性!$B$4:$F$29,4,FALSE))</f>
        <v>28.431812919657329</v>
      </c>
      <c r="AG556" s="153">
        <f>$E556/(VLOOKUP(AG$2,怪物属性!$B$4:$F$29,3,FALSE)-$G556)/IF(AF556&lt;0,ABS(AF556),AF556)</f>
        <v>0.54525017536514508</v>
      </c>
      <c r="AH556" s="152">
        <f>VLOOKUP(AH$2,怪物属性!$B$4:$F$29,5,FALSE)/($F556-VLOOKUP(AH$2,怪物属性!$B$4:$F$29,4,FALSE))</f>
        <v>32.620689655172413</v>
      </c>
      <c r="AI556" s="153">
        <f>$E556/(VLOOKUP(AI$2,怪物属性!$B$4:$F$29,3,FALSE)-$G556)/IF(AH556&lt;0,ABS(AH556),AH556)</f>
        <v>0.37735066267377743</v>
      </c>
      <c r="AJ556" s="152">
        <f>VLOOKUP(AJ$2,怪物属性!$B$4:$F$29,5,FALSE)/($F556-VLOOKUP(AJ$2,怪物属性!$B$4:$F$29,4,FALSE))</f>
        <v>38.786885245901637</v>
      </c>
      <c r="AK556" s="153">
        <f>$E556/(VLOOKUP(AK$2,怪物属性!$B$4:$F$29,3,FALSE)-$G556)/IF(AJ556&lt;0,ABS(AJ556),AJ556)</f>
        <v>0.26126128159608697</v>
      </c>
      <c r="AL556" s="152">
        <f>VLOOKUP(AL$2,怪物属性!$B$4:$F$29,5,FALSE)/($F556-VLOOKUP(AL$2,怪物属性!$B$4:$F$29,4,FALSE))</f>
        <v>44.410332772238768</v>
      </c>
      <c r="AM556" s="153">
        <f>$E556/(VLOOKUP(AM$2,怪物属性!$B$4:$F$29,3,FALSE)-$G556)/IF(AL556&lt;0,ABS(AL556),AL556)</f>
        <v>0.19138429187584766</v>
      </c>
      <c r="AN556" s="152">
        <f>VLOOKUP(AN$2,怪物属性!$B$4:$F$29,5,FALSE)/($F556-VLOOKUP(AN$2,怪物属性!$B$4:$F$29,4,FALSE))</f>
        <v>52.250101228235927</v>
      </c>
      <c r="AO556" s="153">
        <f>$E556/(VLOOKUP(AO$2,怪物属性!$B$4:$F$29,3,FALSE)-$G556)/IF(AN556&lt;0,ABS(AN556),AN556)</f>
        <v>0.14084048522879702</v>
      </c>
      <c r="AP556" s="152">
        <f>VLOOKUP(AP$2,怪物属性!$B$4:$F$29,5,FALSE)/($F556-VLOOKUP(AP$2,怪物属性!$B$4:$F$29,4,FALSE))</f>
        <v>59.303510758776895</v>
      </c>
      <c r="AQ556" s="153">
        <f>$E556/(VLOOKUP(AQ$2,怪物属性!$B$4:$F$29,3,FALSE)-$G556)/IF(AP556&lt;0,ABS(AP556),AP556)</f>
        <v>0.1082972393436421</v>
      </c>
      <c r="AR556" s="152">
        <f>VLOOKUP(AR$2,怪物属性!$B$4:$F$29,5,FALSE)/($F556-VLOOKUP(AR$2,怪物属性!$B$4:$F$29,4,FALSE))</f>
        <v>69.473182359952318</v>
      </c>
      <c r="AS556" s="153">
        <f>$E556/(VLOOKUP(AS$2,怪物属性!$B$4:$F$29,3,FALSE)-$G556)/IF(AR556&lt;0,ABS(AR556),AR556)</f>
        <v>8.1835797142125744E-2</v>
      </c>
      <c r="AT556" s="152">
        <f>VLOOKUP(AT$2,怪物属性!$B$4:$F$29,5,FALSE)/($F556-VLOOKUP(AT$2,怪物属性!$B$4:$F$29,4,FALSE))</f>
        <v>79.156041864890582</v>
      </c>
      <c r="AU556" s="153">
        <f>$E556/(VLOOKUP(AU$2,怪物属性!$B$4:$F$29,3,FALSE)-$G556)/IF(AT556&lt;0,ABS(AT556),AT556)</f>
        <v>6.3501028447136773E-2</v>
      </c>
      <c r="AV556" s="152">
        <f>VLOOKUP(AV$2,怪物属性!$B$4:$F$29,5,FALSE)/($F556-VLOOKUP(AV$2,怪物属性!$B$4:$F$29,4,FALSE))</f>
        <v>94.154929577464785</v>
      </c>
      <c r="AW556" s="153">
        <f>$E556/(VLOOKUP(AW$2,怪物属性!$B$4:$F$29,3,FALSE)-$G556)/IF(AV556&lt;0,ABS(AV556),AV556)</f>
        <v>4.697658362579829E-2</v>
      </c>
      <c r="AX556" s="152">
        <f>VLOOKUP(AX$2,怪物属性!$B$4:$F$29,5,FALSE)/($F556-VLOOKUP(AX$2,怪物属性!$B$4:$F$29,4,FALSE))</f>
        <v>109.06897199774478</v>
      </c>
      <c r="AY556" s="153">
        <f>$E556/(VLOOKUP(AY$2,怪物属性!$B$4:$F$29,3,FALSE)-$G556)/IF(AX556&lt;0,ABS(AX556),AX556)</f>
        <v>3.6078905875244774E-2</v>
      </c>
      <c r="AZ556" s="152">
        <f>VLOOKUP(AZ$2,怪物属性!$B$4:$F$29,5,FALSE)/($F556-VLOOKUP(AZ$2,怪物属性!$B$4:$F$29,4,FALSE))</f>
        <v>134.72727272727272</v>
      </c>
      <c r="BA556" s="153">
        <f>$E556/(VLOOKUP(BA$2,怪物属性!$B$4:$F$29,3,FALSE)-$G556)/IF(AZ556&lt;0,ABS(AZ556),AZ556)</f>
        <v>2.5353749949893777E-2</v>
      </c>
      <c r="BB556" s="152">
        <f>VLOOKUP(BB$2,怪物属性!$B$4:$F$29,5,FALSE)/($F556-VLOOKUP(BB$2,怪物属性!$B$4:$F$29,4,FALSE))</f>
        <v>170.58620689655172</v>
      </c>
      <c r="BC556" s="153">
        <f>$E556/(VLOOKUP(BC$2,怪物属性!$B$4:$F$29,3,FALSE)-$G556)/IF(BB556&lt;0,ABS(BB556),BB556)</f>
        <v>1.7283107716185603E-2</v>
      </c>
      <c r="BD556" s="152">
        <f>VLOOKUP(BD$2,怪物属性!$B$4:$F$29,5,FALSE)/($F556-VLOOKUP(BD$2,怪物属性!$B$4:$F$29,4,FALSE))</f>
        <v>305.81586402266288</v>
      </c>
      <c r="BE556" s="153">
        <f>$E556/(VLOOKUP(BE$2,怪物属性!$B$4:$F$29,3,FALSE)-$G556)/IF(BD556&lt;0,ABS(BD556),BD556)</f>
        <v>7.6417440587949149E-3</v>
      </c>
    </row>
    <row r="557" spans="1:57" x14ac:dyDescent="0.15">
      <c r="A557" s="30">
        <f>VLOOKUP(B557,装备升级!W:AB,静态模拟!C557+1,FALSE)+IF(静态模拟!D557=0,0,VLOOKUP(B557,装备强化!AP:AZ,静态模拟!D557+1,FALSE))</f>
        <v>3080</v>
      </c>
      <c r="B557" s="149">
        <v>50</v>
      </c>
      <c r="C557" s="149">
        <v>1</v>
      </c>
      <c r="D557" s="149">
        <v>1</v>
      </c>
      <c r="E557" s="149">
        <f t="shared" si="25"/>
        <v>37980</v>
      </c>
      <c r="F557" s="22">
        <f t="shared" si="26"/>
        <v>12660</v>
      </c>
      <c r="G557" s="22">
        <f t="shared" si="27"/>
        <v>6330</v>
      </c>
      <c r="H557" s="152">
        <f>VLOOKUP(H$2,怪物属性!$B$4:$F$29,5,FALSE)/($F557-VLOOKUP(H$2,怪物属性!$B$4:$F$29,4,FALSE))</f>
        <v>0.91501893142616741</v>
      </c>
      <c r="I557" s="153">
        <f>$E557/(VLOOKUP(I$2,怪物属性!$B$4:$F$29,3,FALSE)-$G557)/IF(H557&lt;0,ABS(H557),H557)</f>
        <v>-8.6817272392876976</v>
      </c>
      <c r="J557" s="152">
        <f>VLOOKUP(J$2,怪物属性!$B$4:$F$29,5,FALSE)/($F557-VLOOKUP(J$2,怪物属性!$B$4:$F$29,4,FALSE))</f>
        <v>1.3712088850918411</v>
      </c>
      <c r="K557" s="153">
        <f>$E557/(VLOOKUP(K$2,怪物属性!$B$4:$F$29,3,FALSE)-$G557)/IF(J557&lt;0,ABS(J557),J557)</f>
        <v>-6.3557106277851876</v>
      </c>
      <c r="L557" s="152">
        <f>VLOOKUP(L$2,怪物属性!$B$4:$F$29,5,FALSE)/($F557-VLOOKUP(L$2,怪物属性!$B$4:$F$29,4,FALSE))</f>
        <v>2.2034015966678235</v>
      </c>
      <c r="M557" s="153">
        <f>$E557/(VLOOKUP(M$2,怪物属性!$B$4:$F$29,3,FALSE)-$G557)/IF(L557&lt;0,ABS(L557),L557)</f>
        <v>-4.3826557022951071</v>
      </c>
      <c r="N557" s="152">
        <f>VLOOKUP(N$2,怪物属性!$B$4:$F$29,5,FALSE)/($F557-VLOOKUP(N$2,怪物属性!$B$4:$F$29,4,FALSE))</f>
        <v>2.9137718215482278</v>
      </c>
      <c r="O557" s="153">
        <f>$E557/(VLOOKUP(O$2,怪物属性!$B$4:$F$29,3,FALSE)-$G557)/IF(N557&lt;0,ABS(N557),N557)</f>
        <v>-3.7167526136646716</v>
      </c>
      <c r="P557" s="152">
        <f>VLOOKUP(P$2,怪物属性!$B$4:$F$29,5,FALSE)/($F557-VLOOKUP(P$2,怪物属性!$B$4:$F$29,4,FALSE))</f>
        <v>4.1095976341966125</v>
      </c>
      <c r="Q557" s="153">
        <f>$E557/(VLOOKUP(Q$2,怪物属性!$B$4:$F$29,3,FALSE)-$G557)/IF(P557&lt;0,ABS(P557),P557)</f>
        <v>-3.0025278348112301</v>
      </c>
      <c r="R557" s="152">
        <f>VLOOKUP(R$2,怪物属性!$B$4:$F$29,5,FALSE)/($F557-VLOOKUP(R$2,怪物属性!$B$4:$F$29,4,FALSE))</f>
        <v>5.1369150779896016</v>
      </c>
      <c r="S557" s="153">
        <f>$E557/(VLOOKUP(S$2,怪物属性!$B$4:$F$29,3,FALSE)-$G557)/IF(R557&lt;0,ABS(R557),R557)</f>
        <v>-2.8176610175767749</v>
      </c>
      <c r="T557" s="152">
        <f>VLOOKUP(T$2,怪物属性!$B$4:$F$29,5,FALSE)/($F557-VLOOKUP(T$2,怪物属性!$B$4:$F$29,4,FALSE))</f>
        <v>6.7389125997402113</v>
      </c>
      <c r="U557" s="153">
        <f>$E557/(VLOOKUP(U$2,怪物属性!$B$4:$F$29,3,FALSE)-$G557)/IF(T557&lt;0,ABS(T557),T557)</f>
        <v>-2.572306759737502</v>
      </c>
      <c r="V557" s="152">
        <f>VLOOKUP(V$2,怪物属性!$B$4:$F$29,5,FALSE)/($F557-VLOOKUP(V$2,怪物属性!$B$4:$F$29,4,FALSE))</f>
        <v>8.045325779036828</v>
      </c>
      <c r="W557" s="153">
        <f>$E557/(VLOOKUP(W$2,怪物属性!$B$4:$F$29,3,FALSE)-$G557)/IF(V557&lt;0,ABS(V557),V557)</f>
        <v>-2.6929569430272444</v>
      </c>
      <c r="X557" s="152">
        <f>VLOOKUP(X$2,怪物属性!$B$4:$F$29,5,FALSE)/($F557-VLOOKUP(X$2,怪物属性!$B$4:$F$29,4,FALSE))</f>
        <v>10.086241707528123</v>
      </c>
      <c r="Y557" s="153">
        <f>$E557/(VLOOKUP(Y$2,怪物属性!$B$4:$F$29,3,FALSE)-$G557)/IF(X557&lt;0,ABS(X557),X557)</f>
        <v>-2.867879257739697</v>
      </c>
      <c r="Z557" s="152">
        <f>VLOOKUP(Z$2,怪物属性!$B$4:$F$29,5,FALSE)/($F557-VLOOKUP(Z$2,怪物属性!$B$4:$F$29,4,FALSE))</f>
        <v>11.740816926241552</v>
      </c>
      <c r="AA557" s="153">
        <f>$E557/(VLOOKUP(AA$2,怪物属性!$B$4:$F$29,3,FALSE)-$G557)/IF(Z557&lt;0,ABS(Z557),Z557)</f>
        <v>-3.7354140864765841</v>
      </c>
      <c r="AB557" s="152">
        <f>VLOOKUP(AB$2,怪物属性!$B$4:$F$29,5,FALSE)/($F557-VLOOKUP(AB$2,怪物属性!$B$4:$F$29,4,FALSE))</f>
        <v>20.238922675933971</v>
      </c>
      <c r="AC557" s="153">
        <f>$E557/(VLOOKUP(AC$2,怪物属性!$B$4:$F$29,3,FALSE)-$G557)/IF(AB557&lt;0,ABS(AB557),AB557)</f>
        <v>1.5664291311877383</v>
      </c>
      <c r="AD557" s="152">
        <f>VLOOKUP(AD$2,怪物属性!$B$4:$F$29,5,FALSE)/($F557-VLOOKUP(AD$2,怪物属性!$B$4:$F$29,4,FALSE))</f>
        <v>23.515392365386766</v>
      </c>
      <c r="AE557" s="153">
        <f>$E557/(VLOOKUP(AE$2,怪物属性!$B$4:$F$29,3,FALSE)-$G557)/IF(AD557&lt;0,ABS(AD557),AD557)</f>
        <v>0.89183452426605392</v>
      </c>
      <c r="AF557" s="152">
        <f>VLOOKUP(AF$2,怪物属性!$B$4:$F$29,5,FALSE)/($F557-VLOOKUP(AF$2,怪物属性!$B$4:$F$29,4,FALSE))</f>
        <v>28.398936170212767</v>
      </c>
      <c r="AG557" s="153">
        <f>$E557/(VLOOKUP(AG$2,怪物属性!$B$4:$F$29,3,FALSE)-$G557)/IF(AF557&lt;0,ABS(AF557),AF557)</f>
        <v>0.54743104383234231</v>
      </c>
      <c r="AH557" s="152">
        <f>VLOOKUP(AH$2,怪物属性!$B$4:$F$29,5,FALSE)/($F557-VLOOKUP(AH$2,怪物属性!$B$4:$F$29,4,FALSE))</f>
        <v>32.581679024156898</v>
      </c>
      <c r="AI557" s="153">
        <f>$E557/(VLOOKUP(AI$2,怪物属性!$B$4:$F$29,3,FALSE)-$G557)/IF(AH557&lt;0,ABS(AH557),AH557)</f>
        <v>0.37871532886322773</v>
      </c>
      <c r="AJ557" s="152">
        <f>VLOOKUP(AJ$2,怪物属性!$B$4:$F$29,5,FALSE)/($F557-VLOOKUP(AJ$2,怪物属性!$B$4:$F$29,4,FALSE))</f>
        <v>38.738774497643263</v>
      </c>
      <c r="AK557" s="153">
        <f>$E557/(VLOOKUP(AK$2,怪物属性!$B$4:$F$29,3,FALSE)-$G557)/IF(AJ557&lt;0,ABS(AJ557),AJ557)</f>
        <v>0.26214252633421697</v>
      </c>
      <c r="AL557" s="152">
        <f>VLOOKUP(AL$2,怪物属性!$B$4:$F$29,5,FALSE)/($F557-VLOOKUP(AL$2,怪物属性!$B$4:$F$29,4,FALSE))</f>
        <v>44.352903142376825</v>
      </c>
      <c r="AM557" s="153">
        <f>$E557/(VLOOKUP(AM$2,怪物属性!$B$4:$F$29,3,FALSE)-$G557)/IF(AL557&lt;0,ABS(AL557),AL557)</f>
        <v>0.19199859454359555</v>
      </c>
      <c r="AN557" s="152">
        <f>VLOOKUP(AN$2,怪物属性!$B$4:$F$29,5,FALSE)/($F557-VLOOKUP(AN$2,怪物属性!$B$4:$F$29,4,FALSE))</f>
        <v>52.179673810486591</v>
      </c>
      <c r="AO557" s="153">
        <f>$E557/(VLOOKUP(AO$2,怪物属性!$B$4:$F$29,3,FALSE)-$G557)/IF(AN557&lt;0,ABS(AN557),AN557)</f>
        <v>0.14127904357379009</v>
      </c>
      <c r="AP557" s="152">
        <f>VLOOKUP(AP$2,怪物属性!$B$4:$F$29,5,FALSE)/($F557-VLOOKUP(AP$2,怪物属性!$B$4:$F$29,4,FALSE))</f>
        <v>59.219677692960133</v>
      </c>
      <c r="AQ557" s="153">
        <f>$E557/(VLOOKUP(AQ$2,怪物属性!$B$4:$F$29,3,FALSE)-$G557)/IF(AP557&lt;0,ABS(AP557),AP557)</f>
        <v>0.10862819724587965</v>
      </c>
      <c r="AR557" s="152">
        <f>VLOOKUP(AR$2,怪物属性!$B$4:$F$29,5,FALSE)/($F557-VLOOKUP(AR$2,怪物属性!$B$4:$F$29,4,FALSE))</f>
        <v>69.369830407616774</v>
      </c>
      <c r="AS557" s="153">
        <f>$E557/(VLOOKUP(AS$2,怪物属性!$B$4:$F$29,3,FALSE)-$G557)/IF(AR557&lt;0,ABS(AR557),AR557)</f>
        <v>8.2083996603125833E-2</v>
      </c>
      <c r="AT557" s="152">
        <f>VLOOKUP(AT$2,怪物属性!$B$4:$F$29,5,FALSE)/($F557-VLOOKUP(AT$2,怪物属性!$B$4:$F$29,4,FALSE))</f>
        <v>79.030715642811913</v>
      </c>
      <c r="AU557" s="153">
        <f>$E557/(VLOOKUP(AU$2,怪物属性!$B$4:$F$29,3,FALSE)-$G557)/IF(AT557&lt;0,ABS(AT557),AT557)</f>
        <v>6.3694187453022771E-2</v>
      </c>
      <c r="AV557" s="152">
        <f>VLOOKUP(AV$2,怪物属性!$B$4:$F$29,5,FALSE)/($F557-VLOOKUP(AV$2,怪物属性!$B$4:$F$29,4,FALSE))</f>
        <v>93.993484224965712</v>
      </c>
      <c r="AW557" s="153">
        <f>$E557/(VLOOKUP(AW$2,怪物属性!$B$4:$F$29,3,FALSE)-$G557)/IF(AV557&lt;0,ABS(AV557),AV557)</f>
        <v>4.7121931434626022E-2</v>
      </c>
      <c r="AX557" s="152">
        <f>VLOOKUP(AX$2,怪物属性!$B$4:$F$29,5,FALSE)/($F557-VLOOKUP(AX$2,怪物属性!$B$4:$F$29,4,FALSE))</f>
        <v>108.86437816544738</v>
      </c>
      <c r="AY557" s="153">
        <f>$E557/(VLOOKUP(AY$2,怪物属性!$B$4:$F$29,3,FALSE)-$G557)/IF(AX557&lt;0,ABS(AX557),AX557)</f>
        <v>3.6194050158298477E-2</v>
      </c>
      <c r="AZ557" s="152">
        <f>VLOOKUP(AZ$2,怪物属性!$B$4:$F$29,5,FALSE)/($F557-VLOOKUP(AZ$2,怪物属性!$B$4:$F$29,4,FALSE))</f>
        <v>134.43628509719221</v>
      </c>
      <c r="BA557" s="153">
        <f>$E557/(VLOOKUP(BA$2,怪物属性!$B$4:$F$29,3,FALSE)-$G557)/IF(AZ557&lt;0,ABS(AZ557),AZ557)</f>
        <v>2.5440163287031699E-2</v>
      </c>
      <c r="BB557" s="152">
        <f>VLOOKUP(BB$2,怪物属性!$B$4:$F$29,5,FALSE)/($F557-VLOOKUP(BB$2,怪物属性!$B$4:$F$29,4,FALSE))</f>
        <v>170.13492063492063</v>
      </c>
      <c r="BC557" s="153">
        <f>$E557/(VLOOKUP(BC$2,怪物属性!$B$4:$F$29,3,FALSE)-$G557)/IF(BB557&lt;0,ABS(BB557),BB557)</f>
        <v>1.7349389476402591E-2</v>
      </c>
      <c r="BD557" s="152">
        <f>VLOOKUP(BD$2,怪物属性!$B$4:$F$29,5,FALSE)/($F557-VLOOKUP(BD$2,怪物属性!$B$4:$F$29,4,FALSE))</f>
        <v>304.37875939849624</v>
      </c>
      <c r="BE557" s="153">
        <f>$E557/(VLOOKUP(BE$2,怪物属性!$B$4:$F$29,3,FALSE)-$G557)/IF(BD557&lt;0,ABS(BD557),BD557)</f>
        <v>7.6862600903204945E-3</v>
      </c>
    </row>
    <row r="558" spans="1:57" x14ac:dyDescent="0.15">
      <c r="A558" s="30">
        <f>VLOOKUP(B558,装备升级!W:AB,静态模拟!C558+1,FALSE)+IF(静态模拟!D558=0,0,VLOOKUP(B558,装备强化!AP:AZ,静态模拟!D558+1,FALSE))</f>
        <v>6692</v>
      </c>
      <c r="B558" s="149">
        <v>50</v>
      </c>
      <c r="C558" s="149">
        <v>1</v>
      </c>
      <c r="D558" s="149">
        <v>2</v>
      </c>
      <c r="E558" s="149">
        <f t="shared" si="25"/>
        <v>38010</v>
      </c>
      <c r="F558" s="22">
        <f t="shared" si="26"/>
        <v>12670</v>
      </c>
      <c r="G558" s="22">
        <f t="shared" si="27"/>
        <v>6335</v>
      </c>
      <c r="H558" s="152">
        <f>VLOOKUP(H$2,怪物属性!$B$4:$F$29,5,FALSE)/($F558-VLOOKUP(H$2,怪物属性!$B$4:$F$29,4,FALSE))</f>
        <v>0.91424968474148804</v>
      </c>
      <c r="I558" s="153">
        <f>$E558/(VLOOKUP(I$2,怪物属性!$B$4:$F$29,3,FALSE)-$G558)/IF(H558&lt;0,ABS(H558),H558)</f>
        <v>-8.6868106690490947</v>
      </c>
      <c r="J558" s="152">
        <f>VLOOKUP(J$2,怪物属性!$B$4:$F$29,5,FALSE)/($F558-VLOOKUP(J$2,怪物属性!$B$4:$F$29,4,FALSE))</f>
        <v>1.3700384122919333</v>
      </c>
      <c r="K558" s="153">
        <f>$E558/(VLOOKUP(K$2,怪物属性!$B$4:$F$29,3,FALSE)-$G558)/IF(J558&lt;0,ABS(J558),J558)</f>
        <v>-6.3588695080337851</v>
      </c>
      <c r="L558" s="152">
        <f>VLOOKUP(L$2,怪物属性!$B$4:$F$29,5,FALSE)/($F558-VLOOKUP(L$2,怪物属性!$B$4:$F$29,4,FALSE))</f>
        <v>2.2014912432807354</v>
      </c>
      <c r="M558" s="153">
        <f>$E558/(VLOOKUP(M$2,怪物属性!$B$4:$F$29,3,FALSE)-$G558)/IF(L558&lt;0,ABS(L558),L558)</f>
        <v>-4.3843497894107246</v>
      </c>
      <c r="N558" s="152">
        <f>VLOOKUP(N$2,怪物属性!$B$4:$F$29,5,FALSE)/($F558-VLOOKUP(N$2,怪物属性!$B$4:$F$29,4,FALSE))</f>
        <v>2.9112050739957716</v>
      </c>
      <c r="O558" s="153">
        <f>$E558/(VLOOKUP(O$2,怪物属性!$B$4:$F$29,3,FALSE)-$G558)/IF(N558&lt;0,ABS(N558),N558)</f>
        <v>-3.7176676542548179</v>
      </c>
      <c r="P558" s="152">
        <f>VLOOKUP(P$2,怪物属性!$B$4:$F$29,5,FALSE)/($F558-VLOOKUP(P$2,怪物属性!$B$4:$F$29,4,FALSE))</f>
        <v>4.1059181663532991</v>
      </c>
      <c r="Q558" s="153">
        <f>$E558/(VLOOKUP(Q$2,怪物属性!$B$4:$F$29,3,FALSE)-$G558)/IF(P558&lt;0,ABS(P558),P558)</f>
        <v>-3.0027145993065929</v>
      </c>
      <c r="R558" s="152">
        <f>VLOOKUP(R$2,怪物属性!$B$4:$F$29,5,FALSE)/($F558-VLOOKUP(R$2,怪物属性!$B$4:$F$29,4,FALSE))</f>
        <v>5.1322336644491022</v>
      </c>
      <c r="S558" s="153">
        <f>$E558/(VLOOKUP(S$2,怪物属性!$B$4:$F$29,3,FALSE)-$G558)/IF(R558&lt;0,ABS(R558),R558)</f>
        <v>-2.8170909110361353</v>
      </c>
      <c r="T558" s="152">
        <f>VLOOKUP(T$2,怪物属性!$B$4:$F$29,5,FALSE)/($F558-VLOOKUP(T$2,怪物属性!$B$4:$F$29,4,FALSE))</f>
        <v>6.7326659251019647</v>
      </c>
      <c r="U558" s="153">
        <f>$E558/(VLOOKUP(U$2,怪物属性!$B$4:$F$29,3,FALSE)-$G558)/IF(T558&lt;0,ABS(T558),T558)</f>
        <v>-2.5708602449536762</v>
      </c>
      <c r="V558" s="152">
        <f>VLOOKUP(V$2,怪物属性!$B$4:$F$29,5,FALSE)/($F558-VLOOKUP(V$2,怪物属性!$B$4:$F$29,4,FALSE))</f>
        <v>8.0377358490566042</v>
      </c>
      <c r="W558" s="153">
        <f>$E558/(VLOOKUP(W$2,怪物属性!$B$4:$F$29,3,FALSE)-$G558)/IF(V558&lt;0,ABS(V558),V558)</f>
        <v>-2.6899565767757854</v>
      </c>
      <c r="X558" s="152">
        <f>VLOOKUP(X$2,怪物属性!$B$4:$F$29,5,FALSE)/($F558-VLOOKUP(X$2,怪物属性!$B$4:$F$29,4,FALSE))</f>
        <v>10.07655364518298</v>
      </c>
      <c r="Y558" s="153">
        <f>$E558/(VLOOKUP(Y$2,怪物属性!$B$4:$F$29,3,FALSE)-$G558)/IF(X558&lt;0,ABS(X558),X558)</f>
        <v>-2.8620053287171192</v>
      </c>
      <c r="Z558" s="152">
        <f>VLOOKUP(Z$2,怪物属性!$B$4:$F$29,5,FALSE)/($F558-VLOOKUP(Z$2,怪物属性!$B$4:$F$29,4,FALSE))</f>
        <v>11.729327722869165</v>
      </c>
      <c r="AA558" s="153">
        <f>$E558/(VLOOKUP(AA$2,怪物属性!$B$4:$F$29,3,FALSE)-$G558)/IF(Z558&lt;0,ABS(Z558),Z558)</f>
        <v>-3.72054527459736</v>
      </c>
      <c r="AB558" s="152">
        <f>VLOOKUP(AB$2,怪物属性!$B$4:$F$29,5,FALSE)/($F558-VLOOKUP(AB$2,怪物属性!$B$4:$F$29,4,FALSE))</f>
        <v>20.216966804078975</v>
      </c>
      <c r="AC558" s="153">
        <f>$E558/(VLOOKUP(AC$2,怪物属性!$B$4:$F$29,3,FALSE)-$G558)/IF(AB558&lt;0,ABS(AB558),AB558)</f>
        <v>1.5759463472531601</v>
      </c>
      <c r="AD558" s="152">
        <f>VLOOKUP(AD$2,怪物属性!$B$4:$F$29,5,FALSE)/($F558-VLOOKUP(AD$2,怪物属性!$B$4:$F$29,4,FALSE))</f>
        <v>23.489097618248909</v>
      </c>
      <c r="AE558" s="153">
        <f>$E558/(VLOOKUP(AE$2,怪物属性!$B$4:$F$29,3,FALSE)-$G558)/IF(AD558&lt;0,ABS(AD558),AD558)</f>
        <v>0.89601192731881441</v>
      </c>
      <c r="AF558" s="152">
        <f>VLOOKUP(AF$2,怪物属性!$B$4:$F$29,5,FALSE)/($F558-VLOOKUP(AF$2,怪物属性!$B$4:$F$29,4,FALSE))</f>
        <v>28.366135366135367</v>
      </c>
      <c r="AG558" s="153">
        <f>$E558/(VLOOKUP(AG$2,怪物属性!$B$4:$F$29,3,FALSE)-$G558)/IF(AF558&lt;0,ABS(AF558),AF558)</f>
        <v>0.54962185969129451</v>
      </c>
      <c r="AH558" s="152">
        <f>VLOOKUP(AH$2,怪物属性!$B$4:$F$29,5,FALSE)/($F558-VLOOKUP(AH$2,怪物属性!$B$4:$F$29,4,FALSE))</f>
        <v>32.542761586239848</v>
      </c>
      <c r="AI558" s="153">
        <f>$E558/(VLOOKUP(AI$2,怪物属性!$B$4:$F$29,3,FALSE)-$G558)/IF(AH558&lt;0,ABS(AH558),AH558)</f>
        <v>0.38008515252648323</v>
      </c>
      <c r="AJ558" s="152">
        <f>VLOOKUP(AJ$2,怪物属性!$B$4:$F$29,5,FALSE)/($F558-VLOOKUP(AJ$2,怪物属性!$B$4:$F$29,4,FALSE))</f>
        <v>38.69078295341923</v>
      </c>
      <c r="AK558" s="153">
        <f>$E558/(VLOOKUP(AK$2,怪物属性!$B$4:$F$29,3,FALSE)-$G558)/IF(AJ558&lt;0,ABS(AJ558),AJ558)</f>
        <v>0.26302664486167726</v>
      </c>
      <c r="AL558" s="152">
        <f>VLOOKUP(AL$2,怪物属性!$B$4:$F$29,5,FALSE)/($F558-VLOOKUP(AL$2,怪物属性!$B$4:$F$29,4,FALSE))</f>
        <v>44.29562185199535</v>
      </c>
      <c r="AM558" s="153">
        <f>$E558/(VLOOKUP(AM$2,怪物属性!$B$4:$F$29,3,FALSE)-$G558)/IF(AL558&lt;0,ABS(AL558),AL558)</f>
        <v>0.19261466879264949</v>
      </c>
      <c r="AN558" s="152">
        <f>VLOOKUP(AN$2,怪物属性!$B$4:$F$29,5,FALSE)/($F558-VLOOKUP(AN$2,怪物属性!$B$4:$F$29,4,FALSE))</f>
        <v>52.109435994077266</v>
      </c>
      <c r="AO558" s="153">
        <f>$E558/(VLOOKUP(AO$2,怪物属性!$B$4:$F$29,3,FALSE)-$G558)/IF(AN558&lt;0,ABS(AN558),AN558)</f>
        <v>0.14171875511218746</v>
      </c>
      <c r="AP558" s="152">
        <f>VLOOKUP(AP$2,怪物属性!$B$4:$F$29,5,FALSE)/($F558-VLOOKUP(AP$2,怪物属性!$B$4:$F$29,4,FALSE))</f>
        <v>59.136081309994353</v>
      </c>
      <c r="AQ558" s="153">
        <f>$E558/(VLOOKUP(AQ$2,怪物属性!$B$4:$F$29,3,FALSE)-$G558)/IF(AP558&lt;0,ABS(AP558),AP558)</f>
        <v>0.10895995898493543</v>
      </c>
      <c r="AR558" s="152">
        <f>VLOOKUP(AR$2,怪物属性!$B$4:$F$29,5,FALSE)/($F558-VLOOKUP(AR$2,怪物属性!$B$4:$F$29,4,FALSE))</f>
        <v>69.266785502079614</v>
      </c>
      <c r="AS558" s="153">
        <f>$E558/(VLOOKUP(AS$2,怪物属性!$B$4:$F$29,3,FALSE)-$G558)/IF(AR558&lt;0,ABS(AR558),AR558)</f>
        <v>8.233276151181633E-2</v>
      </c>
      <c r="AT558" s="152">
        <f>VLOOKUP(AT$2,怪物属性!$B$4:$F$29,5,FALSE)/($F558-VLOOKUP(AT$2,怪物属性!$B$4:$F$29,4,FALSE))</f>
        <v>78.905785646538092</v>
      </c>
      <c r="AU558" s="153">
        <f>$E558/(VLOOKUP(AU$2,怪物属性!$B$4:$F$29,3,FALSE)-$G558)/IF(AT558&lt;0,ABS(AT558),AT558)</f>
        <v>6.3887762057618022E-2</v>
      </c>
      <c r="AV558" s="152">
        <f>VLOOKUP(AV$2,怪物属性!$B$4:$F$29,5,FALSE)/($F558-VLOOKUP(AV$2,怪物属性!$B$4:$F$29,4,FALSE))</f>
        <v>93.832591578226641</v>
      </c>
      <c r="AW558" s="153">
        <f>$E558/(VLOOKUP(AW$2,怪物属性!$B$4:$F$29,3,FALSE)-$G558)/IF(AV558&lt;0,ABS(AV558),AV558)</f>
        <v>4.7267576563062727E-2</v>
      </c>
      <c r="AX558" s="152">
        <f>VLOOKUP(AX$2,怪物属性!$B$4:$F$29,5,FALSE)/($F558-VLOOKUP(AX$2,怪物属性!$B$4:$F$29,4,FALSE))</f>
        <v>108.66055045871559</v>
      </c>
      <c r="AY558" s="153">
        <f>$E558/(VLOOKUP(AY$2,怪物属性!$B$4:$F$29,3,FALSE)-$G558)/IF(AX558&lt;0,ABS(AX558),AX558)</f>
        <v>3.6309421272473233E-2</v>
      </c>
      <c r="AZ558" s="152">
        <f>VLOOKUP(AZ$2,怪物属性!$B$4:$F$29,5,FALSE)/($F558-VLOOKUP(AZ$2,怪物属性!$B$4:$F$29,4,FALSE))</f>
        <v>134.14655172413794</v>
      </c>
      <c r="BA558" s="153">
        <f>$E558/(VLOOKUP(BA$2,怪物属性!$B$4:$F$29,3,FALSE)-$G558)/IF(AZ558&lt;0,ABS(AZ558),AZ558)</f>
        <v>2.5526741316214997E-2</v>
      </c>
      <c r="BB558" s="152">
        <f>VLOOKUP(BB$2,怪物属性!$B$4:$F$29,5,FALSE)/($F558-VLOOKUP(BB$2,怪物属性!$B$4:$F$29,4,FALSE))</f>
        <v>169.68601583113457</v>
      </c>
      <c r="BC558" s="153">
        <f>$E558/(VLOOKUP(BC$2,怪物属性!$B$4:$F$29,3,FALSE)-$G558)/IF(BB558&lt;0,ABS(BB558),BB558)</f>
        <v>1.7415795306279722E-2</v>
      </c>
      <c r="BD558" s="152">
        <f>VLOOKUP(BD$2,怪物属性!$B$4:$F$29,5,FALSE)/($F558-VLOOKUP(BD$2,怪物属性!$B$4:$F$29,4,FALSE))</f>
        <v>302.95509822263796</v>
      </c>
      <c r="BE558" s="153">
        <f>$E558/(VLOOKUP(BE$2,怪物属性!$B$4:$F$29,3,FALSE)-$G558)/IF(BD558&lt;0,ABS(BD558),BD558)</f>
        <v>7.7308606304027257E-3</v>
      </c>
    </row>
    <row r="559" spans="1:57" x14ac:dyDescent="0.15">
      <c r="A559" s="30">
        <f>VLOOKUP(B559,装备升级!W:AB,静态模拟!C559+1,FALSE)+IF(静态模拟!D559=0,0,VLOOKUP(B559,装备强化!AP:AZ,静态模拟!D559+1,FALSE))</f>
        <v>10647</v>
      </c>
      <c r="B559" s="149">
        <v>50</v>
      </c>
      <c r="C559" s="149">
        <v>1</v>
      </c>
      <c r="D559" s="149">
        <v>3</v>
      </c>
      <c r="E559" s="149">
        <f t="shared" si="25"/>
        <v>38040</v>
      </c>
      <c r="F559" s="22">
        <f t="shared" si="26"/>
        <v>12680</v>
      </c>
      <c r="G559" s="22">
        <f t="shared" si="27"/>
        <v>6340</v>
      </c>
      <c r="H559" s="152">
        <f>VLOOKUP(H$2,怪物属性!$B$4:$F$29,5,FALSE)/($F559-VLOOKUP(H$2,怪物属性!$B$4:$F$29,4,FALSE))</f>
        <v>0.91348173036539271</v>
      </c>
      <c r="I559" s="153">
        <f>$E559/(VLOOKUP(I$2,怪物属性!$B$4:$F$29,3,FALSE)-$G559)/IF(H559&lt;0,ABS(H559),H559)</f>
        <v>-8.6918950042824541</v>
      </c>
      <c r="J559" s="152">
        <f>VLOOKUP(J$2,怪物属性!$B$4:$F$29,5,FALSE)/($F559-VLOOKUP(J$2,怪物属性!$B$4:$F$29,4,FALSE))</f>
        <v>1.3688699360341152</v>
      </c>
      <c r="K559" s="153">
        <f>$E559/(VLOOKUP(K$2,怪物属性!$B$4:$F$29,3,FALSE)-$G559)/IF(J559&lt;0,ABS(J559),J559)</f>
        <v>-6.3620297148334526</v>
      </c>
      <c r="L559" s="152">
        <f>VLOOKUP(L$2,怪物属性!$B$4:$F$29,5,FALSE)/($F559-VLOOKUP(L$2,怪物属性!$B$4:$F$29,4,FALSE))</f>
        <v>2.1995841995841996</v>
      </c>
      <c r="M559" s="153">
        <f>$E559/(VLOOKUP(M$2,怪物属性!$B$4:$F$29,3,FALSE)-$G559)/IF(L559&lt;0,ABS(L559),L559)</f>
        <v>-4.3860455728536172</v>
      </c>
      <c r="N559" s="152">
        <f>VLOOKUP(N$2,怪物属性!$B$4:$F$29,5,FALSE)/($F559-VLOOKUP(N$2,怪物属性!$B$4:$F$29,4,FALSE))</f>
        <v>2.9086428445696182</v>
      </c>
      <c r="O559" s="153">
        <f>$E559/(VLOOKUP(O$2,怪物属性!$B$4:$F$29,3,FALSE)-$G559)/IF(N559&lt;0,ABS(N559),N559)</f>
        <v>-3.7185852552670307</v>
      </c>
      <c r="P559" s="152">
        <f>VLOOKUP(P$2,怪物属性!$B$4:$F$29,5,FALSE)/($F559-VLOOKUP(P$2,怪物属性!$B$4:$F$29,4,FALSE))</f>
        <v>4.1022452813310668</v>
      </c>
      <c r="Q559" s="153">
        <f>$E559/(VLOOKUP(Q$2,怪物属性!$B$4:$F$29,3,FALSE)-$G559)/IF(P559&lt;0,ABS(P559),P559)</f>
        <v>-3.0029049959060141</v>
      </c>
      <c r="R559" s="152">
        <f>VLOOKUP(R$2,怪物属性!$B$4:$F$29,5,FALSE)/($F559-VLOOKUP(R$2,怪物属性!$B$4:$F$29,4,FALSE))</f>
        <v>5.1275607757443318</v>
      </c>
      <c r="S559" s="153">
        <f>$E559/(VLOOKUP(S$2,怪物属性!$B$4:$F$29,3,FALSE)-$G559)/IF(R559&lt;0,ABS(R559),R559)</f>
        <v>-2.8165270137708127</v>
      </c>
      <c r="T559" s="152">
        <f>VLOOKUP(T$2,怪物属性!$B$4:$F$29,5,FALSE)/($F559-VLOOKUP(T$2,怪物属性!$B$4:$F$29,4,FALSE))</f>
        <v>6.7264308205223191</v>
      </c>
      <c r="U559" s="153">
        <f>$E559/(VLOOKUP(U$2,怪物属性!$B$4:$F$29,3,FALSE)-$G559)/IF(T559&lt;0,ABS(T559),T559)</f>
        <v>-2.569424055462679</v>
      </c>
      <c r="V559" s="152">
        <f>VLOOKUP(V$2,怪物属性!$B$4:$F$29,5,FALSE)/($F559-VLOOKUP(V$2,怪物属性!$B$4:$F$29,4,FALSE))</f>
        <v>8.030160226201696</v>
      </c>
      <c r="W559" s="153">
        <f>$E559/(VLOOKUP(W$2,怪物属性!$B$4:$F$29,3,FALSE)-$G559)/IF(V559&lt;0,ABS(V559),V559)</f>
        <v>-2.6869772235226446</v>
      </c>
      <c r="X559" s="152">
        <f>VLOOKUP(X$2,怪物属性!$B$4:$F$29,5,FALSE)/($F559-VLOOKUP(X$2,怪物属性!$B$4:$F$29,4,FALSE))</f>
        <v>10.066884176182707</v>
      </c>
      <c r="Y559" s="153">
        <f>$E559/(VLOOKUP(Y$2,怪物属性!$B$4:$F$29,3,FALSE)-$G559)/IF(X559&lt;0,ABS(X559),X559)</f>
        <v>-2.8561801212679745</v>
      </c>
      <c r="Z559" s="152">
        <f>VLOOKUP(Z$2,怪物属性!$B$4:$F$29,5,FALSE)/($F559-VLOOKUP(Z$2,怪物属性!$B$4:$F$29,4,FALSE))</f>
        <v>11.717860983478346</v>
      </c>
      <c r="AA559" s="153">
        <f>$E559/(VLOOKUP(AA$2,怪物属性!$B$4:$F$29,3,FALSE)-$G559)/IF(Z559&lt;0,ABS(Z559),Z559)</f>
        <v>-3.7058519123476019</v>
      </c>
      <c r="AB559" s="152">
        <f>VLOOKUP(AB$2,怪物属性!$B$4:$F$29,5,FALSE)/($F559-VLOOKUP(AB$2,怪物属性!$B$4:$F$29,4,FALSE))</f>
        <v>20.195058517555267</v>
      </c>
      <c r="AC559" s="153">
        <f>$E559/(VLOOKUP(AC$2,怪物属性!$B$4:$F$29,3,FALSE)-$G559)/IF(AB559&lt;0,ABS(AB559),AB559)</f>
        <v>1.5855463846449036</v>
      </c>
      <c r="AD559" s="152">
        <f>VLOOKUP(AD$2,怪物属性!$B$4:$F$29,5,FALSE)/($F559-VLOOKUP(AD$2,怪物属性!$B$4:$F$29,4,FALSE))</f>
        <v>23.462861610633308</v>
      </c>
      <c r="AE559" s="153">
        <f>$E559/(VLOOKUP(AE$2,怪物属性!$B$4:$F$29,3,FALSE)-$G559)/IF(AD559&lt;0,ABS(AD559),AD559)</f>
        <v>0.9002141112247114</v>
      </c>
      <c r="AF559" s="152">
        <f>VLOOKUP(AF$2,怪物属性!$B$4:$F$29,5,FALSE)/($F559-VLOOKUP(AF$2,怪物属性!$B$4:$F$29,4,FALSE))</f>
        <v>28.333410244577756</v>
      </c>
      <c r="AG559" s="153">
        <f>$E559/(VLOOKUP(AG$2,怪物属性!$B$4:$F$29,3,FALSE)-$G559)/IF(AF559&lt;0,ABS(AF559),AF559)</f>
        <v>0.55182268426994086</v>
      </c>
      <c r="AH559" s="152">
        <f>VLOOKUP(AH$2,怪物属性!$B$4:$F$29,5,FALSE)/($F559-VLOOKUP(AH$2,怪物属性!$B$4:$F$29,4,FALSE))</f>
        <v>32.503937007874015</v>
      </c>
      <c r="AI559" s="153">
        <f>$E559/(VLOOKUP(AI$2,怪物属性!$B$4:$F$29,3,FALSE)-$G559)/IF(AH559&lt;0,ABS(AH559),AH559)</f>
        <v>0.3814601588793548</v>
      </c>
      <c r="AJ559" s="152">
        <f>VLOOKUP(AJ$2,怪物属性!$B$4:$F$29,5,FALSE)/($F559-VLOOKUP(AJ$2,怪物属性!$B$4:$F$29,4,FALSE))</f>
        <v>38.642910170749815</v>
      </c>
      <c r="AK559" s="153">
        <f>$E559/(VLOOKUP(AK$2,怪物属性!$B$4:$F$29,3,FALSE)-$G559)/IF(AJ559&lt;0,ABS(AJ559),AJ559)</f>
        <v>0.26391364873526146</v>
      </c>
      <c r="AL559" s="152">
        <f>VLOOKUP(AL$2,怪物属性!$B$4:$F$29,5,FALSE)/($F559-VLOOKUP(AL$2,怪物属性!$B$4:$F$29,4,FALSE))</f>
        <v>44.238488327099191</v>
      </c>
      <c r="AM559" s="153">
        <f>$E559/(VLOOKUP(AM$2,怪物属性!$B$4:$F$29,3,FALSE)-$G559)/IF(AL559&lt;0,ABS(AL559),AL559)</f>
        <v>0.19323252059463183</v>
      </c>
      <c r="AN559" s="152">
        <f>VLOOKUP(AN$2,怪物属性!$B$4:$F$29,5,FALSE)/($F559-VLOOKUP(AN$2,怪物属性!$B$4:$F$29,4,FALSE))</f>
        <v>52.039387014383657</v>
      </c>
      <c r="AO559" s="153">
        <f>$E559/(VLOOKUP(AO$2,怪物属性!$B$4:$F$29,3,FALSE)-$G559)/IF(AN559&lt;0,ABS(AN559),AN559)</f>
        <v>0.14215962320803052</v>
      </c>
      <c r="AP559" s="152">
        <f>VLOOKUP(AP$2,怪物属性!$B$4:$F$29,5,FALSE)/($F559-VLOOKUP(AP$2,怪物属性!$B$4:$F$29,4,FALSE))</f>
        <v>59.052720608965323</v>
      </c>
      <c r="AQ559" s="153">
        <f>$E559/(VLOOKUP(AQ$2,怪物属性!$B$4:$F$29,3,FALSE)-$G559)/IF(AP559&lt;0,ABS(AP559),AP559)</f>
        <v>0.10929252660654276</v>
      </c>
      <c r="AR559" s="152">
        <f>VLOOKUP(AR$2,怪物属性!$B$4:$F$29,5,FALSE)/($F559-VLOOKUP(AR$2,怪物属性!$B$4:$F$29,4,FALSE))</f>
        <v>69.164046277069119</v>
      </c>
      <c r="AS559" s="153">
        <f>$E559/(VLOOKUP(AS$2,怪物属性!$B$4:$F$29,3,FALSE)-$G559)/IF(AR559&lt;0,ABS(AR559),AR559)</f>
        <v>8.2582093141728069E-2</v>
      </c>
      <c r="AT559" s="152">
        <f>VLOOKUP(AT$2,怪物属性!$B$4:$F$29,5,FALSE)/($F559-VLOOKUP(AT$2,怪物属性!$B$4:$F$29,4,FALSE))</f>
        <v>78.78125</v>
      </c>
      <c r="AU559" s="153">
        <f>$E559/(VLOOKUP(AU$2,怪物属性!$B$4:$F$29,3,FALSE)-$G559)/IF(AT559&lt;0,ABS(AT559),AT559)</f>
        <v>6.408175308825903E-2</v>
      </c>
      <c r="AV559" s="152">
        <f>VLOOKUP(AV$2,怪物属性!$B$4:$F$29,5,FALSE)/($F559-VLOOKUP(AV$2,怪物属性!$B$4:$F$29,4,FALSE))</f>
        <v>93.672248803827756</v>
      </c>
      <c r="AW559" s="153">
        <f>$E559/(VLOOKUP(AW$2,怪物属性!$B$4:$F$29,3,FALSE)-$G559)/IF(AV559&lt;0,ABS(AV559),AV559)</f>
        <v>4.7413519531808217E-2</v>
      </c>
      <c r="AX559" s="152">
        <f>VLOOKUP(AX$2,怪物属性!$B$4:$F$29,5,FALSE)/($F559-VLOOKUP(AX$2,怪物属性!$B$4:$F$29,4,FALSE))</f>
        <v>108.45748458232106</v>
      </c>
      <c r="AY559" s="153">
        <f>$E559/(VLOOKUP(AY$2,怪物属性!$B$4:$F$29,3,FALSE)-$G559)/IF(AX559&lt;0,ABS(AX559),AX559)</f>
        <v>3.642501957112524E-2</v>
      </c>
      <c r="AZ559" s="152">
        <f>VLOOKUP(AZ$2,怪物属性!$B$4:$F$29,5,FALSE)/($F559-VLOOKUP(AZ$2,怪物属性!$B$4:$F$29,4,FALSE))</f>
        <v>133.85806451612902</v>
      </c>
      <c r="BA559" s="153">
        <f>$E559/(VLOOKUP(BA$2,怪物属性!$B$4:$F$29,3,FALSE)-$G559)/IF(AZ559&lt;0,ABS(AZ559),AZ559)</f>
        <v>2.5613484260100801E-2</v>
      </c>
      <c r="BB559" s="152">
        <f>VLOOKUP(BB$2,怪物属性!$B$4:$F$29,5,FALSE)/($F559-VLOOKUP(BB$2,怪物属性!$B$4:$F$29,4,FALSE))</f>
        <v>169.23947368421054</v>
      </c>
      <c r="BC559" s="153">
        <f>$E559/(VLOOKUP(BC$2,怪物属性!$B$4:$F$29,3,FALSE)-$G559)/IF(BB559&lt;0,ABS(BB559),BB559)</f>
        <v>1.7482325350566538E-2</v>
      </c>
      <c r="BD559" s="152">
        <f>VLOOKUP(BD$2,怪物属性!$B$4:$F$29,5,FALSE)/($F559-VLOOKUP(BD$2,怪物属性!$B$4:$F$29,4,FALSE))</f>
        <v>301.54469273743018</v>
      </c>
      <c r="BE559" s="153">
        <f>$E559/(VLOOKUP(BE$2,怪物属性!$B$4:$F$29,3,FALSE)-$G559)/IF(BD559&lt;0,ABS(BD559),BD559)</f>
        <v>7.7755457571745141E-3</v>
      </c>
    </row>
    <row r="560" spans="1:57" x14ac:dyDescent="0.15">
      <c r="A560" s="30">
        <f>VLOOKUP(B560,装备升级!W:AB,静态模拟!C560+1,FALSE)+IF(静态模拟!D560=0,0,VLOOKUP(B560,装备强化!AP:AZ,静态模拟!D560+1,FALSE))</f>
        <v>15815</v>
      </c>
      <c r="B560" s="149">
        <v>50</v>
      </c>
      <c r="C560" s="149">
        <v>1</v>
      </c>
      <c r="D560" s="149">
        <v>4</v>
      </c>
      <c r="E560" s="149">
        <f t="shared" si="25"/>
        <v>38070</v>
      </c>
      <c r="F560" s="22">
        <f t="shared" si="26"/>
        <v>12690</v>
      </c>
      <c r="G560" s="22">
        <f t="shared" si="27"/>
        <v>6345</v>
      </c>
      <c r="H560" s="152">
        <f>VLOOKUP(H$2,怪物属性!$B$4:$F$29,5,FALSE)/($F560-VLOOKUP(H$2,怪物属性!$B$4:$F$29,4,FALSE))</f>
        <v>0.91271506504406208</v>
      </c>
      <c r="I560" s="153">
        <f>$E560/(VLOOKUP(I$2,怪物属性!$B$4:$F$29,3,FALSE)-$G560)/IF(H560&lt;0,ABS(H560),H560)</f>
        <v>-8.6969802421558207</v>
      </c>
      <c r="J560" s="152">
        <f>VLOOKUP(J$2,怪物属性!$B$4:$F$29,5,FALSE)/($F560-VLOOKUP(J$2,怪物属性!$B$4:$F$29,4,FALSE))</f>
        <v>1.3677034512143162</v>
      </c>
      <c r="K560" s="153">
        <f>$E560/(VLOOKUP(K$2,怪物属性!$B$4:$F$29,3,FALSE)-$G560)/IF(J560&lt;0,ABS(J560),J560)</f>
        <v>-6.3651912436339391</v>
      </c>
      <c r="L560" s="152">
        <f>VLOOKUP(L$2,怪物属性!$B$4:$F$29,5,FALSE)/($F560-VLOOKUP(L$2,怪物属性!$B$4:$F$29,4,FALSE))</f>
        <v>2.1976804569845942</v>
      </c>
      <c r="M560" s="153">
        <f>$E560/(VLOOKUP(M$2,怪物属性!$B$4:$F$29,3,FALSE)-$G560)/IF(L560&lt;0,ABS(L560),L560)</f>
        <v>-4.3877430461787732</v>
      </c>
      <c r="N560" s="152">
        <f>VLOOKUP(N$2,怪物属性!$B$4:$F$29,5,FALSE)/($F560-VLOOKUP(N$2,怪物属性!$B$4:$F$29,4,FALSE))</f>
        <v>2.906085121350686</v>
      </c>
      <c r="O560" s="153">
        <f>$E560/(VLOOKUP(O$2,怪物属性!$B$4:$F$29,3,FALSE)-$G560)/IF(N560&lt;0,ABS(N560),N560)</f>
        <v>-3.719505405796617</v>
      </c>
      <c r="P560" s="152">
        <f>VLOOKUP(P$2,怪物属性!$B$4:$F$29,5,FALSE)/($F560-VLOOKUP(P$2,怪物属性!$B$4:$F$29,4,FALSE))</f>
        <v>4.0985789614800252</v>
      </c>
      <c r="Q560" s="153">
        <f>$E560/(VLOOKUP(Q$2,怪物属性!$B$4:$F$29,3,FALSE)-$G560)/IF(P560&lt;0,ABS(P560),P560)</f>
        <v>-3.0030990069950212</v>
      </c>
      <c r="R560" s="152">
        <f>VLOOKUP(R$2,怪物属性!$B$4:$F$29,5,FALSE)/($F560-VLOOKUP(R$2,怪物属性!$B$4:$F$29,4,FALSE))</f>
        <v>5.1228963886109344</v>
      </c>
      <c r="S560" s="153">
        <f>$E560/(VLOOKUP(S$2,怪物属性!$B$4:$F$29,3,FALSE)-$G560)/IF(R560&lt;0,ABS(R560),R560)</f>
        <v>-2.8159692904874647</v>
      </c>
      <c r="T560" s="152">
        <f>VLOOKUP(T$2,怪物属性!$B$4:$F$29,5,FALSE)/($F560-VLOOKUP(T$2,怪物属性!$B$4:$F$29,4,FALSE))</f>
        <v>6.7202072538860103</v>
      </c>
      <c r="U560" s="153">
        <f>$E560/(VLOOKUP(U$2,怪物属性!$B$4:$F$29,3,FALSE)-$G560)/IF(T560&lt;0,ABS(T560),T560)</f>
        <v>-2.5679981210562626</v>
      </c>
      <c r="V560" s="152">
        <f>VLOOKUP(V$2,怪物属性!$B$4:$F$29,5,FALSE)/($F560-VLOOKUP(V$2,怪物属性!$B$4:$F$29,4,FALSE))</f>
        <v>8.0225988700564965</v>
      </c>
      <c r="W560" s="153">
        <f>$E560/(VLOOKUP(W$2,怪物属性!$B$4:$F$29,3,FALSE)-$G560)/IF(V560&lt;0,ABS(V560),V560)</f>
        <v>-2.6840187049901219</v>
      </c>
      <c r="X560" s="152">
        <f>VLOOKUP(X$2,怪物属性!$B$4:$F$29,5,FALSE)/($F560-VLOOKUP(X$2,怪物属性!$B$4:$F$29,4,FALSE))</f>
        <v>10.057233247052057</v>
      </c>
      <c r="Y560" s="153">
        <f>$E560/(VLOOKUP(Y$2,怪物属性!$B$4:$F$29,3,FALSE)-$G560)/IF(X560&lt;0,ABS(X560),X560)</f>
        <v>-2.8504030850732853</v>
      </c>
      <c r="Z560" s="152">
        <f>VLOOKUP(Z$2,怪物属性!$B$4:$F$29,5,FALSE)/($F560-VLOOKUP(Z$2,怪物属性!$B$4:$F$29,4,FALSE))</f>
        <v>11.70641664225022</v>
      </c>
      <c r="AA560" s="153">
        <f>$E560/(VLOOKUP(AA$2,怪物属性!$B$4:$F$29,3,FALSE)-$G560)/IF(Z560&lt;0,ABS(Z560),Z560)</f>
        <v>-3.691331012503198</v>
      </c>
      <c r="AB560" s="152">
        <f>VLOOKUP(AB$2,怪物属性!$B$4:$F$29,5,FALSE)/($F560-VLOOKUP(AB$2,怪物属性!$B$4:$F$29,4,FALSE))</f>
        <v>20.173197661831566</v>
      </c>
      <c r="AC560" s="153">
        <f>$E560/(VLOOKUP(AC$2,怪物属性!$B$4:$F$29,3,FALSE)-$G560)/IF(AB560&lt;0,ABS(AB560),AB560)</f>
        <v>1.5952302935065827</v>
      </c>
      <c r="AD560" s="152">
        <f>VLOOKUP(AD$2,怪物属性!$B$4:$F$29,5,FALSE)/($F560-VLOOKUP(AD$2,怪物属性!$B$4:$F$29,4,FALSE))</f>
        <v>23.436684145933281</v>
      </c>
      <c r="AE560" s="153">
        <f>$E560/(VLOOKUP(AE$2,怪物属性!$B$4:$F$29,3,FALSE)-$G560)/IF(AD560&lt;0,ABS(AD560),AD560)</f>
        <v>0.9044412829507813</v>
      </c>
      <c r="AF560" s="152">
        <f>VLOOKUP(AF$2,怪物属性!$B$4:$F$29,5,FALSE)/($F560-VLOOKUP(AF$2,怪物属性!$B$4:$F$29,4,FALSE))</f>
        <v>28.300760543904126</v>
      </c>
      <c r="AG560" s="153">
        <f>$E560/(VLOOKUP(AG$2,怪物属性!$B$4:$F$29,3,FALSE)-$G560)/IF(AF560&lt;0,ABS(AF560),AF560)</f>
        <v>0.55403357940139319</v>
      </c>
      <c r="AH560" s="152">
        <f>VLOOKUP(AH$2,怪物属性!$B$4:$F$29,5,FALSE)/($F560-VLOOKUP(AH$2,怪物属性!$B$4:$F$29,4,FALSE))</f>
        <v>32.465204957102003</v>
      </c>
      <c r="AI560" s="153">
        <f>$E560/(VLOOKUP(AI$2,怪物属性!$B$4:$F$29,3,FALSE)-$G560)/IF(AH560&lt;0,ABS(AH560),AH560)</f>
        <v>0.3828403733023007</v>
      </c>
      <c r="AJ560" s="152">
        <f>VLOOKUP(AJ$2,怪物属性!$B$4:$F$29,5,FALSE)/($F560-VLOOKUP(AJ$2,怪物属性!$B$4:$F$29,4,FALSE))</f>
        <v>38.595155709342563</v>
      </c>
      <c r="AK560" s="153">
        <f>$E560/(VLOOKUP(AK$2,怪物属性!$B$4:$F$29,3,FALSE)-$G560)/IF(AJ560&lt;0,ABS(AJ560),AJ560)</f>
        <v>0.26480354957381286</v>
      </c>
      <c r="AL560" s="152">
        <f>VLOOKUP(AL$2,怪物属性!$B$4:$F$29,5,FALSE)/($F560-VLOOKUP(AL$2,怪物属性!$B$4:$F$29,4,FALSE))</f>
        <v>44.18150199665078</v>
      </c>
      <c r="AM560" s="153">
        <f>$E560/(VLOOKUP(AM$2,怪物属性!$B$4:$F$29,3,FALSE)-$G560)/IF(AL560&lt;0,ABS(AL560),AL560)</f>
        <v>0.19385215594803384</v>
      </c>
      <c r="AN560" s="152">
        <f>VLOOKUP(AN$2,怪物属性!$B$4:$F$29,5,FALSE)/($F560-VLOOKUP(AN$2,怪物属性!$B$4:$F$29,4,FALSE))</f>
        <v>51.969526110887365</v>
      </c>
      <c r="AO560" s="153">
        <f>$E560/(VLOOKUP(AO$2,怪物属性!$B$4:$F$29,3,FALSE)-$G560)/IF(AN560&lt;0,ABS(AN560),AN560)</f>
        <v>0.14260165123845808</v>
      </c>
      <c r="AP560" s="152">
        <f>VLOOKUP(AP$2,怪物属性!$B$4:$F$29,5,FALSE)/($F560-VLOOKUP(AP$2,怪物属性!$B$4:$F$29,4,FALSE))</f>
        <v>58.969594594594597</v>
      </c>
      <c r="AQ560" s="153">
        <f>$E560/(VLOOKUP(AQ$2,怪物属性!$B$4:$F$29,3,FALSE)-$G560)/IF(AP560&lt;0,ABS(AP560),AP560)</f>
        <v>0.10962590216338264</v>
      </c>
      <c r="AR560" s="152">
        <f>VLOOKUP(AR$2,怪物属性!$B$4:$F$29,5,FALSE)/($F560-VLOOKUP(AR$2,怪物属性!$B$4:$F$29,4,FALSE))</f>
        <v>69.061611374407576</v>
      </c>
      <c r="AS560" s="153">
        <f>$E560/(VLOOKUP(AS$2,怪物属性!$B$4:$F$29,3,FALSE)-$G560)/IF(AR560&lt;0,ABS(AR560),AR560)</f>
        <v>8.2831992770219159E-2</v>
      </c>
      <c r="AT560" s="152">
        <f>VLOOKUP(AT$2,怪物属性!$B$4:$F$29,5,FALSE)/($F560-VLOOKUP(AT$2,怪物属性!$B$4:$F$29,4,FALSE))</f>
        <v>78.657106838953666</v>
      </c>
      <c r="AU560" s="153">
        <f>$E560/(VLOOKUP(AU$2,怪物属性!$B$4:$F$29,3,FALSE)-$G560)/IF(AT560&lt;0,ABS(AT560),AT560)</f>
        <v>6.4276161374479723E-2</v>
      </c>
      <c r="AV560" s="152">
        <f>VLOOKUP(AV$2,怪物属性!$B$4:$F$29,5,FALSE)/($F560-VLOOKUP(AV$2,怪物属性!$B$4:$F$29,4,FALSE))</f>
        <v>93.512453087683383</v>
      </c>
      <c r="AW560" s="153">
        <f>$E560/(VLOOKUP(AW$2,怪物属性!$B$4:$F$29,3,FALSE)-$G560)/IF(AV560&lt;0,ABS(AV560),AV560)</f>
        <v>4.7559760862778945E-2</v>
      </c>
      <c r="AX560" s="152">
        <f>VLOOKUP(AX$2,怪物属性!$B$4:$F$29,5,FALSE)/($F560-VLOOKUP(AX$2,怪物属性!$B$4:$F$29,4,FALSE))</f>
        <v>108.25517627308338</v>
      </c>
      <c r="AY560" s="153">
        <f>$E560/(VLOOKUP(AY$2,怪物属性!$B$4:$F$29,3,FALSE)-$G560)/IF(AX560&lt;0,ABS(AX560),AX560)</f>
        <v>3.6540845408345027E-2</v>
      </c>
      <c r="AZ560" s="152">
        <f>VLOOKUP(AZ$2,怪物属性!$B$4:$F$29,5,FALSE)/($F560-VLOOKUP(AZ$2,怪物属性!$B$4:$F$29,4,FALSE))</f>
        <v>133.57081545064378</v>
      </c>
      <c r="BA560" s="153">
        <f>$E560/(VLOOKUP(BA$2,怪物属性!$B$4:$F$29,3,FALSE)-$G560)/IF(AZ560&lt;0,ABS(AZ560),AZ560)</f>
        <v>2.5700392341747758E-2</v>
      </c>
      <c r="BB560" s="152">
        <f>VLOOKUP(BB$2,怪物属性!$B$4:$F$29,5,FALSE)/($F560-VLOOKUP(BB$2,怪物属性!$B$4:$F$29,4,FALSE))</f>
        <v>168.79527559055117</v>
      </c>
      <c r="BC560" s="153">
        <f>$E560/(VLOOKUP(BC$2,怪物属性!$B$4:$F$29,3,FALSE)-$G560)/IF(BB560&lt;0,ABS(BB560),BB560)</f>
        <v>1.7548979754237845E-2</v>
      </c>
      <c r="BD560" s="152">
        <f>VLOOKUP(BD$2,怪物属性!$B$4:$F$29,5,FALSE)/($F560-VLOOKUP(BD$2,怪物属性!$B$4:$F$29,4,FALSE))</f>
        <v>300.14735866543094</v>
      </c>
      <c r="BE560" s="153">
        <f>$E560/(VLOOKUP(BE$2,怪物属性!$B$4:$F$29,3,FALSE)-$G560)/IF(BD560&lt;0,ABS(BD560),BD560)</f>
        <v>7.8203155488651248E-3</v>
      </c>
    </row>
    <row r="561" spans="1:57" x14ac:dyDescent="0.15">
      <c r="A561" s="30">
        <f>VLOOKUP(B561,装备升级!W:AB,静态模拟!C561+1,FALSE)+IF(静态模拟!D561=0,0,VLOOKUP(B561,装备强化!AP:AZ,静态模拟!D561+1,FALSE))</f>
        <v>22664</v>
      </c>
      <c r="B561" s="149">
        <v>50</v>
      </c>
      <c r="C561" s="149">
        <v>1</v>
      </c>
      <c r="D561" s="149">
        <v>5</v>
      </c>
      <c r="E561" s="149">
        <f t="shared" si="25"/>
        <v>38100</v>
      </c>
      <c r="F561" s="22">
        <f t="shared" si="26"/>
        <v>12700</v>
      </c>
      <c r="G561" s="22">
        <f t="shared" si="27"/>
        <v>6350</v>
      </c>
      <c r="H561" s="152">
        <f>VLOOKUP(H$2,怪物属性!$B$4:$F$29,5,FALSE)/($F561-VLOOKUP(H$2,怪物属性!$B$4:$F$29,4,FALSE))</f>
        <v>0.91194968553459121</v>
      </c>
      <c r="I561" s="153">
        <f>$E561/(VLOOKUP(I$2,怪物属性!$B$4:$F$29,3,FALSE)-$G561)/IF(H561&lt;0,ABS(H561),H561)</f>
        <v>-8.7020663798490254</v>
      </c>
      <c r="J561" s="152">
        <f>VLOOKUP(J$2,怪物属性!$B$4:$F$29,5,FALSE)/($F561-VLOOKUP(J$2,怪物属性!$B$4:$F$29,4,FALSE))</f>
        <v>1.3665389527458494</v>
      </c>
      <c r="K561" s="153">
        <f>$E561/(VLOOKUP(K$2,怪物属性!$B$4:$F$29,3,FALSE)-$G561)/IF(J561&lt;0,ABS(J561),J561)</f>
        <v>-6.3683540899057736</v>
      </c>
      <c r="L561" s="152">
        <f>VLOOKUP(L$2,怪物属性!$B$4:$F$29,5,FALSE)/($F561-VLOOKUP(L$2,怪物属性!$B$4:$F$29,4,FALSE))</f>
        <v>2.1957800069180213</v>
      </c>
      <c r="M561" s="153">
        <f>$E561/(VLOOKUP(M$2,怪物属性!$B$4:$F$29,3,FALSE)-$G561)/IF(L561&lt;0,ABS(L561),L561)</f>
        <v>-4.3894422029737896</v>
      </c>
      <c r="N561" s="152">
        <f>VLOOKUP(N$2,怪物属性!$B$4:$F$29,5,FALSE)/($F561-VLOOKUP(N$2,怪物属性!$B$4:$F$29,4,FALSE))</f>
        <v>2.9035318924617819</v>
      </c>
      <c r="O561" s="153">
        <f>$E561/(VLOOKUP(O$2,怪物属性!$B$4:$F$29,3,FALSE)-$G561)/IF(N561&lt;0,ABS(N561),N561)</f>
        <v>-3.7204280950007194</v>
      </c>
      <c r="P561" s="152">
        <f>VLOOKUP(P$2,怪物属性!$B$4:$F$29,5,FALSE)/($F561-VLOOKUP(P$2,怪物属性!$B$4:$F$29,4,FALSE))</f>
        <v>4.0949191892133223</v>
      </c>
      <c r="Q561" s="153">
        <f>$E561/(VLOOKUP(Q$2,怪物属性!$B$4:$F$29,3,FALSE)-$G561)/IF(P561&lt;0,ABS(P561),P561)</f>
        <v>-3.0032966150728586</v>
      </c>
      <c r="R561" s="152">
        <f>VLOOKUP(R$2,怪物属性!$B$4:$F$29,5,FALSE)/($F561-VLOOKUP(R$2,怪物属性!$B$4:$F$29,4,FALSE))</f>
        <v>5.1182404798691268</v>
      </c>
      <c r="S561" s="153">
        <f>$E561/(VLOOKUP(S$2,怪物属性!$B$4:$F$29,3,FALSE)-$G561)/IF(R561&lt;0,ABS(R561),R561)</f>
        <v>-2.8154177061597196</v>
      </c>
      <c r="T561" s="152">
        <f>VLOOKUP(T$2,怪物属性!$B$4:$F$29,5,FALSE)/($F561-VLOOKUP(T$2,怪物属性!$B$4:$F$29,4,FALSE))</f>
        <v>6.7139951931965243</v>
      </c>
      <c r="U561" s="153">
        <f>$E561/(VLOOKUP(U$2,怪物属性!$B$4:$F$29,3,FALSE)-$G561)/IF(T561&lt;0,ABS(T561),T561)</f>
        <v>-2.5665823721612626</v>
      </c>
      <c r="V561" s="152">
        <f>VLOOKUP(V$2,怪物属性!$B$4:$F$29,5,FALSE)/($F561-VLOOKUP(V$2,怪物属性!$B$4:$F$29,4,FALSE))</f>
        <v>8.0150517403574781</v>
      </c>
      <c r="W561" s="153">
        <f>$E561/(VLOOKUP(W$2,怪物属性!$B$4:$F$29,3,FALSE)-$G561)/IF(V561&lt;0,ABS(V561),V561)</f>
        <v>-2.6810808449115453</v>
      </c>
      <c r="X561" s="152">
        <f>VLOOKUP(X$2,怪物属性!$B$4:$F$29,5,FALSE)/($F561-VLOOKUP(X$2,怪物属性!$B$4:$F$29,4,FALSE))</f>
        <v>10.04760080452064</v>
      </c>
      <c r="Y561" s="153">
        <f>$E561/(VLOOKUP(Y$2,怪物属性!$B$4:$F$29,3,FALSE)-$G561)/IF(X561&lt;0,ABS(X561),X561)</f>
        <v>-2.8446736780709232</v>
      </c>
      <c r="Z561" s="152">
        <f>VLOOKUP(Z$2,怪物属性!$B$4:$F$29,5,FALSE)/($F561-VLOOKUP(Z$2,怪物属性!$B$4:$F$29,4,FALSE))</f>
        <v>11.694994633622793</v>
      </c>
      <c r="AA561" s="153">
        <f>$E561/(VLOOKUP(AA$2,怪物属性!$B$4:$F$29,3,FALSE)-$G561)/IF(Z561&lt;0,ABS(Z561),Z561)</f>
        <v>-3.676979655271734</v>
      </c>
      <c r="AB561" s="152">
        <f>VLOOKUP(AB$2,怪物属性!$B$4:$F$29,5,FALSE)/($F561-VLOOKUP(AB$2,怪物属性!$B$4:$F$29,4,FALSE))</f>
        <v>20.151384083044984</v>
      </c>
      <c r="AC561" s="153">
        <f>$E561/(VLOOKUP(AC$2,怪物属性!$B$4:$F$29,3,FALSE)-$G561)/IF(AB561&lt;0,ABS(AB561),AB561)</f>
        <v>1.6049991418110736</v>
      </c>
      <c r="AD561" s="152">
        <f>VLOOKUP(AD$2,怪物属性!$B$4:$F$29,5,FALSE)/($F561-VLOOKUP(AD$2,怪物属性!$B$4:$F$29,4,FALSE))</f>
        <v>23.410565028418588</v>
      </c>
      <c r="AE561" s="153">
        <f>$E561/(VLOOKUP(AE$2,怪物属性!$B$4:$F$29,3,FALSE)-$G561)/IF(AD561&lt;0,ABS(AD561),AD561)</f>
        <v>0.90869365177524997</v>
      </c>
      <c r="AF561" s="152">
        <f>VLOOKUP(AF$2,怪物属性!$B$4:$F$29,5,FALSE)/($F561-VLOOKUP(AF$2,怪物属性!$B$4:$F$29,4,FALSE))</f>
        <v>28.26818600368324</v>
      </c>
      <c r="AG561" s="153">
        <f>$E561/(VLOOKUP(AG$2,怪物属性!$B$4:$F$29,3,FALSE)-$G561)/IF(AF561&lt;0,ABS(AF561),AF561)</f>
        <v>0.55625460742914812</v>
      </c>
      <c r="AH561" s="152">
        <f>VLOOKUP(AH$2,怪物属性!$B$4:$F$29,5,FALSE)/($F561-VLOOKUP(AH$2,怪物属性!$B$4:$F$29,4,FALSE))</f>
        <v>32.426565103546771</v>
      </c>
      <c r="AI561" s="153">
        <f>$E561/(VLOOKUP(AI$2,怪物属性!$B$4:$F$29,3,FALSE)-$G561)/IF(AH561&lt;0,ABS(AH561),AH561)</f>
        <v>0.38422582134177347</v>
      </c>
      <c r="AJ561" s="152">
        <f>VLOOKUP(AJ$2,怪物属性!$B$4:$F$29,5,FALSE)/($F561-VLOOKUP(AJ$2,怪物属性!$B$4:$F$29,4,FALSE))</f>
        <v>38.547519131078744</v>
      </c>
      <c r="AK561" s="153">
        <f>$E561/(VLOOKUP(AK$2,怪物属性!$B$4:$F$29,3,FALSE)-$G561)/IF(AJ561&lt;0,ABS(AJ561),AJ561)</f>
        <v>0.26569635905864197</v>
      </c>
      <c r="AL561" s="152">
        <f>VLOOKUP(AL$2,怪物属性!$B$4:$F$29,5,FALSE)/($F561-VLOOKUP(AL$2,怪物属性!$B$4:$F$29,4,FALSE))</f>
        <v>44.124662292551136</v>
      </c>
      <c r="AM561" s="153">
        <f>$E561/(VLOOKUP(AM$2,怪物属性!$B$4:$F$29,3,FALSE)-$G561)/IF(AL561&lt;0,ABS(AL561),AL561)</f>
        <v>0.19447358087836716</v>
      </c>
      <c r="AN561" s="152">
        <f>VLOOKUP(AN$2,怪物属性!$B$4:$F$29,5,FALSE)/($F561-VLOOKUP(AN$2,怪物属性!$B$4:$F$29,4,FALSE))</f>
        <v>51.899852527148411</v>
      </c>
      <c r="AO561" s="153">
        <f>$E561/(VLOOKUP(AO$2,怪物属性!$B$4:$F$29,3,FALSE)-$G561)/IF(AN561&lt;0,ABS(AN561),AN561)</f>
        <v>0.14304484259376987</v>
      </c>
      <c r="AP561" s="152">
        <f>VLOOKUP(AP$2,怪物属性!$B$4:$F$29,5,FALSE)/($F561-VLOOKUP(AP$2,怪物属性!$B$4:$F$29,4,FALSE))</f>
        <v>58.886702277199888</v>
      </c>
      <c r="AQ561" s="153">
        <f>$E561/(VLOOKUP(AQ$2,怪物属性!$B$4:$F$29,3,FALSE)-$G561)/IF(AP561&lt;0,ABS(AP561),AP561)</f>
        <v>0.10996008771511322</v>
      </c>
      <c r="AR561" s="152">
        <f>VLOOKUP(AR$2,怪物属性!$B$4:$F$29,5,FALSE)/($F561-VLOOKUP(AR$2,怪物属性!$B$4:$F$29,4,FALSE))</f>
        <v>68.959479443951494</v>
      </c>
      <c r="AS561" s="153">
        <f>$E561/(VLOOKUP(AS$2,怪物属性!$B$4:$F$29,3,FALSE)-$G561)/IF(AR561&lt;0,ABS(AR561),AR561)</f>
        <v>8.3082461678489386E-2</v>
      </c>
      <c r="AT561" s="152">
        <f>VLOOKUP(AT$2,怪物属性!$B$4:$F$29,5,FALSE)/($F561-VLOOKUP(AT$2,怪物属性!$B$4:$F$29,4,FALSE))</f>
        <v>78.533354310887347</v>
      </c>
      <c r="AU561" s="153">
        <f>$E561/(VLOOKUP(AU$2,怪物属性!$B$4:$F$29,3,FALSE)-$G561)/IF(AT561&lt;0,ABS(AT561),AT561)</f>
        <v>6.4470987748018821E-2</v>
      </c>
      <c r="AV561" s="152">
        <f>VLOOKUP(AV$2,怪物属性!$B$4:$F$29,5,FALSE)/($F561-VLOOKUP(AV$2,怪物属性!$B$4:$F$29,4,FALSE))</f>
        <v>93.353201634877379</v>
      </c>
      <c r="AW561" s="153">
        <f>$E561/(VLOOKUP(AW$2,怪物属性!$B$4:$F$29,3,FALSE)-$G561)/IF(AV561&lt;0,ABS(AV561),AV561)</f>
        <v>4.770630107911146E-2</v>
      </c>
      <c r="AX561" s="152">
        <f>VLOOKUP(AX$2,怪物属性!$B$4:$F$29,5,FALSE)/($F561-VLOOKUP(AX$2,怪物属性!$B$4:$F$29,4,FALSE))</f>
        <v>108.05362129957177</v>
      </c>
      <c r="AY561" s="153">
        <f>$E561/(VLOOKUP(AY$2,怪物属性!$B$4:$F$29,3,FALSE)-$G561)/IF(AX561&lt;0,ABS(AX561),AX561)</f>
        <v>3.6656899138959337E-2</v>
      </c>
      <c r="AZ561" s="152">
        <f>VLOOKUP(AZ$2,怪物属性!$B$4:$F$29,5,FALSE)/($F561-VLOOKUP(AZ$2,怪物属性!$B$4:$F$29,4,FALSE))</f>
        <v>133.28479657387581</v>
      </c>
      <c r="BA561" s="153">
        <f>$E561/(VLOOKUP(BA$2,怪物属性!$B$4:$F$29,3,FALSE)-$G561)/IF(AZ561&lt;0,ABS(AZ561),AZ561)</f>
        <v>2.5787465784616985E-2</v>
      </c>
      <c r="BB561" s="152">
        <f>VLOOKUP(BB$2,怪物属性!$B$4:$F$29,5,FALSE)/($F561-VLOOKUP(BB$2,怪物属性!$B$4:$F$29,4,FALSE))</f>
        <v>168.35340314136127</v>
      </c>
      <c r="BC561" s="153">
        <f>$E561/(VLOOKUP(BC$2,怪物属性!$B$4:$F$29,3,FALSE)-$G561)/IF(BB561&lt;0,ABS(BB561),BB561)</f>
        <v>1.7615758662494128E-2</v>
      </c>
      <c r="BD561" s="152">
        <f>VLOOKUP(BD$2,怪物属性!$B$4:$F$29,5,FALSE)/($F561-VLOOKUP(BD$2,怪物属性!$B$4:$F$29,4,FALSE))</f>
        <v>298.76291512915128</v>
      </c>
      <c r="BE561" s="153">
        <f>$E561/(VLOOKUP(BE$2,怪物属性!$B$4:$F$29,3,FALSE)-$G561)/IF(BD561&lt;0,ABS(BD561),BD561)</f>
        <v>7.8651700838003064E-3</v>
      </c>
    </row>
    <row r="562" spans="1:57" x14ac:dyDescent="0.15">
      <c r="A562" s="30">
        <f>VLOOKUP(B562,装备升级!W:AB,静态模拟!C562+1,FALSE)+IF(静态模拟!D562=0,0,VLOOKUP(B562,装备强化!AP:AZ,静态模拟!D562+1,FALSE))</f>
        <v>31744</v>
      </c>
      <c r="B562" s="149">
        <v>50</v>
      </c>
      <c r="C562" s="149">
        <v>1</v>
      </c>
      <c r="D562" s="149">
        <v>6</v>
      </c>
      <c r="E562" s="149">
        <f t="shared" si="25"/>
        <v>38130</v>
      </c>
      <c r="F562" s="22">
        <f t="shared" si="26"/>
        <v>12710</v>
      </c>
      <c r="G562" s="22">
        <f t="shared" si="27"/>
        <v>6355</v>
      </c>
      <c r="H562" s="152">
        <f>VLOOKUP(H$2,怪物属性!$B$4:$F$29,5,FALSE)/($F562-VLOOKUP(H$2,怪物属性!$B$4:$F$29,4,FALSE))</f>
        <v>0.91118558860494347</v>
      </c>
      <c r="I562" s="153">
        <f>$E562/(VLOOKUP(I$2,怪物属性!$B$4:$F$29,3,FALSE)-$G562)/IF(H562&lt;0,ABS(H562),H562)</f>
        <v>-8.7071534145536464</v>
      </c>
      <c r="J562" s="152">
        <f>VLOOKUP(J$2,怪物属性!$B$4:$F$29,5,FALSE)/($F562-VLOOKUP(J$2,怪物属性!$B$4:$F$29,4,FALSE))</f>
        <v>1.3653764355593365</v>
      </c>
      <c r="K562" s="153">
        <f>$E562/(VLOOKUP(K$2,怪物属性!$B$4:$F$29,3,FALSE)-$G562)/IF(J562&lt;0,ABS(J562),J562)</f>
        <v>-6.3715182491401574</v>
      </c>
      <c r="L562" s="152">
        <f>VLOOKUP(L$2,怪物属性!$B$4:$F$29,5,FALSE)/($F562-VLOOKUP(L$2,怪物属性!$B$4:$F$29,4,FALSE))</f>
        <v>2.1938828408501814</v>
      </c>
      <c r="M562" s="153">
        <f>$E562/(VLOOKUP(M$2,怪物属性!$B$4:$F$29,3,FALSE)-$G562)/IF(L562&lt;0,ABS(L562),L562)</f>
        <v>-4.3911430368586606</v>
      </c>
      <c r="N562" s="152">
        <f>VLOOKUP(N$2,怪物属性!$B$4:$F$29,5,FALSE)/($F562-VLOOKUP(N$2,怪物属性!$B$4:$F$29,4,FALSE))</f>
        <v>2.9009831460674156</v>
      </c>
      <c r="O562" s="153">
        <f>$E562/(VLOOKUP(O$2,怪物属性!$B$4:$F$29,3,FALSE)-$G562)/IF(N562&lt;0,ABS(N562),N562)</f>
        <v>-3.721353312097877</v>
      </c>
      <c r="P562" s="152">
        <f>VLOOKUP(P$2,怪物属性!$B$4:$F$29,5,FALSE)/($F562-VLOOKUP(P$2,怪物属性!$B$4:$F$29,4,FALSE))</f>
        <v>4.0912659470068693</v>
      </c>
      <c r="Q562" s="153">
        <f>$E562/(VLOOKUP(Q$2,怪物属性!$B$4:$F$29,3,FALSE)-$G562)/IF(P562&lt;0,ABS(P562),P562)</f>
        <v>-3.0034978027515677</v>
      </c>
      <c r="R562" s="152">
        <f>VLOOKUP(R$2,怪物属性!$B$4:$F$29,5,FALSE)/($F562-VLOOKUP(R$2,怪物属性!$B$4:$F$29,4,FALSE))</f>
        <v>5.1135930264233176</v>
      </c>
      <c r="S562" s="153">
        <f>$E562/(VLOOKUP(S$2,怪物属性!$B$4:$F$29,3,FALSE)-$G562)/IF(R562&lt;0,ABS(R562),R562)</f>
        <v>-2.8148722260256536</v>
      </c>
      <c r="T562" s="152">
        <f>VLOOKUP(T$2,怪物属性!$B$4:$F$29,5,FALSE)/($F562-VLOOKUP(T$2,怪物属性!$B$4:$F$29,4,FALSE))</f>
        <v>6.7077946065755452</v>
      </c>
      <c r="U562" s="153">
        <f>$E562/(VLOOKUP(U$2,怪物属性!$B$4:$F$29,3,FALSE)-$G562)/IF(T562&lt;0,ABS(T562),T562)</f>
        <v>-2.5651767398324292</v>
      </c>
      <c r="V562" s="152">
        <f>VLOOKUP(V$2,怪物属性!$B$4:$F$29,5,FALSE)/($F562-VLOOKUP(V$2,怪物属性!$B$4:$F$29,4,FALSE))</f>
        <v>8.0075187969924819</v>
      </c>
      <c r="W562" s="153">
        <f>$E562/(VLOOKUP(W$2,怪物属性!$B$4:$F$29,3,FALSE)-$G562)/IF(V562&lt;0,ABS(V562),V562)</f>
        <v>-2.6781634690029943</v>
      </c>
      <c r="X562" s="152">
        <f>VLOOKUP(X$2,怪物属性!$B$4:$F$29,5,FALSE)/($F562-VLOOKUP(X$2,怪物属性!$B$4:$F$29,4,FALSE))</f>
        <v>10.037986795521959</v>
      </c>
      <c r="Y562" s="153">
        <f>$E562/(VLOOKUP(Y$2,怪物属性!$B$4:$F$29,3,FALSE)-$G562)/IF(X562&lt;0,ABS(X562),X562)</f>
        <v>-2.8389913663013333</v>
      </c>
      <c r="Z562" s="152">
        <f>VLOOKUP(Z$2,怪物属性!$B$4:$F$29,5,FALSE)/($F562-VLOOKUP(Z$2,怪物属性!$B$4:$F$29,4,FALSE))</f>
        <v>11.683594892289697</v>
      </c>
      <c r="AA562" s="153">
        <f>$E562/(VLOOKUP(AA$2,怪物属性!$B$4:$F$29,3,FALSE)-$G562)/IF(Z562&lt;0,ABS(Z562),Z562)</f>
        <v>-3.6627949864004661</v>
      </c>
      <c r="AB562" s="152">
        <f>VLOOKUP(AB$2,怪物属性!$B$4:$F$29,5,FALSE)/($F562-VLOOKUP(AB$2,怪物属性!$B$4:$F$29,4,FALSE))</f>
        <v>20.129617627997408</v>
      </c>
      <c r="AC562" s="153">
        <f>$E562/(VLOOKUP(AC$2,怪物属性!$B$4:$F$29,3,FALSE)-$G562)/IF(AB562&lt;0,ABS(AB562),AB562)</f>
        <v>1.6148540157405105</v>
      </c>
      <c r="AD562" s="152">
        <f>VLOOKUP(AD$2,怪物属性!$B$4:$F$29,5,FALSE)/($F562-VLOOKUP(AD$2,怪物属性!$B$4:$F$29,4,FALSE))</f>
        <v>23.384504063230548</v>
      </c>
      <c r="AE562" s="153">
        <f>$E562/(VLOOKUP(AE$2,怪物属性!$B$4:$F$29,3,FALSE)-$G562)/IF(AD562&lt;0,ABS(AD562),AD562)</f>
        <v>0.91297142931988429</v>
      </c>
      <c r="AF562" s="152">
        <f>VLOOKUP(AF$2,怪物属性!$B$4:$F$29,5,FALSE)/($F562-VLOOKUP(AF$2,怪物属性!$B$4:$F$29,4,FALSE))</f>
        <v>28.235686364681538</v>
      </c>
      <c r="AG562" s="153">
        <f>$E562/(VLOOKUP(AG$2,怪物属性!$B$4:$F$29,3,FALSE)-$G562)/IF(AF562&lt;0,ABS(AF562),AF562)</f>
        <v>0.55848583121236361</v>
      </c>
      <c r="AH562" s="152">
        <f>VLOOKUP(AH$2,怪物属性!$B$4:$F$29,5,FALSE)/($F562-VLOOKUP(AH$2,怪物属性!$B$4:$F$29,4,FALSE))</f>
        <v>32.388017118402281</v>
      </c>
      <c r="AI562" s="153">
        <f>$E562/(VLOOKUP(AI$2,怪物属性!$B$4:$F$29,3,FALSE)-$G562)/IF(AH562&lt;0,ABS(AH562),AH562)</f>
        <v>0.3856165287115782</v>
      </c>
      <c r="AJ562" s="152">
        <f>VLOOKUP(AJ$2,怪物属性!$B$4:$F$29,5,FALSE)/($F562-VLOOKUP(AJ$2,怪物属性!$B$4:$F$29,4,FALSE))</f>
        <v>38.5</v>
      </c>
      <c r="AK562" s="153">
        <f>$E562/(VLOOKUP(AK$2,怪物属性!$B$4:$F$29,3,FALSE)-$G562)/IF(AJ562&lt;0,ABS(AJ562),AJ562)</f>
        <v>0.26659208893394626</v>
      </c>
      <c r="AL562" s="152">
        <f>VLOOKUP(AL$2,怪物属性!$B$4:$F$29,5,FALSE)/($F562-VLOOKUP(AL$2,怪物属性!$B$4:$F$29,4,FALSE))</f>
        <v>44.067968649620965</v>
      </c>
      <c r="AM562" s="153">
        <f>$E562/(VLOOKUP(AM$2,怪物属性!$B$4:$F$29,3,FALSE)-$G562)/IF(AL562&lt;0,ABS(AL562),AL562)</f>
        <v>0.19509680143831584</v>
      </c>
      <c r="AN562" s="152">
        <f>VLOOKUP(AN$2,怪物属性!$B$4:$F$29,5,FALSE)/($F562-VLOOKUP(AN$2,怪物属性!$B$4:$F$29,4,FALSE))</f>
        <v>51.830365510777881</v>
      </c>
      <c r="AO562" s="153">
        <f>$E562/(VLOOKUP(AO$2,怪物属性!$B$4:$F$29,3,FALSE)-$G562)/IF(AN562&lt;0,ABS(AN562),AN562)</f>
        <v>0.14348920067749113</v>
      </c>
      <c r="AP562" s="152">
        <f>VLOOKUP(AP$2,怪物属性!$B$4:$F$29,5,FALSE)/($F562-VLOOKUP(AP$2,怪物属性!$B$4:$F$29,4,FALSE))</f>
        <v>58.804042672655811</v>
      </c>
      <c r="AQ562" s="153">
        <f>$E562/(VLOOKUP(AQ$2,怪物属性!$B$4:$F$29,3,FALSE)-$G562)/IF(AP562&lt;0,ABS(AP562),AP562)</f>
        <v>0.11029508532839943</v>
      </c>
      <c r="AR562" s="152">
        <f>VLOOKUP(AR$2,怪物属性!$B$4:$F$29,5,FALSE)/($F562-VLOOKUP(AR$2,怪物属性!$B$4:$F$29,4,FALSE))</f>
        <v>68.857649143532186</v>
      </c>
      <c r="AS562" s="153">
        <f>$E562/(VLOOKUP(AS$2,怪物属性!$B$4:$F$29,3,FALSE)-$G562)/IF(AR562&lt;0,ABS(AR562),AR562)</f>
        <v>8.3333501151594741E-2</v>
      </c>
      <c r="AT562" s="152">
        <f>VLOOKUP(AT$2,怪物属性!$B$4:$F$29,5,FALSE)/($F562-VLOOKUP(AT$2,怪物属性!$B$4:$F$29,4,FALSE))</f>
        <v>78.40999057492931</v>
      </c>
      <c r="AU562" s="153">
        <f>$E562/(VLOOKUP(AU$2,怪物属性!$B$4:$F$29,3,FALSE)-$G562)/IF(AT562&lt;0,ABS(AT562),AT562)</f>
        <v>6.4666233042827106E-2</v>
      </c>
      <c r="AV562" s="152">
        <f>VLOOKUP(AV$2,怪物属性!$B$4:$F$29,5,FALSE)/($F562-VLOOKUP(AV$2,怪物属性!$B$4:$F$29,4,FALSE))</f>
        <v>93.194491669500167</v>
      </c>
      <c r="AW562" s="153">
        <f>$E562/(VLOOKUP(AW$2,怪物属性!$B$4:$F$29,3,FALSE)-$G562)/IF(AV562&lt;0,ABS(AV562),AV562)</f>
        <v>4.785314070516606E-2</v>
      </c>
      <c r="AX562" s="152">
        <f>VLOOKUP(AX$2,怪物属性!$B$4:$F$29,5,FALSE)/($F562-VLOOKUP(AX$2,怪物属性!$B$4:$F$29,4,FALSE))</f>
        <v>107.85281546181007</v>
      </c>
      <c r="AY562" s="153">
        <f>$E562/(VLOOKUP(AY$2,怪物属性!$B$4:$F$29,3,FALSE)-$G562)/IF(AX562&lt;0,ABS(AX562),AX562)</f>
        <v>3.6773181118533067E-2</v>
      </c>
      <c r="AZ562" s="152">
        <f>VLOOKUP(AZ$2,怪物属性!$B$4:$F$29,5,FALSE)/($F562-VLOOKUP(AZ$2,怪物属性!$B$4:$F$29,4,FALSE))</f>
        <v>133</v>
      </c>
      <c r="BA562" s="153">
        <f>$E562/(VLOOKUP(BA$2,怪物属性!$B$4:$F$29,3,FALSE)-$G562)/IF(AZ562&lt;0,ABS(AZ562),AZ562)</f>
        <v>2.5874704812572948E-2</v>
      </c>
      <c r="BB562" s="152">
        <f>VLOOKUP(BB$2,怪物属性!$B$4:$F$29,5,FALSE)/($F562-VLOOKUP(BB$2,怪物属性!$B$4:$F$29,4,FALSE))</f>
        <v>167.91383812010443</v>
      </c>
      <c r="BC562" s="153">
        <f>$E562/(VLOOKUP(BC$2,怪物属性!$B$4:$F$29,3,FALSE)-$G562)/IF(BB562&lt;0,ABS(BB562),BB562)</f>
        <v>1.7682662220762028E-2</v>
      </c>
      <c r="BD562" s="152">
        <f>VLOOKUP(BD$2,怪物属性!$B$4:$F$29,5,FALSE)/($F562-VLOOKUP(BD$2,怪物属性!$B$4:$F$29,4,FALSE))</f>
        <v>297.39118457300276</v>
      </c>
      <c r="BE562" s="153">
        <f>$E562/(VLOOKUP(BE$2,怪物属性!$B$4:$F$29,3,FALSE)-$G562)/IF(BD562&lt;0,ABS(BD562),BD562)</f>
        <v>7.9101094404024613E-3</v>
      </c>
    </row>
    <row r="563" spans="1:57" x14ac:dyDescent="0.15">
      <c r="A563" s="30">
        <f>VLOOKUP(B563,装备升级!W:AB,静态模拟!C563+1,FALSE)+IF(静态模拟!D563=0,0,VLOOKUP(B563,装备强化!AP:AZ,静态模拟!D563+1,FALSE))</f>
        <v>43701</v>
      </c>
      <c r="B563" s="149">
        <v>50</v>
      </c>
      <c r="C563" s="149">
        <v>1</v>
      </c>
      <c r="D563" s="149">
        <v>7</v>
      </c>
      <c r="E563" s="149">
        <f t="shared" si="25"/>
        <v>38160</v>
      </c>
      <c r="F563" s="22">
        <f t="shared" si="26"/>
        <v>12720</v>
      </c>
      <c r="G563" s="22">
        <f t="shared" si="27"/>
        <v>6360</v>
      </c>
      <c r="H563" s="152">
        <f>VLOOKUP(H$2,怪物属性!$B$4:$F$29,5,FALSE)/($F563-VLOOKUP(H$2,怪物属性!$B$4:$F$29,4,FALSE))</f>
        <v>0.91042277103390545</v>
      </c>
      <c r="I563" s="153">
        <f>$E563/(VLOOKUP(I$2,怪物属性!$B$4:$F$29,3,FALSE)-$G563)/IF(H563&lt;0,ABS(H563),H563)</f>
        <v>-8.7122413434729307</v>
      </c>
      <c r="J563" s="152">
        <f>VLOOKUP(J$2,怪物属性!$B$4:$F$29,5,FALSE)/($F563-VLOOKUP(J$2,怪物属性!$B$4:$F$29,4,FALSE))</f>
        <v>1.364215894602635</v>
      </c>
      <c r="K563" s="153">
        <f>$E563/(VLOOKUP(K$2,怪物属性!$B$4:$F$29,3,FALSE)-$G563)/IF(J563&lt;0,ABS(J563),J563)</f>
        <v>-6.3746837168488391</v>
      </c>
      <c r="L563" s="152">
        <f>VLOOKUP(L$2,怪物属性!$B$4:$F$29,5,FALSE)/($F563-VLOOKUP(L$2,怪物属性!$B$4:$F$29,4,FALSE))</f>
        <v>2.1919889502762433</v>
      </c>
      <c r="M563" s="153">
        <f>$E563/(VLOOKUP(M$2,怪物属性!$B$4:$F$29,3,FALSE)-$G563)/IF(L563&lt;0,ABS(L563),L563)</f>
        <v>-4.3928455414855847</v>
      </c>
      <c r="N563" s="152">
        <f>VLOOKUP(N$2,怪物属性!$B$4:$F$29,5,FALSE)/($F563-VLOOKUP(N$2,怪物属性!$B$4:$F$29,4,FALSE))</f>
        <v>2.8984388703736186</v>
      </c>
      <c r="O563" s="153">
        <f>$E563/(VLOOKUP(O$2,怪物属性!$B$4:$F$29,3,FALSE)-$G563)/IF(N563&lt;0,ABS(N563),N563)</f>
        <v>-3.7222810463675935</v>
      </c>
      <c r="P563" s="152">
        <f>VLOOKUP(P$2,怪物属性!$B$4:$F$29,5,FALSE)/($F563-VLOOKUP(P$2,怪物属性!$B$4:$F$29,4,FALSE))</f>
        <v>4.0876192173990553</v>
      </c>
      <c r="Q563" s="153">
        <f>$E563/(VLOOKUP(Q$2,怪物属性!$B$4:$F$29,3,FALSE)-$G563)/IF(P563&lt;0,ABS(P563),P563)</f>
        <v>-3.0037025527550831</v>
      </c>
      <c r="R563" s="152">
        <f>VLOOKUP(R$2,怪物属性!$B$4:$F$29,5,FALSE)/($F563-VLOOKUP(R$2,怪物属性!$B$4:$F$29,4,FALSE))</f>
        <v>5.1089540052617251</v>
      </c>
      <c r="S563" s="153">
        <f>$E563/(VLOOKUP(S$2,怪物属性!$B$4:$F$29,3,FALSE)-$G563)/IF(R563&lt;0,ABS(R563),R563)</f>
        <v>-2.8143328155853027</v>
      </c>
      <c r="T563" s="152">
        <f>VLOOKUP(T$2,怪物属性!$B$4:$F$29,5,FALSE)/($F563-VLOOKUP(T$2,怪物属性!$B$4:$F$29,4,FALSE))</f>
        <v>6.7016054622624104</v>
      </c>
      <c r="U563" s="153">
        <f>$E563/(VLOOKUP(U$2,怪物属性!$B$4:$F$29,3,FALSE)-$G563)/IF(T563&lt;0,ABS(T563),T563)</f>
        <v>-2.5637811557453634</v>
      </c>
      <c r="V563" s="152">
        <f>VLOOKUP(V$2,怪物属性!$B$4:$F$29,5,FALSE)/($F563-VLOOKUP(V$2,怪物属性!$B$4:$F$29,4,FALSE))</f>
        <v>8</v>
      </c>
      <c r="W563" s="153">
        <f>$E563/(VLOOKUP(W$2,怪物属性!$B$4:$F$29,3,FALSE)-$G563)/IF(V563&lt;0,ABS(V563),V563)</f>
        <v>-2.6752664049355022</v>
      </c>
      <c r="X563" s="152">
        <f>VLOOKUP(X$2,怪物属性!$B$4:$F$29,5,FALSE)/($F563-VLOOKUP(X$2,怪物属性!$B$4:$F$29,4,FALSE))</f>
        <v>10.02839116719243</v>
      </c>
      <c r="Y563" s="153">
        <f>$E563/(VLOOKUP(Y$2,怪物属性!$B$4:$F$29,3,FALSE)-$G563)/IF(X563&lt;0,ABS(X563),X563)</f>
        <v>-2.8333556237567037</v>
      </c>
      <c r="Z563" s="152">
        <f>VLOOKUP(Z$2,怪物属性!$B$4:$F$29,5,FALSE)/($F563-VLOOKUP(Z$2,怪物属性!$B$4:$F$29,4,FALSE))</f>
        <v>11.672217353198949</v>
      </c>
      <c r="AA563" s="153">
        <f>$E563/(VLOOKUP(AA$2,怪物属性!$B$4:$F$29,3,FALSE)-$G563)/IF(Z563&lt;0,ABS(Z563),Z563)</f>
        <v>-3.6487742153476495</v>
      </c>
      <c r="AB563" s="152">
        <f>VLOOKUP(AB$2,怪物属性!$B$4:$F$29,5,FALSE)/($F563-VLOOKUP(AB$2,怪物属性!$B$4:$F$29,4,FALSE))</f>
        <v>20.107898144151921</v>
      </c>
      <c r="AC563" s="153">
        <f>$E563/(VLOOKUP(AC$2,怪物属性!$B$4:$F$29,3,FALSE)-$G563)/IF(AB563&lt;0,ABS(AB563),AB563)</f>
        <v>1.624796020076035</v>
      </c>
      <c r="AD563" s="152">
        <f>VLOOKUP(AD$2,怪物属性!$B$4:$F$29,5,FALSE)/($F563-VLOOKUP(AD$2,怪物属性!$B$4:$F$29,4,FALSE))</f>
        <v>23.358501056377182</v>
      </c>
      <c r="AE563" s="153">
        <f>$E563/(VLOOKUP(AE$2,怪物属性!$B$4:$F$29,3,FALSE)-$G563)/IF(AD563&lt;0,ABS(AD563),AD563)</f>
        <v>0.91727482958288908</v>
      </c>
      <c r="AF563" s="152">
        <f>VLOOKUP(AF$2,怪物属性!$B$4:$F$29,5,FALSE)/($F563-VLOOKUP(AF$2,怪物属性!$B$4:$F$29,4,FALSE))</f>
        <v>28.203261368856225</v>
      </c>
      <c r="AG563" s="153">
        <f>$E563/(VLOOKUP(AG$2,怪物属性!$B$4:$F$29,3,FALSE)-$G563)/IF(AF563&lt;0,ABS(AF563),AF563)</f>
        <v>0.56072731413120225</v>
      </c>
      <c r="AH563" s="152">
        <f>VLOOKUP(AH$2,怪物属性!$B$4:$F$29,5,FALSE)/($F563-VLOOKUP(AH$2,怪物属性!$B$4:$F$29,4,FALSE))</f>
        <v>32.349560674424126</v>
      </c>
      <c r="AI563" s="153">
        <f>$E563/(VLOOKUP(AI$2,怪物属性!$B$4:$F$29,3,FALSE)-$G563)/IF(AH563&lt;0,ABS(AH563),AH563)</f>
        <v>0.38701252129424629</v>
      </c>
      <c r="AJ563" s="152">
        <f>VLOOKUP(AJ$2,怪物属性!$B$4:$F$29,5,FALSE)/($F563-VLOOKUP(AJ$2,怪物属性!$B$4:$F$29,4,FALSE))</f>
        <v>38.452597882295002</v>
      </c>
      <c r="AK563" s="153">
        <f>$E563/(VLOOKUP(AK$2,怪物属性!$B$4:$F$29,3,FALSE)-$G563)/IF(AJ563&lt;0,ABS(AJ563),AJ563)</f>
        <v>0.26749075100723452</v>
      </c>
      <c r="AL563" s="152">
        <f>VLOOKUP(AL$2,怪物属性!$B$4:$F$29,5,FALSE)/($F563-VLOOKUP(AL$2,怪物属性!$B$4:$F$29,4,FALSE))</f>
        <v>44.011420505581931</v>
      </c>
      <c r="AM563" s="153">
        <f>$E563/(VLOOKUP(AM$2,怪物属性!$B$4:$F$29,3,FALSE)-$G563)/IF(AL563&lt;0,ABS(AL563),AL563)</f>
        <v>0.19572182370788982</v>
      </c>
      <c r="AN563" s="152">
        <f>VLOOKUP(AN$2,怪物属性!$B$4:$F$29,5,FALSE)/($F563-VLOOKUP(AN$2,怪物属性!$B$4:$F$29,4,FALSE))</f>
        <v>51.761064313410884</v>
      </c>
      <c r="AO563" s="153">
        <f>$E563/(VLOOKUP(AO$2,怪物属性!$B$4:$F$29,3,FALSE)-$G563)/IF(AN563&lt;0,ABS(AN563),AN563)</f>
        <v>0.14393472890643669</v>
      </c>
      <c r="AP563" s="152">
        <f>VLOOKUP(AP$2,怪物属性!$B$4:$F$29,5,FALSE)/($F563-VLOOKUP(AP$2,怪物属性!$B$4:$F$29,4,FALSE))</f>
        <v>58.721614802354921</v>
      </c>
      <c r="AQ563" s="153">
        <f>$E563/(VLOOKUP(AQ$2,怪物属性!$B$4:$F$29,3,FALSE)-$G563)/IF(AP563&lt;0,ABS(AP563),AP563)</f>
        <v>0.11063089707694292</v>
      </c>
      <c r="AR563" s="152">
        <f>VLOOKUP(AR$2,怪物属性!$B$4:$F$29,5,FALSE)/($F563-VLOOKUP(AR$2,怪物属性!$B$4:$F$29,4,FALSE))</f>
        <v>68.756119138897077</v>
      </c>
      <c r="AS563" s="153">
        <f>$E563/(VLOOKUP(AS$2,怪物属性!$B$4:$F$29,3,FALSE)-$G563)/IF(AR563&lt;0,ABS(AR563),AR563)</f>
        <v>8.3585112478461759E-2</v>
      </c>
      <c r="AT563" s="152">
        <f>VLOOKUP(AT$2,怪物属性!$B$4:$F$29,5,FALSE)/($F563-VLOOKUP(AT$2,怪物属性!$B$4:$F$29,4,FALSE))</f>
        <v>78.287013801756586</v>
      </c>
      <c r="AU563" s="153">
        <f>$E563/(VLOOKUP(AU$2,怪物属性!$B$4:$F$29,3,FALSE)-$G563)/IF(AT563&lt;0,ABS(AT563),AT563)</f>
        <v>6.4861898095074741E-2</v>
      </c>
      <c r="AV563" s="152">
        <f>VLOOKUP(AV$2,怪物属性!$B$4:$F$29,5,FALSE)/($F563-VLOOKUP(AV$2,怪物属性!$B$4:$F$29,4,FALSE))</f>
        <v>93.036320434487436</v>
      </c>
      <c r="AW563" s="153">
        <f>$E563/(VLOOKUP(AW$2,怪物属性!$B$4:$F$29,3,FALSE)-$G563)/IF(AV563&lt;0,ABS(AV563),AV563)</f>
        <v>4.8000280266530318E-2</v>
      </c>
      <c r="AX563" s="152">
        <f>VLOOKUP(AX$2,怪物属性!$B$4:$F$29,5,FALSE)/($F563-VLOOKUP(AX$2,怪物属性!$B$4:$F$29,4,FALSE))</f>
        <v>107.65275459098497</v>
      </c>
      <c r="AY563" s="153">
        <f>$E563/(VLOOKUP(AY$2,怪物属性!$B$4:$F$29,3,FALSE)-$G563)/IF(AX563&lt;0,ABS(AX563),AX563)</f>
        <v>3.6889691703371183E-2</v>
      </c>
      <c r="AZ563" s="152">
        <f>VLOOKUP(AZ$2,怪物属性!$B$4:$F$29,5,FALSE)/($F563-VLOOKUP(AZ$2,怪物属性!$B$4:$F$29,4,FALSE))</f>
        <v>132.71641791044777</v>
      </c>
      <c r="BA563" s="153">
        <f>$E563/(VLOOKUP(BA$2,怪物属性!$B$4:$F$29,3,FALSE)-$G563)/IF(AZ563&lt;0,ABS(AZ563),AZ563)</f>
        <v>2.596210964988439E-2</v>
      </c>
      <c r="BB563" s="152">
        <f>VLOOKUP(BB$2,怪物属性!$B$4:$F$29,5,FALSE)/($F563-VLOOKUP(BB$2,怪物属性!$B$4:$F$29,4,FALSE))</f>
        <v>167.4765625</v>
      </c>
      <c r="BC563" s="153">
        <f>$E563/(VLOOKUP(BC$2,怪物属性!$B$4:$F$29,3,FALSE)-$G563)/IF(BB563&lt;0,ABS(BB563),BB563)</f>
        <v>1.7749690574694745E-2</v>
      </c>
      <c r="BD563" s="152">
        <f>VLOOKUP(BD$2,怪物属性!$B$4:$F$29,5,FALSE)/($F563-VLOOKUP(BD$2,怪物属性!$B$4:$F$29,4,FALSE))</f>
        <v>296.03199268738575</v>
      </c>
      <c r="BE563" s="153">
        <f>$E563/(VLOOKUP(BE$2,怪物属性!$B$4:$F$29,3,FALSE)-$G563)/IF(BD563&lt;0,ABS(BD563),BD563)</f>
        <v>7.9551336971907805E-3</v>
      </c>
    </row>
    <row r="564" spans="1:57" x14ac:dyDescent="0.15">
      <c r="A564" s="30">
        <f>VLOOKUP(B564,装备升级!W:AB,静态模拟!C564+1,FALSE)+IF(静态模拟!D564=0,0,VLOOKUP(B564,装备强化!AP:AZ,静态模拟!D564+1,FALSE))</f>
        <v>59289</v>
      </c>
      <c r="B564" s="149">
        <v>50</v>
      </c>
      <c r="C564" s="149">
        <v>1</v>
      </c>
      <c r="D564" s="149">
        <v>8</v>
      </c>
      <c r="E564" s="149">
        <f t="shared" si="25"/>
        <v>38190</v>
      </c>
      <c r="F564" s="22">
        <f t="shared" si="26"/>
        <v>12730</v>
      </c>
      <c r="G564" s="22">
        <f t="shared" si="27"/>
        <v>6365</v>
      </c>
      <c r="H564" s="152">
        <f>VLOOKUP(H$2,怪物属性!$B$4:$F$29,5,FALSE)/($F564-VLOOKUP(H$2,怪物属性!$B$4:$F$29,4,FALSE))</f>
        <v>0.90966122961104146</v>
      </c>
      <c r="I564" s="153">
        <f>$E564/(VLOOKUP(I$2,怪物属性!$B$4:$F$29,3,FALSE)-$G564)/IF(H564&lt;0,ABS(H564),H564)</f>
        <v>-8.7173301638217424</v>
      </c>
      <c r="J564" s="152">
        <f>VLOOKUP(J$2,怪物属性!$B$4:$F$29,5,FALSE)/($F564-VLOOKUP(J$2,怪物属性!$B$4:$F$29,4,FALSE))</f>
        <v>1.3630573248407643</v>
      </c>
      <c r="K564" s="153">
        <f>$E564/(VLOOKUP(K$2,怪物属性!$B$4:$F$29,3,FALSE)-$G564)/IF(J564&lt;0,ABS(J564),J564)</f>
        <v>-6.3778504885640075</v>
      </c>
      <c r="L564" s="152">
        <f>VLOOKUP(L$2,怪物属性!$B$4:$F$29,5,FALSE)/($F564-VLOOKUP(L$2,怪物属性!$B$4:$F$29,4,FALSE))</f>
        <v>2.1900983267207175</v>
      </c>
      <c r="M564" s="153">
        <f>$E564/(VLOOKUP(M$2,怪物属性!$B$4:$F$29,3,FALSE)-$G564)/IF(L564&lt;0,ABS(L564),L564)</f>
        <v>-4.3945497105387528</v>
      </c>
      <c r="N564" s="152">
        <f>VLOOKUP(N$2,怪物属性!$B$4:$F$29,5,FALSE)/($F564-VLOOKUP(N$2,怪物属性!$B$4:$F$29,4,FALSE))</f>
        <v>2.8958990536277605</v>
      </c>
      <c r="O564" s="153">
        <f>$E564/(VLOOKUP(O$2,怪物属性!$B$4:$F$29,3,FALSE)-$G564)/IF(N564&lt;0,ABS(N564),N564)</f>
        <v>-3.7232112871499057</v>
      </c>
      <c r="P564" s="152">
        <f>VLOOKUP(P$2,怪物属性!$B$4:$F$29,5,FALSE)/($F564-VLOOKUP(P$2,怪物属性!$B$4:$F$29,4,FALSE))</f>
        <v>4.0839789829904714</v>
      </c>
      <c r="Q564" s="153">
        <f>$E564/(VLOOKUP(Q$2,怪物属性!$B$4:$F$29,3,FALSE)-$G564)/IF(P564&lt;0,ABS(P564),P564)</f>
        <v>-3.0039108479183319</v>
      </c>
      <c r="R564" s="152">
        <f>VLOOKUP(R$2,怪物属性!$B$4:$F$29,5,FALSE)/($F564-VLOOKUP(R$2,怪物属性!$B$4:$F$29,4,FALSE))</f>
        <v>5.1043233934559957</v>
      </c>
      <c r="S564" s="153">
        <f>$E564/(VLOOKUP(S$2,怪物属性!$B$4:$F$29,3,FALSE)-$G564)/IF(R564&lt;0,ABS(R564),R564)</f>
        <v>-2.8137994405981974</v>
      </c>
      <c r="T564" s="152">
        <f>VLOOKUP(T$2,怪物属性!$B$4:$F$29,5,FALSE)/($F564-VLOOKUP(T$2,怪物属性!$B$4:$F$29,4,FALSE))</f>
        <v>6.6954277286135691</v>
      </c>
      <c r="U564" s="153">
        <f>$E564/(VLOOKUP(U$2,怪物属性!$B$4:$F$29,3,FALSE)-$G564)/IF(T564&lt;0,ABS(T564),T564)</f>
        <v>-2.5623955521895407</v>
      </c>
      <c r="V564" s="152">
        <f>VLOOKUP(V$2,怪物属性!$B$4:$F$29,5,FALSE)/($F564-VLOOKUP(V$2,怪物属性!$B$4:$F$29,4,FALSE))</f>
        <v>7.9924953095684801</v>
      </c>
      <c r="W564" s="153">
        <f>$E564/(VLOOKUP(W$2,怪物属性!$B$4:$F$29,3,FALSE)-$G564)/IF(V564&lt;0,ABS(V564),V564)</f>
        <v>-2.6723894823077163</v>
      </c>
      <c r="X564" s="152">
        <f>VLOOKUP(X$2,怪物属性!$B$4:$F$29,5,FALSE)/($F564-VLOOKUP(X$2,怪物属性!$B$4:$F$29,4,FALSE))</f>
        <v>10.018813866870405</v>
      </c>
      <c r="Y564" s="153">
        <f>$E564/(VLOOKUP(Y$2,怪物属性!$B$4:$F$29,3,FALSE)-$G564)/IF(X564&lt;0,ABS(X564),X564)</f>
        <v>-2.827765932233492</v>
      </c>
      <c r="Z564" s="152">
        <f>VLOOKUP(Z$2,怪物属性!$B$4:$F$29,5,FALSE)/($F564-VLOOKUP(Z$2,怪物属性!$B$4:$F$29,4,FALSE))</f>
        <v>11.660861951551707</v>
      </c>
      <c r="AA564" s="153">
        <f>$E564/(VLOOKUP(AA$2,怪物属性!$B$4:$F$29,3,FALSE)-$G564)/IF(Z564&lt;0,ABS(Z564),Z564)</f>
        <v>-3.6349146135147539</v>
      </c>
      <c r="AB564" s="152">
        <f>VLOOKUP(AB$2,怪物属性!$B$4:$F$29,5,FALSE)/($F564-VLOOKUP(AB$2,怪物属性!$B$4:$F$29,4,FALSE))</f>
        <v>20.086225479629231</v>
      </c>
      <c r="AC564" s="153">
        <f>$E564/(VLOOKUP(AC$2,怪物属性!$B$4:$F$29,3,FALSE)-$G564)/IF(AB564&lt;0,ABS(AB564),AB564)</f>
        <v>1.6348262785976049</v>
      </c>
      <c r="AD564" s="152">
        <f>VLOOKUP(AD$2,怪物属性!$B$4:$F$29,5,FALSE)/($F564-VLOOKUP(AD$2,怪物属性!$B$4:$F$29,4,FALSE))</f>
        <v>23.332555814728423</v>
      </c>
      <c r="AE564" s="153">
        <f>$E564/(VLOOKUP(AE$2,怪物属性!$B$4:$F$29,3,FALSE)-$G564)/IF(AD564&lt;0,ABS(AD564),AD564)</f>
        <v>0.92160406897235858</v>
      </c>
      <c r="AF564" s="152">
        <f>VLOOKUP(AF$2,怪物属性!$B$4:$F$29,5,FALSE)/($F564-VLOOKUP(AF$2,怪物属性!$B$4:$F$29,4,FALSE))</f>
        <v>28.170910759348473</v>
      </c>
      <c r="AG564" s="153">
        <f>$E564/(VLOOKUP(AG$2,怪物属性!$B$4:$F$29,3,FALSE)-$G564)/IF(AF564&lt;0,ABS(AF564),AF564)</f>
        <v>0.56297912009223983</v>
      </c>
      <c r="AH564" s="152">
        <f>VLOOKUP(AH$2,怪物属性!$B$4:$F$29,5,FALSE)/($F564-VLOOKUP(AH$2,怪物属性!$B$4:$F$29,4,FALSE))</f>
        <v>32.311195445920305</v>
      </c>
      <c r="AI564" s="153">
        <f>$E564/(VLOOKUP(AI$2,怪物属性!$B$4:$F$29,3,FALSE)-$G564)/IF(AH564&lt;0,ABS(AH564),AH564)</f>
        <v>0.38841382514242068</v>
      </c>
      <c r="AJ564" s="152">
        <f>VLOOKUP(AJ$2,怪物属性!$B$4:$F$29,5,FALSE)/($F564-VLOOKUP(AJ$2,怪物属性!$B$4:$F$29,4,FALSE))</f>
        <v>38.40531234628628</v>
      </c>
      <c r="AK564" s="153">
        <f>$E564/(VLOOKUP(AK$2,怪物属性!$B$4:$F$29,3,FALSE)-$G564)/IF(AJ564&lt;0,ABS(AJ564),AJ564)</f>
        <v>0.26839235714975357</v>
      </c>
      <c r="AL564" s="152">
        <f>VLOOKUP(AL$2,怪物属性!$B$4:$F$29,5,FALSE)/($F564-VLOOKUP(AL$2,怪物属性!$B$4:$F$29,4,FALSE))</f>
        <v>43.955017301038062</v>
      </c>
      <c r="AM564" s="153">
        <f>$E564/(VLOOKUP(AM$2,怪物属性!$B$4:$F$29,3,FALSE)-$G564)/IF(AL564&lt;0,ABS(AL564),AL564)</f>
        <v>0.19634865379457941</v>
      </c>
      <c r="AN564" s="152">
        <f>VLOOKUP(AN$2,怪物属性!$B$4:$F$29,5,FALSE)/($F564-VLOOKUP(AN$2,怪物属性!$B$4:$F$29,4,FALSE))</f>
        <v>51.691948190679661</v>
      </c>
      <c r="AO564" s="153">
        <f>$E564/(VLOOKUP(AO$2,怪物属性!$B$4:$F$29,3,FALSE)-$G564)/IF(AN564&lt;0,ABS(AN564),AN564)</f>
        <v>0.14438143071077633</v>
      </c>
      <c r="AP564" s="152">
        <f>VLOOKUP(AP$2,怪物属性!$B$4:$F$29,5,FALSE)/($F564-VLOOKUP(AP$2,怪物属性!$B$4:$F$29,4,FALSE))</f>
        <v>58.639417693169094</v>
      </c>
      <c r="AQ564" s="153">
        <f>$E564/(VLOOKUP(AQ$2,怪物属性!$B$4:$F$29,3,FALSE)-$G564)/IF(AP564&lt;0,ABS(AP564),AP564)</f>
        <v>0.11096752504151194</v>
      </c>
      <c r="AR564" s="152">
        <f>VLOOKUP(AR$2,怪物属性!$B$4:$F$29,5,FALSE)/($F564-VLOOKUP(AR$2,怪物属性!$B$4:$F$29,4,FALSE))</f>
        <v>68.654888103651359</v>
      </c>
      <c r="AS564" s="153">
        <f>$E564/(VLOOKUP(AS$2,怪物属性!$B$4:$F$29,3,FALSE)-$G564)/IF(AR564&lt;0,ABS(AR564),AR564)</f>
        <v>8.3837296951902257E-2</v>
      </c>
      <c r="AT564" s="152">
        <f>VLOOKUP(AT$2,怪物属性!$B$4:$F$29,5,FALSE)/($F564-VLOOKUP(AT$2,怪物属性!$B$4:$F$29,4,FALSE))</f>
        <v>78.164422173504548</v>
      </c>
      <c r="AU564" s="153">
        <f>$E564/(VLOOKUP(AU$2,怪物属性!$B$4:$F$29,3,FALSE)-$G564)/IF(AT564&lt;0,ABS(AT564),AT564)</f>
        <v>6.5057983743158757E-2</v>
      </c>
      <c r="AV564" s="152">
        <f>VLOOKUP(AV$2,怪物属性!$B$4:$F$29,5,FALSE)/($F564-VLOOKUP(AV$2,怪物属性!$B$4:$F$29,4,FALSE))</f>
        <v>92.878685191460519</v>
      </c>
      <c r="AW564" s="153">
        <f>$E564/(VLOOKUP(AW$2,怪物属性!$B$4:$F$29,3,FALSE)-$G564)/IF(AV564&lt;0,ABS(AV564),AV564)</f>
        <v>4.8147720290022684E-2</v>
      </c>
      <c r="AX564" s="152">
        <f>VLOOKUP(AX$2,怪物属性!$B$4:$F$29,5,FALSE)/($F564-VLOOKUP(AX$2,怪物属性!$B$4:$F$29,4,FALSE))</f>
        <v>107.45343454915756</v>
      </c>
      <c r="AY564" s="153">
        <f>$E564/(VLOOKUP(AY$2,怪物属性!$B$4:$F$29,3,FALSE)-$G564)/IF(AX564&lt;0,ABS(AX564),AX564)</f>
        <v>3.7006431250520638E-2</v>
      </c>
      <c r="AZ564" s="152">
        <f>VLOOKUP(AZ$2,怪物属性!$B$4:$F$29,5,FALSE)/($F564-VLOOKUP(AZ$2,怪物属性!$B$4:$F$29,4,FALSE))</f>
        <v>132.43404255319149</v>
      </c>
      <c r="BA564" s="153">
        <f>$E564/(VLOOKUP(BA$2,怪物属性!$B$4:$F$29,3,FALSE)-$G564)/IF(AZ564&lt;0,ABS(AZ564),AZ564)</f>
        <v>2.6049680521225235E-2</v>
      </c>
      <c r="BB564" s="152">
        <f>VLOOKUP(BB$2,怪物属性!$B$4:$F$29,5,FALSE)/($F564-VLOOKUP(BB$2,怪物属性!$B$4:$F$29,4,FALSE))</f>
        <v>167.04155844155844</v>
      </c>
      <c r="BC564" s="153">
        <f>$E564/(VLOOKUP(BC$2,怪物属性!$B$4:$F$29,3,FALSE)-$G564)/IF(BB564&lt;0,ABS(BB564),BB564)</f>
        <v>1.7816843870172495E-2</v>
      </c>
      <c r="BD564" s="152">
        <f>VLOOKUP(BD$2,怪物属性!$B$4:$F$29,5,FALSE)/($F564-VLOOKUP(BD$2,怪物属性!$B$4:$F$29,4,FALSE))</f>
        <v>294.68516833484989</v>
      </c>
      <c r="BE564" s="153">
        <f>$E564/(VLOOKUP(BE$2,怪物属性!$B$4:$F$29,3,FALSE)-$G564)/IF(BD564&lt;0,ABS(BD564),BD564)</f>
        <v>8.0002429327814019E-3</v>
      </c>
    </row>
    <row r="565" spans="1:57" x14ac:dyDescent="0.15">
      <c r="A565" s="30">
        <f>VLOOKUP(B565,装备升级!W:AB,静态模拟!C565+1,FALSE)+IF(静态模拟!D565=0,0,VLOOKUP(B565,装备强化!AP:AZ,静态模拟!D565+1,FALSE))</f>
        <v>79361</v>
      </c>
      <c r="B565" s="149">
        <v>50</v>
      </c>
      <c r="C565" s="149">
        <v>1</v>
      </c>
      <c r="D565" s="149">
        <v>9</v>
      </c>
      <c r="E565" s="149">
        <f t="shared" si="25"/>
        <v>38220</v>
      </c>
      <c r="F565" s="22">
        <f t="shared" si="26"/>
        <v>12740</v>
      </c>
      <c r="G565" s="22">
        <f t="shared" si="27"/>
        <v>6370</v>
      </c>
      <c r="H565" s="152">
        <f>VLOOKUP(H$2,怪物属性!$B$4:$F$29,5,FALSE)/($F565-VLOOKUP(H$2,怪物属性!$B$4:$F$29,4,FALSE))</f>
        <v>0.90890096113664853</v>
      </c>
      <c r="I565" s="153">
        <f>$E565/(VLOOKUP(I$2,怪物属性!$B$4:$F$29,3,FALSE)-$G565)/IF(H565&lt;0,ABS(H565),H565)</f>
        <v>-8.7224198728264994</v>
      </c>
      <c r="J565" s="152">
        <f>VLOOKUP(J$2,怪物属性!$B$4:$F$29,5,FALSE)/($F565-VLOOKUP(J$2,怪物属性!$B$4:$F$29,4,FALSE))</f>
        <v>1.3619007212558336</v>
      </c>
      <c r="K565" s="153">
        <f>$E565/(VLOOKUP(K$2,怪物属性!$B$4:$F$29,3,FALSE)-$G565)/IF(J565&lt;0,ABS(J565),J565)</f>
        <v>-6.3810185598381599</v>
      </c>
      <c r="L565" s="152">
        <f>VLOOKUP(L$2,怪物属性!$B$4:$F$29,5,FALSE)/($F565-VLOOKUP(L$2,怪物属性!$B$4:$F$29,4,FALSE))</f>
        <v>2.1882109617373318</v>
      </c>
      <c r="M565" s="153">
        <f>$E565/(VLOOKUP(M$2,怪物属性!$B$4:$F$29,3,FALSE)-$G565)/IF(L565&lt;0,ABS(L565),L565)</f>
        <v>-4.3962555377341479</v>
      </c>
      <c r="N565" s="152">
        <f>VLOOKUP(N$2,怪物属性!$B$4:$F$29,5,FALSE)/($F565-VLOOKUP(N$2,怪物属性!$B$4:$F$29,4,FALSE))</f>
        <v>2.8933636841183681</v>
      </c>
      <c r="O565" s="153">
        <f>$E565/(VLOOKUP(O$2,怪物属性!$B$4:$F$29,3,FALSE)-$G565)/IF(N565&lt;0,ABS(N565),N565)</f>
        <v>-3.7241440238449584</v>
      </c>
      <c r="P565" s="152">
        <f>VLOOKUP(P$2,怪物属性!$B$4:$F$29,5,FALSE)/($F565-VLOOKUP(P$2,怪物属性!$B$4:$F$29,4,FALSE))</f>
        <v>4.080345226443634</v>
      </c>
      <c r="Q565" s="153">
        <f>$E565/(VLOOKUP(Q$2,怪物属性!$B$4:$F$29,3,FALSE)-$G565)/IF(P565&lt;0,ABS(P565),P565)</f>
        <v>-3.0041226711863445</v>
      </c>
      <c r="R565" s="152">
        <f>VLOOKUP(R$2,怪物属性!$B$4:$F$29,5,FALSE)/($F565-VLOOKUP(R$2,怪物属性!$B$4:$F$29,4,FALSE))</f>
        <v>5.0997011681608262</v>
      </c>
      <c r="S565" s="153">
        <f>$E565/(VLOOKUP(S$2,怪物属性!$B$4:$F$29,3,FALSE)-$G565)/IF(R565&lt;0,ABS(R565),R565)</f>
        <v>-2.813272067080931</v>
      </c>
      <c r="T565" s="152">
        <f>VLOOKUP(T$2,怪物属性!$B$4:$F$29,5,FALSE)/($F565-VLOOKUP(T$2,怪物属性!$B$4:$F$29,4,FALSE))</f>
        <v>6.6892613741020446</v>
      </c>
      <c r="U565" s="153">
        <f>$E565/(VLOOKUP(U$2,怪物属性!$B$4:$F$29,3,FALSE)-$G565)/IF(T565&lt;0,ABS(T565),T565)</f>
        <v>-2.5610198620614337</v>
      </c>
      <c r="V565" s="152">
        <f>VLOOKUP(V$2,怪物属性!$B$4:$F$29,5,FALSE)/($F565-VLOOKUP(V$2,怪物属性!$B$4:$F$29,4,FALSE))</f>
        <v>7.9850046860356141</v>
      </c>
      <c r="W565" s="153">
        <f>$E565/(VLOOKUP(W$2,怪物属性!$B$4:$F$29,3,FALSE)-$G565)/IF(V565&lt;0,ABS(V565),V565)</f>
        <v>-2.6695325326190269</v>
      </c>
      <c r="X565" s="152">
        <f>VLOOKUP(X$2,怪物属性!$B$4:$F$29,5,FALSE)/($F565-VLOOKUP(X$2,怪物属性!$B$4:$F$29,4,FALSE))</f>
        <v>10.009254842095221</v>
      </c>
      <c r="Y565" s="153">
        <f>$E565/(VLOOKUP(Y$2,怪物属性!$B$4:$F$29,3,FALSE)-$G565)/IF(X565&lt;0,ABS(X565),X565)</f>
        <v>-2.8222217811882246</v>
      </c>
      <c r="Z565" s="152">
        <f>VLOOKUP(Z$2,怪物属性!$B$4:$F$29,5,FALSE)/($F565-VLOOKUP(Z$2,怪物属性!$B$4:$F$29,4,FALSE))</f>
        <v>11.64952862280105</v>
      </c>
      <c r="AA565" s="153">
        <f>$E565/(VLOOKUP(AA$2,怪物属性!$B$4:$F$29,3,FALSE)-$G565)/IF(Z565&lt;0,ABS(Z565),Z565)</f>
        <v>-3.6212135125372105</v>
      </c>
      <c r="AB565" s="152">
        <f>VLOOKUP(AB$2,怪物属性!$B$4:$F$29,5,FALSE)/($F565-VLOOKUP(AB$2,怪物属性!$B$4:$F$29,4,FALSE))</f>
        <v>20.064599483204134</v>
      </c>
      <c r="AC565" s="153">
        <f>$E565/(VLOOKUP(AC$2,怪物属性!$B$4:$F$29,3,FALSE)-$G565)/IF(AB565&lt;0,ABS(AB565),AB565)</f>
        <v>1.6449459344941595</v>
      </c>
      <c r="AD565" s="152">
        <f>VLOOKUP(AD$2,怪物属性!$B$4:$F$29,5,FALSE)/($F565-VLOOKUP(AD$2,怪物属性!$B$4:$F$29,4,FALSE))</f>
        <v>23.306668146011319</v>
      </c>
      <c r="AE565" s="153">
        <f>$E565/(VLOOKUP(AE$2,怪物属性!$B$4:$F$29,3,FALSE)-$G565)/IF(AD565&lt;0,ABS(AD565),AD565)</f>
        <v>0.92595936634029552</v>
      </c>
      <c r="AF565" s="152">
        <f>VLOOKUP(AF$2,怪物属性!$B$4:$F$29,5,FALSE)/($F565-VLOOKUP(AF$2,怪物属性!$B$4:$F$29,4,FALSE))</f>
        <v>28.138634280476627</v>
      </c>
      <c r="AG565" s="153">
        <f>$E565/(VLOOKUP(AG$2,怪物属性!$B$4:$F$29,3,FALSE)-$G565)/IF(AF565&lt;0,ABS(AF565),AF565)</f>
        <v>0.56524131353394191</v>
      </c>
      <c r="AH565" s="152">
        <f>VLOOKUP(AH$2,怪物属性!$B$4:$F$29,5,FALSE)/($F565-VLOOKUP(AH$2,怪物属性!$B$4:$F$29,4,FALSE))</f>
        <v>32.272921108742004</v>
      </c>
      <c r="AI565" s="153">
        <f>$E565/(VLOOKUP(AI$2,怪物属性!$B$4:$F$29,3,FALSE)-$G565)/IF(AH565&lt;0,ABS(AH565),AH565)</f>
        <v>0.38982046648025642</v>
      </c>
      <c r="AJ565" s="152">
        <f>VLOOKUP(AJ$2,怪物属性!$B$4:$F$29,5,FALSE)/($F565-VLOOKUP(AJ$2,怪物属性!$B$4:$F$29,4,FALSE))</f>
        <v>38.358142962417098</v>
      </c>
      <c r="AK565" s="153">
        <f>$E565/(VLOOKUP(AK$2,怪物属性!$B$4:$F$29,3,FALSE)-$G565)/IF(AJ565&lt;0,ABS(AJ565),AJ565)</f>
        <v>0.26929691929691929</v>
      </c>
      <c r="AL565" s="152">
        <f>VLOOKUP(AL$2,怪物属性!$B$4:$F$29,5,FALSE)/($F565-VLOOKUP(AL$2,怪物属性!$B$4:$F$29,4,FALSE))</f>
        <v>43.898758479457314</v>
      </c>
      <c r="AM565" s="153">
        <f>$E565/(VLOOKUP(AM$2,怪物属性!$B$4:$F$29,3,FALSE)-$G565)/IF(AL565&lt;0,ABS(AL565),AL565)</f>
        <v>0.19697729783351059</v>
      </c>
      <c r="AN565" s="152">
        <f>VLOOKUP(AN$2,怪物属性!$B$4:$F$29,5,FALSE)/($F565-VLOOKUP(AN$2,怪物属性!$B$4:$F$29,4,FALSE))</f>
        <v>51.623016402186956</v>
      </c>
      <c r="AO565" s="153">
        <f>$E565/(VLOOKUP(AO$2,怪物属性!$B$4:$F$29,3,FALSE)-$G565)/IF(AN565&lt;0,ABS(AN565),AN565)</f>
        <v>0.14482930953409978</v>
      </c>
      <c r="AP565" s="152">
        <f>VLOOKUP(AP$2,怪物属性!$B$4:$F$29,5,FALSE)/($F565-VLOOKUP(AP$2,怪物属性!$B$4:$F$29,4,FALSE))</f>
        <v>58.557450377411236</v>
      </c>
      <c r="AQ565" s="153">
        <f>$E565/(VLOOKUP(AQ$2,怪物属性!$B$4:$F$29,3,FALSE)-$G565)/IF(AP565&lt;0,ABS(AP565),AP565)</f>
        <v>0.11130497130997151</v>
      </c>
      <c r="AR565" s="152">
        <f>VLOOKUP(AR$2,怪物属性!$B$4:$F$29,5,FALSE)/($F565-VLOOKUP(AR$2,怪物属性!$B$4:$F$29,4,FALSE))</f>
        <v>68.553954719200235</v>
      </c>
      <c r="AS565" s="153">
        <f>$E565/(VLOOKUP(AS$2,怪物属性!$B$4:$F$29,3,FALSE)-$G565)/IF(AR565&lt;0,ABS(AR565),AR565)</f>
        <v>8.4090055868627986E-2</v>
      </c>
      <c r="AT565" s="152">
        <f>VLOOKUP(AT$2,怪物属性!$B$4:$F$29,5,FALSE)/($F565-VLOOKUP(AT$2,怪物属性!$B$4:$F$29,4,FALSE))</f>
        <v>78.042213883677292</v>
      </c>
      <c r="AU565" s="153">
        <f>$E565/(VLOOKUP(AU$2,怪物属性!$B$4:$F$29,3,FALSE)-$G565)/IF(AT565&lt;0,ABS(AT565),AT565)</f>
        <v>6.525449082771044E-2</v>
      </c>
      <c r="AV565" s="152">
        <f>VLOOKUP(AV$2,怪物属性!$B$4:$F$29,5,FALSE)/($F565-VLOOKUP(AV$2,怪物属性!$B$4:$F$29,4,FALSE))</f>
        <v>92.721583220568334</v>
      </c>
      <c r="AW565" s="153">
        <f>$E565/(VLOOKUP(AW$2,怪物属性!$B$4:$F$29,3,FALSE)-$G565)/IF(AV565&lt;0,ABS(AV565),AV565)</f>
        <v>4.8295461303696122E-2</v>
      </c>
      <c r="AX565" s="152">
        <f>VLOOKUP(AX$2,怪物属性!$B$4:$F$29,5,FALSE)/($F565-VLOOKUP(AX$2,怪物属性!$B$4:$F$29,4,FALSE))</f>
        <v>107.25485122897801</v>
      </c>
      <c r="AY565" s="153">
        <f>$E565/(VLOOKUP(AY$2,怪物属性!$B$4:$F$29,3,FALSE)-$G565)/IF(AX565&lt;0,ABS(AX565),AX565)</f>
        <v>3.7123400117772314E-2</v>
      </c>
      <c r="AZ565" s="152">
        <f>VLOOKUP(AZ$2,怪物属性!$B$4:$F$29,5,FALSE)/($F565-VLOOKUP(AZ$2,怪物属性!$B$4:$F$29,4,FALSE))</f>
        <v>132.15286624203821</v>
      </c>
      <c r="BA565" s="153">
        <f>$E565/(VLOOKUP(BA$2,怪物属性!$B$4:$F$29,3,FALSE)-$G565)/IF(AZ565&lt;0,ABS(AZ565),AZ565)</f>
        <v>2.6137417651675505E-2</v>
      </c>
      <c r="BB565" s="152">
        <f>VLOOKUP(BB$2,怪物属性!$B$4:$F$29,5,FALSE)/($F565-VLOOKUP(BB$2,怪物属性!$B$4:$F$29,4,FALSE))</f>
        <v>166.60880829015545</v>
      </c>
      <c r="BC565" s="153">
        <f>$E565/(VLOOKUP(BC$2,怪物属性!$B$4:$F$29,3,FALSE)-$G565)/IF(BB565&lt;0,ABS(BB565),BB565)</f>
        <v>1.7884122253302957E-2</v>
      </c>
      <c r="BD565" s="152">
        <f>VLOOKUP(BD$2,怪物属性!$B$4:$F$29,5,FALSE)/($F565-VLOOKUP(BD$2,怪物属性!$B$4:$F$29,4,FALSE))</f>
        <v>293.35054347826087</v>
      </c>
      <c r="BE565" s="153">
        <f>$E565/(VLOOKUP(BE$2,怪物属性!$B$4:$F$29,3,FALSE)-$G565)/IF(BD565&lt;0,ABS(BD565),BD565)</f>
        <v>8.045437225887556E-3</v>
      </c>
    </row>
    <row r="566" spans="1:57" x14ac:dyDescent="0.15">
      <c r="A566" s="30">
        <f>VLOOKUP(B566,装备升级!W:AB,静态模拟!C566+1,FALSE)+IF(静态模拟!D566=0,0,VLOOKUP(B566,装备强化!AP:AZ,静态模拟!D566+1,FALSE))</f>
        <v>106676</v>
      </c>
      <c r="B566" s="149">
        <v>50</v>
      </c>
      <c r="C566" s="149">
        <v>1</v>
      </c>
      <c r="D566" s="149">
        <v>10</v>
      </c>
      <c r="E566" s="149">
        <f t="shared" si="25"/>
        <v>38250</v>
      </c>
      <c r="F566" s="22">
        <f t="shared" si="26"/>
        <v>12750</v>
      </c>
      <c r="G566" s="22">
        <f t="shared" si="27"/>
        <v>6375</v>
      </c>
      <c r="H566" s="152">
        <f>VLOOKUP(H$2,怪物属性!$B$4:$F$29,5,FALSE)/($F566-VLOOKUP(H$2,怪物属性!$B$4:$F$29,4,FALSE))</f>
        <v>0.90814196242171186</v>
      </c>
      <c r="I566" s="153">
        <f>$E566/(VLOOKUP(I$2,怪物属性!$B$4:$F$29,3,FALSE)-$G566)/IF(H566&lt;0,ABS(H566),H566)</f>
        <v>-8.7275104677251107</v>
      </c>
      <c r="J566" s="152">
        <f>VLOOKUP(J$2,怪物属性!$B$4:$F$29,5,FALSE)/($F566-VLOOKUP(J$2,怪物属性!$B$4:$F$29,4,FALSE))</f>
        <v>1.360746078846969</v>
      </c>
      <c r="K566" s="153">
        <f>$E566/(VLOOKUP(K$2,怪物属性!$B$4:$F$29,3,FALSE)-$G566)/IF(J566&lt;0,ABS(J566),J566)</f>
        <v>-6.3841879262440013</v>
      </c>
      <c r="L566" s="152">
        <f>VLOOKUP(L$2,怪物属性!$B$4:$F$29,5,FALSE)/($F566-VLOOKUP(L$2,怪物属性!$B$4:$F$29,4,FALSE))</f>
        <v>2.1863268469089032</v>
      </c>
      <c r="M566" s="153">
        <f>$E566/(VLOOKUP(M$2,怪物属性!$B$4:$F$29,3,FALSE)-$G566)/IF(L566&lt;0,ABS(L566),L566)</f>
        <v>-4.3979630168193493</v>
      </c>
      <c r="N566" s="152">
        <f>VLOOKUP(N$2,怪物属性!$B$4:$F$29,5,FALSE)/($F566-VLOOKUP(N$2,怪物属性!$B$4:$F$29,4,FALSE))</f>
        <v>2.8908327501749476</v>
      </c>
      <c r="O566" s="153">
        <f>$E566/(VLOOKUP(O$2,怪物属性!$B$4:$F$29,3,FALSE)-$G566)/IF(N566&lt;0,ABS(N566),N566)</f>
        <v>-3.7250792459125792</v>
      </c>
      <c r="P566" s="152">
        <f>VLOOKUP(P$2,怪物属性!$B$4:$F$29,5,FALSE)/($F566-VLOOKUP(P$2,怪物属性!$B$4:$F$29,4,FALSE))</f>
        <v>4.0767179304827099</v>
      </c>
      <c r="Q566" s="153">
        <f>$E566/(VLOOKUP(Q$2,怪物属性!$B$4:$F$29,3,FALSE)-$G566)/IF(P566&lt;0,ABS(P566),P566)</f>
        <v>-3.0043380056133717</v>
      </c>
      <c r="R566" s="152">
        <f>VLOOKUP(R$2,怪物属性!$B$4:$F$29,5,FALSE)/($F566-VLOOKUP(R$2,怪物属性!$B$4:$F$29,4,FALSE))</f>
        <v>5.0950873066135891</v>
      </c>
      <c r="S566" s="153">
        <f>$E566/(VLOOKUP(S$2,怪物属性!$B$4:$F$29,3,FALSE)-$G566)/IF(R566&lt;0,ABS(R566),R566)</f>
        <v>-2.8127506613047486</v>
      </c>
      <c r="T566" s="152">
        <f>VLOOKUP(T$2,怪物属性!$B$4:$F$29,5,FALSE)/($F566-VLOOKUP(T$2,怪物属性!$B$4:$F$29,4,FALSE))</f>
        <v>6.6831063673168938</v>
      </c>
      <c r="U566" s="153">
        <f>$E566/(VLOOKUP(U$2,怪物属性!$B$4:$F$29,3,FALSE)-$G566)/IF(T566&lt;0,ABS(T566),T566)</f>
        <v>-2.5596540188577266</v>
      </c>
      <c r="V566" s="152">
        <f>VLOOKUP(V$2,怪物属性!$B$4:$F$29,5,FALSE)/($F566-VLOOKUP(V$2,怪物属性!$B$4:$F$29,4,FALSE))</f>
        <v>7.9775280898876408</v>
      </c>
      <c r="W566" s="153">
        <f>$E566/(VLOOKUP(W$2,怪物属性!$B$4:$F$29,3,FALSE)-$G566)/IF(V566&lt;0,ABS(V566),V566)</f>
        <v>-2.666695389243134</v>
      </c>
      <c r="X566" s="152">
        <f>VLOOKUP(X$2,怪物属性!$B$4:$F$29,5,FALSE)/($F566-VLOOKUP(X$2,怪物属性!$B$4:$F$29,4,FALSE))</f>
        <v>9.9997140406062339</v>
      </c>
      <c r="Y566" s="153">
        <f>$E566/(VLOOKUP(Y$2,怪物属性!$B$4:$F$29,3,FALSE)-$G566)/IF(X566&lt;0,ABS(X566),X566)</f>
        <v>-2.8167226675964754</v>
      </c>
      <c r="Z566" s="152">
        <f>VLOOKUP(Z$2,怪物属性!$B$4:$F$29,5,FALSE)/($F566-VLOOKUP(Z$2,怪物属性!$B$4:$F$29,4,FALSE))</f>
        <v>11.638217302650743</v>
      </c>
      <c r="AA566" s="153">
        <f>$E566/(VLOOKUP(AA$2,怪物属性!$B$4:$F$29,3,FALSE)-$G566)/IF(Z566&lt;0,ABS(Z566),Z566)</f>
        <v>-3.6076683026314513</v>
      </c>
      <c r="AB566" s="152">
        <f>VLOOKUP(AB$2,怪物属性!$B$4:$F$29,5,FALSE)/($F566-VLOOKUP(AB$2,怪物属性!$B$4:$F$29,4,FALSE))</f>
        <v>20.043020004302001</v>
      </c>
      <c r="AC566" s="153">
        <f>$E566/(VLOOKUP(AC$2,怪物属性!$B$4:$F$29,3,FALSE)-$G566)/IF(AB566&lt;0,ABS(AB566),AB566)</f>
        <v>1.6551561507844537</v>
      </c>
      <c r="AD566" s="152">
        <f>VLOOKUP(AD$2,怪物属性!$B$4:$F$29,5,FALSE)/($F566-VLOOKUP(AD$2,怪物属性!$B$4:$F$29,4,FALSE))</f>
        <v>23.280837858805274</v>
      </c>
      <c r="AE566" s="153">
        <f>$E566/(VLOOKUP(AE$2,怪物属性!$B$4:$F$29,3,FALSE)-$G566)/IF(AD566&lt;0,ABS(AD566),AD566)</f>
        <v>0.93034094301720816</v>
      </c>
      <c r="AF566" s="152">
        <f>VLOOKUP(AF$2,怪物属性!$B$4:$F$29,5,FALSE)/($F566-VLOOKUP(AF$2,怪物属性!$B$4:$F$29,4,FALSE))</f>
        <v>28.106431677729457</v>
      </c>
      <c r="AG566" s="153">
        <f>$E566/(VLOOKUP(AG$2,怪物属性!$B$4:$F$29,3,FALSE)-$G566)/IF(AF566&lt;0,ABS(AF566),AF566)</f>
        <v>0.56751395943220928</v>
      </c>
      <c r="AH566" s="152">
        <f>VLOOKUP(AH$2,怪物属性!$B$4:$F$29,5,FALSE)/($F566-VLOOKUP(AH$2,怪物属性!$B$4:$F$29,4,FALSE))</f>
        <v>32.234737340274492</v>
      </c>
      <c r="AI566" s="153">
        <f>$E566/(VLOOKUP(AI$2,怪物属性!$B$4:$F$29,3,FALSE)-$G566)/IF(AH566&lt;0,ABS(AH566),AH566)</f>
        <v>0.39123247170483383</v>
      </c>
      <c r="AJ566" s="152">
        <f>VLOOKUP(AJ$2,怪物属性!$B$4:$F$29,5,FALSE)/($F566-VLOOKUP(AJ$2,怪物属性!$B$4:$F$29,4,FALSE))</f>
        <v>38.311089303238468</v>
      </c>
      <c r="AK566" s="153">
        <f>$E566/(VLOOKUP(AK$2,怪物属性!$B$4:$F$29,3,FALSE)-$G566)/IF(AJ566&lt;0,ABS(AJ566),AJ566)</f>
        <v>0.27020444944875049</v>
      </c>
      <c r="AL566" s="152">
        <f>VLOOKUP(AL$2,怪物属性!$B$4:$F$29,5,FALSE)/($F566-VLOOKUP(AL$2,怪物属性!$B$4:$F$29,4,FALSE))</f>
        <v>43.842643487153268</v>
      </c>
      <c r="AM566" s="153">
        <f>$E566/(VLOOKUP(AM$2,怪物属性!$B$4:$F$29,3,FALSE)-$G566)/IF(AL566&lt;0,ABS(AL566),AL566)</f>
        <v>0.19760776198760144</v>
      </c>
      <c r="AN566" s="152">
        <f>VLOOKUP(AN$2,怪物属性!$B$4:$F$29,5,FALSE)/($F566-VLOOKUP(AN$2,怪物属性!$B$4:$F$29,4,FALSE))</f>
        <v>51.55426821147956</v>
      </c>
      <c r="AO566" s="153">
        <f>$E566/(VLOOKUP(AO$2,怪物属性!$B$4:$F$29,3,FALSE)-$G566)/IF(AN566&lt;0,ABS(AN566),AN566)</f>
        <v>0.14527836883348255</v>
      </c>
      <c r="AP566" s="152">
        <f>VLOOKUP(AP$2,怪物属性!$B$4:$F$29,5,FALSE)/($F566-VLOOKUP(AP$2,怪物属性!$B$4:$F$29,4,FALSE))</f>
        <v>58.475711892797321</v>
      </c>
      <c r="AQ566" s="153">
        <f>$E566/(VLOOKUP(AQ$2,怪物属性!$B$4:$F$29,3,FALSE)-$G566)/IF(AP566&lt;0,ABS(AP566),AP566)</f>
        <v>0.11164323797731361</v>
      </c>
      <c r="AR566" s="152">
        <f>VLOOKUP(AR$2,怪物属性!$B$4:$F$29,5,FALSE)/($F566-VLOOKUP(AR$2,怪物属性!$B$4:$F$29,4,FALSE))</f>
        <v>68.453317674691718</v>
      </c>
      <c r="AS566" s="153">
        <f>$E566/(VLOOKUP(AS$2,怪物属性!$B$4:$F$29,3,FALSE)-$G566)/IF(AR566&lt;0,ABS(AR566),AR566)</f>
        <v>8.4343390529265233E-2</v>
      </c>
      <c r="AT566" s="152">
        <f>VLOOKUP(AT$2,怪物属性!$B$4:$F$29,5,FALSE)/($F566-VLOOKUP(AT$2,怪物属性!$B$4:$F$29,4,FALSE))</f>
        <v>77.920387137059009</v>
      </c>
      <c r="AU566" s="153">
        <f>$E566/(VLOOKUP(AU$2,怪物属性!$B$4:$F$29,3,FALSE)-$G566)/IF(AT566&lt;0,ABS(AT566),AT566)</f>
        <v>6.5451420191602647E-2</v>
      </c>
      <c r="AV566" s="152">
        <f>VLOOKUP(AV$2,怪物属性!$B$4:$F$29,5,FALSE)/($F566-VLOOKUP(AV$2,怪物属性!$B$4:$F$29,4,FALSE))</f>
        <v>92.565011820330966</v>
      </c>
      <c r="AW566" s="153">
        <f>$E566/(VLOOKUP(AW$2,怪物属性!$B$4:$F$29,3,FALSE)-$G566)/IF(AV566&lt;0,ABS(AV566),AV566)</f>
        <v>4.8443503836841671E-2</v>
      </c>
      <c r="AX566" s="152">
        <f>VLOOKUP(AX$2,怪物属性!$B$4:$F$29,5,FALSE)/($F566-VLOOKUP(AX$2,怪物属性!$B$4:$F$29,4,FALSE))</f>
        <v>107.05700055340343</v>
      </c>
      <c r="AY566" s="153">
        <f>$E566/(VLOOKUP(AY$2,怪物属性!$B$4:$F$29,3,FALSE)-$G566)/IF(AX566&lt;0,ABS(AX566),AX566)</f>
        <v>3.7240598663662958E-2</v>
      </c>
      <c r="AZ566" s="152">
        <f>VLOOKUP(AZ$2,怪物属性!$B$4:$F$29,5,FALSE)/($F566-VLOOKUP(AZ$2,怪物属性!$B$4:$F$29,4,FALSE))</f>
        <v>131.87288135593221</v>
      </c>
      <c r="BA566" s="153">
        <f>$E566/(VLOOKUP(BA$2,怪物属性!$B$4:$F$29,3,FALSE)-$G566)/IF(AZ566&lt;0,ABS(AZ566),AZ566)</f>
        <v>2.6225321266722237E-2</v>
      </c>
      <c r="BB566" s="152">
        <f>VLOOKUP(BB$2,怪物属性!$B$4:$F$29,5,FALSE)/($F566-VLOOKUP(BB$2,怪物属性!$B$4:$F$29,4,FALSE))</f>
        <v>166.1782945736434</v>
      </c>
      <c r="BC566" s="153">
        <f>$E566/(VLOOKUP(BC$2,怪物属性!$B$4:$F$29,3,FALSE)-$G566)/IF(BB566&lt;0,ABS(BB566),BB566)</f>
        <v>1.7951525870421713E-2</v>
      </c>
      <c r="BD566" s="152">
        <f>VLOOKUP(BD$2,怪物属性!$B$4:$F$29,5,FALSE)/($F566-VLOOKUP(BD$2,怪物属性!$B$4:$F$29,4,FALSE))</f>
        <v>292.02795311091074</v>
      </c>
      <c r="BE566" s="153">
        <f>$E566/(VLOOKUP(BE$2,怪物属性!$B$4:$F$29,3,FALSE)-$G566)/IF(BD566&lt;0,ABS(BD566),BD566)</f>
        <v>8.0907166553197112E-3</v>
      </c>
    </row>
    <row r="567" spans="1:57" x14ac:dyDescent="0.15">
      <c r="A567" s="30">
        <f>VLOOKUP(B567,装备升级!W:AB,静态模拟!C567+1,FALSE)+IF(静态模拟!D567=0,0,VLOOKUP(B567,装备强化!AP:AZ,静态模拟!D567+1,FALSE))</f>
        <v>130</v>
      </c>
      <c r="B567" s="149">
        <v>50</v>
      </c>
      <c r="C567" s="149">
        <v>2</v>
      </c>
      <c r="D567" s="149">
        <v>0</v>
      </c>
      <c r="E567" s="149">
        <f t="shared" si="25"/>
        <v>58830</v>
      </c>
      <c r="F567" s="22">
        <f t="shared" si="26"/>
        <v>19610</v>
      </c>
      <c r="G567" s="22">
        <f t="shared" si="27"/>
        <v>9805</v>
      </c>
      <c r="H567" s="152">
        <f>VLOOKUP(H$2,怪物属性!$B$4:$F$29,5,FALSE)/($F567-VLOOKUP(H$2,怪物属性!$B$4:$F$29,4,FALSE))</f>
        <v>0.57738253251924609</v>
      </c>
      <c r="I567" s="153">
        <f>$E567/(VLOOKUP(I$2,怪物属性!$B$4:$F$29,3,FALSE)-$G567)/IF(H567&lt;0,ABS(H567),H567)</f>
        <v>-12.34143110130981</v>
      </c>
      <c r="J567" s="152">
        <f>VLOOKUP(J$2,怪物属性!$B$4:$F$29,5,FALSE)/($F567-VLOOKUP(J$2,怪物属性!$B$4:$F$29,4,FALSE))</f>
        <v>0.86035915304207988</v>
      </c>
      <c r="K567" s="153">
        <f>$E567/(VLOOKUP(K$2,怪物属性!$B$4:$F$29,3,FALSE)-$G567)/IF(J567&lt;0,ABS(J567),J567)</f>
        <v>-8.7295315410120846</v>
      </c>
      <c r="L567" s="152">
        <f>VLOOKUP(L$2,怪物属性!$B$4:$F$29,5,FALSE)/($F567-VLOOKUP(L$2,怪物属性!$B$4:$F$29,4,FALSE))</f>
        <v>1.3744722312439104</v>
      </c>
      <c r="M567" s="153">
        <f>$E567/(VLOOKUP(M$2,怪物属性!$B$4:$F$29,3,FALSE)-$G567)/IF(L567&lt;0,ABS(L567),L567)</f>
        <v>-5.7777920181319331</v>
      </c>
      <c r="N567" s="152">
        <f>VLOOKUP(N$2,怪物属性!$B$4:$F$29,5,FALSE)/($F567-VLOOKUP(N$2,怪物属性!$B$4:$F$29,4,FALSE))</f>
        <v>1.8066914498141264</v>
      </c>
      <c r="O567" s="153">
        <f>$E567/(VLOOKUP(O$2,怪物属性!$B$4:$F$29,3,FALSE)-$G567)/IF(N567&lt;0,ABS(N567),N567)</f>
        <v>-4.6637473432565573</v>
      </c>
      <c r="P567" s="152">
        <f>VLOOKUP(P$2,怪物属性!$B$4:$F$29,5,FALSE)/($F567-VLOOKUP(P$2,怪物属性!$B$4:$F$29,4,FALSE))</f>
        <v>2.5323872107791705</v>
      </c>
      <c r="Q567" s="153">
        <f>$E567/(VLOOKUP(Q$2,怪物属性!$B$4:$F$29,3,FALSE)-$G567)/IF(P567&lt;0,ABS(P567),P567)</f>
        <v>-3.5451006418412541</v>
      </c>
      <c r="R567" s="152">
        <f>VLOOKUP(R$2,怪物属性!$B$4:$F$29,5,FALSE)/($F567-VLOOKUP(R$2,怪物属性!$B$4:$F$29,4,FALSE))</f>
        <v>3.1438619996650479</v>
      </c>
      <c r="S567" s="153">
        <f>$E567/(VLOOKUP(S$2,怪物属性!$B$4:$F$29,3,FALSE)-$G567)/IF(R567&lt;0,ABS(R567),R567)</f>
        <v>-3.0681510772236784</v>
      </c>
      <c r="T567" s="152">
        <f>VLOOKUP(T$2,怪物属性!$B$4:$F$29,5,FALSE)/($F567-VLOOKUP(T$2,怪物属性!$B$4:$F$29,4,FALSE))</f>
        <v>4.0970216606498191</v>
      </c>
      <c r="U567" s="153">
        <f>$E567/(VLOOKUP(U$2,怪物属性!$B$4:$F$29,3,FALSE)-$G567)/IF(T567&lt;0,ABS(T567),T567)</f>
        <v>-2.5342766267014878</v>
      </c>
      <c r="V567" s="152">
        <f>VLOOKUP(V$2,怪物属性!$B$4:$F$29,5,FALSE)/($F567-VLOOKUP(V$2,怪物属性!$B$4:$F$29,4,FALSE))</f>
        <v>4.8574686431014822</v>
      </c>
      <c r="W567" s="153">
        <f>$E567/(VLOOKUP(W$2,怪物属性!$B$4:$F$29,3,FALSE)-$G567)/IF(V567&lt;0,ABS(V567),V567)</f>
        <v>-2.3166117977951872</v>
      </c>
      <c r="X567" s="152">
        <f>VLOOKUP(X$2,怪物属性!$B$4:$F$29,5,FALSE)/($F567-VLOOKUP(X$2,怪物属性!$B$4:$F$29,4,FALSE))</f>
        <v>6.0461644861967612</v>
      </c>
      <c r="Y567" s="153">
        <f>$E567/(VLOOKUP(Y$2,怪物属性!$B$4:$F$29,3,FALSE)-$G567)/IF(X567&lt;0,ABS(X567),X567)</f>
        <v>-2.032192052762904</v>
      </c>
      <c r="Z567" s="152">
        <f>VLOOKUP(Z$2,怪物属性!$B$4:$F$29,5,FALSE)/($F567-VLOOKUP(Z$2,怪物属性!$B$4:$F$29,4,FALSE))</f>
        <v>6.9853721079316973</v>
      </c>
      <c r="AA567" s="153">
        <f>$E567/(VLOOKUP(AA$2,怪物属性!$B$4:$F$29,3,FALSE)-$G567)/IF(Z567&lt;0,ABS(Z567),Z567)</f>
        <v>-1.9400794558063359</v>
      </c>
      <c r="AB567" s="152">
        <f>VLOOKUP(AB$2,怪物属性!$B$4:$F$29,5,FALSE)/($F567-VLOOKUP(AB$2,怪物属性!$B$4:$F$29,4,FALSE))</f>
        <v>11.533605644262904</v>
      </c>
      <c r="AC567" s="153">
        <f>$E567/(VLOOKUP(AC$2,怪物属性!$B$4:$F$29,3,FALSE)-$G567)/IF(AB567&lt;0,ABS(AB567),AB567)</f>
        <v>-2.2401170924225884</v>
      </c>
      <c r="AD567" s="152">
        <f>VLOOKUP(AD$2,怪物属性!$B$4:$F$29,5,FALSE)/($F567-VLOOKUP(AD$2,怪物属性!$B$4:$F$29,4,FALSE))</f>
        <v>13.225650066108418</v>
      </c>
      <c r="AE567" s="153">
        <f>$E567/(VLOOKUP(AE$2,怪物属性!$B$4:$F$29,3,FALSE)-$G567)/IF(AD567&lt;0,ABS(AD567),AD567)</f>
        <v>-2.6731818194926138</v>
      </c>
      <c r="AF567" s="152">
        <f>VLOOKUP(AF$2,怪物属性!$B$4:$F$29,5,FALSE)/($F567-VLOOKUP(AF$2,怪物属性!$B$4:$F$29,4,FALSE))</f>
        <v>15.745223746634183</v>
      </c>
      <c r="AG567" s="153">
        <f>$E567/(VLOOKUP(AG$2,怪物属性!$B$4:$F$29,3,FALSE)-$G567)/IF(AF567&lt;0,ABS(AF567),AF567)</f>
        <v>-3.6205146951737897</v>
      </c>
      <c r="AH567" s="152">
        <f>VLOOKUP(AH$2,怪物属性!$B$4:$F$29,5,FALSE)/($F567-VLOOKUP(AH$2,怪物属性!$B$4:$F$29,4,FALSE))</f>
        <v>17.793103448275861</v>
      </c>
      <c r="AI567" s="153">
        <f>$E567/(VLOOKUP(AI$2,怪物属性!$B$4:$F$29,3,FALSE)-$G567)/IF(AH567&lt;0,ABS(AH567),AH567)</f>
        <v>-8.3283053131040941</v>
      </c>
      <c r="AJ567" s="152">
        <f>VLOOKUP(AJ$2,怪物属性!$B$4:$F$29,5,FALSE)/($F567-VLOOKUP(AJ$2,怪物属性!$B$4:$F$29,4,FALSE))</f>
        <v>20.804156674660273</v>
      </c>
      <c r="AK567" s="153">
        <f>$E567/(VLOOKUP(AK$2,怪物属性!$B$4:$F$29,3,FALSE)-$G567)/IF(AJ567&lt;0,ABS(AJ567),AJ567)</f>
        <v>10.670944440175209</v>
      </c>
      <c r="AL567" s="152">
        <f>VLOOKUP(AL$2,怪物属性!$B$4:$F$29,5,FALSE)/($F567-VLOOKUP(AL$2,怪物属性!$B$4:$F$29,4,FALSE))</f>
        <v>23.359054689096233</v>
      </c>
      <c r="AM567" s="153">
        <f>$E567/(VLOOKUP(AM$2,怪物属性!$B$4:$F$29,3,FALSE)-$G567)/IF(AL567&lt;0,ABS(AL567),AL567)</f>
        <v>2.5568623867622744</v>
      </c>
      <c r="AN567" s="152">
        <f>VLOOKUP(AN$2,怪物属性!$B$4:$F$29,5,FALSE)/($F567-VLOOKUP(AN$2,怪物属性!$B$4:$F$29,4,FALSE))</f>
        <v>26.941401628505812</v>
      </c>
      <c r="AO567" s="153">
        <f>$E567/(VLOOKUP(AO$2,怪物属性!$B$4:$F$29,3,FALSE)-$G567)/IF(AN567&lt;0,ABS(AN567),AN567)</f>
        <v>1.3021037798321842</v>
      </c>
      <c r="AP567" s="152">
        <f>VLOOKUP(AP$2,怪物属性!$B$4:$F$29,5,FALSE)/($F567-VLOOKUP(AP$2,怪物属性!$B$4:$F$29,4,FALSE))</f>
        <v>29.871648602395894</v>
      </c>
      <c r="AQ567" s="153">
        <f>$E567/(VLOOKUP(AQ$2,怪物属性!$B$4:$F$29,3,FALSE)-$G567)/IF(AP567&lt;0,ABS(AP567),AP567)</f>
        <v>0.81079701624090361</v>
      </c>
      <c r="AR567" s="152">
        <f>VLOOKUP(AR$2,怪物属性!$B$4:$F$29,5,FALSE)/($F567-VLOOKUP(AR$2,怪物属性!$B$4:$F$29,4,FALSE))</f>
        <v>34.106495026331189</v>
      </c>
      <c r="AS567" s="153">
        <f>$E567/(VLOOKUP(AS$2,怪物属性!$B$4:$F$29,3,FALSE)-$G567)/IF(AR567&lt;0,ABS(AR567),AR567)</f>
        <v>0.53987211308844929</v>
      </c>
      <c r="AT567" s="152">
        <f>VLOOKUP(AT$2,怪物属性!$B$4:$F$29,5,FALSE)/($F567-VLOOKUP(AT$2,怪物属性!$B$4:$F$29,4,FALSE))</f>
        <v>37.626865671641788</v>
      </c>
      <c r="AU567" s="153">
        <f>$E567/(VLOOKUP(AU$2,怪物属性!$B$4:$F$29,3,FALSE)-$G567)/IF(AT567&lt;0,ABS(AT567),AT567)</f>
        <v>0.38415491688002601</v>
      </c>
      <c r="AV567" s="152">
        <f>VLOOKUP(AV$2,怪物属性!$B$4:$F$29,5,FALSE)/($F567-VLOOKUP(AV$2,怪物属性!$B$4:$F$29,4,FALSE))</f>
        <v>42.886089813800659</v>
      </c>
      <c r="AW567" s="153">
        <f>$E567/(VLOOKUP(AW$2,怪物属性!$B$4:$F$29,3,FALSE)-$G567)/IF(AV567&lt;0,ABS(AV567),AV567)</f>
        <v>0.26897518910514018</v>
      </c>
      <c r="AX567" s="152">
        <f>VLOOKUP(AX$2,怪物属性!$B$4:$F$29,5,FALSE)/($F567-VLOOKUP(AX$2,怪物属性!$B$4:$F$29,4,FALSE))</f>
        <v>47.256412344271638</v>
      </c>
      <c r="AY567" s="153">
        <f>$E567/(VLOOKUP(AY$2,怪物属性!$B$4:$F$29,3,FALSE)-$G567)/IF(AX567&lt;0,ABS(AX567),AX567)</f>
        <v>0.20196470101465927</v>
      </c>
      <c r="AZ567" s="152">
        <f>VLOOKUP(AZ$2,怪物属性!$B$4:$F$29,5,FALSE)/($F567-VLOOKUP(AZ$2,怪物属性!$B$4:$F$29,4,FALSE))</f>
        <v>53.751295336787564</v>
      </c>
      <c r="BA567" s="153">
        <f>$E567/(VLOOKUP(BA$2,怪物属性!$B$4:$F$29,3,FALSE)-$G567)/IF(AZ567&lt;0,ABS(AZ567),AZ567)</f>
        <v>0.1434449871022955</v>
      </c>
      <c r="BB567" s="152">
        <f>VLOOKUP(BB$2,怪物属性!$B$4:$F$29,5,FALSE)/($F567-VLOOKUP(BB$2,怪物属性!$B$4:$F$29,4,FALSE))</f>
        <v>59.93569431500466</v>
      </c>
      <c r="BC567" s="153">
        <f>$E567/(VLOOKUP(BC$2,怪物属性!$B$4:$F$29,3,FALSE)-$G567)/IF(BB567&lt;0,ABS(BB567),BB567)</f>
        <v>0.10450936856375391</v>
      </c>
      <c r="BD567" s="152">
        <f>VLOOKUP(BD$2,怪物属性!$B$4:$F$29,5,FALSE)/($F567-VLOOKUP(BD$2,怪物属性!$B$4:$F$29,4,FALSE))</f>
        <v>71.350297422339722</v>
      </c>
      <c r="BE567" s="153">
        <f>$E567/(VLOOKUP(BE$2,怪物属性!$B$4:$F$29,3,FALSE)-$G567)/IF(BD567&lt;0,ABS(BD567),BD567)</f>
        <v>6.4622896986662043E-2</v>
      </c>
    </row>
    <row r="568" spans="1:57" x14ac:dyDescent="0.15">
      <c r="A568" s="30">
        <f>VLOOKUP(B568,装备升级!W:AB,静态模拟!C568+1,FALSE)+IF(静态模拟!D568=0,0,VLOOKUP(B568,装备强化!AP:AZ,静态模拟!D568+1,FALSE))</f>
        <v>3130</v>
      </c>
      <c r="B568" s="149">
        <v>50</v>
      </c>
      <c r="C568" s="149">
        <v>2</v>
      </c>
      <c r="D568" s="149">
        <v>1</v>
      </c>
      <c r="E568" s="149">
        <f t="shared" si="25"/>
        <v>58890</v>
      </c>
      <c r="F568" s="22">
        <f t="shared" si="26"/>
        <v>19630</v>
      </c>
      <c r="G568" s="22">
        <f t="shared" si="27"/>
        <v>9815</v>
      </c>
      <c r="H568" s="152">
        <f>VLOOKUP(H$2,怪物属性!$B$4:$F$29,5,FALSE)/($F568-VLOOKUP(H$2,怪物属性!$B$4:$F$29,4,FALSE))</f>
        <v>0.5767700875099443</v>
      </c>
      <c r="I568" s="153">
        <f>$E568/(VLOOKUP(I$2,怪物属性!$B$4:$F$29,3,FALSE)-$G568)/IF(H568&lt;0,ABS(H568),H568)</f>
        <v>-12.352174674820828</v>
      </c>
      <c r="J568" s="152">
        <f>VLOOKUP(J$2,怪物属性!$B$4:$F$29,5,FALSE)/($F568-VLOOKUP(J$2,怪物属性!$B$4:$F$29,4,FALSE))</f>
        <v>0.85943775100401609</v>
      </c>
      <c r="K568" s="153">
        <f>$E568/(VLOOKUP(K$2,怪物属性!$B$4:$F$29,3,FALSE)-$G568)/IF(J568&lt;0,ABS(J568),J568)</f>
        <v>-8.736649503515844</v>
      </c>
      <c r="L568" s="152">
        <f>VLOOKUP(L$2,怪物属性!$B$4:$F$29,5,FALSE)/($F568-VLOOKUP(L$2,怪物属性!$B$4:$F$29,4,FALSE))</f>
        <v>1.3729858332432141</v>
      </c>
      <c r="M568" s="153">
        <f>$E568/(VLOOKUP(M$2,怪物属性!$B$4:$F$29,3,FALSE)-$G568)/IF(L568&lt;0,ABS(L568),L568)</f>
        <v>-5.7821408839990189</v>
      </c>
      <c r="N568" s="152">
        <f>VLOOKUP(N$2,怪物属性!$B$4:$F$29,5,FALSE)/($F568-VLOOKUP(N$2,怪物属性!$B$4:$F$29,4,FALSE))</f>
        <v>1.8047182175622543</v>
      </c>
      <c r="O568" s="153">
        <f>$E568/(VLOOKUP(O$2,怪物属性!$B$4:$F$29,3,FALSE)-$G568)/IF(N568&lt;0,ABS(N568),N568)</f>
        <v>-4.6669240414192625</v>
      </c>
      <c r="P568" s="152">
        <f>VLOOKUP(P$2,怪物属性!$B$4:$F$29,5,FALSE)/($F568-VLOOKUP(P$2,怪物属性!$B$4:$F$29,4,FALSE))</f>
        <v>2.529593469027525</v>
      </c>
      <c r="Q568" s="153">
        <f>$E568/(VLOOKUP(Q$2,怪物属性!$B$4:$F$29,3,FALSE)-$G568)/IF(P568&lt;0,ABS(P568),P568)</f>
        <v>-3.5472224039571016</v>
      </c>
      <c r="R568" s="152">
        <f>VLOOKUP(R$2,怪物属性!$B$4:$F$29,5,FALSE)/($F568-VLOOKUP(R$2,怪物属性!$B$4:$F$29,4,FALSE))</f>
        <v>3.1403557686945853</v>
      </c>
      <c r="S568" s="153">
        <f>$E568/(VLOOKUP(S$2,怪物属性!$B$4:$F$29,3,FALSE)-$G568)/IF(R568&lt;0,ABS(R568),R568)</f>
        <v>-3.0696762734605727</v>
      </c>
      <c r="T568" s="152">
        <f>VLOOKUP(T$2,怪物属性!$B$4:$F$29,5,FALSE)/($F568-VLOOKUP(T$2,怪物属性!$B$4:$F$29,4,FALSE))</f>
        <v>4.0924047780031554</v>
      </c>
      <c r="U568" s="153">
        <f>$E568/(VLOOKUP(U$2,怪物属性!$B$4:$F$29,3,FALSE)-$G568)/IF(T568&lt;0,ABS(T568),T568)</f>
        <v>-2.5352487921968478</v>
      </c>
      <c r="V568" s="152">
        <f>VLOOKUP(V$2,怪物属性!$B$4:$F$29,5,FALSE)/($F568-VLOOKUP(V$2,怪物属性!$B$4:$F$29,4,FALSE))</f>
        <v>4.8519362186788157</v>
      </c>
      <c r="W568" s="153">
        <f>$E568/(VLOOKUP(W$2,怪物属性!$B$4:$F$29,3,FALSE)-$G568)/IF(V568&lt;0,ABS(V568),V568)</f>
        <v>-2.3171864328391116</v>
      </c>
      <c r="X568" s="152">
        <f>VLOOKUP(X$2,怪物属性!$B$4:$F$29,5,FALSE)/($F568-VLOOKUP(X$2,怪物属性!$B$4:$F$29,4,FALSE))</f>
        <v>6.039203269817512</v>
      </c>
      <c r="Y568" s="153">
        <f>$E568/(VLOOKUP(Y$2,怪物属性!$B$4:$F$29,3,FALSE)-$G568)/IF(X568&lt;0,ABS(X568),X568)</f>
        <v>-2.0323647941091303</v>
      </c>
      <c r="Z568" s="152">
        <f>VLOOKUP(Z$2,怪物属性!$B$4:$F$29,5,FALSE)/($F568-VLOOKUP(Z$2,怪物属性!$B$4:$F$29,4,FALSE))</f>
        <v>6.977239653064788</v>
      </c>
      <c r="AA568" s="153">
        <f>$E568/(VLOOKUP(AA$2,怪物属性!$B$4:$F$29,3,FALSE)-$G568)/IF(Z568&lt;0,ABS(Z568),Z568)</f>
        <v>-1.9398530442852306</v>
      </c>
      <c r="AB568" s="152">
        <f>VLOOKUP(AB$2,怪物属性!$B$4:$F$29,5,FALSE)/($F568-VLOOKUP(AB$2,怪物属性!$B$4:$F$29,4,FALSE))</f>
        <v>11.519347261713438</v>
      </c>
      <c r="AC568" s="153">
        <f>$E568/(VLOOKUP(AC$2,怪物属性!$B$4:$F$29,3,FALSE)-$G568)/IF(AB568&lt;0,ABS(AB568),AB568)</f>
        <v>-2.2353602249732591</v>
      </c>
      <c r="AD568" s="152">
        <f>VLOOKUP(AD$2,怪物属性!$B$4:$F$29,5,FALSE)/($F568-VLOOKUP(AD$2,怪物属性!$B$4:$F$29,4,FALSE))</f>
        <v>13.209017166572345</v>
      </c>
      <c r="AE568" s="153">
        <f>$E568/(VLOOKUP(AE$2,怪物属性!$B$4:$F$29,3,FALSE)-$G568)/IF(AD568&lt;0,ABS(AD568),AD568)</f>
        <v>-2.6632724468373774</v>
      </c>
      <c r="AF568" s="152">
        <f>VLOOKUP(AF$2,怪物属性!$B$4:$F$29,5,FALSE)/($F568-VLOOKUP(AF$2,怪物属性!$B$4:$F$29,4,FALSE))</f>
        <v>15.725060827250608</v>
      </c>
      <c r="AG568" s="153">
        <f>$E568/(VLOOKUP(AG$2,怪物属性!$B$4:$F$29,3,FALSE)-$G568)/IF(AF568&lt;0,ABS(AF568),AF568)</f>
        <v>-3.5940283729352052</v>
      </c>
      <c r="AH568" s="152">
        <f>VLOOKUP(AH$2,怪物属性!$B$4:$F$29,5,FALSE)/($F568-VLOOKUP(AH$2,怪物属性!$B$4:$F$29,4,FALSE))</f>
        <v>17.769893034176885</v>
      </c>
      <c r="AI568" s="153">
        <f>$E568/(VLOOKUP(AI$2,怪物属性!$B$4:$F$29,3,FALSE)-$G568)/IF(AH568&lt;0,ABS(AH568),AH568)</f>
        <v>-8.1425855751965681</v>
      </c>
      <c r="AJ568" s="152">
        <f>VLOOKUP(AJ$2,怪物属性!$B$4:$F$29,5,FALSE)/($F568-VLOOKUP(AJ$2,怪物属性!$B$4:$F$29,4,FALSE))</f>
        <v>20.776476849387972</v>
      </c>
      <c r="AK568" s="153">
        <f>$E568/(VLOOKUP(AK$2,怪物属性!$B$4:$F$29,3,FALSE)-$G568)/IF(AJ568&lt;0,ABS(AJ568),AJ568)</f>
        <v>11.115511939041351</v>
      </c>
      <c r="AL568" s="152">
        <f>VLOOKUP(AL$2,怪物属性!$B$4:$F$29,5,FALSE)/($F568-VLOOKUP(AL$2,怪物属性!$B$4:$F$29,4,FALSE))</f>
        <v>23.327280146908794</v>
      </c>
      <c r="AM568" s="153">
        <f>$E568/(VLOOKUP(AM$2,怪物属性!$B$4:$F$29,3,FALSE)-$G568)/IF(AL568&lt;0,ABS(AL568),AL568)</f>
        <v>2.5892431359171497</v>
      </c>
      <c r="AN568" s="152">
        <f>VLOOKUP(AN$2,怪物属性!$B$4:$F$29,5,FALSE)/($F568-VLOOKUP(AN$2,怪物属性!$B$4:$F$29,4,FALSE))</f>
        <v>26.903954409618457</v>
      </c>
      <c r="AO568" s="153">
        <f>$E568/(VLOOKUP(AO$2,怪物属性!$B$4:$F$29,3,FALSE)-$G568)/IF(AN568&lt;0,ABS(AN568),AN568)</f>
        <v>1.3130759172134048</v>
      </c>
      <c r="AP568" s="152">
        <f>VLOOKUP(AP$2,怪物属性!$B$4:$F$29,5,FALSE)/($F568-VLOOKUP(AP$2,怪物属性!$B$4:$F$29,4,FALSE))</f>
        <v>29.82910851609228</v>
      </c>
      <c r="AQ568" s="153">
        <f>$E568/(VLOOKUP(AQ$2,怪物属性!$B$4:$F$29,3,FALSE)-$G568)/IF(AP568&lt;0,ABS(AP568),AP568)</f>
        <v>0.81614140607709262</v>
      </c>
      <c r="AR568" s="152">
        <f>VLOOKUP(AR$2,怪物属性!$B$4:$F$29,5,FALSE)/($F568-VLOOKUP(AR$2,怪物属性!$B$4:$F$29,4,FALSE))</f>
        <v>34.056675430908562</v>
      </c>
      <c r="AS568" s="153">
        <f>$E568/(VLOOKUP(AS$2,怪物属性!$B$4:$F$29,3,FALSE)-$G568)/IF(AR568&lt;0,ABS(AR568),AR568)</f>
        <v>0.54291253284184926</v>
      </c>
      <c r="AT568" s="152">
        <f>VLOOKUP(AT$2,怪物属性!$B$4:$F$29,5,FALSE)/($F568-VLOOKUP(AT$2,怪物属性!$B$4:$F$29,4,FALSE))</f>
        <v>37.570224296251695</v>
      </c>
      <c r="AU568" s="153">
        <f>$E568/(VLOOKUP(AU$2,怪物属性!$B$4:$F$29,3,FALSE)-$G568)/IF(AT568&lt;0,ABS(AT568),AT568)</f>
        <v>0.38607504693075551</v>
      </c>
      <c r="AV568" s="152">
        <f>VLOOKUP(AV$2,怪物属性!$B$4:$F$29,5,FALSE)/($F568-VLOOKUP(AV$2,怪物属性!$B$4:$F$29,4,FALSE))</f>
        <v>42.819090767067642</v>
      </c>
      <c r="AW568" s="153">
        <f>$E568/(VLOOKUP(AW$2,怪物属性!$B$4:$F$29,3,FALSE)-$G568)/IF(AV568&lt;0,ABS(AV568),AV568)</f>
        <v>0.27020061355781638</v>
      </c>
      <c r="AX568" s="152">
        <f>VLOOKUP(AX$2,怪物属性!$B$4:$F$29,5,FALSE)/($F568-VLOOKUP(AX$2,怪物属性!$B$4:$F$29,4,FALSE))</f>
        <v>47.179578896024715</v>
      </c>
      <c r="AY568" s="153">
        <f>$E568/(VLOOKUP(AY$2,怪物属性!$B$4:$F$29,3,FALSE)-$G568)/IF(AX568&lt;0,ABS(AX568),AX568)</f>
        <v>0.20282897790260204</v>
      </c>
      <c r="AZ568" s="152">
        <f>VLOOKUP(AZ$2,怪物属性!$B$4:$F$29,5,FALSE)/($F568-VLOOKUP(AZ$2,怪物属性!$B$4:$F$29,4,FALSE))</f>
        <v>53.658620689655173</v>
      </c>
      <c r="BA568" s="153">
        <f>$E568/(VLOOKUP(BA$2,怪物属性!$B$4:$F$29,3,FALSE)-$G568)/IF(AZ568&lt;0,ABS(AZ568),AZ568)</f>
        <v>0.14402804912543826</v>
      </c>
      <c r="BB568" s="152">
        <f>VLOOKUP(BB$2,怪物属性!$B$4:$F$29,5,FALSE)/($F568-VLOOKUP(BB$2,怪物属性!$B$4:$F$29,4,FALSE))</f>
        <v>59.824186046511628</v>
      </c>
      <c r="BC568" s="153">
        <f>$E568/(VLOOKUP(BC$2,怪物属性!$B$4:$F$29,3,FALSE)-$G568)/IF(BB568&lt;0,ABS(BB568),BB568)</f>
        <v>0.10492266845445111</v>
      </c>
      <c r="BD568" s="152">
        <f>VLOOKUP(BD$2,怪物属性!$B$4:$F$29,5,FALSE)/($F568-VLOOKUP(BD$2,怪物属性!$B$4:$F$29,4,FALSE))</f>
        <v>71.193449109694441</v>
      </c>
      <c r="BE568" s="153">
        <f>$E568/(VLOOKUP(BE$2,怪物属性!$B$4:$F$29,3,FALSE)-$G568)/IF(BD568&lt;0,ABS(BD568),BD568)</f>
        <v>6.4882174922840929E-2</v>
      </c>
    </row>
    <row r="569" spans="1:57" x14ac:dyDescent="0.15">
      <c r="A569" s="30">
        <f>VLOOKUP(B569,装备升级!W:AB,静态模拟!C569+1,FALSE)+IF(静态模拟!D569=0,0,VLOOKUP(B569,装备强化!AP:AZ,静态模拟!D569+1,FALSE))</f>
        <v>6742</v>
      </c>
      <c r="B569" s="149">
        <v>50</v>
      </c>
      <c r="C569" s="149">
        <v>2</v>
      </c>
      <c r="D569" s="149">
        <v>2</v>
      </c>
      <c r="E569" s="149">
        <f t="shared" si="25"/>
        <v>58950</v>
      </c>
      <c r="F569" s="22">
        <f t="shared" si="26"/>
        <v>19650</v>
      </c>
      <c r="G569" s="22">
        <f t="shared" si="27"/>
        <v>9825</v>
      </c>
      <c r="H569" s="152">
        <f>VLOOKUP(H$2,怪物属性!$B$4:$F$29,5,FALSE)/($F569-VLOOKUP(H$2,怪物属性!$B$4:$F$29,4,FALSE))</f>
        <v>0.57615894039735094</v>
      </c>
      <c r="I569" s="153">
        <f>$E569/(VLOOKUP(I$2,怪物属性!$B$4:$F$29,3,FALSE)-$G569)/IF(H569&lt;0,ABS(H569),H569)</f>
        <v>-12.362918951350812</v>
      </c>
      <c r="J569" s="152">
        <f>VLOOKUP(J$2,怪物属性!$B$4:$F$29,5,FALSE)/($F569-VLOOKUP(J$2,怪物属性!$B$4:$F$29,4,FALSE))</f>
        <v>0.85851832040652576</v>
      </c>
      <c r="K569" s="153">
        <f>$E569/(VLOOKUP(K$2,怪物属性!$B$4:$F$29,3,FALSE)-$G569)/IF(J569&lt;0,ABS(J569),J569)</f>
        <v>-8.7437683794870953</v>
      </c>
      <c r="L569" s="152">
        <f>VLOOKUP(L$2,怪物属性!$B$4:$F$29,5,FALSE)/($F569-VLOOKUP(L$2,怪物属性!$B$4:$F$29,4,FALSE))</f>
        <v>1.3715026466457816</v>
      </c>
      <c r="M569" s="153">
        <f>$E569/(VLOOKUP(M$2,怪物属性!$B$4:$F$29,3,FALSE)-$G569)/IF(L569&lt;0,ABS(L569),L569)</f>
        <v>-5.7864907650304929</v>
      </c>
      <c r="N569" s="152">
        <f>VLOOKUP(N$2,怪物属性!$B$4:$F$29,5,FALSE)/($F569-VLOOKUP(N$2,怪物属性!$B$4:$F$29,4,FALSE))</f>
        <v>1.8027492908575169</v>
      </c>
      <c r="O569" s="153">
        <f>$E569/(VLOOKUP(O$2,怪物属性!$B$4:$F$29,3,FALSE)-$G569)/IF(N569&lt;0,ABS(N569),N569)</f>
        <v>-4.6701020374508628</v>
      </c>
      <c r="P569" s="152">
        <f>VLOOKUP(P$2,怪物属性!$B$4:$F$29,5,FALSE)/($F569-VLOOKUP(P$2,怪物属性!$B$4:$F$29,4,FALSE))</f>
        <v>2.526805884621742</v>
      </c>
      <c r="Q569" s="153">
        <f>$E569/(VLOOKUP(Q$2,怪物属性!$B$4:$F$29,3,FALSE)-$G569)/IF(P569&lt;0,ABS(P569),P569)</f>
        <v>-3.5493456720955905</v>
      </c>
      <c r="R569" s="152">
        <f>VLOOKUP(R$2,怪物属性!$B$4:$F$29,5,FALSE)/($F569-VLOOKUP(R$2,怪物属性!$B$4:$F$29,4,FALSE))</f>
        <v>3.1368573497465606</v>
      </c>
      <c r="S569" s="153">
        <f>$E569/(VLOOKUP(S$2,怪物属性!$B$4:$F$29,3,FALSE)-$G569)/IF(R569&lt;0,ABS(R569),R569)</f>
        <v>-3.0712034492265357</v>
      </c>
      <c r="T569" s="152">
        <f>VLOOKUP(T$2,怪物属性!$B$4:$F$29,5,FALSE)/($F569-VLOOKUP(T$2,怪物属性!$B$4:$F$29,4,FALSE))</f>
        <v>4.0877982890589823</v>
      </c>
      <c r="U569" s="153">
        <f>$E569/(VLOOKUP(U$2,怪物属性!$B$4:$F$29,3,FALSE)-$G569)/IF(T569&lt;0,ABS(T569),T569)</f>
        <v>-2.536223349527734</v>
      </c>
      <c r="V569" s="152">
        <f>VLOOKUP(V$2,怪物属性!$B$4:$F$29,5,FALSE)/($F569-VLOOKUP(V$2,怪物属性!$B$4:$F$29,4,FALSE))</f>
        <v>4.8464163822525599</v>
      </c>
      <c r="W569" s="153">
        <f>$E569/(VLOOKUP(W$2,怪物属性!$B$4:$F$29,3,FALSE)-$G569)/IF(V569&lt;0,ABS(V569),V569)</f>
        <v>-2.3177642455341805</v>
      </c>
      <c r="X569" s="152">
        <f>VLOOKUP(X$2,怪物属性!$B$4:$F$29,5,FALSE)/($F569-VLOOKUP(X$2,怪物属性!$B$4:$F$29,4,FALSE))</f>
        <v>6.032258064516129</v>
      </c>
      <c r="Y569" s="153">
        <f>$E569/(VLOOKUP(Y$2,怪物属性!$B$4:$F$29,3,FALSE)-$G569)/IF(X569&lt;0,ABS(X569),X569)</f>
        <v>-2.0325415750932048</v>
      </c>
      <c r="Z569" s="152">
        <f>VLOOKUP(Z$2,怪物属性!$B$4:$F$29,5,FALSE)/($F569-VLOOKUP(Z$2,怪物属性!$B$4:$F$29,4,FALSE))</f>
        <v>6.9691261119832548</v>
      </c>
      <c r="AA569" s="153">
        <f>$E569/(VLOOKUP(AA$2,怪物属性!$B$4:$F$29,3,FALSE)-$G569)/IF(Z569&lt;0,ABS(Z569),Z569)</f>
        <v>-1.9396322624951279</v>
      </c>
      <c r="AB569" s="152">
        <f>VLOOKUP(AB$2,怪物属性!$B$4:$F$29,5,FALSE)/($F569-VLOOKUP(AB$2,怪物属性!$B$4:$F$29,4,FALSE))</f>
        <v>11.505124089393753</v>
      </c>
      <c r="AC569" s="153">
        <f>$E569/(VLOOKUP(AC$2,怪物属性!$B$4:$F$29,3,FALSE)-$G569)/IF(AB569&lt;0,ABS(AB569),AB569)</f>
        <v>-2.2306503821861208</v>
      </c>
      <c r="AD569" s="152">
        <f>VLOOKUP(AD$2,怪物属性!$B$4:$F$29,5,FALSE)/($F569-VLOOKUP(AD$2,怪物属性!$B$4:$F$29,4,FALSE))</f>
        <v>13.192426050367393</v>
      </c>
      <c r="AE569" s="153">
        <f>$E569/(VLOOKUP(AE$2,怪物属性!$B$4:$F$29,3,FALSE)-$G569)/IF(AD569&lt;0,ABS(AD569),AD569)</f>
        <v>-2.6534875472207338</v>
      </c>
      <c r="AF569" s="152">
        <f>VLOOKUP(AF$2,怪物属性!$B$4:$F$29,5,FALSE)/($F569-VLOOKUP(AF$2,怪物属性!$B$4:$F$29,4,FALSE))</f>
        <v>15.704949482030949</v>
      </c>
      <c r="AG569" s="153">
        <f>$E569/(VLOOKUP(AG$2,怪物属性!$B$4:$F$29,3,FALSE)-$G569)/IF(AF569&lt;0,ABS(AF569),AF569)</f>
        <v>-3.568054882132436</v>
      </c>
      <c r="AH569" s="152">
        <f>VLOOKUP(AH$2,怪物属性!$B$4:$F$29,5,FALSE)/($F569-VLOOKUP(AH$2,怪物属性!$B$4:$F$29,4,FALSE))</f>
        <v>17.746743095362167</v>
      </c>
      <c r="AI569" s="153">
        <f>$E569/(VLOOKUP(AI$2,怪物属性!$B$4:$F$29,3,FALSE)-$G569)/IF(AH569&lt;0,ABS(AH569),AH569)</f>
        <v>-7.9657943835206684</v>
      </c>
      <c r="AJ569" s="152">
        <f>VLOOKUP(AJ$2,怪物属性!$B$4:$F$29,5,FALSE)/($F569-VLOOKUP(AJ$2,怪物属性!$B$4:$F$29,4,FALSE))</f>
        <v>20.748870581982462</v>
      </c>
      <c r="AK569" s="153">
        <f>$E569/(VLOOKUP(AK$2,怪物属性!$B$4:$F$29,3,FALSE)-$G569)/IF(AJ569&lt;0,ABS(AJ569),AJ569)</f>
        <v>11.596402028113173</v>
      </c>
      <c r="AL569" s="152">
        <f>VLOOKUP(AL$2,怪物属性!$B$4:$F$29,5,FALSE)/($F569-VLOOKUP(AL$2,怪物属性!$B$4:$F$29,4,FALSE))</f>
        <v>23.295591930992323</v>
      </c>
      <c r="AM569" s="153">
        <f>$E569/(VLOOKUP(AM$2,怪物属性!$B$4:$F$29,3,FALSE)-$G569)/IF(AL569&lt;0,ABS(AL569),AL569)</f>
        <v>2.6223022399479432</v>
      </c>
      <c r="AN569" s="152">
        <f>VLOOKUP(AN$2,怪物属性!$B$4:$F$29,5,FALSE)/($F569-VLOOKUP(AN$2,怪物属性!$B$4:$F$29,4,FALSE))</f>
        <v>26.866611145811646</v>
      </c>
      <c r="AO569" s="153">
        <f>$E569/(VLOOKUP(AO$2,怪物属性!$B$4:$F$29,3,FALSE)-$G569)/IF(AN569&lt;0,ABS(AN569),AN569)</f>
        <v>1.3241842298267508</v>
      </c>
      <c r="AP569" s="152">
        <f>VLOOKUP(AP$2,怪物属性!$B$4:$F$29,5,FALSE)/($F569-VLOOKUP(AP$2,怪物属性!$B$4:$F$29,4,FALSE))</f>
        <v>29.786689419795223</v>
      </c>
      <c r="AQ569" s="153">
        <f>$E569/(VLOOKUP(AQ$2,怪物属性!$B$4:$F$29,3,FALSE)-$G569)/IF(AP569&lt;0,ABS(AP569),AP569)</f>
        <v>0.82153254427949041</v>
      </c>
      <c r="AR569" s="152">
        <f>VLOOKUP(AR$2,怪物属性!$B$4:$F$29,5,FALSE)/($F569-VLOOKUP(AR$2,怪物属性!$B$4:$F$29,4,FALSE))</f>
        <v>34.007001166861144</v>
      </c>
      <c r="AS569" s="153">
        <f>$E569/(VLOOKUP(AS$2,怪物属性!$B$4:$F$29,3,FALSE)-$G569)/IF(AR569&lt;0,ABS(AR569),AR569)</f>
        <v>0.54597372590298288</v>
      </c>
      <c r="AT569" s="152">
        <f>VLOOKUP(AT$2,怪物属性!$B$4:$F$29,5,FALSE)/($F569-VLOOKUP(AT$2,怪物属性!$B$4:$F$29,4,FALSE))</f>
        <v>37.513753194047801</v>
      </c>
      <c r="AU569" s="153">
        <f>$E569/(VLOOKUP(AU$2,怪物属性!$B$4:$F$29,3,FALSE)-$G569)/IF(AT569&lt;0,ABS(AT569),AT569)</f>
        <v>0.38800584628959611</v>
      </c>
      <c r="AV569" s="152">
        <f>VLOOKUP(AV$2,怪物属性!$B$4:$F$29,5,FALSE)/($F569-VLOOKUP(AV$2,怪物属性!$B$4:$F$29,4,FALSE))</f>
        <v>42.752300733114957</v>
      </c>
      <c r="AW569" s="153">
        <f>$E569/(VLOOKUP(AW$2,怪物属性!$B$4:$F$29,3,FALSE)-$G569)/IF(AV569&lt;0,ABS(AV569),AV569)</f>
        <v>0.27143172436736174</v>
      </c>
      <c r="AX569" s="152">
        <f>VLOOKUP(AX$2,怪物属性!$B$4:$F$29,5,FALSE)/($F569-VLOOKUP(AX$2,怪物属性!$B$4:$F$29,4,FALSE))</f>
        <v>47.102994886778667</v>
      </c>
      <c r="AY569" s="153">
        <f>$E569/(VLOOKUP(AY$2,怪物属性!$B$4:$F$29,3,FALSE)-$G569)/IF(AX569&lt;0,ABS(AX569),AX569)</f>
        <v>0.20369674127012127</v>
      </c>
      <c r="AZ569" s="152">
        <f>VLOOKUP(AZ$2,怪物属性!$B$4:$F$29,5,FALSE)/($F569-VLOOKUP(AZ$2,怪物属性!$B$4:$F$29,4,FALSE))</f>
        <v>53.566265060240966</v>
      </c>
      <c r="BA569" s="153">
        <f>$E569/(VLOOKUP(BA$2,怪物属性!$B$4:$F$29,3,FALSE)-$G569)/IF(AZ569&lt;0,ABS(AZ569),AZ569)</f>
        <v>0.14461315018061682</v>
      </c>
      <c r="BB569" s="152">
        <f>VLOOKUP(BB$2,怪物属性!$B$4:$F$29,5,FALSE)/($F569-VLOOKUP(BB$2,怪物属性!$B$4:$F$29,4,FALSE))</f>
        <v>59.713091922005574</v>
      </c>
      <c r="BC569" s="153">
        <f>$E569/(VLOOKUP(BC$2,怪物属性!$B$4:$F$29,3,FALSE)-$G569)/IF(BB569&lt;0,ABS(BB569),BB569)</f>
        <v>0.10533724852688971</v>
      </c>
      <c r="BD569" s="152">
        <f>VLOOKUP(BD$2,怪物属性!$B$4:$F$29,5,FALSE)/($F569-VLOOKUP(BD$2,怪物属性!$B$4:$F$29,4,FALSE))</f>
        <v>71.037288879140164</v>
      </c>
      <c r="BE569" s="153">
        <f>$E569/(VLOOKUP(BE$2,怪物属性!$B$4:$F$29,3,FALSE)-$G569)/IF(BD569&lt;0,ABS(BD569),BD569)</f>
        <v>6.5142150784675348E-2</v>
      </c>
    </row>
    <row r="570" spans="1:57" x14ac:dyDescent="0.15">
      <c r="A570" s="30">
        <f>VLOOKUP(B570,装备升级!W:AB,静态模拟!C570+1,FALSE)+IF(静态模拟!D570=0,0,VLOOKUP(B570,装备强化!AP:AZ,静态模拟!D570+1,FALSE))</f>
        <v>10697</v>
      </c>
      <c r="B570" s="149">
        <v>50</v>
      </c>
      <c r="C570" s="149">
        <v>2</v>
      </c>
      <c r="D570" s="149">
        <v>3</v>
      </c>
      <c r="E570" s="149">
        <f t="shared" si="25"/>
        <v>59010</v>
      </c>
      <c r="F570" s="22">
        <f t="shared" si="26"/>
        <v>19670</v>
      </c>
      <c r="G570" s="22">
        <f t="shared" si="27"/>
        <v>9835</v>
      </c>
      <c r="H570" s="152">
        <f>VLOOKUP(H$2,怪物属性!$B$4:$F$29,5,FALSE)/($F570-VLOOKUP(H$2,怪物属性!$B$4:$F$29,4,FALSE))</f>
        <v>0.5755490870600688</v>
      </c>
      <c r="I570" s="153">
        <f>$E570/(VLOOKUP(I$2,怪物属性!$B$4:$F$29,3,FALSE)-$G570)/IF(H570&lt;0,ABS(H570),H570)</f>
        <v>-12.373663928354432</v>
      </c>
      <c r="J570" s="152">
        <f>VLOOKUP(J$2,怪物属性!$B$4:$F$29,5,FALSE)/($F570-VLOOKUP(J$2,怪物属性!$B$4:$F$29,4,FALSE))</f>
        <v>0.85760085492920113</v>
      </c>
      <c r="K570" s="153">
        <f>$E570/(VLOOKUP(K$2,怪物属性!$B$4:$F$29,3,FALSE)-$G570)/IF(J570&lt;0,ABS(J570),J570)</f>
        <v>-8.7508881654406476</v>
      </c>
      <c r="L570" s="152">
        <f>VLOOKUP(L$2,怪物属性!$B$4:$F$29,5,FALSE)/($F570-VLOOKUP(L$2,怪物属性!$B$4:$F$29,4,FALSE))</f>
        <v>1.3700226610553576</v>
      </c>
      <c r="M570" s="153">
        <f>$E570/(VLOOKUP(M$2,怪物属性!$B$4:$F$29,3,FALSE)-$G570)/IF(L570&lt;0,ABS(L570),L570)</f>
        <v>-5.7908416571318488</v>
      </c>
      <c r="N570" s="152">
        <f>VLOOKUP(N$2,怪物属性!$B$4:$F$29,5,FALSE)/($F570-VLOOKUP(N$2,怪物属性!$B$4:$F$29,4,FALSE))</f>
        <v>1.8007846556233653</v>
      </c>
      <c r="O570" s="153">
        <f>$E570/(VLOOKUP(O$2,怪物属性!$B$4:$F$29,3,FALSE)-$G570)/IF(N570&lt;0,ABS(N570),N570)</f>
        <v>-4.6732813257985786</v>
      </c>
      <c r="P570" s="152">
        <f>VLOOKUP(P$2,怪物属性!$B$4:$F$29,5,FALSE)/($F570-VLOOKUP(P$2,怪物属性!$B$4:$F$29,4,FALSE))</f>
        <v>2.5240244372282459</v>
      </c>
      <c r="Q570" s="153">
        <f>$E570/(VLOOKUP(Q$2,怪物属性!$B$4:$F$29,3,FALSE)-$G570)/IF(P570&lt;0,ABS(P570),P570)</f>
        <v>-3.5514704393934853</v>
      </c>
      <c r="R570" s="152">
        <f>VLOOKUP(R$2,怪物属性!$B$4:$F$29,5,FALSE)/($F570-VLOOKUP(R$2,怪物属性!$B$4:$F$29,4,FALSE))</f>
        <v>3.1333667167417794</v>
      </c>
      <c r="S570" s="153">
        <f>$E570/(VLOOKUP(S$2,怪物属性!$B$4:$F$29,3,FALSE)-$G570)/IF(R570&lt;0,ABS(R570),R570)</f>
        <v>-3.0727325948322446</v>
      </c>
      <c r="T570" s="152">
        <f>VLOOKUP(T$2,怪物属性!$B$4:$F$29,5,FALSE)/($F570-VLOOKUP(T$2,怪物属性!$B$4:$F$29,4,FALSE))</f>
        <v>4.0832021587587137</v>
      </c>
      <c r="U570" s="153">
        <f>$E570/(VLOOKUP(U$2,怪物属性!$B$4:$F$29,3,FALSE)-$G570)/IF(T570&lt;0,ABS(T570),T570)</f>
        <v>-2.5372002860966969</v>
      </c>
      <c r="V570" s="152">
        <f>VLOOKUP(V$2,怪物属性!$B$4:$F$29,5,FALSE)/($F570-VLOOKUP(V$2,怪物属性!$B$4:$F$29,4,FALSE))</f>
        <v>4.8409090909090908</v>
      </c>
      <c r="W570" s="153">
        <f>$E570/(VLOOKUP(W$2,怪物属性!$B$4:$F$29,3,FALSE)-$G570)/IF(V570&lt;0,ABS(V570),V570)</f>
        <v>-2.3183452177500148</v>
      </c>
      <c r="X570" s="152">
        <f>VLOOKUP(X$2,怪物属性!$B$4:$F$29,5,FALSE)/($F570-VLOOKUP(X$2,怪物属性!$B$4:$F$29,4,FALSE))</f>
        <v>6.0253288151168798</v>
      </c>
      <c r="Y570" s="153">
        <f>$E570/(VLOOKUP(Y$2,怪物属性!$B$4:$F$29,3,FALSE)-$G570)/IF(X570&lt;0,ABS(X570),X570)</f>
        <v>-2.0327223705617175</v>
      </c>
      <c r="Z570" s="152">
        <f>VLOOKUP(Z$2,怪物属性!$B$4:$F$29,5,FALSE)/($F570-VLOOKUP(Z$2,怪物属性!$B$4:$F$29,4,FALSE))</f>
        <v>6.9610314187815785</v>
      </c>
      <c r="AA570" s="153">
        <f>$E570/(VLOOKUP(AA$2,怪物属性!$B$4:$F$29,3,FALSE)-$G570)/IF(Z570&lt;0,ABS(Z570),Z570)</f>
        <v>-1.9394170717968306</v>
      </c>
      <c r="AB570" s="152">
        <f>VLOOKUP(AB$2,怪物属性!$B$4:$F$29,5,FALSE)/($F570-VLOOKUP(AB$2,怪物属性!$B$4:$F$29,4,FALSE))</f>
        <v>11.490935997040326</v>
      </c>
      <c r="AC570" s="153">
        <f>$E570/(VLOOKUP(AC$2,怪物属性!$B$4:$F$29,3,FALSE)-$G570)/IF(AB570&lt;0,ABS(AB570),AB570)</f>
        <v>-2.2259869525571125</v>
      </c>
      <c r="AD570" s="152">
        <f>VLOOKUP(AD$2,怪物属性!$B$4:$F$29,5,FALSE)/($F570-VLOOKUP(AD$2,怪物属性!$B$4:$F$29,4,FALSE))</f>
        <v>13.175876560245875</v>
      </c>
      <c r="AE570" s="153">
        <f>$E570/(VLOOKUP(AE$2,怪物属性!$B$4:$F$29,3,FALSE)-$G570)/IF(AD570&lt;0,ABS(AD570),AD570)</f>
        <v>-2.6438249162795433</v>
      </c>
      <c r="AF570" s="152">
        <f>VLOOKUP(AF$2,怪物属性!$B$4:$F$29,5,FALSE)/($F570-VLOOKUP(AF$2,怪物属性!$B$4:$F$29,4,FALSE))</f>
        <v>15.684889513347809</v>
      </c>
      <c r="AG570" s="153">
        <f>$E570/(VLOOKUP(AG$2,怪物属性!$B$4:$F$29,3,FALSE)-$G570)/IF(AF570&lt;0,ABS(AF570),AF570)</f>
        <v>-3.5425797360017586</v>
      </c>
      <c r="AH570" s="152">
        <f>VLOOKUP(AH$2,怪物属性!$B$4:$F$29,5,FALSE)/($F570-VLOOKUP(AH$2,怪物属性!$B$4:$F$29,4,FALSE))</f>
        <v>17.723653395784542</v>
      </c>
      <c r="AI570" s="153">
        <f>$E570/(VLOOKUP(AI$2,怪物属性!$B$4:$F$29,3,FALSE)-$G570)/IF(AH570&lt;0,ABS(AH570),AH570)</f>
        <v>-7.7973044397463012</v>
      </c>
      <c r="AJ570" s="152">
        <f>VLOOKUP(AJ$2,怪物属性!$B$4:$F$29,5,FALSE)/($F570-VLOOKUP(AJ$2,怪物属性!$B$4:$F$29,4,FALSE))</f>
        <v>20.721337579617835</v>
      </c>
      <c r="AK570" s="153">
        <f>$E570/(VLOOKUP(AK$2,怪物属性!$B$4:$F$29,3,FALSE)-$G570)/IF(AJ570&lt;0,ABS(AJ570),AJ570)</f>
        <v>12.118251633799916</v>
      </c>
      <c r="AL570" s="152">
        <f>VLOOKUP(AL$2,怪物属性!$B$4:$F$29,5,FALSE)/($F570-VLOOKUP(AL$2,怪物属性!$B$4:$F$29,4,FALSE))</f>
        <v>23.263989690022385</v>
      </c>
      <c r="AM570" s="153">
        <f>$E570/(VLOOKUP(AM$2,怪物属性!$B$4:$F$29,3,FALSE)-$G570)/IF(AL570&lt;0,ABS(AL570),AL570)</f>
        <v>2.6560610084319078</v>
      </c>
      <c r="AN570" s="152">
        <f>VLOOKUP(AN$2,怪物属性!$B$4:$F$29,5,FALSE)/($F570-VLOOKUP(AN$2,怪物属性!$B$4:$F$29,4,FALSE))</f>
        <v>26.829371404809759</v>
      </c>
      <c r="AO570" s="153">
        <f>$E570/(VLOOKUP(AO$2,怪物属性!$B$4:$F$29,3,FALSE)-$G570)/IF(AN570&lt;0,ABS(AN570),AN570)</f>
        <v>1.3354311980953939</v>
      </c>
      <c r="AP570" s="152">
        <f>VLOOKUP(AP$2,怪物属性!$B$4:$F$29,5,FALSE)/($F570-VLOOKUP(AP$2,怪物属性!$B$4:$F$29,4,FALSE))</f>
        <v>29.744390798068732</v>
      </c>
      <c r="AQ570" s="153">
        <f>$E570/(VLOOKUP(AQ$2,怪物属性!$B$4:$F$29,3,FALSE)-$G570)/IF(AP570&lt;0,ABS(AP570),AP570)</f>
        <v>0.8269710154462574</v>
      </c>
      <c r="AR570" s="152">
        <f>VLOOKUP(AR$2,怪物属性!$B$4:$F$29,5,FALSE)/($F570-VLOOKUP(AR$2,怪物属性!$B$4:$F$29,4,FALSE))</f>
        <v>33.957471599184387</v>
      </c>
      <c r="AS570" s="153">
        <f>$E570/(VLOOKUP(AS$2,怪物属性!$B$4:$F$29,3,FALSE)-$G570)/IF(AR570&lt;0,ABS(AR570),AR570)</f>
        <v>0.54905588917524095</v>
      </c>
      <c r="AT570" s="152">
        <f>VLOOKUP(AT$2,怪物属性!$B$4:$F$29,5,FALSE)/($F570-VLOOKUP(AT$2,怪物属性!$B$4:$F$29,4,FALSE))</f>
        <v>37.457451598379109</v>
      </c>
      <c r="AU570" s="153">
        <f>$E570/(VLOOKUP(AU$2,怪物属性!$B$4:$F$29,3,FALSE)-$G570)/IF(AT570&lt;0,ABS(AT570),AT570)</f>
        <v>0.38994739418408325</v>
      </c>
      <c r="AV570" s="152">
        <f>VLOOKUP(AV$2,怪物属性!$B$4:$F$29,5,FALSE)/($F570-VLOOKUP(AV$2,怪物属性!$B$4:$F$29,4,FALSE))</f>
        <v>42.685718735399469</v>
      </c>
      <c r="AW570" s="153">
        <f>$E570/(VLOOKUP(AW$2,怪物属性!$B$4:$F$29,3,FALSE)-$G570)/IF(AV570&lt;0,ABS(AV570),AV570)</f>
        <v>0.27266855518085836</v>
      </c>
      <c r="AX570" s="152">
        <f>VLOOKUP(AX$2,怪物属性!$B$4:$F$29,5,FALSE)/($F570-VLOOKUP(AX$2,怪物属性!$B$4:$F$29,4,FALSE))</f>
        <v>47.026659103800341</v>
      </c>
      <c r="AY570" s="153">
        <f>$E570/(VLOOKUP(AY$2,怪物属性!$B$4:$F$29,3,FALSE)-$G570)/IF(AX570&lt;0,ABS(AX570),AX570)</f>
        <v>0.20456800816879622</v>
      </c>
      <c r="AZ570" s="152">
        <f>VLOOKUP(AZ$2,怪物属性!$B$4:$F$29,5,FALSE)/($F570-VLOOKUP(AZ$2,怪物属性!$B$4:$F$29,4,FALSE))</f>
        <v>53.47422680412371</v>
      </c>
      <c r="BA570" s="153">
        <f>$E570/(VLOOKUP(BA$2,怪物属性!$B$4:$F$29,3,FALSE)-$G570)/IF(AZ570&lt;0,ABS(AZ570),AZ570)</f>
        <v>0.1452002983166418</v>
      </c>
      <c r="BB570" s="152">
        <f>VLOOKUP(BB$2,怪物属性!$B$4:$F$29,5,FALSE)/($F570-VLOOKUP(BB$2,怪物属性!$B$4:$F$29,4,FALSE))</f>
        <v>59.602409638554214</v>
      </c>
      <c r="BC570" s="153">
        <f>$E570/(VLOOKUP(BC$2,怪物属性!$B$4:$F$29,3,FALSE)-$G570)/IF(BB570&lt;0,ABS(BB570),BB570)</f>
        <v>0.10575311288333974</v>
      </c>
      <c r="BD570" s="152">
        <f>VLOOKUP(BD$2,怪物属性!$B$4:$F$29,5,FALSE)/($F570-VLOOKUP(BD$2,怪物属性!$B$4:$F$29,4,FALSE))</f>
        <v>70.881812212738012</v>
      </c>
      <c r="BE570" s="153">
        <f>$E570/(VLOOKUP(BE$2,怪物属性!$B$4:$F$29,3,FALSE)-$G570)/IF(BD570&lt;0,ABS(BD570),BD570)</f>
        <v>6.5402826217052554E-2</v>
      </c>
    </row>
    <row r="571" spans="1:57" x14ac:dyDescent="0.15">
      <c r="A571" s="30">
        <f>VLOOKUP(B571,装备升级!W:AB,静态模拟!C571+1,FALSE)+IF(静态模拟!D571=0,0,VLOOKUP(B571,装备强化!AP:AZ,静态模拟!D571+1,FALSE))</f>
        <v>15865</v>
      </c>
      <c r="B571" s="149">
        <v>50</v>
      </c>
      <c r="C571" s="149">
        <v>2</v>
      </c>
      <c r="D571" s="149">
        <v>4</v>
      </c>
      <c r="E571" s="149">
        <f t="shared" si="25"/>
        <v>59070</v>
      </c>
      <c r="F571" s="22">
        <f t="shared" si="26"/>
        <v>19690</v>
      </c>
      <c r="G571" s="22">
        <f t="shared" si="27"/>
        <v>9845</v>
      </c>
      <c r="H571" s="152">
        <f>VLOOKUP(H$2,怪物属性!$B$4:$F$29,5,FALSE)/($F571-VLOOKUP(H$2,怪物属性!$B$4:$F$29,4,FALSE))</f>
        <v>0.5749405233941316</v>
      </c>
      <c r="I571" s="153">
        <f>$E571/(VLOOKUP(I$2,怪物属性!$B$4:$F$29,3,FALSE)-$G571)/IF(H571&lt;0,ABS(H571),H571)</f>
        <v>-12.384409603298641</v>
      </c>
      <c r="J571" s="152">
        <f>VLOOKUP(J$2,怪物属性!$B$4:$F$29,5,FALSE)/($F571-VLOOKUP(J$2,怪物属性!$B$4:$F$29,4,FALSE))</f>
        <v>0.85668534827862286</v>
      </c>
      <c r="K571" s="153">
        <f>$E571/(VLOOKUP(K$2,怪物属性!$B$4:$F$29,3,FALSE)-$G571)/IF(J571&lt;0,ABS(J571),J571)</f>
        <v>-8.7580088579090258</v>
      </c>
      <c r="L571" s="152">
        <f>VLOOKUP(L$2,怪物属性!$B$4:$F$29,5,FALSE)/($F571-VLOOKUP(L$2,怪物属性!$B$4:$F$29,4,FALSE))</f>
        <v>1.368545866120513</v>
      </c>
      <c r="M571" s="153">
        <f>$E571/(VLOOKUP(M$2,怪物属性!$B$4:$F$29,3,FALSE)-$G571)/IF(L571&lt;0,ABS(L571),L571)</f>
        <v>-5.7951935562305721</v>
      </c>
      <c r="N571" s="152">
        <f>VLOOKUP(N$2,怪物属性!$B$4:$F$29,5,FALSE)/($F571-VLOOKUP(N$2,怪物属性!$B$4:$F$29,4,FALSE))</f>
        <v>1.7988242978445461</v>
      </c>
      <c r="O571" s="153">
        <f>$E571/(VLOOKUP(O$2,怪物属性!$B$4:$F$29,3,FALSE)-$G571)/IF(N571&lt;0,ABS(N571),N571)</f>
        <v>-4.676461900941268</v>
      </c>
      <c r="P571" s="152">
        <f>VLOOKUP(P$2,怪物属性!$B$4:$F$29,5,FALSE)/($F571-VLOOKUP(P$2,怪物属性!$B$4:$F$29,4,FALSE))</f>
        <v>2.5212491066028919</v>
      </c>
      <c r="Q571" s="153">
        <f>$E571/(VLOOKUP(Q$2,怪物属性!$B$4:$F$29,3,FALSE)-$G571)/IF(P571&lt;0,ABS(P571),P571)</f>
        <v>-3.5535966990291898</v>
      </c>
      <c r="R571" s="152">
        <f>VLOOKUP(R$2,怪物属性!$B$4:$F$29,5,FALSE)/($F571-VLOOKUP(R$2,怪物属性!$B$4:$F$29,4,FALSE))</f>
        <v>3.1298838437170011</v>
      </c>
      <c r="S571" s="153">
        <f>$E571/(VLOOKUP(S$2,怪物属性!$B$4:$F$29,3,FALSE)-$G571)/IF(R571&lt;0,ABS(R571),R571)</f>
        <v>-3.0742637006515059</v>
      </c>
      <c r="T571" s="152">
        <f>VLOOKUP(T$2,怪物属性!$B$4:$F$29,5,FALSE)/($F571-VLOOKUP(T$2,怪物属性!$B$4:$F$29,4,FALSE))</f>
        <v>4.0786163522012577</v>
      </c>
      <c r="U571" s="153">
        <f>$E571/(VLOOKUP(U$2,怪物属性!$B$4:$F$29,3,FALSE)-$G571)/IF(T571&lt;0,ABS(T571),T571)</f>
        <v>-2.5381795893945993</v>
      </c>
      <c r="V571" s="152">
        <f>VLOOKUP(V$2,怪物属性!$B$4:$F$29,5,FALSE)/($F571-VLOOKUP(V$2,怪物属性!$B$4:$F$29,4,FALSE))</f>
        <v>4.8354143019296254</v>
      </c>
      <c r="W571" s="153">
        <f>$E571/(VLOOKUP(W$2,怪物属性!$B$4:$F$29,3,FALSE)-$G571)/IF(V571&lt;0,ABS(V571),V571)</f>
        <v>-2.3189293314938988</v>
      </c>
      <c r="X571" s="152">
        <f>VLOOKUP(X$2,怪物属性!$B$4:$F$29,5,FALSE)/($F571-VLOOKUP(X$2,怪物属性!$B$4:$F$29,4,FALSE))</f>
        <v>6.0184154666972631</v>
      </c>
      <c r="Y571" s="153">
        <f>$E571/(VLOOKUP(Y$2,怪物属性!$B$4:$F$29,3,FALSE)-$G571)/IF(X571&lt;0,ABS(X571),X571)</f>
        <v>-2.0329071555696521</v>
      </c>
      <c r="Z571" s="152">
        <f>VLOOKUP(Z$2,怪物属性!$B$4:$F$29,5,FALSE)/($F571-VLOOKUP(Z$2,怪物属性!$B$4:$F$29,4,FALSE))</f>
        <v>6.9529555078600849</v>
      </c>
      <c r="AA571" s="153">
        <f>$E571/(VLOOKUP(AA$2,怪物属性!$B$4:$F$29,3,FALSE)-$G571)/IF(Z571&lt;0,ABS(Z571),Z571)</f>
        <v>-1.9392074339039311</v>
      </c>
      <c r="AB571" s="152">
        <f>VLOOKUP(AB$2,怪物属性!$B$4:$F$29,5,FALSE)/($F571-VLOOKUP(AB$2,怪物属性!$B$4:$F$29,4,FALSE))</f>
        <v>11.476782855031407</v>
      </c>
      <c r="AC571" s="153">
        <f>$E571/(VLOOKUP(AC$2,怪物属性!$B$4:$F$29,3,FALSE)-$G571)/IF(AB571&lt;0,ABS(AB571),AB571)</f>
        <v>-2.2213693351390007</v>
      </c>
      <c r="AD571" s="152">
        <f>VLOOKUP(AD$2,怪物属性!$B$4:$F$29,5,FALSE)/($F571-VLOOKUP(AD$2,怪物属性!$B$4:$F$29,4,FALSE))</f>
        <v>13.159368539748167</v>
      </c>
      <c r="AE571" s="153">
        <f>$E571/(VLOOKUP(AE$2,怪物属性!$B$4:$F$29,3,FALSE)-$G571)/IF(AD571&lt;0,ABS(AD571),AD571)</f>
        <v>-2.6342824013962818</v>
      </c>
      <c r="AF571" s="152">
        <f>VLOOKUP(AF$2,怪物属性!$B$4:$F$29,5,FALSE)/($F571-VLOOKUP(AF$2,怪物属性!$B$4:$F$29,4,FALSE))</f>
        <v>15.664880724582217</v>
      </c>
      <c r="AG571" s="153">
        <f>$E571/(VLOOKUP(AG$2,怪物属性!$B$4:$F$29,3,FALSE)-$G571)/IF(AF571&lt;0,ABS(AF571),AF571)</f>
        <v>-3.517588988330334</v>
      </c>
      <c r="AH571" s="152">
        <f>VLOOKUP(AH$2,怪物属性!$B$4:$F$29,5,FALSE)/($F571-VLOOKUP(AH$2,怪物属性!$B$4:$F$29,4,FALSE))</f>
        <v>17.700623700623701</v>
      </c>
      <c r="AI571" s="153">
        <f>$E571/(VLOOKUP(AI$2,怪物属性!$B$4:$F$29,3,FALSE)-$G571)/IF(AH571&lt;0,ABS(AH571),AH571)</f>
        <v>-7.6365458641548249</v>
      </c>
      <c r="AJ571" s="152">
        <f>VLOOKUP(AJ$2,怪物属性!$B$4:$F$29,5,FALSE)/($F571-VLOOKUP(AJ$2,怪物属性!$B$4:$F$29,4,FALSE))</f>
        <v>20.693877551020407</v>
      </c>
      <c r="AK571" s="153">
        <f>$E571/(VLOOKUP(AK$2,怪物属性!$B$4:$F$29,3,FALSE)-$G571)/IF(AJ571&lt;0,ABS(AJ571),AJ571)</f>
        <v>12.686522024983566</v>
      </c>
      <c r="AL571" s="152">
        <f>VLOOKUP(AL$2,怪物属性!$B$4:$F$29,5,FALSE)/($F571-VLOOKUP(AL$2,怪物属性!$B$4:$F$29,4,FALSE))</f>
        <v>23.232473074578337</v>
      </c>
      <c r="AM571" s="153">
        <f>$E571/(VLOOKUP(AM$2,怪物属性!$B$4:$F$29,3,FALSE)-$G571)/IF(AL571&lt;0,ABS(AL571),AL571)</f>
        <v>2.6905416529389869</v>
      </c>
      <c r="AN571" s="152">
        <f>VLOOKUP(AN$2,怪物属性!$B$4:$F$29,5,FALSE)/($F571-VLOOKUP(AN$2,怪物属性!$B$4:$F$29,4,FALSE))</f>
        <v>26.792234756730569</v>
      </c>
      <c r="AO571" s="153">
        <f>$E571/(VLOOKUP(AO$2,怪物属性!$B$4:$F$29,3,FALSE)-$G571)/IF(AN571&lt;0,ABS(AN571),AN571)</f>
        <v>1.3468193630515026</v>
      </c>
      <c r="AP571" s="152">
        <f>VLOOKUP(AP$2,怪物属性!$B$4:$F$29,5,FALSE)/($F571-VLOOKUP(AP$2,怪物属性!$B$4:$F$29,4,FALSE))</f>
        <v>29.702212138400455</v>
      </c>
      <c r="AQ571" s="153">
        <f>$E571/(VLOOKUP(AQ$2,怪物属性!$B$4:$F$29,3,FALSE)-$G571)/IF(AP571&lt;0,ABS(AP571),AP571)</f>
        <v>0.83245741396371864</v>
      </c>
      <c r="AR571" s="152">
        <f>VLOOKUP(AR$2,怪物属性!$B$4:$F$29,5,FALSE)/($F571-VLOOKUP(AR$2,怪物属性!$B$4:$F$29,4,FALSE))</f>
        <v>33.908086096567772</v>
      </c>
      <c r="AS571" s="153">
        <f>$E571/(VLOOKUP(AS$2,怪物属性!$B$4:$F$29,3,FALSE)-$G571)/IF(AR571&lt;0,ABS(AR571),AR571)</f>
        <v>0.55215922205841217</v>
      </c>
      <c r="AT571" s="152">
        <f>VLOOKUP(AT$2,怪物属性!$B$4:$F$29,5,FALSE)/($F571-VLOOKUP(AT$2,怪物属性!$B$4:$F$29,4,FALSE))</f>
        <v>37.401318747190167</v>
      </c>
      <c r="AU571" s="153">
        <f>$E571/(VLOOKUP(AU$2,怪物属性!$B$4:$F$29,3,FALSE)-$G571)/IF(AT571&lt;0,ABS(AT571),AT571)</f>
        <v>0.39189977062812981</v>
      </c>
      <c r="AV571" s="152">
        <f>VLOOKUP(AV$2,怪物属性!$B$4:$F$29,5,FALSE)/($F571-VLOOKUP(AV$2,怪物属性!$B$4:$F$29,4,FALSE))</f>
        <v>42.619343803452033</v>
      </c>
      <c r="AW571" s="153">
        <f>$E571/(VLOOKUP(AW$2,怪物属性!$B$4:$F$29,3,FALSE)-$G571)/IF(AV571&lt;0,ABS(AV571),AV571)</f>
        <v>0.27391113991137311</v>
      </c>
      <c r="AX571" s="152">
        <f>VLOOKUP(AX$2,怪物属性!$B$4:$F$29,5,FALSE)/($F571-VLOOKUP(AX$2,怪物属性!$B$4:$F$29,4,FALSE))</f>
        <v>46.950570342205324</v>
      </c>
      <c r="AY571" s="153">
        <f>$E571/(VLOOKUP(AY$2,怪物属性!$B$4:$F$29,3,FALSE)-$G571)/IF(AX571&lt;0,ABS(AX571),AX571)</f>
        <v>0.20544279576158164</v>
      </c>
      <c r="AZ571" s="152">
        <f>VLOOKUP(AZ$2,怪物属性!$B$4:$F$29,5,FALSE)/($F571-VLOOKUP(AZ$2,怪物属性!$B$4:$F$29,4,FALSE))</f>
        <v>53.382504288164668</v>
      </c>
      <c r="BA571" s="153">
        <f>$E571/(VLOOKUP(BA$2,怪物属性!$B$4:$F$29,3,FALSE)-$G571)/IF(AZ571&lt;0,ABS(AZ571),AZ571)</f>
        <v>0.14578950162474189</v>
      </c>
      <c r="BB571" s="152">
        <f>VLOOKUP(BB$2,怪物属性!$B$4:$F$29,5,FALSE)/($F571-VLOOKUP(BB$2,怪物属性!$B$4:$F$29,4,FALSE))</f>
        <v>59.492136910268272</v>
      </c>
      <c r="BC571" s="153">
        <f>$E571/(VLOOKUP(BC$2,怪物属性!$B$4:$F$29,3,FALSE)-$G571)/IF(BB571&lt;0,ABS(BB571),BB571)</f>
        <v>0.1061702656436173</v>
      </c>
      <c r="BD571" s="152">
        <f>VLOOKUP(BD$2,怪物属性!$B$4:$F$29,5,FALSE)/($F571-VLOOKUP(BD$2,怪物属性!$B$4:$F$29,4,FALSE))</f>
        <v>70.727014632015724</v>
      </c>
      <c r="BE571" s="153">
        <f>$E571/(VLOOKUP(BE$2,怪物属性!$B$4:$F$29,3,FALSE)-$G571)/IF(BD571&lt;0,ABS(BD571),BD571)</f>
        <v>6.5664202870032801E-2</v>
      </c>
    </row>
    <row r="572" spans="1:57" x14ac:dyDescent="0.15">
      <c r="A572" s="30">
        <f>VLOOKUP(B572,装备升级!W:AB,静态模拟!C572+1,FALSE)+IF(静态模拟!D572=0,0,VLOOKUP(B572,装备强化!AP:AZ,静态模拟!D572+1,FALSE))</f>
        <v>22714</v>
      </c>
      <c r="B572" s="149">
        <v>50</v>
      </c>
      <c r="C572" s="149">
        <v>2</v>
      </c>
      <c r="D572" s="149">
        <v>5</v>
      </c>
      <c r="E572" s="149">
        <f t="shared" si="25"/>
        <v>59130</v>
      </c>
      <c r="F572" s="22">
        <f t="shared" si="26"/>
        <v>19710</v>
      </c>
      <c r="G572" s="22">
        <f t="shared" si="27"/>
        <v>9855</v>
      </c>
      <c r="H572" s="152">
        <f>VLOOKUP(H$2,怪物属性!$B$4:$F$29,5,FALSE)/($F572-VLOOKUP(H$2,怪物属性!$B$4:$F$29,4,FALSE))</f>
        <v>0.57433324531291263</v>
      </c>
      <c r="I572" s="153">
        <f>$E572/(VLOOKUP(I$2,怪物属性!$B$4:$F$29,3,FALSE)-$G572)/IF(H572&lt;0,ABS(H572),H572)</f>
        <v>-12.395155973662579</v>
      </c>
      <c r="J572" s="152">
        <f>VLOOKUP(J$2,怪物属性!$B$4:$F$29,5,FALSE)/($F572-VLOOKUP(J$2,怪物属性!$B$4:$F$29,4,FALSE))</f>
        <v>0.85577179418821647</v>
      </c>
      <c r="K572" s="153">
        <f>$E572/(VLOOKUP(K$2,怪物属性!$B$4:$F$29,3,FALSE)-$G572)/IF(J572&lt;0,ABS(J572),J572)</f>
        <v>-8.7651304534423424</v>
      </c>
      <c r="L572" s="152">
        <f>VLOOKUP(L$2,怪物属性!$B$4:$F$29,5,FALSE)/($F572-VLOOKUP(L$2,怪物属性!$B$4:$F$29,4,FALSE))</f>
        <v>1.3670722515344029</v>
      </c>
      <c r="M572" s="153">
        <f>$E572/(VLOOKUP(M$2,怪物属性!$B$4:$F$29,3,FALSE)-$G572)/IF(L572&lt;0,ABS(L572),L572)</f>
        <v>-5.7995464582759864</v>
      </c>
      <c r="N572" s="152">
        <f>VLOOKUP(N$2,怪物属性!$B$4:$F$29,5,FALSE)/($F572-VLOOKUP(N$2,怪物属性!$B$4:$F$29,4,FALSE))</f>
        <v>1.7968682035667682</v>
      </c>
      <c r="O572" s="153">
        <f>$E572/(VLOOKUP(O$2,怪物属性!$B$4:$F$29,3,FALSE)-$G572)/IF(N572&lt;0,ABS(N572),N572)</f>
        <v>-4.6796437573891891</v>
      </c>
      <c r="P572" s="152">
        <f>VLOOKUP(P$2,怪物属性!$B$4:$F$29,5,FALSE)/($F572-VLOOKUP(P$2,怪物属性!$B$4:$F$29,4,FALSE))</f>
        <v>2.5184798725904773</v>
      </c>
      <c r="Q572" s="153">
        <f>$E572/(VLOOKUP(Q$2,怪物属性!$B$4:$F$29,3,FALSE)-$G572)/IF(P572&lt;0,ABS(P572),P572)</f>
        <v>-3.5557244442224327</v>
      </c>
      <c r="R572" s="152">
        <f>VLOOKUP(R$2,怪物属性!$B$4:$F$29,5,FALSE)/($F572-VLOOKUP(R$2,怪物属性!$B$4:$F$29,4,FALSE))</f>
        <v>3.1264087048242937</v>
      </c>
      <c r="S572" s="153">
        <f>$E572/(VLOOKUP(S$2,怪物属性!$B$4:$F$29,3,FALSE)-$G572)/IF(R572&lt;0,ABS(R572),R572)</f>
        <v>-3.0757967571207474</v>
      </c>
      <c r="T572" s="152">
        <f>VLOOKUP(T$2,怪物属性!$B$4:$F$29,5,FALSE)/($F572-VLOOKUP(T$2,怪物属性!$B$4:$F$29,4,FALSE))</f>
        <v>4.074040834642136</v>
      </c>
      <c r="U572" s="153">
        <f>$E572/(VLOOKUP(U$2,怪物属性!$B$4:$F$29,3,FALSE)-$G572)/IF(T572&lt;0,ABS(T572),T572)</f>
        <v>-2.5391612469998401</v>
      </c>
      <c r="V572" s="152">
        <f>VLOOKUP(V$2,怪物属性!$B$4:$F$29,5,FALSE)/($F572-VLOOKUP(V$2,怪物属性!$B$4:$F$29,4,FALSE))</f>
        <v>4.8299319727891152</v>
      </c>
      <c r="W572" s="153">
        <f>$E572/(VLOOKUP(W$2,怪物属性!$B$4:$F$29,3,FALSE)-$G572)/IF(V572&lt;0,ABS(V572),V572)</f>
        <v>-2.3195165689094783</v>
      </c>
      <c r="X572" s="152">
        <f>VLOOKUP(X$2,怪物属性!$B$4:$F$29,5,FALSE)/($F572-VLOOKUP(X$2,怪物属性!$B$4:$F$29,4,FALSE))</f>
        <v>6.0115179645865569</v>
      </c>
      <c r="Y572" s="153">
        <f>$E572/(VLOOKUP(Y$2,怪物属性!$B$4:$F$29,3,FALSE)-$G572)/IF(X572&lt;0,ABS(X572),X572)</f>
        <v>-2.0330959053782367</v>
      </c>
      <c r="Z572" s="152">
        <f>VLOOKUP(Z$2,怪物属性!$B$4:$F$29,5,FALSE)/($F572-VLOOKUP(Z$2,怪物属性!$B$4:$F$29,4,FALSE))</f>
        <v>6.9448983139231704</v>
      </c>
      <c r="AA572" s="153">
        <f>$E572/(VLOOKUP(AA$2,怪物属性!$B$4:$F$29,3,FALSE)-$G572)/IF(Z572&lt;0,ABS(Z572),Z572)</f>
        <v>-1.939003310878793</v>
      </c>
      <c r="AB572" s="152">
        <f>VLOOKUP(AB$2,怪物属性!$B$4:$F$29,5,FALSE)/($F572-VLOOKUP(AB$2,怪物属性!$B$4:$F$29,4,FALSE))</f>
        <v>11.462664534383073</v>
      </c>
      <c r="AC572" s="153">
        <f>$E572/(VLOOKUP(AC$2,怪物属性!$B$4:$F$29,3,FALSE)-$G572)/IF(AB572&lt;0,ABS(AB572),AB572)</f>
        <v>-2.216796939314539</v>
      </c>
      <c r="AD572" s="152">
        <f>VLOOKUP(AD$2,怪物属性!$B$4:$F$29,5,FALSE)/($F572-VLOOKUP(AD$2,怪物属性!$B$4:$F$29,4,FALSE))</f>
        <v>13.142901833197772</v>
      </c>
      <c r="AE572" s="153">
        <f>$E572/(VLOOKUP(AE$2,怪物属性!$B$4:$F$29,3,FALSE)-$G572)/IF(AD572&lt;0,ABS(AD572),AD572)</f>
        <v>-2.6248579001895367</v>
      </c>
      <c r="AF572" s="152">
        <f>VLOOKUP(AF$2,怪物属性!$B$4:$F$29,5,FALSE)/($F572-VLOOKUP(AF$2,怪物属性!$B$4:$F$29,4,FALSE))</f>
        <v>15.644922920117212</v>
      </c>
      <c r="AG572" s="153">
        <f>$E572/(VLOOKUP(AG$2,怪物属性!$B$4:$F$29,3,FALSE)-$G572)/IF(AF572&lt;0,ABS(AF572),AF572)</f>
        <v>-3.493069208476963</v>
      </c>
      <c r="AH572" s="152">
        <f>VLOOKUP(AH$2,怪物属性!$B$4:$F$29,5,FALSE)/($F572-VLOOKUP(AH$2,怪物属性!$B$4:$F$29,4,FALSE))</f>
        <v>17.677653776278223</v>
      </c>
      <c r="AI572" s="153">
        <f>$E572/(VLOOKUP(AI$2,怪物属性!$B$4:$F$29,3,FALSE)-$G572)/IF(AH572&lt;0,ABS(AH572),AH572)</f>
        <v>-7.4829997729755817</v>
      </c>
      <c r="AJ572" s="152">
        <f>VLOOKUP(AJ$2,怪物属性!$B$4:$F$29,5,FALSE)/($F572-VLOOKUP(AJ$2,怪物属性!$B$4:$F$29,4,FALSE))</f>
        <v>20.666490206458445</v>
      </c>
      <c r="AK572" s="153">
        <f>$E572/(VLOOKUP(AK$2,怪物属性!$B$4:$F$29,3,FALSE)-$G572)/IF(AJ572&lt;0,ABS(AJ572),AJ572)</f>
        <v>13.307690520570663</v>
      </c>
      <c r="AL572" s="152">
        <f>VLOOKUP(AL$2,怪物属性!$B$4:$F$29,5,FALSE)/($F572-VLOOKUP(AL$2,怪物属性!$B$4:$F$29,4,FALSE))</f>
        <v>23.201041737130488</v>
      </c>
      <c r="AM572" s="153">
        <f>$E572/(VLOOKUP(AM$2,怪物属性!$B$4:$F$29,3,FALSE)-$G572)/IF(AL572&lt;0,ABS(AL572),AL572)</f>
        <v>2.7257673352667124</v>
      </c>
      <c r="AN572" s="152">
        <f>VLOOKUP(AN$2,怪物属性!$B$4:$F$29,5,FALSE)/($F572-VLOOKUP(AN$2,怪物属性!$B$4:$F$29,4,FALSE))</f>
        <v>26.755200774068697</v>
      </c>
      <c r="AO572" s="153">
        <f>$E572/(VLOOKUP(AO$2,怪物属性!$B$4:$F$29,3,FALSE)-$G572)/IF(AN572&lt;0,ABS(AN572),AN572)</f>
        <v>1.35835132819884</v>
      </c>
      <c r="AP572" s="152">
        <f>VLOOKUP(AP$2,怪物属性!$B$4:$F$29,5,FALSE)/($F572-VLOOKUP(AP$2,怪物属性!$B$4:$F$29,4,FALSE))</f>
        <v>29.660152931180967</v>
      </c>
      <c r="AQ572" s="153">
        <f>$E572/(VLOOKUP(AQ$2,怪物属性!$B$4:$F$29,3,FALSE)-$G572)/IF(AP572&lt;0,ABS(AP572),AP572)</f>
        <v>0.83799234421208502</v>
      </c>
      <c r="AR572" s="152">
        <f>VLOOKUP(AR$2,怪物属性!$B$4:$F$29,5,FALSE)/($F572-VLOOKUP(AR$2,怪物属性!$B$4:$F$29,4,FALSE))</f>
        <v>33.858844031367994</v>
      </c>
      <c r="AS572" s="153">
        <f>$E572/(VLOOKUP(AS$2,怪物属性!$B$4:$F$29,3,FALSE)-$G572)/IF(AR572&lt;0,ABS(AR572),AR572)</f>
        <v>0.55528392648837177</v>
      </c>
      <c r="AT572" s="152">
        <f>VLOOKUP(AT$2,怪物属性!$B$4:$F$29,5,FALSE)/($F572-VLOOKUP(AT$2,怪物属性!$B$4:$F$29,4,FALSE))</f>
        <v>37.345353882986686</v>
      </c>
      <c r="AU572" s="153">
        <f>$E572/(VLOOKUP(AU$2,怪物属性!$B$4:$F$29,3,FALSE)-$G572)/IF(AT572&lt;0,ABS(AT572),AT572)</f>
        <v>0.39386305643180725</v>
      </c>
      <c r="AV572" s="152">
        <f>VLOOKUP(AV$2,怪物属性!$B$4:$F$29,5,FALSE)/($F572-VLOOKUP(AV$2,怪物属性!$B$4:$F$29,4,FALSE))</f>
        <v>42.553174972830305</v>
      </c>
      <c r="AW572" s="153">
        <f>$E572/(VLOOKUP(AW$2,怪物属性!$B$4:$F$29,3,FALSE)-$G572)/IF(AV572&lt;0,ABS(AV572),AV572)</f>
        <v>0.27515951274059125</v>
      </c>
      <c r="AX572" s="152">
        <f>VLOOKUP(AX$2,怪物属性!$B$4:$F$29,5,FALSE)/($F572-VLOOKUP(AX$2,怪物属性!$B$4:$F$29,4,FALSE))</f>
        <v>46.8747274048946</v>
      </c>
      <c r="AY572" s="153">
        <f>$E572/(VLOOKUP(AY$2,怪物属性!$B$4:$F$29,3,FALSE)-$G572)/IF(AX572&lt;0,ABS(AX572),AX572)</f>
        <v>0.20632112132371852</v>
      </c>
      <c r="AZ572" s="152">
        <f>VLOOKUP(AZ$2,怪物属性!$B$4:$F$29,5,FALSE)/($F572-VLOOKUP(AZ$2,怪物属性!$B$4:$F$29,4,FALSE))</f>
        <v>53.291095890410958</v>
      </c>
      <c r="BA572" s="153">
        <f>$E572/(VLOOKUP(BA$2,怪物属性!$B$4:$F$29,3,FALSE)-$G572)/IF(AZ572&lt;0,ABS(AZ572),AZ572)</f>
        <v>0.14638076823884349</v>
      </c>
      <c r="BB572" s="152">
        <f>VLOOKUP(BB$2,怪物属性!$B$4:$F$29,5,FALSE)/($F572-VLOOKUP(BB$2,怪物属性!$B$4:$F$29,4,FALSE))</f>
        <v>59.382271468144047</v>
      </c>
      <c r="BC572" s="153">
        <f>$E572/(VLOOKUP(BC$2,怪物属性!$B$4:$F$29,3,FALSE)-$G572)/IF(BB572&lt;0,ABS(BB572),BB572)</f>
        <v>0.10658871094517852</v>
      </c>
      <c r="BD572" s="152">
        <f>VLOOKUP(BD$2,怪物属性!$B$4:$F$29,5,FALSE)/($F572-VLOOKUP(BD$2,怪物属性!$B$4:$F$29,4,FALSE))</f>
        <v>70.572891697537585</v>
      </c>
      <c r="BE572" s="153">
        <f>$E572/(VLOOKUP(BE$2,怪物属性!$B$4:$F$29,3,FALSE)-$G572)/IF(BD572&lt;0,ABS(BD572),BD572)</f>
        <v>6.5926282398869662E-2</v>
      </c>
    </row>
    <row r="573" spans="1:57" x14ac:dyDescent="0.15">
      <c r="A573" s="30">
        <f>VLOOKUP(B573,装备升级!W:AB,静态模拟!C573+1,FALSE)+IF(静态模拟!D573=0,0,VLOOKUP(B573,装备强化!AP:AZ,静态模拟!D573+1,FALSE))</f>
        <v>31794</v>
      </c>
      <c r="B573" s="149">
        <v>50</v>
      </c>
      <c r="C573" s="149">
        <v>2</v>
      </c>
      <c r="D573" s="149">
        <v>6</v>
      </c>
      <c r="E573" s="149">
        <f t="shared" si="25"/>
        <v>59190</v>
      </c>
      <c r="F573" s="22">
        <f t="shared" si="26"/>
        <v>19730</v>
      </c>
      <c r="G573" s="22">
        <f t="shared" si="27"/>
        <v>9865</v>
      </c>
      <c r="H573" s="152">
        <f>VLOOKUP(H$2,怪物属性!$B$4:$F$29,5,FALSE)/($F573-VLOOKUP(H$2,怪物属性!$B$4:$F$29,4,FALSE))</f>
        <v>0.5737272487470324</v>
      </c>
      <c r="I573" s="153">
        <f>$E573/(VLOOKUP(I$2,怪物属性!$B$4:$F$29,3,FALSE)-$G573)/IF(H573&lt;0,ABS(H573),H573)</f>
        <v>-12.40590303693752</v>
      </c>
      <c r="J573" s="152">
        <f>VLOOKUP(J$2,怪物属性!$B$4:$F$29,5,FALSE)/($F573-VLOOKUP(J$2,怪物属性!$B$4:$F$29,4,FALSE))</f>
        <v>0.85486018641810924</v>
      </c>
      <c r="K573" s="153">
        <f>$E573/(VLOOKUP(K$2,怪物属性!$B$4:$F$29,3,FALSE)-$G573)/IF(J573&lt;0,ABS(J573),J573)</f>
        <v>-8.7722529486081946</v>
      </c>
      <c r="L573" s="152">
        <f>VLOOKUP(L$2,怪物属性!$B$4:$F$29,5,FALSE)/($F573-VLOOKUP(L$2,怪物属性!$B$4:$F$29,4,FALSE))</f>
        <v>1.3656018070345273</v>
      </c>
      <c r="M573" s="153">
        <f>$E573/(VLOOKUP(M$2,怪物属性!$B$4:$F$29,3,FALSE)-$G573)/IF(L573&lt;0,ABS(L573),L573)</f>
        <v>-5.8039003592391181</v>
      </c>
      <c r="N573" s="152">
        <f>VLOOKUP(N$2,怪物属性!$B$4:$F$29,5,FALSE)/($F573-VLOOKUP(N$2,怪物属性!$B$4:$F$29,4,FALSE))</f>
        <v>1.7949163588963719</v>
      </c>
      <c r="O573" s="153">
        <f>$E573/(VLOOKUP(O$2,怪物属性!$B$4:$F$29,3,FALSE)-$G573)/IF(N573&lt;0,ABS(N573),N573)</f>
        <v>-4.6828268896837884</v>
      </c>
      <c r="P573" s="152">
        <f>VLOOKUP(P$2,怪物属性!$B$4:$F$29,5,FALSE)/($F573-VLOOKUP(P$2,怪物属性!$B$4:$F$29,4,FALSE))</f>
        <v>2.5157167151242525</v>
      </c>
      <c r="Q573" s="153">
        <f>$E573/(VLOOKUP(Q$2,怪物属性!$B$4:$F$29,3,FALSE)-$G573)/IF(P573&lt;0,ABS(P573),P573)</f>
        <v>-3.5578536682339541</v>
      </c>
      <c r="R573" s="152">
        <f>VLOOKUP(R$2,怪物属性!$B$4:$F$29,5,FALSE)/($F573-VLOOKUP(R$2,怪物属性!$B$4:$F$29,4,FALSE))</f>
        <v>3.1229412743303944</v>
      </c>
      <c r="S573" s="153">
        <f>$E573/(VLOOKUP(S$2,怪物属性!$B$4:$F$29,3,FALSE)-$G573)/IF(R573&lt;0,ABS(R573),R573)</f>
        <v>-3.0773317547385091</v>
      </c>
      <c r="T573" s="152">
        <f>VLOOKUP(T$2,怪物属性!$B$4:$F$29,5,FALSE)/($F573-VLOOKUP(T$2,怪物属性!$B$4:$F$29,4,FALSE))</f>
        <v>4.0694755714926041</v>
      </c>
      <c r="U573" s="153">
        <f>$E573/(VLOOKUP(U$2,怪物属性!$B$4:$F$29,3,FALSE)-$G573)/IF(T573&lt;0,ABS(T573),T573)</f>
        <v>-2.5401452465775924</v>
      </c>
      <c r="V573" s="152">
        <f>VLOOKUP(V$2,怪物属性!$B$4:$F$29,5,FALSE)/($F573-VLOOKUP(V$2,怪物属性!$B$4:$F$29,4,FALSE))</f>
        <v>4.8244620611551525</v>
      </c>
      <c r="W573" s="153">
        <f>$E573/(VLOOKUP(W$2,怪物属性!$B$4:$F$29,3,FALSE)-$G573)/IF(V573&lt;0,ABS(V573),V573)</f>
        <v>-2.3201069122754685</v>
      </c>
      <c r="X573" s="152">
        <f>VLOOKUP(X$2,怪物属性!$B$4:$F$29,5,FALSE)/($F573-VLOOKUP(X$2,怪物属性!$B$4:$F$29,4,FALSE))</f>
        <v>6.0046362543643754</v>
      </c>
      <c r="Y573" s="153">
        <f>$E573/(VLOOKUP(Y$2,怪物属性!$B$4:$F$29,3,FALSE)-$G573)/IF(X573&lt;0,ABS(X573),X573)</f>
        <v>-2.0332885954528135</v>
      </c>
      <c r="Z573" s="152">
        <f>VLOOKUP(Z$2,怪物属性!$B$4:$F$29,5,FALSE)/($F573-VLOOKUP(Z$2,怪物属性!$B$4:$F$29,4,FALSE))</f>
        <v>6.9368597719775451</v>
      </c>
      <c r="AA573" s="153">
        <f>$E573/(VLOOKUP(AA$2,怪物属性!$B$4:$F$29,3,FALSE)-$G573)/IF(Z573&lt;0,ABS(Z573),Z573)</f>
        <v>-1.9388046651285877</v>
      </c>
      <c r="AB573" s="152">
        <f>VLOOKUP(AB$2,怪物属性!$B$4:$F$29,5,FALSE)/($F573-VLOOKUP(AB$2,怪物属性!$B$4:$F$29,4,FALSE))</f>
        <v>11.448580906745301</v>
      </c>
      <c r="AC573" s="153">
        <f>$E573/(VLOOKUP(AC$2,怪物属性!$B$4:$F$29,3,FALSE)-$G573)/IF(AB573&lt;0,ABS(AB573),AB573)</f>
        <v>-2.2122691845754665</v>
      </c>
      <c r="AD573" s="152">
        <f>VLOOKUP(AD$2,怪物属性!$B$4:$F$29,5,FALSE)/($F573-VLOOKUP(AD$2,怪物属性!$B$4:$F$29,4,FALSE))</f>
        <v>13.126476285696432</v>
      </c>
      <c r="AE573" s="153">
        <f>$E573/(VLOOKUP(AE$2,怪物属性!$B$4:$F$29,3,FALSE)-$G573)/IF(AD573&lt;0,ABS(AD573),AD573)</f>
        <v>-2.6155493590570491</v>
      </c>
      <c r="AF573" s="152">
        <f>VLOOKUP(AF$2,怪物属性!$B$4:$F$29,5,FALSE)/($F573-VLOOKUP(AF$2,怪物属性!$B$4:$F$29,4,FALSE))</f>
        <v>15.625015905331468</v>
      </c>
      <c r="AG573" s="153">
        <f>$E573/(VLOOKUP(AG$2,怪物属性!$B$4:$F$29,3,FALSE)-$G573)/IF(AF573&lt;0,ABS(AF573),AF573)</f>
        <v>-3.469007457765326</v>
      </c>
      <c r="AH573" s="152">
        <f>VLOOKUP(AH$2,怪物属性!$B$4:$F$29,5,FALSE)/($F573-VLOOKUP(AH$2,怪物属性!$B$4:$F$29,4,FALSE))</f>
        <v>17.654743390357698</v>
      </c>
      <c r="AI573" s="153">
        <f>$E573/(VLOOKUP(AI$2,怪物属性!$B$4:$F$29,3,FALSE)-$G573)/IF(AH573&lt;0,ABS(AH573),AH573)</f>
        <v>-7.336192698960498</v>
      </c>
      <c r="AJ573" s="152">
        <f>VLOOKUP(AJ$2,怪物属性!$B$4:$F$29,5,FALSE)/($F573-VLOOKUP(AJ$2,怪物属性!$B$4:$F$29,4,FALSE))</f>
        <v>20.63917525773196</v>
      </c>
      <c r="AK573" s="153">
        <f>$E573/(VLOOKUP(AK$2,怪物属性!$B$4:$F$29,3,FALSE)-$G573)/IF(AJ573&lt;0,ABS(AJ573),AJ573)</f>
        <v>13.989498306571477</v>
      </c>
      <c r="AL573" s="152">
        <f>VLOOKUP(AL$2,怪物属性!$B$4:$F$29,5,FALSE)/($F573-VLOOKUP(AL$2,怪物属性!$B$4:$F$29,4,FALSE))</f>
        <v>23.169695332027292</v>
      </c>
      <c r="AM573" s="153">
        <f>$E573/(VLOOKUP(AM$2,怪物属性!$B$4:$F$29,3,FALSE)-$G573)/IF(AL573&lt;0,ABS(AL573),AL573)</f>
        <v>2.7617622188038626</v>
      </c>
      <c r="AN573" s="152">
        <f>VLOOKUP(AN$2,怪物属性!$B$4:$F$29,5,FALSE)/($F573-VLOOKUP(AN$2,怪物属性!$B$4:$F$29,4,FALSE))</f>
        <v>26.718269031679206</v>
      </c>
      <c r="AO573" s="153">
        <f>$E573/(VLOOKUP(AO$2,怪物属性!$B$4:$F$29,3,FALSE)-$G573)/IF(AN573&lt;0,ABS(AN573),AN573)</f>
        <v>1.3700297614444796</v>
      </c>
      <c r="AP573" s="152">
        <f>VLOOKUP(AP$2,怪物属性!$B$4:$F$29,5,FALSE)/($F573-VLOOKUP(AP$2,怪物属性!$B$4:$F$29,4,FALSE))</f>
        <v>29.618212669683256</v>
      </c>
      <c r="AQ573" s="153">
        <f>$E573/(VLOOKUP(AQ$2,怪物属性!$B$4:$F$29,3,FALSE)-$G573)/IF(AP573&lt;0,ABS(AP573),AP573)</f>
        <v>0.84357642077638229</v>
      </c>
      <c r="AR573" s="152">
        <f>VLOOKUP(AR$2,怪物属性!$B$4:$F$29,5,FALSE)/($F573-VLOOKUP(AR$2,怪物属性!$B$4:$F$29,4,FALSE))</f>
        <v>33.809744779582367</v>
      </c>
      <c r="AS573" s="153">
        <f>$E573/(VLOOKUP(AS$2,怪物属性!$B$4:$F$29,3,FALSE)-$G573)/IF(AR573&lt;0,ABS(AR573),AR573)</f>
        <v>0.55843020697752921</v>
      </c>
      <c r="AT573" s="152">
        <f>VLOOKUP(AT$2,怪物属性!$B$4:$F$29,5,FALSE)/($F573-VLOOKUP(AT$2,怪物属性!$B$4:$F$29,4,FALSE))</f>
        <v>37.289556252801432</v>
      </c>
      <c r="AU573" s="153">
        <f>$E573/(VLOOKUP(AU$2,怪物属性!$B$4:$F$29,3,FALSE)-$G573)/IF(AT573&lt;0,ABS(AT573),AT573)</f>
        <v>0.39583733321127246</v>
      </c>
      <c r="AV573" s="152">
        <f>VLOOKUP(AV$2,怪物属性!$B$4:$F$29,5,FALSE)/($F573-VLOOKUP(AV$2,怪物属性!$B$4:$F$29,4,FALSE))</f>
        <v>42.487211285072085</v>
      </c>
      <c r="AW573" s="153">
        <f>$E573/(VLOOKUP(AW$2,怪物属性!$B$4:$F$29,3,FALSE)-$G573)/IF(AV573&lt;0,ABS(AV573),AV573)</f>
        <v>0.27641370812148125</v>
      </c>
      <c r="AX573" s="152">
        <f>VLOOKUP(AX$2,怪物属性!$B$4:$F$29,5,FALSE)/($F573-VLOOKUP(AX$2,怪物属性!$B$4:$F$29,4,FALSE))</f>
        <v>46.799129102491733</v>
      </c>
      <c r="AY573" s="153">
        <f>$E573/(VLOOKUP(AY$2,怪物属性!$B$4:$F$29,3,FALSE)-$G573)/IF(AX573&lt;0,ABS(AX573),AX573)</f>
        <v>0.20720300224365382</v>
      </c>
      <c r="AZ573" s="152">
        <f>VLOOKUP(AZ$2,怪物属性!$B$4:$F$29,5,FALSE)/($F573-VLOOKUP(AZ$2,怪物属性!$B$4:$F$29,4,FALSE))</f>
        <v>53.2</v>
      </c>
      <c r="BA573" s="153">
        <f>$E573/(VLOOKUP(BA$2,怪物属性!$B$4:$F$29,3,FALSE)-$G573)/IF(AZ573&lt;0,ABS(AZ573),AZ573)</f>
        <v>0.14697410633585284</v>
      </c>
      <c r="BB573" s="152">
        <f>VLOOKUP(BB$2,怪物属性!$B$4:$F$29,5,FALSE)/($F573-VLOOKUP(BB$2,怪物属性!$B$4:$F$29,4,FALSE))</f>
        <v>59.272811059907831</v>
      </c>
      <c r="BC573" s="153">
        <f>$E573/(VLOOKUP(BC$2,怪物属性!$B$4:$F$29,3,FALSE)-$G573)/IF(BB573&lt;0,ABS(BB573),BB573)</f>
        <v>0.10700845294321397</v>
      </c>
      <c r="BD573" s="152">
        <f>VLOOKUP(BD$2,怪物属性!$B$4:$F$29,5,FALSE)/($F573-VLOOKUP(BD$2,怪物属性!$B$4:$F$29,4,FALSE))</f>
        <v>70.419439008480111</v>
      </c>
      <c r="BE573" s="153">
        <f>$E573/(VLOOKUP(BE$2,怪物属性!$B$4:$F$29,3,FALSE)-$G573)/IF(BD573&lt;0,ABS(BD573),BD573)</f>
        <v>6.6189066464030596E-2</v>
      </c>
    </row>
    <row r="574" spans="1:57" x14ac:dyDescent="0.15">
      <c r="A574" s="30">
        <f>VLOOKUP(B574,装备升级!W:AB,静态模拟!C574+1,FALSE)+IF(静态模拟!D574=0,0,VLOOKUP(B574,装备强化!AP:AZ,静态模拟!D574+1,FALSE))</f>
        <v>43751</v>
      </c>
      <c r="B574" s="149">
        <v>50</v>
      </c>
      <c r="C574" s="149">
        <v>2</v>
      </c>
      <c r="D574" s="149">
        <v>7</v>
      </c>
      <c r="E574" s="149">
        <f t="shared" si="25"/>
        <v>59250</v>
      </c>
      <c r="F574" s="22">
        <f t="shared" si="26"/>
        <v>19750</v>
      </c>
      <c r="G574" s="22">
        <f t="shared" si="27"/>
        <v>9875</v>
      </c>
      <c r="H574" s="152">
        <f>VLOOKUP(H$2,怪物属性!$B$4:$F$29,5,FALSE)/($F574-VLOOKUP(H$2,怪物属性!$B$4:$F$29,4,FALSE))</f>
        <v>0.5731225296442688</v>
      </c>
      <c r="I574" s="153">
        <f>$E574/(VLOOKUP(I$2,怪物属性!$B$4:$F$29,3,FALSE)-$G574)/IF(H574&lt;0,ABS(H574),H574)</f>
        <v>-12.416650790626786</v>
      </c>
      <c r="J574" s="152">
        <f>VLOOKUP(J$2,怪物属性!$B$4:$F$29,5,FALSE)/($F574-VLOOKUP(J$2,怪物属性!$B$4:$F$29,4,FALSE))</f>
        <v>0.85395051875498806</v>
      </c>
      <c r="K574" s="153">
        <f>$E574/(VLOOKUP(K$2,怪物属性!$B$4:$F$29,3,FALSE)-$G574)/IF(J574&lt;0,ABS(J574),J574)</f>
        <v>-8.7793763399915559</v>
      </c>
      <c r="L574" s="152">
        <f>VLOOKUP(L$2,怪物属性!$B$4:$F$29,5,FALSE)/($F574-VLOOKUP(L$2,怪物属性!$B$4:$F$29,4,FALSE))</f>
        <v>1.3641345224024928</v>
      </c>
      <c r="M574" s="153">
        <f>$E574/(VLOOKUP(M$2,怪物属性!$B$4:$F$29,3,FALSE)-$G574)/IF(L574&lt;0,ABS(L574),L574)</f>
        <v>-5.808255255112539</v>
      </c>
      <c r="N574" s="152">
        <f>VLOOKUP(N$2,怪物属性!$B$4:$F$29,5,FALSE)/($F574-VLOOKUP(N$2,怪物属性!$B$4:$F$29,4,FALSE))</f>
        <v>1.79296875</v>
      </c>
      <c r="O574" s="153">
        <f>$E574/(VLOOKUP(O$2,怪物属性!$B$4:$F$29,3,FALSE)-$G574)/IF(N574&lt;0,ABS(N574),N574)</f>
        <v>-4.6860112923974651</v>
      </c>
      <c r="P574" s="152">
        <f>VLOOKUP(P$2,怪物属性!$B$4:$F$29,5,FALSE)/($F574-VLOOKUP(P$2,怪物属性!$B$4:$F$29,4,FALSE))</f>
        <v>2.5129596142254371</v>
      </c>
      <c r="Q574" s="153">
        <f>$E574/(VLOOKUP(Q$2,怪物属性!$B$4:$F$29,3,FALSE)-$G574)/IF(P574&lt;0,ABS(P574),P574)</f>
        <v>-3.5599843643651954</v>
      </c>
      <c r="R574" s="152">
        <f>VLOOKUP(R$2,怪物属性!$B$4:$F$29,5,FALSE)/($F574-VLOOKUP(R$2,怪物属性!$B$4:$F$29,4,FALSE))</f>
        <v>3.1194815266160747</v>
      </c>
      <c r="S574" s="153">
        <f>$E574/(VLOOKUP(S$2,怪物属性!$B$4:$F$29,3,FALSE)-$G574)/IF(R574&lt;0,ABS(R574),R574)</f>
        <v>-3.0788686840649362</v>
      </c>
      <c r="T574" s="152">
        <f>VLOOKUP(T$2,怪物属性!$B$4:$F$29,5,FALSE)/($F574-VLOOKUP(T$2,怪物属性!$B$4:$F$29,4,FALSE))</f>
        <v>4.0649205283187824</v>
      </c>
      <c r="U574" s="153">
        <f>$E574/(VLOOKUP(U$2,怪物属性!$B$4:$F$29,3,FALSE)-$G574)/IF(T574&lt;0,ABS(T574),T574)</f>
        <v>-2.5411315758790454</v>
      </c>
      <c r="V574" s="152">
        <f>VLOOKUP(V$2,怪物属性!$B$4:$F$29,5,FALSE)/($F574-VLOOKUP(V$2,怪物属性!$B$4:$F$29,4,FALSE))</f>
        <v>4.8190045248868776</v>
      </c>
      <c r="W574" s="153">
        <f>$E574/(VLOOKUP(W$2,怪物属性!$B$4:$F$29,3,FALSE)-$G574)/IF(V574&lt;0,ABS(V574),V574)</f>
        <v>-2.3207003440043814</v>
      </c>
      <c r="X574" s="152">
        <f>VLOOKUP(X$2,怪物属性!$B$4:$F$29,5,FALSE)/($F574-VLOOKUP(X$2,怪物属性!$B$4:$F$29,4,FALSE))</f>
        <v>5.9977702818592418</v>
      </c>
      <c r="Y574" s="153">
        <f>$E574/(VLOOKUP(Y$2,怪物属性!$B$4:$F$29,3,FALSE)-$G574)/IF(X574&lt;0,ABS(X574),X574)</f>
        <v>-2.0334852014607399</v>
      </c>
      <c r="Z574" s="152">
        <f>VLOOKUP(Z$2,怪物属性!$B$4:$F$29,5,FALSE)/($F574-VLOOKUP(Z$2,怪物属性!$B$4:$F$29,4,FALSE))</f>
        <v>6.9288398173304815</v>
      </c>
      <c r="AA574" s="153">
        <f>$E574/(VLOOKUP(AA$2,怪物属性!$B$4:$F$29,3,FALSE)-$G574)/IF(Z574&lt;0,ABS(Z574),Z574)</f>
        <v>-1.9386114594013901</v>
      </c>
      <c r="AB574" s="152">
        <f>VLOOKUP(AB$2,怪物属性!$B$4:$F$29,5,FALSE)/($F574-VLOOKUP(AB$2,怪物属性!$B$4:$F$29,4,FALSE))</f>
        <v>11.434531844398085</v>
      </c>
      <c r="AC574" s="153">
        <f>$E574/(VLOOKUP(AC$2,怪物属性!$B$4:$F$29,3,FALSE)-$G574)/IF(AB574&lt;0,ABS(AB574),AB574)</f>
        <v>-2.2077855003071423</v>
      </c>
      <c r="AD574" s="152">
        <f>VLOOKUP(AD$2,怪物属性!$B$4:$F$29,5,FALSE)/($F574-VLOOKUP(AD$2,怪物属性!$B$4:$F$29,4,FALSE))</f>
        <v>13.110091743119266</v>
      </c>
      <c r="AE574" s="153">
        <f>$E574/(VLOOKUP(AE$2,怪物属性!$B$4:$F$29,3,FALSE)-$G574)/IF(AD574&lt;0,ABS(AD574),AD574)</f>
        <v>-2.6063547717691611</v>
      </c>
      <c r="AF574" s="152">
        <f>VLOOKUP(AF$2,怪物属性!$B$4:$F$29,5,FALSE)/($F574-VLOOKUP(AF$2,怪物属性!$B$4:$F$29,4,FALSE))</f>
        <v>15.60515948659296</v>
      </c>
      <c r="AG574" s="153">
        <f>$E574/(VLOOKUP(AG$2,怪物属性!$B$4:$F$29,3,FALSE)-$G574)/IF(AF574&lt;0,ABS(AF574),AF574)</f>
        <v>-3.4453912671625266</v>
      </c>
      <c r="AH574" s="152">
        <f>VLOOKUP(AH$2,怪物属性!$B$4:$F$29,5,FALSE)/($F574-VLOOKUP(AH$2,怪物属性!$B$4:$F$29,4,FALSE))</f>
        <v>17.631892311674864</v>
      </c>
      <c r="AI574" s="153">
        <f>$E574/(VLOOKUP(AI$2,怪物属性!$B$4:$F$29,3,FALSE)-$G574)/IF(AH574&lt;0,ABS(AH574),AH574)</f>
        <v>-7.1956917288013846</v>
      </c>
      <c r="AJ574" s="152">
        <f>VLOOKUP(AJ$2,怪物属性!$B$4:$F$29,5,FALSE)/($F574-VLOOKUP(AJ$2,怪物属性!$B$4:$F$29,4,FALSE))</f>
        <v>20.61193241816262</v>
      </c>
      <c r="AK574" s="153">
        <f>$E574/(VLOOKUP(AK$2,怪物属性!$B$4:$F$29,3,FALSE)-$G574)/IF(AJ574&lt;0,ABS(AJ574),AJ574)</f>
        <v>14.741274504588114</v>
      </c>
      <c r="AL574" s="152">
        <f>VLOOKUP(AL$2,怪物属性!$B$4:$F$29,5,FALSE)/($F574-VLOOKUP(AL$2,怪物属性!$B$4:$F$29,4,FALSE))</f>
        <v>23.138433515482696</v>
      </c>
      <c r="AM574" s="153">
        <f>$E574/(VLOOKUP(AM$2,怪物属性!$B$4:$F$29,3,FALSE)-$G574)/IF(AL574&lt;0,ABS(AL574),AL574)</f>
        <v>2.7985515232622213</v>
      </c>
      <c r="AN574" s="152">
        <f>VLOOKUP(AN$2,怪物属性!$B$4:$F$29,5,FALSE)/($F574-VLOOKUP(AN$2,怪物属性!$B$4:$F$29,4,FALSE))</f>
        <v>26.681439106761321</v>
      </c>
      <c r="AO574" s="153">
        <f>$E574/(VLOOKUP(AO$2,怪物属性!$B$4:$F$29,3,FALSE)-$G574)/IF(AN574&lt;0,ABS(AN574),AN574)</f>
        <v>1.3818573971026398</v>
      </c>
      <c r="AP574" s="152">
        <f>VLOOKUP(AP$2,怪物属性!$B$4:$F$29,5,FALSE)/($F574-VLOOKUP(AP$2,怪物属性!$B$4:$F$29,4,FALSE))</f>
        <v>29.576390850042362</v>
      </c>
      <c r="AQ574" s="153">
        <f>$E574/(VLOOKUP(AQ$2,怪物属性!$B$4:$F$29,3,FALSE)-$G574)/IF(AP574&lt;0,ABS(AP574),AP574)</f>
        <v>0.84921026866274796</v>
      </c>
      <c r="AR574" s="152">
        <f>VLOOKUP(AR$2,怪物属性!$B$4:$F$29,5,FALSE)/($F574-VLOOKUP(AR$2,怪物属性!$B$4:$F$29,4,FALSE))</f>
        <v>33.760787720822471</v>
      </c>
      <c r="AS574" s="153">
        <f>$E574/(VLOOKUP(AS$2,怪物属性!$B$4:$F$29,3,FALSE)-$G574)/IF(AR574&lt;0,ABS(AR574),AR574)</f>
        <v>0.56159827065605272</v>
      </c>
      <c r="AT574" s="152">
        <f>VLOOKUP(AT$2,怪物属性!$B$4:$F$29,5,FALSE)/($F574-VLOOKUP(AT$2,怪物属性!$B$4:$F$29,4,FALSE))</f>
        <v>37.233925108160527</v>
      </c>
      <c r="AU574" s="153">
        <f>$E574/(VLOOKUP(AU$2,怪物属性!$B$4:$F$29,3,FALSE)-$G574)/IF(AT574&lt;0,ABS(AT574),AT574)</f>
        <v>0.39782268339884364</v>
      </c>
      <c r="AV574" s="152">
        <f>VLOOKUP(AV$2,怪物属性!$B$4:$F$29,5,FALSE)/($F574-VLOOKUP(AV$2,怪物属性!$B$4:$F$29,4,FALSE))</f>
        <v>42.421451787648969</v>
      </c>
      <c r="AW574" s="153">
        <f>$E574/(VLOOKUP(AW$2,怪物属性!$B$4:$F$29,3,FALSE)-$G574)/IF(AV574&lt;0,ABS(AV574),AV574)</f>
        <v>0.27767376078099149</v>
      </c>
      <c r="AX574" s="152">
        <f>VLOOKUP(AX$2,怪物属性!$B$4:$F$29,5,FALSE)/($F574-VLOOKUP(AX$2,怪物属性!$B$4:$F$29,4,FALSE))</f>
        <v>46.723774253280737</v>
      </c>
      <c r="AY574" s="153">
        <f>$E574/(VLOOKUP(AY$2,怪物属性!$B$4:$F$29,3,FALSE)-$G574)/IF(AX574&lt;0,ABS(AX574),AX574)</f>
        <v>0.20808845602396939</v>
      </c>
      <c r="AZ574" s="152">
        <f>VLOOKUP(AZ$2,怪物属性!$B$4:$F$29,5,FALSE)/($F574-VLOOKUP(AZ$2,怪物属性!$B$4:$F$29,4,FALSE))</f>
        <v>53.109215017064848</v>
      </c>
      <c r="BA574" s="153">
        <f>$E574/(VLOOKUP(BA$2,怪物属性!$B$4:$F$29,3,FALSE)-$G574)/IF(AZ574&lt;0,ABS(AZ574),AZ574)</f>
        <v>0.14756952413594016</v>
      </c>
      <c r="BB574" s="152">
        <f>VLOOKUP(BB$2,怪物属性!$B$4:$F$29,5,FALSE)/($F574-VLOOKUP(BB$2,怪物属性!$B$4:$F$29,4,FALSE))</f>
        <v>59.163753449862007</v>
      </c>
      <c r="BC574" s="153">
        <f>$E574/(VLOOKUP(BC$2,怪物属性!$B$4:$F$29,3,FALSE)-$G574)/IF(BB574&lt;0,ABS(BB574),BB574)</f>
        <v>0.10742949581074382</v>
      </c>
      <c r="BD574" s="152">
        <f>VLOOKUP(BD$2,怪物属性!$B$4:$F$29,5,FALSE)/($F574-VLOOKUP(BD$2,怪物属性!$B$4:$F$29,4,FALSE))</f>
        <v>70.266652202213066</v>
      </c>
      <c r="BE574" s="153">
        <f>$E574/(VLOOKUP(BE$2,怪物属性!$B$4:$F$29,3,FALSE)-$G574)/IF(BD574&lt;0,ABS(BD574),BD574)</f>
        <v>6.6452556731217347E-2</v>
      </c>
    </row>
    <row r="575" spans="1:57" x14ac:dyDescent="0.15">
      <c r="A575" s="30">
        <f>VLOOKUP(B575,装备升级!W:AB,静态模拟!C575+1,FALSE)+IF(静态模拟!D575=0,0,VLOOKUP(B575,装备强化!AP:AZ,静态模拟!D575+1,FALSE))</f>
        <v>59339</v>
      </c>
      <c r="B575" s="149">
        <v>50</v>
      </c>
      <c r="C575" s="149">
        <v>2</v>
      </c>
      <c r="D575" s="149">
        <v>8</v>
      </c>
      <c r="E575" s="149">
        <f t="shared" si="25"/>
        <v>59310</v>
      </c>
      <c r="F575" s="22">
        <f t="shared" si="26"/>
        <v>19770</v>
      </c>
      <c r="G575" s="22">
        <f t="shared" si="27"/>
        <v>9885</v>
      </c>
      <c r="H575" s="152">
        <f>VLOOKUP(H$2,怪物属性!$B$4:$F$29,5,FALSE)/($F575-VLOOKUP(H$2,怪物属性!$B$4:$F$29,4,FALSE))</f>
        <v>0.5725190839694656</v>
      </c>
      <c r="I575" s="153">
        <f>$E575/(VLOOKUP(I$2,怪物属性!$B$4:$F$29,3,FALSE)-$G575)/IF(H575&lt;0,ABS(H575),H575)</f>
        <v>-12.427399232245683</v>
      </c>
      <c r="J575" s="152">
        <f>VLOOKUP(J$2,怪物属性!$B$4:$F$29,5,FALSE)/($F575-VLOOKUP(J$2,怪物属性!$B$4:$F$29,4,FALSE))</f>
        <v>0.85304278501195852</v>
      </c>
      <c r="K575" s="153">
        <f>$E575/(VLOOKUP(K$2,怪物属性!$B$4:$F$29,3,FALSE)-$G575)/IF(J575&lt;0,ABS(J575),J575)</f>
        <v>-8.7865006241946588</v>
      </c>
      <c r="L575" s="152">
        <f>VLOOKUP(L$2,怪物属性!$B$4:$F$29,5,FALSE)/($F575-VLOOKUP(L$2,怪物属性!$B$4:$F$29,4,FALSE))</f>
        <v>1.362670387463776</v>
      </c>
      <c r="M575" s="153">
        <f>$E575/(VLOOKUP(M$2,怪物属性!$B$4:$F$29,3,FALSE)-$G575)/IF(L575&lt;0,ABS(L575),L575)</f>
        <v>-5.8126111419102315</v>
      </c>
      <c r="N575" s="152">
        <f>VLOOKUP(N$2,怪物属性!$B$4:$F$29,5,FALSE)/($F575-VLOOKUP(N$2,怪物属性!$B$4:$F$29,4,FALSE))</f>
        <v>1.7910253631042705</v>
      </c>
      <c r="O575" s="153">
        <f>$E575/(VLOOKUP(O$2,怪物属性!$B$4:$F$29,3,FALSE)-$G575)/IF(N575&lt;0,ABS(N575),N575)</f>
        <v>-4.6891969601333727</v>
      </c>
      <c r="P575" s="152">
        <f>VLOOKUP(P$2,怪物属性!$B$4:$F$29,5,FALSE)/($F575-VLOOKUP(P$2,怪物属性!$B$4:$F$29,4,FALSE))</f>
        <v>2.5102085500027367</v>
      </c>
      <c r="Q575" s="153">
        <f>$E575/(VLOOKUP(Q$2,怪物属性!$B$4:$F$29,3,FALSE)-$G575)/IF(P575&lt;0,ABS(P575),P575)</f>
        <v>-3.5621165259579963</v>
      </c>
      <c r="R575" s="152">
        <f>VLOOKUP(R$2,怪物属性!$B$4:$F$29,5,FALSE)/($F575-VLOOKUP(R$2,怪物属性!$B$4:$F$29,4,FALSE))</f>
        <v>3.1160294361755105</v>
      </c>
      <c r="S575" s="153">
        <f>$E575/(VLOOKUP(S$2,怪物属性!$B$4:$F$29,3,FALSE)-$G575)/IF(R575&lt;0,ABS(R575),R575)</f>
        <v>-3.0804075357212848</v>
      </c>
      <c r="T575" s="152">
        <f>VLOOKUP(T$2,怪物属性!$B$4:$F$29,5,FALSE)/($F575-VLOOKUP(T$2,怪物属性!$B$4:$F$29,4,FALSE))</f>
        <v>4.060375670840787</v>
      </c>
      <c r="U575" s="153">
        <f>$E575/(VLOOKUP(U$2,怪物属性!$B$4:$F$29,3,FALSE)-$G575)/IF(T575&lt;0,ABS(T575),T575)</f>
        <v>-2.5421202227406594</v>
      </c>
      <c r="V575" s="152">
        <f>VLOOKUP(V$2,怪物属性!$B$4:$F$29,5,FALSE)/($F575-VLOOKUP(V$2,怪物属性!$B$4:$F$29,4,FALSE))</f>
        <v>4.8135593220338979</v>
      </c>
      <c r="W575" s="153">
        <f>$E575/(VLOOKUP(W$2,怪物属性!$B$4:$F$29,3,FALSE)-$G575)/IF(V575&lt;0,ABS(V575),V575)</f>
        <v>-2.3212968466412645</v>
      </c>
      <c r="X575" s="152">
        <f>VLOOKUP(X$2,怪物属性!$B$4:$F$29,5,FALSE)/($F575-VLOOKUP(X$2,怪物属性!$B$4:$F$29,4,FALSE))</f>
        <v>5.9909199931471644</v>
      </c>
      <c r="Y575" s="153">
        <f>$E575/(VLOOKUP(Y$2,怪物属性!$B$4:$F$29,3,FALSE)-$G575)/IF(X575&lt;0,ABS(X575),X575)</f>
        <v>-2.0336856992693115</v>
      </c>
      <c r="Z575" s="152">
        <f>VLOOKUP(Z$2,怪物属性!$B$4:$F$29,5,FALSE)/($F575-VLOOKUP(Z$2,怪物属性!$B$4:$F$29,4,FALSE))</f>
        <v>6.9208383855880822</v>
      </c>
      <c r="AA575" s="153">
        <f>$E575/(VLOOKUP(AA$2,怪物属性!$B$4:$F$29,3,FALSE)-$G575)/IF(Z575&lt;0,ABS(Z575),Z575)</f>
        <v>-1.9384236567823185</v>
      </c>
      <c r="AB575" s="152">
        <f>VLOOKUP(AB$2,怪物属性!$B$4:$F$29,5,FALSE)/($F575-VLOOKUP(AB$2,怪物属性!$B$4:$F$29,4,FALSE))</f>
        <v>11.420517220247579</v>
      </c>
      <c r="AC575" s="153">
        <f>$E575/(VLOOKUP(AC$2,怪物属性!$B$4:$F$29,3,FALSE)-$G575)/IF(AB575&lt;0,ABS(AB575),AB575)</f>
        <v>-2.2033453255786699</v>
      </c>
      <c r="AD575" s="152">
        <f>VLOOKUP(AD$2,怪物属性!$B$4:$F$29,5,FALSE)/($F575-VLOOKUP(AD$2,怪物属性!$B$4:$F$29,4,FALSE))</f>
        <v>13.093748052109955</v>
      </c>
      <c r="AE575" s="153">
        <f>$E575/(VLOOKUP(AE$2,怪物属性!$B$4:$F$29,3,FALSE)-$G575)/IF(AD575&lt;0,ABS(AD575),AD575)</f>
        <v>-2.5972721781106554</v>
      </c>
      <c r="AF575" s="152">
        <f>VLOOKUP(AF$2,怪物属性!$B$4:$F$29,5,FALSE)/($F575-VLOOKUP(AF$2,怪物属性!$B$4:$F$29,4,FALSE))</f>
        <v>15.585353471252697</v>
      </c>
      <c r="AG575" s="153">
        <f>$E575/(VLOOKUP(AG$2,怪物属性!$B$4:$F$29,3,FALSE)-$G575)/IF(AF575&lt;0,ABS(AF575),AF575)</f>
        <v>-3.4222086161620311</v>
      </c>
      <c r="AH575" s="152">
        <f>VLOOKUP(AH$2,怪物属性!$B$4:$F$29,5,FALSE)/($F575-VLOOKUP(AH$2,怪物属性!$B$4:$F$29,4,FALSE))</f>
        <v>17.609100310237849</v>
      </c>
      <c r="AI575" s="153">
        <f>$E575/(VLOOKUP(AI$2,怪物属性!$B$4:$F$29,3,FALSE)-$G575)/IF(AH575&lt;0,ABS(AH575),AH575)</f>
        <v>-7.061100252192837</v>
      </c>
      <c r="AJ575" s="152">
        <f>VLOOKUP(AJ$2,怪物属性!$B$4:$F$29,5,FALSE)/($F575-VLOOKUP(AJ$2,怪物属性!$B$4:$F$29,4,FALSE))</f>
        <v>20.584761402583705</v>
      </c>
      <c r="AK575" s="153">
        <f>$E575/(VLOOKUP(AK$2,怪物属性!$B$4:$F$29,3,FALSE)-$G575)/IF(AJ575&lt;0,ABS(AJ575),AJ575)</f>
        <v>15.574365343596114</v>
      </c>
      <c r="AL575" s="152">
        <f>VLOOKUP(AL$2,怪物属性!$B$4:$F$29,5,FALSE)/($F575-VLOOKUP(AL$2,怪物属性!$B$4:$F$29,4,FALSE))</f>
        <v>23.107255945563566</v>
      </c>
      <c r="AM575" s="153">
        <f>$E575/(VLOOKUP(AM$2,怪物属性!$B$4:$F$29,3,FALSE)-$G575)/IF(AL575&lt;0,ABS(AL575),AL575)</f>
        <v>2.8361615830369677</v>
      </c>
      <c r="AN575" s="152">
        <f>VLOOKUP(AN$2,怪物属性!$B$4:$F$29,5,FALSE)/($F575-VLOOKUP(AN$2,怪物属性!$B$4:$F$29,4,FALSE))</f>
        <v>26.644710578842314</v>
      </c>
      <c r="AO575" s="153">
        <f>$E575/(VLOOKUP(AO$2,怪物属性!$B$4:$F$29,3,FALSE)-$G575)/IF(AN575&lt;0,ABS(AN575),AN575)</f>
        <v>1.3938370379738059</v>
      </c>
      <c r="AP575" s="152">
        <f>VLOOKUP(AP$2,怪物属性!$B$4:$F$29,5,FALSE)/($F575-VLOOKUP(AP$2,怪物属性!$B$4:$F$29,4,FALSE))</f>
        <v>29.534686971235196</v>
      </c>
      <c r="AQ575" s="153">
        <f>$E575/(VLOOKUP(AQ$2,怪物属性!$B$4:$F$29,3,FALSE)-$G575)/IF(AP575&lt;0,ABS(AP575),AP575)</f>
        <v>0.85489452352025064</v>
      </c>
      <c r="AR575" s="152">
        <f>VLOOKUP(AR$2,怪物属性!$B$4:$F$29,5,FALSE)/($F575-VLOOKUP(AR$2,怪物属性!$B$4:$F$29,4,FALSE))</f>
        <v>33.711972238288027</v>
      </c>
      <c r="AS575" s="153">
        <f>$E575/(VLOOKUP(AS$2,怪物属性!$B$4:$F$29,3,FALSE)-$G575)/IF(AR575&lt;0,ABS(AR575),AR575)</f>
        <v>0.56478832731388817</v>
      </c>
      <c r="AT575" s="152">
        <f>VLOOKUP(AT$2,怪物属性!$B$4:$F$29,5,FALSE)/($F575-VLOOKUP(AT$2,怪物属性!$B$4:$F$29,4,FALSE))</f>
        <v>37.178459705049903</v>
      </c>
      <c r="AU575" s="153">
        <f>$E575/(VLOOKUP(AU$2,怪物属性!$B$4:$F$29,3,FALSE)-$G575)/IF(AT575&lt;0,ABS(AT575),AT575)</f>
        <v>0.39981919025322854</v>
      </c>
      <c r="AV575" s="152">
        <f>VLOOKUP(AV$2,怪物属性!$B$4:$F$29,5,FALSE)/($F575-VLOOKUP(AV$2,怪物属性!$B$4:$F$29,4,FALSE))</f>
        <v>42.355895533920567</v>
      </c>
      <c r="AW575" s="153">
        <f>$E575/(VLOOKUP(AW$2,怪物属性!$B$4:$F$29,3,FALSE)-$G575)/IF(AV575&lt;0,ABS(AV575),AV575)</f>
        <v>0.27893970572277904</v>
      </c>
      <c r="AX575" s="152">
        <f>VLOOKUP(AX$2,怪物属性!$B$4:$F$29,5,FALSE)/($F575-VLOOKUP(AX$2,怪物属性!$B$4:$F$29,4,FALSE))</f>
        <v>46.648661683144439</v>
      </c>
      <c r="AY575" s="153">
        <f>$E575/(VLOOKUP(AY$2,怪物属性!$B$4:$F$29,3,FALSE)-$G575)/IF(AX575&lt;0,ABS(AX575),AX575)</f>
        <v>0.20897750028232009</v>
      </c>
      <c r="AZ575" s="152">
        <f>VLOOKUP(AZ$2,怪物属性!$B$4:$F$29,5,FALSE)/($F575-VLOOKUP(AZ$2,怪物属性!$B$4:$F$29,4,FALSE))</f>
        <v>53.018739352640544</v>
      </c>
      <c r="BA575" s="153">
        <f>$E575/(VLOOKUP(BA$2,怪物属性!$B$4:$F$29,3,FALSE)-$G575)/IF(AZ575&lt;0,ABS(AZ575),AZ575)</f>
        <v>0.14816702990282635</v>
      </c>
      <c r="BB575" s="152">
        <f>VLOOKUP(BB$2,怪物属性!$B$4:$F$29,5,FALSE)/($F575-VLOOKUP(BB$2,怪物属性!$B$4:$F$29,4,FALSE))</f>
        <v>59.055096418732781</v>
      </c>
      <c r="BC575" s="153">
        <f>$E575/(VLOOKUP(BC$2,怪物属性!$B$4:$F$29,3,FALSE)-$G575)/IF(BB575&lt;0,ABS(BB575),BB575)</f>
        <v>0.10785184373871363</v>
      </c>
      <c r="BD575" s="152">
        <f>VLOOKUP(BD$2,怪物属性!$B$4:$F$29,5,FALSE)/($F575-VLOOKUP(BD$2,怪物属性!$B$4:$F$29,4,FALSE))</f>
        <v>70.114526953886127</v>
      </c>
      <c r="BE575" s="153">
        <f>$E575/(VLOOKUP(BE$2,怪物属性!$B$4:$F$29,3,FALSE)-$G575)/IF(BD575&lt;0,ABS(BD575),BD575)</f>
        <v>6.6716754871386688E-2</v>
      </c>
    </row>
    <row r="576" spans="1:57" x14ac:dyDescent="0.15">
      <c r="A576" s="30">
        <f>VLOOKUP(B576,装备升级!W:AB,静态模拟!C576+1,FALSE)+IF(静态模拟!D576=0,0,VLOOKUP(B576,装备强化!AP:AZ,静态模拟!D576+1,FALSE))</f>
        <v>79411</v>
      </c>
      <c r="B576" s="149">
        <v>50</v>
      </c>
      <c r="C576" s="149">
        <v>2</v>
      </c>
      <c r="D576" s="149">
        <v>9</v>
      </c>
      <c r="E576" s="149">
        <f t="shared" si="25"/>
        <v>59370</v>
      </c>
      <c r="F576" s="22">
        <f t="shared" si="26"/>
        <v>19790</v>
      </c>
      <c r="G576" s="22">
        <f t="shared" si="27"/>
        <v>9895</v>
      </c>
      <c r="H576" s="152">
        <f>VLOOKUP(H$2,怪物属性!$B$4:$F$29,5,FALSE)/($F576-VLOOKUP(H$2,怪物属性!$B$4:$F$29,4,FALSE))</f>
        <v>0.57191690770444381</v>
      </c>
      <c r="I576" s="153">
        <f>$E576/(VLOOKUP(I$2,怪物属性!$B$4:$F$29,3,FALSE)-$G576)/IF(H576&lt;0,ABS(H576),H576)</f>
        <v>-12.438148359321419</v>
      </c>
      <c r="J576" s="152">
        <f>VLOOKUP(J$2,怪物属性!$B$4:$F$29,5,FALSE)/($F576-VLOOKUP(J$2,怪物属性!$B$4:$F$29,4,FALSE))</f>
        <v>0.85213697902840457</v>
      </c>
      <c r="K576" s="153">
        <f>$E576/(VLOOKUP(K$2,怪物属性!$B$4:$F$29,3,FALSE)-$G576)/IF(J576&lt;0,ABS(J576),J576)</f>
        <v>-8.7936257978368904</v>
      </c>
      <c r="L576" s="152">
        <f>VLOOKUP(L$2,怪物属性!$B$4:$F$29,5,FALSE)/($F576-VLOOKUP(L$2,怪物属性!$B$4:$F$29,4,FALSE))</f>
        <v>1.3612093920874879</v>
      </c>
      <c r="M576" s="153">
        <f>$E576/(VLOOKUP(M$2,怪物属性!$B$4:$F$29,3,FALSE)-$G576)/IF(L576&lt;0,ABS(L576),L576)</f>
        <v>-5.8169680156674417</v>
      </c>
      <c r="N576" s="152">
        <f>VLOOKUP(N$2,怪物属性!$B$4:$F$29,5,FALSE)/($F576-VLOOKUP(N$2,怪物属性!$B$4:$F$29,4,FALSE))</f>
        <v>1.7890861844954526</v>
      </c>
      <c r="O576" s="153">
        <f>$E576/(VLOOKUP(O$2,怪物属性!$B$4:$F$29,3,FALSE)-$G576)/IF(N576&lt;0,ABS(N576),N576)</f>
        <v>-4.6923838875251791</v>
      </c>
      <c r="P576" s="152">
        <f>VLOOKUP(P$2,怪物属性!$B$4:$F$29,5,FALSE)/($F576-VLOOKUP(P$2,怪物属性!$B$4:$F$29,4,FALSE))</f>
        <v>2.5074635026518672</v>
      </c>
      <c r="Q576" s="153">
        <f>$E576/(VLOOKUP(Q$2,怪物属性!$B$4:$F$29,3,FALSE)-$G576)/IF(P576&lt;0,ABS(P576),P576)</f>
        <v>-3.5642501463942828</v>
      </c>
      <c r="R576" s="152">
        <f>VLOOKUP(R$2,怪物属性!$B$4:$F$29,5,FALSE)/($F576-VLOOKUP(R$2,怪物属性!$B$4:$F$29,4,FALSE))</f>
        <v>3.1125849776156524</v>
      </c>
      <c r="S576" s="153">
        <f>$E576/(VLOOKUP(S$2,怪物属性!$B$4:$F$29,3,FALSE)-$G576)/IF(R576&lt;0,ABS(R576),R576)</f>
        <v>-3.0819483003894272</v>
      </c>
      <c r="T576" s="152">
        <f>VLOOKUP(T$2,怪物属性!$B$4:$F$29,5,FALSE)/($F576-VLOOKUP(T$2,怪物属性!$B$4:$F$29,4,FALSE))</f>
        <v>4.0558409649318738</v>
      </c>
      <c r="U576" s="153">
        <f>$E576/(VLOOKUP(U$2,怪物属性!$B$4:$F$29,3,FALSE)-$G576)/IF(T576&lt;0,ABS(T576),T576)</f>
        <v>-2.5431111750834177</v>
      </c>
      <c r="V576" s="152">
        <f>VLOOKUP(V$2,怪物属性!$B$4:$F$29,5,FALSE)/($F576-VLOOKUP(V$2,怪物属性!$B$4:$F$29,4,FALSE))</f>
        <v>4.8081264108352144</v>
      </c>
      <c r="W576" s="153">
        <f>$E576/(VLOOKUP(W$2,怪物属性!$B$4:$F$29,3,FALSE)-$G576)/IF(V576&lt;0,ABS(V576),V576)</f>
        <v>-2.3218964028624547</v>
      </c>
      <c r="X576" s="152">
        <f>VLOOKUP(X$2,怪物属性!$B$4:$F$29,5,FALSE)/($F576-VLOOKUP(X$2,怪物属性!$B$4:$F$29,4,FALSE))</f>
        <v>5.9840853345502252</v>
      </c>
      <c r="Y576" s="153">
        <f>$E576/(VLOOKUP(Y$2,怪物属性!$B$4:$F$29,3,FALSE)-$G576)/IF(X576&lt;0,ABS(X576),X576)</f>
        <v>-2.0338900649437162</v>
      </c>
      <c r="Z576" s="152">
        <f>VLOOKUP(Z$2,怪物属性!$B$4:$F$29,5,FALSE)/($F576-VLOOKUP(Z$2,怪物属性!$B$4:$F$29,4,FALSE))</f>
        <v>6.9128554126535553</v>
      </c>
      <c r="AA576" s="153">
        <f>$E576/(VLOOKUP(AA$2,怪物属性!$B$4:$F$29,3,FALSE)-$G576)/IF(Z576&lt;0,ABS(Z576),Z576)</f>
        <v>-1.938241220689733</v>
      </c>
      <c r="AB576" s="152">
        <f>VLOOKUP(AB$2,怪物属性!$B$4:$F$29,5,FALSE)/($F576-VLOOKUP(AB$2,怪物属性!$B$4:$F$29,4,FALSE))</f>
        <v>11.406536907822256</v>
      </c>
      <c r="AC576" s="153">
        <f>$E576/(VLOOKUP(AC$2,怪物属性!$B$4:$F$29,3,FALSE)-$G576)/IF(AB576&lt;0,ABS(AB576),AB576)</f>
        <v>-2.1989481089383398</v>
      </c>
      <c r="AD576" s="152">
        <f>VLOOKUP(AD$2,怪物属性!$B$4:$F$29,5,FALSE)/($F576-VLOOKUP(AD$2,怪物属性!$B$4:$F$29,4,FALSE))</f>
        <v>13.07744506007595</v>
      </c>
      <c r="AE576" s="153">
        <f>$E576/(VLOOKUP(AE$2,怪物属性!$B$4:$F$29,3,FALSE)-$G576)/IF(AD576&lt;0,ABS(AD576),AD576)</f>
        <v>-2.588299662569058</v>
      </c>
      <c r="AF576" s="152">
        <f>VLOOKUP(AF$2,怪物属性!$B$4:$F$29,5,FALSE)/($F576-VLOOKUP(AF$2,怪物属性!$B$4:$F$29,4,FALSE))</f>
        <v>15.565597667638484</v>
      </c>
      <c r="AG576" s="153">
        <f>$E576/(VLOOKUP(AG$2,怪物属性!$B$4:$F$29,3,FALSE)-$G576)/IF(AF576&lt;0,ABS(AF576),AF576)</f>
        <v>-3.3994479127958632</v>
      </c>
      <c r="AH576" s="152">
        <f>VLOOKUP(AH$2,怪物属性!$B$4:$F$29,5,FALSE)/($F576-VLOOKUP(AH$2,怪物属性!$B$4:$F$29,4,FALSE))</f>
        <v>17.586367157242449</v>
      </c>
      <c r="AI576" s="153">
        <f>$E576/(VLOOKUP(AI$2,怪物属性!$B$4:$F$29,3,FALSE)-$G576)/IF(AH576&lt;0,ABS(AH576),AH576)</f>
        <v>-6.9320542346245508</v>
      </c>
      <c r="AJ576" s="152">
        <f>VLOOKUP(AJ$2,怪物属性!$B$4:$F$29,5,FALSE)/($F576-VLOOKUP(AJ$2,怪物属性!$B$4:$F$29,4,FALSE))</f>
        <v>20.557661927330173</v>
      </c>
      <c r="AK576" s="153">
        <f>$E576/(VLOOKUP(AK$2,怪物属性!$B$4:$F$29,3,FALSE)-$G576)/IF(AJ576&lt;0,ABS(AJ576),AJ576)</f>
        <v>16.502710476336851</v>
      </c>
      <c r="AL576" s="152">
        <f>VLOOKUP(AL$2,怪物属性!$B$4:$F$29,5,FALSE)/($F576-VLOOKUP(AL$2,怪物属性!$B$4:$F$29,4,FALSE))</f>
        <v>23.076162282177219</v>
      </c>
      <c r="AM576" s="153">
        <f>$E576/(VLOOKUP(AM$2,怪物属性!$B$4:$F$29,3,FALSE)-$G576)/IF(AL576&lt;0,ABS(AL576),AL576)</f>
        <v>2.8746199094794882</v>
      </c>
      <c r="AN576" s="152">
        <f>VLOOKUP(AN$2,怪物属性!$B$4:$F$29,5,FALSE)/($F576-VLOOKUP(AN$2,怪物属性!$B$4:$F$29,4,FALSE))</f>
        <v>26.608083029761495</v>
      </c>
      <c r="AO576" s="153">
        <f>$E576/(VLOOKUP(AO$2,怪物属性!$B$4:$F$29,3,FALSE)-$G576)/IF(AN576&lt;0,ABS(AN576),AN576)</f>
        <v>1.4059715575024587</v>
      </c>
      <c r="AP576" s="152">
        <f>VLOOKUP(AP$2,怪物属性!$B$4:$F$29,5,FALSE)/($F576-VLOOKUP(AP$2,怪物属性!$B$4:$F$29,4,FALSE))</f>
        <v>29.493100535060545</v>
      </c>
      <c r="AQ576" s="153">
        <f>$E576/(VLOOKUP(AQ$2,怪物属性!$B$4:$F$29,3,FALSE)-$G576)/IF(AP576&lt;0,ABS(AP576),AP576)</f>
        <v>0.8606298318684007</v>
      </c>
      <c r="AR576" s="152">
        <f>VLOOKUP(AR$2,怪物属性!$B$4:$F$29,5,FALSE)/($F576-VLOOKUP(AR$2,怪物属性!$B$4:$F$29,4,FALSE))</f>
        <v>33.663297718740978</v>
      </c>
      <c r="AS576" s="153">
        <f>$E576/(VLOOKUP(AS$2,怪物属性!$B$4:$F$29,3,FALSE)-$G576)/IF(AR576&lt;0,ABS(AR576),AR576)</f>
        <v>0.56800058944358911</v>
      </c>
      <c r="AT576" s="152">
        <f>VLOOKUP(AT$2,怪物属性!$B$4:$F$29,5,FALSE)/($F576-VLOOKUP(AT$2,怪物属性!$B$4:$F$29,4,FALSE))</f>
        <v>37.123159303882197</v>
      </c>
      <c r="AU576" s="153">
        <f>$E576/(VLOOKUP(AU$2,怪物属性!$B$4:$F$29,3,FALSE)-$G576)/IF(AT576&lt;0,ABS(AT576),AT576)</f>
        <v>0.40182693786990559</v>
      </c>
      <c r="AV576" s="152">
        <f>VLOOKUP(AV$2,怪物属性!$B$4:$F$29,5,FALSE)/($F576-VLOOKUP(AV$2,怪物属性!$B$4:$F$29,4,FALSE))</f>
        <v>42.290541583089031</v>
      </c>
      <c r="AW576" s="153">
        <f>$E576/(VLOOKUP(AW$2,怪物属性!$B$4:$F$29,3,FALSE)-$G576)/IF(AV576&lt;0,ABS(AV576),AV576)</f>
        <v>0.28021157822997128</v>
      </c>
      <c r="AX576" s="152">
        <f>VLOOKUP(AX$2,怪物属性!$B$4:$F$29,5,FALSE)/($F576-VLOOKUP(AX$2,怪物属性!$B$4:$F$29,4,FALSE))</f>
        <v>46.573790225503572</v>
      </c>
      <c r="AY576" s="153">
        <f>$E576/(VLOOKUP(AY$2,怪物属性!$B$4:$F$29,3,FALSE)-$G576)/IF(AX576&lt;0,ABS(AX576),AX576)</f>
        <v>0.20987015275238063</v>
      </c>
      <c r="AZ576" s="152">
        <f>VLOOKUP(AZ$2,怪物属性!$B$4:$F$29,5,FALSE)/($F576-VLOOKUP(AZ$2,怪物属性!$B$4:$F$29,4,FALSE))</f>
        <v>52.928571428571431</v>
      </c>
      <c r="BA576" s="153">
        <f>$E576/(VLOOKUP(BA$2,怪物属性!$B$4:$F$29,3,FALSE)-$G576)/IF(AZ576&lt;0,ABS(AZ576),AZ576)</f>
        <v>0.14876663194407155</v>
      </c>
      <c r="BB576" s="152">
        <f>VLOOKUP(BB$2,怪物属性!$B$4:$F$29,5,FALSE)/($F576-VLOOKUP(BB$2,怪物属性!$B$4:$F$29,4,FALSE))</f>
        <v>58.94683776351971</v>
      </c>
      <c r="BC576" s="153">
        <f>$E576/(VLOOKUP(BC$2,怪物属性!$B$4:$F$29,3,FALSE)-$G576)/IF(BB576&lt;0,ABS(BB576),BB576)</f>
        <v>0.10827550093609063</v>
      </c>
      <c r="BD576" s="152">
        <f>VLOOKUP(BD$2,怪物属性!$B$4:$F$29,5,FALSE)/($F576-VLOOKUP(BD$2,怪物属性!$B$4:$F$29,4,FALSE))</f>
        <v>69.963058976020733</v>
      </c>
      <c r="BE576" s="153">
        <f>$E576/(VLOOKUP(BE$2,怪物属性!$B$4:$F$29,3,FALSE)-$G576)/IF(BD576&lt;0,ABS(BD576),BD576)</f>
        <v>6.6981662560771094E-2</v>
      </c>
    </row>
    <row r="577" spans="1:57" x14ac:dyDescent="0.15">
      <c r="A577" s="30">
        <f>VLOOKUP(B577,装备升级!W:AB,静态模拟!C577+1,FALSE)+IF(静态模拟!D577=0,0,VLOOKUP(B577,装备强化!AP:AZ,静态模拟!D577+1,FALSE))</f>
        <v>106726</v>
      </c>
      <c r="B577" s="149">
        <v>50</v>
      </c>
      <c r="C577" s="149">
        <v>2</v>
      </c>
      <c r="D577" s="149">
        <v>10</v>
      </c>
      <c r="E577" s="149">
        <f t="shared" si="25"/>
        <v>59430</v>
      </c>
      <c r="F577" s="22">
        <f t="shared" si="26"/>
        <v>19810</v>
      </c>
      <c r="G577" s="22">
        <f t="shared" si="27"/>
        <v>9905</v>
      </c>
      <c r="H577" s="152">
        <f>VLOOKUP(H$2,怪物属性!$B$4:$F$29,5,FALSE)/($F577-VLOOKUP(H$2,怪物属性!$B$4:$F$29,4,FALSE))</f>
        <v>0.57131599684791179</v>
      </c>
      <c r="I577" s="153">
        <f>$E577/(VLOOKUP(I$2,怪物属性!$B$4:$F$29,3,FALSE)-$G577)/IF(H577&lt;0,ABS(H577),H577)</f>
        <v>-12.448898169393043</v>
      </c>
      <c r="J577" s="152">
        <f>VLOOKUP(J$2,怪物属性!$B$4:$F$29,5,FALSE)/($F577-VLOOKUP(J$2,怪物属性!$B$4:$F$29,4,FALSE))</f>
        <v>0.85123309466984887</v>
      </c>
      <c r="K577" s="153">
        <f>$E577/(VLOOKUP(K$2,怪物属性!$B$4:$F$29,3,FALSE)-$G577)/IF(J577&lt;0,ABS(J577),J577)</f>
        <v>-8.8007518575546833</v>
      </c>
      <c r="L577" s="152">
        <f>VLOOKUP(L$2,怪物属性!$B$4:$F$29,5,FALSE)/($F577-VLOOKUP(L$2,怪物属性!$B$4:$F$29,4,FALSE))</f>
        <v>1.3597515261861413</v>
      </c>
      <c r="M577" s="153">
        <f>$E577/(VLOOKUP(M$2,怪物属性!$B$4:$F$29,3,FALSE)-$G577)/IF(L577&lt;0,ABS(L577),L577)</f>
        <v>-5.8213258724405366</v>
      </c>
      <c r="N577" s="152">
        <f>VLOOKUP(N$2,怪物属性!$B$4:$F$29,5,FALSE)/($F577-VLOOKUP(N$2,怪物属性!$B$4:$F$29,4,FALSE))</f>
        <v>1.7871512005191434</v>
      </c>
      <c r="O577" s="153">
        <f>$E577/(VLOOKUP(O$2,怪物属性!$B$4:$F$29,3,FALSE)-$G577)/IF(N577&lt;0,ABS(N577),N577)</f>
        <v>-4.6955720692368699</v>
      </c>
      <c r="P577" s="152">
        <f>VLOOKUP(P$2,怪物属性!$B$4:$F$29,5,FALSE)/($F577-VLOOKUP(P$2,怪物属性!$B$4:$F$29,4,FALSE))</f>
        <v>2.5047244524550769</v>
      </c>
      <c r="Q577" s="153">
        <f>$E577/(VLOOKUP(Q$2,怪物属性!$B$4:$F$29,3,FALSE)-$G577)/IF(P577&lt;0,ABS(P577),P577)</f>
        <v>-3.5663852190957752</v>
      </c>
      <c r="R577" s="152">
        <f>VLOOKUP(R$2,怪物属性!$B$4:$F$29,5,FALSE)/($F577-VLOOKUP(R$2,怪物属性!$B$4:$F$29,4,FALSE))</f>
        <v>3.1091481256556066</v>
      </c>
      <c r="S577" s="153">
        <f>$E577/(VLOOKUP(S$2,怪物属性!$B$4:$F$29,3,FALSE)-$G577)/IF(R577&lt;0,ABS(R577),R577)</f>
        <v>-3.0834909688113603</v>
      </c>
      <c r="T577" s="152">
        <f>VLOOKUP(T$2,怪物属性!$B$4:$F$29,5,FALSE)/($F577-VLOOKUP(T$2,怪物属性!$B$4:$F$29,4,FALSE))</f>
        <v>4.0513163766175815</v>
      </c>
      <c r="U577" s="153">
        <f>$E577/(VLOOKUP(U$2,怪物属性!$B$4:$F$29,3,FALSE)-$G577)/IF(T577&lt;0,ABS(T577),T577)</f>
        <v>-2.5441044209121024</v>
      </c>
      <c r="V577" s="152">
        <f>VLOOKUP(V$2,怪物属性!$B$4:$F$29,5,FALSE)/($F577-VLOOKUP(V$2,怪物属性!$B$4:$F$29,4,FALSE))</f>
        <v>4.8027057497181511</v>
      </c>
      <c r="W577" s="153">
        <f>$E577/(VLOOKUP(W$2,怪物属性!$B$4:$F$29,3,FALSE)-$G577)/IF(V577&lt;0,ABS(V577),V577)</f>
        <v>-2.3224989954743478</v>
      </c>
      <c r="X577" s="152">
        <f>VLOOKUP(X$2,怪物属性!$B$4:$F$29,5,FALSE)/($F577-VLOOKUP(X$2,怪物属性!$B$4:$F$29,4,FALSE))</f>
        <v>5.9772662526351779</v>
      </c>
      <c r="Y577" s="153">
        <f>$E577/(VLOOKUP(Y$2,怪物属性!$B$4:$F$29,3,FALSE)-$G577)/IF(X577&lt;0,ABS(X577),X577)</f>
        <v>-2.0340982747450052</v>
      </c>
      <c r="Z577" s="152">
        <f>VLOOKUP(Z$2,怪物属性!$B$4:$F$29,5,FALSE)/($F577-VLOOKUP(Z$2,怪物属性!$B$4:$F$29,4,FALSE))</f>
        <v>6.9048908347255029</v>
      </c>
      <c r="AA577" s="153">
        <f>$E577/(VLOOKUP(AA$2,怪物属性!$B$4:$F$29,3,FALSE)-$G577)/IF(Z577&lt;0,ABS(Z577),Z577)</f>
        <v>-1.938064114871485</v>
      </c>
      <c r="AB577" s="152">
        <f>VLOOKUP(AB$2,怪物属性!$B$4:$F$29,5,FALSE)/($F577-VLOOKUP(AB$2,怪物属性!$B$4:$F$29,4,FALSE))</f>
        <v>11.392590781269103</v>
      </c>
      <c r="AC577" s="153">
        <f>$E577/(VLOOKUP(AC$2,怪物属性!$B$4:$F$29,3,FALSE)-$G577)/IF(AB577&lt;0,ABS(AB577),AB577)</f>
        <v>-2.1945933082142375</v>
      </c>
      <c r="AD577" s="152">
        <f>VLOOKUP(AD$2,怪物属性!$B$4:$F$29,5,FALSE)/($F577-VLOOKUP(AD$2,怪物属性!$B$4:$F$29,4,FALSE))</f>
        <v>13.061182615183734</v>
      </c>
      <c r="AE577" s="153">
        <f>$E577/(VLOOKUP(AE$2,怪物属性!$B$4:$F$29,3,FALSE)-$G577)/IF(AD577&lt;0,ABS(AD577),AD577)</f>
        <v>-2.5794353530675491</v>
      </c>
      <c r="AF577" s="152">
        <f>VLOOKUP(AF$2,怪物属性!$B$4:$F$29,5,FALSE)/($F577-VLOOKUP(AF$2,怪物属性!$B$4:$F$29,4,FALSE))</f>
        <v>15.545891885048741</v>
      </c>
      <c r="AG577" s="153">
        <f>$E577/(VLOOKUP(AG$2,怪物属性!$B$4:$F$29,3,FALSE)-$G577)/IF(AF577&lt;0,ABS(AF577),AF577)</f>
        <v>-3.3770979747062224</v>
      </c>
      <c r="AH577" s="152">
        <f>VLOOKUP(AH$2,怪物属性!$B$4:$F$29,5,FALSE)/($F577-VLOOKUP(AH$2,怪物属性!$B$4:$F$29,4,FALSE))</f>
        <v>17.563692625064466</v>
      </c>
      <c r="AI577" s="153">
        <f>$E577/(VLOOKUP(AI$2,怪物属性!$B$4:$F$29,3,FALSE)-$G577)/IF(AH577&lt;0,ABS(AH577),AH577)</f>
        <v>-6.8082189401383646</v>
      </c>
      <c r="AJ577" s="152">
        <f>VLOOKUP(AJ$2,怪物属性!$B$4:$F$29,5,FALSE)/($F577-VLOOKUP(AJ$2,怪物属性!$B$4:$F$29,4,FALSE))</f>
        <v>20.530633710228766</v>
      </c>
      <c r="AK577" s="153">
        <f>$E577/(VLOOKUP(AK$2,怪物属性!$B$4:$F$29,3,FALSE)-$G577)/IF(AJ577&lt;0,ABS(AJ577),AJ577)</f>
        <v>17.543628865307188</v>
      </c>
      <c r="AL577" s="152">
        <f>VLOOKUP(AL$2,怪物属性!$B$4:$F$29,5,FALSE)/($F577-VLOOKUP(AL$2,怪物属性!$B$4:$F$29,4,FALSE))</f>
        <v>23.04515218705906</v>
      </c>
      <c r="AM577" s="153">
        <f>$E577/(VLOOKUP(AM$2,怪物属性!$B$4:$F$29,3,FALSE)-$G577)/IF(AL577&lt;0,ABS(AL577),AL577)</f>
        <v>2.9139552573920806</v>
      </c>
      <c r="AN577" s="152">
        <f>VLOOKUP(AN$2,怪物属性!$B$4:$F$29,5,FALSE)/($F577-VLOOKUP(AN$2,怪物属性!$B$4:$F$29,4,FALSE))</f>
        <v>26.571556043654336</v>
      </c>
      <c r="AO577" s="153">
        <f>$E577/(VLOOKUP(AO$2,怪物属性!$B$4:$F$29,3,FALSE)-$G577)/IF(AN577&lt;0,ABS(AN577),AN577)</f>
        <v>1.4182639020168948</v>
      </c>
      <c r="AP577" s="152">
        <f>VLOOKUP(AP$2,怪物属性!$B$4:$F$29,5,FALSE)/($F577-VLOOKUP(AP$2,怪物属性!$B$4:$F$29,4,FALSE))</f>
        <v>29.451631046119235</v>
      </c>
      <c r="AQ577" s="153">
        <f>$E577/(VLOOKUP(AQ$2,怪物属性!$B$4:$F$29,3,FALSE)-$G577)/IF(AP577&lt;0,ABS(AP577),AP577)</f>
        <v>0.8664168513305206</v>
      </c>
      <c r="AR577" s="152">
        <f>VLOOKUP(AR$2,怪物属性!$B$4:$F$29,5,FALSE)/($F577-VLOOKUP(AR$2,怪物属性!$B$4:$F$29,4,FALSE))</f>
        <v>33.614763552479815</v>
      </c>
      <c r="AS577" s="153">
        <f>$E577/(VLOOKUP(AS$2,怪物属性!$B$4:$F$29,3,FALSE)-$G577)/IF(AR577&lt;0,ABS(AR577),AR577)</f>
        <v>0.57123527228397841</v>
      </c>
      <c r="AT577" s="152">
        <f>VLOOKUP(AT$2,怪物属性!$B$4:$F$29,5,FALSE)/($F577-VLOOKUP(AT$2,怪物属性!$B$4:$F$29,4,FALSE))</f>
        <v>37.068023169463835</v>
      </c>
      <c r="AU577" s="153">
        <f>$E577/(VLOOKUP(AU$2,怪物属性!$B$4:$F$29,3,FALSE)-$G577)/IF(AT577&lt;0,ABS(AT577),AT577)</f>
        <v>0.40384601119166286</v>
      </c>
      <c r="AV577" s="152">
        <f>VLOOKUP(AV$2,怪物属性!$B$4:$F$29,5,FALSE)/($F577-VLOOKUP(AV$2,怪物属性!$B$4:$F$29,4,FALSE))</f>
        <v>42.22538900015406</v>
      </c>
      <c r="AW577" s="153">
        <f>$E577/(VLOOKUP(AW$2,怪物属性!$B$4:$F$29,3,FALSE)-$G577)/IF(AV577&lt;0,ABS(AV577),AV577)</f>
        <v>0.28148941386796067</v>
      </c>
      <c r="AX577" s="152">
        <f>VLOOKUP(AX$2,怪物属性!$B$4:$F$29,5,FALSE)/($F577-VLOOKUP(AX$2,怪物属性!$B$4:$F$29,4,FALSE))</f>
        <v>46.499158721256308</v>
      </c>
      <c r="AY577" s="153">
        <f>$E577/(VLOOKUP(AY$2,怪物属性!$B$4:$F$29,3,FALSE)-$G577)/IF(AX577&lt;0,ABS(AX577),AX577)</f>
        <v>0.21076643128480271</v>
      </c>
      <c r="AZ577" s="152">
        <f>VLOOKUP(AZ$2,怪物属性!$B$4:$F$29,5,FALSE)/($F577-VLOOKUP(AZ$2,怪物属性!$B$4:$F$29,4,FALSE))</f>
        <v>52.838709677419352</v>
      </c>
      <c r="BA577" s="153">
        <f>$E577/(VLOOKUP(BA$2,怪物属性!$B$4:$F$29,3,FALSE)-$G577)/IF(AZ577&lt;0,ABS(AZ577),AZ577)</f>
        <v>0.1493683386113665</v>
      </c>
      <c r="BB577" s="152">
        <f>VLOOKUP(BB$2,怪物属性!$B$4:$F$29,5,FALSE)/($F577-VLOOKUP(BB$2,怪物属性!$B$4:$F$29,4,FALSE))</f>
        <v>58.838975297346749</v>
      </c>
      <c r="BC577" s="153">
        <f>$E577/(VLOOKUP(BC$2,怪物属性!$B$4:$F$29,3,FALSE)-$G577)/IF(BB577&lt;0,ABS(BB577),BB577)</f>
        <v>0.10870047162996073</v>
      </c>
      <c r="BD577" s="152">
        <f>VLOOKUP(BD$2,怪物属性!$B$4:$F$29,5,FALSE)/($F577-VLOOKUP(BD$2,怪物属性!$B$4:$F$29,4,FALSE))</f>
        <v>69.81224401810735</v>
      </c>
      <c r="BE577" s="153">
        <f>$E577/(VLOOKUP(BE$2,怪物属性!$B$4:$F$29,3,FALSE)-$G577)/IF(BD577&lt;0,ABS(BD577),BD577)</f>
        <v>6.7247281480899646E-2</v>
      </c>
    </row>
    <row r="578" spans="1:57" x14ac:dyDescent="0.15">
      <c r="A578" s="30">
        <f>VLOOKUP(B578,装备升级!W:AB,静态模拟!C578+1,FALSE)+IF(静态模拟!D578=0,0,VLOOKUP(B578,装备强化!AP:AZ,静态模拟!D578+1,FALSE))</f>
        <v>202</v>
      </c>
      <c r="B578" s="149">
        <v>50</v>
      </c>
      <c r="C578" s="149">
        <v>3</v>
      </c>
      <c r="D578" s="149">
        <v>0</v>
      </c>
      <c r="E578" s="149">
        <f t="shared" si="25"/>
        <v>79710</v>
      </c>
      <c r="F578" s="22">
        <f t="shared" si="26"/>
        <v>26570</v>
      </c>
      <c r="G578" s="22">
        <f t="shared" si="27"/>
        <v>13285</v>
      </c>
      <c r="H578" s="152">
        <f>VLOOKUP(H$2,怪物属性!$B$4:$F$29,5,FALSE)/($F578-VLOOKUP(H$2,怪物属性!$B$4:$F$29,4,FALSE))</f>
        <v>0.42159333204109323</v>
      </c>
      <c r="I578" s="153">
        <f>$E578/(VLOOKUP(I$2,怪物属性!$B$4:$F$29,3,FALSE)-$G578)/IF(H578&lt;0,ABS(H578),H578)</f>
        <v>-16.110127400512425</v>
      </c>
      <c r="J578" s="152">
        <f>VLOOKUP(J$2,怪物属性!$B$4:$F$29,5,FALSE)/($F578-VLOOKUP(J$2,怪物属性!$B$4:$F$29,4,FALSE))</f>
        <v>0.62658598477454619</v>
      </c>
      <c r="K578" s="153">
        <f>$E578/(VLOOKUP(K$2,怪物属性!$B$4:$F$29,3,FALSE)-$G578)/IF(J578&lt;0,ABS(J578),J578)</f>
        <v>-11.244867578528051</v>
      </c>
      <c r="L578" s="152">
        <f>VLOOKUP(L$2,怪物属性!$B$4:$F$29,5,FALSE)/($F578-VLOOKUP(L$2,怪物属性!$B$4:$F$29,4,FALSE))</f>
        <v>0.99834866713847603</v>
      </c>
      <c r="M578" s="153">
        <f>$E578/(VLOOKUP(M$2,怪物属性!$B$4:$F$29,3,FALSE)-$G578)/IF(L578&lt;0,ABS(L578),L578)</f>
        <v>-7.3330129925732912</v>
      </c>
      <c r="N578" s="152">
        <f>VLOOKUP(N$2,怪物属性!$B$4:$F$29,5,FALSE)/($F578-VLOOKUP(N$2,怪物属性!$B$4:$F$29,4,FALSE))</f>
        <v>1.3087280215428481</v>
      </c>
      <c r="O578" s="153">
        <f>$E578/(VLOOKUP(O$2,怪物属性!$B$4:$F$29,3,FALSE)-$G578)/IF(N578&lt;0,ABS(N578),N578)</f>
        <v>-5.8216848553960272</v>
      </c>
      <c r="P578" s="152">
        <f>VLOOKUP(P$2,怪物属性!$B$4:$F$29,5,FALSE)/($F578-VLOOKUP(P$2,怪物属性!$B$4:$F$29,4,FALSE))</f>
        <v>1.8293111013602457</v>
      </c>
      <c r="Q578" s="153">
        <f>$E578/(VLOOKUP(Q$2,怪物属性!$B$4:$F$29,3,FALSE)-$G578)/IF(P578&lt;0,ABS(P578),P578)</f>
        <v>-4.3430459765814309</v>
      </c>
      <c r="R578" s="152">
        <f>VLOOKUP(R$2,怪物属性!$B$4:$F$29,5,FALSE)/($F578-VLOOKUP(R$2,怪物属性!$B$4:$F$29,4,FALSE))</f>
        <v>2.264141840549994</v>
      </c>
      <c r="S578" s="153">
        <f>$E578/(VLOOKUP(S$2,怪物属性!$B$4:$F$29,3,FALSE)-$G578)/IF(R578&lt;0,ABS(R578),R578)</f>
        <v>-3.675267934084181</v>
      </c>
      <c r="T578" s="152">
        <f>VLOOKUP(T$2,怪物属性!$B$4:$F$29,5,FALSE)/($F578-VLOOKUP(T$2,怪物属性!$B$4:$F$29,4,FALSE))</f>
        <v>2.9419961114711599</v>
      </c>
      <c r="U578" s="153">
        <f>$E578/(VLOOKUP(U$2,怪物属性!$B$4:$F$29,3,FALSE)-$G578)/IF(T578&lt;0,ABS(T578),T578)</f>
        <v>-2.9623714785590645</v>
      </c>
      <c r="V578" s="152">
        <f>VLOOKUP(V$2,怪物属性!$B$4:$F$29,5,FALSE)/($F578-VLOOKUP(V$2,怪物属性!$B$4:$F$29,4,FALSE))</f>
        <v>3.4775510204081632</v>
      </c>
      <c r="W578" s="153">
        <f>$E578/(VLOOKUP(W$2,怪物属性!$B$4:$F$29,3,FALSE)-$G578)/IF(V578&lt;0,ABS(V578),V578)</f>
        <v>-2.632212082786106</v>
      </c>
      <c r="X578" s="152">
        <f>VLOOKUP(X$2,怪物属性!$B$4:$F$29,5,FALSE)/($F578-VLOOKUP(X$2,怪物属性!$B$4:$F$29,4,FALSE))</f>
        <v>4.3152071078935466</v>
      </c>
      <c r="Y578" s="153">
        <f>$E578/(VLOOKUP(Y$2,怪物属性!$B$4:$F$29,3,FALSE)-$G578)/IF(X578&lt;0,ABS(X578),X578)</f>
        <v>-2.2341416074612108</v>
      </c>
      <c r="Z578" s="152">
        <f>VLOOKUP(Z$2,怪物属性!$B$4:$F$29,5,FALSE)/($F578-VLOOKUP(Z$2,怪物属性!$B$4:$F$29,4,FALSE))</f>
        <v>4.9696090219329161</v>
      </c>
      <c r="AA578" s="153">
        <f>$E578/(VLOOKUP(AA$2,怪物属性!$B$4:$F$29,3,FALSE)-$G578)/IF(Z578&lt;0,ABS(Z578),Z578)</f>
        <v>-2.0508235730519835</v>
      </c>
      <c r="AB578" s="152">
        <f>VLOOKUP(AB$2,怪物属性!$B$4:$F$29,5,FALSE)/($F578-VLOOKUP(AB$2,怪物属性!$B$4:$F$29,4,FALSE))</f>
        <v>8.0612509732675832</v>
      </c>
      <c r="AC578" s="153">
        <f>$E578/(VLOOKUP(AC$2,怪物属性!$B$4:$F$29,3,FALSE)-$G578)/IF(AB578&lt;0,ABS(AB578),AB578)</f>
        <v>-1.7175687796183288</v>
      </c>
      <c r="AD578" s="152">
        <f>VLOOKUP(AD$2,怪物属性!$B$4:$F$29,5,FALSE)/($F578-VLOOKUP(AD$2,怪物属性!$B$4:$F$29,4,FALSE))</f>
        <v>9.1959462417370741</v>
      </c>
      <c r="AE578" s="153">
        <f>$E578/(VLOOKUP(AE$2,怪物属性!$B$4:$F$29,3,FALSE)-$G578)/IF(AD578&lt;0,ABS(AD578),AD578)</f>
        <v>-1.6850602173269371</v>
      </c>
      <c r="AF578" s="152">
        <f>VLOOKUP(AF$2,怪物属性!$B$4:$F$29,5,FALSE)/($F578-VLOOKUP(AF$2,怪物属性!$B$4:$F$29,4,FALSE))</f>
        <v>10.887224044684812</v>
      </c>
      <c r="AG578" s="153">
        <f>$E578/(VLOOKUP(AG$2,怪物属性!$B$4:$F$29,3,FALSE)-$G578)/IF(AF578&lt;0,ABS(AF578),AF578)</f>
        <v>-1.6226563660072784</v>
      </c>
      <c r="AH578" s="152">
        <f>VLOOKUP(AH$2,怪物属性!$B$4:$F$29,5,FALSE)/($F578-VLOOKUP(AH$2,怪物属性!$B$4:$F$29,4,FALSE))</f>
        <v>12.232758620689655</v>
      </c>
      <c r="AI578" s="153">
        <f>$E578/(VLOOKUP(AI$2,怪物属性!$B$4:$F$29,3,FALSE)-$G578)/IF(AH578&lt;0,ABS(AH578),AH578)</f>
        <v>-1.6807092949639033</v>
      </c>
      <c r="AJ578" s="152">
        <f>VLOOKUP(AJ$2,怪物属性!$B$4:$F$29,5,FALSE)/($F578-VLOOKUP(AJ$2,怪物属性!$B$4:$F$29,4,FALSE))</f>
        <v>14.214090660841071</v>
      </c>
      <c r="AK578" s="153">
        <f>$E578/(VLOOKUP(AK$2,怪物属性!$B$4:$F$29,3,FALSE)-$G578)/IF(AJ578&lt;0,ABS(AJ578),AJ578)</f>
        <v>-1.744266141801732</v>
      </c>
      <c r="AL578" s="152">
        <f>VLOOKUP(AL$2,怪物属性!$B$4:$F$29,5,FALSE)/($F578-VLOOKUP(AL$2,怪物属性!$B$4:$F$29,4,FALSE))</f>
        <v>15.847202328697501</v>
      </c>
      <c r="AM578" s="153">
        <f>$E578/(VLOOKUP(AM$2,怪物属性!$B$4:$F$29,3,FALSE)-$G578)/IF(AL578&lt;0,ABS(AL578),AL578)</f>
        <v>-2.0159959549282163</v>
      </c>
      <c r="AN578" s="152">
        <f>VLOOKUP(AN$2,怪物属性!$B$4:$F$29,5,FALSE)/($F578-VLOOKUP(AN$2,怪物属性!$B$4:$F$29,4,FALSE))</f>
        <v>18.149983590416802</v>
      </c>
      <c r="AO578" s="153">
        <f>$E578/(VLOOKUP(AO$2,怪物属性!$B$4:$F$29,3,FALSE)-$G578)/IF(AN578&lt;0,ABS(AN578),AN578)</f>
        <v>-2.4357956227412481</v>
      </c>
      <c r="AP578" s="152">
        <f>VLOOKUP(AP$2,怪物属性!$B$4:$F$29,5,FALSE)/($F578-VLOOKUP(AP$2,怪物属性!$B$4:$F$29,4,FALSE))</f>
        <v>19.963781929088828</v>
      </c>
      <c r="AQ578" s="153">
        <f>$E578/(VLOOKUP(AQ$2,怪物属性!$B$4:$F$29,3,FALSE)-$G578)/IF(AP578&lt;0,ABS(AP578),AP578)</f>
        <v>-3.7989823498837985</v>
      </c>
      <c r="AR578" s="152">
        <f>VLOOKUP(AR$2,怪物属性!$B$4:$F$29,5,FALSE)/($F578-VLOOKUP(AR$2,怪物属性!$B$4:$F$29,4,FALSE))</f>
        <v>22.601008142690965</v>
      </c>
      <c r="AS578" s="153">
        <f>$E578/(VLOOKUP(AS$2,怪物属性!$B$4:$F$29,3,FALSE)-$G578)/IF(AR578&lt;0,ABS(AR578),AR578)</f>
        <v>-12.374855526821445</v>
      </c>
      <c r="AT578" s="152">
        <f>VLOOKUP(AT$2,怪物属性!$B$4:$F$29,5,FALSE)/($F578-VLOOKUP(AT$2,怪物属性!$B$4:$F$29,4,FALSE))</f>
        <v>24.679026994956985</v>
      </c>
      <c r="AU578" s="153">
        <f>$E578/(VLOOKUP(AU$2,怪物属性!$B$4:$F$29,3,FALSE)-$G578)/IF(AT578&lt;0,ABS(AT578),AT578)</f>
        <v>5.47435257244386</v>
      </c>
      <c r="AV578" s="152">
        <f>VLOOKUP(AV$2,怪物属性!$B$4:$F$29,5,FALSE)/($F578-VLOOKUP(AV$2,怪物属性!$B$4:$F$29,4,FALSE))</f>
        <v>27.766690304933643</v>
      </c>
      <c r="AW578" s="153">
        <f>$E578/(VLOOKUP(AW$2,怪物属性!$B$4:$F$29,3,FALSE)-$G578)/IF(AV578&lt;0,ABS(AV578),AV578)</f>
        <v>1.7720406416230705</v>
      </c>
      <c r="AX578" s="152">
        <f>VLOOKUP(AX$2,怪物属性!$B$4:$F$29,5,FALSE)/($F578-VLOOKUP(AX$2,怪物属性!$B$4:$F$29,4,FALSE))</f>
        <v>30.162465568317653</v>
      </c>
      <c r="AY578" s="153">
        <f>$E578/(VLOOKUP(AY$2,怪物属性!$B$4:$F$29,3,FALSE)-$G578)/IF(AX578&lt;0,ABS(AX578),AX578)</f>
        <v>0.98460822299738759</v>
      </c>
      <c r="AZ578" s="152">
        <f>VLOOKUP(AZ$2,怪物属性!$B$4:$F$29,5,FALSE)/($F578-VLOOKUP(AZ$2,怪物属性!$B$4:$F$29,4,FALSE))</f>
        <v>33.572815533980581</v>
      </c>
      <c r="BA578" s="153">
        <f>$E578/(VLOOKUP(BA$2,怪物属性!$B$4:$F$29,3,FALSE)-$G578)/IF(AZ578&lt;0,ABS(AZ578),AZ578)</f>
        <v>0.5721065871351223</v>
      </c>
      <c r="BB578" s="152">
        <f>VLOOKUP(BB$2,怪物属性!$B$4:$F$29,5,FALSE)/($F578-VLOOKUP(BB$2,怪物属性!$B$4:$F$29,4,FALSE))</f>
        <v>36.354437535330696</v>
      </c>
      <c r="BC578" s="153">
        <f>$E578/(VLOOKUP(BC$2,怪物属性!$B$4:$F$29,3,FALSE)-$G578)/IF(BB578&lt;0,ABS(BB578),BB578)</f>
        <v>0.37086935926988246</v>
      </c>
      <c r="BD578" s="152">
        <f>VLOOKUP(BD$2,怪物属性!$B$4:$F$29,5,FALSE)/($F578-VLOOKUP(BD$2,怪物属性!$B$4:$F$29,4,FALSE))</f>
        <v>40.38645716423494</v>
      </c>
      <c r="BE578" s="153">
        <f>$E578/(VLOOKUP(BE$2,怪物属性!$B$4:$F$29,3,FALSE)-$G578)/IF(BD578&lt;0,ABS(BD578),BD578)</f>
        <v>0.21270410786861901</v>
      </c>
    </row>
    <row r="579" spans="1:57" x14ac:dyDescent="0.15">
      <c r="A579" s="30">
        <f>VLOOKUP(B579,装备升级!W:AB,静态模拟!C579+1,FALSE)+IF(静态模拟!D579=0,0,VLOOKUP(B579,装备强化!AP:AZ,静态模拟!D579+1,FALSE))</f>
        <v>3202</v>
      </c>
      <c r="B579" s="149">
        <v>50</v>
      </c>
      <c r="C579" s="149">
        <v>3</v>
      </c>
      <c r="D579" s="149">
        <v>1</v>
      </c>
      <c r="E579" s="149">
        <f t="shared" si="25"/>
        <v>79800</v>
      </c>
      <c r="F579" s="22">
        <f t="shared" si="26"/>
        <v>26600</v>
      </c>
      <c r="G579" s="22">
        <f t="shared" si="27"/>
        <v>13300</v>
      </c>
      <c r="H579" s="152">
        <f>VLOOKUP(H$2,怪物属性!$B$4:$F$29,5,FALSE)/($F579-VLOOKUP(H$2,怪物属性!$B$4:$F$29,4,FALSE))</f>
        <v>0.42110358180058083</v>
      </c>
      <c r="I579" s="153">
        <f>$E579/(VLOOKUP(I$2,怪物属性!$B$4:$F$29,3,FALSE)-$G579)/IF(H579&lt;0,ABS(H579),H579)</f>
        <v>-16.126463191687282</v>
      </c>
      <c r="J579" s="152">
        <f>VLOOKUP(J$2,怪物属性!$B$4:$F$29,5,FALSE)/($F579-VLOOKUP(J$2,怪物属性!$B$4:$F$29,4,FALSE))</f>
        <v>0.62585299278611817</v>
      </c>
      <c r="K579" s="153">
        <f>$E579/(VLOOKUP(K$2,怪物属性!$B$4:$F$29,3,FALSE)-$G579)/IF(J579&lt;0,ABS(J579),J579)</f>
        <v>-11.25582462115212</v>
      </c>
      <c r="L579" s="152">
        <f>VLOOKUP(L$2,怪物属性!$B$4:$F$29,5,FALSE)/($F579-VLOOKUP(L$2,怪物属性!$B$4:$F$29,4,FALSE))</f>
        <v>0.99717247879359094</v>
      </c>
      <c r="M579" s="153">
        <f>$E579/(VLOOKUP(M$2,怪物属性!$B$4:$F$29,3,FALSE)-$G579)/IF(L579&lt;0,ABS(L579),L579)</f>
        <v>-7.3398400433310611</v>
      </c>
      <c r="N579" s="152">
        <f>VLOOKUP(N$2,怪物属性!$B$4:$F$29,5,FALSE)/($F579-VLOOKUP(N$2,怪物属性!$B$4:$F$29,4,FALSE))</f>
        <v>1.3071750652638241</v>
      </c>
      <c r="O579" s="153">
        <f>$E579/(VLOOKUP(O$2,怪物属性!$B$4:$F$29,3,FALSE)-$G579)/IF(N579&lt;0,ABS(N579),N579)</f>
        <v>-5.82682791901117</v>
      </c>
      <c r="P579" s="152">
        <f>VLOOKUP(P$2,怪物属性!$B$4:$F$29,5,FALSE)/($F579-VLOOKUP(P$2,怪物属性!$B$4:$F$29,4,FALSE))</f>
        <v>1.8271245866369179</v>
      </c>
      <c r="Q579" s="153">
        <f>$E579/(VLOOKUP(Q$2,怪物属性!$B$4:$F$29,3,FALSE)-$G579)/IF(P579&lt;0,ABS(P579),P579)</f>
        <v>-4.3466543217558442</v>
      </c>
      <c r="R579" s="152">
        <f>VLOOKUP(R$2,怪物属性!$B$4:$F$29,5,FALSE)/($F579-VLOOKUP(R$2,怪物属性!$B$4:$F$29,4,FALSE))</f>
        <v>2.2614142874352487</v>
      </c>
      <c r="S579" s="153">
        <f>$E579/(VLOOKUP(S$2,怪物属性!$B$4:$F$29,3,FALSE)-$G579)/IF(R579&lt;0,ABS(R579),R579)</f>
        <v>-3.6780958746990149</v>
      </c>
      <c r="T579" s="152">
        <f>VLOOKUP(T$2,怪物属性!$B$4:$F$29,5,FALSE)/($F579-VLOOKUP(T$2,怪物属性!$B$4:$F$29,4,FALSE))</f>
        <v>2.9384254389513713</v>
      </c>
      <c r="U579" s="153">
        <f>$E579/(VLOOKUP(U$2,怪物属性!$B$4:$F$29,3,FALSE)-$G579)/IF(T579&lt;0,ABS(T579),T579)</f>
        <v>-2.9644582137563646</v>
      </c>
      <c r="V579" s="152">
        <f>VLOOKUP(V$2,怪物属性!$B$4:$F$29,5,FALSE)/($F579-VLOOKUP(V$2,怪物属性!$B$4:$F$29,4,FALSE))</f>
        <v>3.4732980024459845</v>
      </c>
      <c r="W579" s="153">
        <f>$E579/(VLOOKUP(W$2,怪物属性!$B$4:$F$29,3,FALSE)-$G579)/IF(V579&lt;0,ABS(V579),V579)</f>
        <v>-2.633873861073122</v>
      </c>
      <c r="X579" s="152">
        <f>VLOOKUP(X$2,怪物属性!$B$4:$F$29,5,FALSE)/($F579-VLOOKUP(X$2,怪物属性!$B$4:$F$29,4,FALSE))</f>
        <v>4.3098886652150696</v>
      </c>
      <c r="Y579" s="153">
        <f>$E579/(VLOOKUP(Y$2,怪物属性!$B$4:$F$29,3,FALSE)-$G579)/IF(X579&lt;0,ABS(X579),X579)</f>
        <v>-2.2353687668179649</v>
      </c>
      <c r="Z579" s="152">
        <f>VLOOKUP(Z$2,怪物属性!$B$4:$F$29,5,FALSE)/($F579-VLOOKUP(Z$2,怪物属性!$B$4:$F$29,4,FALSE))</f>
        <v>4.9634353389374297</v>
      </c>
      <c r="AA579" s="153">
        <f>$E579/(VLOOKUP(AA$2,怪物属性!$B$4:$F$29,3,FALSE)-$G579)/IF(Z579&lt;0,ABS(Z579),Z579)</f>
        <v>-2.0517578114269903</v>
      </c>
      <c r="AB579" s="152">
        <f>VLOOKUP(AB$2,怪物属性!$B$4:$F$29,5,FALSE)/($F579-VLOOKUP(AB$2,怪物属性!$B$4:$F$29,4,FALSE))</f>
        <v>8.0508035251425607</v>
      </c>
      <c r="AC579" s="153">
        <f>$E579/(VLOOKUP(AC$2,怪物属性!$B$4:$F$29,3,FALSE)-$G579)/IF(AB579&lt;0,ABS(AB579),AB579)</f>
        <v>-1.7172650881601299</v>
      </c>
      <c r="AD579" s="152">
        <f>VLOOKUP(AD$2,怪物属性!$B$4:$F$29,5,FALSE)/($F579-VLOOKUP(AD$2,怪物属性!$B$4:$F$29,4,FALSE))</f>
        <v>9.1838849298299312</v>
      </c>
      <c r="AE579" s="153">
        <f>$E579/(VLOOKUP(AE$2,怪物属性!$B$4:$F$29,3,FALSE)-$G579)/IF(AD579&lt;0,ABS(AD579),AD579)</f>
        <v>-1.6842669625939122</v>
      </c>
      <c r="AF579" s="152">
        <f>VLOOKUP(AF$2,怪物属性!$B$4:$F$29,5,FALSE)/($F579-VLOOKUP(AF$2,怪物属性!$B$4:$F$29,4,FALSE))</f>
        <v>10.872764299628122</v>
      </c>
      <c r="AG579" s="153">
        <f>$E579/(VLOOKUP(AG$2,怪物属性!$B$4:$F$29,3,FALSE)-$G579)/IF(AF579&lt;0,ABS(AF579),AF579)</f>
        <v>-1.6212590873860451</v>
      </c>
      <c r="AH579" s="152">
        <f>VLOOKUP(AH$2,怪物属性!$B$4:$F$29,5,FALSE)/($F579-VLOOKUP(AH$2,怪物属性!$B$4:$F$29,4,FALSE))</f>
        <v>12.216303470540758</v>
      </c>
      <c r="AI579" s="153">
        <f>$E579/(VLOOKUP(AI$2,怪物属性!$B$4:$F$29,3,FALSE)-$G579)/IF(AH579&lt;0,ABS(AH579),AH579)</f>
        <v>-1.6783798120066313</v>
      </c>
      <c r="AJ579" s="152">
        <f>VLOOKUP(AJ$2,怪物属性!$B$4:$F$29,5,FALSE)/($F579-VLOOKUP(AJ$2,怪物属性!$B$4:$F$29,4,FALSE))</f>
        <v>14.194709571857103</v>
      </c>
      <c r="AK579" s="153">
        <f>$E579/(VLOOKUP(AK$2,怪物属性!$B$4:$F$29,3,FALSE)-$G579)/IF(AJ579&lt;0,ABS(AJ579),AJ579)</f>
        <v>-1.7404993196848402</v>
      </c>
      <c r="AL579" s="152">
        <f>VLOOKUP(AL$2,怪物属性!$B$4:$F$29,5,FALSE)/($F579-VLOOKUP(AL$2,怪物属性!$B$4:$F$29,4,FALSE))</f>
        <v>15.825266460573063</v>
      </c>
      <c r="AM579" s="153">
        <f>$E579/(VLOOKUP(AM$2,怪物属性!$B$4:$F$29,3,FALSE)-$G579)/IF(AL579&lt;0,ABS(AL579),AL579)</f>
        <v>-2.0089916820337499</v>
      </c>
      <c r="AN579" s="152">
        <f>VLOOKUP(AN$2,怪物属性!$B$4:$F$29,5,FALSE)/($F579-VLOOKUP(AN$2,怪物属性!$B$4:$F$29,4,FALSE))</f>
        <v>18.124490846949765</v>
      </c>
      <c r="AO579" s="153">
        <f>$E579/(VLOOKUP(AO$2,怪物属性!$B$4:$F$29,3,FALSE)-$G579)/IF(AN579&lt;0,ABS(AN579),AN579)</f>
        <v>-2.4218274493670005</v>
      </c>
      <c r="AP579" s="152">
        <f>VLOOKUP(AP$2,怪物属性!$B$4:$F$29,5,FALSE)/($F579-VLOOKUP(AP$2,怪物属性!$B$4:$F$29,4,FALSE))</f>
        <v>19.935281241077377</v>
      </c>
      <c r="AQ579" s="153">
        <f>$E579/(VLOOKUP(AQ$2,怪物属性!$B$4:$F$29,3,FALSE)-$G579)/IF(AP579&lt;0,ABS(AP579),AP579)</f>
        <v>-3.7551156740221305</v>
      </c>
      <c r="AR579" s="152">
        <f>VLOOKUP(AR$2,怪物属性!$B$4:$F$29,5,FALSE)/($F579-VLOOKUP(AR$2,怪物属性!$B$4:$F$29,4,FALSE))</f>
        <v>22.568192817733035</v>
      </c>
      <c r="AS579" s="153">
        <f>$E579/(VLOOKUP(AS$2,怪物属性!$B$4:$F$29,3,FALSE)-$G579)/IF(AR579&lt;0,ABS(AR579),AR579)</f>
        <v>-11.786499794125721</v>
      </c>
      <c r="AT579" s="152">
        <f>VLOOKUP(AT$2,怪物属性!$B$4:$F$29,5,FALSE)/($F579-VLOOKUP(AT$2,怪物属性!$B$4:$F$29,4,FALSE))</f>
        <v>24.642476303317537</v>
      </c>
      <c r="AU579" s="153">
        <f>$E579/(VLOOKUP(AU$2,怪物属性!$B$4:$F$29,3,FALSE)-$G579)/IF(AT579&lt;0,ABS(AT579),AT579)</f>
        <v>5.6318450705771133</v>
      </c>
      <c r="AV579" s="152">
        <f>VLOOKUP(AV$2,怪物属性!$B$4:$F$29,5,FALSE)/($F579-VLOOKUP(AV$2,怪物属性!$B$4:$F$29,4,FALSE))</f>
        <v>27.724559983815496</v>
      </c>
      <c r="AW579" s="153">
        <f>$E579/(VLOOKUP(AW$2,怪物属性!$B$4:$F$29,3,FALSE)-$G579)/IF(AV579&lt;0,ABS(AV579),AV579)</f>
        <v>1.7933423000130086</v>
      </c>
      <c r="AX579" s="152">
        <f>VLOOKUP(AX$2,怪物属性!$B$4:$F$29,5,FALSE)/($F579-VLOOKUP(AX$2,怪物属性!$B$4:$F$29,4,FALSE))</f>
        <v>30.115510352342898</v>
      </c>
      <c r="AY579" s="153">
        <f>$E579/(VLOOKUP(AY$2,怪物属性!$B$4:$F$29,3,FALSE)-$G579)/IF(AX579&lt;0,ABS(AX579),AX579)</f>
        <v>0.99280530751397988</v>
      </c>
      <c r="AZ579" s="152">
        <f>VLOOKUP(AZ$2,怪物属性!$B$4:$F$29,5,FALSE)/($F579-VLOOKUP(AZ$2,怪物属性!$B$4:$F$29,4,FALSE))</f>
        <v>33.518578352180938</v>
      </c>
      <c r="BA579" s="153">
        <f>$E579/(VLOOKUP(BA$2,怪物属性!$B$4:$F$29,3,FALSE)-$G579)/IF(AZ579&lt;0,ABS(AZ579),AZ579)</f>
        <v>0.57576039438191795</v>
      </c>
      <c r="BB579" s="152">
        <f>VLOOKUP(BB$2,怪物属性!$B$4:$F$29,5,FALSE)/($F579-VLOOKUP(BB$2,怪物属性!$B$4:$F$29,4,FALSE))</f>
        <v>36.292889390519186</v>
      </c>
      <c r="BC579" s="153">
        <f>$E579/(VLOOKUP(BC$2,怪物属性!$B$4:$F$29,3,FALSE)-$G579)/IF(BB579&lt;0,ABS(BB579),BB579)</f>
        <v>0.3728637975343061</v>
      </c>
      <c r="BD579" s="152">
        <f>VLOOKUP(BD$2,怪物属性!$B$4:$F$29,5,FALSE)/($F579-VLOOKUP(BD$2,怪物属性!$B$4:$F$29,4,FALSE))</f>
        <v>40.311053024645261</v>
      </c>
      <c r="BE579" s="153">
        <f>$E579/(VLOOKUP(BE$2,怪物属性!$B$4:$F$29,3,FALSE)-$G579)/IF(BD579&lt;0,ABS(BD579),BD579)</f>
        <v>0.21368803320616067</v>
      </c>
    </row>
    <row r="580" spans="1:57" x14ac:dyDescent="0.15">
      <c r="A580" s="30">
        <f>VLOOKUP(B580,装备升级!W:AB,静态模拟!C580+1,FALSE)+IF(静态模拟!D580=0,0,VLOOKUP(B580,装备强化!AP:AZ,静态模拟!D580+1,FALSE))</f>
        <v>6814</v>
      </c>
      <c r="B580" s="149">
        <v>50</v>
      </c>
      <c r="C580" s="149">
        <v>3</v>
      </c>
      <c r="D580" s="149">
        <v>2</v>
      </c>
      <c r="E580" s="149">
        <f t="shared" si="25"/>
        <v>79890</v>
      </c>
      <c r="F580" s="22">
        <f t="shared" si="26"/>
        <v>26630</v>
      </c>
      <c r="G580" s="22">
        <f t="shared" si="27"/>
        <v>13315</v>
      </c>
      <c r="H580" s="152">
        <f>VLOOKUP(H$2,怪物属性!$B$4:$F$29,5,FALSE)/($F580-VLOOKUP(H$2,怪物属性!$B$4:$F$29,4,FALSE))</f>
        <v>0.4206149680912783</v>
      </c>
      <c r="I580" s="153">
        <f>$E580/(VLOOKUP(I$2,怪物属性!$B$4:$F$29,3,FALSE)-$G580)/IF(H580&lt;0,ABS(H580),H580)</f>
        <v>-16.142799533430633</v>
      </c>
      <c r="J580" s="152">
        <f>VLOOKUP(J$2,怪物属性!$B$4:$F$29,5,FALSE)/($F580-VLOOKUP(J$2,怪物属性!$B$4:$F$29,4,FALSE))</f>
        <v>0.62512171372930869</v>
      </c>
      <c r="K580" s="153">
        <f>$E580/(VLOOKUP(K$2,怪物属性!$B$4:$F$29,3,FALSE)-$G580)/IF(J580&lt;0,ABS(J580),J580)</f>
        <v>-11.266782345899031</v>
      </c>
      <c r="L580" s="152">
        <f>VLOOKUP(L$2,怪物属性!$B$4:$F$29,5,FALSE)/($F580-VLOOKUP(L$2,怪物属性!$B$4:$F$29,4,FALSE))</f>
        <v>0.99599905860202398</v>
      </c>
      <c r="M580" s="153">
        <f>$E580/(VLOOKUP(M$2,怪物属性!$B$4:$F$29,3,FALSE)-$G580)/IF(L580&lt;0,ABS(L580),L580)</f>
        <v>-7.3466678134406997</v>
      </c>
      <c r="N580" s="152">
        <f>VLOOKUP(N$2,怪物属性!$B$4:$F$29,5,FALSE)/($F580-VLOOKUP(N$2,怪物属性!$B$4:$F$29,4,FALSE))</f>
        <v>1.3056257901390644</v>
      </c>
      <c r="O580" s="153">
        <f>$E580/(VLOOKUP(O$2,怪物属性!$B$4:$F$29,3,FALSE)-$G580)/IF(N580&lt;0,ABS(N580),N580)</f>
        <v>-5.8319718506004232</v>
      </c>
      <c r="P580" s="152">
        <f>VLOOKUP(P$2,怪物属性!$B$4:$F$29,5,FALSE)/($F580-VLOOKUP(P$2,怪物属性!$B$4:$F$29,4,FALSE))</f>
        <v>1.8249432926101317</v>
      </c>
      <c r="Q580" s="153">
        <f>$E580/(VLOOKUP(Q$2,怪物属性!$B$4:$F$29,3,FALSE)-$G580)/IF(P580&lt;0,ABS(P580),P580)</f>
        <v>-4.3502636111700808</v>
      </c>
      <c r="R580" s="152">
        <f>VLOOKUP(R$2,怪物属性!$B$4:$F$29,5,FALSE)/($F580-VLOOKUP(R$2,怪物属性!$B$4:$F$29,4,FALSE))</f>
        <v>2.258693298038744</v>
      </c>
      <c r="S580" s="153">
        <f>$E580/(VLOOKUP(S$2,怪物属性!$B$4:$F$29,3,FALSE)-$G580)/IF(R580&lt;0,ABS(R580),R580)</f>
        <v>-3.6809249652018248</v>
      </c>
      <c r="T580" s="152">
        <f>VLOOKUP(T$2,怪物属性!$B$4:$F$29,5,FALSE)/($F580-VLOOKUP(T$2,怪物属性!$B$4:$F$29,4,FALSE))</f>
        <v>2.9348634233069339</v>
      </c>
      <c r="U580" s="153">
        <f>$E580/(VLOOKUP(U$2,怪物属性!$B$4:$F$29,3,FALSE)-$G580)/IF(T580&lt;0,ABS(T580),T580)</f>
        <v>-2.9665462289601119</v>
      </c>
      <c r="V580" s="152">
        <f>VLOOKUP(V$2,怪物属性!$B$4:$F$29,5,FALSE)/($F580-VLOOKUP(V$2,怪物属性!$B$4:$F$29,4,FALSE))</f>
        <v>3.4690553745928341</v>
      </c>
      <c r="W580" s="153">
        <f>$E580/(VLOOKUP(W$2,怪物属性!$B$4:$F$29,3,FALSE)-$G580)/IF(V580&lt;0,ABS(V580),V580)</f>
        <v>-2.6355371874183988</v>
      </c>
      <c r="X580" s="152">
        <f>VLOOKUP(X$2,怪物属性!$B$4:$F$29,5,FALSE)/($F580-VLOOKUP(X$2,怪物属性!$B$4:$F$29,4,FALSE))</f>
        <v>4.3045833162365108</v>
      </c>
      <c r="Y580" s="153">
        <f>$E580/(VLOOKUP(Y$2,怪物属性!$B$4:$F$29,3,FALSE)-$G580)/IF(X580&lt;0,ABS(X580),X580)</f>
        <v>-2.2365976927910278</v>
      </c>
      <c r="Z580" s="152">
        <f>VLOOKUP(Z$2,怪物属性!$B$4:$F$29,5,FALSE)/($F580-VLOOKUP(Z$2,怪物属性!$B$4:$F$29,4,FALSE))</f>
        <v>4.9572769758881678</v>
      </c>
      <c r="AA580" s="153">
        <f>$E580/(VLOOKUP(AA$2,怪物属性!$B$4:$F$29,3,FALSE)-$G580)/IF(Z580&lt;0,ABS(Z580),Z580)</f>
        <v>-2.0526942182720416</v>
      </c>
      <c r="AB580" s="152">
        <f>VLOOKUP(AB$2,怪物属性!$B$4:$F$29,5,FALSE)/($F580-VLOOKUP(AB$2,怪物属性!$B$4:$F$29,4,FALSE))</f>
        <v>8.0403831219259647</v>
      </c>
      <c r="AC580" s="153">
        <f>$E580/(VLOOKUP(AC$2,怪物属性!$B$4:$F$29,3,FALSE)-$G580)/IF(AB580&lt;0,ABS(AB580),AB580)</f>
        <v>-1.7169679781636371</v>
      </c>
      <c r="AD580" s="152">
        <f>VLOOKUP(AD$2,怪物属性!$B$4:$F$29,5,FALSE)/($F580-VLOOKUP(AD$2,怪物属性!$B$4:$F$29,4,FALSE))</f>
        <v>9.1718552154739559</v>
      </c>
      <c r="AE580" s="153">
        <f>$E580/(VLOOKUP(AE$2,怪物属性!$B$4:$F$29,3,FALSE)-$G580)/IF(AD580&lt;0,ABS(AD580),AD580)</f>
        <v>-1.683483275741779</v>
      </c>
      <c r="AF580" s="152">
        <f>VLOOKUP(AF$2,怪物属性!$B$4:$F$29,5,FALSE)/($F580-VLOOKUP(AF$2,怪物属性!$B$4:$F$29,4,FALSE))</f>
        <v>10.858342912724378</v>
      </c>
      <c r="AG580" s="153">
        <f>$E580/(VLOOKUP(AG$2,怪物属性!$B$4:$F$29,3,FALSE)-$G580)/IF(AF580&lt;0,ABS(AF580),AF580)</f>
        <v>-1.6198758787486245</v>
      </c>
      <c r="AH580" s="152">
        <f>VLOOKUP(AH$2,怪物属性!$B$4:$F$29,5,FALSE)/($F580-VLOOKUP(AH$2,怪物属性!$B$4:$F$29,4,FALSE))</f>
        <v>12.199892530897367</v>
      </c>
      <c r="AI580" s="153">
        <f>$E580/(VLOOKUP(AI$2,怪物属性!$B$4:$F$29,3,FALSE)-$G580)/IF(AH580&lt;0,ABS(AH580),AH580)</f>
        <v>-1.67607328906592</v>
      </c>
      <c r="AJ580" s="152">
        <f>VLOOKUP(AJ$2,怪物属性!$B$4:$F$29,5,FALSE)/($F580-VLOOKUP(AJ$2,怪物属性!$B$4:$F$29,4,FALSE))</f>
        <v>14.175381263616558</v>
      </c>
      <c r="AK580" s="153">
        <f>$E580/(VLOOKUP(AK$2,怪物属性!$B$4:$F$29,3,FALSE)-$G580)/IF(AJ580&lt;0,ABS(AJ580),AJ580)</f>
        <v>-1.7367726501304788</v>
      </c>
      <c r="AL580" s="152">
        <f>VLOOKUP(AL$2,怪物属性!$B$4:$F$29,5,FALSE)/($F580-VLOOKUP(AL$2,怪物属性!$B$4:$F$29,4,FALSE))</f>
        <v>15.803391236234622</v>
      </c>
      <c r="AM580" s="153">
        <f>$E580/(VLOOKUP(AM$2,怪物属性!$B$4:$F$29,3,FALSE)-$G580)/IF(AL580&lt;0,ABS(AL580),AL580)</f>
        <v>-2.0020768635944126</v>
      </c>
      <c r="AN580" s="152">
        <f>VLOOKUP(AN$2,怪物属性!$B$4:$F$29,5,FALSE)/($F580-VLOOKUP(AN$2,怪物属性!$B$4:$F$29,4,FALSE))</f>
        <v>18.099069615222778</v>
      </c>
      <c r="AO580" s="153">
        <f>$E580/(VLOOKUP(AO$2,怪物属性!$B$4:$F$29,3,FALSE)-$G580)/IF(AN580&lt;0,ABS(AN580),AN580)</f>
        <v>-2.4080954976666455</v>
      </c>
      <c r="AP580" s="152">
        <f>VLOOKUP(AP$2,怪物属性!$B$4:$F$29,5,FALSE)/($F580-VLOOKUP(AP$2,怪物属性!$B$4:$F$29,4,FALSE))</f>
        <v>19.906861813343472</v>
      </c>
      <c r="AQ580" s="153">
        <f>$E580/(VLOOKUP(AQ$2,怪物属性!$B$4:$F$29,3,FALSE)-$G580)/IF(AP580&lt;0,ABS(AP580),AP580)</f>
        <v>-3.7124783141319382</v>
      </c>
      <c r="AR580" s="152">
        <f>VLOOKUP(AR$2,怪物属性!$B$4:$F$29,5,FALSE)/($F580-VLOOKUP(AR$2,怪物属性!$B$4:$F$29,4,FALSE))</f>
        <v>22.535472646433405</v>
      </c>
      <c r="AS580" s="153">
        <f>$E580/(VLOOKUP(AS$2,怪物属性!$B$4:$F$29,3,FALSE)-$G580)/IF(AR580&lt;0,ABS(AR580),AR580)</f>
        <v>-11.254214703998535</v>
      </c>
      <c r="AT580" s="152">
        <f>VLOOKUP(AT$2,怪物属性!$B$4:$F$29,5,FALSE)/($F580-VLOOKUP(AT$2,怪物属性!$B$4:$F$29,4,FALSE))</f>
        <v>24.606033717834961</v>
      </c>
      <c r="AU580" s="153">
        <f>$E580/(VLOOKUP(AU$2,怪物属性!$B$4:$F$29,3,FALSE)-$G580)/IF(AT580&lt;0,ABS(AT580),AT580)</f>
        <v>5.7977939850708591</v>
      </c>
      <c r="AV580" s="152">
        <f>VLOOKUP(AV$2,怪物属性!$B$4:$F$29,5,FALSE)/($F580-VLOOKUP(AV$2,怪物属性!$B$4:$F$29,4,FALSE))</f>
        <v>27.682557317442683</v>
      </c>
      <c r="AW580" s="153">
        <f>$E580/(VLOOKUP(AW$2,怪物属性!$B$4:$F$29,3,FALSE)-$G580)/IF(AV580&lt;0,ABS(AV580),AV580)</f>
        <v>1.8150520720572498</v>
      </c>
      <c r="AX580" s="152">
        <f>VLOOKUP(AX$2,怪物属性!$B$4:$F$29,5,FALSE)/($F580-VLOOKUP(AX$2,怪物属性!$B$4:$F$29,4,FALSE))</f>
        <v>30.068701103569762</v>
      </c>
      <c r="AY580" s="153">
        <f>$E580/(VLOOKUP(AY$2,怪物属性!$B$4:$F$29,3,FALSE)-$G580)/IF(AX580&lt;0,ABS(AX580),AX580)</f>
        <v>1.0010985552442897</v>
      </c>
      <c r="AZ580" s="152">
        <f>VLOOKUP(AZ$2,怪物属性!$B$4:$F$29,5,FALSE)/($F580-VLOOKUP(AZ$2,怪物属性!$B$4:$F$29,4,FALSE))</f>
        <v>33.464516129032255</v>
      </c>
      <c r="BA580" s="153">
        <f>$E580/(VLOOKUP(BA$2,怪物属性!$B$4:$F$29,3,FALSE)-$G580)/IF(AZ580&lt;0,ABS(AZ580),AZ580)</f>
        <v>0.57944291273366388</v>
      </c>
      <c r="BB580" s="152">
        <f>VLOOKUP(BB$2,怪物属性!$B$4:$F$29,5,FALSE)/($F580-VLOOKUP(BB$2,怪物属性!$B$4:$F$29,4,FALSE))</f>
        <v>36.231549295774649</v>
      </c>
      <c r="BC580" s="153">
        <f>$E580/(VLOOKUP(BC$2,怪物属性!$B$4:$F$29,3,FALSE)-$G580)/IF(BB580&lt;0,ABS(BB580),BB580)</f>
        <v>0.37486983556840531</v>
      </c>
      <c r="BD580" s="152">
        <f>VLOOKUP(BD$2,怪物属性!$B$4:$F$29,5,FALSE)/($F580-VLOOKUP(BD$2,怪物属性!$B$4:$F$29,4,FALSE))</f>
        <v>40.235929929183747</v>
      </c>
      <c r="BE580" s="153">
        <f>$E580/(VLOOKUP(BE$2,怪物属性!$B$4:$F$29,3,FALSE)-$G580)/IF(BD580&lt;0,ABS(BD580),BD580)</f>
        <v>0.21467605138850523</v>
      </c>
    </row>
    <row r="581" spans="1:57" x14ac:dyDescent="0.15">
      <c r="A581" s="30">
        <f>VLOOKUP(B581,装备升级!W:AB,静态模拟!C581+1,FALSE)+IF(静态模拟!D581=0,0,VLOOKUP(B581,装备强化!AP:AZ,静态模拟!D581+1,FALSE))</f>
        <v>10769</v>
      </c>
      <c r="B581" s="149">
        <v>50</v>
      </c>
      <c r="C581" s="149">
        <v>3</v>
      </c>
      <c r="D581" s="149">
        <v>3</v>
      </c>
      <c r="E581" s="149">
        <f t="shared" si="25"/>
        <v>79980</v>
      </c>
      <c r="F581" s="22">
        <f t="shared" si="26"/>
        <v>26660</v>
      </c>
      <c r="G581" s="22">
        <f t="shared" si="27"/>
        <v>13330</v>
      </c>
      <c r="H581" s="152">
        <f>VLOOKUP(H$2,怪物属性!$B$4:$F$29,5,FALSE)/($F581-VLOOKUP(H$2,怪物属性!$B$4:$F$29,4,FALSE))</f>
        <v>0.42012748696156077</v>
      </c>
      <c r="I581" s="153">
        <f>$E581/(VLOOKUP(I$2,怪物属性!$B$4:$F$29,3,FALSE)-$G581)/IF(H581&lt;0,ABS(H581),H581)</f>
        <v>-16.159136423639467</v>
      </c>
      <c r="J581" s="152">
        <f>VLOOKUP(J$2,怪物属性!$B$4:$F$29,5,FALSE)/($F581-VLOOKUP(J$2,怪物属性!$B$4:$F$29,4,FALSE))</f>
        <v>0.62439214160669132</v>
      </c>
      <c r="K581" s="153">
        <f>$E581/(VLOOKUP(K$2,怪物属性!$B$4:$F$29,3,FALSE)-$G581)/IF(J581&lt;0,ABS(J581),J581)</f>
        <v>-11.277740750066238</v>
      </c>
      <c r="L581" s="152">
        <f>VLOOKUP(L$2,怪物属性!$B$4:$F$29,5,FALSE)/($F581-VLOOKUP(L$2,怪物属性!$B$4:$F$29,4,FALSE))</f>
        <v>0.99482839680300894</v>
      </c>
      <c r="M581" s="153">
        <f>$E581/(VLOOKUP(M$2,怪物属性!$B$4:$F$29,3,FALSE)-$G581)/IF(L581&lt;0,ABS(L581),L581)</f>
        <v>-7.3534962999413684</v>
      </c>
      <c r="N581" s="152">
        <f>VLOOKUP(N$2,怪物属性!$B$4:$F$29,5,FALSE)/($F581-VLOOKUP(N$2,怪物属性!$B$4:$F$29,4,FALSE))</f>
        <v>1.3040801830952569</v>
      </c>
      <c r="O581" s="153">
        <f>$E581/(VLOOKUP(O$2,怪物属性!$B$4:$F$29,3,FALSE)-$G581)/IF(N581&lt;0,ABS(N581),N581)</f>
        <v>-5.8371166464463746</v>
      </c>
      <c r="P581" s="152">
        <f>VLOOKUP(P$2,怪物属性!$B$4:$F$29,5,FALSE)/($F581-VLOOKUP(P$2,怪物属性!$B$4:$F$29,4,FALSE))</f>
        <v>1.8227672006041575</v>
      </c>
      <c r="Q581" s="153">
        <f>$E581/(VLOOKUP(Q$2,怪物属性!$B$4:$F$29,3,FALSE)-$G581)/IF(P581&lt;0,ABS(P581),P581)</f>
        <v>-4.3538738406079451</v>
      </c>
      <c r="R581" s="152">
        <f>VLOOKUP(R$2,怪物属性!$B$4:$F$29,5,FALSE)/($F581-VLOOKUP(R$2,怪物属性!$B$4:$F$29,4,FALSE))</f>
        <v>2.2559788486960701</v>
      </c>
      <c r="S581" s="153">
        <f>$E581/(VLOOKUP(S$2,怪物属性!$B$4:$F$29,3,FALSE)-$G581)/IF(R581&lt;0,ABS(R581),R581)</f>
        <v>-3.6837552002159528</v>
      </c>
      <c r="T581" s="152">
        <f>VLOOKUP(T$2,怪物属性!$B$4:$F$29,5,FALSE)/($F581-VLOOKUP(T$2,怪物属性!$B$4:$F$29,4,FALSE))</f>
        <v>2.9313100330938737</v>
      </c>
      <c r="U581" s="153">
        <f>$E581/(VLOOKUP(U$2,怪物属性!$B$4:$F$29,3,FALSE)-$G581)/IF(T581&lt;0,ABS(T581),T581)</f>
        <v>-2.9686355179032762</v>
      </c>
      <c r="V581" s="152">
        <f>VLOOKUP(V$2,怪物属性!$B$4:$F$29,5,FALSE)/($F581-VLOOKUP(V$2,怪物属性!$B$4:$F$29,4,FALSE))</f>
        <v>3.4648230988206588</v>
      </c>
      <c r="W581" s="153">
        <f>$E581/(VLOOKUP(W$2,怪物属性!$B$4:$F$29,3,FALSE)-$G581)/IF(V581&lt;0,ABS(V581),V581)</f>
        <v>-2.637202053863223</v>
      </c>
      <c r="X581" s="152">
        <f>VLOOKUP(X$2,怪物属性!$B$4:$F$29,5,FALSE)/($F581-VLOOKUP(X$2,怪物属性!$B$4:$F$29,4,FALSE))</f>
        <v>4.2992910126634154</v>
      </c>
      <c r="Y581" s="153">
        <f>$E581/(VLOOKUP(Y$2,怪物属性!$B$4:$F$29,3,FALSE)-$G581)/IF(X581&lt;0,ABS(X581),X581)</f>
        <v>-2.2378283758173372</v>
      </c>
      <c r="Z581" s="152">
        <f>VLOOKUP(Z$2,怪物属性!$B$4:$F$29,5,FALSE)/($F581-VLOOKUP(Z$2,怪物属性!$B$4:$F$29,4,FALSE))</f>
        <v>4.9511338758313022</v>
      </c>
      <c r="AA581" s="153">
        <f>$E581/(VLOOKUP(AA$2,怪物属性!$B$4:$F$29,3,FALSE)-$G581)/IF(Z581&lt;0,ABS(Z581),Z581)</f>
        <v>-2.053632781181705</v>
      </c>
      <c r="AB581" s="152">
        <f>VLOOKUP(AB$2,怪物属性!$B$4:$F$29,5,FALSE)/($F581-VLOOKUP(AB$2,怪物属性!$B$4:$F$29,4,FALSE))</f>
        <v>8.0299896587383657</v>
      </c>
      <c r="AC581" s="153">
        <f>$E581/(VLOOKUP(AC$2,怪物属性!$B$4:$F$29,3,FALSE)-$G581)/IF(AB581&lt;0,ABS(AB581),AB581)</f>
        <v>-1.716677398583387</v>
      </c>
      <c r="AD581" s="152">
        <f>VLOOKUP(AD$2,怪物属性!$B$4:$F$29,5,FALSE)/($F581-VLOOKUP(AD$2,怪物属性!$B$4:$F$29,4,FALSE))</f>
        <v>9.1598569746653293</v>
      </c>
      <c r="AE581" s="153">
        <f>$E581/(VLOOKUP(AE$2,怪物属性!$B$4:$F$29,3,FALSE)-$G581)/IF(AD581&lt;0,ABS(AD581),AD581)</f>
        <v>-1.6827090737960453</v>
      </c>
      <c r="AF581" s="152">
        <f>VLOOKUP(AF$2,怪物属性!$B$4:$F$29,5,FALSE)/($F581-VLOOKUP(AF$2,怪物属性!$B$4:$F$29,4,FALSE))</f>
        <v>10.843959731543624</v>
      </c>
      <c r="AG581" s="153">
        <f>$E581/(VLOOKUP(AG$2,怪物属性!$B$4:$F$29,3,FALSE)-$G581)/IF(AF581&lt;0,ABS(AF581),AF581)</f>
        <v>-1.6185066011550837</v>
      </c>
      <c r="AH581" s="152">
        <f>VLOOKUP(AH$2,怪物属性!$B$4:$F$29,5,FALSE)/($F581-VLOOKUP(AH$2,怪物属性!$B$4:$F$29,4,FALSE))</f>
        <v>12.183525623826133</v>
      </c>
      <c r="AI581" s="153">
        <f>$E581/(VLOOKUP(AI$2,怪物属性!$B$4:$F$29,3,FALSE)-$G581)/IF(AH581&lt;0,ABS(AH581),AH581)</f>
        <v>-1.6737894627045571</v>
      </c>
      <c r="AJ581" s="152">
        <f>VLOOKUP(AJ$2,怪物属性!$B$4:$F$29,5,FALSE)/($F581-VLOOKUP(AJ$2,怪物属性!$B$4:$F$29,4,FALSE))</f>
        <v>14.156105520805005</v>
      </c>
      <c r="AK581" s="153">
        <f>$E581/(VLOOKUP(AK$2,怪物属性!$B$4:$F$29,3,FALSE)-$G581)/IF(AJ581&lt;0,ABS(AJ581),AJ581)</f>
        <v>-1.7330855788854844</v>
      </c>
      <c r="AL581" s="152">
        <f>VLOOKUP(AL$2,怪物属性!$B$4:$F$29,5,FALSE)/($F581-VLOOKUP(AL$2,怪物属性!$B$4:$F$29,4,FALSE))</f>
        <v>15.781576404546081</v>
      </c>
      <c r="AM581" s="153">
        <f>$E581/(VLOOKUP(AM$2,怪物属性!$B$4:$F$29,3,FALSE)-$G581)/IF(AL581&lt;0,ABS(AL581),AL581)</f>
        <v>-1.9952499147871807</v>
      </c>
      <c r="AN581" s="152">
        <f>VLOOKUP(AN$2,怪物属性!$B$4:$F$29,5,FALSE)/($F581-VLOOKUP(AN$2,怪物属性!$B$4:$F$29,4,FALSE))</f>
        <v>18.073719594752323</v>
      </c>
      <c r="AO581" s="153">
        <f>$E581/(VLOOKUP(AO$2,怪物属性!$B$4:$F$29,3,FALSE)-$G581)/IF(AN581&lt;0,ABS(AN581),AN581)</f>
        <v>-2.3945940154890328</v>
      </c>
      <c r="AP581" s="152">
        <f>VLOOKUP(AP$2,怪物属性!$B$4:$F$29,5,FALSE)/($F581-VLOOKUP(AP$2,怪物属性!$B$4:$F$29,4,FALSE))</f>
        <v>19.878523298851665</v>
      </c>
      <c r="AQ581" s="153">
        <f>$E581/(VLOOKUP(AQ$2,怪物属性!$B$4:$F$29,3,FALSE)-$G581)/IF(AP581&lt;0,ABS(AP581),AP581)</f>
        <v>-3.6710197964735185</v>
      </c>
      <c r="AR581" s="152">
        <f>VLOOKUP(AR$2,怪物属性!$B$4:$F$29,5,FALSE)/($F581-VLOOKUP(AR$2,怪物属性!$B$4:$F$29,4,FALSE))</f>
        <v>22.502847215519736</v>
      </c>
      <c r="AS581" s="153">
        <f>$E581/(VLOOKUP(AS$2,怪物属性!$B$4:$F$29,3,FALSE)-$G581)/IF(AR581&lt;0,ABS(AR581),AR581)</f>
        <v>-10.770354259726002</v>
      </c>
      <c r="AT581" s="152">
        <f>VLOOKUP(AT$2,怪物属性!$B$4:$F$29,5,FALSE)/($F581-VLOOKUP(AT$2,怪物属性!$B$4:$F$29,4,FALSE))</f>
        <v>24.569698759598346</v>
      </c>
      <c r="AU581" s="153">
        <f>$E581/(VLOOKUP(AU$2,怪物属性!$B$4:$F$29,3,FALSE)-$G581)/IF(AT581&lt;0,ABS(AT581),AT581)</f>
        <v>5.9728975521383516</v>
      </c>
      <c r="AV581" s="152">
        <f>VLOOKUP(AV$2,怪物属性!$B$4:$F$29,5,FALSE)/($F581-VLOOKUP(AV$2,怪物属性!$B$4:$F$29,4,FALSE))</f>
        <v>27.640681726502621</v>
      </c>
      <c r="AW581" s="153">
        <f>$E581/(VLOOKUP(AW$2,怪物属性!$B$4:$F$29,3,FALSE)-$G581)/IF(AV581&lt;0,ABS(AV581),AV581)</f>
        <v>1.8371816181459175</v>
      </c>
      <c r="AX581" s="152">
        <f>VLOOKUP(AX$2,怪物属性!$B$4:$F$29,5,FALSE)/($F581-VLOOKUP(AX$2,怪物属性!$B$4:$F$29,4,FALSE))</f>
        <v>30.02203714241374</v>
      </c>
      <c r="AY581" s="153">
        <f>$E581/(VLOOKUP(AY$2,怪物属性!$B$4:$F$29,3,FALSE)-$G581)/IF(AX581&lt;0,ABS(AX581),AX581)</f>
        <v>1.0094896059551286</v>
      </c>
      <c r="AZ581" s="152">
        <f>VLOOKUP(AZ$2,怪物属性!$B$4:$F$29,5,FALSE)/($F581-VLOOKUP(AZ$2,怪物属性!$B$4:$F$29,4,FALSE))</f>
        <v>33.410628019323674</v>
      </c>
      <c r="BA581" s="153">
        <f>$E581/(VLOOKUP(BA$2,怪物属性!$B$4:$F$29,3,FALSE)-$G581)/IF(AZ581&lt;0,ABS(AZ581),AZ581)</f>
        <v>0.58315445692841683</v>
      </c>
      <c r="BB581" s="152">
        <f>VLOOKUP(BB$2,怪物属性!$B$4:$F$29,5,FALSE)/($F581-VLOOKUP(BB$2,怪物属性!$B$4:$F$29,4,FALSE))</f>
        <v>36.17041619797525</v>
      </c>
      <c r="BC581" s="153">
        <f>$E581/(VLOOKUP(BC$2,怪物属性!$B$4:$F$29,3,FALSE)-$G581)/IF(BB581&lt;0,ABS(BB581),BB581)</f>
        <v>0.37688756234263099</v>
      </c>
      <c r="BD581" s="152">
        <f>VLOOKUP(BD$2,怪物属性!$B$4:$F$29,5,FALSE)/($F581-VLOOKUP(BD$2,怪物属性!$B$4:$F$29,4,FALSE))</f>
        <v>40.16108630952381</v>
      </c>
      <c r="BE581" s="153">
        <f>$E581/(VLOOKUP(BE$2,怪物属性!$B$4:$F$29,3,FALSE)-$G581)/IF(BD581&lt;0,ABS(BD581),BD581)</f>
        <v>0.21566818236129004</v>
      </c>
    </row>
    <row r="582" spans="1:57" x14ac:dyDescent="0.15">
      <c r="A582" s="30">
        <f>VLOOKUP(B582,装备升级!W:AB,静态模拟!C582+1,FALSE)+IF(静态模拟!D582=0,0,VLOOKUP(B582,装备强化!AP:AZ,静态模拟!D582+1,FALSE))</f>
        <v>15937</v>
      </c>
      <c r="B582" s="149">
        <v>50</v>
      </c>
      <c r="C582" s="149">
        <v>3</v>
      </c>
      <c r="D582" s="149">
        <v>4</v>
      </c>
      <c r="E582" s="149">
        <f t="shared" si="25"/>
        <v>80070</v>
      </c>
      <c r="F582" s="22">
        <f t="shared" si="26"/>
        <v>26690</v>
      </c>
      <c r="G582" s="22">
        <f t="shared" si="27"/>
        <v>13345</v>
      </c>
      <c r="H582" s="152">
        <f>VLOOKUP(H$2,怪物属性!$B$4:$F$29,5,FALSE)/($F582-VLOOKUP(H$2,怪物属性!$B$4:$F$29,4,FALSE))</f>
        <v>0.41964113447810147</v>
      </c>
      <c r="I582" s="153">
        <f>$E582/(VLOOKUP(I$2,怪物属性!$B$4:$F$29,3,FALSE)-$G582)/IF(H582&lt;0,ABS(H582),H582)</f>
        <v>-16.175473860221466</v>
      </c>
      <c r="J582" s="152">
        <f>VLOOKUP(J$2,怪物属性!$B$4:$F$29,5,FALSE)/($F582-VLOOKUP(J$2,怪物属性!$B$4:$F$29,4,FALSE))</f>
        <v>0.62366427044880512</v>
      </c>
      <c r="K582" s="153">
        <f>$E582/(VLOOKUP(K$2,怪物属性!$B$4:$F$29,3,FALSE)-$G582)/IF(J582&lt;0,ABS(J582),J582)</f>
        <v>-11.288699830965454</v>
      </c>
      <c r="L582" s="152">
        <f>VLOOKUP(L$2,怪物属性!$B$4:$F$29,5,FALSE)/($F582-VLOOKUP(L$2,怪物属性!$B$4:$F$29,4,FALSE))</f>
        <v>0.99366048368161541</v>
      </c>
      <c r="M582" s="153">
        <f>$E582/(VLOOKUP(M$2,怪物属性!$B$4:$F$29,3,FALSE)-$G582)/IF(L582&lt;0,ABS(L582),L582)</f>
        <v>-7.3603254998884573</v>
      </c>
      <c r="N582" s="152">
        <f>VLOOKUP(N$2,怪物属性!$B$4:$F$29,5,FALSE)/($F582-VLOOKUP(N$2,怪物属性!$B$4:$F$29,4,FALSE))</f>
        <v>1.3025382311209206</v>
      </c>
      <c r="O582" s="153">
        <f>$E582/(VLOOKUP(O$2,怪物属性!$B$4:$F$29,3,FALSE)-$G582)/IF(N582&lt;0,ABS(N582),N582)</f>
        <v>-5.842262302852812</v>
      </c>
      <c r="P582" s="152">
        <f>VLOOKUP(P$2,怪物属性!$B$4:$F$29,5,FALSE)/($F582-VLOOKUP(P$2,怪物属性!$B$4:$F$29,4,FALSE))</f>
        <v>1.8205962920322363</v>
      </c>
      <c r="Q582" s="153">
        <f>$E582/(VLOOKUP(Q$2,怪物属性!$B$4:$F$29,3,FALSE)-$G582)/IF(P582&lt;0,ABS(P582),P582)</f>
        <v>-4.3574850058783108</v>
      </c>
      <c r="R582" s="152">
        <f>VLOOKUP(R$2,怪物属性!$B$4:$F$29,5,FALSE)/($F582-VLOOKUP(R$2,怪物属性!$B$4:$F$29,4,FALSE))</f>
        <v>2.2532709158564397</v>
      </c>
      <c r="S582" s="153">
        <f>$E582/(VLOOKUP(S$2,怪物属性!$B$4:$F$29,3,FALSE)-$G582)/IF(R582&lt;0,ABS(R582),R582)</f>
        <v>-3.6865865743982091</v>
      </c>
      <c r="T582" s="152">
        <f>VLOOKUP(T$2,怪物属性!$B$4:$F$29,5,FALSE)/($F582-VLOOKUP(T$2,怪物属性!$B$4:$F$29,4,FALSE))</f>
        <v>2.9277652370203162</v>
      </c>
      <c r="U582" s="153">
        <f>$E582/(VLOOKUP(U$2,怪物属性!$B$4:$F$29,3,FALSE)-$G582)/IF(T582&lt;0,ABS(T582),T582)</f>
        <v>-2.9707260743596704</v>
      </c>
      <c r="V582" s="152">
        <f>VLOOKUP(V$2,怪物属性!$B$4:$F$29,5,FALSE)/($F582-VLOOKUP(V$2,怪物属性!$B$4:$F$29,4,FALSE))</f>
        <v>3.4606011372867589</v>
      </c>
      <c r="W582" s="153">
        <f>$E582/(VLOOKUP(W$2,怪物属性!$B$4:$F$29,3,FALSE)-$G582)/IF(V582&lt;0,ABS(V582),V582)</f>
        <v>-2.638868452503341</v>
      </c>
      <c r="X582" s="152">
        <f>VLOOKUP(X$2,怪物属性!$B$4:$F$29,5,FALSE)/($F582-VLOOKUP(X$2,怪物属性!$B$4:$F$29,4,FALSE))</f>
        <v>4.2940117064385408</v>
      </c>
      <c r="Y582" s="153">
        <f>$E582/(VLOOKUP(Y$2,怪物属性!$B$4:$F$29,3,FALSE)-$G582)/IF(X582&lt;0,ABS(X582),X582)</f>
        <v>-2.2390608064027289</v>
      </c>
      <c r="Z582" s="152">
        <f>VLOOKUP(Z$2,怪物属性!$B$4:$F$29,5,FALSE)/($F582-VLOOKUP(Z$2,怪物属性!$B$4:$F$29,4,FALSE))</f>
        <v>4.9450059820949708</v>
      </c>
      <c r="AA582" s="153">
        <f>$E582/(VLOOKUP(AA$2,怪物属性!$B$4:$F$29,3,FALSE)-$G582)/IF(Z582&lt;0,ABS(Z582),Z582)</f>
        <v>-2.0545734878449893</v>
      </c>
      <c r="AB582" s="152">
        <f>VLOOKUP(AB$2,怪物属性!$B$4:$F$29,5,FALSE)/($F582-VLOOKUP(AB$2,怪物属性!$B$4:$F$29,4,FALSE))</f>
        <v>8.019623031241931</v>
      </c>
      <c r="AC582" s="153">
        <f>$E582/(VLOOKUP(AC$2,怪物属性!$B$4:$F$29,3,FALSE)-$G582)/IF(AB582&lt;0,ABS(AB582),AB582)</f>
        <v>-1.7163932989004296</v>
      </c>
      <c r="AD582" s="152">
        <f>VLOOKUP(AD$2,怪物属性!$B$4:$F$29,5,FALSE)/($F582-VLOOKUP(AD$2,怪物属性!$B$4:$F$29,4,FALSE))</f>
        <v>9.1478900840482513</v>
      </c>
      <c r="AE582" s="153">
        <f>$E582/(VLOOKUP(AE$2,怪物属性!$B$4:$F$29,3,FALSE)-$G582)/IF(AD582&lt;0,ABS(AD582),AD582)</f>
        <v>-1.6819442747388806</v>
      </c>
      <c r="AF582" s="152">
        <f>VLOOKUP(AF$2,怪物属性!$B$4:$F$29,5,FALSE)/($F582-VLOOKUP(AF$2,怪物属性!$B$4:$F$29,4,FALSE))</f>
        <v>10.829614604462474</v>
      </c>
      <c r="AG582" s="153">
        <f>$E582/(VLOOKUP(AG$2,怪物属性!$B$4:$F$29,3,FALSE)-$G582)/IF(AF582&lt;0,ABS(AF582),AF582)</f>
        <v>-1.6171511174888493</v>
      </c>
      <c r="AH582" s="152">
        <f>VLOOKUP(AH$2,怪物属性!$B$4:$F$29,5,FALSE)/($F582-VLOOKUP(AH$2,怪物属性!$B$4:$F$29,4,FALSE))</f>
        <v>12.167202572347266</v>
      </c>
      <c r="AI582" s="153">
        <f>$E582/(VLOOKUP(AI$2,怪物属性!$B$4:$F$29,3,FALSE)-$G582)/IF(AH582&lt;0,ABS(AH582),AH582)</f>
        <v>-1.6715280735001217</v>
      </c>
      <c r="AJ582" s="152">
        <f>VLOOKUP(AJ$2,怪物属性!$B$4:$F$29,5,FALSE)/($F582-VLOOKUP(AJ$2,怪物属性!$B$4:$F$29,4,FALSE))</f>
        <v>14.136882129277566</v>
      </c>
      <c r="AK582" s="153">
        <f>$E582/(VLOOKUP(AK$2,怪物属性!$B$4:$F$29,3,FALSE)-$G582)/IF(AJ582&lt;0,ABS(AJ582),AJ582)</f>
        <v>-1.7294375618509501</v>
      </c>
      <c r="AL582" s="152">
        <f>VLOOKUP(AL$2,怪物属性!$B$4:$F$29,5,FALSE)/($F582-VLOOKUP(AL$2,怪物属性!$B$4:$F$29,4,FALSE))</f>
        <v>15.7598217157561</v>
      </c>
      <c r="AM582" s="153">
        <f>$E582/(VLOOKUP(AM$2,怪物属性!$B$4:$F$29,3,FALSE)-$G582)/IF(AL582&lt;0,ABS(AL582),AL582)</f>
        <v>-1.9885092880060091</v>
      </c>
      <c r="AN582" s="152">
        <f>VLOOKUP(AN$2,怪物属性!$B$4:$F$29,5,FALSE)/($F582-VLOOKUP(AN$2,怪物属性!$B$4:$F$29,4,FALSE))</f>
        <v>18.048440486735977</v>
      </c>
      <c r="AO582" s="153">
        <f>$E582/(VLOOKUP(AO$2,怪物属性!$B$4:$F$29,3,FALSE)-$G582)/IF(AN582&lt;0,ABS(AN582),AN582)</f>
        <v>-2.3813174359374778</v>
      </c>
      <c r="AP582" s="152">
        <f>VLOOKUP(AP$2,怪物属性!$B$4:$F$29,5,FALSE)/($F582-VLOOKUP(AP$2,怪物属性!$B$4:$F$29,4,FALSE))</f>
        <v>19.850265352539804</v>
      </c>
      <c r="AQ582" s="153">
        <f>$E582/(VLOOKUP(AQ$2,怪物属性!$B$4:$F$29,3,FALSE)-$G582)/IF(AP582&lt;0,ABS(AP582),AP582)</f>
        <v>-3.6306923731616929</v>
      </c>
      <c r="AR582" s="152">
        <f>VLOOKUP(AR$2,怪物属性!$B$4:$F$29,5,FALSE)/($F582-VLOOKUP(AR$2,怪物属性!$B$4:$F$29,4,FALSE))</f>
        <v>22.470316114109483</v>
      </c>
      <c r="AS582" s="153">
        <f>$E582/(VLOOKUP(AS$2,怪物属性!$B$4:$F$29,3,FALSE)-$G582)/IF(AR582&lt;0,ABS(AR582),AR582)</f>
        <v>-10.328602203153158</v>
      </c>
      <c r="AT582" s="152">
        <f>VLOOKUP(AT$2,怪物属性!$B$4:$F$29,5,FALSE)/($F582-VLOOKUP(AT$2,怪物属性!$B$4:$F$29,4,FALSE))</f>
        <v>24.53347095252138</v>
      </c>
      <c r="AU582" s="153">
        <f>$E582/(VLOOKUP(AU$2,怪物属性!$B$4:$F$29,3,FALSE)-$G582)/IF(AT582&lt;0,ABS(AT582),AT582)</f>
        <v>6.1579330536018881</v>
      </c>
      <c r="AV582" s="152">
        <f>VLOOKUP(AV$2,怪物属性!$B$4:$F$29,5,FALSE)/($F582-VLOOKUP(AV$2,怪物属性!$B$4:$F$29,4,FALSE))</f>
        <v>27.598932635182759</v>
      </c>
      <c r="AW582" s="153">
        <f>$E582/(VLOOKUP(AW$2,怪物属性!$B$4:$F$29,3,FALSE)-$G582)/IF(AV582&lt;0,ABS(AV582),AV582)</f>
        <v>1.859743047145678</v>
      </c>
      <c r="AX582" s="152">
        <f>VLOOKUP(AX$2,怪物属性!$B$4:$F$29,5,FALSE)/($F582-VLOOKUP(AX$2,怪物属性!$B$4:$F$29,4,FALSE))</f>
        <v>29.975517793502402</v>
      </c>
      <c r="AY582" s="153">
        <f>$E582/(VLOOKUP(AY$2,怪物属性!$B$4:$F$29,3,FALSE)-$G582)/IF(AX582&lt;0,ABS(AX582),AX582)</f>
        <v>1.0179801369079771</v>
      </c>
      <c r="AZ582" s="152">
        <f>VLOOKUP(AZ$2,怪物属性!$B$4:$F$29,5,FALSE)/($F582-VLOOKUP(AZ$2,怪物属性!$B$4:$F$29,4,FALSE))</f>
        <v>33.356913183279744</v>
      </c>
      <c r="BA582" s="153">
        <f>$E582/(VLOOKUP(BA$2,怪物属性!$B$4:$F$29,3,FALSE)-$G582)/IF(AZ582&lt;0,ABS(AZ582),AZ582)</f>
        <v>0.5868953463214176</v>
      </c>
      <c r="BB582" s="152">
        <f>VLOOKUP(BB$2,怪物属性!$B$4:$F$29,5,FALSE)/($F582-VLOOKUP(BB$2,怪物属性!$B$4:$F$29,4,FALSE))</f>
        <v>36.10948905109489</v>
      </c>
      <c r="BC582" s="153">
        <f>$E582/(VLOOKUP(BC$2,怪物属性!$B$4:$F$29,3,FALSE)-$G582)/IF(BB582&lt;0,ABS(BB582),BB582)</f>
        <v>0.37891706773963968</v>
      </c>
      <c r="BD582" s="152">
        <f>VLOOKUP(BD$2,怪物属性!$B$4:$F$29,5,FALSE)/($F582-VLOOKUP(BD$2,怪物属性!$B$4:$F$29,4,FALSE))</f>
        <v>40.086520608986262</v>
      </c>
      <c r="BE582" s="153">
        <f>$E582/(VLOOKUP(BE$2,怪物属性!$B$4:$F$29,3,FALSE)-$G582)/IF(BD582&lt;0,ABS(BD582),BD582)</f>
        <v>0.21666444619996475</v>
      </c>
    </row>
    <row r="583" spans="1:57" x14ac:dyDescent="0.15">
      <c r="A583" s="30">
        <f>VLOOKUP(B583,装备升级!W:AB,静态模拟!C583+1,FALSE)+IF(静态模拟!D583=0,0,VLOOKUP(B583,装备强化!AP:AZ,静态模拟!D583+1,FALSE))</f>
        <v>22786</v>
      </c>
      <c r="B583" s="149">
        <v>50</v>
      </c>
      <c r="C583" s="149">
        <v>3</v>
      </c>
      <c r="D583" s="149">
        <v>5</v>
      </c>
      <c r="E583" s="149">
        <f t="shared" ref="E583:E610" si="28">1020+180*B583+7050+C583*(B583*420-120)+C583*D583*30</f>
        <v>80160</v>
      </c>
      <c r="F583" s="22">
        <f t="shared" ref="F583:F610" si="29">340+60*B583+2350+C583*(B583*140-40)+C583*D583*10</f>
        <v>26720</v>
      </c>
      <c r="G583" s="22">
        <f t="shared" ref="G583:G610" si="30">170+30*B583+1175+C583*(B583*70-20)+C583*D583*5</f>
        <v>13360</v>
      </c>
      <c r="H583" s="152">
        <f>VLOOKUP(H$2,怪物属性!$B$4:$F$29,5,FALSE)/($F583-VLOOKUP(H$2,怪物属性!$B$4:$F$29,4,FALSE))</f>
        <v>0.41915590672576603</v>
      </c>
      <c r="I583" s="153">
        <f>$E583/(VLOOKUP(I$2,怪物属性!$B$4:$F$29,3,FALSE)-$G583)/IF(H583&lt;0,ABS(H583),H583)</f>
        <v>-16.191811841094946</v>
      </c>
      <c r="J583" s="152">
        <f>VLOOKUP(J$2,怪物属性!$B$4:$F$29,5,FALSE)/($F583-VLOOKUP(J$2,怪物属性!$B$4:$F$29,4,FALSE))</f>
        <v>0.62293809431399183</v>
      </c>
      <c r="K583" s="153">
        <f>$E583/(VLOOKUP(K$2,怪物属性!$B$4:$F$29,3,FALSE)-$G583)/IF(J583&lt;0,ABS(J583),J583)</f>
        <v>-11.29965958592255</v>
      </c>
      <c r="L583" s="152">
        <f>VLOOKUP(L$2,怪物属性!$B$4:$F$29,5,FALSE)/($F583-VLOOKUP(L$2,怪物属性!$B$4:$F$29,4,FALSE))</f>
        <v>0.99249530956848031</v>
      </c>
      <c r="M583" s="153">
        <f>$E583/(VLOOKUP(M$2,怪物属性!$B$4:$F$29,3,FALSE)-$G583)/IF(L583&lt;0,ABS(L583),L583)</f>
        <v>-7.3671554103534707</v>
      </c>
      <c r="N583" s="152">
        <f>VLOOKUP(N$2,怪物属性!$B$4:$F$29,5,FALSE)/($F583-VLOOKUP(N$2,怪物属性!$B$4:$F$29,4,FALSE))</f>
        <v>1.3009999212660421</v>
      </c>
      <c r="O583" s="153">
        <f>$E583/(VLOOKUP(O$2,怪物属性!$B$4:$F$29,3,FALSE)-$G583)/IF(N583&lt;0,ABS(N583),N583)</f>
        <v>-5.8474088161445685</v>
      </c>
      <c r="P583" s="152">
        <f>VLOOKUP(P$2,怪物属性!$B$4:$F$29,5,FALSE)/($F583-VLOOKUP(P$2,怪物属性!$B$4:$F$29,4,FALSE))</f>
        <v>1.8184305483960506</v>
      </c>
      <c r="Q583" s="153">
        <f>$E583/(VLOOKUP(Q$2,怪物属性!$B$4:$F$29,3,FALSE)-$G583)/IF(P583&lt;0,ABS(P583),P583)</f>
        <v>-4.3610971028149264</v>
      </c>
      <c r="R583" s="152">
        <f>VLOOKUP(R$2,怪物属性!$B$4:$F$29,5,FALSE)/($F583-VLOOKUP(R$2,怪物属性!$B$4:$F$29,4,FALSE))</f>
        <v>2.2505694760820045</v>
      </c>
      <c r="S583" s="153">
        <f>$E583/(VLOOKUP(S$2,怪物属性!$B$4:$F$29,3,FALSE)-$G583)/IF(R583&lt;0,ABS(R583),R583)</f>
        <v>-3.6894190824386111</v>
      </c>
      <c r="T583" s="152">
        <f>VLOOKUP(T$2,怪物属性!$B$4:$F$29,5,FALSE)/($F583-VLOOKUP(T$2,怪物属性!$B$4:$F$29,4,FALSE))</f>
        <v>2.9242290039455674</v>
      </c>
      <c r="U583" s="153">
        <f>$E583/(VLOOKUP(U$2,怪物属性!$B$4:$F$29,3,FALSE)-$G583)/IF(T583&lt;0,ABS(T583),T583)</f>
        <v>-2.9728178921436204</v>
      </c>
      <c r="V583" s="152">
        <f>VLOOKUP(V$2,怪物属性!$B$4:$F$29,5,FALSE)/($F583-VLOOKUP(V$2,怪物属性!$B$4:$F$29,4,FALSE))</f>
        <v>3.4563894523326573</v>
      </c>
      <c r="W583" s="153">
        <f>$E583/(VLOOKUP(W$2,怪物属性!$B$4:$F$29,3,FALSE)-$G583)/IF(V583&lt;0,ABS(V583),V583)</f>
        <v>-2.6405363754884994</v>
      </c>
      <c r="X583" s="152">
        <f>VLOOKUP(X$2,怪物属性!$B$4:$F$29,5,FALSE)/($F583-VLOOKUP(X$2,怪物属性!$B$4:$F$29,4,FALSE))</f>
        <v>4.2887453497404033</v>
      </c>
      <c r="Y583" s="153">
        <f>$E583/(VLOOKUP(Y$2,怪物属性!$B$4:$F$29,3,FALSE)-$G583)/IF(X583&lt;0,ABS(X583),X583)</f>
        <v>-2.2402949751213184</v>
      </c>
      <c r="Z583" s="152">
        <f>VLOOKUP(Z$2,怪物属性!$B$4:$F$29,5,FALSE)/($F583-VLOOKUP(Z$2,怪物属性!$B$4:$F$29,4,FALSE))</f>
        <v>4.9388932382875277</v>
      </c>
      <c r="AA583" s="153">
        <f>$E583/(VLOOKUP(AA$2,怪物属性!$B$4:$F$29,3,FALSE)-$G583)/IF(Z583&lt;0,ABS(Z583),Z583)</f>
        <v>-2.0555163260444544</v>
      </c>
      <c r="AB583" s="152">
        <f>VLOOKUP(AB$2,怪物属性!$B$4:$F$29,5,FALSE)/($F583-VLOOKUP(AB$2,怪物属性!$B$4:$F$29,4,FALSE))</f>
        <v>8.0092831356369256</v>
      </c>
      <c r="AC583" s="153">
        <f>$E583/(VLOOKUP(AC$2,怪物属性!$B$4:$F$29,3,FALSE)-$G583)/IF(AB583&lt;0,ABS(AB583),AB583)</f>
        <v>-1.7161156291155577</v>
      </c>
      <c r="AD583" s="152">
        <f>VLOOKUP(AD$2,怪物属性!$B$4:$F$29,5,FALSE)/($F583-VLOOKUP(AD$2,怪物属性!$B$4:$F$29,4,FALSE))</f>
        <v>9.1359544209107124</v>
      </c>
      <c r="AE583" s="153">
        <f>$E583/(VLOOKUP(AE$2,怪物属性!$B$4:$F$29,3,FALSE)-$G583)/IF(AD583&lt;0,ABS(AD583),AD583)</f>
        <v>-1.6811887974953694</v>
      </c>
      <c r="AF583" s="152">
        <f>VLOOKUP(AF$2,怪物属性!$B$4:$F$29,5,FALSE)/($F583-VLOOKUP(AF$2,怪物属性!$B$4:$F$29,4,FALSE))</f>
        <v>10.815307380658799</v>
      </c>
      <c r="AG583" s="153">
        <f>$E583/(VLOOKUP(AG$2,怪物属性!$B$4:$F$29,3,FALSE)-$G583)/IF(AF583&lt;0,ABS(AF583),AF583)</f>
        <v>-1.6158092924268928</v>
      </c>
      <c r="AH583" s="152">
        <f>VLOOKUP(AH$2,怪物属性!$B$4:$F$29,5,FALSE)/($F583-VLOOKUP(AH$2,怪物属性!$B$4:$F$29,4,FALSE))</f>
        <v>12.150923200428151</v>
      </c>
      <c r="AI583" s="153">
        <f>$E583/(VLOOKUP(AI$2,怪物属性!$B$4:$F$29,3,FALSE)-$G583)/IF(AH583&lt;0,ABS(AH583),AH583)</f>
        <v>-1.6692888659687926</v>
      </c>
      <c r="AJ583" s="152">
        <f>VLOOKUP(AJ$2,怪物属性!$B$4:$F$29,5,FALSE)/($F583-VLOOKUP(AJ$2,怪物属性!$B$4:$F$29,4,FALSE))</f>
        <v>14.117710876050991</v>
      </c>
      <c r="AK583" s="153">
        <f>$E583/(VLOOKUP(AK$2,怪物属性!$B$4:$F$29,3,FALSE)-$G583)/IF(AJ583&lt;0,ABS(AJ583),AJ583)</f>
        <v>-1.7258280648507442</v>
      </c>
      <c r="AL583" s="152">
        <f>VLOOKUP(AL$2,怪物属性!$B$4:$F$29,5,FALSE)/($F583-VLOOKUP(AL$2,怪物属性!$B$4:$F$29,4,FALSE))</f>
        <v>15.738126921488551</v>
      </c>
      <c r="AM583" s="153">
        <f>$E583/(VLOOKUP(AM$2,怪物属性!$B$4:$F$29,3,FALSE)-$G583)/IF(AL583&lt;0,ABS(AL583),AL583)</f>
        <v>-1.9818534717757335</v>
      </c>
      <c r="AN583" s="152">
        <f>VLOOKUP(AN$2,怪物属性!$B$4:$F$29,5,FALSE)/($F583-VLOOKUP(AN$2,怪物属性!$B$4:$F$29,4,FALSE))</f>
        <v>18.023231994040692</v>
      </c>
      <c r="AO583" s="153">
        <f>$E583/(VLOOKUP(AO$2,怪物属性!$B$4:$F$29,3,FALSE)-$G583)/IF(AN583&lt;0,ABS(AN583),AN583)</f>
        <v>-2.36826036997142</v>
      </c>
      <c r="AP583" s="152">
        <f>VLOOKUP(AP$2,怪物属性!$B$4:$F$29,5,FALSE)/($F583-VLOOKUP(AP$2,怪物属性!$B$4:$F$29,4,FALSE))</f>
        <v>19.822087631305006</v>
      </c>
      <c r="AQ583" s="153">
        <f>$E583/(VLOOKUP(AQ$2,怪物属性!$B$4:$F$29,3,FALSE)-$G583)/IF(AP583&lt;0,ABS(AP583),AP583)</f>
        <v>-3.5914508406035721</v>
      </c>
      <c r="AR583" s="152">
        <f>VLOOKUP(AR$2,怪物属性!$B$4:$F$29,5,FALSE)/($F583-VLOOKUP(AR$2,怪物属性!$B$4:$F$29,4,FALSE))</f>
        <v>22.43787893369262</v>
      </c>
      <c r="AS583" s="153">
        <f>$E583/(VLOOKUP(AS$2,怪物属性!$B$4:$F$29,3,FALSE)-$G583)/IF(AR583&lt;0,ABS(AR583),AR583)</f>
        <v>-9.9236949858175496</v>
      </c>
      <c r="AT583" s="152">
        <f>VLOOKUP(AT$2,怪物属性!$B$4:$F$29,5,FALSE)/($F583-VLOOKUP(AT$2,怪物属性!$B$4:$F$29,4,FALSE))</f>
        <v>24.497349823321557</v>
      </c>
      <c r="AU583" s="153">
        <f>$E583/(VLOOKUP(AU$2,怪物属性!$B$4:$F$29,3,FALSE)-$G583)/IF(AT583&lt;0,ABS(AT583),AT583)</f>
        <v>6.353768328389279</v>
      </c>
      <c r="AV583" s="152">
        <f>VLOOKUP(AV$2,怪物属性!$B$4:$F$29,5,FALSE)/($F583-VLOOKUP(AV$2,怪物属性!$B$4:$F$29,4,FALSE))</f>
        <v>27.55730947114418</v>
      </c>
      <c r="AW583" s="153">
        <f>$E583/(VLOOKUP(AW$2,怪物属性!$B$4:$F$29,3,FALSE)-$G583)/IF(AV583&lt;0,ABS(AV583),AV583)</f>
        <v>1.8827489381704456</v>
      </c>
      <c r="AX583" s="152">
        <f>VLOOKUP(AX$2,怪物属性!$B$4:$F$29,5,FALSE)/($F583-VLOOKUP(AX$2,怪物属性!$B$4:$F$29,4,FALSE))</f>
        <v>29.929142385642823</v>
      </c>
      <c r="AY583" s="153">
        <f>$E583/(VLOOKUP(AY$2,怪物属性!$B$4:$F$29,3,FALSE)-$G583)/IF(AX583&lt;0,ABS(AX583),AX583)</f>
        <v>1.0265718639368289</v>
      </c>
      <c r="AZ583" s="152">
        <f>VLOOKUP(AZ$2,怪物属性!$B$4:$F$29,5,FALSE)/($F583-VLOOKUP(AZ$2,怪物属性!$B$4:$F$29,4,FALSE))</f>
        <v>33.303370786516851</v>
      </c>
      <c r="BA583" s="153">
        <f>$E583/(VLOOKUP(BA$2,怪物属性!$B$4:$F$29,3,FALSE)-$G583)/IF(AZ583&lt;0,ABS(AZ583),AZ583)</f>
        <v>0.59066590497007032</v>
      </c>
      <c r="BB583" s="152">
        <f>VLOOKUP(BB$2,怪物属性!$B$4:$F$29,5,FALSE)/($F583-VLOOKUP(BB$2,怪物属性!$B$4:$F$29,4,FALSE))</f>
        <v>36.048766816143498</v>
      </c>
      <c r="BC583" s="153">
        <f>$E583/(VLOOKUP(BC$2,怪物属性!$B$4:$F$29,3,FALSE)-$G583)/IF(BB583&lt;0,ABS(BB583),BB583)</f>
        <v>0.38095844256601424</v>
      </c>
      <c r="BD583" s="152">
        <f>VLOOKUP(BD$2,怪物属性!$B$4:$F$29,5,FALSE)/($F583-VLOOKUP(BD$2,怪物属性!$B$4:$F$29,4,FALSE))</f>
        <v>40.012231282431429</v>
      </c>
      <c r="BE583" s="153">
        <f>$E583/(VLOOKUP(BE$2,怪物属性!$B$4:$F$29,3,FALSE)-$G583)/IF(BD583&lt;0,ABS(BD583),BD583)</f>
        <v>0.21766486311084896</v>
      </c>
    </row>
    <row r="584" spans="1:57" x14ac:dyDescent="0.15">
      <c r="A584" s="30">
        <f>VLOOKUP(B584,装备升级!W:AB,静态模拟!C584+1,FALSE)+IF(静态模拟!D584=0,0,VLOOKUP(B584,装备强化!AP:AZ,静态模拟!D584+1,FALSE))</f>
        <v>31866</v>
      </c>
      <c r="B584" s="149">
        <v>50</v>
      </c>
      <c r="C584" s="149">
        <v>3</v>
      </c>
      <c r="D584" s="149">
        <v>6</v>
      </c>
      <c r="E584" s="149">
        <f t="shared" si="28"/>
        <v>80250</v>
      </c>
      <c r="F584" s="22">
        <f t="shared" si="29"/>
        <v>26750</v>
      </c>
      <c r="G584" s="22">
        <f t="shared" si="30"/>
        <v>13375</v>
      </c>
      <c r="H584" s="152">
        <f>VLOOKUP(H$2,怪物属性!$B$4:$F$29,5,FALSE)/($F584-VLOOKUP(H$2,怪物属性!$B$4:$F$29,4,FALSE))</f>
        <v>0.41867179980750724</v>
      </c>
      <c r="I584" s="153">
        <f>$E584/(VLOOKUP(I$2,怪物属性!$B$4:$F$29,3,FALSE)-$G584)/IF(H584&lt;0,ABS(H584),H584)</f>
        <v>-16.208150364188782</v>
      </c>
      <c r="J584" s="152">
        <f>VLOOKUP(J$2,怪物属性!$B$4:$F$29,5,FALSE)/($F584-VLOOKUP(J$2,怪物属性!$B$4:$F$29,4,FALSE))</f>
        <v>0.62221360728823416</v>
      </c>
      <c r="K584" s="153">
        <f>$E584/(VLOOKUP(K$2,怪物属性!$B$4:$F$29,3,FALSE)-$G584)/IF(J584&lt;0,ABS(J584),J584)</f>
        <v>-11.310620012277472</v>
      </c>
      <c r="L584" s="152">
        <f>VLOOKUP(L$2,怪物属性!$B$4:$F$29,5,FALSE)/($F584-VLOOKUP(L$2,怪物属性!$B$4:$F$29,4,FALSE))</f>
        <v>0.99133286483954086</v>
      </c>
      <c r="M584" s="153">
        <f>$E584/(VLOOKUP(M$2,怪物属性!$B$4:$F$29,3,FALSE)-$G584)/IF(L584&lt;0,ABS(L584),L584)</f>
        <v>-7.3739860284239214</v>
      </c>
      <c r="N584" s="152">
        <f>VLOOKUP(N$2,怪物属性!$B$4:$F$29,5,FALSE)/($F584-VLOOKUP(N$2,怪物属性!$B$4:$F$29,4,FALSE))</f>
        <v>1.2994652406417113</v>
      </c>
      <c r="O584" s="153">
        <f>$E584/(VLOOKUP(O$2,怪物属性!$B$4:$F$29,3,FALSE)-$G584)/IF(N584&lt;0,ABS(N584),N584)</f>
        <v>-5.852556182667378</v>
      </c>
      <c r="P584" s="152">
        <f>VLOOKUP(P$2,怪物属性!$B$4:$F$29,5,FALSE)/($F584-VLOOKUP(P$2,怪物属性!$B$4:$F$29,4,FALSE))</f>
        <v>1.8162699512851994</v>
      </c>
      <c r="Q584" s="153">
        <f>$E584/(VLOOKUP(Q$2,怪物属性!$B$4:$F$29,3,FALSE)-$G584)/IF(P584&lt;0,ABS(P584),P584)</f>
        <v>-4.3647101272762345</v>
      </c>
      <c r="R584" s="152">
        <f>VLOOKUP(R$2,怪物属性!$B$4:$F$29,5,FALSE)/($F584-VLOOKUP(R$2,怪物属性!$B$4:$F$29,4,FALSE))</f>
        <v>2.2478745060471801</v>
      </c>
      <c r="S584" s="153">
        <f>$E584/(VLOOKUP(S$2,怪物属性!$B$4:$F$29,3,FALSE)-$G584)/IF(R584&lt;0,ABS(R584),R584)</f>
        <v>-3.6922527190601269</v>
      </c>
      <c r="T584" s="152">
        <f>VLOOKUP(T$2,怪物属性!$B$4:$F$29,5,FALSE)/($F584-VLOOKUP(T$2,怪物属性!$B$4:$F$29,4,FALSE))</f>
        <v>2.9207013028792024</v>
      </c>
      <c r="U584" s="153">
        <f>$E584/(VLOOKUP(U$2,怪物属性!$B$4:$F$29,3,FALSE)-$G584)/IF(T584&lt;0,ABS(T584),T584)</f>
        <v>-2.9749109651096379</v>
      </c>
      <c r="V584" s="152">
        <f>VLOOKUP(V$2,怪物属性!$B$4:$F$29,5,FALSE)/($F584-VLOOKUP(V$2,怪物属性!$B$4:$F$29,4,FALSE))</f>
        <v>3.4521880064829822</v>
      </c>
      <c r="W584" s="153">
        <f>$E584/(VLOOKUP(W$2,怪物属性!$B$4:$F$29,3,FALSE)-$G584)/IF(V584&lt;0,ABS(V584),V584)</f>
        <v>-2.6422058150219798</v>
      </c>
      <c r="X584" s="152">
        <f>VLOOKUP(X$2,怪物属性!$B$4:$F$29,5,FALSE)/($F584-VLOOKUP(X$2,怪物属性!$B$4:$F$29,4,FALSE))</f>
        <v>4.2834918949818297</v>
      </c>
      <c r="Y584" s="153">
        <f>$E584/(VLOOKUP(Y$2,怪物属性!$B$4:$F$29,3,FALSE)-$G584)/IF(X584&lt;0,ABS(X584),X584)</f>
        <v>-2.2415308726148866</v>
      </c>
      <c r="Z584" s="152">
        <f>VLOOKUP(Z$2,怪物属性!$B$4:$F$29,5,FALSE)/($F584-VLOOKUP(Z$2,怪物属性!$B$4:$F$29,4,FALSE))</f>
        <v>4.9327955882958143</v>
      </c>
      <c r="AA584" s="153">
        <f>$E584/(VLOOKUP(AA$2,怪物属性!$B$4:$F$29,3,FALSE)-$G584)/IF(Z584&lt;0,ABS(Z584),Z584)</f>
        <v>-2.0564612836553211</v>
      </c>
      <c r="AB584" s="152">
        <f>VLOOKUP(AB$2,怪物属性!$B$4:$F$29,5,FALSE)/($F584-VLOOKUP(AB$2,怪物属性!$B$4:$F$29,4,FALSE))</f>
        <v>7.9989698686582535</v>
      </c>
      <c r="AC584" s="153">
        <f>$E584/(VLOOKUP(AC$2,怪物属性!$B$4:$F$29,3,FALSE)-$G584)/IF(AB584&lt;0,ABS(AB584),AB584)</f>
        <v>-1.7158443397426388</v>
      </c>
      <c r="AD584" s="152">
        <f>VLOOKUP(AD$2,怪物属性!$B$4:$F$29,5,FALSE)/($F584-VLOOKUP(AD$2,怪物属性!$B$4:$F$29,4,FALSE))</f>
        <v>9.1240498631802982</v>
      </c>
      <c r="AE584" s="153">
        <f>$E584/(VLOOKUP(AE$2,怪物属性!$B$4:$F$29,3,FALSE)-$G584)/IF(AD584&lt;0,ABS(AD584),AD584)</f>
        <v>-1.6804425619199985</v>
      </c>
      <c r="AF584" s="152">
        <f>VLOOKUP(AF$2,怪物属性!$B$4:$F$29,5,FALSE)/($F584-VLOOKUP(AF$2,怪物属性!$B$4:$F$29,4,FALSE))</f>
        <v>10.80103791010643</v>
      </c>
      <c r="AG584" s="153">
        <f>$E584/(VLOOKUP(AG$2,怪物属性!$B$4:$F$29,3,FALSE)-$G584)/IF(AF584&lt;0,ABS(AF584),AF584)</f>
        <v>-1.6144809924105032</v>
      </c>
      <c r="AH584" s="152">
        <f>VLOOKUP(AH$2,怪物属性!$B$4:$F$29,5,FALSE)/($F584-VLOOKUP(AH$2,怪物属性!$B$4:$F$29,4,FALSE))</f>
        <v>12.134687332977018</v>
      </c>
      <c r="AI584" s="153">
        <f>$E584/(VLOOKUP(AI$2,怪物属性!$B$4:$F$29,3,FALSE)-$G584)/IF(AH584&lt;0,ABS(AH584),AH584)</f>
        <v>-1.6670715884908849</v>
      </c>
      <c r="AJ584" s="152">
        <f>VLOOKUP(AJ$2,怪物属性!$B$4:$F$29,5,FALSE)/($F584-VLOOKUP(AJ$2,怪物属性!$B$4:$F$29,4,FALSE))</f>
        <v>14.098591549295774</v>
      </c>
      <c r="AK584" s="153">
        <f>$E584/(VLOOKUP(AK$2,怪物属性!$B$4:$F$29,3,FALSE)-$G584)/IF(AJ584&lt;0,ABS(AJ584),AJ584)</f>
        <v>-1.7222565634063367</v>
      </c>
      <c r="AL584" s="152">
        <f>VLOOKUP(AL$2,怪物属性!$B$4:$F$29,5,FALSE)/($F584-VLOOKUP(AL$2,怪物属性!$B$4:$F$29,4,FALSE))</f>
        <v>15.716491774733079</v>
      </c>
      <c r="AM584" s="153">
        <f>$E584/(VLOOKUP(AM$2,怪物属性!$B$4:$F$29,3,FALSE)-$G584)/IF(AL584&lt;0,ABS(AL584),AL584)</f>
        <v>-1.9752809897037849</v>
      </c>
      <c r="AN584" s="152">
        <f>VLOOKUP(AN$2,怪物属性!$B$4:$F$29,5,FALSE)/($F584-VLOOKUP(AN$2,怪物属性!$B$4:$F$29,4,FALSE))</f>
        <v>17.99809382119113</v>
      </c>
      <c r="AO584" s="153">
        <f>$E584/(VLOOKUP(AO$2,怪物属性!$B$4:$F$29,3,FALSE)-$G584)/IF(AN584&lt;0,ABS(AN584),AN584)</f>
        <v>-2.3554175993598254</v>
      </c>
      <c r="AP584" s="152">
        <f>VLOOKUP(AP$2,怪物属性!$B$4:$F$29,5,FALSE)/($F584-VLOOKUP(AP$2,怪物属性!$B$4:$F$29,4,FALSE))</f>
        <v>19.793989793989795</v>
      </c>
      <c r="AQ584" s="153">
        <f>$E584/(VLOOKUP(AQ$2,怪物属性!$B$4:$F$29,3,FALSE)-$G584)/IF(AP584&lt;0,ABS(AP584),AP584)</f>
        <v>-3.5532523722575968</v>
      </c>
      <c r="AR584" s="152">
        <f>VLOOKUP(AR$2,怪物属性!$B$4:$F$29,5,FALSE)/($F584-VLOOKUP(AR$2,怪物属性!$B$4:$F$29,4,FALSE))</f>
        <v>22.405535268114548</v>
      </c>
      <c r="AS584" s="153">
        <f>$E584/(VLOOKUP(AS$2,怪物属性!$B$4:$F$29,3,FALSE)-$G584)/IF(AR584&lt;0,ABS(AR584),AR584)</f>
        <v>-9.5512112270107057</v>
      </c>
      <c r="AT584" s="152">
        <f>VLOOKUP(AT$2,怪物属性!$B$4:$F$29,5,FALSE)/($F584-VLOOKUP(AT$2,怪物属性!$B$4:$F$29,4,FALSE))</f>
        <v>24.461334901499558</v>
      </c>
      <c r="AU584" s="153">
        <f>$E584/(VLOOKUP(AU$2,怪物属性!$B$4:$F$29,3,FALSE)-$G584)/IF(AT584&lt;0,ABS(AT584),AT584)</f>
        <v>6.5613753560996724</v>
      </c>
      <c r="AV584" s="152">
        <f>VLOOKUP(AV$2,怪物属性!$B$4:$F$29,5,FALSE)/($F584-VLOOKUP(AV$2,怪物属性!$B$4:$F$29,4,FALSE))</f>
        <v>27.515811665495431</v>
      </c>
      <c r="AW584" s="153">
        <f>$E584/(VLOOKUP(AW$2,怪物属性!$B$4:$F$29,3,FALSE)-$G584)/IF(AV584&lt;0,ABS(AV584),AV584)</f>
        <v>1.9062123636327217</v>
      </c>
      <c r="AX584" s="152">
        <f>VLOOKUP(AX$2,怪物属性!$B$4:$F$29,5,FALSE)/($F584-VLOOKUP(AX$2,怪物属性!$B$4:$F$29,4,FALSE))</f>
        <v>29.882910251789301</v>
      </c>
      <c r="AY584" s="153">
        <f>$E584/(VLOOKUP(AY$2,怪物属性!$B$4:$F$29,3,FALSE)-$G584)/IF(AX584&lt;0,ABS(AX584),AX584)</f>
        <v>1.0352665425634344</v>
      </c>
      <c r="AZ584" s="152">
        <f>VLOOKUP(AZ$2,怪物属性!$B$4:$F$29,5,FALSE)/($F584-VLOOKUP(AZ$2,怪物属性!$B$4:$F$29,4,FALSE))</f>
        <v>33.25</v>
      </c>
      <c r="BA584" s="153">
        <f>$E584/(VLOOKUP(BA$2,怪物属性!$B$4:$F$29,3,FALSE)-$G584)/IF(AZ584&lt;0,ABS(AZ584),AZ584)</f>
        <v>0.59446646172080442</v>
      </c>
      <c r="BB584" s="152">
        <f>VLOOKUP(BB$2,怪物属性!$B$4:$F$29,5,FALSE)/($F584-VLOOKUP(BB$2,怪物属性!$B$4:$F$29,4,FALSE))</f>
        <v>35.988248461108</v>
      </c>
      <c r="BC584" s="153">
        <f>$E584/(VLOOKUP(BC$2,怪物属性!$B$4:$F$29,3,FALSE)-$G584)/IF(BB584&lt;0,ABS(BB584),BB584)</f>
        <v>0.38301177856416668</v>
      </c>
      <c r="BD584" s="152">
        <f>VLOOKUP(BD$2,怪物属性!$B$4:$F$29,5,FALSE)/($F584-VLOOKUP(BD$2,怪物属性!$B$4:$F$29,4,FALSE))</f>
        <v>39.938216796152425</v>
      </c>
      <c r="BE584" s="153">
        <f>$E584/(VLOOKUP(BE$2,怪物属性!$B$4:$F$29,3,FALSE)-$G584)/IF(BD584&lt;0,ABS(BD584),BD584)</f>
        <v>0.21866945343220018</v>
      </c>
    </row>
    <row r="585" spans="1:57" x14ac:dyDescent="0.15">
      <c r="A585" s="30">
        <f>VLOOKUP(B585,装备升级!W:AB,静态模拟!C585+1,FALSE)+IF(静态模拟!D585=0,0,VLOOKUP(B585,装备强化!AP:AZ,静态模拟!D585+1,FALSE))</f>
        <v>43823</v>
      </c>
      <c r="B585" s="149">
        <v>50</v>
      </c>
      <c r="C585" s="149">
        <v>3</v>
      </c>
      <c r="D585" s="149">
        <v>7</v>
      </c>
      <c r="E585" s="149">
        <f t="shared" si="28"/>
        <v>80340</v>
      </c>
      <c r="F585" s="22">
        <f t="shared" si="29"/>
        <v>26780</v>
      </c>
      <c r="G585" s="22">
        <f t="shared" si="30"/>
        <v>13390</v>
      </c>
      <c r="H585" s="152">
        <f>VLOOKUP(H$2,怪物属性!$B$4:$F$29,5,FALSE)/($F585-VLOOKUP(H$2,怪物属性!$B$4:$F$29,4,FALSE))</f>
        <v>0.41818880984426071</v>
      </c>
      <c r="I585" s="153">
        <f>$E585/(VLOOKUP(I$2,怪物属性!$B$4:$F$29,3,FALSE)-$G585)/IF(H585&lt;0,ABS(H585),H585)</f>
        <v>-16.224489427442347</v>
      </c>
      <c r="J585" s="152">
        <f>VLOOKUP(J$2,怪物属性!$B$4:$F$29,5,FALSE)/($F585-VLOOKUP(J$2,怪物属性!$B$4:$F$29,4,FALSE))</f>
        <v>0.62149080348499519</v>
      </c>
      <c r="K585" s="153">
        <f>$E585/(VLOOKUP(K$2,怪物属性!$B$4:$F$29,3,FALSE)-$G585)/IF(J585&lt;0,ABS(J585),J585)</f>
        <v>-11.321581107384143</v>
      </c>
      <c r="L585" s="152">
        <f>VLOOKUP(L$2,怪物属性!$B$4:$F$29,5,FALSE)/($F585-VLOOKUP(L$2,怪物属性!$B$4:$F$29,4,FALSE))</f>
        <v>0.99017313991576972</v>
      </c>
      <c r="M585" s="153">
        <f>$E585/(VLOOKUP(M$2,怪物属性!$B$4:$F$29,3,FALSE)-$G585)/IF(L585&lt;0,ABS(L585),L585)</f>
        <v>-7.3808173512032154</v>
      </c>
      <c r="N585" s="152">
        <f>VLOOKUP(N$2,怪物属性!$B$4:$F$29,5,FALSE)/($F585-VLOOKUP(N$2,怪物属性!$B$4:$F$29,4,FALSE))</f>
        <v>1.2979341764197627</v>
      </c>
      <c r="O585" s="153">
        <f>$E585/(VLOOKUP(O$2,怪物属性!$B$4:$F$29,3,FALSE)-$G585)/IF(N585&lt;0,ABS(N585),N585)</f>
        <v>-5.8577043987877202</v>
      </c>
      <c r="P585" s="152">
        <f>VLOOKUP(P$2,怪物属性!$B$4:$F$29,5,FALSE)/($F585-VLOOKUP(P$2,怪物属性!$B$4:$F$29,4,FALSE))</f>
        <v>1.8141144823766764</v>
      </c>
      <c r="Q585" s="153">
        <f>$E585/(VLOOKUP(Q$2,怪物属性!$B$4:$F$29,3,FALSE)-$G585)/IF(P585&lt;0,ABS(P585),P585)</f>
        <v>-4.3683240751451891</v>
      </c>
      <c r="R585" s="152">
        <f>VLOOKUP(R$2,怪物属性!$B$4:$F$29,5,FALSE)/($F585-VLOOKUP(R$2,怪物属性!$B$4:$F$29,4,FALSE))</f>
        <v>2.2451859825379739</v>
      </c>
      <c r="S585" s="153">
        <f>$E585/(VLOOKUP(S$2,怪物属性!$B$4:$F$29,3,FALSE)-$G585)/IF(R585&lt;0,ABS(R585),R585)</f>
        <v>-3.6950874790184227</v>
      </c>
      <c r="T585" s="152">
        <f>VLOOKUP(T$2,怪物属性!$B$4:$F$29,5,FALSE)/($F585-VLOOKUP(T$2,怪物属性!$B$4:$F$29,4,FALSE))</f>
        <v>2.917182102980159</v>
      </c>
      <c r="U585" s="153">
        <f>$E585/(VLOOKUP(U$2,怪物属性!$B$4:$F$29,3,FALSE)-$G585)/IF(T585&lt;0,ABS(T585),T585)</f>
        <v>-2.9770052871520907</v>
      </c>
      <c r="V585" s="152">
        <f>VLOOKUP(V$2,怪物属性!$B$4:$F$29,5,FALSE)/($F585-VLOOKUP(V$2,怪物属性!$B$4:$F$29,4,FALSE))</f>
        <v>3.4479967624443546</v>
      </c>
      <c r="W585" s="153">
        <f>$E585/(VLOOKUP(W$2,怪物属性!$B$4:$F$29,3,FALSE)-$G585)/IF(V585&lt;0,ABS(V585),V585)</f>
        <v>-2.643876763360145</v>
      </c>
      <c r="X585" s="152">
        <f>VLOOKUP(X$2,怪物属性!$B$4:$F$29,5,FALSE)/($F585-VLOOKUP(X$2,怪物属性!$B$4:$F$29,4,FALSE))</f>
        <v>4.2782512948085314</v>
      </c>
      <c r="Y585" s="153">
        <f>$E585/(VLOOKUP(Y$2,怪物属性!$B$4:$F$29,3,FALSE)-$G585)/IF(X585&lt;0,ABS(X585),X585)</f>
        <v>-2.2427684895922746</v>
      </c>
      <c r="Z585" s="152">
        <f>VLOOKUP(Z$2,怪物属性!$B$4:$F$29,5,FALSE)/($F585-VLOOKUP(Z$2,怪物属性!$B$4:$F$29,4,FALSE))</f>
        <v>4.9267129762834481</v>
      </c>
      <c r="AA585" s="153">
        <f>$E585/(VLOOKUP(AA$2,怪物属性!$B$4:$F$29,3,FALSE)-$G585)/IF(Z585&lt;0,ABS(Z585),Z585)</f>
        <v>-2.0574083486445947</v>
      </c>
      <c r="AB585" s="152">
        <f>VLOOKUP(AB$2,怪物属性!$B$4:$F$29,5,FALSE)/($F585-VLOOKUP(AB$2,怪物属性!$B$4:$F$29,4,FALSE))</f>
        <v>7.988683127572016</v>
      </c>
      <c r="AC585" s="153">
        <f>$E585/(VLOOKUP(AC$2,怪物属性!$B$4:$F$29,3,FALSE)-$G585)/IF(AB585&lt;0,ABS(AB585),AB585)</f>
        <v>-1.7155793818020524</v>
      </c>
      <c r="AD585" s="152">
        <f>VLOOKUP(AD$2,怪物属性!$B$4:$F$29,5,FALSE)/($F585-VLOOKUP(AD$2,怪物属性!$B$4:$F$29,4,FALSE))</f>
        <v>9.1121762894200327</v>
      </c>
      <c r="AE585" s="153">
        <f>$E585/(VLOOKUP(AE$2,怪物属性!$B$4:$F$29,3,FALSE)-$G585)/IF(AD585&lt;0,ABS(AD585),AD585)</f>
        <v>-1.6797054887833787</v>
      </c>
      <c r="AF585" s="152">
        <f>VLOOKUP(AF$2,怪物属性!$B$4:$F$29,5,FALSE)/($F585-VLOOKUP(AF$2,怪物属性!$B$4:$F$29,4,FALSE))</f>
        <v>10.786806043569923</v>
      </c>
      <c r="AG585" s="153">
        <f>$E585/(VLOOKUP(AG$2,怪物属性!$B$4:$F$29,3,FALSE)-$G585)/IF(AF585&lt;0,ABS(AF585),AF585)</f>
        <v>-1.6131660856166239</v>
      </c>
      <c r="AH585" s="152">
        <f>VLOOKUP(AH$2,怪物属性!$B$4:$F$29,5,FALSE)/($F585-VLOOKUP(AH$2,怪物属性!$B$4:$F$29,4,FALSE))</f>
        <v>12.11849479583667</v>
      </c>
      <c r="AI585" s="153">
        <f>$E585/(VLOOKUP(AI$2,怪物属性!$B$4:$F$29,3,FALSE)-$G585)/IF(AH585&lt;0,ABS(AH585),AH585)</f>
        <v>-1.6648759932380703</v>
      </c>
      <c r="AJ585" s="152">
        <f>VLOOKUP(AJ$2,怪物属性!$B$4:$F$29,5,FALSE)/($F585-VLOOKUP(AJ$2,怪物属性!$B$4:$F$29,4,FALSE))</f>
        <v>14.079523938328375</v>
      </c>
      <c r="AK585" s="153">
        <f>$E585/(VLOOKUP(AK$2,怪物属性!$B$4:$F$29,3,FALSE)-$G585)/IF(AJ585&lt;0,ABS(AJ585),AJ585)</f>
        <v>-1.7187225425177233</v>
      </c>
      <c r="AL585" s="152">
        <f>VLOOKUP(AL$2,怪物属性!$B$4:$F$29,5,FALSE)/($F585-VLOOKUP(AL$2,怪物属性!$B$4:$F$29,4,FALSE))</f>
        <v>15.694916029835721</v>
      </c>
      <c r="AM585" s="153">
        <f>$E585/(VLOOKUP(AM$2,怪物属性!$B$4:$F$29,3,FALSE)-$G585)/IF(AL585&lt;0,ABS(AL585),AL585)</f>
        <v>-1.9687903994681919</v>
      </c>
      <c r="AN585" s="152">
        <f>VLOOKUP(AN$2,怪物属性!$B$4:$F$29,5,FALSE)/($F585-VLOOKUP(AN$2,怪物属性!$B$4:$F$29,4,FALSE))</f>
        <v>17.973025674358141</v>
      </c>
      <c r="AO585" s="153">
        <f>$E585/(VLOOKUP(AO$2,怪物属性!$B$4:$F$29,3,FALSE)-$G585)/IF(AN585&lt;0,ABS(AN585),AN585)</f>
        <v>-2.3427840699669757</v>
      </c>
      <c r="AP585" s="152">
        <f>VLOOKUP(AP$2,怪物属性!$B$4:$F$29,5,FALSE)/($F585-VLOOKUP(AP$2,怪物属性!$B$4:$F$29,4,FALSE))</f>
        <v>19.765971501368313</v>
      </c>
      <c r="AQ585" s="153">
        <f>$E585/(VLOOKUP(AQ$2,怪物属性!$B$4:$F$29,3,FALSE)-$G585)/IF(AP585&lt;0,ABS(AP585),AP585)</f>
        <v>-3.516056364413088</v>
      </c>
      <c r="AR585" s="152">
        <f>VLOOKUP(AR$2,怪物属性!$B$4:$F$29,5,FALSE)/($F585-VLOOKUP(AR$2,怪物属性!$B$4:$F$29,4,FALSE))</f>
        <v>22.373284713559158</v>
      </c>
      <c r="AS585" s="153">
        <f>$E585/(VLOOKUP(AS$2,怪物属性!$B$4:$F$29,3,FALSE)-$G585)/IF(AR585&lt;0,ABS(AR585),AR585)</f>
        <v>-9.2074097584408463</v>
      </c>
      <c r="AT585" s="152">
        <f>VLOOKUP(AT$2,怪物属性!$B$4:$F$29,5,FALSE)/($F585-VLOOKUP(AT$2,怪物属性!$B$4:$F$29,4,FALSE))</f>
        <v>24.425425719318849</v>
      </c>
      <c r="AU585" s="153">
        <f>$E585/(VLOOKUP(AU$2,怪物属性!$B$4:$F$29,3,FALSE)-$G585)/IF(AT585&lt;0,ABS(AT585),AT585)</f>
        <v>6.781846361231076</v>
      </c>
      <c r="AV585" s="152">
        <f>VLOOKUP(AV$2,怪物属性!$B$4:$F$29,5,FALSE)/($F585-VLOOKUP(AV$2,怪物属性!$B$4:$F$29,4,FALSE))</f>
        <v>27.47443865276664</v>
      </c>
      <c r="AW585" s="153">
        <f>$E585/(VLOOKUP(AW$2,怪物属性!$B$4:$F$29,3,FALSE)-$G585)/IF(AV585&lt;0,ABS(AV585),AV585)</f>
        <v>1.9301469136643128</v>
      </c>
      <c r="AX585" s="152">
        <f>VLOOKUP(AX$2,怪物属性!$B$4:$F$29,5,FALSE)/($F585-VLOOKUP(AX$2,怪物属性!$B$4:$F$29,4,FALSE))</f>
        <v>29.836820729011361</v>
      </c>
      <c r="AY585" s="153">
        <f>$E585/(VLOOKUP(AY$2,怪物属性!$B$4:$F$29,3,FALSE)-$G585)/IF(AX585&lt;0,ABS(AX585),AX585)</f>
        <v>1.0440659691514613</v>
      </c>
      <c r="AZ585" s="152">
        <f>VLOOKUP(AZ$2,怪物属性!$B$4:$F$29,5,FALSE)/($F585-VLOOKUP(AZ$2,怪物属性!$B$4:$F$29,4,FALSE))</f>
        <v>33.196800000000003</v>
      </c>
      <c r="BA585" s="153">
        <f>$E585/(VLOOKUP(BA$2,怪物属性!$B$4:$F$29,3,FALSE)-$G585)/IF(AZ585&lt;0,ABS(AZ585),AZ585)</f>
        <v>0.59829735029787079</v>
      </c>
      <c r="BB585" s="152">
        <f>VLOOKUP(BB$2,怪物属性!$B$4:$F$29,5,FALSE)/($F585-VLOOKUP(BB$2,怪物属性!$B$4:$F$29,4,FALSE))</f>
        <v>35.927932960893855</v>
      </c>
      <c r="BC585" s="153">
        <f>$E585/(VLOOKUP(BC$2,怪物属性!$B$4:$F$29,3,FALSE)-$G585)/IF(BB585&lt;0,ABS(BB585),BB585)</f>
        <v>0.38507716842442408</v>
      </c>
      <c r="BD585" s="152">
        <f>VLOOKUP(BD$2,怪物属性!$B$4:$F$29,5,FALSE)/($F585-VLOOKUP(BD$2,怪物属性!$B$4:$F$29,4,FALSE))</f>
        <v>39.864475627769572</v>
      </c>
      <c r="BE585" s="153">
        <f>$E585/(VLOOKUP(BE$2,怪物属性!$B$4:$F$29,3,FALSE)-$G585)/IF(BD585&lt;0,ABS(BD585),BD585)</f>
        <v>0.21967823763529287</v>
      </c>
    </row>
    <row r="586" spans="1:57" x14ac:dyDescent="0.15">
      <c r="A586" s="30">
        <f>VLOOKUP(B586,装备升级!W:AB,静态模拟!C586+1,FALSE)+IF(静态模拟!D586=0,0,VLOOKUP(B586,装备强化!AP:AZ,静态模拟!D586+1,FALSE))</f>
        <v>59411</v>
      </c>
      <c r="B586" s="149">
        <v>50</v>
      </c>
      <c r="C586" s="149">
        <v>3</v>
      </c>
      <c r="D586" s="149">
        <v>8</v>
      </c>
      <c r="E586" s="149">
        <f t="shared" si="28"/>
        <v>80430</v>
      </c>
      <c r="F586" s="22">
        <f t="shared" si="29"/>
        <v>26810</v>
      </c>
      <c r="G586" s="22">
        <f t="shared" si="30"/>
        <v>13405</v>
      </c>
      <c r="H586" s="152">
        <f>VLOOKUP(H$2,怪物属性!$B$4:$F$29,5,FALSE)/($F586-VLOOKUP(H$2,怪物属性!$B$4:$F$29,4,FALSE))</f>
        <v>0.41770693297484157</v>
      </c>
      <c r="I586" s="153">
        <f>$E586/(VLOOKUP(I$2,怪物属性!$B$4:$F$29,3,FALSE)-$G586)/IF(H586&lt;0,ABS(H586),H586)</f>
        <v>-16.240829028805436</v>
      </c>
      <c r="J586" s="152">
        <f>VLOOKUP(J$2,怪物属性!$B$4:$F$29,5,FALSE)/($F586-VLOOKUP(J$2,怪物属性!$B$4:$F$29,4,FALSE))</f>
        <v>0.62076967704505903</v>
      </c>
      <c r="K586" s="153">
        <f>$E586/(VLOOKUP(K$2,怪物属性!$B$4:$F$29,3,FALSE)-$G586)/IF(J586&lt;0,ABS(J586),J586)</f>
        <v>-11.332542868610375</v>
      </c>
      <c r="L586" s="152">
        <f>VLOOKUP(L$2,怪物属性!$B$4:$F$29,5,FALSE)/($F586-VLOOKUP(L$2,怪物属性!$B$4:$F$29,4,FALSE))</f>
        <v>0.98901612526291194</v>
      </c>
      <c r="M586" s="153">
        <f>$E586/(VLOOKUP(M$2,怪物属性!$B$4:$F$29,3,FALSE)-$G586)/IF(L586&lt;0,ABS(L586),L586)</f>
        <v>-7.3876493758105459</v>
      </c>
      <c r="N586" s="152">
        <f>VLOOKUP(N$2,怪物属性!$B$4:$F$29,5,FALSE)/($F586-VLOOKUP(N$2,怪物属性!$B$4:$F$29,4,FALSE))</f>
        <v>1.296406715832418</v>
      </c>
      <c r="O586" s="153">
        <f>$E586/(VLOOKUP(O$2,怪物属性!$B$4:$F$29,3,FALSE)-$G586)/IF(N586&lt;0,ABS(N586),N586)</f>
        <v>-5.8628534608926763</v>
      </c>
      <c r="P586" s="152">
        <f>VLOOKUP(P$2,怪物属性!$B$4:$F$29,5,FALSE)/($F586-VLOOKUP(P$2,怪物属性!$B$4:$F$29,4,FALSE))</f>
        <v>1.8119641234343513</v>
      </c>
      <c r="Q586" s="153">
        <f>$E586/(VLOOKUP(Q$2,怪物属性!$B$4:$F$29,3,FALSE)-$G586)/IF(P586&lt;0,ABS(P586),P586)</f>
        <v>-4.3719389423290762</v>
      </c>
      <c r="R586" s="152">
        <f>VLOOKUP(R$2,怪物属性!$B$4:$F$29,5,FALSE)/($F586-VLOOKUP(R$2,怪物属性!$B$4:$F$29,4,FALSE))</f>
        <v>2.2425038824513202</v>
      </c>
      <c r="S586" s="153">
        <f>$E586/(VLOOKUP(S$2,怪物属性!$B$4:$F$29,3,FALSE)-$G586)/IF(R586&lt;0,ABS(R586),R586)</f>
        <v>-3.6979233571016028</v>
      </c>
      <c r="T586" s="152">
        <f>VLOOKUP(T$2,怪物属性!$B$4:$F$29,5,FALSE)/($F586-VLOOKUP(T$2,怪物属性!$B$4:$F$29,4,FALSE))</f>
        <v>2.9136713735558408</v>
      </c>
      <c r="U586" s="153">
        <f>$E586/(VLOOKUP(U$2,怪物属性!$B$4:$F$29,3,FALSE)-$G586)/IF(T586&lt;0,ABS(T586),T586)</f>
        <v>-2.9791008522048839</v>
      </c>
      <c r="V586" s="152">
        <f>VLOOKUP(V$2,怪物属性!$B$4:$F$29,5,FALSE)/($F586-VLOOKUP(V$2,怪物属性!$B$4:$F$29,4,FALSE))</f>
        <v>3.4438156831042845</v>
      </c>
      <c r="W586" s="153">
        <f>$E586/(VLOOKUP(W$2,怪物属性!$B$4:$F$29,3,FALSE)-$G586)/IF(V586&lt;0,ABS(V586),V586)</f>
        <v>-2.6455492128119875</v>
      </c>
      <c r="X586" s="152">
        <f>VLOOKUP(X$2,怪物属性!$B$4:$F$29,5,FALSE)/($F586-VLOOKUP(X$2,怪物属性!$B$4:$F$29,4,FALSE))</f>
        <v>4.2730235020976739</v>
      </c>
      <c r="Y586" s="153">
        <f>$E586/(VLOOKUP(Y$2,怪物属性!$B$4:$F$29,3,FALSE)-$G586)/IF(X586&lt;0,ABS(X586),X586)</f>
        <v>-2.244007816828784</v>
      </c>
      <c r="Z586" s="152">
        <f>VLOOKUP(Z$2,怪物属性!$B$4:$F$29,5,FALSE)/($F586-VLOOKUP(Z$2,怪物属性!$B$4:$F$29,4,FALSE))</f>
        <v>4.9206453466891089</v>
      </c>
      <c r="AA586" s="153">
        <f>$E586/(VLOOKUP(AA$2,怪物属性!$B$4:$F$29,3,FALSE)-$G586)/IF(Z586&lt;0,ABS(Z586),Z586)</f>
        <v>-2.0583575090701998</v>
      </c>
      <c r="AB586" s="152">
        <f>VLOOKUP(AB$2,怪物属性!$B$4:$F$29,5,FALSE)/($F586-VLOOKUP(AB$2,怪物属性!$B$4:$F$29,4,FALSE))</f>
        <v>7.9784228101721038</v>
      </c>
      <c r="AC586" s="153">
        <f>$E586/(VLOOKUP(AC$2,怪物属性!$B$4:$F$29,3,FALSE)-$G586)/IF(AB586&lt;0,ABS(AB586),AB586)</f>
        <v>-1.7153207068142247</v>
      </c>
      <c r="AD586" s="152">
        <f>VLOOKUP(AD$2,怪物属性!$B$4:$F$29,5,FALSE)/($F586-VLOOKUP(AD$2,怪物属性!$B$4:$F$29,4,FALSE))</f>
        <v>9.1003335788242428</v>
      </c>
      <c r="AE586" s="153">
        <f>$E586/(VLOOKUP(AE$2,怪物属性!$B$4:$F$29,3,FALSE)-$G586)/IF(AD586&lt;0,ABS(AD586),AD586)</f>
        <v>-1.6789774997591909</v>
      </c>
      <c r="AF586" s="152">
        <f>VLOOKUP(AF$2,怪物属性!$B$4:$F$29,5,FALSE)/($F586-VLOOKUP(AF$2,怪物属性!$B$4:$F$29,4,FALSE))</f>
        <v>10.77261163259935</v>
      </c>
      <c r="AG586" s="153">
        <f>$E586/(VLOOKUP(AG$2,怪物属性!$B$4:$F$29,3,FALSE)-$G586)/IF(AF586&lt;0,ABS(AF586),AF586)</f>
        <v>-1.6118644419297514</v>
      </c>
      <c r="AH586" s="152">
        <f>VLOOKUP(AH$2,怪物属性!$B$4:$F$29,5,FALSE)/($F586-VLOOKUP(AH$2,怪物属性!$B$4:$F$29,4,FALSE))</f>
        <v>12.102345415778252</v>
      </c>
      <c r="AI586" s="153">
        <f>$E586/(VLOOKUP(AI$2,怪物属性!$B$4:$F$29,3,FALSE)-$G586)/IF(AH586&lt;0,ABS(AH586),AH586)</f>
        <v>-1.662701836102235</v>
      </c>
      <c r="AJ586" s="152">
        <f>VLOOKUP(AJ$2,怪物属性!$B$4:$F$29,5,FALSE)/($F586-VLOOKUP(AJ$2,怪物属性!$B$4:$F$29,4,FALSE))</f>
        <v>14.060507833603458</v>
      </c>
      <c r="AK586" s="153">
        <f>$E586/(VLOOKUP(AK$2,怪物属性!$B$4:$F$29,3,FALSE)-$G586)/IF(AJ586&lt;0,ABS(AJ586),AJ586)</f>
        <v>-1.7152254964502687</v>
      </c>
      <c r="AL586" s="152">
        <f>VLOOKUP(AL$2,怪物属性!$B$4:$F$29,5,FALSE)/($F586-VLOOKUP(AL$2,怪物属性!$B$4:$F$29,4,FALSE))</f>
        <v>15.673399442489604</v>
      </c>
      <c r="AM586" s="153">
        <f>$E586/(VLOOKUP(AM$2,怪物属性!$B$4:$F$29,3,FALSE)-$G586)/IF(AL586&lt;0,ABS(AL586),AL586)</f>
        <v>-1.9623802918404138</v>
      </c>
      <c r="AN586" s="152">
        <f>VLOOKUP(AN$2,怪物属性!$B$4:$F$29,5,FALSE)/($F586-VLOOKUP(AN$2,怪物属性!$B$4:$F$29,4,FALSE))</f>
        <v>17.948027261347303</v>
      </c>
      <c r="AO586" s="153">
        <f>$E586/(VLOOKUP(AO$2,怪物属性!$B$4:$F$29,3,FALSE)-$G586)/IF(AN586&lt;0,ABS(AN586),AN586)</f>
        <v>-2.3303548853524942</v>
      </c>
      <c r="AP586" s="152">
        <f>VLOOKUP(AP$2,怪物属性!$B$4:$F$29,5,FALSE)/($F586-VLOOKUP(AP$2,怪物属性!$B$4:$F$29,4,FALSE))</f>
        <v>19.738032416132679</v>
      </c>
      <c r="AQ586" s="153">
        <f>$E586/(VLOOKUP(AQ$2,怪物属性!$B$4:$F$29,3,FALSE)-$G586)/IF(AP586&lt;0,ABS(AP586),AP586)</f>
        <v>-3.4798242938227641</v>
      </c>
      <c r="AR586" s="152">
        <f>VLOOKUP(AR$2,怪物属性!$B$4:$F$29,5,FALSE)/($F586-VLOOKUP(AR$2,怪物属性!$B$4:$F$29,4,FALSE))</f>
        <v>22.341126868532005</v>
      </c>
      <c r="AS586" s="153">
        <f>$E586/(VLOOKUP(AS$2,怪物属性!$B$4:$F$29,3,FALSE)-$G586)/IF(AR586&lt;0,ABS(AR586),AR586)</f>
        <v>-8.8891036589705266</v>
      </c>
      <c r="AT586" s="152">
        <f>VLOOKUP(AT$2,怪物属性!$B$4:$F$29,5,FALSE)/($F586-VLOOKUP(AT$2,怪物属性!$B$4:$F$29,4,FALSE))</f>
        <v>24.3896218117854</v>
      </c>
      <c r="AU586" s="153">
        <f>$E586/(VLOOKUP(AU$2,怪物属性!$B$4:$F$29,3,FALSE)-$G586)/IF(AT586&lt;0,ABS(AT586),AT586)</f>
        <v>7.0164130011961419</v>
      </c>
      <c r="AV586" s="152">
        <f>VLOOKUP(AV$2,怪物属性!$B$4:$F$29,5,FALSE)/($F586-VLOOKUP(AV$2,怪物属性!$B$4:$F$29,4,FALSE))</f>
        <v>27.433189870883794</v>
      </c>
      <c r="AW586" s="153">
        <f>$E586/(VLOOKUP(AW$2,怪物属性!$B$4:$F$29,3,FALSE)-$G586)/IF(AV586&lt;0,ABS(AV586),AV586)</f>
        <v>1.9545667220022986</v>
      </c>
      <c r="AX586" s="152">
        <f>VLOOKUP(AX$2,怪物属性!$B$4:$F$29,5,FALSE)/($F586-VLOOKUP(AX$2,怪物属性!$B$4:$F$29,4,FALSE))</f>
        <v>29.790873158462091</v>
      </c>
      <c r="AY586" s="153">
        <f>$E586/(VLOOKUP(AY$2,怪物属性!$B$4:$F$29,3,FALSE)-$G586)/IF(AX586&lt;0,ABS(AX586),AX586)</f>
        <v>1.0529719821011685</v>
      </c>
      <c r="AZ586" s="152">
        <f>VLOOKUP(AZ$2,怪物属性!$B$4:$F$29,5,FALSE)/($F586-VLOOKUP(AZ$2,怪物属性!$B$4:$F$29,4,FALSE))</f>
        <v>33.143769968051117</v>
      </c>
      <c r="BA586" s="153">
        <f>$E586/(VLOOKUP(BA$2,怪物属性!$B$4:$F$29,3,FALSE)-$G586)/IF(AZ586&lt;0,ABS(AZ586),AZ586)</f>
        <v>0.60215890939411898</v>
      </c>
      <c r="BB586" s="152">
        <f>VLOOKUP(BB$2,怪物属性!$B$4:$F$29,5,FALSE)/($F586-VLOOKUP(BB$2,怪物属性!$B$4:$F$29,4,FALSE))</f>
        <v>35.867819297267147</v>
      </c>
      <c r="BC586" s="153">
        <f>$E586/(VLOOKUP(BC$2,怪物属性!$B$4:$F$29,3,FALSE)-$G586)/IF(BB586&lt;0,ABS(BB586),BB586)</f>
        <v>0.3871547057973036</v>
      </c>
      <c r="BD586" s="152">
        <f>VLOOKUP(BD$2,怪物属性!$B$4:$F$29,5,FALSE)/($F586-VLOOKUP(BD$2,怪物属性!$B$4:$F$29,4,FALSE))</f>
        <v>39.791006266126061</v>
      </c>
      <c r="BE586" s="153">
        <f>$E586/(VLOOKUP(BE$2,怪物属性!$B$4:$F$29,3,FALSE)-$G586)/IF(BD586&lt;0,ABS(BD586),BD586)</f>
        <v>0.22069123632550733</v>
      </c>
    </row>
    <row r="587" spans="1:57" x14ac:dyDescent="0.15">
      <c r="A587" s="30">
        <f>VLOOKUP(B587,装备升级!W:AB,静态模拟!C587+1,FALSE)+IF(静态模拟!D587=0,0,VLOOKUP(B587,装备强化!AP:AZ,静态模拟!D587+1,FALSE))</f>
        <v>79483</v>
      </c>
      <c r="B587" s="149">
        <v>50</v>
      </c>
      <c r="C587" s="149">
        <v>3</v>
      </c>
      <c r="D587" s="149">
        <v>9</v>
      </c>
      <c r="E587" s="149">
        <f t="shared" si="28"/>
        <v>80520</v>
      </c>
      <c r="F587" s="22">
        <f t="shared" si="29"/>
        <v>26840</v>
      </c>
      <c r="G587" s="22">
        <f t="shared" si="30"/>
        <v>13420</v>
      </c>
      <c r="H587" s="152">
        <f>VLOOKUP(H$2,怪物属性!$B$4:$F$29,5,FALSE)/($F587-VLOOKUP(H$2,怪物属性!$B$4:$F$29,4,FALSE))</f>
        <v>0.41722616535584117</v>
      </c>
      <c r="I587" s="153">
        <f>$E587/(VLOOKUP(I$2,怪物属性!$B$4:$F$29,3,FALSE)-$G587)/IF(H587&lt;0,ABS(H587),H587)</f>
        <v>-16.25716916623821</v>
      </c>
      <c r="J587" s="152">
        <f>VLOOKUP(J$2,怪物属性!$B$4:$F$29,5,FALSE)/($F587-VLOOKUP(J$2,怪物属性!$B$4:$F$29,4,FALSE))</f>
        <v>0.6200502221363724</v>
      </c>
      <c r="K587" s="153">
        <f>$E587/(VLOOKUP(K$2,怪物属性!$B$4:$F$29,3,FALSE)-$G587)/IF(J587&lt;0,ABS(J587),J587)</f>
        <v>-11.343505293337774</v>
      </c>
      <c r="L587" s="152">
        <f>VLOOKUP(L$2,怪物属性!$B$4:$F$29,5,FALSE)/($F587-VLOOKUP(L$2,怪物属性!$B$4:$F$29,4,FALSE))</f>
        <v>0.9878618113912232</v>
      </c>
      <c r="M587" s="153">
        <f>$E587/(VLOOKUP(M$2,怪物属性!$B$4:$F$29,3,FALSE)-$G587)/IF(L587&lt;0,ABS(L587),L587)</f>
        <v>-7.3944820993807925</v>
      </c>
      <c r="N587" s="152">
        <f>VLOOKUP(N$2,怪物属性!$B$4:$F$29,5,FALSE)/($F587-VLOOKUP(N$2,怪物属性!$B$4:$F$29,4,FALSE))</f>
        <v>1.2948828461719302</v>
      </c>
      <c r="O587" s="153">
        <f>$E587/(VLOOKUP(O$2,怪物属性!$B$4:$F$29,3,FALSE)-$G587)/IF(N587&lt;0,ABS(N587),N587)</f>
        <v>-5.8680033653897876</v>
      </c>
      <c r="P587" s="152">
        <f>VLOOKUP(P$2,怪物属性!$B$4:$F$29,5,FALSE)/($F587-VLOOKUP(P$2,怪物属性!$B$4:$F$29,4,FALSE))</f>
        <v>1.8098188563084574</v>
      </c>
      <c r="Q587" s="153">
        <f>$E587/(VLOOKUP(Q$2,怪物属性!$B$4:$F$29,3,FALSE)-$G587)/IF(P587&lt;0,ABS(P587),P587)</f>
        <v>-4.3755547247593274</v>
      </c>
      <c r="R587" s="152">
        <f>VLOOKUP(R$2,怪物属性!$B$4:$F$29,5,FALSE)/($F587-VLOOKUP(R$2,怪物属性!$B$4:$F$29,4,FALSE))</f>
        <v>2.2398281827944158</v>
      </c>
      <c r="S587" s="153">
        <f>$E587/(VLOOKUP(S$2,怪物属性!$B$4:$F$29,3,FALSE)-$G587)/IF(R587&lt;0,ABS(R587),R587)</f>
        <v>-3.7007603481299673</v>
      </c>
      <c r="T587" s="152">
        <f>VLOOKUP(T$2,怪物属性!$B$4:$F$29,5,FALSE)/($F587-VLOOKUP(T$2,怪物属性!$B$4:$F$29,4,FALSE))</f>
        <v>2.9101690840612227</v>
      </c>
      <c r="U587" s="153">
        <f>$E587/(VLOOKUP(U$2,怪物属性!$B$4:$F$29,3,FALSE)-$G587)/IF(T587&lt;0,ABS(T587),T587)</f>
        <v>-2.9811976542411385</v>
      </c>
      <c r="V587" s="152">
        <f>VLOOKUP(V$2,怪物属性!$B$4:$F$29,5,FALSE)/($F587-VLOOKUP(V$2,怪物属性!$B$4:$F$29,4,FALSE))</f>
        <v>3.4396447315300769</v>
      </c>
      <c r="W587" s="153">
        <f>$E587/(VLOOKUP(W$2,怪物属性!$B$4:$F$29,3,FALSE)-$G587)/IF(V587&lt;0,ABS(V587),V587)</f>
        <v>-2.6472231557386836</v>
      </c>
      <c r="X587" s="152">
        <f>VLOOKUP(X$2,怪物属性!$B$4:$F$29,5,FALSE)/($F587-VLOOKUP(X$2,怪物属性!$B$4:$F$29,4,FALSE))</f>
        <v>4.2678084699564707</v>
      </c>
      <c r="Y587" s="153">
        <f>$E587/(VLOOKUP(Y$2,怪物属性!$B$4:$F$29,3,FALSE)-$G587)/IF(X587&lt;0,ABS(X587),X587)</f>
        <v>-2.2452488451655825</v>
      </c>
      <c r="Z587" s="152">
        <f>VLOOKUP(Z$2,怪物属性!$B$4:$F$29,5,FALSE)/($F587-VLOOKUP(Z$2,怪物属性!$B$4:$F$29,4,FALSE))</f>
        <v>4.9145926442248555</v>
      </c>
      <c r="AA587" s="153">
        <f>$E587/(VLOOKUP(AA$2,怪物属性!$B$4:$F$29,3,FALSE)-$G587)/IF(Z587&lt;0,ABS(Z587),Z587)</f>
        <v>-2.0593087530801193</v>
      </c>
      <c r="AB587" s="152">
        <f>VLOOKUP(AB$2,怪物属性!$B$4:$F$29,5,FALSE)/($F587-VLOOKUP(AB$2,怪物属性!$B$4:$F$29,4,FALSE))</f>
        <v>7.9681888147768083</v>
      </c>
      <c r="AC587" s="153">
        <f>$E587/(VLOOKUP(AC$2,怪物属性!$B$4:$F$29,3,FALSE)-$G587)/IF(AB587&lt;0,ABS(AB587),AB587)</f>
        <v>-1.715068266793264</v>
      </c>
      <c r="AD587" s="152">
        <f>VLOOKUP(AD$2,怪物属性!$B$4:$F$29,5,FALSE)/($F587-VLOOKUP(AD$2,怪物属性!$B$4:$F$29,4,FALSE))</f>
        <v>9.0885216112144676</v>
      </c>
      <c r="AE587" s="153">
        <f>$E587/(VLOOKUP(AE$2,怪物属性!$B$4:$F$29,3,FALSE)-$G587)/IF(AD587&lt;0,ABS(AD587),AD587)</f>
        <v>-1.6782585174113558</v>
      </c>
      <c r="AF587" s="152">
        <f>VLOOKUP(AF$2,怪物属性!$B$4:$F$29,5,FALSE)/($F587-VLOOKUP(AF$2,怪物属性!$B$4:$F$29,4,FALSE))</f>
        <v>10.758454529525144</v>
      </c>
      <c r="AG587" s="153">
        <f>$E587/(VLOOKUP(AG$2,怪物属性!$B$4:$F$29,3,FALSE)-$G587)/IF(AF587&lt;0,ABS(AF587),AF587)</f>
        <v>-1.6105759329143752</v>
      </c>
      <c r="AH587" s="152">
        <f>VLOOKUP(AH$2,怪物属性!$B$4:$F$29,5,FALSE)/($F587-VLOOKUP(AH$2,怪物属性!$B$4:$F$29,4,FALSE))</f>
        <v>12.086239020495077</v>
      </c>
      <c r="AI587" s="153">
        <f>$E587/(VLOOKUP(AI$2,怪物属性!$B$4:$F$29,3,FALSE)-$G587)/IF(AH587&lt;0,ABS(AH587),AH587)</f>
        <v>-1.660548876625936</v>
      </c>
      <c r="AJ587" s="152">
        <f>VLOOKUP(AJ$2,怪物属性!$B$4:$F$29,5,FALSE)/($F587-VLOOKUP(AJ$2,怪物属性!$B$4:$F$29,4,FALSE))</f>
        <v>14.041543026706231</v>
      </c>
      <c r="AK587" s="153">
        <f>$E587/(VLOOKUP(AK$2,怪物属性!$B$4:$F$29,3,FALSE)-$G587)/IF(AJ587&lt;0,ABS(AJ587),AJ587)</f>
        <v>-1.7117649285272707</v>
      </c>
      <c r="AL587" s="152">
        <f>VLOOKUP(AL$2,怪物属性!$B$4:$F$29,5,FALSE)/($F587-VLOOKUP(AL$2,怪物属性!$B$4:$F$29,4,FALSE))</f>
        <v>15.651941769725733</v>
      </c>
      <c r="AM587" s="153">
        <f>$E587/(VLOOKUP(AM$2,怪物属性!$B$4:$F$29,3,FALSE)-$G587)/IF(AL587&lt;0,ABS(AL587),AL587)</f>
        <v>-1.9560492897416095</v>
      </c>
      <c r="AN587" s="152">
        <f>VLOOKUP(AN$2,怪物属性!$B$4:$F$29,5,FALSE)/($F587-VLOOKUP(AN$2,怪物属性!$B$4:$F$29,4,FALSE))</f>
        <v>17.923098291587575</v>
      </c>
      <c r="AO587" s="153">
        <f>$E587/(VLOOKUP(AO$2,怪物属性!$B$4:$F$29,3,FALSE)-$G587)/IF(AN587&lt;0,ABS(AN587),AN587)</f>
        <v>-2.3181253006685862</v>
      </c>
      <c r="AP587" s="152">
        <f>VLOOKUP(AP$2,怪物属性!$B$4:$F$29,5,FALSE)/($F587-VLOOKUP(AP$2,怪物属性!$B$4:$F$29,4,FALSE))</f>
        <v>19.710172202879459</v>
      </c>
      <c r="AQ587" s="153">
        <f>$E587/(VLOOKUP(AQ$2,怪物属性!$B$4:$F$29,3,FALSE)-$G587)/IF(AP587&lt;0,ABS(AP587),AP587)</f>
        <v>-3.4445195861388691</v>
      </c>
      <c r="AR587" s="152">
        <f>VLOOKUP(AR$2,怪物属性!$B$4:$F$29,5,FALSE)/($F587-VLOOKUP(AR$2,怪物属性!$B$4:$F$29,4,FALSE))</f>
        <v>22.309061333843651</v>
      </c>
      <c r="AS587" s="153">
        <f>$E587/(VLOOKUP(AS$2,怪物属性!$B$4:$F$29,3,FALSE)-$G587)/IF(AR587&lt;0,ABS(AR587),AR587)</f>
        <v>-8.5935612819105138</v>
      </c>
      <c r="AT587" s="152">
        <f>VLOOKUP(AT$2,怪物属性!$B$4:$F$29,5,FALSE)/($F587-VLOOKUP(AT$2,怪物属性!$B$4:$F$29,4,FALSE))</f>
        <v>24.353922716627636</v>
      </c>
      <c r="AU587" s="153">
        <f>$E587/(VLOOKUP(AU$2,怪物属性!$B$4:$F$29,3,FALSE)-$G587)/IF(AT587&lt;0,ABS(AT587),AT587)</f>
        <v>7.2664693497696264</v>
      </c>
      <c r="AV587" s="152">
        <f>VLOOKUP(AV$2,怪物属性!$B$4:$F$29,5,FALSE)/($F587-VLOOKUP(AV$2,怪物属性!$B$4:$F$29,4,FALSE))</f>
        <v>27.392064761143313</v>
      </c>
      <c r="AW587" s="153">
        <f>$E587/(VLOOKUP(AW$2,怪物属性!$B$4:$F$29,3,FALSE)-$G587)/IF(AV587&lt;0,ABS(AV587),AV587)</f>
        <v>1.9794864934438425</v>
      </c>
      <c r="AX587" s="152">
        <f>VLOOKUP(AX$2,怪物属性!$B$4:$F$29,5,FALSE)/($F587-VLOOKUP(AX$2,怪物属性!$B$4:$F$29,4,FALSE))</f>
        <v>29.745066885346727</v>
      </c>
      <c r="AY587" s="153">
        <f>$E587/(VLOOKUP(AY$2,怪物属性!$B$4:$F$29,3,FALSE)-$G587)/IF(AX587&lt;0,ABS(AX587),AX587)</f>
        <v>1.0619864630862619</v>
      </c>
      <c r="AZ587" s="152">
        <f>VLOOKUP(AZ$2,怪物属性!$B$4:$F$29,5,FALSE)/($F587-VLOOKUP(AZ$2,怪物属性!$B$4:$F$29,4,FALSE))</f>
        <v>33.090909090909093</v>
      </c>
      <c r="BA587" s="153">
        <f>$E587/(VLOOKUP(BA$2,怪物属性!$B$4:$F$29,3,FALSE)-$G587)/IF(AZ587&lt;0,ABS(AZ587),AZ587)</f>
        <v>0.60605148276381149</v>
      </c>
      <c r="BB587" s="152">
        <f>VLOOKUP(BB$2,怪物属性!$B$4:$F$29,5,FALSE)/($F587-VLOOKUP(BB$2,怪物属性!$B$4:$F$29,4,FALSE))</f>
        <v>35.807906458797326</v>
      </c>
      <c r="BC587" s="153">
        <f>$E587/(VLOOKUP(BC$2,怪物属性!$B$4:$F$29,3,FALSE)-$G587)/IF(BB587&lt;0,ABS(BB587),BB587)</f>
        <v>0.38924448530597755</v>
      </c>
      <c r="BD587" s="152">
        <f>VLOOKUP(BD$2,怪物属性!$B$4:$F$29,5,FALSE)/($F587-VLOOKUP(BD$2,怪物属性!$B$4:$F$29,4,FALSE))</f>
        <v>39.717807211184692</v>
      </c>
      <c r="BE587" s="153">
        <f>$E587/(VLOOKUP(BE$2,怪物属性!$B$4:$F$29,3,FALSE)-$G587)/IF(BD587&lt;0,ABS(BD587),BD587)</f>
        <v>0.22170847024342979</v>
      </c>
    </row>
    <row r="588" spans="1:57" x14ac:dyDescent="0.15">
      <c r="A588" s="30">
        <f>VLOOKUP(B588,装备升级!W:AB,静态模拟!C588+1,FALSE)+IF(静态模拟!D588=0,0,VLOOKUP(B588,装备强化!AP:AZ,静态模拟!D588+1,FALSE))</f>
        <v>106798</v>
      </c>
      <c r="B588" s="149">
        <v>50</v>
      </c>
      <c r="C588" s="149">
        <v>3</v>
      </c>
      <c r="D588" s="149">
        <v>10</v>
      </c>
      <c r="E588" s="149">
        <f t="shared" si="28"/>
        <v>80610</v>
      </c>
      <c r="F588" s="22">
        <f t="shared" si="29"/>
        <v>26870</v>
      </c>
      <c r="G588" s="22">
        <f t="shared" si="30"/>
        <v>13435</v>
      </c>
      <c r="H588" s="152">
        <f>VLOOKUP(H$2,怪物属性!$B$4:$F$29,5,FALSE)/($F588-VLOOKUP(H$2,怪物属性!$B$4:$F$29,4,FALSE))</f>
        <v>0.41674650316152517</v>
      </c>
      <c r="I588" s="153">
        <f>$E588/(VLOOKUP(I$2,怪物属性!$B$4:$F$29,3,FALSE)-$G588)/IF(H588&lt;0,ABS(H588),H588)</f>
        <v>-16.273509837711131</v>
      </c>
      <c r="J588" s="152">
        <f>VLOOKUP(J$2,怪物属性!$B$4:$F$29,5,FALSE)/($F588-VLOOKUP(J$2,怪物属性!$B$4:$F$29,4,FALSE))</f>
        <v>0.61933243295388773</v>
      </c>
      <c r="K588" s="153">
        <f>$E588/(VLOOKUP(K$2,怪物属性!$B$4:$F$29,3,FALSE)-$G588)/IF(J588&lt;0,ABS(J588),J588)</f>
        <v>-11.354468378961649</v>
      </c>
      <c r="L588" s="152">
        <f>VLOOKUP(L$2,怪物属性!$B$4:$F$29,5,FALSE)/($F588-VLOOKUP(L$2,怪物属性!$B$4:$F$29,4,FALSE))</f>
        <v>0.986710188855211</v>
      </c>
      <c r="M588" s="153">
        <f>$E588/(VLOOKUP(M$2,怪物属性!$B$4:$F$29,3,FALSE)-$G588)/IF(L588&lt;0,ABS(L588),L588)</f>
        <v>-7.4013155190644042</v>
      </c>
      <c r="N588" s="152">
        <f>VLOOKUP(N$2,怪物属性!$B$4:$F$29,5,FALSE)/($F588-VLOOKUP(N$2,怪物属性!$B$4:$F$29,4,FALSE))</f>
        <v>1.2933625547902317</v>
      </c>
      <c r="O588" s="153">
        <f>$E588/(VLOOKUP(O$2,怪物属性!$B$4:$F$29,3,FALSE)-$G588)/IF(N588&lt;0,ABS(N588),N588)</f>
        <v>-5.8731541087069052</v>
      </c>
      <c r="P588" s="152">
        <f>VLOOKUP(P$2,怪物属性!$B$4:$F$29,5,FALSE)/($F588-VLOOKUP(P$2,怪物属性!$B$4:$F$29,4,FALSE))</f>
        <v>1.8076786629350783</v>
      </c>
      <c r="Q588" s="153">
        <f>$E588/(VLOOKUP(Q$2,怪物属性!$B$4:$F$29,3,FALSE)-$G588)/IF(P588&lt;0,ABS(P588),P588)</f>
        <v>-4.3791714183913522</v>
      </c>
      <c r="R588" s="152">
        <f>VLOOKUP(R$2,怪物属性!$B$4:$F$29,5,FALSE)/($F588-VLOOKUP(R$2,怪物属性!$B$4:$F$29,4,FALSE))</f>
        <v>2.2371588606840662</v>
      </c>
      <c r="S588" s="153">
        <f>$E588/(VLOOKUP(S$2,怪物属性!$B$4:$F$29,3,FALSE)-$G588)/IF(R588&lt;0,ABS(R588),R588)</f>
        <v>-3.7035984469557568</v>
      </c>
      <c r="T588" s="152">
        <f>VLOOKUP(T$2,怪物属性!$B$4:$F$29,5,FALSE)/($F588-VLOOKUP(T$2,怪物属性!$B$4:$F$29,4,FALSE))</f>
        <v>2.9066752040979669</v>
      </c>
      <c r="U588" s="153">
        <f>$E588/(VLOOKUP(U$2,怪物属性!$B$4:$F$29,3,FALSE)-$G588)/IF(T588&lt;0,ABS(T588),T588)</f>
        <v>-2.9832956872728751</v>
      </c>
      <c r="V588" s="152">
        <f>VLOOKUP(V$2,怪物属性!$B$4:$F$29,5,FALSE)/($F588-VLOOKUP(V$2,怪物属性!$B$4:$F$29,4,FALSE))</f>
        <v>3.435483870967742</v>
      </c>
      <c r="W588" s="153">
        <f>$E588/(VLOOKUP(W$2,怪物属性!$B$4:$F$29,3,FALSE)-$G588)/IF(V588&lt;0,ABS(V588),V588)</f>
        <v>-2.6488985845531534</v>
      </c>
      <c r="X588" s="152">
        <f>VLOOKUP(X$2,怪物属性!$B$4:$F$29,5,FALSE)/($F588-VLOOKUP(X$2,怪物属性!$B$4:$F$29,4,FALSE))</f>
        <v>4.2626061517207754</v>
      </c>
      <c r="Y588" s="153">
        <f>$E588/(VLOOKUP(Y$2,怪物属性!$B$4:$F$29,3,FALSE)-$G588)/IF(X588&lt;0,ABS(X588),X588)</f>
        <v>-2.2464915655091202</v>
      </c>
      <c r="Z588" s="152">
        <f>VLOOKUP(Z$2,怪物属性!$B$4:$F$29,5,FALSE)/($F588-VLOOKUP(Z$2,怪物属性!$B$4:$F$29,4,FALSE))</f>
        <v>4.9085548138744421</v>
      </c>
      <c r="AA588" s="153">
        <f>$E588/(VLOOKUP(AA$2,怪物属性!$B$4:$F$29,3,FALSE)-$G588)/IF(Z588&lt;0,ABS(Z588),Z588)</f>
        <v>-2.0602620689115527</v>
      </c>
      <c r="AB588" s="152">
        <f>VLOOKUP(AB$2,怪物属性!$B$4:$F$29,5,FALSE)/($F588-VLOOKUP(AB$2,怪物属性!$B$4:$F$29,4,FALSE))</f>
        <v>7.9579810402254676</v>
      </c>
      <c r="AC588" s="153">
        <f>$E588/(VLOOKUP(AC$2,怪物属性!$B$4:$F$29,3,FALSE)-$G588)/IF(AB588&lt;0,ABS(AB588),AB588)</f>
        <v>-1.7148220142406922</v>
      </c>
      <c r="AD588" s="152">
        <f>VLOOKUP(AD$2,怪物属性!$B$4:$F$29,5,FALSE)/($F588-VLOOKUP(AD$2,怪物属性!$B$4:$F$29,4,FALSE))</f>
        <v>9.0767402670353885</v>
      </c>
      <c r="AE588" s="153">
        <f>$E588/(VLOOKUP(AE$2,怪物属性!$B$4:$F$29,3,FALSE)-$G588)/IF(AD588&lt;0,ABS(AD588),AD588)</f>
        <v>-1.6775484651814234</v>
      </c>
      <c r="AF588" s="152">
        <f>VLOOKUP(AF$2,怪物属性!$B$4:$F$29,5,FALSE)/($F588-VLOOKUP(AF$2,怪物属性!$B$4:$F$29,4,FALSE))</f>
        <v>10.74433458745297</v>
      </c>
      <c r="AG588" s="153">
        <f>$E588/(VLOOKUP(AG$2,怪物属性!$B$4:$F$29,3,FALSE)-$G588)/IF(AF588&lt;0,ABS(AF588),AF588)</f>
        <v>-1.6093004317879518</v>
      </c>
      <c r="AH588" s="152">
        <f>VLOOKUP(AH$2,怪物属性!$B$4:$F$29,5,FALSE)/($F588-VLOOKUP(AH$2,怪物属性!$B$4:$F$29,4,FALSE))</f>
        <v>12.070175438596491</v>
      </c>
      <c r="AI588" s="153">
        <f>$E588/(VLOOKUP(AI$2,怪物属性!$B$4:$F$29,3,FALSE)-$G588)/IF(AH588&lt;0,ABS(AH588),AH588)</f>
        <v>-1.6584168779344077</v>
      </c>
      <c r="AJ588" s="152">
        <f>VLOOKUP(AJ$2,怪物属性!$B$4:$F$29,5,FALSE)/($F588-VLOOKUP(AJ$2,怪物属性!$B$4:$F$29,4,FALSE))</f>
        <v>14.022629310344827</v>
      </c>
      <c r="AK588" s="153">
        <f>$E588/(VLOOKUP(AK$2,怪物属性!$B$4:$F$29,3,FALSE)-$G588)/IF(AJ588&lt;0,ABS(AJ588),AJ588)</f>
        <v>-1.7083403509280752</v>
      </c>
      <c r="AL588" s="152">
        <f>VLOOKUP(AL$2,怪物属性!$B$4:$F$29,5,FALSE)/($F588-VLOOKUP(AL$2,怪物属性!$B$4:$F$29,4,FALSE))</f>
        <v>15.630542769903842</v>
      </c>
      <c r="AM588" s="153">
        <f>$E588/(VLOOKUP(AM$2,怪物属性!$B$4:$F$29,3,FALSE)-$G588)/IF(AL588&lt;0,ABS(AL588),AL588)</f>
        <v>-1.9497960473310207</v>
      </c>
      <c r="AN588" s="152">
        <f>VLOOKUP(AN$2,怪物属性!$B$4:$F$29,5,FALSE)/($F588-VLOOKUP(AN$2,怪物属性!$B$4:$F$29,4,FALSE))</f>
        <v>17.898238476120024</v>
      </c>
      <c r="AO588" s="153">
        <f>$E588/(VLOOKUP(AO$2,怪物属性!$B$4:$F$29,3,FALSE)-$G588)/IF(AN588&lt;0,ABS(AN588),AN588)</f>
        <v>-2.306090716838511</v>
      </c>
      <c r="AP588" s="152">
        <f>VLOOKUP(AP$2,怪物属性!$B$4:$F$29,5,FALSE)/($F588-VLOOKUP(AP$2,怪物属性!$B$4:$F$29,4,FALSE))</f>
        <v>19.682390528096221</v>
      </c>
      <c r="AQ588" s="153">
        <f>$E588/(VLOOKUP(AQ$2,怪物属性!$B$4:$F$29,3,FALSE)-$G588)/IF(AP588&lt;0,ABS(AP588),AP588)</f>
        <v>-3.4101074942083738</v>
      </c>
      <c r="AR588" s="152">
        <f>VLOOKUP(AR$2,怪物属性!$B$4:$F$29,5,FALSE)/($F588-VLOOKUP(AR$2,怪物属性!$B$4:$F$29,4,FALSE))</f>
        <v>22.277087712593158</v>
      </c>
      <c r="AS588" s="153">
        <f>$E588/(VLOOKUP(AS$2,怪物属性!$B$4:$F$29,3,FALSE)-$G588)/IF(AR588&lt;0,ABS(AR588),AR588)</f>
        <v>-8.3184277594252567</v>
      </c>
      <c r="AT588" s="152">
        <f>VLOOKUP(AT$2,怪物属性!$B$4:$F$29,5,FALSE)/($F588-VLOOKUP(AT$2,怪物属性!$B$4:$F$29,4,FALSE))</f>
        <v>24.318327974276528</v>
      </c>
      <c r="AU588" s="153">
        <f>$E588/(VLOOKUP(AU$2,怪物属性!$B$4:$F$29,3,FALSE)-$G588)/IF(AT588&lt;0,ABS(AT588),AT588)</f>
        <v>7.5335995816955759</v>
      </c>
      <c r="AV588" s="152">
        <f>VLOOKUP(AV$2,怪物属性!$B$4:$F$29,5,FALSE)/($F588-VLOOKUP(AV$2,怪物属性!$B$4:$F$29,4,FALSE))</f>
        <v>27.351062768186807</v>
      </c>
      <c r="AW588" s="153">
        <f>$E588/(VLOOKUP(AW$2,怪物属性!$B$4:$F$29,3,FALSE)-$G588)/IF(AV588&lt;0,ABS(AV588),AV588)</f>
        <v>2.0049215329819106</v>
      </c>
      <c r="AX588" s="152">
        <f>VLOOKUP(AX$2,怪物属性!$B$4:$F$29,5,FALSE)/($F588-VLOOKUP(AX$2,怪物属性!$B$4:$F$29,4,FALSE))</f>
        <v>29.699401258891562</v>
      </c>
      <c r="AY588" s="153">
        <f>$E588/(VLOOKUP(AY$2,怪物属性!$B$4:$F$29,3,FALSE)-$G588)/IF(AX588&lt;0,ABS(AX588),AX588)</f>
        <v>1.071111338334678</v>
      </c>
      <c r="AZ588" s="152">
        <f>VLOOKUP(AZ$2,怪物属性!$B$4:$F$29,5,FALSE)/($F588-VLOOKUP(AZ$2,怪物属性!$B$4:$F$29,4,FALSE))</f>
        <v>33.038216560509554</v>
      </c>
      <c r="BA588" s="153">
        <f>$E588/(VLOOKUP(BA$2,怪物属性!$B$4:$F$29,3,FALSE)-$G588)/IF(AZ588&lt;0,ABS(AZ588),AZ588)</f>
        <v>0.60997541931752464</v>
      </c>
      <c r="BB588" s="152">
        <f>VLOOKUP(BB$2,怪物属性!$B$4:$F$29,5,FALSE)/($F588-VLOOKUP(BB$2,怪物属性!$B$4:$F$29,4,FALSE))</f>
        <v>35.748193440800442</v>
      </c>
      <c r="BC588" s="153">
        <f>$E588/(VLOOKUP(BC$2,怪物属性!$B$4:$F$29,3,FALSE)-$G588)/IF(BB588&lt;0,ABS(BB588),BB588)</f>
        <v>0.39134660255893472</v>
      </c>
      <c r="BD588" s="152">
        <f>VLOOKUP(BD$2,怪物属性!$B$4:$F$29,5,FALSE)/($F588-VLOOKUP(BD$2,怪物属性!$B$4:$F$29,4,FALSE))</f>
        <v>39.644876973925818</v>
      </c>
      <c r="BE588" s="153">
        <f>$E588/(VLOOKUP(BE$2,怪物属性!$B$4:$F$29,3,FALSE)-$G588)/IF(BD588&lt;0,ABS(BD588),BD588)</f>
        <v>0.22272996026596315</v>
      </c>
    </row>
    <row r="589" spans="1:57" x14ac:dyDescent="0.15">
      <c r="A589" s="30">
        <f>VLOOKUP(B589,装备升级!W:AB,静态模拟!C589+1,FALSE)+IF(静态模拟!D589=0,0,VLOOKUP(B589,装备强化!AP:AZ,静态模拟!D589+1,FALSE))</f>
        <v>297</v>
      </c>
      <c r="B589" s="149">
        <v>50</v>
      </c>
      <c r="C589" s="149">
        <v>4</v>
      </c>
      <c r="D589" s="149">
        <v>0</v>
      </c>
      <c r="E589" s="149">
        <f t="shared" si="28"/>
        <v>100590</v>
      </c>
      <c r="F589" s="22">
        <f t="shared" si="29"/>
        <v>33530</v>
      </c>
      <c r="G589" s="22">
        <f t="shared" si="30"/>
        <v>16765</v>
      </c>
      <c r="H589" s="152">
        <f>VLOOKUP(H$2,怪物属性!$B$4:$F$29,5,FALSE)/($F589-VLOOKUP(H$2,怪物属性!$B$4:$F$29,4,FALSE))</f>
        <v>0.33201038009464207</v>
      </c>
      <c r="I589" s="153">
        <f>$E589/(VLOOKUP(I$2,怪物属性!$B$4:$F$29,3,FALSE)-$G589)/IF(H589&lt;0,ABS(H589),H589)</f>
        <v>-19.911438957177559</v>
      </c>
      <c r="J589" s="152">
        <f>VLOOKUP(J$2,怪物属性!$B$4:$F$29,5,FALSE)/($F589-VLOOKUP(J$2,怪物属性!$B$4:$F$29,4,FALSE))</f>
        <v>0.49270913277052952</v>
      </c>
      <c r="K589" s="153">
        <f>$E589/(VLOOKUP(K$2,怪物属性!$B$4:$F$29,3,FALSE)-$G589)/IF(J589&lt;0,ABS(J589),J589)</f>
        <v>-13.800916826662775</v>
      </c>
      <c r="L589" s="152">
        <f>VLOOKUP(L$2,怪物属性!$B$4:$F$29,5,FALSE)/($F589-VLOOKUP(L$2,怪物属性!$B$4:$F$29,4,FALSE))</f>
        <v>0.7838488609001667</v>
      </c>
      <c r="M589" s="153">
        <f>$E589/(VLOOKUP(M$2,怪物属性!$B$4:$F$29,3,FALSE)-$G589)/IF(L589&lt;0,ABS(L589),L589)</f>
        <v>-8.931536086546032</v>
      </c>
      <c r="N589" s="152">
        <f>VLOOKUP(N$2,怪物属性!$B$4:$F$29,5,FALSE)/($F589-VLOOKUP(N$2,怪物属性!$B$4:$F$29,4,FALSE))</f>
        <v>1.0259530609710668</v>
      </c>
      <c r="O589" s="153">
        <f>$E589/(VLOOKUP(O$2,怪物属性!$B$4:$F$29,3,FALSE)-$G589)/IF(N589&lt;0,ABS(N589),N589)</f>
        <v>-7.0323785113699069</v>
      </c>
      <c r="P589" s="152">
        <f>VLOOKUP(P$2,怪物属性!$B$4:$F$29,5,FALSE)/($F589-VLOOKUP(P$2,怪物属性!$B$4:$F$29,4,FALSE))</f>
        <v>1.4317961847076088</v>
      </c>
      <c r="Q589" s="153">
        <f>$E589/(VLOOKUP(Q$2,怪物属性!$B$4:$F$29,3,FALSE)-$G589)/IF(P589&lt;0,ABS(P589),P589)</f>
        <v>-5.1990240994734886</v>
      </c>
      <c r="R589" s="152">
        <f>VLOOKUP(R$2,怪物属性!$B$4:$F$29,5,FALSE)/($F589-VLOOKUP(R$2,怪物属性!$B$4:$F$29,4,FALSE))</f>
        <v>1.7691075299217793</v>
      </c>
      <c r="S589" s="153">
        <f>$E589/(VLOOKUP(S$2,怪物属性!$B$4:$F$29,3,FALSE)-$G589)/IF(R589&lt;0,ABS(R589),R589)</f>
        <v>-4.3540223624404755</v>
      </c>
      <c r="T589" s="152">
        <f>VLOOKUP(T$2,怪物属性!$B$4:$F$29,5,FALSE)/($F589-VLOOKUP(T$2,怪物属性!$B$4:$F$29,4,FALSE))</f>
        <v>2.2949949443882711</v>
      </c>
      <c r="U589" s="153">
        <f>$E589/(VLOOKUP(U$2,怪物属性!$B$4:$F$29,3,FALSE)-$G589)/IF(T589&lt;0,ABS(T589),T589)</f>
        <v>-3.4714210289961076</v>
      </c>
      <c r="V589" s="152">
        <f>VLOOKUP(V$2,怪物属性!$B$4:$F$29,5,FALSE)/($F589-VLOOKUP(V$2,怪物属性!$B$4:$F$29,4,FALSE))</f>
        <v>2.7082008900190719</v>
      </c>
      <c r="W589" s="153">
        <f>$E589/(VLOOKUP(W$2,怪物属性!$B$4:$F$29,3,FALSE)-$G589)/IF(V589&lt;0,ABS(V589),V589)</f>
        <v>-3.0474843646717846</v>
      </c>
      <c r="X589" s="152">
        <f>VLOOKUP(X$2,怪物属性!$B$4:$F$29,5,FALSE)/($F589-VLOOKUP(X$2,怪物属性!$B$4:$F$29,4,FALSE))</f>
        <v>3.3547695948322729</v>
      </c>
      <c r="Y589" s="153">
        <f>$E589/(VLOOKUP(Y$2,怪物属性!$B$4:$F$29,3,FALSE)-$G589)/IF(X589&lt;0,ABS(X589),X589)</f>
        <v>-2.5522791464511596</v>
      </c>
      <c r="Z589" s="152">
        <f>VLOOKUP(Z$2,怪物属性!$B$4:$F$29,5,FALSE)/($F589-VLOOKUP(Z$2,怪物属性!$B$4:$F$29,4,FALSE))</f>
        <v>3.8566877956176198</v>
      </c>
      <c r="AA589" s="153">
        <f>$E589/(VLOOKUP(AA$2,怪物属性!$B$4:$F$29,3,FALSE)-$G589)/IF(Z589&lt;0,ABS(Z589),Z589)</f>
        <v>-2.3079343430592467</v>
      </c>
      <c r="AB589" s="152">
        <f>VLOOKUP(AB$2,怪物属性!$B$4:$F$29,5,FALSE)/($F589-VLOOKUP(AB$2,怪物属性!$B$4:$F$29,4,FALSE))</f>
        <v>6.1958906842210251</v>
      </c>
      <c r="AC589" s="153">
        <f>$E589/(VLOOKUP(AC$2,怪物属性!$B$4:$F$29,3,FALSE)-$G589)/IF(AB589&lt;0,ABS(AB589),AB589)</f>
        <v>-1.7576002988066763</v>
      </c>
      <c r="AD589" s="152">
        <f>VLOOKUP(AD$2,怪物属性!$B$4:$F$29,5,FALSE)/($F589-VLOOKUP(AD$2,怪物属性!$B$4:$F$29,4,FALSE))</f>
        <v>7.0483843908331378</v>
      </c>
      <c r="AE589" s="153">
        <f>$E589/(VLOOKUP(AE$2,怪物属性!$B$4:$F$29,3,FALSE)-$G589)/IF(AD589&lt;0,ABS(AD589),AD589)</f>
        <v>-1.6548417895781544</v>
      </c>
      <c r="AF589" s="152">
        <f>VLOOKUP(AF$2,怪物属性!$B$4:$F$29,5,FALSE)/($F589-VLOOKUP(AF$2,怪物属性!$B$4:$F$29,4,FALSE))</f>
        <v>8.3201436411681016</v>
      </c>
      <c r="AG589" s="153">
        <f>$E589/(VLOOKUP(AG$2,怪物属性!$B$4:$F$29,3,FALSE)-$G589)/IF(AF589&lt;0,ABS(AF589),AF589)</f>
        <v>-1.5127546926063988</v>
      </c>
      <c r="AH589" s="152">
        <f>VLOOKUP(AH$2,怪物属性!$B$4:$F$29,5,FALSE)/($F589-VLOOKUP(AH$2,怪物属性!$B$4:$F$29,4,FALSE))</f>
        <v>9.3201970443349751</v>
      </c>
      <c r="AI589" s="153">
        <f>$E589/(VLOOKUP(AI$2,怪物属性!$B$4:$F$29,3,FALSE)-$G589)/IF(AH589&lt;0,ABS(AH589),AH589)</f>
        <v>-1.4669960955337009</v>
      </c>
      <c r="AJ589" s="152">
        <f>VLOOKUP(AJ$2,怪物属性!$B$4:$F$29,5,FALSE)/($F589-VLOOKUP(AJ$2,怪物属性!$B$4:$F$29,4,FALSE))</f>
        <v>10.794690999585235</v>
      </c>
      <c r="AK589" s="153">
        <f>$E589/(VLOOKUP(AK$2,怪物属性!$B$4:$F$29,3,FALSE)-$G589)/IF(AJ589&lt;0,ABS(AJ589),AJ589)</f>
        <v>-1.3918550571046693</v>
      </c>
      <c r="AL589" s="152">
        <f>VLOOKUP(AL$2,怪物属性!$B$4:$F$29,5,FALSE)/($F589-VLOOKUP(AL$2,怪物属性!$B$4:$F$29,4,FALSE))</f>
        <v>11.99108485123938</v>
      </c>
      <c r="AM589" s="153">
        <f>$E589/(VLOOKUP(AM$2,怪物属性!$B$4:$F$29,3,FALSE)-$G589)/IF(AL589&lt;0,ABS(AL589),AL589)</f>
        <v>-1.4039719218377968</v>
      </c>
      <c r="AN589" s="152">
        <f>VLOOKUP(AN$2,怪物属性!$B$4:$F$29,5,FALSE)/($F589-VLOOKUP(AN$2,怪物属性!$B$4:$F$29,4,FALSE))</f>
        <v>13.684506345222525</v>
      </c>
      <c r="AO589" s="153">
        <f>$E589/(VLOOKUP(AO$2,怪物属性!$B$4:$F$29,3,FALSE)-$G589)/IF(AN589&lt;0,ABS(AN589),AN589)</f>
        <v>-1.391377775770698</v>
      </c>
      <c r="AP589" s="152">
        <f>VLOOKUP(AP$2,怪物属性!$B$4:$F$29,5,FALSE)/($F589-VLOOKUP(AP$2,怪物属性!$B$4:$F$29,4,FALSE))</f>
        <v>14.991411394217005</v>
      </c>
      <c r="AQ589" s="153">
        <f>$E589/(VLOOKUP(AQ$2,怪物属性!$B$4:$F$29,3,FALSE)-$G589)/IF(AP589&lt;0,ABS(AP589),AP589)</f>
        <v>-1.4808743939787534</v>
      </c>
      <c r="AR589" s="152">
        <f>VLOOKUP(AR$2,怪物属性!$B$4:$F$29,5,FALSE)/($F589-VLOOKUP(AR$2,怪物属性!$B$4:$F$29,4,FALSE))</f>
        <v>16.89997100608872</v>
      </c>
      <c r="AS589" s="153">
        <f>$E589/(VLOOKUP(AS$2,怪物属性!$B$4:$F$29,3,FALSE)-$G589)/IF(AR589&lt;0,ABS(AR589),AR589)</f>
        <v>-1.5808980657113518</v>
      </c>
      <c r="AT589" s="152">
        <f>VLOOKUP(AT$2,怪物属性!$B$4:$F$29,5,FALSE)/($F589-VLOOKUP(AT$2,怪物属性!$B$4:$F$29,4,FALSE))</f>
        <v>18.360847495034207</v>
      </c>
      <c r="AU589" s="153">
        <f>$E589/(VLOOKUP(AU$2,怪物属性!$B$4:$F$29,3,FALSE)-$G589)/IF(AT589&lt;0,ABS(AT589),AT589)</f>
        <v>-1.8956765684762624</v>
      </c>
      <c r="AV589" s="152">
        <f>VLOOKUP(AV$2,怪物属性!$B$4:$F$29,5,FALSE)/($F589-VLOOKUP(AV$2,怪物属性!$B$4:$F$29,4,FALSE))</f>
        <v>20.52917384465583</v>
      </c>
      <c r="AW589" s="153">
        <f>$E589/(VLOOKUP(AW$2,怪物属性!$B$4:$F$29,3,FALSE)-$G589)/IF(AV589&lt;0,ABS(AV589),AV589)</f>
        <v>-2.6343312970370034</v>
      </c>
      <c r="AX589" s="152">
        <f>VLOOKUP(AX$2,怪物属性!$B$4:$F$29,5,FALSE)/($F589-VLOOKUP(AX$2,怪物属性!$B$4:$F$29,4,FALSE))</f>
        <v>22.150146940956454</v>
      </c>
      <c r="AY589" s="153">
        <f>$E589/(VLOOKUP(AY$2,怪物属性!$B$4:$F$29,3,FALSE)-$G589)/IF(AX589&lt;0,ABS(AX589),AX589)</f>
        <v>-5.7051245335084735</v>
      </c>
      <c r="AZ589" s="152">
        <f>VLOOKUP(AZ$2,怪物属性!$B$4:$F$29,5,FALSE)/($F589-VLOOKUP(AZ$2,怪物属性!$B$4:$F$29,4,FALSE))</f>
        <v>24.409411764705883</v>
      </c>
      <c r="BA589" s="153">
        <f>$E589/(VLOOKUP(BA$2,怪物属性!$B$4:$F$29,3,FALSE)-$G589)/IF(AZ589&lt;0,ABS(AZ589),AZ589)</f>
        <v>6.150673756722461</v>
      </c>
      <c r="BB589" s="152">
        <f>VLOOKUP(BB$2,怪物属性!$B$4:$F$29,5,FALSE)/($F589-VLOOKUP(BB$2,怪物属性!$B$4:$F$29,4,FALSE))</f>
        <v>26.089655172413792</v>
      </c>
      <c r="BC589" s="153">
        <f>$E589/(VLOOKUP(BC$2,怪物属性!$B$4:$F$29,3,FALSE)-$G589)/IF(BB589&lt;0,ABS(BB589),BB589)</f>
        <v>1.5853417557076672</v>
      </c>
      <c r="BD589" s="152">
        <f>VLOOKUP(BD$2,怪物属性!$B$4:$F$29,5,FALSE)/($F589-VLOOKUP(BD$2,怪物属性!$B$4:$F$29,4,FALSE))</f>
        <v>28.164101226193583</v>
      </c>
      <c r="BE589" s="153">
        <f>$E589/(VLOOKUP(BE$2,怪物属性!$B$4:$F$29,3,FALSE)-$G589)/IF(BD589&lt;0,ABS(BD589),BD589)</f>
        <v>0.61589375832920412</v>
      </c>
    </row>
    <row r="590" spans="1:57" x14ac:dyDescent="0.15">
      <c r="A590" s="30">
        <f>VLOOKUP(B590,装备升级!W:AB,静态模拟!C590+1,FALSE)+IF(静态模拟!D590=0,0,VLOOKUP(B590,装备强化!AP:AZ,静态模拟!D590+1,FALSE))</f>
        <v>3297</v>
      </c>
      <c r="B590" s="149">
        <v>50</v>
      </c>
      <c r="C590" s="149">
        <v>4</v>
      </c>
      <c r="D590" s="149">
        <v>1</v>
      </c>
      <c r="E590" s="149">
        <f t="shared" si="28"/>
        <v>100710</v>
      </c>
      <c r="F590" s="22">
        <f t="shared" si="29"/>
        <v>33570</v>
      </c>
      <c r="G590" s="22">
        <f t="shared" si="30"/>
        <v>16785</v>
      </c>
      <c r="H590" s="152">
        <f>VLOOKUP(H$2,怪物属性!$B$4:$F$29,5,FALSE)/($F590-VLOOKUP(H$2,怪物属性!$B$4:$F$29,4,FALSE))</f>
        <v>0.33160542765665496</v>
      </c>
      <c r="I590" s="153">
        <f>$E590/(VLOOKUP(I$2,怪物属性!$B$4:$F$29,3,FALSE)-$G590)/IF(H590&lt;0,ABS(H590),H590)</f>
        <v>-19.933336652755269</v>
      </c>
      <c r="J590" s="152">
        <f>VLOOKUP(J$2,怪物属性!$B$4:$F$29,5,FALSE)/($F590-VLOOKUP(J$2,怪物属性!$B$4:$F$29,4,FALSE))</f>
        <v>0.49210485972711943</v>
      </c>
      <c r="K590" s="153">
        <f>$E590/(VLOOKUP(K$2,怪物属性!$B$4:$F$29,3,FALSE)-$G590)/IF(J590&lt;0,ABS(J590),J590)</f>
        <v>-13.815668984871209</v>
      </c>
      <c r="L590" s="152">
        <f>VLOOKUP(L$2,怪物属性!$B$4:$F$29,5,FALSE)/($F590-VLOOKUP(L$2,怪物属性!$B$4:$F$29,4,FALSE))</f>
        <v>0.78288216069556638</v>
      </c>
      <c r="M590" s="153">
        <f>$E590/(VLOOKUP(M$2,怪物属性!$B$4:$F$29,3,FALSE)-$G590)/IF(L590&lt;0,ABS(L590),L590)</f>
        <v>-8.940787435496814</v>
      </c>
      <c r="N590" s="152">
        <f>VLOOKUP(N$2,怪物属性!$B$4:$F$29,5,FALSE)/($F590-VLOOKUP(N$2,怪物属性!$B$4:$F$29,4,FALSE))</f>
        <v>1.0246806399603126</v>
      </c>
      <c r="O590" s="153">
        <f>$E590/(VLOOKUP(O$2,怪物属性!$B$4:$F$29,3,FALSE)-$G590)/IF(N590&lt;0,ABS(N590),N590)</f>
        <v>-7.0394127664913064</v>
      </c>
      <c r="P590" s="152">
        <f>VLOOKUP(P$2,怪物属性!$B$4:$F$29,5,FALSE)/($F590-VLOOKUP(P$2,怪物属性!$B$4:$F$29,4,FALSE))</f>
        <v>1.4300102903115157</v>
      </c>
      <c r="Q590" s="153">
        <f>$E590/(VLOOKUP(Q$2,怪物属性!$B$4:$F$29,3,FALSE)-$G590)/IF(P590&lt;0,ABS(P590),P590)</f>
        <v>-5.2040247276321416</v>
      </c>
      <c r="R590" s="152">
        <f>VLOOKUP(R$2,怪物属性!$B$4:$F$29,5,FALSE)/($F590-VLOOKUP(R$2,怪物属性!$B$4:$F$29,4,FALSE))</f>
        <v>1.7668873341072382</v>
      </c>
      <c r="S590" s="153">
        <f>$E590/(VLOOKUP(S$2,怪物属性!$B$4:$F$29,3,FALSE)-$G590)/IF(R590&lt;0,ABS(R590),R590)</f>
        <v>-4.358019796008608</v>
      </c>
      <c r="T590" s="152">
        <f>VLOOKUP(T$2,怪物属性!$B$4:$F$29,5,FALSE)/($F590-VLOOKUP(T$2,怪物属性!$B$4:$F$29,4,FALSE))</f>
        <v>2.2920979550618532</v>
      </c>
      <c r="U590" s="153">
        <f>$E590/(VLOOKUP(U$2,怪物属性!$B$4:$F$29,3,FALSE)-$G590)/IF(T590&lt;0,ABS(T590),T590)</f>
        <v>-3.4744514285721251</v>
      </c>
      <c r="V590" s="152">
        <f>VLOOKUP(V$2,怪物属性!$B$4:$F$29,5,FALSE)/($F590-VLOOKUP(V$2,怪物属性!$B$4:$F$29,4,FALSE))</f>
        <v>2.7047619047619049</v>
      </c>
      <c r="W590" s="153">
        <f>$E590/(VLOOKUP(W$2,怪物属性!$B$4:$F$29,3,FALSE)-$G590)/IF(V590&lt;0,ABS(V590),V590)</f>
        <v>-3.0499943468148336</v>
      </c>
      <c r="X590" s="152">
        <f>VLOOKUP(X$2,怪物属性!$B$4:$F$29,5,FALSE)/($F590-VLOOKUP(X$2,怪物属性!$B$4:$F$29,4,FALSE))</f>
        <v>3.3504838555140366</v>
      </c>
      <c r="Y590" s="153">
        <f>$E590/(VLOOKUP(Y$2,怪物属性!$B$4:$F$29,3,FALSE)-$G590)/IF(X590&lt;0,ABS(X590),X590)</f>
        <v>-2.5542441456207525</v>
      </c>
      <c r="Z590" s="152">
        <f>VLOOKUP(Z$2,怪物属性!$B$4:$F$29,5,FALSE)/($F590-VLOOKUP(Z$2,怪物属性!$B$4:$F$29,4,FALSE))</f>
        <v>3.8517304540634338</v>
      </c>
      <c r="AA590" s="153">
        <f>$E590/(VLOOKUP(AA$2,怪物属性!$B$4:$F$29,3,FALSE)-$G590)/IF(Z590&lt;0,ABS(Z590),Z590)</f>
        <v>-2.309574193345048</v>
      </c>
      <c r="AB590" s="152">
        <f>VLOOKUP(AB$2,怪物属性!$B$4:$F$29,5,FALSE)/($F590-VLOOKUP(AB$2,怪物属性!$B$4:$F$29,4,FALSE))</f>
        <v>6.1876618633375386</v>
      </c>
      <c r="AC590" s="153">
        <f>$E590/(VLOOKUP(AC$2,怪物属性!$B$4:$F$29,3,FALSE)-$G590)/IF(AB590&lt;0,ABS(AB590),AB590)</f>
        <v>-1.7582302973103801</v>
      </c>
      <c r="AD590" s="152">
        <f>VLOOKUP(AD$2,怪物属性!$B$4:$F$29,5,FALSE)/($F590-VLOOKUP(AD$2,怪物属性!$B$4:$F$29,4,FALSE))</f>
        <v>7.038937104178534</v>
      </c>
      <c r="AE590" s="153">
        <f>$E590/(VLOOKUP(AE$2,怪物属性!$B$4:$F$29,3,FALSE)-$G590)/IF(AD590&lt;0,ABS(AD590),AD590)</f>
        <v>-1.655201049918382</v>
      </c>
      <c r="AF590" s="152">
        <f>VLOOKUP(AF$2,怪物属性!$B$4:$F$29,5,FALSE)/($F590-VLOOKUP(AF$2,怪物属性!$B$4:$F$29,4,FALSE))</f>
        <v>8.3088842276202719</v>
      </c>
      <c r="AG590" s="153">
        <f>$E590/(VLOOKUP(AG$2,怪物属性!$B$4:$F$29,3,FALSE)-$G590)/IF(AF590&lt;0,ABS(AF590),AF590)</f>
        <v>-1.5128258876780882</v>
      </c>
      <c r="AH590" s="152">
        <f>VLOOKUP(AH$2,怪物属性!$B$4:$F$29,5,FALSE)/($F590-VLOOKUP(AH$2,怪物属性!$B$4:$F$29,4,FALSE))</f>
        <v>9.3074610549330412</v>
      </c>
      <c r="AI590" s="153">
        <f>$E590/(VLOOKUP(AI$2,怪物属性!$B$4:$F$29,3,FALSE)-$G590)/IF(AH590&lt;0,ABS(AH590),AH590)</f>
        <v>-1.4667685346232118</v>
      </c>
      <c r="AJ590" s="152">
        <f>VLOOKUP(AJ$2,怪物属性!$B$4:$F$29,5,FALSE)/($F590-VLOOKUP(AJ$2,怪物属性!$B$4:$F$29,4,FALSE))</f>
        <v>10.779787380919508</v>
      </c>
      <c r="AK590" s="153">
        <f>$E590/(VLOOKUP(AK$2,怪物属性!$B$4:$F$29,3,FALSE)-$G590)/IF(AJ590&lt;0,ABS(AJ590),AJ590)</f>
        <v>-1.3912859006506983</v>
      </c>
      <c r="AL590" s="152">
        <f>VLOOKUP(AL$2,怪物属性!$B$4:$F$29,5,FALSE)/($F590-VLOOKUP(AL$2,怪物属性!$B$4:$F$29,4,FALSE))</f>
        <v>11.974339280103342</v>
      </c>
      <c r="AM590" s="153">
        <f>$E590/(VLOOKUP(AM$2,怪物属性!$B$4:$F$29,3,FALSE)-$G590)/IF(AL590&lt;0,ABS(AL590),AL590)</f>
        <v>-1.4029165846240048</v>
      </c>
      <c r="AN590" s="152">
        <f>VLOOKUP(AN$2,怪物属性!$B$4:$F$29,5,FALSE)/($F590-VLOOKUP(AN$2,怪物属性!$B$4:$F$29,4,FALSE))</f>
        <v>13.665184086978009</v>
      </c>
      <c r="AO590" s="153">
        <f>$E590/(VLOOKUP(AO$2,怪物属性!$B$4:$F$29,3,FALSE)-$G590)/IF(AN590&lt;0,ABS(AN590),AN590)</f>
        <v>-1.3897461586565245</v>
      </c>
      <c r="AP590" s="152">
        <f>VLOOKUP(AP$2,怪物属性!$B$4:$F$29,5,FALSE)/($F590-VLOOKUP(AP$2,怪物属性!$B$4:$F$29,4,FALSE))</f>
        <v>14.969982847341338</v>
      </c>
      <c r="AQ590" s="153">
        <f>$E590/(VLOOKUP(AQ$2,怪物属性!$B$4:$F$29,3,FALSE)-$G590)/IF(AP590&lt;0,ABS(AP590),AP590)</f>
        <v>-1.4782383252386255</v>
      </c>
      <c r="AR590" s="152">
        <f>VLOOKUP(AR$2,怪物属性!$B$4:$F$29,5,FALSE)/($F590-VLOOKUP(AR$2,怪物属性!$B$4:$F$29,4,FALSE))</f>
        <v>16.875506658946151</v>
      </c>
      <c r="AS590" s="153">
        <f>$E590/(VLOOKUP(AS$2,怪物属性!$B$4:$F$29,3,FALSE)-$G590)/IF(AR590&lt;0,ABS(AR590),AR590)</f>
        <v>-1.5767029909516848</v>
      </c>
      <c r="AT590" s="152">
        <f>VLOOKUP(AT$2,怪物属性!$B$4:$F$29,5,FALSE)/($F590-VLOOKUP(AT$2,怪物属性!$B$4:$F$29,4,FALSE))</f>
        <v>18.333872034085065</v>
      </c>
      <c r="AU590" s="153">
        <f>$E590/(VLOOKUP(AU$2,怪物属性!$B$4:$F$29,3,FALSE)-$G590)/IF(AT590&lt;0,ABS(AT590),AT590)</f>
        <v>-1.8876671200900257</v>
      </c>
      <c r="AV590" s="152">
        <f>VLOOKUP(AV$2,怪物属性!$B$4:$F$29,5,FALSE)/($F590-VLOOKUP(AV$2,怪物属性!$B$4:$F$29,4,FALSE))</f>
        <v>20.498466831201856</v>
      </c>
      <c r="AW590" s="153">
        <f>$E590/(VLOOKUP(AW$2,怪物属性!$B$4:$F$29,3,FALSE)-$G590)/IF(AV590&lt;0,ABS(AV590),AV590)</f>
        <v>-2.6133246636099456</v>
      </c>
      <c r="AX590" s="152">
        <f>VLOOKUP(AX$2,怪物属性!$B$4:$F$29,5,FALSE)/($F590-VLOOKUP(AX$2,怪物属性!$B$4:$F$29,4,FALSE))</f>
        <v>22.116382759803361</v>
      </c>
      <c r="AY590" s="153">
        <f>$E590/(VLOOKUP(AY$2,怪物属性!$B$4:$F$29,3,FALSE)-$G590)/IF(AX590&lt;0,ABS(AX590),AX590)</f>
        <v>-5.5804386724294579</v>
      </c>
      <c r="AZ590" s="152">
        <f>VLOOKUP(AZ$2,怪物属性!$B$4:$F$29,5,FALSE)/($F590-VLOOKUP(AZ$2,怪物属性!$B$4:$F$29,4,FALSE))</f>
        <v>24.371182458888018</v>
      </c>
      <c r="BA590" s="153">
        <f>$E590/(VLOOKUP(BA$2,怪物属性!$B$4:$F$29,3,FALSE)-$G590)/IF(AZ590&lt;0,ABS(AZ590),AZ590)</f>
        <v>6.3574453886194773</v>
      </c>
      <c r="BB590" s="152">
        <f>VLOOKUP(BB$2,怪物属性!$B$4:$F$29,5,FALSE)/($F590-VLOOKUP(BB$2,怪物属性!$B$4:$F$29,4,FALSE))</f>
        <v>26.047387606318349</v>
      </c>
      <c r="BC590" s="153">
        <f>$E590/(VLOOKUP(BC$2,怪物属性!$B$4:$F$29,3,FALSE)-$G590)/IF(BB590&lt;0,ABS(BB590),BB590)</f>
        <v>1.6029911319458128</v>
      </c>
      <c r="BD590" s="152">
        <f>VLOOKUP(BD$2,怪物属性!$B$4:$F$29,5,FALSE)/($F590-VLOOKUP(BD$2,怪物属性!$B$4:$F$29,4,FALSE))</f>
        <v>28.115200972306624</v>
      </c>
      <c r="BE590" s="153">
        <f>$E590/(VLOOKUP(BE$2,怪物属性!$B$4:$F$29,3,FALSE)-$G590)/IF(BD590&lt;0,ABS(BD590),BD590)</f>
        <v>0.61983873003945034</v>
      </c>
    </row>
    <row r="591" spans="1:57" x14ac:dyDescent="0.15">
      <c r="A591" s="30">
        <f>VLOOKUP(B591,装备升级!W:AB,静态模拟!C591+1,FALSE)+IF(静态模拟!D591=0,0,VLOOKUP(B591,装备强化!AP:AZ,静态模拟!D591+1,FALSE))</f>
        <v>6909</v>
      </c>
      <c r="B591" s="149">
        <v>50</v>
      </c>
      <c r="C591" s="149">
        <v>4</v>
      </c>
      <c r="D591" s="149">
        <v>2</v>
      </c>
      <c r="E591" s="149">
        <f t="shared" si="28"/>
        <v>100830</v>
      </c>
      <c r="F591" s="22">
        <f t="shared" si="29"/>
        <v>33610</v>
      </c>
      <c r="G591" s="22">
        <f t="shared" si="30"/>
        <v>16805</v>
      </c>
      <c r="H591" s="152">
        <f>VLOOKUP(H$2,怪物属性!$B$4:$F$29,5,FALSE)/($F591-VLOOKUP(H$2,怪物属性!$B$4:$F$29,4,FALSE))</f>
        <v>0.33120146185472821</v>
      </c>
      <c r="I591" s="153">
        <f>$E591/(VLOOKUP(I$2,怪物属性!$B$4:$F$29,3,FALSE)-$G591)/IF(H591&lt;0,ABS(H591),H591)</f>
        <v>-19.955234797388929</v>
      </c>
      <c r="J591" s="152">
        <f>VLOOKUP(J$2,怪物属性!$B$4:$F$29,5,FALSE)/($F591-VLOOKUP(J$2,怪物属性!$B$4:$F$29,4,FALSE))</f>
        <v>0.49150206706476801</v>
      </c>
      <c r="K591" s="153">
        <f>$E591/(VLOOKUP(K$2,怪物属性!$B$4:$F$29,3,FALSE)-$G591)/IF(J591&lt;0,ABS(J591),J591)</f>
        <v>-13.830421685418534</v>
      </c>
      <c r="L591" s="152">
        <f>VLOOKUP(L$2,怪物属性!$B$4:$F$29,5,FALSE)/($F591-VLOOKUP(L$2,怪物属性!$B$4:$F$29,4,FALSE))</f>
        <v>0.78191784196588043</v>
      </c>
      <c r="M591" s="153">
        <f>$E591/(VLOOKUP(M$2,怪物属性!$B$4:$F$29,3,FALSE)-$G591)/IF(L591&lt;0,ABS(L591),L591)</f>
        <v>-8.9500393409353549</v>
      </c>
      <c r="N591" s="152">
        <f>VLOOKUP(N$2,怪物属性!$B$4:$F$29,5,FALSE)/($F591-VLOOKUP(N$2,怪物属性!$B$4:$F$29,4,FALSE))</f>
        <v>1.0234113712374582</v>
      </c>
      <c r="O591" s="153">
        <f>$E591/(VLOOKUP(O$2,怪物属性!$B$4:$F$29,3,FALSE)-$G591)/IF(N591&lt;0,ABS(N591),N591)</f>
        <v>-7.0464476736195838</v>
      </c>
      <c r="P591" s="152">
        <f>VLOOKUP(P$2,怪物属性!$B$4:$F$29,5,FALSE)/($F591-VLOOKUP(P$2,怪物属性!$B$4:$F$29,4,FALSE))</f>
        <v>1.4282288454950325</v>
      </c>
      <c r="Q591" s="153">
        <f>$E591/(VLOOKUP(Q$2,怪物属性!$B$4:$F$29,3,FALSE)-$G591)/IF(P591&lt;0,ABS(P591),P591)</f>
        <v>-5.2090260428851796</v>
      </c>
      <c r="R591" s="152">
        <f>VLOOKUP(R$2,怪物属性!$B$4:$F$29,5,FALSE)/($F591-VLOOKUP(R$2,怪物属性!$B$4:$F$29,4,FALSE))</f>
        <v>1.7646727039137655</v>
      </c>
      <c r="S591" s="153">
        <f>$E591/(VLOOKUP(S$2,怪物属性!$B$4:$F$29,3,FALSE)-$G591)/IF(R591&lt;0,ABS(R591),R591)</f>
        <v>-4.3620180364558729</v>
      </c>
      <c r="T591" s="152">
        <f>VLOOKUP(T$2,怪物属性!$B$4:$F$29,5,FALSE)/($F591-VLOOKUP(T$2,怪物属性!$B$4:$F$29,4,FALSE))</f>
        <v>2.2892082702975292</v>
      </c>
      <c r="U591" s="153">
        <f>$E591/(VLOOKUP(U$2,怪物属性!$B$4:$F$29,3,FALSE)-$G591)/IF(T591&lt;0,ABS(T591),T591)</f>
        <v>-3.4774826932329193</v>
      </c>
      <c r="V591" s="152">
        <f>VLOOKUP(V$2,怪物属性!$B$4:$F$29,5,FALSE)/($F591-VLOOKUP(V$2,怪物属性!$B$4:$F$29,4,FALSE))</f>
        <v>2.7013316423589093</v>
      </c>
      <c r="W591" s="153">
        <f>$E591/(VLOOKUP(W$2,怪物属性!$B$4:$F$29,3,FALSE)-$G591)/IF(V591&lt;0,ABS(V591),V591)</f>
        <v>-3.0525053329463203</v>
      </c>
      <c r="X591" s="152">
        <f>VLOOKUP(X$2,怪物属性!$B$4:$F$29,5,FALSE)/($F591-VLOOKUP(X$2,怪物属性!$B$4:$F$29,4,FALSE))</f>
        <v>3.3462090523428278</v>
      </c>
      <c r="Y591" s="153">
        <f>$E591/(VLOOKUP(Y$2,怪物属性!$B$4:$F$29,3,FALSE)-$G591)/IF(X591&lt;0,ABS(X591),X591)</f>
        <v>-2.5562102399427062</v>
      </c>
      <c r="Z591" s="152">
        <f>VLOOKUP(Z$2,怪物属性!$B$4:$F$29,5,FALSE)/($F591-VLOOKUP(Z$2,怪物属性!$B$4:$F$29,4,FALSE))</f>
        <v>3.8467858403671493</v>
      </c>
      <c r="AA591" s="153">
        <f>$E591/(VLOOKUP(AA$2,怪物属性!$B$4:$F$29,3,FALSE)-$G591)/IF(Z591&lt;0,ABS(Z591),Z591)</f>
        <v>-2.3112153220096947</v>
      </c>
      <c r="AB591" s="152">
        <f>VLOOKUP(AB$2,怪物属性!$B$4:$F$29,5,FALSE)/($F591-VLOOKUP(AB$2,怪物属性!$B$4:$F$29,4,FALSE))</f>
        <v>6.1794548710126662</v>
      </c>
      <c r="AC591" s="153">
        <f>$E591/(VLOOKUP(AC$2,怪物属性!$B$4:$F$29,3,FALSE)-$G591)/IF(AB591&lt;0,ABS(AB591),AB591)</f>
        <v>-1.7588631322116381</v>
      </c>
      <c r="AD591" s="152">
        <f>VLOOKUP(AD$2,怪物属性!$B$4:$F$29,5,FALSE)/($F591-VLOOKUP(AD$2,怪物属性!$B$4:$F$29,4,FALSE))</f>
        <v>7.0295151089248069</v>
      </c>
      <c r="AE591" s="153">
        <f>$E591/(VLOOKUP(AE$2,怪物属性!$B$4:$F$29,3,FALSE)-$G591)/IF(AD591&lt;0,ABS(AD591),AD591)</f>
        <v>-1.6555639263899502</v>
      </c>
      <c r="AF591" s="152">
        <f>VLOOKUP(AF$2,怪物属性!$B$4:$F$29,5,FALSE)/($F591-VLOOKUP(AF$2,怪物属性!$B$4:$F$29,4,FALSE))</f>
        <v>8.2976552469761469</v>
      </c>
      <c r="AG591" s="153">
        <f>$E591/(VLOOKUP(AG$2,怪物属性!$B$4:$F$29,3,FALSE)-$G591)/IF(AF591&lt;0,ABS(AF591),AF591)</f>
        <v>-1.5129015948389151</v>
      </c>
      <c r="AH591" s="152">
        <f>VLOOKUP(AH$2,怪物属性!$B$4:$F$29,5,FALSE)/($F591-VLOOKUP(AH$2,怪物属性!$B$4:$F$29,4,FALSE))</f>
        <v>9.2947598253275103</v>
      </c>
      <c r="AI591" s="153">
        <f>$E591/(VLOOKUP(AI$2,怪物属性!$B$4:$F$29,3,FALSE)-$G591)/IF(AH591&lt;0,ABS(AH591),AH591)</f>
        <v>-1.4665469678344163</v>
      </c>
      <c r="AJ591" s="152">
        <f>VLOOKUP(AJ$2,怪物属性!$B$4:$F$29,5,FALSE)/($F591-VLOOKUP(AJ$2,怪物属性!$B$4:$F$29,4,FALSE))</f>
        <v>10.764924858679167</v>
      </c>
      <c r="AK591" s="153">
        <f>$E591/(VLOOKUP(AK$2,怪物属性!$B$4:$F$29,3,FALSE)-$G591)/IF(AJ591&lt;0,ABS(AJ591),AJ591)</f>
        <v>-1.390724688480385</v>
      </c>
      <c r="AL591" s="152">
        <f>VLOOKUP(AL$2,怪物属性!$B$4:$F$29,5,FALSE)/($F591-VLOOKUP(AL$2,怪物属性!$B$4:$F$29,4,FALSE))</f>
        <v>11.957640414182617</v>
      </c>
      <c r="AM591" s="153">
        <f>$E591/(VLOOKUP(AM$2,怪物属性!$B$4:$F$29,3,FALSE)-$G591)/IF(AL591&lt;0,ABS(AL591),AL591)</f>
        <v>-1.4018729187946193</v>
      </c>
      <c r="AN591" s="152">
        <f>VLOOKUP(AN$2,怪物属性!$B$4:$F$29,5,FALSE)/($F591-VLOOKUP(AN$2,怪物属性!$B$4:$F$29,4,FALSE))</f>
        <v>13.645916317106701</v>
      </c>
      <c r="AO591" s="153">
        <f>$E591/(VLOOKUP(AO$2,怪物属性!$B$4:$F$29,3,FALSE)-$G591)/IF(AN591&lt;0,ABS(AN591),AN591)</f>
        <v>-1.3881314611614755</v>
      </c>
      <c r="AP591" s="152">
        <f>VLOOKUP(AP$2,怪物属性!$B$4:$F$29,5,FALSE)/($F591-VLOOKUP(AP$2,怪物属性!$B$4:$F$29,4,FALSE))</f>
        <v>14.948615472452184</v>
      </c>
      <c r="AQ591" s="153">
        <f>$E591/(VLOOKUP(AQ$2,怪物属性!$B$4:$F$29,3,FALSE)-$G591)/IF(AP591&lt;0,ABS(AP591),AP591)</f>
        <v>-1.475630337622869</v>
      </c>
      <c r="AR591" s="152">
        <f>VLOOKUP(AR$2,怪物属性!$B$4:$F$29,5,FALSE)/($F591-VLOOKUP(AR$2,怪物属性!$B$4:$F$29,4,FALSE))</f>
        <v>16.851113038450418</v>
      </c>
      <c r="AS591" s="153">
        <f>$E591/(VLOOKUP(AS$2,怪物属性!$B$4:$F$29,3,FALSE)-$G591)/IF(AR591&lt;0,ABS(AR591),AR591)</f>
        <v>-1.5725574274714744</v>
      </c>
      <c r="AT591" s="152">
        <f>VLOOKUP(AT$2,怪物属性!$B$4:$F$29,5,FALSE)/($F591-VLOOKUP(AT$2,怪物属性!$B$4:$F$29,4,FALSE))</f>
        <v>18.306975720677766</v>
      </c>
      <c r="AU591" s="153">
        <f>$E591/(VLOOKUP(AU$2,怪物属性!$B$4:$F$29,3,FALSE)-$G591)/IF(AT591&lt;0,ABS(AT591),AT591)</f>
        <v>-1.8797735796637856</v>
      </c>
      <c r="AV591" s="152">
        <f>VLOOKUP(AV$2,怪物属性!$B$4:$F$29,5,FALSE)/($F591-VLOOKUP(AV$2,怪物属性!$B$4:$F$29,4,FALSE))</f>
        <v>20.467851542080503</v>
      </c>
      <c r="AW591" s="153">
        <f>$E591/(VLOOKUP(AW$2,怪物属性!$B$4:$F$29,3,FALSE)-$G591)/IF(AV591&lt;0,ABS(AV591),AV591)</f>
        <v>-2.5927694923683875</v>
      </c>
      <c r="AX591" s="152">
        <f>VLOOKUP(AX$2,怪物属性!$B$4:$F$29,5,FALSE)/($F591-VLOOKUP(AX$2,怪物属性!$B$4:$F$29,4,FALSE))</f>
        <v>22.082721357634792</v>
      </c>
      <c r="AY591" s="153">
        <f>$E591/(VLOOKUP(AY$2,怪物属性!$B$4:$F$29,3,FALSE)-$G591)/IF(AX591&lt;0,ABS(AX591),AX591)</f>
        <v>-5.4617384285923034</v>
      </c>
      <c r="AZ591" s="152">
        <f>VLOOKUP(AZ$2,怪物属性!$B$4:$F$29,5,FALSE)/($F591-VLOOKUP(AZ$2,怪物属性!$B$4:$F$29,4,FALSE))</f>
        <v>24.333072713057074</v>
      </c>
      <c r="BA591" s="153">
        <f>$E591/(VLOOKUP(BA$2,怪物属性!$B$4:$F$29,3,FALSE)-$G591)/IF(AZ591&lt;0,ABS(AZ591),AZ591)</f>
        <v>6.5773698593247465</v>
      </c>
      <c r="BB591" s="152">
        <f>VLOOKUP(BB$2,怪物属性!$B$4:$F$29,5,FALSE)/($F591-VLOOKUP(BB$2,怪物属性!$B$4:$F$29,4,FALSE))</f>
        <v>26.00525677315002</v>
      </c>
      <c r="BC591" s="153">
        <f>$E591/(VLOOKUP(BC$2,怪物属性!$B$4:$F$29,3,FALSE)-$G591)/IF(BB591&lt;0,ABS(BB591),BB591)</f>
        <v>1.6209418888325331</v>
      </c>
      <c r="BD591" s="152">
        <f>VLOOKUP(BD$2,怪物属性!$B$4:$F$29,5,FALSE)/($F591-VLOOKUP(BD$2,怪物属性!$B$4:$F$29,4,FALSE))</f>
        <v>28.066470231389204</v>
      </c>
      <c r="BE591" s="153">
        <f>$E591/(VLOOKUP(BE$2,怪物属性!$B$4:$F$29,3,FALSE)-$G591)/IF(BD591&lt;0,ABS(BD591),BD591)</f>
        <v>0.62381367572664026</v>
      </c>
    </row>
    <row r="592" spans="1:57" x14ac:dyDescent="0.15">
      <c r="A592" s="30">
        <f>VLOOKUP(B592,装备升级!W:AB,静态模拟!C592+1,FALSE)+IF(静态模拟!D592=0,0,VLOOKUP(B592,装备强化!AP:AZ,静态模拟!D592+1,FALSE))</f>
        <v>10864</v>
      </c>
      <c r="B592" s="149">
        <v>50</v>
      </c>
      <c r="C592" s="149">
        <v>4</v>
      </c>
      <c r="D592" s="149">
        <v>3</v>
      </c>
      <c r="E592" s="149">
        <f t="shared" si="28"/>
        <v>100950</v>
      </c>
      <c r="F592" s="22">
        <f t="shared" si="29"/>
        <v>33650</v>
      </c>
      <c r="G592" s="22">
        <f t="shared" si="30"/>
        <v>16825</v>
      </c>
      <c r="H592" s="152">
        <f>VLOOKUP(H$2,怪物属性!$B$4:$F$29,5,FALSE)/($F592-VLOOKUP(H$2,怪物属性!$B$4:$F$29,4,FALSE))</f>
        <v>0.33079847908745247</v>
      </c>
      <c r="I592" s="153">
        <f>$E592/(VLOOKUP(I$2,怪物属性!$B$4:$F$29,3,FALSE)-$G592)/IF(H592&lt;0,ABS(H592),H592)</f>
        <v>-19.977133389314769</v>
      </c>
      <c r="J592" s="152">
        <f>VLOOKUP(J$2,怪物属性!$B$4:$F$29,5,FALSE)/($F592-VLOOKUP(J$2,怪物属性!$B$4:$F$29,4,FALSE))</f>
        <v>0.49090074935005351</v>
      </c>
      <c r="K592" s="153">
        <f>$E592/(VLOOKUP(K$2,怪物属性!$B$4:$F$29,3,FALSE)-$G592)/IF(J592&lt;0,ABS(J592),J592)</f>
        <v>-13.845174926113923</v>
      </c>
      <c r="L592" s="152">
        <f>VLOOKUP(L$2,怪物属性!$B$4:$F$29,5,FALSE)/($F592-VLOOKUP(L$2,怪物属性!$B$4:$F$29,4,FALSE))</f>
        <v>0.78095589592175674</v>
      </c>
      <c r="M592" s="153">
        <f>$E592/(VLOOKUP(M$2,怪物属性!$B$4:$F$29,3,FALSE)-$G592)/IF(L592&lt;0,ABS(L592),L592)</f>
        <v>-8.9592918005474562</v>
      </c>
      <c r="N592" s="152">
        <f>VLOOKUP(N$2,怪物属性!$B$4:$F$29,5,FALSE)/($F592-VLOOKUP(N$2,怪物属性!$B$4:$F$29,4,FALSE))</f>
        <v>1.0221452431028084</v>
      </c>
      <c r="O592" s="153">
        <f>$E592/(VLOOKUP(O$2,怪物属性!$B$4:$F$29,3,FALSE)-$G592)/IF(N592&lt;0,ABS(N592),N592)</f>
        <v>-7.0534832299608201</v>
      </c>
      <c r="P592" s="152">
        <f>VLOOKUP(P$2,怪物属性!$B$4:$F$29,5,FALSE)/($F592-VLOOKUP(P$2,怪物属性!$B$4:$F$29,4,FALSE))</f>
        <v>1.4264518336495693</v>
      </c>
      <c r="Q592" s="153">
        <f>$E592/(VLOOKUP(Q$2,怪物属性!$B$4:$F$29,3,FALSE)-$G592)/IF(P592&lt;0,ABS(P592),P592)</f>
        <v>-5.2140280421952738</v>
      </c>
      <c r="R592" s="152">
        <f>VLOOKUP(R$2,怪物属性!$B$4:$F$29,5,FALSE)/($F592-VLOOKUP(R$2,怪物属性!$B$4:$F$29,4,FALSE))</f>
        <v>1.7624636184395832</v>
      </c>
      <c r="S592" s="153">
        <f>$E592/(VLOOKUP(S$2,怪物属性!$B$4:$F$29,3,FALSE)-$G592)/IF(R592&lt;0,ABS(R592),R592)</f>
        <v>-4.3660170800919911</v>
      </c>
      <c r="T592" s="152">
        <f>VLOOKUP(T$2,怪物属性!$B$4:$F$29,5,FALSE)/($F592-VLOOKUP(T$2,怪物属性!$B$4:$F$29,4,FALSE))</f>
        <v>2.2863258625031477</v>
      </c>
      <c r="U592" s="153">
        <f>$E592/(VLOOKUP(U$2,怪物属性!$B$4:$F$29,3,FALSE)-$G592)/IF(T592&lt;0,ABS(T592),T592)</f>
        <v>-3.4805148188869657</v>
      </c>
      <c r="V592" s="152">
        <f>VLOOKUP(V$2,怪物属性!$B$4:$F$29,5,FALSE)/($F592-VLOOKUP(V$2,怪物属性!$B$4:$F$29,4,FALSE))</f>
        <v>2.6979100696643443</v>
      </c>
      <c r="W592" s="153">
        <f>$E592/(VLOOKUP(W$2,怪物属性!$B$4:$F$29,3,FALSE)-$G592)/IF(V592&lt;0,ABS(V592),V592)</f>
        <v>-3.0550173181479474</v>
      </c>
      <c r="X592" s="152">
        <f>VLOOKUP(X$2,怪物属性!$B$4:$F$29,5,FALSE)/($F592-VLOOKUP(X$2,怪物属性!$B$4:$F$29,4,FALSE))</f>
        <v>3.3419451435124716</v>
      </c>
      <c r="Y592" s="153">
        <f>$E592/(VLOOKUP(Y$2,怪物属性!$B$4:$F$29,3,FALSE)-$G592)/IF(X592&lt;0,ABS(X592),X592)</f>
        <v>-2.5581774238522219</v>
      </c>
      <c r="Z592" s="152">
        <f>VLOOKUP(Z$2,怪物属性!$B$4:$F$29,5,FALSE)/($F592-VLOOKUP(Z$2,怪物属性!$B$4:$F$29,4,FALSE))</f>
        <v>3.8418539055738967</v>
      </c>
      <c r="AA592" s="153">
        <f>$E592/(VLOOKUP(AA$2,怪物属性!$B$4:$F$29,3,FALSE)-$G592)/IF(Z592&lt;0,ABS(Z592),Z592)</f>
        <v>-2.3128577223017808</v>
      </c>
      <c r="AB592" s="152">
        <f>VLOOKUP(AB$2,怪物属性!$B$4:$F$29,5,FALSE)/($F592-VLOOKUP(AB$2,怪物属性!$B$4:$F$29,4,FALSE))</f>
        <v>6.1712696205046695</v>
      </c>
      <c r="AC592" s="153">
        <f>$E592/(VLOOKUP(AC$2,怪物属性!$B$4:$F$29,3,FALSE)-$G592)/IF(AB592&lt;0,ABS(AB592),AB592)</f>
        <v>-1.759498785205206</v>
      </c>
      <c r="AD592" s="152">
        <f>VLOOKUP(AD$2,怪物属性!$B$4:$F$29,5,FALSE)/($F592-VLOOKUP(AD$2,怪物属性!$B$4:$F$29,4,FALSE))</f>
        <v>7.0201183036460248</v>
      </c>
      <c r="AE592" s="153">
        <f>$E592/(VLOOKUP(AE$2,怪物属性!$B$4:$F$29,3,FALSE)-$G592)/IF(AD592&lt;0,ABS(AD592),AD592)</f>
        <v>-1.6559303940080723</v>
      </c>
      <c r="AF592" s="152">
        <f>VLOOKUP(AF$2,怪物属性!$B$4:$F$29,5,FALSE)/($F592-VLOOKUP(AF$2,怪物属性!$B$4:$F$29,4,FALSE))</f>
        <v>8.2864565760172759</v>
      </c>
      <c r="AG592" s="153">
        <f>$E592/(VLOOKUP(AG$2,怪物属性!$B$4:$F$29,3,FALSE)-$G592)/IF(AF592&lt;0,ABS(AF592),AF592)</f>
        <v>-1.5129817804667554</v>
      </c>
      <c r="AH592" s="152">
        <f>VLOOKUP(AH$2,怪物属性!$B$4:$F$29,5,FALSE)/($F592-VLOOKUP(AH$2,怪物属性!$B$4:$F$29,4,FALSE))</f>
        <v>9.2820932134096488</v>
      </c>
      <c r="AI592" s="153">
        <f>$E592/(VLOOKUP(AI$2,怪物属性!$B$4:$F$29,3,FALSE)-$G592)/IF(AH592&lt;0,ABS(AH592),AH592)</f>
        <v>-1.4663313466777224</v>
      </c>
      <c r="AJ592" s="152">
        <f>VLOOKUP(AJ$2,怪物属性!$B$4:$F$29,5,FALSE)/($F592-VLOOKUP(AJ$2,怪物属性!$B$4:$F$29,4,FALSE))</f>
        <v>10.750103263114415</v>
      </c>
      <c r="AK592" s="153">
        <f>$E592/(VLOOKUP(AK$2,怪物属性!$B$4:$F$29,3,FALSE)-$G592)/IF(AJ592&lt;0,ABS(AJ592),AJ592)</f>
        <v>-1.390171350030144</v>
      </c>
      <c r="AL592" s="152">
        <f>VLOOKUP(AL$2,怪物属性!$B$4:$F$29,5,FALSE)/($F592-VLOOKUP(AL$2,怪物属性!$B$4:$F$29,4,FALSE))</f>
        <v>11.940988058350451</v>
      </c>
      <c r="AM592" s="153">
        <f>$E592/(VLOOKUP(AM$2,怪物属性!$B$4:$F$29,3,FALSE)-$G592)/IF(AL592&lt;0,ABS(AL592),AL592)</f>
        <v>-1.4008408083126782</v>
      </c>
      <c r="AN592" s="152">
        <f>VLOOKUP(AN$2,怪物属性!$B$4:$F$29,5,FALSE)/($F592-VLOOKUP(AN$2,怪物属性!$B$4:$F$29,4,FALSE))</f>
        <v>13.626702805448977</v>
      </c>
      <c r="AO592" s="153">
        <f>$E592/(VLOOKUP(AO$2,怪物属性!$B$4:$F$29,3,FALSE)-$G592)/IF(AN592&lt;0,ABS(AN592),AN592)</f>
        <v>-1.3865334932842126</v>
      </c>
      <c r="AP592" s="152">
        <f>VLOOKUP(AP$2,怪物属性!$B$4:$F$29,5,FALSE)/($F592-VLOOKUP(AP$2,怪物属性!$B$4:$F$29,4,FALSE))</f>
        <v>14.927309007981757</v>
      </c>
      <c r="AQ592" s="153">
        <f>$E592/(VLOOKUP(AQ$2,怪物属性!$B$4:$F$29,3,FALSE)-$G592)/IF(AP592&lt;0,ABS(AP592),AP592)</f>
        <v>-1.4730500641379165</v>
      </c>
      <c r="AR592" s="152">
        <f>VLOOKUP(AR$2,怪物属性!$B$4:$F$29,5,FALSE)/($F592-VLOOKUP(AR$2,怪物属性!$B$4:$F$29,4,FALSE))</f>
        <v>16.826789838337181</v>
      </c>
      <c r="AS592" s="153">
        <f>$E592/(VLOOKUP(AS$2,怪物属性!$B$4:$F$29,3,FALSE)-$G592)/IF(AR592&lt;0,ABS(AR592),AR592)</f>
        <v>-1.568460598623199</v>
      </c>
      <c r="AT592" s="152">
        <f>VLOOKUP(AT$2,怪物属性!$B$4:$F$29,5,FALSE)/($F592-VLOOKUP(AT$2,怪物属性!$B$4:$F$29,4,FALSE))</f>
        <v>18.280158206987476</v>
      </c>
      <c r="AU592" s="153">
        <f>$E592/(VLOOKUP(AU$2,怪物属性!$B$4:$F$29,3,FALSE)-$G592)/IF(AT592&lt;0,ABS(AT592),AT592)</f>
        <v>-1.8719935897475075</v>
      </c>
      <c r="AV592" s="152">
        <f>VLOOKUP(AV$2,怪物属性!$B$4:$F$29,5,FALSE)/($F592-VLOOKUP(AV$2,怪物属性!$B$4:$F$29,4,FALSE))</f>
        <v>20.437327566922676</v>
      </c>
      <c r="AW592" s="153">
        <f>$E592/(VLOOKUP(AW$2,怪物属性!$B$4:$F$29,3,FALSE)-$G592)/IF(AV592&lt;0,ABS(AV592),AV592)</f>
        <v>-2.5726516751190323</v>
      </c>
      <c r="AX592" s="152">
        <f>VLOOKUP(AX$2,怪物属性!$B$4:$F$29,5,FALSE)/($F592-VLOOKUP(AX$2,怪物属性!$B$4:$F$29,4,FALSE))</f>
        <v>22.049162265871356</v>
      </c>
      <c r="AY592" s="153">
        <f>$E592/(VLOOKUP(AY$2,怪物属性!$B$4:$F$29,3,FALSE)-$G592)/IF(AX592&lt;0,ABS(AX592),AX592)</f>
        <v>-5.3486042493866002</v>
      </c>
      <c r="AZ592" s="152">
        <f>VLOOKUP(AZ$2,怪物属性!$B$4:$F$29,5,FALSE)/($F592-VLOOKUP(AZ$2,怪物属性!$B$4:$F$29,4,FALSE))</f>
        <v>24.295081967213115</v>
      </c>
      <c r="BA592" s="153">
        <f>$E592/(VLOOKUP(BA$2,怪物属性!$B$4:$F$29,3,FALSE)-$G592)/IF(AZ592&lt;0,ABS(AZ592),AZ592)</f>
        <v>6.8117408906882595</v>
      </c>
      <c r="BB592" s="152">
        <f>VLOOKUP(BB$2,怪物属性!$B$4:$F$29,5,FALSE)/($F592-VLOOKUP(BB$2,怪物属性!$B$4:$F$29,4,FALSE))</f>
        <v>25.963262010496567</v>
      </c>
      <c r="BC592" s="153">
        <f>$E592/(VLOOKUP(BC$2,怪物属性!$B$4:$F$29,3,FALSE)-$G592)/IF(BB592&lt;0,ABS(BB592),BB592)</f>
        <v>1.6392016498243687</v>
      </c>
      <c r="BD592" s="152">
        <f>VLOOKUP(BD$2,怪物属性!$B$4:$F$29,5,FALSE)/($F592-VLOOKUP(BD$2,怪物属性!$B$4:$F$29,4,FALSE))</f>
        <v>28.017908123540099</v>
      </c>
      <c r="BE592" s="153">
        <f>$E592/(VLOOKUP(BE$2,怪物属性!$B$4:$F$29,3,FALSE)-$G592)/IF(BD592&lt;0,ABS(BD592),BD592)</f>
        <v>0.62781890876220081</v>
      </c>
    </row>
    <row r="593" spans="1:57" x14ac:dyDescent="0.15">
      <c r="A593" s="30">
        <f>VLOOKUP(B593,装备升级!W:AB,静态模拟!C593+1,FALSE)+IF(静态模拟!D593=0,0,VLOOKUP(B593,装备强化!AP:AZ,静态模拟!D593+1,FALSE))</f>
        <v>16032</v>
      </c>
      <c r="B593" s="149">
        <v>50</v>
      </c>
      <c r="C593" s="149">
        <v>4</v>
      </c>
      <c r="D593" s="149">
        <v>4</v>
      </c>
      <c r="E593" s="149">
        <f t="shared" si="28"/>
        <v>101070</v>
      </c>
      <c r="F593" s="22">
        <f t="shared" si="29"/>
        <v>33690</v>
      </c>
      <c r="G593" s="22">
        <f t="shared" si="30"/>
        <v>16845</v>
      </c>
      <c r="H593" s="152">
        <f>VLOOKUP(H$2,怪物属性!$B$4:$F$29,5,FALSE)/($F593-VLOOKUP(H$2,怪物属性!$B$4:$F$29,4,FALSE))</f>
        <v>0.33039647577092512</v>
      </c>
      <c r="I593" s="153">
        <f>$E593/(VLOOKUP(I$2,怪物属性!$B$4:$F$29,3,FALSE)-$G593)/IF(H593&lt;0,ABS(H593),H593)</f>
        <v>-19.999032426778243</v>
      </c>
      <c r="J593" s="152">
        <f>VLOOKUP(J$2,怪物属性!$B$4:$F$29,5,FALSE)/($F593-VLOOKUP(J$2,怪物属性!$B$4:$F$29,4,FALSE))</f>
        <v>0.49030090117611119</v>
      </c>
      <c r="K593" s="153">
        <f>$E593/(VLOOKUP(K$2,怪物属性!$B$4:$F$29,3,FALSE)-$G593)/IF(J593&lt;0,ABS(J593),J593)</f>
        <v>-13.859928704778337</v>
      </c>
      <c r="L593" s="152">
        <f>VLOOKUP(L$2,怪物属性!$B$4:$F$29,5,FALSE)/($F593-VLOOKUP(L$2,怪物属性!$B$4:$F$29,4,FALSE))</f>
        <v>0.77999631381704249</v>
      </c>
      <c r="M593" s="153">
        <f>$E593/(VLOOKUP(M$2,怪物属性!$B$4:$F$29,3,FALSE)-$G593)/IF(L593&lt;0,ABS(L593),L593)</f>
        <v>-8.9685448120317268</v>
      </c>
      <c r="N593" s="152">
        <f>VLOOKUP(N$2,怪物属性!$B$4:$F$29,5,FALSE)/($F593-VLOOKUP(N$2,怪物属性!$B$4:$F$29,4,FALSE))</f>
        <v>1.020882243914494</v>
      </c>
      <c r="O593" s="153">
        <f>$E593/(VLOOKUP(O$2,怪物属性!$B$4:$F$29,3,FALSE)-$G593)/IF(N593&lt;0,ABS(N593),N593)</f>
        <v>-7.0605194327370411</v>
      </c>
      <c r="P593" s="152">
        <f>VLOOKUP(P$2,怪物属性!$B$4:$F$29,5,FALSE)/($F593-VLOOKUP(P$2,怪物属性!$B$4:$F$29,4,FALSE))</f>
        <v>1.4246792382490914</v>
      </c>
      <c r="Q593" s="153">
        <f>$E593/(VLOOKUP(Q$2,怪物属性!$B$4:$F$29,3,FALSE)-$G593)/IF(P593&lt;0,ABS(P593),P593)</f>
        <v>-5.2190307225429731</v>
      </c>
      <c r="R593" s="152">
        <f>VLOOKUP(R$2,怪物属性!$B$4:$F$29,5,FALSE)/($F593-VLOOKUP(R$2,怪物属性!$B$4:$F$29,4,FALSE))</f>
        <v>1.760260056887444</v>
      </c>
      <c r="S593" s="153">
        <f>$E593/(VLOOKUP(S$2,怪物属性!$B$4:$F$29,3,FALSE)-$G593)/IF(R593&lt;0,ABS(R593),R593)</f>
        <v>-4.3700169232491541</v>
      </c>
      <c r="T593" s="152">
        <f>VLOOKUP(T$2,怪物属性!$B$4:$F$29,5,FALSE)/($F593-VLOOKUP(T$2,怪物属性!$B$4:$F$29,4,FALSE))</f>
        <v>2.283450704225352</v>
      </c>
      <c r="U593" s="153">
        <f>$E593/(VLOOKUP(U$2,怪物属性!$B$4:$F$29,3,FALSE)-$G593)/IF(T593&lt;0,ABS(T593),T593)</f>
        <v>-3.4835478014684993</v>
      </c>
      <c r="V593" s="152">
        <f>VLOOKUP(V$2,怪物属性!$B$4:$F$29,5,FALSE)/($F593-VLOOKUP(V$2,怪物属性!$B$4:$F$29,4,FALSE))</f>
        <v>2.6944971537001896</v>
      </c>
      <c r="W593" s="153">
        <f>$E593/(VLOOKUP(W$2,怪物属性!$B$4:$F$29,3,FALSE)-$G593)/IF(V593&lt;0,ABS(V593),V593)</f>
        <v>-3.0575302975334893</v>
      </c>
      <c r="X593" s="152">
        <f>VLOOKUP(X$2,怪物属性!$B$4:$F$29,5,FALSE)/($F593-VLOOKUP(X$2,怪物属性!$B$4:$F$29,4,FALSE))</f>
        <v>3.3376920874296077</v>
      </c>
      <c r="Y593" s="153">
        <f>$E593/(VLOOKUP(Y$2,怪物属性!$B$4:$F$29,3,FALSE)-$G593)/IF(X593&lt;0,ABS(X593),X593)</f>
        <v>-2.560145691822139</v>
      </c>
      <c r="Z593" s="152">
        <f>VLOOKUP(Z$2,怪物属性!$B$4:$F$29,5,FALSE)/($F593-VLOOKUP(Z$2,怪物属性!$B$4:$F$29,4,FALSE))</f>
        <v>3.8369346009795446</v>
      </c>
      <c r="AA593" s="153">
        <f>$E593/(VLOOKUP(AA$2,怪物属性!$B$4:$F$29,3,FALSE)-$G593)/IF(Z593&lt;0,ABS(Z593),Z593)</f>
        <v>-2.3145013875173568</v>
      </c>
      <c r="AB593" s="152">
        <f>VLOOKUP(AB$2,怪物属性!$B$4:$F$29,5,FALSE)/($F593-VLOOKUP(AB$2,怪物属性!$B$4:$F$29,4,FALSE))</f>
        <v>6.163106025530789</v>
      </c>
      <c r="AC593" s="153">
        <f>$E593/(VLOOKUP(AC$2,怪物属性!$B$4:$F$29,3,FALSE)-$G593)/IF(AB593&lt;0,ABS(AB593),AB593)</f>
        <v>-1.7601372381430174</v>
      </c>
      <c r="AD593" s="152">
        <f>VLOOKUP(AD$2,怪物属性!$B$4:$F$29,5,FALSE)/($F593-VLOOKUP(AD$2,怪物属性!$B$4:$F$29,4,FALSE))</f>
        <v>7.0107465874578647</v>
      </c>
      <c r="AE593" s="153">
        <f>$E593/(VLOOKUP(AE$2,怪物属性!$B$4:$F$29,3,FALSE)-$G593)/IF(AD593&lt;0,ABS(AD593),AD593)</f>
        <v>-1.656300428017603</v>
      </c>
      <c r="AF593" s="152">
        <f>VLOOKUP(AF$2,怪物属性!$B$4:$F$29,5,FALSE)/($F593-VLOOKUP(AF$2,怪物属性!$B$4:$F$29,4,FALSE))</f>
        <v>8.2752880921895002</v>
      </c>
      <c r="AG593" s="153">
        <f>$E593/(VLOOKUP(AG$2,怪物属性!$B$4:$F$29,3,FALSE)-$G593)/IF(AF593&lt;0,ABS(AF593),AF593)</f>
        <v>-1.5130664112727064</v>
      </c>
      <c r="AH593" s="152">
        <f>VLOOKUP(AH$2,怪物属性!$B$4:$F$29,5,FALSE)/($F593-VLOOKUP(AH$2,怪物属性!$B$4:$F$29,4,FALSE))</f>
        <v>9.2694610778443121</v>
      </c>
      <c r="AI593" s="153">
        <f>$E593/(VLOOKUP(AI$2,怪物属性!$B$4:$F$29,3,FALSE)-$G593)/IF(AH593&lt;0,ABS(AH593),AH593)</f>
        <v>-1.4661216231851426</v>
      </c>
      <c r="AJ593" s="152">
        <f>VLOOKUP(AJ$2,怪物属性!$B$4:$F$29,5,FALSE)/($F593-VLOOKUP(AJ$2,怪物属性!$B$4:$F$29,4,FALSE))</f>
        <v>10.735322425409047</v>
      </c>
      <c r="AK593" s="153">
        <f>$E593/(VLOOKUP(AK$2,怪物属性!$B$4:$F$29,3,FALSE)-$G593)/IF(AJ593&lt;0,ABS(AJ593),AJ593)</f>
        <v>-1.3896258155696135</v>
      </c>
      <c r="AL593" s="152">
        <f>VLOOKUP(AL$2,怪物属性!$B$4:$F$29,5,FALSE)/($F593-VLOOKUP(AL$2,怪物属性!$B$4:$F$29,4,FALSE))</f>
        <v>11.924382018565518</v>
      </c>
      <c r="AM593" s="153">
        <f>$E593/(VLOOKUP(AM$2,怪物属性!$B$4:$F$29,3,FALSE)-$G593)/IF(AL593&lt;0,ABS(AL593),AL593)</f>
        <v>-1.3998201386743259</v>
      </c>
      <c r="AN593" s="152">
        <f>VLOOKUP(AN$2,怪物属性!$B$4:$F$29,5,FALSE)/($F593-VLOOKUP(AN$2,怪物属性!$B$4:$F$29,4,FALSE))</f>
        <v>13.607543323139653</v>
      </c>
      <c r="AO593" s="153">
        <f>$E593/(VLOOKUP(AO$2,怪物属性!$B$4:$F$29,3,FALSE)-$G593)/IF(AN593&lt;0,ABS(AN593),AN593)</f>
        <v>-1.384952067857653</v>
      </c>
      <c r="AP593" s="152">
        <f>VLOOKUP(AP$2,怪物属性!$B$4:$F$29,5,FALSE)/($F593-VLOOKUP(AP$2,怪物属性!$B$4:$F$29,4,FALSE))</f>
        <v>14.906063193851409</v>
      </c>
      <c r="AQ593" s="153">
        <f>$E593/(VLOOKUP(AQ$2,怪物属性!$B$4:$F$29,3,FALSE)-$G593)/IF(AP593&lt;0,ABS(AP593),AP593)</f>
        <v>-1.4704971441574739</v>
      </c>
      <c r="AR593" s="152">
        <f>VLOOKUP(AR$2,怪物属性!$B$4:$F$29,5,FALSE)/($F593-VLOOKUP(AR$2,怪物属性!$B$4:$F$29,4,FALSE))</f>
        <v>16.802536754107813</v>
      </c>
      <c r="AS593" s="153">
        <f>$E593/(VLOOKUP(AS$2,怪物属性!$B$4:$F$29,3,FALSE)-$G593)/IF(AR593&lt;0,ABS(AR593),AR593)</f>
        <v>-1.5644117439184539</v>
      </c>
      <c r="AT593" s="152">
        <f>VLOOKUP(AT$2,怪物属性!$B$4:$F$29,5,FALSE)/($F593-VLOOKUP(AT$2,怪物属性!$B$4:$F$29,4,FALSE))</f>
        <v>18.253419147224456</v>
      </c>
      <c r="AU593" s="153">
        <f>$E593/(VLOOKUP(AU$2,怪物属性!$B$4:$F$29,3,FALSE)-$G593)/IF(AT593&lt;0,ABS(AT593),AT593)</f>
        <v>-1.8643248563914967</v>
      </c>
      <c r="AV593" s="152">
        <f>VLOOKUP(AV$2,怪物属性!$B$4:$F$29,5,FALSE)/($F593-VLOOKUP(AV$2,怪物属性!$B$4:$F$29,4,FALSE))</f>
        <v>20.406894497803588</v>
      </c>
      <c r="AW593" s="153">
        <f>$E593/(VLOOKUP(AW$2,怪物属性!$B$4:$F$29,3,FALSE)-$G593)/IF(AV593&lt;0,ABS(AV593),AV593)</f>
        <v>-2.5529576854497504</v>
      </c>
      <c r="AX593" s="152">
        <f>VLOOKUP(AX$2,怪物属性!$B$4:$F$29,5,FALSE)/($F593-VLOOKUP(AX$2,怪物属性!$B$4:$F$29,4,FALSE))</f>
        <v>22.015705018777741</v>
      </c>
      <c r="AY593" s="153">
        <f>$E593/(VLOOKUP(AY$2,怪物属性!$B$4:$F$29,3,FALSE)-$G593)/IF(AX593&lt;0,ABS(AX593),AX593)</f>
        <v>-5.2406548975088221</v>
      </c>
      <c r="AZ593" s="152">
        <f>VLOOKUP(AZ$2,怪物属性!$B$4:$F$29,5,FALSE)/($F593-VLOOKUP(AZ$2,怪物属性!$B$4:$F$29,4,FALSE))</f>
        <v>24.257209664848013</v>
      </c>
      <c r="BA593" s="153">
        <f>$E593/(VLOOKUP(BA$2,怪物属性!$B$4:$F$29,3,FALSE)-$G593)/IF(AZ593&lt;0,ABS(AZ593),AZ593)</f>
        <v>7.0620276244718703</v>
      </c>
      <c r="BB593" s="152">
        <f>VLOOKUP(BB$2,怪物属性!$B$4:$F$29,5,FALSE)/($F593-VLOOKUP(BB$2,怪物属性!$B$4:$F$29,4,FALSE))</f>
        <v>25.921402660217655</v>
      </c>
      <c r="BC593" s="153">
        <f>$E593/(VLOOKUP(BC$2,怪物属性!$B$4:$F$29,3,FALSE)-$G593)/IF(BB593&lt;0,ABS(BB593),BB593)</f>
        <v>1.6577782976791033</v>
      </c>
      <c r="BD593" s="152">
        <f>VLOOKUP(BD$2,怪物属性!$B$4:$F$29,5,FALSE)/($F593-VLOOKUP(BD$2,怪物属性!$B$4:$F$29,4,FALSE))</f>
        <v>27.969513774937386</v>
      </c>
      <c r="BE593" s="153">
        <f>$E593/(VLOOKUP(BE$2,怪物属性!$B$4:$F$29,3,FALSE)-$G593)/IF(BD593&lt;0,ABS(BD593),BD593)</f>
        <v>0.63185474690114141</v>
      </c>
    </row>
    <row r="594" spans="1:57" x14ac:dyDescent="0.15">
      <c r="A594" s="30">
        <f>VLOOKUP(B594,装备升级!W:AB,静态模拟!C594+1,FALSE)+IF(静态模拟!D594=0,0,VLOOKUP(B594,装备强化!AP:AZ,静态模拟!D594+1,FALSE))</f>
        <v>22881</v>
      </c>
      <c r="B594" s="149">
        <v>50</v>
      </c>
      <c r="C594" s="149">
        <v>4</v>
      </c>
      <c r="D594" s="149">
        <v>5</v>
      </c>
      <c r="E594" s="149">
        <f t="shared" si="28"/>
        <v>101190</v>
      </c>
      <c r="F594" s="22">
        <f t="shared" si="29"/>
        <v>33730</v>
      </c>
      <c r="G594" s="22">
        <f t="shared" si="30"/>
        <v>16865</v>
      </c>
      <c r="H594" s="152">
        <f>VLOOKUP(H$2,怪物属性!$B$4:$F$29,5,FALSE)/($F594-VLOOKUP(H$2,怪物属性!$B$4:$F$29,4,FALSE))</f>
        <v>0.32999544833864358</v>
      </c>
      <c r="I594" s="153">
        <f>$E594/(VLOOKUP(I$2,怪物属性!$B$4:$F$29,3,FALSE)-$G594)/IF(H594&lt;0,ABS(H594),H594)</f>
        <v>-20.020931908033969</v>
      </c>
      <c r="J594" s="152">
        <f>VLOOKUP(J$2,怪物属性!$B$4:$F$29,5,FALSE)/($F594-VLOOKUP(J$2,怪物属性!$B$4:$F$29,4,FALSE))</f>
        <v>0.48970251716247137</v>
      </c>
      <c r="K594" s="153">
        <f>$E594/(VLOOKUP(K$2,怪物属性!$B$4:$F$29,3,FALSE)-$G594)/IF(J594&lt;0,ABS(J594),J594)</f>
        <v>-13.874683019244442</v>
      </c>
      <c r="L594" s="152">
        <f>VLOOKUP(L$2,怪物属性!$B$4:$F$29,5,FALSE)/($F594-VLOOKUP(L$2,怪物属性!$B$4:$F$29,4,FALSE))</f>
        <v>0.77903908694851809</v>
      </c>
      <c r="M594" s="153">
        <f>$E594/(VLOOKUP(M$2,怪物属性!$B$4:$F$29,3,FALSE)-$G594)/IF(L594&lt;0,ABS(L594),L594)</f>
        <v>-8.9777983730995157</v>
      </c>
      <c r="N594" s="152">
        <f>VLOOKUP(N$2,怪物属性!$B$4:$F$29,5,FALSE)/($F594-VLOOKUP(N$2,怪物属性!$B$4:$F$29,4,FALSE))</f>
        <v>1.0196223620881155</v>
      </c>
      <c r="O594" s="153">
        <f>$E594/(VLOOKUP(O$2,怪物属性!$B$4:$F$29,3,FALSE)-$G594)/IF(N594&lt;0,ABS(N594),N594)</f>
        <v>-7.0675562791860953</v>
      </c>
      <c r="P594" s="152">
        <f>VLOOKUP(P$2,怪物属性!$B$4:$F$29,5,FALSE)/($F594-VLOOKUP(P$2,怪物属性!$B$4:$F$29,4,FALSE))</f>
        <v>1.4229110428496075</v>
      </c>
      <c r="Q594" s="153">
        <f>$E594/(VLOOKUP(Q$2,怪物属性!$B$4:$F$29,3,FALSE)-$G594)/IF(P594&lt;0,ABS(P594),P594)</f>
        <v>-5.2240340809265682</v>
      </c>
      <c r="R594" s="152">
        <f>VLOOKUP(R$2,怪物属性!$B$4:$F$29,5,FALSE)/($F594-VLOOKUP(R$2,怪物属性!$B$4:$F$29,4,FALSE))</f>
        <v>1.7580619985639809</v>
      </c>
      <c r="S594" s="153">
        <f>$E594/(VLOOKUP(S$2,怪物属性!$B$4:$F$29,3,FALSE)-$G594)/IF(R594&lt;0,ABS(R594),R594)</f>
        <v>-4.3740175622818533</v>
      </c>
      <c r="T594" s="152">
        <f>VLOOKUP(T$2,怪物属性!$B$4:$F$29,5,FALSE)/($F594-VLOOKUP(T$2,怪物属性!$B$4:$F$29,4,FALSE))</f>
        <v>2.2805827681487063</v>
      </c>
      <c r="U594" s="153">
        <f>$E594/(VLOOKUP(U$2,怪物属性!$B$4:$F$29,3,FALSE)-$G594)/IF(T594&lt;0,ABS(T594),T594)</f>
        <v>-3.4865816369373155</v>
      </c>
      <c r="V594" s="152">
        <f>VLOOKUP(V$2,怪物属性!$B$4:$F$29,5,FALSE)/($F594-VLOOKUP(V$2,怪物属性!$B$4:$F$29,4,FALSE))</f>
        <v>2.6910928616550853</v>
      </c>
      <c r="W594" s="153">
        <f>$E594/(VLOOKUP(W$2,怪物属性!$B$4:$F$29,3,FALSE)-$G594)/IF(V594&lt;0,ABS(V594),V594)</f>
        <v>-3.060044266248533</v>
      </c>
      <c r="X594" s="152">
        <f>VLOOKUP(X$2,怪物属性!$B$4:$F$29,5,FALSE)/($F594-VLOOKUP(X$2,怪物属性!$B$4:$F$29,4,FALSE))</f>
        <v>3.3334498427123385</v>
      </c>
      <c r="Y594" s="153">
        <f>$E594/(VLOOKUP(Y$2,怪物属性!$B$4:$F$29,3,FALSE)-$G594)/IF(X594&lt;0,ABS(X594),X594)</f>
        <v>-2.562115038362617</v>
      </c>
      <c r="Z594" s="152">
        <f>VLOOKUP(Z$2,怪物属性!$B$4:$F$29,5,FALSE)/($F594-VLOOKUP(Z$2,怪物属性!$B$4:$F$29,4,FALSE))</f>
        <v>3.8320278781290962</v>
      </c>
      <c r="AA594" s="153">
        <f>$E594/(VLOOKUP(AA$2,怪物属性!$B$4:$F$29,3,FALSE)-$G594)/IF(Z594&lt;0,ABS(Z594),Z594)</f>
        <v>-2.3161463109995144</v>
      </c>
      <c r="AB594" s="152">
        <f>VLOOKUP(AB$2,怪物属性!$B$4:$F$29,5,FALSE)/($F594-VLOOKUP(AB$2,怪物属性!$B$4:$F$29,4,FALSE))</f>
        <v>6.1549640002642185</v>
      </c>
      <c r="AC594" s="153">
        <f>$E594/(VLOOKUP(AC$2,怪物属性!$B$4:$F$29,3,FALSE)-$G594)/IF(AB594&lt;0,ABS(AB594),AB594)</f>
        <v>-1.7607784730324989</v>
      </c>
      <c r="AD594" s="152">
        <f>VLOOKUP(AD$2,怪物属性!$B$4:$F$29,5,FALSE)/($F594-VLOOKUP(AD$2,怪物属性!$B$4:$F$29,4,FALSE))</f>
        <v>7.0013998600139988</v>
      </c>
      <c r="AE594" s="153">
        <f>$E594/(VLOOKUP(AE$2,怪物属性!$B$4:$F$29,3,FALSE)-$G594)/IF(AD594&lt;0,ABS(AD594),AD594)</f>
        <v>-1.6566740038904029</v>
      </c>
      <c r="AF594" s="152">
        <f>VLOOKUP(AF$2,怪物属性!$B$4:$F$29,5,FALSE)/($F594-VLOOKUP(AF$2,怪物属性!$B$4:$F$29,4,FALSE))</f>
        <v>8.2641496735984923</v>
      </c>
      <c r="AG594" s="153">
        <f>$E594/(VLOOKUP(AG$2,怪物属性!$B$4:$F$29,3,FALSE)-$G594)/IF(AF594&lt;0,ABS(AF594),AF594)</f>
        <v>-1.5131554542969696</v>
      </c>
      <c r="AH594" s="152">
        <f>VLOOKUP(AH$2,怪物属性!$B$4:$F$29,5,FALSE)/($F594-VLOOKUP(AH$2,怪物属性!$B$4:$F$29,4,FALSE))</f>
        <v>9.2568632780646922</v>
      </c>
      <c r="AI594" s="153">
        <f>$E594/(VLOOKUP(AI$2,怪物属性!$B$4:$F$29,3,FALSE)-$G594)/IF(AH594&lt;0,ABS(AH594),AH594)</f>
        <v>-1.465917749903298</v>
      </c>
      <c r="AJ594" s="152">
        <f>VLOOKUP(AJ$2,怪物属性!$B$4:$F$29,5,FALSE)/($F594-VLOOKUP(AJ$2,怪物属性!$B$4:$F$29,4,FALSE))</f>
        <v>10.720582177674036</v>
      </c>
      <c r="AK594" s="153">
        <f>$E594/(VLOOKUP(AK$2,怪物属性!$B$4:$F$29,3,FALSE)-$G594)/IF(AJ594&lt;0,ABS(AJ594),AJ594)</f>
        <v>-1.3890880161893917</v>
      </c>
      <c r="AL594" s="152">
        <f>VLOOKUP(AL$2,怪物属性!$B$4:$F$29,5,FALSE)/($F594-VLOOKUP(AL$2,怪物属性!$B$4:$F$29,4,FALSE))</f>
        <v>11.907822101864388</v>
      </c>
      <c r="AM594" s="153">
        <f>$E594/(VLOOKUP(AM$2,怪物属性!$B$4:$F$29,3,FALSE)-$G594)/IF(AL594&lt;0,ABS(AL594),AL594)</f>
        <v>-1.3988107968835766</v>
      </c>
      <c r="AN594" s="152">
        <f>VLOOKUP(AN$2,怪物属性!$B$4:$F$29,5,FALSE)/($F594-VLOOKUP(AN$2,怪物属性!$B$4:$F$29,4,FALSE))</f>
        <v>13.588437642598898</v>
      </c>
      <c r="AO594" s="153">
        <f>$E594/(VLOOKUP(AO$2,怪物属性!$B$4:$F$29,3,FALSE)-$G594)/IF(AN594&lt;0,ABS(AN594),AN594)</f>
        <v>-1.383387000496316</v>
      </c>
      <c r="AP594" s="152">
        <f>VLOOKUP(AP$2,怪物属性!$B$4:$F$29,5,FALSE)/($F594-VLOOKUP(AP$2,怪物属性!$B$4:$F$29,4,FALSE))</f>
        <v>14.884877771461058</v>
      </c>
      <c r="AQ594" s="153">
        <f>$E594/(VLOOKUP(AQ$2,怪物属性!$B$4:$F$29,3,FALSE)-$G594)/IF(AP594&lt;0,ABS(AP594),AP594)</f>
        <v>-1.4679712232850231</v>
      </c>
      <c r="AR594" s="152">
        <f>VLOOKUP(AR$2,怪物属性!$B$4:$F$29,5,FALSE)/($F594-VLOOKUP(AR$2,怪物属性!$B$4:$F$29,4,FALSE))</f>
        <v>16.778353483016694</v>
      </c>
      <c r="AS594" s="153">
        <f>$E594/(VLOOKUP(AS$2,怪物属性!$B$4:$F$29,3,FALSE)-$G594)/IF(AR594&lt;0,ABS(AR594),AR594)</f>
        <v>-1.5604101186098631</v>
      </c>
      <c r="AT594" s="152">
        <f>VLOOKUP(AT$2,怪物属性!$B$4:$F$29,5,FALSE)/($F594-VLOOKUP(AT$2,怪物属性!$B$4:$F$29,4,FALSE))</f>
        <v>18.226758197619223</v>
      </c>
      <c r="AU594" s="153">
        <f>$E594/(VLOOKUP(AU$2,怪物属性!$B$4:$F$29,3,FALSE)-$G594)/IF(AT594&lt;0,ABS(AT594),AT594)</f>
        <v>-1.8567651470226361</v>
      </c>
      <c r="AV594" s="152">
        <f>VLOOKUP(AV$2,怪物属性!$B$4:$F$29,5,FALSE)/($F594-VLOOKUP(AV$2,怪物属性!$B$4:$F$29,4,FALSE))</f>
        <v>20.376551929224593</v>
      </c>
      <c r="AW594" s="153">
        <f>$E594/(VLOOKUP(AW$2,怪物属性!$B$4:$F$29,3,FALSE)-$G594)/IF(AV594&lt;0,ABS(AV594),AV594)</f>
        <v>-2.5336745490468657</v>
      </c>
      <c r="AX594" s="152">
        <f>VLOOKUP(AX$2,怪物属性!$B$4:$F$29,5,FALSE)/($F594-VLOOKUP(AX$2,怪物属性!$B$4:$F$29,4,FALSE))</f>
        <v>21.982349153441156</v>
      </c>
      <c r="AY594" s="153">
        <f>$E594/(VLOOKUP(AY$2,怪物属性!$B$4:$F$29,3,FALSE)-$G594)/IF(AX594&lt;0,ABS(AX594),AX594)</f>
        <v>-5.1375431747004061</v>
      </c>
      <c r="AZ594" s="152">
        <f>VLOOKUP(AZ$2,怪物属性!$B$4:$F$29,5,FALSE)/($F594-VLOOKUP(AZ$2,怪物属性!$B$4:$F$29,4,FALSE))</f>
        <v>24.219455252918287</v>
      </c>
      <c r="BA594" s="153">
        <f>$E594/(VLOOKUP(BA$2,怪物属性!$B$4:$F$29,3,FALSE)-$G594)/IF(AZ594&lt;0,ABS(AZ594),AZ594)</f>
        <v>7.3299053977724338</v>
      </c>
      <c r="BB594" s="152">
        <f>VLOOKUP(BB$2,怪物属性!$B$4:$F$29,5,FALSE)/($F594-VLOOKUP(BB$2,怪物属性!$B$4:$F$29,4,FALSE))</f>
        <v>25.879678068410463</v>
      </c>
      <c r="BC594" s="153">
        <f>$E594/(VLOOKUP(BC$2,怪物属性!$B$4:$F$29,3,FALSE)-$G594)/IF(BB594&lt;0,ABS(BB594),BB594)</f>
        <v>1.6766799855750276</v>
      </c>
      <c r="BD594" s="152">
        <f>VLOOKUP(BD$2,怪物属性!$B$4:$F$29,5,FALSE)/($F594-VLOOKUP(BD$2,怪物属性!$B$4:$F$29,4,FALSE))</f>
        <v>27.921286317786016</v>
      </c>
      <c r="BE594" s="153">
        <f>$E594/(VLOOKUP(BE$2,怪物属性!$B$4:$F$29,3,FALSE)-$G594)/IF(BD594&lt;0,ABS(BD594),BD594)</f>
        <v>0.63592151235897443</v>
      </c>
    </row>
    <row r="595" spans="1:57" x14ac:dyDescent="0.15">
      <c r="A595" s="30">
        <f>VLOOKUP(B595,装备升级!W:AB,静态模拟!C595+1,FALSE)+IF(静态模拟!D595=0,0,VLOOKUP(B595,装备强化!AP:AZ,静态模拟!D595+1,FALSE))</f>
        <v>31961</v>
      </c>
      <c r="B595" s="149">
        <v>50</v>
      </c>
      <c r="C595" s="149">
        <v>4</v>
      </c>
      <c r="D595" s="149">
        <v>6</v>
      </c>
      <c r="E595" s="149">
        <f t="shared" si="28"/>
        <v>101310</v>
      </c>
      <c r="F595" s="22">
        <f t="shared" si="29"/>
        <v>33770</v>
      </c>
      <c r="G595" s="22">
        <f t="shared" si="30"/>
        <v>16885</v>
      </c>
      <c r="H595" s="152">
        <f>VLOOKUP(H$2,怪物属性!$B$4:$F$29,5,FALSE)/($F595-VLOOKUP(H$2,怪物属性!$B$4:$F$29,4,FALSE))</f>
        <v>0.32959539324140019</v>
      </c>
      <c r="I595" s="153">
        <f>$E595/(VLOOKUP(I$2,怪物属性!$B$4:$F$29,3,FALSE)-$G595)/IF(H595&lt;0,ABS(H595),H595)</f>
        <v>-20.042831831345673</v>
      </c>
      <c r="J595" s="152">
        <f>VLOOKUP(J$2,怪物属性!$B$4:$F$29,5,FALSE)/($F595-VLOOKUP(J$2,怪物属性!$B$4:$F$29,4,FALSE))</f>
        <v>0.48910559195489867</v>
      </c>
      <c r="K595" s="153">
        <f>$E595/(VLOOKUP(K$2,怪物属性!$B$4:$F$29,3,FALSE)-$G595)/IF(J595&lt;0,ABS(J595),J595)</f>
        <v>-13.889437867356525</v>
      </c>
      <c r="L595" s="152">
        <f>VLOOKUP(L$2,怪物属性!$B$4:$F$29,5,FALSE)/($F595-VLOOKUP(L$2,怪物属性!$B$4:$F$29,4,FALSE))</f>
        <v>0.77808420665563527</v>
      </c>
      <c r="M595" s="153">
        <f>$E595/(VLOOKUP(M$2,怪物属性!$B$4:$F$29,3,FALSE)-$G595)/IF(L595&lt;0,ABS(L595),L595)</f>
        <v>-8.9870524814747927</v>
      </c>
      <c r="N595" s="152">
        <f>VLOOKUP(N$2,怪物属性!$B$4:$F$29,5,FALSE)/($F595-VLOOKUP(N$2,怪物属性!$B$4:$F$29,4,FALSE))</f>
        <v>1.0183655860963885</v>
      </c>
      <c r="O595" s="153">
        <f>$E595/(VLOOKUP(O$2,怪物属性!$B$4:$F$29,3,FALSE)-$G595)/IF(N595&lt;0,ABS(N595),N595)</f>
        <v>-7.0745937665615513</v>
      </c>
      <c r="P595" s="152">
        <f>VLOOKUP(P$2,怪物属性!$B$4:$F$29,5,FALSE)/($F595-VLOOKUP(P$2,怪物属性!$B$4:$F$29,4,FALSE))</f>
        <v>1.421147231088661</v>
      </c>
      <c r="Q595" s="153">
        <f>$E595/(VLOOKUP(Q$2,怪物属性!$B$4:$F$29,3,FALSE)-$G595)/IF(P595&lt;0,ABS(P595),P595)</f>
        <v>-5.2290381143619644</v>
      </c>
      <c r="R595" s="152">
        <f>VLOOKUP(R$2,怪物属性!$B$4:$F$29,5,FALSE)/($F595-VLOOKUP(R$2,怪物属性!$B$4:$F$29,4,FALSE))</f>
        <v>1.7558694228790572</v>
      </c>
      <c r="S595" s="153">
        <f>$E595/(VLOOKUP(S$2,怪物属性!$B$4:$F$29,3,FALSE)-$G595)/IF(R595&lt;0,ABS(R595),R595)</f>
        <v>-4.3780189935667071</v>
      </c>
      <c r="T595" s="152">
        <f>VLOOKUP(T$2,怪物属性!$B$4:$F$29,5,FALSE)/($F595-VLOOKUP(T$2,怪物属性!$B$4:$F$29,4,FALSE))</f>
        <v>2.277722027094832</v>
      </c>
      <c r="U595" s="153">
        <f>$E595/(VLOOKUP(U$2,怪物属性!$B$4:$F$29,3,FALSE)-$G595)/IF(T595&lt;0,ABS(T595),T595)</f>
        <v>-3.4896163212785685</v>
      </c>
      <c r="V595" s="152">
        <f>VLOOKUP(V$2,怪物属性!$B$4:$F$29,5,FALSE)/($F595-VLOOKUP(V$2,怪物属性!$B$4:$F$29,4,FALSE))</f>
        <v>2.6876971608832809</v>
      </c>
      <c r="W595" s="153">
        <f>$E595/(VLOOKUP(W$2,怪物属性!$B$4:$F$29,3,FALSE)-$G595)/IF(V595&lt;0,ABS(V595),V595)</f>
        <v>-3.0625592194702174</v>
      </c>
      <c r="X595" s="152">
        <f>VLOOKUP(X$2,怪物属性!$B$4:$F$29,5,FALSE)/($F595-VLOOKUP(X$2,怪物属性!$B$4:$F$29,4,FALSE))</f>
        <v>3.3292183681888865</v>
      </c>
      <c r="Y595" s="153">
        <f>$E595/(VLOOKUP(Y$2,怪物属性!$B$4:$F$29,3,FALSE)-$G595)/IF(X595&lt;0,ABS(X595),X595)</f>
        <v>-2.5640854580208234</v>
      </c>
      <c r="Z595" s="152">
        <f>VLOOKUP(Z$2,怪物属性!$B$4:$F$29,5,FALSE)/($F595-VLOOKUP(Z$2,怪物属性!$B$4:$F$29,4,FALSE))</f>
        <v>3.8271336888150964</v>
      </c>
      <c r="AA595" s="153">
        <f>$E595/(VLOOKUP(AA$2,怪物属性!$B$4:$F$29,3,FALSE)-$G595)/IF(Z595&lt;0,ABS(Z595),Z595)</f>
        <v>-2.3177924861379746</v>
      </c>
      <c r="AB595" s="152">
        <f>VLOOKUP(AB$2,怪物属性!$B$4:$F$29,5,FALSE)/($F595-VLOOKUP(AB$2,怪物属性!$B$4:$F$29,4,FALSE))</f>
        <v>6.1468434593310901</v>
      </c>
      <c r="AC595" s="153">
        <f>$E595/(VLOOKUP(AC$2,怪物属性!$B$4:$F$29,3,FALSE)-$G595)/IF(AB595&lt;0,ABS(AB595),AB595)</f>
        <v>-1.7614224720349099</v>
      </c>
      <c r="AD595" s="152">
        <f>VLOOKUP(AD$2,怪物属性!$B$4:$F$29,5,FALSE)/($F595-VLOOKUP(AD$2,怪物属性!$B$4:$F$29,4,FALSE))</f>
        <v>6.9920780215025129</v>
      </c>
      <c r="AE595" s="153">
        <f>$E595/(VLOOKUP(AE$2,怪物属性!$B$4:$F$29,3,FALSE)-$G595)/IF(AD595&lt;0,ABS(AD595),AD595)</f>
        <v>-1.6570510973227441</v>
      </c>
      <c r="AF595" s="152">
        <f>VLOOKUP(AF$2,怪物属性!$B$4:$F$29,5,FALSE)/($F595-VLOOKUP(AF$2,怪物属性!$B$4:$F$29,4,FALSE))</f>
        <v>8.2530411990053096</v>
      </c>
      <c r="AG595" s="153">
        <f>$E595/(VLOOKUP(AG$2,怪物属性!$B$4:$F$29,3,FALSE)-$G595)/IF(AF595&lt;0,ABS(AF595),AF595)</f>
        <v>-1.5132488769047949</v>
      </c>
      <c r="AH595" s="152">
        <f>VLOOKUP(AH$2,怪物属性!$B$4:$F$29,5,FALSE)/($F595-VLOOKUP(AH$2,怪物属性!$B$4:$F$29,4,FALSE))</f>
        <v>9.2442996742671006</v>
      </c>
      <c r="AI595" s="153">
        <f>$E595/(VLOOKUP(AI$2,怪物属性!$B$4:$F$29,3,FALSE)-$G595)/IF(AH595&lt;0,ABS(AH595),AH595)</f>
        <v>-1.465719679886536</v>
      </c>
      <c r="AJ595" s="152">
        <f>VLOOKUP(AJ$2,怪物属性!$B$4:$F$29,5,FALSE)/($F595-VLOOKUP(AJ$2,怪物属性!$B$4:$F$29,4,FALSE))</f>
        <v>10.705882352941176</v>
      </c>
      <c r="AK595" s="153">
        <f>$E595/(VLOOKUP(AK$2,怪物属性!$B$4:$F$29,3,FALSE)-$G595)/IF(AJ595&lt;0,ABS(AJ595),AJ595)</f>
        <v>-1.3885578837889916</v>
      </c>
      <c r="AL595" s="152">
        <f>VLOOKUP(AL$2,怪物属性!$B$4:$F$29,5,FALSE)/($F595-VLOOKUP(AL$2,怪物属性!$B$4:$F$29,4,FALSE))</f>
        <v>11.891308116354054</v>
      </c>
      <c r="AM595" s="153">
        <f>$E595/(VLOOKUP(AM$2,怪物属性!$B$4:$F$29,3,FALSE)-$G595)/IF(AL595&lt;0,ABS(AL595),AL595)</f>
        <v>-1.3978126714275743</v>
      </c>
      <c r="AN595" s="152">
        <f>VLOOKUP(AN$2,怪物属性!$B$4:$F$29,5,FALSE)/($F595-VLOOKUP(AN$2,怪物属性!$B$4:$F$29,4,FALSE))</f>
        <v>13.569385537523223</v>
      </c>
      <c r="AO595" s="153">
        <f>$E595/(VLOOKUP(AO$2,怪物属性!$B$4:$F$29,3,FALSE)-$G595)/IF(AN595&lt;0,ABS(AN595),AN595)</f>
        <v>-1.3818381095448407</v>
      </c>
      <c r="AP595" s="152">
        <f>VLOOKUP(AP$2,怪物属性!$B$4:$F$29,5,FALSE)/($F595-VLOOKUP(AP$2,怪物属性!$B$4:$F$29,4,FALSE))</f>
        <v>14.863752483678683</v>
      </c>
      <c r="AQ595" s="153">
        <f>$E595/(VLOOKUP(AQ$2,怪物属性!$B$4:$F$29,3,FALSE)-$G595)/IF(AP595&lt;0,ABS(AP595),AP595)</f>
        <v>-1.465471953219881</v>
      </c>
      <c r="AR595" s="152">
        <f>VLOOKUP(AR$2,怪物属性!$B$4:$F$29,5,FALSE)/($F595-VLOOKUP(AR$2,怪物属性!$B$4:$F$29,4,FALSE))</f>
        <v>16.754239724058639</v>
      </c>
      <c r="AS595" s="153">
        <f>$E595/(VLOOKUP(AS$2,怪物属性!$B$4:$F$29,3,FALSE)-$G595)/IF(AR595&lt;0,ABS(AR595),AR595)</f>
        <v>-1.5564549932859018</v>
      </c>
      <c r="AT595" s="152">
        <f>VLOOKUP(AT$2,怪物属性!$B$4:$F$29,5,FALSE)/($F595-VLOOKUP(AT$2,怪物属性!$B$4:$F$29,4,FALSE))</f>
        <v>18.200175016407787</v>
      </c>
      <c r="AU595" s="153">
        <f>$E595/(VLOOKUP(AU$2,怪物属性!$B$4:$F$29,3,FALSE)-$G595)/IF(AT595&lt;0,ABS(AT595),AT595)</f>
        <v>-1.8493122884053026</v>
      </c>
      <c r="AV595" s="152">
        <f>VLOOKUP(AV$2,怪物属性!$B$4:$F$29,5,FALSE)/($F595-VLOOKUP(AV$2,怪物属性!$B$4:$F$29,4,FALSE))</f>
        <v>20.346299458095167</v>
      </c>
      <c r="AW595" s="153">
        <f>$E595/(VLOOKUP(AW$2,怪物属性!$B$4:$F$29,3,FALSE)-$G595)/IF(AV595&lt;0,ABS(AV595),AV595)</f>
        <v>-2.5147898158113966</v>
      </c>
      <c r="AX595" s="152">
        <f>VLOOKUP(AX$2,怪物属性!$B$4:$F$29,5,FALSE)/($F595-VLOOKUP(AX$2,怪物属性!$B$4:$F$29,4,FALSE))</f>
        <v>21.949094209750008</v>
      </c>
      <c r="AY595" s="153">
        <f>$E595/(VLOOKUP(AY$2,怪物属性!$B$4:$F$29,3,FALSE)-$G595)/IF(AX595&lt;0,ABS(AX595),AX595)</f>
        <v>-5.0389522056947973</v>
      </c>
      <c r="AZ595" s="152">
        <f>VLOOKUP(AZ$2,怪物属性!$B$4:$F$29,5,FALSE)/($F595-VLOOKUP(AZ$2,怪物属性!$B$4:$F$29,4,FALSE))</f>
        <v>24.181818181818183</v>
      </c>
      <c r="BA595" s="153">
        <f>$E595/(VLOOKUP(BA$2,怪物属性!$B$4:$F$29,3,FALSE)-$G595)/IF(AZ595&lt;0,ABS(AZ595),AZ595)</f>
        <v>7.6172932330827061</v>
      </c>
      <c r="BB595" s="152">
        <f>VLOOKUP(BB$2,怪物属性!$B$4:$F$29,5,FALSE)/($F595-VLOOKUP(BB$2,怪物属性!$B$4:$F$29,4,FALSE))</f>
        <v>25.838087585375654</v>
      </c>
      <c r="BC595" s="153">
        <f>$E595/(VLOOKUP(BC$2,怪物属性!$B$4:$F$29,3,FALSE)-$G595)/IF(BB595&lt;0,ABS(BB595),BB595)</f>
        <v>1.6959151488073283</v>
      </c>
      <c r="BD595" s="152">
        <f>VLOOKUP(BD$2,怪物属性!$B$4:$F$29,5,FALSE)/($F595-VLOOKUP(BD$2,怪物属性!$B$4:$F$29,4,FALSE))</f>
        <v>27.873224890265945</v>
      </c>
      <c r="BE595" s="153">
        <f>$E595/(VLOOKUP(BE$2,怪物属性!$B$4:$F$29,3,FALSE)-$G595)/IF(BD595&lt;0,ABS(BD595),BD595)</f>
        <v>0.64001953189025751</v>
      </c>
    </row>
    <row r="596" spans="1:57" x14ac:dyDescent="0.15">
      <c r="A596" s="30">
        <f>VLOOKUP(B596,装备升级!W:AB,静态模拟!C596+1,FALSE)+IF(静态模拟!D596=0,0,VLOOKUP(B596,装备强化!AP:AZ,静态模拟!D596+1,FALSE))</f>
        <v>43918</v>
      </c>
      <c r="B596" s="149">
        <v>50</v>
      </c>
      <c r="C596" s="149">
        <v>4</v>
      </c>
      <c r="D596" s="149">
        <v>7</v>
      </c>
      <c r="E596" s="149">
        <f t="shared" si="28"/>
        <v>101430</v>
      </c>
      <c r="F596" s="22">
        <f t="shared" si="29"/>
        <v>33810</v>
      </c>
      <c r="G596" s="22">
        <f t="shared" si="30"/>
        <v>16905</v>
      </c>
      <c r="H596" s="152">
        <f>VLOOKUP(H$2,怪物属性!$B$4:$F$29,5,FALSE)/($F596-VLOOKUP(H$2,怪物属性!$B$4:$F$29,4,FALSE))</f>
        <v>0.32919630694717722</v>
      </c>
      <c r="I596" s="153">
        <f>$E596/(VLOOKUP(I$2,怪物属性!$B$4:$F$29,3,FALSE)-$G596)/IF(H596&lt;0,ABS(H596),H596)</f>
        <v>-20.064732194986124</v>
      </c>
      <c r="J596" s="152">
        <f>VLOOKUP(J$2,怪物属性!$B$4:$F$29,5,FALSE)/($F596-VLOOKUP(J$2,怪物属性!$B$4:$F$29,4,FALSE))</f>
        <v>0.4885101202252321</v>
      </c>
      <c r="K596" s="153">
        <f>$E596/(VLOOKUP(K$2,怪物属性!$B$4:$F$29,3,FALSE)-$G596)/IF(J596&lt;0,ABS(J596),J596)</f>
        <v>-13.904193246970424</v>
      </c>
      <c r="L596" s="152">
        <f>VLOOKUP(L$2,怪物属性!$B$4:$F$29,5,FALSE)/($F596-VLOOKUP(L$2,怪物属性!$B$4:$F$29,4,FALSE))</f>
        <v>0.7771316643202546</v>
      </c>
      <c r="M596" s="153">
        <f>$E596/(VLOOKUP(M$2,怪物属性!$B$4:$F$29,3,FALSE)-$G596)/IF(L596&lt;0,ABS(L596),L596)</f>
        <v>-8.9963071348940922</v>
      </c>
      <c r="N596" s="152">
        <f>VLOOKUP(N$2,怪物属性!$B$4:$F$29,5,FALSE)/($F596-VLOOKUP(N$2,怪物属性!$B$4:$F$29,4,FALSE))</f>
        <v>1.0171119044687924</v>
      </c>
      <c r="O596" s="153">
        <f>$E596/(VLOOKUP(O$2,怪物属性!$B$4:$F$29,3,FALSE)-$G596)/IF(N596&lt;0,ABS(N596),N596)</f>
        <v>-7.081631892132572</v>
      </c>
      <c r="P596" s="152">
        <f>VLOOKUP(P$2,怪物属性!$B$4:$F$29,5,FALSE)/($F596-VLOOKUP(P$2,怪物属性!$B$4:$F$29,4,FALSE))</f>
        <v>1.4193877866848246</v>
      </c>
      <c r="Q596" s="153">
        <f>$E596/(VLOOKUP(Q$2,怪物属性!$B$4:$F$29,3,FALSE)-$G596)/IF(P596&lt;0,ABS(P596),P596)</f>
        <v>-5.2340428198825553</v>
      </c>
      <c r="R596" s="152">
        <f>VLOOKUP(R$2,怪物属性!$B$4:$F$29,5,FALSE)/($F596-VLOOKUP(R$2,怪物属性!$B$4:$F$29,4,FALSE))</f>
        <v>1.753682309345125</v>
      </c>
      <c r="S596" s="153">
        <f>$E596/(VLOOKUP(S$2,怪物属性!$B$4:$F$29,3,FALSE)-$G596)/IF(R596&lt;0,ABS(R596),R596)</f>
        <v>-4.3820212135022985</v>
      </c>
      <c r="T596" s="152">
        <f>VLOOKUP(T$2,怪物属性!$B$4:$F$29,5,FALSE)/($F596-VLOOKUP(T$2,怪物属性!$B$4:$F$29,4,FALSE))</f>
        <v>2.2748684540215485</v>
      </c>
      <c r="U596" s="153">
        <f>$E596/(VLOOKUP(U$2,怪物属性!$B$4:$F$29,3,FALSE)-$G596)/IF(T596&lt;0,ABS(T596),T596)</f>
        <v>-3.4926518505025697</v>
      </c>
      <c r="V596" s="152">
        <f>VLOOKUP(V$2,怪物属性!$B$4:$F$29,5,FALSE)/($F596-VLOOKUP(V$2,怪物属性!$B$4:$F$29,4,FALSE))</f>
        <v>2.6843100189035916</v>
      </c>
      <c r="W596" s="153">
        <f>$E596/(VLOOKUP(W$2,怪物属性!$B$4:$F$29,3,FALSE)-$G596)/IF(V596&lt;0,ABS(V596),V596)</f>
        <v>-3.0650751524069793</v>
      </c>
      <c r="X596" s="152">
        <f>VLOOKUP(X$2,怪物属性!$B$4:$F$29,5,FALSE)/($F596-VLOOKUP(X$2,怪物属性!$B$4:$F$29,4,FALSE))</f>
        <v>3.3249976228962632</v>
      </c>
      <c r="Y596" s="153">
        <f>$E596/(VLOOKUP(Y$2,怪物属性!$B$4:$F$29,3,FALSE)-$G596)/IF(X596&lt;0,ABS(X596),X596)</f>
        <v>-2.5660569453806175</v>
      </c>
      <c r="Z596" s="152">
        <f>VLOOKUP(Z$2,怪物属性!$B$4:$F$29,5,FALSE)/($F596-VLOOKUP(Z$2,怪物属性!$B$4:$F$29,4,FALSE))</f>
        <v>3.8222519850760546</v>
      </c>
      <c r="AA596" s="153">
        <f>$E596/(VLOOKUP(AA$2,怪物属性!$B$4:$F$29,3,FALSE)-$G596)/IF(Z596&lt;0,ABS(Z596),Z596)</f>
        <v>-2.319439906368681</v>
      </c>
      <c r="AB596" s="152">
        <f>VLOOKUP(AB$2,怪物属性!$B$4:$F$29,5,FALSE)/($F596-VLOOKUP(AB$2,怪物属性!$B$4:$F$29,4,FALSE))</f>
        <v>6.1387443178074976</v>
      </c>
      <c r="AC596" s="153">
        <f>$E596/(VLOOKUP(AC$2,怪物属性!$B$4:$F$29,3,FALSE)-$G596)/IF(AB596&lt;0,ABS(AB596),AB596)</f>
        <v>-1.7620692174636998</v>
      </c>
      <c r="AD596" s="152">
        <f>VLOOKUP(AD$2,怪物属性!$B$4:$F$29,5,FALSE)/($F596-VLOOKUP(AD$2,怪物属性!$B$4:$F$29,4,FALSE))</f>
        <v>6.982780972642356</v>
      </c>
      <c r="AE596" s="153">
        <f>$E596/(VLOOKUP(AE$2,怪物属性!$B$4:$F$29,3,FALSE)-$G596)/IF(AD596&lt;0,ABS(AD596),AD596)</f>
        <v>-1.6574316842327494</v>
      </c>
      <c r="AF596" s="152">
        <f>VLOOKUP(AF$2,怪物属性!$B$4:$F$29,5,FALSE)/($F596-VLOOKUP(AF$2,怪物属性!$B$4:$F$29,4,FALSE))</f>
        <v>8.241962547822002</v>
      </c>
      <c r="AG596" s="153">
        <f>$E596/(VLOOKUP(AG$2,怪物属性!$B$4:$F$29,3,FALSE)-$G596)/IF(AF596&lt;0,ABS(AF596),AF596)</f>
        <v>-1.5133466467824812</v>
      </c>
      <c r="AH596" s="152">
        <f>VLOOKUP(AH$2,怪物属性!$B$4:$F$29,5,FALSE)/($F596-VLOOKUP(AH$2,怪物属性!$B$4:$F$29,4,FALSE))</f>
        <v>9.2317701274058006</v>
      </c>
      <c r="AI596" s="153">
        <f>$E596/(VLOOKUP(AI$2,怪物属性!$B$4:$F$29,3,FALSE)-$G596)/IF(AH596&lt;0,ABS(AH596),AH596)</f>
        <v>-1.4655273666901574</v>
      </c>
      <c r="AJ596" s="152">
        <f>VLOOKUP(AJ$2,怪物属性!$B$4:$F$29,5,FALSE)/($F596-VLOOKUP(AJ$2,怪物属性!$B$4:$F$29,4,FALSE))</f>
        <v>10.691222785156786</v>
      </c>
      <c r="AK596" s="153">
        <f>$E596/(VLOOKUP(AK$2,怪物属性!$B$4:$F$29,3,FALSE)-$G596)/IF(AJ596&lt;0,ABS(AJ596),AJ596)</f>
        <v>-1.3880353510650061</v>
      </c>
      <c r="AL596" s="152">
        <f>VLOOKUP(AL$2,怪物属性!$B$4:$F$29,5,FALSE)/($F596-VLOOKUP(AL$2,怪物属性!$B$4:$F$29,4,FALSE))</f>
        <v>11.874839871204514</v>
      </c>
      <c r="AM596" s="153">
        <f>$E596/(VLOOKUP(AM$2,怪物属性!$B$4:$F$29,3,FALSE)-$G596)/IF(AL596&lt;0,ABS(AL596),AL596)</f>
        <v>-1.396825652252339</v>
      </c>
      <c r="AN596" s="152">
        <f>VLOOKUP(AN$2,怪物属性!$B$4:$F$29,5,FALSE)/($F596-VLOOKUP(AN$2,怪物属性!$B$4:$F$29,4,FALSE))</f>
        <v>13.550386782876544</v>
      </c>
      <c r="AO596" s="153">
        <f>$E596/(VLOOKUP(AO$2,怪物属性!$B$4:$F$29,3,FALSE)-$G596)/IF(AN596&lt;0,ABS(AN596),AN596)</f>
        <v>-1.3803052160276437</v>
      </c>
      <c r="AP596" s="152">
        <f>VLOOKUP(AP$2,怪物属性!$B$4:$F$29,5,FALSE)/($F596-VLOOKUP(AP$2,怪物属性!$B$4:$F$29,4,FALSE))</f>
        <v>14.842687074829932</v>
      </c>
      <c r="AQ596" s="153">
        <f>$E596/(VLOOKUP(AQ$2,怪物属性!$B$4:$F$29,3,FALSE)-$G596)/IF(AP596&lt;0,ABS(AP596),AP596)</f>
        <v>-1.4629989916266932</v>
      </c>
      <c r="AR596" s="152">
        <f>VLOOKUP(AR$2,怪物属性!$B$4:$F$29,5,FALSE)/($F596-VLOOKUP(AR$2,怪物属性!$B$4:$F$29,4,FALSE))</f>
        <v>16.730195177956372</v>
      </c>
      <c r="AS596" s="153">
        <f>$E596/(VLOOKUP(AS$2,怪物属性!$B$4:$F$29,3,FALSE)-$G596)/IF(AR596&lt;0,ABS(AR596),AR596)</f>
        <v>-1.552545653478177</v>
      </c>
      <c r="AT596" s="152">
        <f>VLOOKUP(AT$2,怪物属性!$B$4:$F$29,5,FALSE)/($F596-VLOOKUP(AT$2,怪物属性!$B$4:$F$29,4,FALSE))</f>
        <v>18.173669263817082</v>
      </c>
      <c r="AU596" s="153">
        <f>$E596/(VLOOKUP(AU$2,怪物属性!$B$4:$F$29,3,FALSE)-$G596)/IF(AT596&lt;0,ABS(AT596),AT596)</f>
        <v>-1.8419641646830294</v>
      </c>
      <c r="AV596" s="152">
        <f>VLOOKUP(AV$2,怪物属性!$B$4:$F$29,5,FALSE)/($F596-VLOOKUP(AV$2,怪物属性!$B$4:$F$29,4,FALSE))</f>
        <v>20.316136683715069</v>
      </c>
      <c r="AW596" s="153">
        <f>$E596/(VLOOKUP(AW$2,怪物属性!$B$4:$F$29,3,FALSE)-$G596)/IF(AV596&lt;0,ABS(AV596),AV596)</f>
        <v>-2.4962915336483209</v>
      </c>
      <c r="AX596" s="152">
        <f>VLOOKUP(AX$2,怪物属性!$B$4:$F$29,5,FALSE)/($F596-VLOOKUP(AX$2,怪物属性!$B$4:$F$29,4,FALSE))</f>
        <v>21.91593973037272</v>
      </c>
      <c r="AY596" s="153">
        <f>$E596/(VLOOKUP(AY$2,怪物属性!$B$4:$F$29,3,FALSE)-$G596)/IF(AX596&lt;0,ABS(AX596),AX596)</f>
        <v>-4.9445921985815602</v>
      </c>
      <c r="AZ596" s="152">
        <f>VLOOKUP(AZ$2,怪物属性!$B$4:$F$29,5,FALSE)/($F596-VLOOKUP(AZ$2,怪物属性!$B$4:$F$29,4,FALSE))</f>
        <v>24.144297905352985</v>
      </c>
      <c r="BA596" s="153">
        <f>$E596/(VLOOKUP(BA$2,怪物属性!$B$4:$F$29,3,FALSE)-$G596)/IF(AZ596&lt;0,ABS(AZ596),AZ596)</f>
        <v>7.9263998166679395</v>
      </c>
      <c r="BB596" s="152">
        <f>VLOOKUP(BB$2,怪物属性!$B$4:$F$29,5,FALSE)/($F596-VLOOKUP(BB$2,怪物属性!$B$4:$F$29,4,FALSE))</f>
        <v>25.796630565583634</v>
      </c>
      <c r="BC596" s="153">
        <f>$E596/(VLOOKUP(BC$2,怪物属性!$B$4:$F$29,3,FALSE)-$G596)/IF(BB596&lt;0,ABS(BB596),BB596)</f>
        <v>1.7154925170968531</v>
      </c>
      <c r="BD596" s="152">
        <f>VLOOKUP(BD$2,怪物属性!$B$4:$F$29,5,FALSE)/($F596-VLOOKUP(BD$2,怪物属性!$B$4:$F$29,4,FALSE))</f>
        <v>27.825328636480798</v>
      </c>
      <c r="BE596" s="153">
        <f>$E596/(VLOOKUP(BE$2,怪物属性!$B$4:$F$29,3,FALSE)-$G596)/IF(BD596&lt;0,ABS(BD596),BD596)</f>
        <v>0.64414913686880348</v>
      </c>
    </row>
    <row r="597" spans="1:57" x14ac:dyDescent="0.15">
      <c r="A597" s="30">
        <f>VLOOKUP(B597,装备升级!W:AB,静态模拟!C597+1,FALSE)+IF(静态模拟!D597=0,0,VLOOKUP(B597,装备强化!AP:AZ,静态模拟!D597+1,FALSE))</f>
        <v>59506</v>
      </c>
      <c r="B597" s="149">
        <v>50</v>
      </c>
      <c r="C597" s="149">
        <v>4</v>
      </c>
      <c r="D597" s="149">
        <v>8</v>
      </c>
      <c r="E597" s="149">
        <f t="shared" si="28"/>
        <v>101550</v>
      </c>
      <c r="F597" s="22">
        <f t="shared" si="29"/>
        <v>33850</v>
      </c>
      <c r="G597" s="22">
        <f t="shared" si="30"/>
        <v>16925</v>
      </c>
      <c r="H597" s="152">
        <f>VLOOKUP(H$2,怪物属性!$B$4:$F$29,5,FALSE)/($F597-VLOOKUP(H$2,怪物属性!$B$4:$F$29,4,FALSE))</f>
        <v>0.3287981859410431</v>
      </c>
      <c r="I597" s="153">
        <f>$E597/(VLOOKUP(I$2,怪物属性!$B$4:$F$29,3,FALSE)-$G597)/IF(H597&lt;0,ABS(H597),H597)</f>
        <v>-20.086632997237071</v>
      </c>
      <c r="J597" s="152">
        <f>VLOOKUP(J$2,怪物属性!$B$4:$F$29,5,FALSE)/($F597-VLOOKUP(J$2,怪物属性!$B$4:$F$29,4,FALSE))</f>
        <v>0.48791609667122665</v>
      </c>
      <c r="K597" s="153">
        <f>$E597/(VLOOKUP(K$2,怪物属性!$B$4:$F$29,3,FALSE)-$G597)/IF(J597&lt;0,ABS(J597),J597)</f>
        <v>-13.918949155953451</v>
      </c>
      <c r="L597" s="152">
        <f>VLOOKUP(L$2,怪物属性!$B$4:$F$29,5,FALSE)/($F597-VLOOKUP(L$2,怪物属性!$B$4:$F$29,4,FALSE))</f>
        <v>0.7761814513663875</v>
      </c>
      <c r="M597" s="153">
        <f>$E597/(VLOOKUP(M$2,怪物属性!$B$4:$F$29,3,FALSE)-$G597)/IF(L597&lt;0,ABS(L597),L597)</f>
        <v>-9.0055623311064004</v>
      </c>
      <c r="N597" s="152">
        <f>VLOOKUP(N$2,怪物属性!$B$4:$F$29,5,FALSE)/($F597-VLOOKUP(N$2,怪物属性!$B$4:$F$29,4,FALSE))</f>
        <v>1.0158613057912209</v>
      </c>
      <c r="O597" s="153">
        <f>$E597/(VLOOKUP(O$2,怪物属性!$B$4:$F$29,3,FALSE)-$G597)/IF(N597&lt;0,ABS(N597),N597)</f>
        <v>-7.0886706531838222</v>
      </c>
      <c r="P597" s="152">
        <f>VLOOKUP(P$2,怪物属性!$B$4:$F$29,5,FALSE)/($F597-VLOOKUP(P$2,怪物属性!$B$4:$F$29,4,FALSE))</f>
        <v>1.4176326934372006</v>
      </c>
      <c r="Q597" s="153">
        <f>$E597/(VLOOKUP(Q$2,怪物属性!$B$4:$F$29,3,FALSE)-$G597)/IF(P597&lt;0,ABS(P597),P597)</f>
        <v>-5.2390481945390857</v>
      </c>
      <c r="R597" s="152">
        <f>VLOOKUP(R$2,怪物属性!$B$4:$F$29,5,FALSE)/($F597-VLOOKUP(R$2,怪物属性!$B$4:$F$29,4,FALSE))</f>
        <v>1.7515006375765869</v>
      </c>
      <c r="S597" s="153">
        <f>$E597/(VLOOKUP(S$2,怪物属性!$B$4:$F$29,3,FALSE)-$G597)/IF(R597&lt;0,ABS(R597),R597)</f>
        <v>-4.386024218509001</v>
      </c>
      <c r="T597" s="152">
        <f>VLOOKUP(T$2,怪物属性!$B$4:$F$29,5,FALSE)/($F597-VLOOKUP(T$2,怪物属性!$B$4:$F$29,4,FALSE))</f>
        <v>2.2720220220220222</v>
      </c>
      <c r="U597" s="153">
        <f>$E597/(VLOOKUP(U$2,怪物属性!$B$4:$F$29,3,FALSE)-$G597)/IF(T597&lt;0,ABS(T597),T597)</f>
        <v>-3.4956882206445954</v>
      </c>
      <c r="V597" s="152">
        <f>VLOOKUP(V$2,怪物属性!$B$4:$F$29,5,FALSE)/($F597-VLOOKUP(V$2,怪物属性!$B$4:$F$29,4,FALSE))</f>
        <v>2.6809314033983638</v>
      </c>
      <c r="W597" s="153">
        <f>$E597/(VLOOKUP(W$2,怪物属性!$B$4:$F$29,3,FALSE)-$G597)/IF(V597&lt;0,ABS(V597),V597)</f>
        <v>-3.0675920602982973</v>
      </c>
      <c r="X597" s="152">
        <f>VLOOKUP(X$2,怪物属性!$B$4:$F$29,5,FALSE)/($F597-VLOOKUP(X$2,怪物属性!$B$4:$F$29,4,FALSE))</f>
        <v>3.3207875660789465</v>
      </c>
      <c r="Y597" s="153">
        <f>$E597/(VLOOKUP(Y$2,怪物属性!$B$4:$F$29,3,FALSE)-$G597)/IF(X597&lt;0,ABS(X597),X597)</f>
        <v>-2.5680294950622469</v>
      </c>
      <c r="Z597" s="152">
        <f>VLOOKUP(Z$2,怪物属性!$B$4:$F$29,5,FALSE)/($F597-VLOOKUP(Z$2,怪物属性!$B$4:$F$29,4,FALSE))</f>
        <v>3.817382719194879</v>
      </c>
      <c r="AA597" s="153">
        <f>$E597/(VLOOKUP(AA$2,怪物属性!$B$4:$F$29,3,FALSE)-$G597)/IF(Z597&lt;0,ABS(Z597),Z597)</f>
        <v>-2.3210885651733939</v>
      </c>
      <c r="AB597" s="152">
        <f>VLOOKUP(AB$2,怪物属性!$B$4:$F$29,5,FALSE)/($F597-VLOOKUP(AB$2,怪物属性!$B$4:$F$29,4,FALSE))</f>
        <v>6.1306664912165276</v>
      </c>
      <c r="AC597" s="153">
        <f>$E597/(VLOOKUP(AC$2,怪物属性!$B$4:$F$29,3,FALSE)-$G597)/IF(AB597&lt;0,ABS(AB597),AB597)</f>
        <v>-1.7627186917828921</v>
      </c>
      <c r="AD597" s="152">
        <f>VLOOKUP(AD$2,怪物属性!$B$4:$F$29,5,FALSE)/($F597-VLOOKUP(AD$2,怪物属性!$B$4:$F$29,4,FALSE))</f>
        <v>6.9735086146798126</v>
      </c>
      <c r="AE597" s="153">
        <f>$E597/(VLOOKUP(AE$2,怪物属性!$B$4:$F$29,3,FALSE)-$G597)/IF(AD597&lt;0,ABS(AD597),AD597)</f>
        <v>-1.6578157407578664</v>
      </c>
      <c r="AF597" s="152">
        <f>VLOOKUP(AF$2,怪物属性!$B$4:$F$29,5,FALSE)/($F597-VLOOKUP(AF$2,怪物属性!$B$4:$F$29,4,FALSE))</f>
        <v>8.2309136001072449</v>
      </c>
      <c r="AG597" s="153">
        <f>$E597/(VLOOKUP(AG$2,怪物属性!$B$4:$F$29,3,FALSE)-$G597)/IF(AF597&lt;0,ABS(AF597),AF597)</f>
        <v>-1.51344873193344</v>
      </c>
      <c r="AH597" s="152">
        <f>VLOOKUP(AH$2,怪物属性!$B$4:$F$29,5,FALSE)/($F597-VLOOKUP(AH$2,怪物属性!$B$4:$F$29,4,FALSE))</f>
        <v>9.2192744991878719</v>
      </c>
      <c r="AI597" s="153">
        <f>$E597/(VLOOKUP(AI$2,怪物属性!$B$4:$F$29,3,FALSE)-$G597)/IF(AH597&lt;0,ABS(AH597),AH597)</f>
        <v>-1.4653407643637542</v>
      </c>
      <c r="AJ597" s="152">
        <f>VLOOKUP(AJ$2,怪物属性!$B$4:$F$29,5,FALSE)/($F597-VLOOKUP(AJ$2,怪物属性!$B$4:$F$29,4,FALSE))</f>
        <v>10.676603309175441</v>
      </c>
      <c r="AK597" s="153">
        <f>$E597/(VLOOKUP(AK$2,怪物属性!$B$4:$F$29,3,FALSE)-$G597)/IF(AJ597&lt;0,ABS(AJ597),AJ597)</f>
        <v>-1.3875203514994796</v>
      </c>
      <c r="AL597" s="152">
        <f>VLOOKUP(AL$2,怪物属性!$B$4:$F$29,5,FALSE)/($F597-VLOOKUP(AL$2,怪物属性!$B$4:$F$29,4,FALSE))</f>
        <v>11.858417176641428</v>
      </c>
      <c r="AM597" s="153">
        <f>$E597/(VLOOKUP(AM$2,怪物属性!$B$4:$F$29,3,FALSE)-$G597)/IF(AL597&lt;0,ABS(AL597),AL597)</f>
        <v>-1.3958496307389883</v>
      </c>
      <c r="AN597" s="152">
        <f>VLOOKUP(AN$2,怪物属性!$B$4:$F$29,5,FALSE)/($F597-VLOOKUP(AN$2,怪物属性!$B$4:$F$29,4,FALSE))</f>
        <v>13.531441154881332</v>
      </c>
      <c r="AO597" s="153">
        <f>$E597/(VLOOKUP(AO$2,怪物属性!$B$4:$F$29,3,FALSE)-$G597)/IF(AN597&lt;0,ABS(AN597),AN597)</f>
        <v>-1.3787881435996834</v>
      </c>
      <c r="AP597" s="152">
        <f>VLOOKUP(AP$2,怪物属性!$B$4:$F$29,5,FALSE)/($F597-VLOOKUP(AP$2,怪物属性!$B$4:$F$29,4,FALSE))</f>
        <v>14.821681290687801</v>
      </c>
      <c r="AQ597" s="153">
        <f>$E597/(VLOOKUP(AQ$2,怪物属性!$B$4:$F$29,3,FALSE)-$G597)/IF(AP597&lt;0,ABS(AP597),AP597)</f>
        <v>-1.4605520020082705</v>
      </c>
      <c r="AR597" s="152">
        <f>VLOOKUP(AR$2,怪物属性!$B$4:$F$29,5,FALSE)/($F597-VLOOKUP(AR$2,怪物属性!$B$4:$F$29,4,FALSE))</f>
        <v>16.70621954714818</v>
      </c>
      <c r="AS597" s="153">
        <f>$E597/(VLOOKUP(AS$2,怪物属性!$B$4:$F$29,3,FALSE)-$G597)/IF(AR597&lt;0,ABS(AR597),AR597)</f>
        <v>-1.5486813992807076</v>
      </c>
      <c r="AT597" s="152">
        <f>VLOOKUP(AT$2,怪物属性!$B$4:$F$29,5,FALSE)/($F597-VLOOKUP(AT$2,怪物属性!$B$4:$F$29,4,FALSE))</f>
        <v>18.147240602050463</v>
      </c>
      <c r="AU597" s="153">
        <f>$E597/(VLOOKUP(AU$2,怪物属性!$B$4:$F$29,3,FALSE)-$G597)/IF(AT597&lt;0,ABS(AT597),AT597)</f>
        <v>-1.8347187154972251</v>
      </c>
      <c r="AV597" s="152">
        <f>VLOOKUP(AV$2,怪物属性!$B$4:$F$29,5,FALSE)/($F597-VLOOKUP(AV$2,怪物属性!$B$4:$F$29,4,FALSE))</f>
        <v>20.286063207756644</v>
      </c>
      <c r="AW597" s="153">
        <f>$E597/(VLOOKUP(AW$2,怪物属性!$B$4:$F$29,3,FALSE)-$G597)/IF(AV597&lt;0,ABS(AV597),AV597)</f>
        <v>-2.4781682238129132</v>
      </c>
      <c r="AX597" s="152">
        <f>VLOOKUP(AX$2,怪物属性!$B$4:$F$29,5,FALSE)/($F597-VLOOKUP(AX$2,怪物属性!$B$4:$F$29,4,FALSE))</f>
        <v>21.882885260736774</v>
      </c>
      <c r="AY597" s="153">
        <f>$E597/(VLOOKUP(AY$2,怪物属性!$B$4:$F$29,3,FALSE)-$G597)/IF(AX597&lt;0,ABS(AX597),AX597)</f>
        <v>-4.8541976118193331</v>
      </c>
      <c r="AZ597" s="152">
        <f>VLOOKUP(AZ$2,怪物属性!$B$4:$F$29,5,FALSE)/($F597-VLOOKUP(AZ$2,怪物属性!$B$4:$F$29,4,FALSE))</f>
        <v>24.106893880712626</v>
      </c>
      <c r="BA597" s="153">
        <f>$E597/(VLOOKUP(BA$2,怪物属性!$B$4:$F$29,3,FALSE)-$G597)/IF(AZ597&lt;0,ABS(AZ597),AZ597)</f>
        <v>8.2597802953840116</v>
      </c>
      <c r="BB597" s="152">
        <f>VLOOKUP(BB$2,怪物属性!$B$4:$F$29,5,FALSE)/($F597-VLOOKUP(BB$2,怪物属性!$B$4:$F$29,4,FALSE))</f>
        <v>25.755306367641168</v>
      </c>
      <c r="BC597" s="153">
        <f>$E597/(VLOOKUP(BC$2,怪物属性!$B$4:$F$29,3,FALSE)-$G597)/IF(BB597&lt;0,ABS(BB597),BB597)</f>
        <v>1.7354211275489857</v>
      </c>
      <c r="BD597" s="152">
        <f>VLOOKUP(BD$2,怪物属性!$B$4:$F$29,5,FALSE)/($F597-VLOOKUP(BD$2,怪物属性!$B$4:$F$29,4,FALSE))</f>
        <v>27.777596706407067</v>
      </c>
      <c r="BE597" s="153">
        <f>$E597/(VLOOKUP(BE$2,怪物属性!$B$4:$F$29,3,FALSE)-$G597)/IF(BD597&lt;0,ABS(BD597),BD597)</f>
        <v>0.64831066336959664</v>
      </c>
    </row>
    <row r="598" spans="1:57" x14ac:dyDescent="0.15">
      <c r="A598" s="30">
        <f>VLOOKUP(B598,装备升级!W:AB,静态模拟!C598+1,FALSE)+IF(静态模拟!D598=0,0,VLOOKUP(B598,装备强化!AP:AZ,静态模拟!D598+1,FALSE))</f>
        <v>79578</v>
      </c>
      <c r="B598" s="149">
        <v>50</v>
      </c>
      <c r="C598" s="149">
        <v>4</v>
      </c>
      <c r="D598" s="149">
        <v>9</v>
      </c>
      <c r="E598" s="149">
        <f t="shared" si="28"/>
        <v>101670</v>
      </c>
      <c r="F598" s="22">
        <f t="shared" si="29"/>
        <v>33890</v>
      </c>
      <c r="G598" s="22">
        <f t="shared" si="30"/>
        <v>16945</v>
      </c>
      <c r="H598" s="152">
        <f>VLOOKUP(H$2,怪物属性!$B$4:$F$29,5,FALSE)/($F598-VLOOKUP(H$2,怪物属性!$B$4:$F$29,4,FALSE))</f>
        <v>0.32840102672504906</v>
      </c>
      <c r="I598" s="153">
        <f>$E598/(VLOOKUP(I$2,怪物属性!$B$4:$F$29,3,FALSE)-$G598)/IF(H598&lt;0,ABS(H598),H598)</f>
        <v>-20.108534236389211</v>
      </c>
      <c r="J598" s="152">
        <f>VLOOKUP(J$2,怪物属性!$B$4:$F$29,5,FALSE)/($F598-VLOOKUP(J$2,怪物属性!$B$4:$F$29,4,FALSE))</f>
        <v>0.48732351601639595</v>
      </c>
      <c r="K598" s="153">
        <f>$E598/(VLOOKUP(K$2,怪物属性!$B$4:$F$29,3,FALSE)-$G598)/IF(J598&lt;0,ABS(J598),J598)</f>
        <v>-13.93370559218431</v>
      </c>
      <c r="L598" s="152">
        <f>VLOOKUP(L$2,怪物属性!$B$4:$F$29,5,FALSE)/($F598-VLOOKUP(L$2,怪物属性!$B$4:$F$29,4,FALSE))</f>
        <v>0.77523355925993775</v>
      </c>
      <c r="M598" s="153">
        <f>$E598/(VLOOKUP(M$2,怪物属性!$B$4:$F$29,3,FALSE)-$G598)/IF(L598&lt;0,ABS(L598),L598)</f>
        <v>-9.0148180678730938</v>
      </c>
      <c r="N598" s="152">
        <f>VLOOKUP(N$2,怪物属性!$B$4:$F$29,5,FALSE)/($F598-VLOOKUP(N$2,怪物属性!$B$4:$F$29,4,FALSE))</f>
        <v>1.0146137787056368</v>
      </c>
      <c r="O598" s="153">
        <f>$E598/(VLOOKUP(O$2,怪物属性!$B$4:$F$29,3,FALSE)-$G598)/IF(N598&lt;0,ABS(N598),N598)</f>
        <v>-7.0957100470153378</v>
      </c>
      <c r="P598" s="152">
        <f>VLOOKUP(P$2,怪物属性!$B$4:$F$29,5,FALSE)/($F598-VLOOKUP(P$2,怪物属性!$B$4:$F$29,4,FALSE))</f>
        <v>1.4158819352249221</v>
      </c>
      <c r="Q598" s="153">
        <f>$E598/(VLOOKUP(Q$2,怪物属性!$B$4:$F$29,3,FALSE)-$G598)/IF(P598&lt;0,ABS(P598),P598)</f>
        <v>-5.2440542353995392</v>
      </c>
      <c r="R598" s="152">
        <f>VLOOKUP(R$2,怪物属性!$B$4:$F$29,5,FALSE)/($F598-VLOOKUP(R$2,怪物属性!$B$4:$F$29,4,FALSE))</f>
        <v>1.7493243872891622</v>
      </c>
      <c r="S598" s="153">
        <f>$E598/(VLOOKUP(S$2,怪物属性!$B$4:$F$29,3,FALSE)-$G598)/IF(R598&lt;0,ABS(R598),R598)</f>
        <v>-4.3900280050288245</v>
      </c>
      <c r="T598" s="152">
        <f>VLOOKUP(T$2,怪物属性!$B$4:$F$29,5,FALSE)/($F598-VLOOKUP(T$2,怪物属性!$B$4:$F$29,4,FALSE))</f>
        <v>2.269182704323919</v>
      </c>
      <c r="U598" s="153">
        <f>$E598/(VLOOKUP(U$2,怪物属性!$B$4:$F$29,3,FALSE)-$G598)/IF(T598&lt;0,ABS(T598),T598)</f>
        <v>-3.4987254277646902</v>
      </c>
      <c r="V598" s="152">
        <f>VLOOKUP(V$2,怪物属性!$B$4:$F$29,5,FALSE)/($F598-VLOOKUP(V$2,怪物属性!$B$4:$F$29,4,FALSE))</f>
        <v>2.6775612822124448</v>
      </c>
      <c r="W598" s="153">
        <f>$E598/(VLOOKUP(W$2,怪物属性!$B$4:$F$29,3,FALSE)-$G598)/IF(V598&lt;0,ABS(V598),V598)</f>
        <v>-3.0701099384144457</v>
      </c>
      <c r="X598" s="152">
        <f>VLOOKUP(X$2,怪物属性!$B$4:$F$29,5,FALSE)/($F598-VLOOKUP(X$2,怪物属性!$B$4:$F$29,4,FALSE))</f>
        <v>3.3165881571875691</v>
      </c>
      <c r="Y598" s="153">
        <f>$E598/(VLOOKUP(Y$2,怪物属性!$B$4:$F$29,3,FALSE)-$G598)/IF(X598&lt;0,ABS(X598),X598)</f>
        <v>-2.5700031017220404</v>
      </c>
      <c r="Z598" s="152">
        <f>VLOOKUP(Z$2,怪物属性!$B$4:$F$29,5,FALSE)/($F598-VLOOKUP(Z$2,怪物属性!$B$4:$F$29,4,FALSE))</f>
        <v>3.8125258436973186</v>
      </c>
      <c r="AA598" s="153">
        <f>$E598/(VLOOKUP(AA$2,怪物属性!$B$4:$F$29,3,FALSE)-$G598)/IF(Z598&lt;0,ABS(Z598),Z598)</f>
        <v>-2.322738456079295</v>
      </c>
      <c r="AB598" s="152">
        <f>VLOOKUP(AB$2,怪物属性!$B$4:$F$29,5,FALSE)/($F598-VLOOKUP(AB$2,怪物属性!$B$4:$F$29,4,FALSE))</f>
        <v>6.1226098955253301</v>
      </c>
      <c r="AC598" s="153">
        <f>$E598/(VLOOKUP(AC$2,怪物属性!$B$4:$F$29,3,FALSE)-$G598)/IF(AB598&lt;0,ABS(AB598),AB598)</f>
        <v>-1.7633708776054813</v>
      </c>
      <c r="AD598" s="152">
        <f>VLOOKUP(AD$2,怪物属性!$B$4:$F$29,5,FALSE)/($F598-VLOOKUP(AD$2,怪物属性!$B$4:$F$29,4,FALSE))</f>
        <v>6.964260849385008</v>
      </c>
      <c r="AE598" s="153">
        <f>$E598/(VLOOKUP(AE$2,怪物属性!$B$4:$F$29,3,FALSE)-$G598)/IF(AD598&lt;0,ABS(AD598),AD598)</f>
        <v>-1.6582032432523763</v>
      </c>
      <c r="AF598" s="152">
        <f>VLOOKUP(AF$2,怪物属性!$B$4:$F$29,5,FALSE)/($F598-VLOOKUP(AF$2,怪物属性!$B$4:$F$29,4,FALSE))</f>
        <v>8.219894236562018</v>
      </c>
      <c r="AG598" s="153">
        <f>$E598/(VLOOKUP(AG$2,怪物属性!$B$4:$F$29,3,FALSE)-$G598)/IF(AF598&lt;0,ABS(AF598),AF598)</f>
        <v>-1.5135551006743135</v>
      </c>
      <c r="AH598" s="152">
        <f>VLOOKUP(AH$2,怪物属性!$B$4:$F$29,5,FALSE)/($F598-VLOOKUP(AH$2,怪物属性!$B$4:$F$29,4,FALSE))</f>
        <v>9.2068126520681268</v>
      </c>
      <c r="AI598" s="153">
        <f>$E598/(VLOOKUP(AI$2,怪物属性!$B$4:$F$29,3,FALSE)-$G598)/IF(AH598&lt;0,ABS(AH598),AH598)</f>
        <v>-1.4651598274446487</v>
      </c>
      <c r="AJ598" s="152">
        <f>VLOOKUP(AJ$2,怪物属性!$B$4:$F$29,5,FALSE)/($F598-VLOOKUP(AJ$2,怪物属性!$B$4:$F$29,4,FALSE))</f>
        <v>10.66202376075379</v>
      </c>
      <c r="AK598" s="153">
        <f>$E598/(VLOOKUP(AK$2,怪物属性!$B$4:$F$29,3,FALSE)-$G598)/IF(AJ598&lt;0,ABS(AJ598),AJ598)</f>
        <v>-1.3870128193484836</v>
      </c>
      <c r="AL598" s="152">
        <f>VLOOKUP(AL$2,怪物属性!$B$4:$F$29,5,FALSE)/($F598-VLOOKUP(AL$2,怪物属性!$B$4:$F$29,4,FALSE))</f>
        <v>11.842039843938819</v>
      </c>
      <c r="AM598" s="153">
        <f>$E598/(VLOOKUP(AM$2,怪物属性!$B$4:$F$29,3,FALSE)-$G598)/IF(AL598&lt;0,ABS(AL598),AL598)</f>
        <v>-1.3948844996804204</v>
      </c>
      <c r="AN598" s="152">
        <f>VLOOKUP(AN$2,怪物属性!$B$4:$F$29,5,FALSE)/($F598-VLOOKUP(AN$2,怪物属性!$B$4:$F$29,4,FALSE))</f>
        <v>13.512548431009808</v>
      </c>
      <c r="AO598" s="153">
        <f>$E598/(VLOOKUP(AO$2,怪物属性!$B$4:$F$29,3,FALSE)-$G598)/IF(AN598&lt;0,ABS(AN598),AN598)</f>
        <v>-1.3772867184983113</v>
      </c>
      <c r="AP598" s="152">
        <f>VLOOKUP(AP$2,怪物属性!$B$4:$F$29,5,FALSE)/($F598-VLOOKUP(AP$2,怪物属性!$B$4:$F$29,4,FALSE))</f>
        <v>14.800734878462409</v>
      </c>
      <c r="AQ598" s="153">
        <f>$E598/(VLOOKUP(AQ$2,怪物属性!$B$4:$F$29,3,FALSE)-$G598)/IF(AP598&lt;0,ABS(AP598),AP598)</f>
        <v>-1.4581306535816605</v>
      </c>
      <c r="AR598" s="152">
        <f>VLOOKUP(AR$2,怪物属性!$B$4:$F$29,5,FALSE)/($F598-VLOOKUP(AR$2,怪物属性!$B$4:$F$29,4,FALSE))</f>
        <v>16.682312535775615</v>
      </c>
      <c r="AS598" s="153">
        <f>$E598/(VLOOKUP(AS$2,怪物属性!$B$4:$F$29,3,FALSE)-$G598)/IF(AR598&lt;0,ABS(AR598),AR598)</f>
        <v>-1.5448615449807903</v>
      </c>
      <c r="AT598" s="152">
        <f>VLOOKUP(AT$2,怪物属性!$B$4:$F$29,5,FALSE)/($F598-VLOOKUP(AT$2,怪物属性!$B$4:$F$29,4,FALSE))</f>
        <v>18.120888695273361</v>
      </c>
      <c r="AU598" s="153">
        <f>$E598/(VLOOKUP(AU$2,怪物属性!$B$4:$F$29,3,FALSE)-$G598)/IF(AT598&lt;0,ABS(AT598),AT598)</f>
        <v>-1.8275739341794253</v>
      </c>
      <c r="AV598" s="152">
        <f>VLOOKUP(AV$2,怪物属性!$B$4:$F$29,5,FALSE)/($F598-VLOOKUP(AV$2,怪物属性!$B$4:$F$29,4,FALSE))</f>
        <v>20.256078634247284</v>
      </c>
      <c r="AW598" s="153">
        <f>$E598/(VLOOKUP(AW$2,怪物属性!$B$4:$F$29,3,FALSE)-$G598)/IF(AV598&lt;0,ABS(AV598),AV598)</f>
        <v>-2.4604088577073018</v>
      </c>
      <c r="AX598" s="152">
        <f>VLOOKUP(AX$2,怪物属性!$B$4:$F$29,5,FALSE)/($F598-VLOOKUP(AX$2,怪物属性!$B$4:$F$29,4,FALSE))</f>
        <v>21.849930349007945</v>
      </c>
      <c r="AY598" s="153">
        <f>$E598/(VLOOKUP(AY$2,怪物属性!$B$4:$F$29,3,FALSE)-$G598)/IF(AX598&lt;0,ABS(AX598),AX598)</f>
        <v>-4.7675246695668649</v>
      </c>
      <c r="AZ598" s="152">
        <f>VLOOKUP(AZ$2,怪物属性!$B$4:$F$29,5,FALSE)/($F598-VLOOKUP(AZ$2,怪物属性!$B$4:$F$29,4,FALSE))</f>
        <v>24.069605568445475</v>
      </c>
      <c r="BA598" s="153">
        <f>$E598/(VLOOKUP(BA$2,怪物属性!$B$4:$F$29,3,FALSE)-$G598)/IF(AZ598&lt;0,ABS(AZ598),AZ598)</f>
        <v>8.6204069829204091</v>
      </c>
      <c r="BB598" s="152">
        <f>VLOOKUP(BB$2,怪物属性!$B$4:$F$29,5,FALSE)/($F598-VLOOKUP(BB$2,怪物属性!$B$4:$F$29,4,FALSE))</f>
        <v>25.714114354258296</v>
      </c>
      <c r="BC598" s="153">
        <f>$E598/(VLOOKUP(BC$2,怪物属性!$B$4:$F$29,3,FALSE)-$G598)/IF(BB598&lt;0,ABS(BB598),BB598)</f>
        <v>1.7557103383030503</v>
      </c>
      <c r="BD598" s="152">
        <f>VLOOKUP(BD$2,怪物属性!$B$4:$F$29,5,FALSE)/($F598-VLOOKUP(BD$2,怪物属性!$B$4:$F$29,4,FALSE))</f>
        <v>27.730028255843823</v>
      </c>
      <c r="BE598" s="153">
        <f>$E598/(VLOOKUP(BE$2,怪物属性!$B$4:$F$29,3,FALSE)-$G598)/IF(BD598&lt;0,ABS(BD598),BD598)</f>
        <v>0.65250445225245801</v>
      </c>
    </row>
    <row r="599" spans="1:57" x14ac:dyDescent="0.15">
      <c r="A599" s="30">
        <f>VLOOKUP(B599,装备升级!W:AB,静态模拟!C599+1,FALSE)+IF(静态模拟!D599=0,0,VLOOKUP(B599,装备强化!AP:AZ,静态模拟!D599+1,FALSE))</f>
        <v>106893</v>
      </c>
      <c r="B599" s="149">
        <v>50</v>
      </c>
      <c r="C599" s="149">
        <v>4</v>
      </c>
      <c r="D599" s="149">
        <v>10</v>
      </c>
      <c r="E599" s="149">
        <f t="shared" si="28"/>
        <v>101790</v>
      </c>
      <c r="F599" s="22">
        <f t="shared" si="29"/>
        <v>33930</v>
      </c>
      <c r="G599" s="22">
        <f t="shared" si="30"/>
        <v>16965</v>
      </c>
      <c r="H599" s="152">
        <f>VLOOKUP(H$2,怪物属性!$B$4:$F$29,5,FALSE)/($F599-VLOOKUP(H$2,怪物属性!$B$4:$F$29,4,FALSE))</f>
        <v>0.32800482581812695</v>
      </c>
      <c r="I599" s="153">
        <f>$E599/(VLOOKUP(I$2,怪物属性!$B$4:$F$29,3,FALSE)-$G599)/IF(H599&lt;0,ABS(H599),H599)</f>
        <v>-20.130435910742086</v>
      </c>
      <c r="J599" s="152">
        <f>VLOOKUP(J$2,怪物属性!$B$4:$F$29,5,FALSE)/($F599-VLOOKUP(J$2,怪物属性!$B$4:$F$29,4,FALSE))</f>
        <v>0.48673237300985595</v>
      </c>
      <c r="K599" s="153">
        <f>$E599/(VLOOKUP(K$2,怪物属性!$B$4:$F$29,3,FALSE)-$G599)/IF(J599&lt;0,ABS(J599),J599)</f>
        <v>-13.948462553553028</v>
      </c>
      <c r="L599" s="152">
        <f>VLOOKUP(L$2,怪物属性!$B$4:$F$29,5,FALSE)/($F599-VLOOKUP(L$2,怪物属性!$B$4:$F$29,4,FALSE))</f>
        <v>0.77428797950844663</v>
      </c>
      <c r="M599" s="153">
        <f>$E599/(VLOOKUP(M$2,怪物属性!$B$4:$F$29,3,FALSE)-$G599)/IF(L599&lt;0,ABS(L599),L599)</f>
        <v>-9.0240743429678343</v>
      </c>
      <c r="N599" s="152">
        <f>VLOOKUP(N$2,怪物属性!$B$4:$F$29,5,FALSE)/($F599-VLOOKUP(N$2,怪物属性!$B$4:$F$29,4,FALSE))</f>
        <v>1.0133693119097265</v>
      </c>
      <c r="O599" s="153">
        <f>$E599/(VLOOKUP(O$2,怪物属性!$B$4:$F$29,3,FALSE)-$G599)/IF(N599&lt;0,ABS(N599),N599)</f>
        <v>-7.1027500709424398</v>
      </c>
      <c r="P599" s="152">
        <f>VLOOKUP(P$2,怪物属性!$B$4:$F$29,5,FALSE)/($F599-VLOOKUP(P$2,怪物属性!$B$4:$F$29,4,FALSE))</f>
        <v>1.4141354960066608</v>
      </c>
      <c r="Q599" s="153">
        <f>$E599/(VLOOKUP(Q$2,怪物属性!$B$4:$F$29,3,FALSE)-$G599)/IF(P599&lt;0,ABS(P599),P599)</f>
        <v>-5.2490609395489978</v>
      </c>
      <c r="R599" s="152">
        <f>VLOOKUP(R$2,怪物属性!$B$4:$F$29,5,FALSE)/($F599-VLOOKUP(R$2,怪物属性!$B$4:$F$29,4,FALSE))</f>
        <v>1.7471535382992585</v>
      </c>
      <c r="S599" s="153">
        <f>$E599/(VLOOKUP(S$2,怪物属性!$B$4:$F$29,3,FALSE)-$G599)/IF(R599&lt;0,ABS(R599),R599)</f>
        <v>-4.3940325695252422</v>
      </c>
      <c r="T599" s="152">
        <f>VLOOKUP(T$2,怪物属性!$B$4:$F$29,5,FALSE)/($F599-VLOOKUP(T$2,怪物属性!$B$4:$F$29,4,FALSE))</f>
        <v>2.2663504742885672</v>
      </c>
      <c r="U599" s="153">
        <f>$E599/(VLOOKUP(U$2,怪物属性!$B$4:$F$29,3,FALSE)-$G599)/IF(T599&lt;0,ABS(T599),T599)</f>
        <v>-3.501763467947471</v>
      </c>
      <c r="V599" s="152">
        <f>VLOOKUP(V$2,怪物属性!$B$4:$F$29,5,FALSE)/($F599-VLOOKUP(V$2,怪物属性!$B$4:$F$29,4,FALSE))</f>
        <v>2.6741996233521657</v>
      </c>
      <c r="W599" s="153">
        <f>$E599/(VLOOKUP(W$2,怪物属性!$B$4:$F$29,3,FALSE)-$G599)/IF(V599&lt;0,ABS(V599),V599)</f>
        <v>-3.0726287820562384</v>
      </c>
      <c r="X599" s="152">
        <f>VLOOKUP(X$2,怪物属性!$B$4:$F$29,5,FALSE)/($F599-VLOOKUP(X$2,怪物属性!$B$4:$F$29,4,FALSE))</f>
        <v>3.3123993558776168</v>
      </c>
      <c r="Y599" s="153">
        <f>$E599/(VLOOKUP(Y$2,怪物属性!$B$4:$F$29,3,FALSE)-$G599)/IF(X599&lt;0,ABS(X599),X599)</f>
        <v>-2.5719777600521074</v>
      </c>
      <c r="Z599" s="152">
        <f>VLOOKUP(Z$2,怪物属性!$B$4:$F$29,5,FALSE)/($F599-VLOOKUP(Z$2,怪物属性!$B$4:$F$29,4,FALSE))</f>
        <v>3.8076813113504242</v>
      </c>
      <c r="AA599" s="153">
        <f>$E599/(VLOOKUP(AA$2,怪物属性!$B$4:$F$29,3,FALSE)-$G599)/IF(Z599&lt;0,ABS(Z599),Z599)</f>
        <v>-2.3243895726585877</v>
      </c>
      <c r="AB599" s="152">
        <f>VLOOKUP(AB$2,怪物属性!$B$4:$F$29,5,FALSE)/($F599-VLOOKUP(AB$2,怪物属性!$B$4:$F$29,4,FALSE))</f>
        <v>6.1145744471422008</v>
      </c>
      <c r="AC599" s="153">
        <f>$E599/(VLOOKUP(AC$2,怪物属性!$B$4:$F$29,3,FALSE)-$G599)/IF(AB599&lt;0,ABS(AB599),AB599)</f>
        <v>-1.7640257576918572</v>
      </c>
      <c r="AD599" s="152">
        <f>VLOOKUP(AD$2,怪物属性!$B$4:$F$29,5,FALSE)/($F599-VLOOKUP(AD$2,怪物属性!$B$4:$F$29,4,FALSE))</f>
        <v>6.9550375790484393</v>
      </c>
      <c r="AE599" s="153">
        <f>$E599/(VLOOKUP(AE$2,怪物属性!$B$4:$F$29,3,FALSE)-$G599)/IF(AD599&lt;0,ABS(AD599),AD599)</f>
        <v>-1.6585941682849372</v>
      </c>
      <c r="AF599" s="152">
        <f>VLOOKUP(AF$2,怪物属性!$B$4:$F$29,5,FALSE)/($F599-VLOOKUP(AF$2,怪物属性!$B$4:$F$29,4,FALSE))</f>
        <v>8.2089043385253024</v>
      </c>
      <c r="AG599" s="153">
        <f>$E599/(VLOOKUP(AG$2,怪物属性!$B$4:$F$29,3,FALSE)-$G599)/IF(AF599&lt;0,ABS(AF599),AF599)</f>
        <v>-1.5136657216311524</v>
      </c>
      <c r="AH599" s="152">
        <f>VLOOKUP(AH$2,怪物属性!$B$4:$F$29,5,FALSE)/($F599-VLOOKUP(AH$2,怪物属性!$B$4:$F$29,4,FALSE))</f>
        <v>9.1943844492440601</v>
      </c>
      <c r="AI599" s="153">
        <f>$E599/(VLOOKUP(AI$2,怪物属性!$B$4:$F$29,3,FALSE)-$G599)/IF(AH599&lt;0,ABS(AH599),AH599)</f>
        <v>-1.4649845109514414</v>
      </c>
      <c r="AJ599" s="152">
        <f>VLOOKUP(AJ$2,怪物属性!$B$4:$F$29,5,FALSE)/($F599-VLOOKUP(AJ$2,怪物属性!$B$4:$F$29,4,FALSE))</f>
        <v>10.647483976544388</v>
      </c>
      <c r="AK599" s="153">
        <f>$E599/(VLOOKUP(AK$2,怪物属性!$B$4:$F$29,3,FALSE)-$G599)/IF(AJ599&lt;0,ABS(AJ599),AJ599)</f>
        <v>-1.3865126896308912</v>
      </c>
      <c r="AL599" s="152">
        <f>VLOOKUP(AL$2,怪物属性!$B$4:$F$29,5,FALSE)/($F599-VLOOKUP(AL$2,怪物属性!$B$4:$F$29,4,FALSE))</f>
        <v>11.825707685411855</v>
      </c>
      <c r="AM599" s="153">
        <f>$E599/(VLOOKUP(AM$2,怪物属性!$B$4:$F$29,3,FALSE)-$G599)/IF(AL599&lt;0,ABS(AL599),AL599)</f>
        <v>-1.3939301532584509</v>
      </c>
      <c r="AN599" s="152">
        <f>VLOOKUP(AN$2,怪物属性!$B$4:$F$29,5,FALSE)/($F599-VLOOKUP(AN$2,怪物属性!$B$4:$F$29,4,FALSE))</f>
        <v>13.493708389975252</v>
      </c>
      <c r="AO599" s="153">
        <f>$E599/(VLOOKUP(AO$2,怪物属性!$B$4:$F$29,3,FALSE)-$G599)/IF(AN599&lt;0,ABS(AN599),AN599)</f>
        <v>-1.3758007694961705</v>
      </c>
      <c r="AP599" s="152">
        <f>VLOOKUP(AP$2,怪物属性!$B$4:$F$29,5,FALSE)/($F599-VLOOKUP(AP$2,怪物属性!$B$4:$F$29,4,FALSE))</f>
        <v>14.779847586790856</v>
      </c>
      <c r="AQ599" s="153">
        <f>$E599/(VLOOKUP(AQ$2,怪物属性!$B$4:$F$29,3,FALSE)-$G599)/IF(AP599&lt;0,ABS(AP599),AP599)</f>
        <v>-1.4557346211573667</v>
      </c>
      <c r="AR599" s="152">
        <f>VLOOKUP(AR$2,怪物属性!$B$4:$F$29,5,FALSE)/($F599-VLOOKUP(AR$2,怪物属性!$B$4:$F$29,4,FALSE))</f>
        <v>16.658473849671335</v>
      </c>
      <c r="AS599" s="153">
        <f>$E599/(VLOOKUP(AS$2,怪物属性!$B$4:$F$29,3,FALSE)-$G599)/IF(AR599&lt;0,ABS(AR599),AR599)</f>
        <v>-1.5410854187010345</v>
      </c>
      <c r="AT599" s="152">
        <f>VLOOKUP(AT$2,怪物属性!$B$4:$F$29,5,FALSE)/($F599-VLOOKUP(AT$2,怪物属性!$B$4:$F$29,4,FALSE))</f>
        <v>18.094613209599071</v>
      </c>
      <c r="AU599" s="153">
        <f>$E599/(VLOOKUP(AU$2,怪物属性!$B$4:$F$29,3,FALSE)-$G599)/IF(AT599&lt;0,ABS(AT599),AT599)</f>
        <v>-1.8205278660137461</v>
      </c>
      <c r="AV599" s="152">
        <f>VLOOKUP(AV$2,怪物属性!$B$4:$F$29,5,FALSE)/($F599-VLOOKUP(AV$2,怪物属性!$B$4:$F$29,4,FALSE))</f>
        <v>20.226182569552062</v>
      </c>
      <c r="AW599" s="153">
        <f>$E599/(VLOOKUP(AW$2,怪物属性!$B$4:$F$29,3,FALSE)-$G599)/IF(AV599&lt;0,ABS(AV599),AV599)</f>
        <v>-2.4430028350286772</v>
      </c>
      <c r="AX599" s="152">
        <f>VLOOKUP(AX$2,怪物属性!$B$4:$F$29,5,FALSE)/($F599-VLOOKUP(AX$2,怪物属性!$B$4:$F$29,4,FALSE))</f>
        <v>21.817074546069698</v>
      </c>
      <c r="AY599" s="153">
        <f>$E599/(VLOOKUP(AY$2,怪物属性!$B$4:$F$29,3,FALSE)-$G599)/IF(AX599&lt;0,ABS(AX599),AX599)</f>
        <v>-4.6843491763717608</v>
      </c>
      <c r="AZ599" s="152">
        <f>VLOOKUP(AZ$2,怪物属性!$B$4:$F$29,5,FALSE)/($F599-VLOOKUP(AZ$2,怪物属性!$B$4:$F$29,4,FALSE))</f>
        <v>24.032432432432433</v>
      </c>
      <c r="BA599" s="153">
        <f>$E599/(VLOOKUP(BA$2,怪物属性!$B$4:$F$29,3,FALSE)-$G599)/IF(AZ599&lt;0,ABS(AZ599),AZ599)</f>
        <v>9.0117581187010085</v>
      </c>
      <c r="BB599" s="152">
        <f>VLOOKUP(BB$2,怪物属性!$B$4:$F$29,5,FALSE)/($F599-VLOOKUP(BB$2,怪物属性!$B$4:$F$29,4,FALSE))</f>
        <v>25.67305389221557</v>
      </c>
      <c r="BC599" s="153">
        <f>$E599/(VLOOKUP(BC$2,怪物属性!$B$4:$F$29,3,FALSE)-$G599)/IF(BB599&lt;0,ABS(BB599),BB599)</f>
        <v>1.7763698429155499</v>
      </c>
      <c r="BD599" s="152">
        <f>VLOOKUP(BD$2,怪物属性!$B$4:$F$29,5,FALSE)/($F599-VLOOKUP(BD$2,怪物属性!$B$4:$F$29,4,FALSE))</f>
        <v>27.682622446362938</v>
      </c>
      <c r="BE599" s="153">
        <f>$E599/(VLOOKUP(BE$2,怪物属性!$B$4:$F$29,3,FALSE)-$G599)/IF(BD599&lt;0,ABS(BD599),BD599)</f>
        <v>0.65673084924750447</v>
      </c>
    </row>
    <row r="600" spans="1:57" x14ac:dyDescent="0.15">
      <c r="A600" s="30">
        <f>VLOOKUP(B600,装备升级!W:AB,静态模拟!C600+1,FALSE)+IF(静态模拟!D600=0,0,VLOOKUP(B600,装备强化!AP:AZ,静态模拟!D600+1,FALSE))</f>
        <v>709</v>
      </c>
      <c r="B600" s="149">
        <v>50</v>
      </c>
      <c r="C600" s="149">
        <v>5</v>
      </c>
      <c r="D600" s="149">
        <v>0</v>
      </c>
      <c r="E600" s="149">
        <f t="shared" si="28"/>
        <v>121470</v>
      </c>
      <c r="F600" s="22">
        <f t="shared" si="29"/>
        <v>40490</v>
      </c>
      <c r="G600" s="22">
        <f t="shared" si="30"/>
        <v>20245</v>
      </c>
      <c r="H600" s="152">
        <f>VLOOKUP(H$2,怪物属性!$B$4:$F$29,5,FALSE)/($F600-VLOOKUP(H$2,怪物属性!$B$4:$F$29,4,FALSE))</f>
        <v>0.27382601032355536</v>
      </c>
      <c r="I600" s="153">
        <f>$E600/(VLOOKUP(I$2,怪物属性!$B$4:$F$29,3,FALSE)-$G600)/IF(H600&lt;0,ABS(H600),H600)</f>
        <v>-23.72715314358225</v>
      </c>
      <c r="J600" s="152">
        <f>VLOOKUP(J$2,怪物属性!$B$4:$F$29,5,FALSE)/($F600-VLOOKUP(J$2,怪物属性!$B$4:$F$29,4,FALSE))</f>
        <v>0.40596939420766409</v>
      </c>
      <c r="K600" s="153">
        <f>$E600/(VLOOKUP(K$2,怪物属性!$B$4:$F$29,3,FALSE)-$G600)/IF(J600&lt;0,ABS(J600),J600)</f>
        <v>-16.374418413153364</v>
      </c>
      <c r="L600" s="152">
        <f>VLOOKUP(L$2,怪物属性!$B$4:$F$29,5,FALSE)/($F600-VLOOKUP(L$2,怪物属性!$B$4:$F$29,4,FALSE))</f>
        <v>0.6452203079737765</v>
      </c>
      <c r="M600" s="153">
        <f>$E600/(VLOOKUP(M$2,怪物属性!$B$4:$F$29,3,FALSE)-$G600)/IF(L600&lt;0,ABS(L600),L600)</f>
        <v>-10.548032180378055</v>
      </c>
      <c r="N600" s="152">
        <f>VLOOKUP(N$2,怪物属性!$B$4:$F$29,5,FALSE)/($F600-VLOOKUP(N$2,怪物属性!$B$4:$F$29,4,FALSE))</f>
        <v>0.84366384151945262</v>
      </c>
      <c r="O600" s="153">
        <f>$E600/(VLOOKUP(O$2,怪物属性!$B$4:$F$29,3,FALSE)-$G600)/IF(N600&lt;0,ABS(N600),N600)</f>
        <v>-8.264214596241267</v>
      </c>
      <c r="P600" s="152">
        <f>VLOOKUP(P$2,怪物属性!$B$4:$F$29,5,FALSE)/($F600-VLOOKUP(P$2,怪物属性!$B$4:$F$29,4,FALSE))</f>
        <v>1.1762035445894996</v>
      </c>
      <c r="Q600" s="153">
        <f>$E600/(VLOOKUP(Q$2,怪物属性!$B$4:$F$29,3,FALSE)-$G600)/IF(P600&lt;0,ABS(P600),P600)</f>
        <v>-6.0773813702946526</v>
      </c>
      <c r="R600" s="152">
        <f>VLOOKUP(R$2,怪物属性!$B$4:$F$29,5,FALSE)/($F600-VLOOKUP(R$2,怪物属性!$B$4:$F$29,4,FALSE))</f>
        <v>1.4517052045472121</v>
      </c>
      <c r="S600" s="153">
        <f>$E600/(VLOOKUP(S$2,怪物属性!$B$4:$F$29,3,FALSE)-$G600)/IF(R600&lt;0,ABS(R600),R600)</f>
        <v>-5.0591942010726516</v>
      </c>
      <c r="T600" s="152">
        <f>VLOOKUP(T$2,怪物属性!$B$4:$F$29,5,FALSE)/($F600-VLOOKUP(T$2,怪物属性!$B$4:$F$29,4,FALSE))</f>
        <v>1.8812681309573145</v>
      </c>
      <c r="U600" s="153">
        <f>$E600/(VLOOKUP(U$2,怪物属性!$B$4:$F$29,3,FALSE)-$G600)/IF(T600&lt;0,ABS(T600),T600)</f>
        <v>-4.0089499859991058</v>
      </c>
      <c r="V600" s="152">
        <f>VLOOKUP(V$2,怪物属性!$B$4:$F$29,5,FALSE)/($F600-VLOOKUP(V$2,怪物属性!$B$4:$F$29,4,FALSE))</f>
        <v>2.2175950026028111</v>
      </c>
      <c r="W600" s="153">
        <f>$E600/(VLOOKUP(W$2,怪物属性!$B$4:$F$29,3,FALSE)-$G600)/IF(V600&lt;0,ABS(V600),V600)</f>
        <v>-3.496014573527455</v>
      </c>
      <c r="X600" s="152">
        <f>VLOOKUP(X$2,怪物属性!$B$4:$F$29,5,FALSE)/($F600-VLOOKUP(X$2,怪物属性!$B$4:$F$29,4,FALSE))</f>
        <v>2.7440297141063534</v>
      </c>
      <c r="Y600" s="153">
        <f>$E600/(VLOOKUP(Y$2,怪物属性!$B$4:$F$29,3,FALSE)-$G600)/IF(X600&lt;0,ABS(X600),X600)</f>
        <v>-2.9069486048519555</v>
      </c>
      <c r="Z600" s="152">
        <f>VLOOKUP(Z$2,怪物属性!$B$4:$F$29,5,FALSE)/($F600-VLOOKUP(Z$2,怪物属性!$B$4:$F$29,4,FALSE))</f>
        <v>3.151029206866637</v>
      </c>
      <c r="AA600" s="153">
        <f>$E600/(VLOOKUP(AA$2,怪物属性!$B$4:$F$29,3,FALSE)-$G600)/IF(Z600&lt;0,ABS(Z600),Z600)</f>
        <v>-2.6080312195300897</v>
      </c>
      <c r="AB600" s="152">
        <f>VLOOKUP(AB$2,怪物属性!$B$4:$F$29,5,FALSE)/($F600-VLOOKUP(AB$2,怪物属性!$B$4:$F$29,4,FALSE))</f>
        <v>5.0315891786813545</v>
      </c>
      <c r="AC600" s="153">
        <f>$E600/(VLOOKUP(AC$2,怪物属性!$B$4:$F$29,3,FALSE)-$G600)/IF(AB600&lt;0,ABS(AB600),AB600)</f>
        <v>-1.8983626725556255</v>
      </c>
      <c r="AD600" s="152">
        <f>VLOOKUP(AD$2,怪物属性!$B$4:$F$29,5,FALSE)/($F600-VLOOKUP(AD$2,怪物属性!$B$4:$F$29,4,FALSE))</f>
        <v>5.7139787286130073</v>
      </c>
      <c r="AE600" s="153">
        <f>$E600/(VLOOKUP(AE$2,怪物属性!$B$4:$F$29,3,FALSE)-$G600)/IF(AD600&lt;0,ABS(AD600),AD600)</f>
        <v>-1.756311306494748</v>
      </c>
      <c r="AF600" s="152">
        <f>VLOOKUP(AF$2,怪物属性!$B$4:$F$29,5,FALSE)/($F600-VLOOKUP(AF$2,怪物属性!$B$4:$F$29,4,FALSE))</f>
        <v>6.7326607818411093</v>
      </c>
      <c r="AG600" s="153">
        <f>$E600/(VLOOKUP(AG$2,怪物属性!$B$4:$F$29,3,FALSE)-$G600)/IF(AF600&lt;0,ABS(AF600),AF600)</f>
        <v>-1.5726901242220936</v>
      </c>
      <c r="AH600" s="152">
        <f>VLOOKUP(AH$2,怪物属性!$B$4:$F$29,5,FALSE)/($F600-VLOOKUP(AH$2,怪物属性!$B$4:$F$29,4,FALSE))</f>
        <v>7.5278514588859418</v>
      </c>
      <c r="AI600" s="153">
        <f>$E600/(VLOOKUP(AI$2,怪物属性!$B$4:$F$29,3,FALSE)-$G600)/IF(AH600&lt;0,ABS(AH600),AH600)</f>
        <v>-1.4889801812403323</v>
      </c>
      <c r="AJ600" s="152">
        <f>VLOOKUP(AJ$2,怪物属性!$B$4:$F$29,5,FALSE)/($F600-VLOOKUP(AJ$2,怪物属性!$B$4:$F$29,4,FALSE))</f>
        <v>8.701437646272149</v>
      </c>
      <c r="AK600" s="153">
        <f>$E600/(VLOOKUP(AK$2,怪物属性!$B$4:$F$29,3,FALSE)-$G600)/IF(AJ600&lt;0,ABS(AJ600),AJ600)</f>
        <v>-1.3719667971416223</v>
      </c>
      <c r="AL600" s="152">
        <f>VLOOKUP(AL$2,怪物属性!$B$4:$F$29,5,FALSE)/($F600-VLOOKUP(AL$2,怪物属性!$B$4:$F$29,4,FALSE))</f>
        <v>9.6443213452183443</v>
      </c>
      <c r="AM600" s="153">
        <f>$E600/(VLOOKUP(AM$2,怪物属性!$B$4:$F$29,3,FALSE)-$G600)/IF(AL600&lt;0,ABS(AL600),AL600)</f>
        <v>-1.3320969251470811</v>
      </c>
      <c r="AN600" s="152">
        <f>VLOOKUP(AN$2,怪物属性!$B$4:$F$29,5,FALSE)/($F600-VLOOKUP(AN$2,怪物属性!$B$4:$F$29,4,FALSE))</f>
        <v>10.982467587732986</v>
      </c>
      <c r="AO600" s="153">
        <f>$E600/(VLOOKUP(AO$2,怪物属性!$B$4:$F$29,3,FALSE)-$G600)/IF(AN600&lt;0,ABS(AN600),AN600)</f>
        <v>-1.2621654551593009</v>
      </c>
      <c r="AP600" s="152">
        <f>VLOOKUP(AP$2,怪物属性!$B$4:$F$29,5,FALSE)/($F600-VLOOKUP(AP$2,怪物属性!$B$4:$F$29,4,FALSE))</f>
        <v>12.00206280082512</v>
      </c>
      <c r="AQ600" s="153">
        <f>$E600/(VLOOKUP(AQ$2,怪物属性!$B$4:$F$29,3,FALSE)-$G600)/IF(AP600&lt;0,ABS(AP600),AP600)</f>
        <v>-1.2633579129470396</v>
      </c>
      <c r="AR600" s="152">
        <f>VLOOKUP(AR$2,怪物属性!$B$4:$F$29,5,FALSE)/($F600-VLOOKUP(AR$2,怪物属性!$B$4:$F$29,4,FALSE))</f>
        <v>13.495716601065061</v>
      </c>
      <c r="AS600" s="153">
        <f>$E600/(VLOOKUP(AS$2,怪物属性!$B$4:$F$29,3,FALSE)-$G600)/IF(AR600&lt;0,ABS(AR600),AR600)</f>
        <v>-1.2423234752374019</v>
      </c>
      <c r="AT600" s="152">
        <f>VLOOKUP(AT$2,怪物属性!$B$4:$F$29,5,FALSE)/($F600-VLOOKUP(AT$2,怪物属性!$B$4:$F$29,4,FALSE))</f>
        <v>14.618344754876119</v>
      </c>
      <c r="AU600" s="153">
        <f>$E600/(VLOOKUP(AU$2,怪物属性!$B$4:$F$29,3,FALSE)-$G600)/IF(AT600&lt;0,ABS(AT600),AT600)</f>
        <v>-1.304461900653888</v>
      </c>
      <c r="AV600" s="152">
        <f>VLOOKUP(AV$2,怪物属性!$B$4:$F$29,5,FALSE)/($F600-VLOOKUP(AV$2,怪物属性!$B$4:$F$29,4,FALSE))</f>
        <v>16.284534489929296</v>
      </c>
      <c r="AW600" s="153">
        <f>$E600/(VLOOKUP(AW$2,怪物属性!$B$4:$F$29,3,FALSE)-$G600)/IF(AV600&lt;0,ABS(AV600),AV600)</f>
        <v>-1.3968585362574106</v>
      </c>
      <c r="AX600" s="152">
        <f>VLOOKUP(AX$2,怪物属性!$B$4:$F$29,5,FALSE)/($F600-VLOOKUP(AX$2,怪物属性!$B$4:$F$29,4,FALSE))</f>
        <v>17.501161002382318</v>
      </c>
      <c r="AY600" s="153">
        <f>$E600/(VLOOKUP(AY$2,怪物属性!$B$4:$F$29,3,FALSE)-$G600)/IF(AX600&lt;0,ABS(AX600),AX600)</f>
        <v>-1.6231717473100169</v>
      </c>
      <c r="AZ600" s="152">
        <f>VLOOKUP(AZ$2,怪物属性!$B$4:$F$29,5,FALSE)/($F600-VLOOKUP(AZ$2,怪物属性!$B$4:$F$29,4,FALSE))</f>
        <v>19.175600739371536</v>
      </c>
      <c r="BA600" s="153">
        <f>$E600/(VLOOKUP(BA$2,怪物属性!$B$4:$F$29,3,FALSE)-$G600)/IF(AZ600&lt;0,ABS(AZ600),AZ600)</f>
        <v>-2.2543104956478244</v>
      </c>
      <c r="BB600" s="152">
        <f>VLOOKUP(BB$2,怪物属性!$B$4:$F$29,5,FALSE)/($F600-VLOOKUP(BB$2,怪物属性!$B$4:$F$29,4,FALSE))</f>
        <v>20.345143941790571</v>
      </c>
      <c r="BC600" s="153">
        <f>$E600/(VLOOKUP(BC$2,怪物属性!$B$4:$F$29,3,FALSE)-$G600)/IF(BB600&lt;0,ABS(BB600),BB600)</f>
        <v>-5.697010003037482</v>
      </c>
      <c r="BD600" s="152">
        <f>VLOOKUP(BD$2,怪物属性!$B$4:$F$29,5,FALSE)/($F600-VLOOKUP(BD$2,怪物属性!$B$4:$F$29,4,FALSE))</f>
        <v>21.620869216903664</v>
      </c>
      <c r="BE600" s="153">
        <f>$E600/(VLOOKUP(BE$2,怪物属性!$B$4:$F$29,3,FALSE)-$G600)/IF(BD600&lt;0,ABS(BD600),BD600)</f>
        <v>2.4226748622540915</v>
      </c>
    </row>
    <row r="601" spans="1:57" x14ac:dyDescent="0.15">
      <c r="A601" s="30">
        <f>VLOOKUP(B601,装备升级!W:AB,静态模拟!C601+1,FALSE)+IF(静态模拟!D601=0,0,VLOOKUP(B601,装备强化!AP:AZ,静态模拟!D601+1,FALSE))</f>
        <v>3709</v>
      </c>
      <c r="B601" s="149">
        <v>50</v>
      </c>
      <c r="C601" s="149">
        <v>5</v>
      </c>
      <c r="D601" s="149">
        <v>1</v>
      </c>
      <c r="E601" s="149">
        <f t="shared" si="28"/>
        <v>121620</v>
      </c>
      <c r="F601" s="22">
        <f t="shared" si="29"/>
        <v>40540</v>
      </c>
      <c r="G601" s="22">
        <f t="shared" si="30"/>
        <v>20270</v>
      </c>
      <c r="H601" s="152">
        <f>VLOOKUP(H$2,怪物属性!$B$4:$F$29,5,FALSE)/($F601-VLOOKUP(H$2,怪物属性!$B$4:$F$29,4,FALSE))</f>
        <v>0.27348170501697472</v>
      </c>
      <c r="I601" s="153">
        <f>$E601/(VLOOKUP(I$2,怪物属性!$B$4:$F$29,3,FALSE)-$G601)/IF(H601&lt;0,ABS(H601),H601)</f>
        <v>-23.754597547655315</v>
      </c>
      <c r="J601" s="152">
        <f>VLOOKUP(J$2,怪物属性!$B$4:$F$29,5,FALSE)/($F601-VLOOKUP(J$2,怪物属性!$B$4:$F$29,4,FALSE))</f>
        <v>0.4054566123531641</v>
      </c>
      <c r="K601" s="153">
        <f>$E601/(VLOOKUP(K$2,怪物属性!$B$4:$F$29,3,FALSE)-$G601)/IF(J601&lt;0,ABS(J601),J601)</f>
        <v>-16.39294524808901</v>
      </c>
      <c r="L601" s="152">
        <f>VLOOKUP(L$2,怪物属性!$B$4:$F$29,5,FALSE)/($F601-VLOOKUP(L$2,怪物属性!$B$4:$F$29,4,FALSE))</f>
        <v>0.64440158359557409</v>
      </c>
      <c r="M601" s="153">
        <f>$E601/(VLOOKUP(M$2,怪物属性!$B$4:$F$29,3,FALSE)-$G601)/IF(L601&lt;0,ABS(L601),L601)</f>
        <v>-10.559684550213927</v>
      </c>
      <c r="N601" s="152">
        <f>VLOOKUP(N$2,怪物属性!$B$4:$F$29,5,FALSE)/($F601-VLOOKUP(N$2,怪物属性!$B$4:$F$29,4,FALSE))</f>
        <v>0.84258834327673249</v>
      </c>
      <c r="O601" s="153">
        <f>$E601/(VLOOKUP(O$2,怪物属性!$B$4:$F$29,3,FALSE)-$G601)/IF(N601&lt;0,ABS(N601),N601)</f>
        <v>-8.2731098591401562</v>
      </c>
      <c r="P601" s="152">
        <f>VLOOKUP(P$2,怪物属性!$B$4:$F$29,5,FALSE)/($F601-VLOOKUP(P$2,怪物属性!$B$4:$F$29,4,FALSE))</f>
        <v>1.1746970977740208</v>
      </c>
      <c r="Q601" s="153">
        <f>$E601/(VLOOKUP(Q$2,怪物属性!$B$4:$F$29,3,FALSE)-$G601)/IF(P601&lt;0,ABS(P601),P601)</f>
        <v>-6.0837391396932432</v>
      </c>
      <c r="R601" s="152">
        <f>VLOOKUP(R$2,怪物属性!$B$4:$F$29,5,FALSE)/($F601-VLOOKUP(R$2,怪物属性!$B$4:$F$29,4,FALSE))</f>
        <v>1.4498365213809439</v>
      </c>
      <c r="S601" s="153">
        <f>$E601/(VLOOKUP(S$2,怪物属性!$B$4:$F$29,3,FALSE)-$G601)/IF(R601&lt;0,ABS(R601),R601)</f>
        <v>-5.064315360116721</v>
      </c>
      <c r="T601" s="152">
        <f>VLOOKUP(T$2,怪物属性!$B$4:$F$29,5,FALSE)/($F601-VLOOKUP(T$2,怪物属性!$B$4:$F$29,4,FALSE))</f>
        <v>1.8788349112732163</v>
      </c>
      <c r="U601" s="153">
        <f>$E601/(VLOOKUP(U$2,怪物属性!$B$4:$F$29,3,FALSE)-$G601)/IF(T601&lt;0,ABS(T601),T601)</f>
        <v>-4.0128699617514378</v>
      </c>
      <c r="V601" s="152">
        <f>VLOOKUP(V$2,怪物属性!$B$4:$F$29,5,FALSE)/($F601-VLOOKUP(V$2,怪物属性!$B$4:$F$29,4,FALSE))</f>
        <v>2.2147127631920975</v>
      </c>
      <c r="W601" s="153">
        <f>$E601/(VLOOKUP(W$2,怪物属性!$B$4:$F$29,3,FALSE)-$G601)/IF(V601&lt;0,ABS(V601),V601)</f>
        <v>-3.4993035380446833</v>
      </c>
      <c r="X601" s="152">
        <f>VLOOKUP(X$2,怪物属性!$B$4:$F$29,5,FALSE)/($F601-VLOOKUP(X$2,怪物属性!$B$4:$F$29,4,FALSE))</f>
        <v>2.7404456518899716</v>
      </c>
      <c r="Y601" s="153">
        <f>$E601/(VLOOKUP(Y$2,怪物属性!$B$4:$F$29,3,FALSE)-$G601)/IF(X601&lt;0,ABS(X601),X601)</f>
        <v>-2.9095681579014649</v>
      </c>
      <c r="Z601" s="152">
        <f>VLOOKUP(Z$2,怪物属性!$B$4:$F$29,5,FALSE)/($F601-VLOOKUP(Z$2,怪物属性!$B$4:$F$29,4,FALSE))</f>
        <v>3.1468928036966055</v>
      </c>
      <c r="AA601" s="153">
        <f>$E601/(VLOOKUP(AA$2,怪物属性!$B$4:$F$29,3,FALSE)-$G601)/IF(Z601&lt;0,ABS(Z601),Z601)</f>
        <v>-2.6102692349883307</v>
      </c>
      <c r="AB601" s="152">
        <f>VLOOKUP(AB$2,怪物属性!$B$4:$F$29,5,FALSE)/($F601-VLOOKUP(AB$2,怪物属性!$B$4:$F$29,4,FALSE))</f>
        <v>5.0248058671268332</v>
      </c>
      <c r="AC601" s="153">
        <f>$E601/(VLOOKUP(AC$2,怪物属性!$B$4:$F$29,3,FALSE)-$G601)/IF(AB601&lt;0,ABS(AB601),AB601)</f>
        <v>-1.8995385461104695</v>
      </c>
      <c r="AD601" s="152">
        <f>VLOOKUP(AD$2,怪物属性!$B$4:$F$29,5,FALSE)/($F601-VLOOKUP(AD$2,怪物属性!$B$4:$F$29,4,FALSE))</f>
        <v>5.7062179121505991</v>
      </c>
      <c r="AE601" s="153">
        <f>$E601/(VLOOKUP(AE$2,怪物属性!$B$4:$F$29,3,FALSE)-$G601)/IF(AD601&lt;0,ABS(AD601),AD601)</f>
        <v>-1.7572423054186885</v>
      </c>
      <c r="AF601" s="152">
        <f>VLOOKUP(AF$2,怪物属性!$B$4:$F$29,5,FALSE)/($F601-VLOOKUP(AF$2,怪物属性!$B$4:$F$29,4,FALSE))</f>
        <v>6.7234450284713096</v>
      </c>
      <c r="AG601" s="153">
        <f>$E601/(VLOOKUP(AG$2,怪物属性!$B$4:$F$29,3,FALSE)-$G601)/IF(AF601&lt;0,ABS(AF601),AF601)</f>
        <v>-1.5733618278715431</v>
      </c>
      <c r="AH601" s="152">
        <f>VLOOKUP(AH$2,怪物属性!$B$4:$F$29,5,FALSE)/($F601-VLOOKUP(AH$2,怪物属性!$B$4:$F$29,4,FALSE))</f>
        <v>7.5174659235141545</v>
      </c>
      <c r="AI601" s="153">
        <f>$E601/(VLOOKUP(AI$2,怪物属性!$B$4:$F$29,3,FALSE)-$G601)/IF(AH601&lt;0,ABS(AH601),AH601)</f>
        <v>-1.4894424676727929</v>
      </c>
      <c r="AJ601" s="152">
        <f>VLOOKUP(AJ$2,怪物属性!$B$4:$F$29,5,FALSE)/($F601-VLOOKUP(AJ$2,怪物属性!$B$4:$F$29,4,FALSE))</f>
        <v>8.6893328139780763</v>
      </c>
      <c r="AK601" s="153">
        <f>$E601/(VLOOKUP(AK$2,怪物属性!$B$4:$F$29,3,FALSE)-$G601)/IF(AJ601&lt;0,ABS(AJ601),AJ601)</f>
        <v>-1.3722030985605647</v>
      </c>
      <c r="AL601" s="152">
        <f>VLOOKUP(AL$2,怪物属性!$B$4:$F$29,5,FALSE)/($F601-VLOOKUP(AL$2,怪物属性!$B$4:$F$29,4,FALSE))</f>
        <v>9.6307808946171338</v>
      </c>
      <c r="AM601" s="153">
        <f>$E601/(VLOOKUP(AM$2,怪物属性!$B$4:$F$29,3,FALSE)-$G601)/IF(AL601&lt;0,ABS(AL601),AL601)</f>
        <v>-1.3320948804079971</v>
      </c>
      <c r="AN601" s="152">
        <f>VLOOKUP(AN$2,怪物属性!$B$4:$F$29,5,FALSE)/($F601-VLOOKUP(AN$2,怪物属性!$B$4:$F$29,4,FALSE))</f>
        <v>10.966911243944587</v>
      </c>
      <c r="AO601" s="153">
        <f>$E601/(VLOOKUP(AO$2,怪物属性!$B$4:$F$29,3,FALSE)-$G601)/IF(AN601&lt;0,ABS(AN601),AN601)</f>
        <v>-1.2619165092414402</v>
      </c>
      <c r="AP601" s="152">
        <f>VLOOKUP(AP$2,怪物属性!$B$4:$F$29,5,FALSE)/($F601-VLOOKUP(AP$2,怪物属性!$B$4:$F$29,4,FALSE))</f>
        <v>11.984894432682955</v>
      </c>
      <c r="AQ601" s="153">
        <f>$E601/(VLOOKUP(AQ$2,怪物属性!$B$4:$F$29,3,FALSE)-$G601)/IF(AP601&lt;0,ABS(AP601),AP601)</f>
        <v>-1.2627891973943093</v>
      </c>
      <c r="AR601" s="152">
        <f>VLOOKUP(AR$2,怪物属性!$B$4:$F$29,5,FALSE)/($F601-VLOOKUP(AR$2,怪物属性!$B$4:$F$29,4,FALSE))</f>
        <v>13.476215247673546</v>
      </c>
      <c r="AS601" s="153">
        <f>$E601/(VLOOKUP(AS$2,怪物属性!$B$4:$F$29,3,FALSE)-$G601)/IF(AR601&lt;0,ABS(AR601),AR601)</f>
        <v>-1.2413740116429881</v>
      </c>
      <c r="AT601" s="152">
        <f>VLOOKUP(AT$2,怪物属性!$B$4:$F$29,5,FALSE)/($F601-VLOOKUP(AT$2,怪物属性!$B$4:$F$29,4,FALSE))</f>
        <v>14.596970405895426</v>
      </c>
      <c r="AU601" s="153">
        <f>$E601/(VLOOKUP(AU$2,怪物属性!$B$4:$F$29,3,FALSE)-$G601)/IF(AT601&lt;0,ABS(AT601),AT601)</f>
        <v>-1.3028719158998077</v>
      </c>
      <c r="AV601" s="152">
        <f>VLOOKUP(AV$2,怪物属性!$B$4:$F$29,5,FALSE)/($F601-VLOOKUP(AV$2,怪物属性!$B$4:$F$29,4,FALSE))</f>
        <v>16.260382059800666</v>
      </c>
      <c r="AW601" s="153">
        <f>$E601/(VLOOKUP(AW$2,怪物属性!$B$4:$F$29,3,FALSE)-$G601)/IF(AV601&lt;0,ABS(AV601),AV601)</f>
        <v>-1.3941340263199891</v>
      </c>
      <c r="AX601" s="152">
        <f>VLOOKUP(AX$2,怪物属性!$B$4:$F$29,5,FALSE)/($F601-VLOOKUP(AX$2,怪物属性!$B$4:$F$29,4,FALSE))</f>
        <v>17.474812562102919</v>
      </c>
      <c r="AY601" s="153">
        <f>$E601/(VLOOKUP(AY$2,怪物属性!$B$4:$F$29,3,FALSE)-$G601)/IF(AX601&lt;0,ABS(AX601),AX601)</f>
        <v>-1.6181658458162029</v>
      </c>
      <c r="AZ601" s="152">
        <f>VLOOKUP(AZ$2,怪物属性!$B$4:$F$29,5,FALSE)/($F601-VLOOKUP(AZ$2,怪物属性!$B$4:$F$29,4,FALSE))</f>
        <v>19.146108889572439</v>
      </c>
      <c r="BA601" s="153">
        <f>$E601/(VLOOKUP(BA$2,怪物属性!$B$4:$F$29,3,FALSE)-$G601)/IF(AZ601&lt;0,ABS(AZ601),AZ601)</f>
        <v>-2.2406365255153893</v>
      </c>
      <c r="BB601" s="152">
        <f>VLOOKUP(BB$2,怪物属性!$B$4:$F$29,5,FALSE)/($F601-VLOOKUP(BB$2,怪物属性!$B$4:$F$29,4,FALSE))</f>
        <v>20.313013265950726</v>
      </c>
      <c r="BC601" s="153">
        <f>$E601/(VLOOKUP(BC$2,怪物属性!$B$4:$F$29,3,FALSE)-$G601)/IF(BB601&lt;0,ABS(BB601),BB601)</f>
        <v>-5.5799579347811301</v>
      </c>
      <c r="BD601" s="152">
        <f>VLOOKUP(BD$2,怪物属性!$B$4:$F$29,5,FALSE)/($F601-VLOOKUP(BD$2,怪物属性!$B$4:$F$29,4,FALSE))</f>
        <v>21.584844041588909</v>
      </c>
      <c r="BE601" s="153">
        <f>$E601/(VLOOKUP(BE$2,怪物属性!$B$4:$F$29,3,FALSE)-$G601)/IF(BD601&lt;0,ABS(BD601),BD601)</f>
        <v>2.4561940243764742</v>
      </c>
    </row>
    <row r="602" spans="1:57" x14ac:dyDescent="0.15">
      <c r="A602" s="30">
        <f>VLOOKUP(B602,装备升级!W:AB,静态模拟!C602+1,FALSE)+IF(静态模拟!D602=0,0,VLOOKUP(B602,装备强化!AP:AZ,静态模拟!D602+1,FALSE))</f>
        <v>7321</v>
      </c>
      <c r="B602" s="149">
        <v>50</v>
      </c>
      <c r="C602" s="149">
        <v>5</v>
      </c>
      <c r="D602" s="149">
        <v>2</v>
      </c>
      <c r="E602" s="149">
        <f t="shared" si="28"/>
        <v>121770</v>
      </c>
      <c r="F602" s="22">
        <f t="shared" si="29"/>
        <v>40590</v>
      </c>
      <c r="G602" s="22">
        <f t="shared" si="30"/>
        <v>20295</v>
      </c>
      <c r="H602" s="152">
        <f>VLOOKUP(H$2,怪物属性!$B$4:$F$29,5,FALSE)/($F602-VLOOKUP(H$2,怪物属性!$B$4:$F$29,4,FALSE))</f>
        <v>0.27313826447318851</v>
      </c>
      <c r="I602" s="153">
        <f>$E602/(VLOOKUP(I$2,怪物属性!$B$4:$F$29,3,FALSE)-$G602)/IF(H602&lt;0,ABS(H602),H602)</f>
        <v>-23.782042329949931</v>
      </c>
      <c r="J602" s="152">
        <f>VLOOKUP(J$2,怪物属性!$B$4:$F$29,5,FALSE)/($F602-VLOOKUP(J$2,怪物属性!$B$4:$F$29,4,FALSE))</f>
        <v>0.40494512425886214</v>
      </c>
      <c r="K602" s="153">
        <f>$E602/(VLOOKUP(K$2,怪物属性!$B$4:$F$29,3,FALSE)-$G602)/IF(J602&lt;0,ABS(J602),J602)</f>
        <v>-16.411472532606737</v>
      </c>
      <c r="L602" s="152">
        <f>VLOOKUP(L$2,怪物属性!$B$4:$F$29,5,FALSE)/($F602-VLOOKUP(L$2,怪物属性!$B$4:$F$29,4,FALSE))</f>
        <v>0.64358493435393116</v>
      </c>
      <c r="M602" s="153">
        <f>$E602/(VLOOKUP(M$2,怪物属性!$B$4:$F$29,3,FALSE)-$G602)/IF(L602&lt;0,ABS(L602),L602)</f>
        <v>-10.571337373661841</v>
      </c>
      <c r="N602" s="152">
        <f>VLOOKUP(N$2,怪物属性!$B$4:$F$29,5,FALSE)/($F602-VLOOKUP(N$2,怪物属性!$B$4:$F$29,4,FALSE))</f>
        <v>0.84151558362191892</v>
      </c>
      <c r="O602" s="153">
        <f>$E602/(VLOOKUP(O$2,怪物属性!$B$4:$F$29,3,FALSE)-$G602)/IF(N602&lt;0,ABS(N602),N602)</f>
        <v>-8.2820056441379961</v>
      </c>
      <c r="P602" s="152">
        <f>VLOOKUP(P$2,怪物属性!$B$4:$F$29,5,FALSE)/($F602-VLOOKUP(P$2,怪物属性!$B$4:$F$29,4,FALSE))</f>
        <v>1.1731945048479111</v>
      </c>
      <c r="Q602" s="153">
        <f>$E602/(VLOOKUP(Q$2,怪物属性!$B$4:$F$29,3,FALSE)-$G602)/IF(P602&lt;0,ABS(P602),P602)</f>
        <v>-6.0900974489666879</v>
      </c>
      <c r="R602" s="152">
        <f>VLOOKUP(R$2,怪物属性!$B$4:$F$29,5,FALSE)/($F602-VLOOKUP(R$2,怪物属性!$B$4:$F$29,4,FALSE))</f>
        <v>1.4479726428920372</v>
      </c>
      <c r="S602" s="153">
        <f>$E602/(VLOOKUP(S$2,怪物属性!$B$4:$F$29,3,FALSE)-$G602)/IF(R602&lt;0,ABS(R602),R602)</f>
        <v>-5.0694371398246183</v>
      </c>
      <c r="T602" s="152">
        <f>VLOOKUP(T$2,怪物属性!$B$4:$F$29,5,FALSE)/($F602-VLOOKUP(T$2,怪物属性!$B$4:$F$29,4,FALSE))</f>
        <v>1.8764079776790328</v>
      </c>
      <c r="U602" s="153">
        <f>$E602/(VLOOKUP(U$2,怪物属性!$B$4:$F$29,3,FALSE)-$G602)/IF(T602&lt;0,ABS(T602),T602)</f>
        <v>-4.0167905887636302</v>
      </c>
      <c r="V602" s="152">
        <f>VLOOKUP(V$2,怪物属性!$B$4:$F$29,5,FALSE)/($F602-VLOOKUP(V$2,怪物属性!$B$4:$F$29,4,FALSE))</f>
        <v>2.2118380062305296</v>
      </c>
      <c r="W602" s="153">
        <f>$E602/(VLOOKUP(W$2,怪物属性!$B$4:$F$29,3,FALSE)-$G602)/IF(V602&lt;0,ABS(V602),V602)</f>
        <v>-3.5025932410853975</v>
      </c>
      <c r="X602" s="152">
        <f>VLOOKUP(X$2,怪物属性!$B$4:$F$29,5,FALSE)/($F602-VLOOKUP(X$2,怪物属性!$B$4:$F$29,4,FALSE))</f>
        <v>2.7368709399702591</v>
      </c>
      <c r="Y602" s="153">
        <f>$E602/(VLOOKUP(Y$2,怪物属性!$B$4:$F$29,3,FALSE)-$G602)/IF(X602&lt;0,ABS(X602),X602)</f>
        <v>-2.9121884967955332</v>
      </c>
      <c r="Z602" s="152">
        <f>VLOOKUP(Z$2,怪物属性!$B$4:$F$29,5,FALSE)/($F602-VLOOKUP(Z$2,怪物属性!$B$4:$F$29,4,FALSE))</f>
        <v>3.1427672461260125</v>
      </c>
      <c r="AA602" s="153">
        <f>$E602/(VLOOKUP(AA$2,怪物属性!$B$4:$F$29,3,FALSE)-$G602)/IF(Z602&lt;0,ABS(Z602),Z602)</f>
        <v>-2.6125081433831636</v>
      </c>
      <c r="AB602" s="152">
        <f>VLOOKUP(AB$2,怪物属性!$B$4:$F$29,5,FALSE)/($F602-VLOOKUP(AB$2,怪物属性!$B$4:$F$29,4,FALSE))</f>
        <v>5.0180408207227103</v>
      </c>
      <c r="AC602" s="153">
        <f>$E602/(VLOOKUP(AC$2,怪物属性!$B$4:$F$29,3,FALSE)-$G602)/IF(AB602&lt;0,ABS(AB602),AB602)</f>
        <v>-1.900716119022849</v>
      </c>
      <c r="AD602" s="152">
        <f>VLOOKUP(AD$2,怪物属性!$B$4:$F$29,5,FALSE)/($F602-VLOOKUP(AD$2,怪物属性!$B$4:$F$29,4,FALSE))</f>
        <v>5.6984781488213114</v>
      </c>
      <c r="AE602" s="153">
        <f>$E602/(VLOOKUP(AE$2,怪物属性!$B$4:$F$29,3,FALSE)-$G602)/IF(AD602&lt;0,ABS(AD602),AD602)</f>
        <v>-1.758175349529653</v>
      </c>
      <c r="AF602" s="152">
        <f>VLOOKUP(AF$2,怪物属性!$B$4:$F$29,5,FALSE)/($F602-VLOOKUP(AF$2,怪物属性!$B$4:$F$29,4,FALSE))</f>
        <v>6.7142544698999398</v>
      </c>
      <c r="AG602" s="153">
        <f>$E602/(VLOOKUP(AG$2,怪物属性!$B$4:$F$29,3,FALSE)-$G602)/IF(AF602&lt;0,ABS(AF602),AF602)</f>
        <v>-1.5740359174980962</v>
      </c>
      <c r="AH602" s="152">
        <f>VLOOKUP(AH$2,怪物属性!$B$4:$F$29,5,FALSE)/($F602-VLOOKUP(AH$2,怪物属性!$B$4:$F$29,4,FALSE))</f>
        <v>7.5071090047393367</v>
      </c>
      <c r="AI602" s="153">
        <f>$E602/(VLOOKUP(AI$2,怪物属性!$B$4:$F$29,3,FALSE)-$G602)/IF(AH602&lt;0,ABS(AH602),AH602)</f>
        <v>-1.4899076880683384</v>
      </c>
      <c r="AJ602" s="152">
        <f>VLOOKUP(AJ$2,怪物属性!$B$4:$F$29,5,FALSE)/($F602-VLOOKUP(AJ$2,怪物属性!$B$4:$F$29,4,FALSE))</f>
        <v>8.6772616136919307</v>
      </c>
      <c r="AK602" s="153">
        <f>$E602/(VLOOKUP(AK$2,怪物属性!$B$4:$F$29,3,FALSE)-$G602)/IF(AJ602&lt;0,ABS(AJ602),AJ602)</f>
        <v>-1.3724429416737109</v>
      </c>
      <c r="AL602" s="152">
        <f>VLOOKUP(AL$2,怪物属性!$B$4:$F$29,5,FALSE)/($F602-VLOOKUP(AL$2,怪物属性!$B$4:$F$29,4,FALSE))</f>
        <v>9.6172784117993437</v>
      </c>
      <c r="AM602" s="153">
        <f>$E602/(VLOOKUP(AM$2,怪物属性!$B$4:$F$29,3,FALSE)-$G602)/IF(AL602&lt;0,ABS(AL602),AL602)</f>
        <v>-1.3320974476034708</v>
      </c>
      <c r="AN602" s="152">
        <f>VLOOKUP(AN$2,怪物属性!$B$4:$F$29,5,FALSE)/($F602-VLOOKUP(AN$2,怪物属性!$B$4:$F$29,4,FALSE))</f>
        <v>10.951398908031345</v>
      </c>
      <c r="AO602" s="153">
        <f>$E602/(VLOOKUP(AO$2,怪物属性!$B$4:$F$29,3,FALSE)-$G602)/IF(AN602&lt;0,ABS(AN602),AN602)</f>
        <v>-1.2616733723410467</v>
      </c>
      <c r="AP602" s="152">
        <f>VLOOKUP(AP$2,怪物属性!$B$4:$F$29,5,FALSE)/($F602-VLOOKUP(AP$2,怪物属性!$B$4:$F$29,4,FALSE))</f>
        <v>11.967775111415838</v>
      </c>
      <c r="AQ602" s="153">
        <f>$E602/(VLOOKUP(AQ$2,怪物属性!$B$4:$F$29,3,FALSE)-$G602)/IF(AP602&lt;0,ABS(AP602),AP602)</f>
        <v>-1.2622284513412501</v>
      </c>
      <c r="AR602" s="152">
        <f>VLOOKUP(AR$2,怪物属性!$B$4:$F$29,5,FALSE)/($F602-VLOOKUP(AR$2,怪物属性!$B$4:$F$29,4,FALSE))</f>
        <v>13.456770171995844</v>
      </c>
      <c r="AS602" s="153">
        <f>$E602/(VLOOKUP(AS$2,怪物属性!$B$4:$F$29,3,FALSE)-$G602)/IF(AR602&lt;0,ABS(AR602),AR602)</f>
        <v>-1.2404354652570573</v>
      </c>
      <c r="AT602" s="152">
        <f>VLOOKUP(AT$2,怪物属性!$B$4:$F$29,5,FALSE)/($F602-VLOOKUP(AT$2,怪物属性!$B$4:$F$29,4,FALSE))</f>
        <v>14.575658471062313</v>
      </c>
      <c r="AU602" s="153">
        <f>$E602/(VLOOKUP(AU$2,怪物属性!$B$4:$F$29,3,FALSE)-$G602)/IF(AT602&lt;0,ABS(AT602),AT602)</f>
        <v>-1.3012989949841891</v>
      </c>
      <c r="AV602" s="152">
        <f>VLOOKUP(AV$2,怪物属性!$B$4:$F$29,5,FALSE)/($F602-VLOOKUP(AV$2,怪物属性!$B$4:$F$29,4,FALSE))</f>
        <v>16.236301166992476</v>
      </c>
      <c r="AW602" s="153">
        <f>$E602/(VLOOKUP(AW$2,怪物属性!$B$4:$F$29,3,FALSE)-$G602)/IF(AV602&lt;0,ABS(AV602),AV602)</f>
        <v>-1.3914398668966466</v>
      </c>
      <c r="AX602" s="152">
        <f>VLOOKUP(AX$2,怪物属性!$B$4:$F$29,5,FALSE)/($F602-VLOOKUP(AX$2,怪物属性!$B$4:$F$29,4,FALSE))</f>
        <v>17.448543339045731</v>
      </c>
      <c r="AY602" s="153">
        <f>$E602/(VLOOKUP(AY$2,怪物属性!$B$4:$F$29,3,FALSE)-$G602)/IF(AX602&lt;0,ABS(AX602),AX602)</f>
        <v>-1.6132237772579954</v>
      </c>
      <c r="AZ602" s="152">
        <f>VLOOKUP(AZ$2,怪物属性!$B$4:$F$29,5,FALSE)/($F602-VLOOKUP(AZ$2,怪物属性!$B$4:$F$29,4,FALSE))</f>
        <v>19.116707616707618</v>
      </c>
      <c r="BA602" s="153">
        <f>$E602/(VLOOKUP(BA$2,怪物属性!$B$4:$F$29,3,FALSE)-$G602)/IF(AZ602&lt;0,ABS(AZ602),AZ602)</f>
        <v>-2.2272100369266363</v>
      </c>
      <c r="BB602" s="152">
        <f>VLOOKUP(BB$2,怪物属性!$B$4:$F$29,5,FALSE)/($F602-VLOOKUP(BB$2,怪物属性!$B$4:$F$29,4,FALSE))</f>
        <v>20.280983916745505</v>
      </c>
      <c r="BC602" s="153">
        <f>$E602/(VLOOKUP(BC$2,怪物属性!$B$4:$F$29,3,FALSE)-$G602)/IF(BB602&lt;0,ABS(BB602),BB602)</f>
        <v>-5.4682573488307717</v>
      </c>
      <c r="BD602" s="152">
        <f>VLOOKUP(BD$2,怪物属性!$B$4:$F$29,5,FALSE)/($F602-VLOOKUP(BD$2,怪物属性!$B$4:$F$29,4,FALSE))</f>
        <v>21.548938718477611</v>
      </c>
      <c r="BE602" s="153">
        <f>$E602/(VLOOKUP(BE$2,怪物属性!$B$4:$F$29,3,FALSE)-$G602)/IF(BD602&lt;0,ABS(BD602),BD602)</f>
        <v>2.4904620257815293</v>
      </c>
    </row>
    <row r="603" spans="1:57" x14ac:dyDescent="0.15">
      <c r="A603" s="30">
        <f>VLOOKUP(B603,装备升级!W:AB,静态模拟!C603+1,FALSE)+IF(静态模拟!D603=0,0,VLOOKUP(B603,装备强化!AP:AZ,静态模拟!D603+1,FALSE))</f>
        <v>11276</v>
      </c>
      <c r="B603" s="149">
        <v>50</v>
      </c>
      <c r="C603" s="149">
        <v>5</v>
      </c>
      <c r="D603" s="149">
        <v>3</v>
      </c>
      <c r="E603" s="149">
        <f t="shared" si="28"/>
        <v>121920</v>
      </c>
      <c r="F603" s="22">
        <f t="shared" si="29"/>
        <v>40640</v>
      </c>
      <c r="G603" s="22">
        <f t="shared" si="30"/>
        <v>20320</v>
      </c>
      <c r="H603" s="152">
        <f>VLOOKUP(H$2,怪物属性!$B$4:$F$29,5,FALSE)/($F603-VLOOKUP(H$2,怪物属性!$B$4:$F$29,4,FALSE))</f>
        <v>0.27279568543835447</v>
      </c>
      <c r="I603" s="153">
        <f>$E603/(VLOOKUP(I$2,怪物属性!$B$4:$F$29,3,FALSE)-$G603)/IF(H603&lt;0,ABS(H603),H603)</f>
        <v>-23.809487488954897</v>
      </c>
      <c r="J603" s="152">
        <f>VLOOKUP(J$2,怪物属性!$B$4:$F$29,5,FALSE)/($F603-VLOOKUP(J$2,怪物属性!$B$4:$F$29,4,FALSE))</f>
        <v>0.40443492503464784</v>
      </c>
      <c r="K603" s="153">
        <f>$E603/(VLOOKUP(K$2,怪物属性!$B$4:$F$29,3,FALSE)-$G603)/IF(J603&lt;0,ABS(J603),J603)</f>
        <v>-16.43000026486882</v>
      </c>
      <c r="L603" s="152">
        <f>VLOOKUP(L$2,怪物属性!$B$4:$F$29,5,FALSE)/($F603-VLOOKUP(L$2,怪物属性!$B$4:$F$29,4,FALSE))</f>
        <v>0.64277035236938029</v>
      </c>
      <c r="M603" s="153">
        <f>$E603/(VLOOKUP(M$2,怪物属性!$B$4:$F$29,3,FALSE)-$G603)/IF(L603&lt;0,ABS(L603),L603)</f>
        <v>-10.582990648823623</v>
      </c>
      <c r="N603" s="152">
        <f>VLOOKUP(N$2,怪物属性!$B$4:$F$29,5,FALSE)/($F603-VLOOKUP(N$2,怪物属性!$B$4:$F$29,4,FALSE))</f>
        <v>0.84044555210823457</v>
      </c>
      <c r="O603" s="153">
        <f>$E603/(VLOOKUP(O$2,怪物属性!$B$4:$F$29,3,FALSE)-$G603)/IF(N603&lt;0,ABS(N603),N603)</f>
        <v>-8.2909019489968383</v>
      </c>
      <c r="P603" s="152">
        <f>VLOOKUP(P$2,怪物属性!$B$4:$F$29,5,FALSE)/($F603-VLOOKUP(P$2,怪物属性!$B$4:$F$29,4,FALSE))</f>
        <v>1.171695751041161</v>
      </c>
      <c r="Q603" s="153">
        <f>$E603/(VLOOKUP(Q$2,怪物属性!$B$4:$F$29,3,FALSE)-$G603)/IF(P603&lt;0,ABS(P603),P603)</f>
        <v>-6.09645629574268</v>
      </c>
      <c r="R603" s="152">
        <f>VLOOKUP(R$2,怪物属性!$B$4:$F$29,5,FALSE)/($F603-VLOOKUP(R$2,怪物属性!$B$4:$F$29,4,FALSE))</f>
        <v>1.4461135505739158</v>
      </c>
      <c r="S603" s="153">
        <f>$E603/(VLOOKUP(S$2,怪物属性!$B$4:$F$29,3,FALSE)-$G603)/IF(R603&lt;0,ABS(R603),R603)</f>
        <v>-5.0745595373945056</v>
      </c>
      <c r="T603" s="152">
        <f>VLOOKUP(T$2,怪物属性!$B$4:$F$29,5,FALSE)/($F603-VLOOKUP(T$2,怪物属性!$B$4:$F$29,4,FALSE))</f>
        <v>1.8739873058465348</v>
      </c>
      <c r="U603" s="153">
        <f>$E603/(VLOOKUP(U$2,怪物属性!$B$4:$F$29,3,FALSE)-$G603)/IF(T603&lt;0,ABS(T603),T603)</f>
        <v>-4.0207118640170494</v>
      </c>
      <c r="V603" s="152">
        <f>VLOOKUP(V$2,怪物属性!$B$4:$F$29,5,FALSE)/($F603-VLOOKUP(V$2,怪物属性!$B$4:$F$29,4,FALSE))</f>
        <v>2.2089707026186156</v>
      </c>
      <c r="W603" s="153">
        <f>$E603/(VLOOKUP(W$2,怪物属性!$B$4:$F$29,3,FALSE)-$G603)/IF(V603&lt;0,ABS(V603),V603)</f>
        <v>-3.5058836791312569</v>
      </c>
      <c r="X603" s="152">
        <f>VLOOKUP(X$2,怪物属性!$B$4:$F$29,5,FALSE)/($F603-VLOOKUP(X$2,怪物属性!$B$4:$F$29,4,FALSE))</f>
        <v>2.7333055418045387</v>
      </c>
      <c r="Y603" s="153">
        <f>$E603/(VLOOKUP(Y$2,怪物属性!$B$4:$F$29,3,FALSE)-$G603)/IF(X603&lt;0,ABS(X603),X603)</f>
        <v>-2.9148096176827352</v>
      </c>
      <c r="Z603" s="152">
        <f>VLOOKUP(Z$2,怪物属性!$B$4:$F$29,5,FALSE)/($F603-VLOOKUP(Z$2,怪物属性!$B$4:$F$29,4,FALSE))</f>
        <v>3.1386524915551597</v>
      </c>
      <c r="AA603" s="153">
        <f>$E603/(VLOOKUP(AA$2,怪物属性!$B$4:$F$29,3,FALSE)-$G603)/IF(Z603&lt;0,ABS(Z603),Z603)</f>
        <v>-2.614747940206628</v>
      </c>
      <c r="AB603" s="152">
        <f>VLOOKUP(AB$2,怪物属性!$B$4:$F$29,5,FALSE)/($F603-VLOOKUP(AB$2,怪物属性!$B$4:$F$29,4,FALSE))</f>
        <v>5.0112939657954181</v>
      </c>
      <c r="AC603" s="153">
        <f>$E603/(VLOOKUP(AC$2,怪物属性!$B$4:$F$29,3,FALSE)-$G603)/IF(AB603&lt;0,ABS(AB603),AB603)</f>
        <v>-1.9018953813293644</v>
      </c>
      <c r="AD603" s="152">
        <f>VLOOKUP(AD$2,怪物属性!$B$4:$F$29,5,FALSE)/($F603-VLOOKUP(AD$2,怪物属性!$B$4:$F$29,4,FALSE))</f>
        <v>5.6907593530734433</v>
      </c>
      <c r="AE603" s="153">
        <f>$E603/(VLOOKUP(AE$2,怪物属性!$B$4:$F$29,3,FALSE)-$G603)/IF(AD603&lt;0,ABS(AD603),AD603)</f>
        <v>-1.7591104262330908</v>
      </c>
      <c r="AF603" s="152">
        <f>VLOOKUP(AF$2,怪物属性!$B$4:$F$29,5,FALSE)/($F603-VLOOKUP(AF$2,怪物属性!$B$4:$F$29,4,FALSE))</f>
        <v>6.7050890029485641</v>
      </c>
      <c r="AG603" s="153">
        <f>$E603/(VLOOKUP(AG$2,怪物属性!$B$4:$F$29,3,FALSE)-$G603)/IF(AF603&lt;0,ABS(AF603),AF603)</f>
        <v>-1.5747123776043697</v>
      </c>
      <c r="AH603" s="152">
        <f>VLOOKUP(AH$2,怪物属性!$B$4:$F$29,5,FALSE)/($F603-VLOOKUP(AH$2,怪物属性!$B$4:$F$29,4,FALSE))</f>
        <v>7.4967805844477464</v>
      </c>
      <c r="AI603" s="153">
        <f>$E603/(VLOOKUP(AI$2,怪物属性!$B$4:$F$29,3,FALSE)-$G603)/IF(AH603&lt;0,ABS(AH603),AH603)</f>
        <v>-1.4903758222613506</v>
      </c>
      <c r="AJ603" s="152">
        <f>VLOOKUP(AJ$2,怪物属性!$B$4:$F$29,5,FALSE)/($F603-VLOOKUP(AJ$2,怪物属性!$B$4:$F$29,4,FALSE))</f>
        <v>8.66522390544365</v>
      </c>
      <c r="AK603" s="153">
        <f>$E603/(VLOOKUP(AK$2,怪物属性!$B$4:$F$29,3,FALSE)-$G603)/IF(AJ603&lt;0,ABS(AJ603),AJ603)</f>
        <v>-1.3726863005662253</v>
      </c>
      <c r="AL603" s="152">
        <f>VLOOKUP(AL$2,怪物属性!$B$4:$F$29,5,FALSE)/($F603-VLOOKUP(AL$2,怪物属性!$B$4:$F$29,4,FALSE))</f>
        <v>9.6038137372945425</v>
      </c>
      <c r="AM603" s="153">
        <f>$E603/(VLOOKUP(AM$2,怪物属性!$B$4:$F$29,3,FALSE)-$G603)/IF(AL603&lt;0,ABS(AL603),AL603)</f>
        <v>-1.3321045904381104</v>
      </c>
      <c r="AN603" s="152">
        <f>VLOOKUP(AN$2,怪物属性!$B$4:$F$29,5,FALSE)/($F603-VLOOKUP(AN$2,怪物属性!$B$4:$F$29,4,FALSE))</f>
        <v>10.93593039351394</v>
      </c>
      <c r="AO603" s="153">
        <f>$E603/(VLOOKUP(AO$2,怪物属性!$B$4:$F$29,3,FALSE)-$G603)/IF(AN603&lt;0,ABS(AN603),AN603)</f>
        <v>-1.2614359951623175</v>
      </c>
      <c r="AP603" s="152">
        <f>VLOOKUP(AP$2,怪物属性!$B$4:$F$29,5,FALSE)/($F603-VLOOKUP(AP$2,怪物属性!$B$4:$F$29,4,FALSE))</f>
        <v>11.950704627146688</v>
      </c>
      <c r="AQ603" s="153">
        <f>$E603/(VLOOKUP(AQ$2,怪物属性!$B$4:$F$29,3,FALSE)-$G603)/IF(AP603&lt;0,ABS(AP603),AP603)</f>
        <v>-1.2616756008684356</v>
      </c>
      <c r="AR603" s="152">
        <f>VLOOKUP(AR$2,怪物属性!$B$4:$F$29,5,FALSE)/($F603-VLOOKUP(AR$2,怪物属性!$B$4:$F$29,4,FALSE))</f>
        <v>13.437381130770561</v>
      </c>
      <c r="AS603" s="153">
        <f>$E603/(VLOOKUP(AS$2,怪物属性!$B$4:$F$29,3,FALSE)-$G603)/IF(AR603&lt;0,ABS(AR603),AR603)</f>
        <v>-1.2395077242229651</v>
      </c>
      <c r="AT603" s="152">
        <f>VLOOKUP(AT$2,怪物属性!$B$4:$F$29,5,FALSE)/($F603-VLOOKUP(AT$2,怪物属性!$B$4:$F$29,4,FALSE))</f>
        <v>14.554408677396781</v>
      </c>
      <c r="AU603" s="153">
        <f>$E603/(VLOOKUP(AU$2,怪物属性!$B$4:$F$29,3,FALSE)-$G603)/IF(AT603&lt;0,ABS(AT603),AT603)</f>
        <v>-1.2997429393363746</v>
      </c>
      <c r="AV603" s="152">
        <f>VLOOKUP(AV$2,怪物属性!$B$4:$F$29,5,FALSE)/($F603-VLOOKUP(AV$2,怪物属性!$B$4:$F$29,4,FALSE))</f>
        <v>16.21229149414409</v>
      </c>
      <c r="AW603" s="153">
        <f>$E603/(VLOOKUP(AW$2,怪物属性!$B$4:$F$29,3,FALSE)-$G603)/IF(AV603&lt;0,ABS(AV603),AV603)</f>
        <v>-1.3887756376201512</v>
      </c>
      <c r="AX603" s="152">
        <f>VLOOKUP(AX$2,怪物属性!$B$4:$F$29,5,FALSE)/($F603-VLOOKUP(AX$2,怪物属性!$B$4:$F$29,4,FALSE))</f>
        <v>17.422352976494253</v>
      </c>
      <c r="AY603" s="153">
        <f>$E603/(VLOOKUP(AY$2,怪物属性!$B$4:$F$29,3,FALSE)-$G603)/IF(AX603&lt;0,ABS(AX603),AX603)</f>
        <v>-1.608344441320485</v>
      </c>
      <c r="AZ603" s="152">
        <f>VLOOKUP(AZ$2,怪物属性!$B$4:$F$29,5,FALSE)/($F603-VLOOKUP(AZ$2,怪物属性!$B$4:$F$29,4,FALSE))</f>
        <v>19.087396504139836</v>
      </c>
      <c r="BA603" s="153">
        <f>$E603/(VLOOKUP(BA$2,怪物属性!$B$4:$F$29,3,FALSE)-$G603)/IF(AZ603&lt;0,ABS(AZ603),AZ603)</f>
        <v>-2.2140245962192506</v>
      </c>
      <c r="BB603" s="152">
        <f>VLOOKUP(BB$2,怪物属性!$B$4:$F$29,5,FALSE)/($F603-VLOOKUP(BB$2,怪物属性!$B$4:$F$29,4,FALSE))</f>
        <v>20.249055415617129</v>
      </c>
      <c r="BC603" s="153">
        <f>$E603/(VLOOKUP(BC$2,怪物属性!$B$4:$F$29,3,FALSE)-$G603)/IF(BB603&lt;0,ABS(BB603),BB603)</f>
        <v>-5.361550844320023</v>
      </c>
      <c r="BD603" s="152">
        <f>VLOOKUP(BD$2,怪物属性!$B$4:$F$29,5,FALSE)/($F603-VLOOKUP(BD$2,怪物属性!$B$4:$F$29,4,FALSE))</f>
        <v>21.513152650458348</v>
      </c>
      <c r="BE603" s="153">
        <f>$E603/(VLOOKUP(BE$2,怪物属性!$B$4:$F$29,3,FALSE)-$G603)/IF(BD603&lt;0,ABS(BD603),BD603)</f>
        <v>2.5255038945201496</v>
      </c>
    </row>
    <row r="604" spans="1:57" x14ac:dyDescent="0.15">
      <c r="A604" s="30">
        <f>VLOOKUP(B604,装备升级!W:AB,静态模拟!C604+1,FALSE)+IF(静态模拟!D604=0,0,VLOOKUP(B604,装备强化!AP:AZ,静态模拟!D604+1,FALSE))</f>
        <v>16444</v>
      </c>
      <c r="B604" s="149">
        <v>50</v>
      </c>
      <c r="C604" s="149">
        <v>5</v>
      </c>
      <c r="D604" s="149">
        <v>4</v>
      </c>
      <c r="E604" s="149">
        <f t="shared" si="28"/>
        <v>122070</v>
      </c>
      <c r="F604" s="22">
        <f t="shared" si="29"/>
        <v>40690</v>
      </c>
      <c r="G604" s="22">
        <f t="shared" si="30"/>
        <v>20345</v>
      </c>
      <c r="H604" s="152">
        <f>VLOOKUP(H$2,怪物属性!$B$4:$F$29,5,FALSE)/($F604-VLOOKUP(H$2,怪物属性!$B$4:$F$29,4,FALSE))</f>
        <v>0.27245396467493421</v>
      </c>
      <c r="I604" s="153">
        <f>$E604/(VLOOKUP(I$2,怪物属性!$B$4:$F$29,3,FALSE)-$G604)/IF(H604&lt;0,ABS(H604),H604)</f>
        <v>-23.836933023167074</v>
      </c>
      <c r="J604" s="152">
        <f>VLOOKUP(J$2,怪物属性!$B$4:$F$29,5,FALSE)/($F604-VLOOKUP(J$2,怪物属性!$B$4:$F$29,4,FALSE))</f>
        <v>0.40392600981502452</v>
      </c>
      <c r="K604" s="153">
        <f>$E604/(VLOOKUP(K$2,怪物属性!$B$4:$F$29,3,FALSE)-$G604)/IF(J604&lt;0,ABS(J604),J604)</f>
        <v>-16.448528443047525</v>
      </c>
      <c r="L604" s="152">
        <f>VLOOKUP(L$2,怪物属性!$B$4:$F$29,5,FALSE)/($F604-VLOOKUP(L$2,怪物属性!$B$4:$F$29,4,FALSE))</f>
        <v>0.64195782980229554</v>
      </c>
      <c r="M604" s="153">
        <f>$E604/(VLOOKUP(M$2,怪物属性!$B$4:$F$29,3,FALSE)-$G604)/IF(L604&lt;0,ABS(L604),L604)</f>
        <v>-10.594644373811681</v>
      </c>
      <c r="N604" s="152">
        <f>VLOOKUP(N$2,怪物属性!$B$4:$F$29,5,FALSE)/($F604-VLOOKUP(N$2,怪物属性!$B$4:$F$29,4,FALSE))</f>
        <v>0.8393782383419689</v>
      </c>
      <c r="O604" s="153">
        <f>$E604/(VLOOKUP(O$2,怪物属性!$B$4:$F$29,3,FALSE)-$G604)/IF(N604&lt;0,ABS(N604),N604)</f>
        <v>-8.2997987714915009</v>
      </c>
      <c r="P604" s="152">
        <f>VLOOKUP(P$2,怪物属性!$B$4:$F$29,5,FALSE)/($F604-VLOOKUP(P$2,怪物属性!$B$4:$F$29,4,FALSE))</f>
        <v>1.1702008216591391</v>
      </c>
      <c r="Q604" s="153">
        <f>$E604/(VLOOKUP(Q$2,怪物属性!$B$4:$F$29,3,FALSE)-$G604)/IF(P604&lt;0,ABS(P604),P604)</f>
        <v>-6.1028156776627842</v>
      </c>
      <c r="R604" s="152">
        <f>VLOOKUP(R$2,怪物属性!$B$4:$F$29,5,FALSE)/($F604-VLOOKUP(R$2,怪物属性!$B$4:$F$29,4,FALSE))</f>
        <v>1.4442592260149258</v>
      </c>
      <c r="S604" s="153">
        <f>$E604/(VLOOKUP(S$2,怪物属性!$B$4:$F$29,3,FALSE)-$G604)/IF(R604&lt;0,ABS(R604),R604)</f>
        <v>-5.0796825500413787</v>
      </c>
      <c r="T604" s="152">
        <f>VLOOKUP(T$2,怪物属性!$B$4:$F$29,5,FALSE)/($F604-VLOOKUP(T$2,怪物属性!$B$4:$F$29,4,FALSE))</f>
        <v>1.8715728715728717</v>
      </c>
      <c r="U604" s="153">
        <f>$E604/(VLOOKUP(U$2,怪物属性!$B$4:$F$29,3,FALSE)-$G604)/IF(T604&lt;0,ABS(T604),T604)</f>
        <v>-4.02463378451169</v>
      </c>
      <c r="V604" s="152">
        <f>VLOOKUP(V$2,怪物属性!$B$4:$F$29,5,FALSE)/($F604-VLOOKUP(V$2,怪物属性!$B$4:$F$29,4,FALSE))</f>
        <v>2.206110823407561</v>
      </c>
      <c r="W604" s="153">
        <f>$E604/(VLOOKUP(W$2,怪物属性!$B$4:$F$29,3,FALSE)-$G604)/IF(V604&lt;0,ABS(V604),V604)</f>
        <v>-3.5091748486862318</v>
      </c>
      <c r="X604" s="152">
        <f>VLOOKUP(X$2,怪物属性!$B$4:$F$29,5,FALSE)/($F604-VLOOKUP(X$2,怪物属性!$B$4:$F$29,4,FALSE))</f>
        <v>2.7297494210403062</v>
      </c>
      <c r="Y604" s="153">
        <f>$E604/(VLOOKUP(Y$2,怪物属性!$B$4:$F$29,3,FALSE)-$G604)/IF(X604&lt;0,ABS(X604),X604)</f>
        <v>-2.9174315167367744</v>
      </c>
      <c r="Z604" s="152">
        <f>VLOOKUP(Z$2,怪物属性!$B$4:$F$29,5,FALSE)/($F604-VLOOKUP(Z$2,怪物属性!$B$4:$F$29,4,FALSE))</f>
        <v>3.1345484976071551</v>
      </c>
      <c r="AA604" s="153">
        <f>$E604/(VLOOKUP(AA$2,怪物属性!$B$4:$F$29,3,FALSE)-$G604)/IF(Z604&lt;0,ABS(Z604),Z604)</f>
        <v>-2.6169886209810591</v>
      </c>
      <c r="AB604" s="152">
        <f>VLOOKUP(AB$2,怪物属性!$B$4:$F$29,5,FALSE)/($F604-VLOOKUP(AB$2,怪物属性!$B$4:$F$29,4,FALSE))</f>
        <v>5.0045652290670821</v>
      </c>
      <c r="AC604" s="153">
        <f>$E604/(VLOOKUP(AC$2,怪物属性!$B$4:$F$29,3,FALSE)-$G604)/IF(AB604&lt;0,ABS(AB604),AB604)</f>
        <v>-1.903076323144351</v>
      </c>
      <c r="AD604" s="152">
        <f>VLOOKUP(AD$2,怪物属性!$B$4:$F$29,5,FALSE)/($F604-VLOOKUP(AD$2,怪物属性!$B$4:$F$29,4,FALSE))</f>
        <v>5.6830614398181964</v>
      </c>
      <c r="AE604" s="153">
        <f>$E604/(VLOOKUP(AE$2,怪物属性!$B$4:$F$29,3,FALSE)-$G604)/IF(AD604&lt;0,ABS(AD604),AD604)</f>
        <v>-1.7600475230376527</v>
      </c>
      <c r="AF604" s="152">
        <f>VLOOKUP(AF$2,怪物属性!$B$4:$F$29,5,FALSE)/($F604-VLOOKUP(AF$2,怪物属性!$B$4:$F$29,4,FALSE))</f>
        <v>6.6959485250013628</v>
      </c>
      <c r="AG604" s="153">
        <f>$E604/(VLOOKUP(AG$2,怪物属性!$B$4:$F$29,3,FALSE)-$G604)/IF(AF604&lt;0,ABS(AF604),AF604)</f>
        <v>-1.5753911928269029</v>
      </c>
      <c r="AH604" s="152">
        <f>VLOOKUP(AH$2,怪物属性!$B$4:$F$29,5,FALSE)/($F604-VLOOKUP(AH$2,怪物属性!$B$4:$F$29,4,FALSE))</f>
        <v>7.4864805451747634</v>
      </c>
      <c r="AI604" s="153">
        <f>$E604/(VLOOKUP(AI$2,怪物属性!$B$4:$F$29,3,FALSE)-$G604)/IF(AH604&lt;0,ABS(AH604),AH604)</f>
        <v>-1.4908468502705903</v>
      </c>
      <c r="AJ604" s="152">
        <f>VLOOKUP(AJ$2,怪物属性!$B$4:$F$29,5,FALSE)/($F604-VLOOKUP(AJ$2,怪物属性!$B$4:$F$29,4,FALSE))</f>
        <v>8.6532195500387896</v>
      </c>
      <c r="AK604" s="153">
        <f>$E604/(VLOOKUP(AK$2,怪物属性!$B$4:$F$29,3,FALSE)-$G604)/IF(AJ604&lt;0,ABS(AJ604),AJ604)</f>
        <v>-1.3729331495754855</v>
      </c>
      <c r="AL604" s="152">
        <f>VLOOKUP(AL$2,怪物属性!$B$4:$F$29,5,FALSE)/($F604-VLOOKUP(AL$2,怪物属性!$B$4:$F$29,4,FALSE))</f>
        <v>9.5903867125241167</v>
      </c>
      <c r="AM604" s="153">
        <f>$E604/(VLOOKUP(AM$2,怪物属性!$B$4:$F$29,3,FALSE)-$G604)/IF(AL604&lt;0,ABS(AL604),AL604)</f>
        <v>-1.33211627299638</v>
      </c>
      <c r="AN604" s="152">
        <f>VLOOKUP(AN$2,怪物属性!$B$4:$F$29,5,FALSE)/($F604-VLOOKUP(AN$2,怪物属性!$B$4:$F$29,4,FALSE))</f>
        <v>10.920505514965161</v>
      </c>
      <c r="AO604" s="153">
        <f>$E604/(VLOOKUP(AO$2,怪物属性!$B$4:$F$29,3,FALSE)-$G604)/IF(AN604&lt;0,ABS(AN604),AN604)</f>
        <v>-1.2612043289656467</v>
      </c>
      <c r="AP604" s="152">
        <f>VLOOKUP(AP$2,怪物属性!$B$4:$F$29,5,FALSE)/($F604-VLOOKUP(AP$2,怪物属性!$B$4:$F$29,4,FALSE))</f>
        <v>11.933682771194166</v>
      </c>
      <c r="AQ604" s="153">
        <f>$E604/(VLOOKUP(AQ$2,怪物属性!$B$4:$F$29,3,FALSE)-$G604)/IF(AP604&lt;0,ABS(AP604),AP604)</f>
        <v>-1.2611305729677891</v>
      </c>
      <c r="AR604" s="152">
        <f>VLOOKUP(AR$2,怪物属性!$B$4:$F$29,5,FALSE)/($F604-VLOOKUP(AR$2,怪物属性!$B$4:$F$29,4,FALSE))</f>
        <v>13.41804788213628</v>
      </c>
      <c r="AS604" s="153">
        <f>$E604/(VLOOKUP(AS$2,怪物属性!$B$4:$F$29,3,FALSE)-$G604)/IF(AR604&lt;0,ABS(AR604),AR604)</f>
        <v>-1.2385906782069624</v>
      </c>
      <c r="AT604" s="152">
        <f>VLOOKUP(AT$2,怪物属性!$B$4:$F$29,5,FALSE)/($F604-VLOOKUP(AT$2,怪物属性!$B$4:$F$29,4,FALSE))</f>
        <v>14.533220753508415</v>
      </c>
      <c r="AU604" s="153">
        <f>$E604/(VLOOKUP(AU$2,怪物属性!$B$4:$F$29,3,FALSE)-$G604)/IF(AT604&lt;0,ABS(AT604),AT604)</f>
        <v>-1.298203553454806</v>
      </c>
      <c r="AV604" s="152">
        <f>VLOOKUP(AV$2,怪物属性!$B$4:$F$29,5,FALSE)/($F604-VLOOKUP(AV$2,怪物属性!$B$4:$F$29,4,FALSE))</f>
        <v>16.188352725769299</v>
      </c>
      <c r="AW604" s="153">
        <f>$E604/(VLOOKUP(AW$2,怪物属性!$B$4:$F$29,3,FALSE)-$G604)/IF(AV604&lt;0,ABS(AV604),AV604)</f>
        <v>-1.3861409258506108</v>
      </c>
      <c r="AX604" s="152">
        <f>VLOOKUP(AX$2,怪物属性!$B$4:$F$29,5,FALSE)/($F604-VLOOKUP(AX$2,怪物属性!$B$4:$F$29,4,FALSE))</f>
        <v>17.396241119870506</v>
      </c>
      <c r="AY604" s="153">
        <f>$E604/(VLOOKUP(AY$2,怪物属性!$B$4:$F$29,3,FALSE)-$G604)/IF(AX604&lt;0,ABS(AX604),AX604)</f>
        <v>-1.6035267628330707</v>
      </c>
      <c r="AZ604" s="152">
        <f>VLOOKUP(AZ$2,怪物属性!$B$4:$F$29,5,FALSE)/($F604-VLOOKUP(AZ$2,怪物属性!$B$4:$F$29,4,FALSE))</f>
        <v>19.05817513778322</v>
      </c>
      <c r="BA604" s="153">
        <f>$E604/(VLOOKUP(BA$2,怪物属性!$B$4:$F$29,3,FALSE)-$G604)/IF(AZ604&lt;0,ABS(AZ604),AZ604)</f>
        <v>-2.2010739908189718</v>
      </c>
      <c r="BB604" s="152">
        <f>VLOOKUP(BB$2,怪物属性!$B$4:$F$29,5,FALSE)/($F604-VLOOKUP(BB$2,怪物属性!$B$4:$F$29,4,FALSE))</f>
        <v>20.217227287016662</v>
      </c>
      <c r="BC604" s="153">
        <f>$E604/(VLOOKUP(BC$2,怪物属性!$B$4:$F$29,3,FALSE)-$G604)/IF(BB604&lt;0,ABS(BB604),BB604)</f>
        <v>-5.2595121528621505</v>
      </c>
      <c r="BD604" s="152">
        <f>VLOOKUP(BD$2,怪物属性!$B$4:$F$29,5,FALSE)/($F604-VLOOKUP(BD$2,怪物属性!$B$4:$F$29,4,FALSE))</f>
        <v>21.477485244379601</v>
      </c>
      <c r="BE604" s="153">
        <f>$E604/(VLOOKUP(BE$2,怪物属性!$B$4:$F$29,3,FALSE)-$G604)/IF(BD604&lt;0,ABS(BD604),BD604)</f>
        <v>2.5613457865409668</v>
      </c>
    </row>
    <row r="605" spans="1:57" x14ac:dyDescent="0.15">
      <c r="A605" s="30">
        <f>VLOOKUP(B605,装备升级!W:AB,静态模拟!C605+1,FALSE)+IF(静态模拟!D605=0,0,VLOOKUP(B605,装备强化!AP:AZ,静态模拟!D605+1,FALSE))</f>
        <v>23293</v>
      </c>
      <c r="B605" s="149">
        <v>50</v>
      </c>
      <c r="C605" s="149">
        <v>5</v>
      </c>
      <c r="D605" s="149">
        <v>5</v>
      </c>
      <c r="E605" s="149">
        <f t="shared" si="28"/>
        <v>122220</v>
      </c>
      <c r="F605" s="22">
        <f t="shared" si="29"/>
        <v>40740</v>
      </c>
      <c r="G605" s="22">
        <f t="shared" si="30"/>
        <v>20370</v>
      </c>
      <c r="H605" s="152">
        <f>VLOOKUP(H$2,怪物属性!$B$4:$F$29,5,FALSE)/($F605-VLOOKUP(H$2,怪物属性!$B$4:$F$29,4,FALSE))</f>
        <v>0.27211309896159142</v>
      </c>
      <c r="I605" s="153">
        <f>$E605/(VLOOKUP(I$2,怪物属性!$B$4:$F$29,3,FALSE)-$G605)/IF(H605&lt;0,ABS(H605),H605)</f>
        <v>-23.864378931091277</v>
      </c>
      <c r="J605" s="152">
        <f>VLOOKUP(J$2,怪物属性!$B$4:$F$29,5,FALSE)/($F605-VLOOKUP(J$2,怪物属性!$B$4:$F$29,4,FALSE))</f>
        <v>0.4034183737589544</v>
      </c>
      <c r="K605" s="153">
        <f>$E605/(VLOOKUP(K$2,怪物属性!$B$4:$F$29,3,FALSE)-$G605)/IF(J605&lt;0,ABS(J605),J605)</f>
        <v>-16.467057065325061</v>
      </c>
      <c r="L605" s="152">
        <f>VLOOKUP(L$2,怪物属性!$B$4:$F$29,5,FALSE)/($F605-VLOOKUP(L$2,怪物属性!$B$4:$F$29,4,FALSE))</f>
        <v>0.64114735885264118</v>
      </c>
      <c r="M605" s="153">
        <f>$E605/(VLOOKUP(M$2,怪物属性!$B$4:$F$29,3,FALSE)-$G605)/IF(L605&lt;0,ABS(L605),L605)</f>
        <v>-10.606298546748919</v>
      </c>
      <c r="N605" s="152">
        <f>VLOOKUP(N$2,怪物属性!$B$4:$F$29,5,FALSE)/($F605-VLOOKUP(N$2,怪物属性!$B$4:$F$29,4,FALSE))</f>
        <v>0.83831363198214193</v>
      </c>
      <c r="O605" s="153">
        <f>$E605/(VLOOKUP(O$2,怪物属性!$B$4:$F$29,3,FALSE)-$G605)/IF(N605&lt;0,ABS(N605),N605)</f>
        <v>-8.3086961094094889</v>
      </c>
      <c r="P605" s="152">
        <f>VLOOKUP(P$2,怪物属性!$B$4:$F$29,5,FALSE)/($F605-VLOOKUP(P$2,怪物属性!$B$4:$F$29,4,FALSE))</f>
        <v>1.1687097020821122</v>
      </c>
      <c r="Q605" s="153">
        <f>$E605/(VLOOKUP(Q$2,怪物属性!$B$4:$F$29,3,FALSE)-$G605)/IF(P605&lt;0,ABS(P605),P605)</f>
        <v>-6.1091755923823463</v>
      </c>
      <c r="R605" s="152">
        <f>VLOOKUP(R$2,怪物属性!$B$4:$F$29,5,FALSE)/($F605-VLOOKUP(R$2,怪物属性!$B$4:$F$29,4,FALSE))</f>
        <v>1.4424096508977282</v>
      </c>
      <c r="S605" s="153">
        <f>$E605/(VLOOKUP(S$2,怪物属性!$B$4:$F$29,3,FALSE)-$G605)/IF(R605&lt;0,ABS(R605),R605)</f>
        <v>-5.0848061749969489</v>
      </c>
      <c r="T605" s="152">
        <f>VLOOKUP(T$2,怪物属性!$B$4:$F$29,5,FALSE)/($F605-VLOOKUP(T$2,怪物属性!$B$4:$F$29,4,FALSE))</f>
        <v>1.8691646507797621</v>
      </c>
      <c r="U605" s="153">
        <f>$E605/(VLOOKUP(U$2,怪物属性!$B$4:$F$29,3,FALSE)-$G605)/IF(T605&lt;0,ABS(T605),T605)</f>
        <v>-4.0285563472660302</v>
      </c>
      <c r="V605" s="152">
        <f>VLOOKUP(V$2,怪物属性!$B$4:$F$29,5,FALSE)/($F605-VLOOKUP(V$2,怪物属性!$B$4:$F$29,4,FALSE))</f>
        <v>2.2032583397982934</v>
      </c>
      <c r="W605" s="153">
        <f>$E605/(VLOOKUP(W$2,怪物属性!$B$4:$F$29,3,FALSE)-$G605)/IF(V605&lt;0,ABS(V605),V605)</f>
        <v>-3.5124667462764299</v>
      </c>
      <c r="X605" s="152">
        <f>VLOOKUP(X$2,怪物属性!$B$4:$F$29,5,FALSE)/($F605-VLOOKUP(X$2,怪物属性!$B$4:$F$29,4,FALSE))</f>
        <v>2.7262025415139939</v>
      </c>
      <c r="Y605" s="153">
        <f>$E605/(VLOOKUP(Y$2,怪物属性!$B$4:$F$29,3,FALSE)-$G605)/IF(X605&lt;0,ABS(X605),X605)</f>
        <v>-2.920054190156276</v>
      </c>
      <c r="Z605" s="152">
        <f>VLOOKUP(Z$2,怪物属性!$B$4:$F$29,5,FALSE)/($F605-VLOOKUP(Z$2,怪物属性!$B$4:$F$29,4,FALSE))</f>
        <v>3.1304552221264594</v>
      </c>
      <c r="AA605" s="153">
        <f>$E605/(VLOOKUP(AA$2,怪物属性!$B$4:$F$29,3,FALSE)-$G605)/IF(Z605&lt;0,ABS(Z605),Z605)</f>
        <v>-2.6192301812588301</v>
      </c>
      <c r="AB605" s="152">
        <f>VLOOKUP(AB$2,怪物属性!$B$4:$F$29,5,FALSE)/($F605-VLOOKUP(AB$2,怪物属性!$B$4:$F$29,4,FALSE))</f>
        <v>4.9978545376528638</v>
      </c>
      <c r="AC605" s="153">
        <f>$E605/(VLOOKUP(AC$2,怪物属性!$B$4:$F$29,3,FALSE)-$G605)/IF(AB605&lt;0,ABS(AB605),AB605)</f>
        <v>-1.9042589346591237</v>
      </c>
      <c r="AD605" s="152">
        <f>VLOOKUP(AD$2,怪物属性!$B$4:$F$29,5,FALSE)/($F605-VLOOKUP(AD$2,怪物属性!$B$4:$F$29,4,FALSE))</f>
        <v>5.6753843244265525</v>
      </c>
      <c r="AE605" s="153">
        <f>$E605/(VLOOKUP(AE$2,怪物属性!$B$4:$F$29,3,FALSE)-$G605)/IF(AD605&lt;0,ABS(AD605),AD605)</f>
        <v>-1.760986627554133</v>
      </c>
      <c r="AF605" s="152">
        <f>VLOOKUP(AF$2,怪物属性!$B$4:$F$29,5,FALSE)/($F605-VLOOKUP(AF$2,怪物属性!$B$4:$F$29,4,FALSE))</f>
        <v>6.6868329340013073</v>
      </c>
      <c r="AG605" s="153">
        <f>$E605/(VLOOKUP(AG$2,怪物属性!$B$4:$F$29,3,FALSE)-$G605)/IF(AF605&lt;0,ABS(AF605),AF605)</f>
        <v>-1.5760723479347103</v>
      </c>
      <c r="AH605" s="152">
        <f>VLOOKUP(AH$2,怪物属性!$B$4:$F$29,5,FALSE)/($F605-VLOOKUP(AH$2,怪物属性!$B$4:$F$29,4,FALSE))</f>
        <v>7.4762087701004338</v>
      </c>
      <c r="AI605" s="153">
        <f>$E605/(VLOOKUP(AI$2,怪物属性!$B$4:$F$29,3,FALSE)-$G605)/IF(AH605&lt;0,ABS(AH605),AH605)</f>
        <v>-1.4913207522970955</v>
      </c>
      <c r="AJ605" s="152">
        <f>VLOOKUP(AJ$2,怪物属性!$B$4:$F$29,5,FALSE)/($F605-VLOOKUP(AJ$2,怪物属性!$B$4:$F$29,4,FALSE))</f>
        <v>8.6412484090531798</v>
      </c>
      <c r="AK605" s="153">
        <f>$E605/(VLOOKUP(AK$2,怪物属性!$B$4:$F$29,3,FALSE)-$G605)/IF(AJ605&lt;0,ABS(AJ605),AJ605)</f>
        <v>-1.3731834632880189</v>
      </c>
      <c r="AL605" s="152">
        <f>VLOOKUP(AL$2,怪物属性!$B$4:$F$29,5,FALSE)/($F605-VLOOKUP(AL$2,怪物属性!$B$4:$F$29,4,FALSE))</f>
        <v>9.5769971797950468</v>
      </c>
      <c r="AM605" s="153">
        <f>$E605/(VLOOKUP(AM$2,怪物属性!$B$4:$F$29,3,FALSE)-$G605)/IF(AL605&lt;0,ABS(AL605),AL605)</f>
        <v>-1.3321324597376463</v>
      </c>
      <c r="AN605" s="152">
        <f>VLOOKUP(AN$2,怪物属性!$B$4:$F$29,5,FALSE)/($F605-VLOOKUP(AN$2,怪物属性!$B$4:$F$29,4,FALSE))</f>
        <v>10.905124088002479</v>
      </c>
      <c r="AO605" s="153">
        <f>$E605/(VLOOKUP(AO$2,怪物属性!$B$4:$F$29,3,FALSE)-$G605)/IF(AN605&lt;0,ABS(AN605),AN605)</f>
        <v>-1.2609783255598042</v>
      </c>
      <c r="AP605" s="152">
        <f>VLOOKUP(AP$2,怪物属性!$B$4:$F$29,5,FALSE)/($F605-VLOOKUP(AP$2,怪物属性!$B$4:$F$29,4,FALSE))</f>
        <v>11.916709336064175</v>
      </c>
      <c r="AQ605" s="153">
        <f>$E605/(VLOOKUP(AQ$2,怪物属性!$B$4:$F$29,3,FALSE)-$G605)/IF(AP605&lt;0,ABS(AP605),AP605)</f>
        <v>-1.2605932955285779</v>
      </c>
      <c r="AR605" s="152">
        <f>VLOOKUP(AR$2,怪物属性!$B$4:$F$29,5,FALSE)/($F605-VLOOKUP(AR$2,怪物属性!$B$4:$F$29,4,FALSE))</f>
        <v>13.398770185621515</v>
      </c>
      <c r="AS605" s="153">
        <f>$E605/(VLOOKUP(AS$2,怪物属性!$B$4:$F$29,3,FALSE)-$G605)/IF(AR605&lt;0,ABS(AR605),AR605)</f>
        <v>-1.237684218372366</v>
      </c>
      <c r="AT605" s="152">
        <f>VLOOKUP(AT$2,怪物属性!$B$4:$F$29,5,FALSE)/($F605-VLOOKUP(AT$2,怪物属性!$B$4:$F$29,4,FALSE))</f>
        <v>14.512094429584835</v>
      </c>
      <c r="AU605" s="153">
        <f>$E605/(VLOOKUP(AU$2,怪物属性!$B$4:$F$29,3,FALSE)-$G605)/IF(AT605&lt;0,ABS(AT605),AT605)</f>
        <v>-1.2966806448479562</v>
      </c>
      <c r="AV605" s="152">
        <f>VLOOKUP(AV$2,怪物属性!$B$4:$F$29,5,FALSE)/($F605-VLOOKUP(AV$2,怪物属性!$B$4:$F$29,4,FALSE))</f>
        <v>16.164484548242509</v>
      </c>
      <c r="AW605" s="153">
        <f>$E605/(VLOOKUP(AW$2,怪物属性!$B$4:$F$29,3,FALSE)-$G605)/IF(AV605&lt;0,ABS(AV605),AV605)</f>
        <v>-1.3835353264987265</v>
      </c>
      <c r="AX605" s="152">
        <f>VLOOKUP(AX$2,怪物属性!$B$4:$F$29,5,FALSE)/($F605-VLOOKUP(AX$2,怪物属性!$B$4:$F$29,4,FALSE))</f>
        <v>17.370207416719044</v>
      </c>
      <c r="AY605" s="153">
        <f>$E605/(VLOOKUP(AY$2,怪物属性!$B$4:$F$29,3,FALSE)-$G605)/IF(AX605&lt;0,ABS(AX605),AX605)</f>
        <v>-1.5987696910552935</v>
      </c>
      <c r="AZ605" s="152">
        <f>VLOOKUP(AZ$2,怪物属性!$B$4:$F$29,5,FALSE)/($F605-VLOOKUP(AZ$2,怪物属性!$B$4:$F$29,4,FALSE))</f>
        <v>19.029043106083765</v>
      </c>
      <c r="BA605" s="153">
        <f>$E605/(VLOOKUP(BA$2,怪物属性!$B$4:$F$29,3,FALSE)-$G605)/IF(AZ605&lt;0,ABS(AZ605),AZ605)</f>
        <v>-2.1883522198235728</v>
      </c>
      <c r="BB605" s="152">
        <f>VLOOKUP(BB$2,怪物属性!$B$4:$F$29,5,FALSE)/($F605-VLOOKUP(BB$2,怪物属性!$B$4:$F$29,4,FALSE))</f>
        <v>20.185499058380415</v>
      </c>
      <c r="BC605" s="153">
        <f>$E605/(VLOOKUP(BC$2,怪物属性!$B$4:$F$29,3,FALSE)-$G605)/IF(BB605&lt;0,ABS(BB605),BB605)</f>
        <v>-5.1618428209371485</v>
      </c>
      <c r="BD605" s="152">
        <f>VLOOKUP(BD$2,怪物属性!$B$4:$F$29,5,FALSE)/($F605-VLOOKUP(BD$2,怪物属性!$B$4:$F$29,4,FALSE))</f>
        <v>21.441935911016948</v>
      </c>
      <c r="BE605" s="153">
        <f>$E605/(VLOOKUP(BE$2,怪物属性!$B$4:$F$29,3,FALSE)-$G605)/IF(BD605&lt;0,ABS(BD605),BD605)</f>
        <v>2.5980150499507109</v>
      </c>
    </row>
    <row r="606" spans="1:57" x14ac:dyDescent="0.15">
      <c r="A606" s="30">
        <f>VLOOKUP(B606,装备升级!W:AB,静态模拟!C606+1,FALSE)+IF(静态模拟!D606=0,0,VLOOKUP(B606,装备强化!AP:AZ,静态模拟!D606+1,FALSE))</f>
        <v>32373</v>
      </c>
      <c r="B606" s="149">
        <v>50</v>
      </c>
      <c r="C606" s="149">
        <v>5</v>
      </c>
      <c r="D606" s="149">
        <v>6</v>
      </c>
      <c r="E606" s="149">
        <f t="shared" si="28"/>
        <v>122370</v>
      </c>
      <c r="F606" s="22">
        <f t="shared" si="29"/>
        <v>40790</v>
      </c>
      <c r="G606" s="22">
        <f t="shared" si="30"/>
        <v>20395</v>
      </c>
      <c r="H606" s="152">
        <f>VLOOKUP(H$2,怪物属性!$B$4:$F$29,5,FALSE)/($F606-VLOOKUP(H$2,怪物属性!$B$4:$F$29,4,FALSE))</f>
        <v>0.27177308509309012</v>
      </c>
      <c r="I606" s="153">
        <f>$E606/(VLOOKUP(I$2,怪物属性!$B$4:$F$29,3,FALSE)-$G606)/IF(H606&lt;0,ABS(H606),H606)</f>
        <v>-23.891825211240288</v>
      </c>
      <c r="J606" s="152">
        <f>VLOOKUP(J$2,怪物属性!$B$4:$F$29,5,FALSE)/($F606-VLOOKUP(J$2,怪物属性!$B$4:$F$29,4,FALSE))</f>
        <v>0.40291201204970506</v>
      </c>
      <c r="K606" s="153">
        <f>$E606/(VLOOKUP(K$2,怪物属性!$B$4:$F$29,3,FALSE)-$G606)/IF(J606&lt;0,ABS(J606),J606)</f>
        <v>-16.485586129893502</v>
      </c>
      <c r="L606" s="152">
        <f>VLOOKUP(L$2,怪物属性!$B$4:$F$29,5,FALSE)/($F606-VLOOKUP(L$2,怪物属性!$B$4:$F$29,4,FALSE))</f>
        <v>0.64033893175972156</v>
      </c>
      <c r="M606" s="153">
        <f>$E606/(VLOOKUP(M$2,怪物属性!$B$4:$F$29,3,FALSE)-$G606)/IF(L606&lt;0,ABS(L606),L606)</f>
        <v>-10.617953165768682</v>
      </c>
      <c r="N606" s="152">
        <f>VLOOKUP(N$2,怪物属性!$B$4:$F$29,5,FALSE)/($F606-VLOOKUP(N$2,怪物属性!$B$4:$F$29,4,FALSE))</f>
        <v>0.83725172274017023</v>
      </c>
      <c r="O606" s="153">
        <f>$E606/(VLOOKUP(O$2,怪物属性!$B$4:$F$29,3,FALSE)-$G606)/IF(N606&lt;0,ABS(N606),N606)</f>
        <v>-8.3175939605508926</v>
      </c>
      <c r="P606" s="152">
        <f>VLOOKUP(P$2,怪物属性!$B$4:$F$29,5,FALSE)/($F606-VLOOKUP(P$2,怪物属性!$B$4:$F$29,4,FALSE))</f>
        <v>1.1672223777647688</v>
      </c>
      <c r="Q606" s="153">
        <f>$E606/(VLOOKUP(Q$2,怪物属性!$B$4:$F$29,3,FALSE)-$G606)/IF(P606&lt;0,ABS(P606),P606)</f>
        <v>-6.1155360375703882</v>
      </c>
      <c r="R606" s="152">
        <f>VLOOKUP(R$2,怪物属性!$B$4:$F$29,5,FALSE)/($F606-VLOOKUP(R$2,怪物属性!$B$4:$F$29,4,FALSE))</f>
        <v>1.4405648069986954</v>
      </c>
      <c r="S606" s="153">
        <f>$E606/(VLOOKUP(S$2,怪物属性!$B$4:$F$29,3,FALSE)-$G606)/IF(R606&lt;0,ABS(R606),R606)</f>
        <v>-5.089930409509515</v>
      </c>
      <c r="T606" s="152">
        <f>VLOOKUP(T$2,怪物属性!$B$4:$F$29,5,FALSE)/($F606-VLOOKUP(T$2,怪物属性!$B$4:$F$29,4,FALSE))</f>
        <v>1.8667626195126965</v>
      </c>
      <c r="U606" s="153">
        <f>$E606/(VLOOKUP(U$2,怪物属性!$B$4:$F$29,3,FALSE)-$G606)/IF(T606&lt;0,ABS(T606),T606)</f>
        <v>-4.0324795493168883</v>
      </c>
      <c r="V606" s="152">
        <f>VLOOKUP(V$2,怪物属性!$B$4:$F$29,5,FALSE)/($F606-VLOOKUP(V$2,怪物属性!$B$4:$F$29,4,FALSE))</f>
        <v>2.200413223140496</v>
      </c>
      <c r="W606" s="153">
        <f>$E606/(VLOOKUP(W$2,怪物属性!$B$4:$F$29,3,FALSE)-$G606)/IF(V606&lt;0,ABS(V606),V606)</f>
        <v>-3.5157593684499204</v>
      </c>
      <c r="X606" s="152">
        <f>VLOOKUP(X$2,怪物属性!$B$4:$F$29,5,FALSE)/($F606-VLOOKUP(X$2,怪物属性!$B$4:$F$29,4,FALSE))</f>
        <v>2.7226648672497471</v>
      </c>
      <c r="Y606" s="153">
        <f>$E606/(VLOOKUP(Y$2,怪物属性!$B$4:$F$29,3,FALSE)-$G606)/IF(X606&lt;0,ABS(X606),X606)</f>
        <v>-2.9226776341645833</v>
      </c>
      <c r="Z606" s="152">
        <f>VLOOKUP(Z$2,怪物属性!$B$4:$F$29,5,FALSE)/($F606-VLOOKUP(Z$2,怪物属性!$B$4:$F$29,4,FALSE))</f>
        <v>3.1263726231774434</v>
      </c>
      <c r="AA606" s="153">
        <f>$E606/(VLOOKUP(AA$2,怪物属性!$B$4:$F$29,3,FALSE)-$G606)/IF(Z606&lt;0,ABS(Z606),Z606)</f>
        <v>-2.6214726166221021</v>
      </c>
      <c r="AB606" s="152">
        <f>VLOOKUP(AB$2,怪物属性!$B$4:$F$29,5,FALSE)/($F606-VLOOKUP(AB$2,怪物属性!$B$4:$F$29,4,FALSE))</f>
        <v>4.9911618190583322</v>
      </c>
      <c r="AC606" s="153">
        <f>$E606/(VLOOKUP(AC$2,怪物属性!$B$4:$F$29,3,FALSE)-$G606)/IF(AB606&lt;0,ABS(AB606),AB606)</f>
        <v>-1.9054432061412283</v>
      </c>
      <c r="AD606" s="152">
        <f>VLOOKUP(AD$2,怪物属性!$B$4:$F$29,5,FALSE)/($F606-VLOOKUP(AD$2,怪物属性!$B$4:$F$29,4,FALSE))</f>
        <v>5.6677279227261685</v>
      </c>
      <c r="AE606" s="153">
        <f>$E606/(VLOOKUP(AE$2,怪物属性!$B$4:$F$29,3,FALSE)-$G606)/IF(AD606&lt;0,ABS(AD606),AD606)</f>
        <v>-1.7619277274944309</v>
      </c>
      <c r="AF606" s="152">
        <f>VLOOKUP(AF$2,怪物属性!$B$4:$F$29,5,FALSE)/($F606-VLOOKUP(AF$2,怪物属性!$B$4:$F$29,4,FALSE))</f>
        <v>6.6777421284463534</v>
      </c>
      <c r="AG606" s="153">
        <f>$E606/(VLOOKUP(AG$2,怪物属性!$B$4:$F$29,3,FALSE)-$G606)/IF(AF606&lt;0,ABS(AF606),AF606)</f>
        <v>-1.5767558278278624</v>
      </c>
      <c r="AH606" s="152">
        <f>VLOOKUP(AH$2,怪物属性!$B$4:$F$29,5,FALSE)/($F606-VLOOKUP(AH$2,怪物属性!$B$4:$F$29,4,FALSE))</f>
        <v>7.4659651430450511</v>
      </c>
      <c r="AI606" s="153">
        <f>$E606/(VLOOKUP(AI$2,怪物属性!$B$4:$F$29,3,FALSE)-$G606)/IF(AH606&lt;0,ABS(AH606),AH606)</f>
        <v>-1.4917975087221087</v>
      </c>
      <c r="AJ606" s="152">
        <f>VLOOKUP(AJ$2,怪物属性!$B$4:$F$29,5,FALSE)/($F606-VLOOKUP(AJ$2,怪物属性!$B$4:$F$29,4,FALSE))</f>
        <v>8.6293103448275854</v>
      </c>
      <c r="AK606" s="153">
        <f>$E606/(VLOOKUP(AK$2,怪物属性!$B$4:$F$29,3,FALSE)-$G606)/IF(AJ606&lt;0,ABS(AJ606),AJ606)</f>
        <v>-1.3734372165364903</v>
      </c>
      <c r="AL606" s="152">
        <f>VLOOKUP(AL$2,怪物属性!$B$4:$F$29,5,FALSE)/($F606-VLOOKUP(AL$2,怪物属性!$B$4:$F$29,4,FALSE))</f>
        <v>9.5636449822937291</v>
      </c>
      <c r="AM606" s="153">
        <f>$E606/(VLOOKUP(AM$2,怪物属性!$B$4:$F$29,3,FALSE)-$G606)/IF(AL606&lt;0,ABS(AL606),AL606)</f>
        <v>-1.3321531154912973</v>
      </c>
      <c r="AN606" s="152">
        <f>VLOOKUP(AN$2,怪物属性!$B$4:$F$29,5,FALSE)/($F606-VLOOKUP(AN$2,怪物属性!$B$4:$F$29,4,FALSE))</f>
        <v>10.889785929280711</v>
      </c>
      <c r="AO606" s="153">
        <f>$E606/(VLOOKUP(AO$2,怪物属性!$B$4:$F$29,3,FALSE)-$G606)/IF(AN606&lt;0,ABS(AN606),AN606)</f>
        <v>-1.2607579372942441</v>
      </c>
      <c r="AP606" s="152">
        <f>VLOOKUP(AP$2,怪物属性!$B$4:$F$29,5,FALSE)/($F606-VLOOKUP(AP$2,怪物属性!$B$4:$F$29,4,FALSE))</f>
        <v>11.899784115441427</v>
      </c>
      <c r="AQ606" s="153">
        <f>$E606/(VLOOKUP(AQ$2,怪物属性!$B$4:$F$29,3,FALSE)-$G606)/IF(AP606&lt;0,ABS(AP606),AP606)</f>
        <v>-1.2600636973236727</v>
      </c>
      <c r="AR606" s="152">
        <f>VLOOKUP(AR$2,怪物属性!$B$4:$F$29,5,FALSE)/($F606-VLOOKUP(AR$2,怪物属性!$B$4:$F$29,4,FALSE))</f>
        <v>13.379547802134741</v>
      </c>
      <c r="AS606" s="153">
        <f>$E606/(VLOOKUP(AS$2,怪物属性!$B$4:$F$29,3,FALSE)-$G606)/IF(AR606&lt;0,ABS(AR606),AR606)</f>
        <v>-1.2367882373542523</v>
      </c>
      <c r="AT606" s="152">
        <f>VLOOKUP(AT$2,怪物属性!$B$4:$F$29,5,FALSE)/($F606-VLOOKUP(AT$2,怪物属性!$B$4:$F$29,4,FALSE))</f>
        <v>14.491029437380247</v>
      </c>
      <c r="AU606" s="153">
        <f>$E606/(VLOOKUP(AU$2,怪物属性!$B$4:$F$29,3,FALSE)-$G606)/IF(AT606&lt;0,ABS(AT606),AT606)</f>
        <v>-1.2951740239766221</v>
      </c>
      <c r="AV606" s="152">
        <f>VLOOKUP(AV$2,怪物属性!$B$4:$F$29,5,FALSE)/($F606-VLOOKUP(AV$2,怪物属性!$B$4:$F$29,4,FALSE))</f>
        <v>16.140686649785053</v>
      </c>
      <c r="AW606" s="153">
        <f>$E606/(VLOOKUP(AW$2,怪物属性!$B$4:$F$29,3,FALSE)-$G606)/IF(AV606&lt;0,ABS(AV606),AV606)</f>
        <v>-1.3809584418538743</v>
      </c>
      <c r="AX606" s="152">
        <f>VLOOKUP(AX$2,怪物属性!$B$4:$F$29,5,FALSE)/($F606-VLOOKUP(AX$2,怪物属性!$B$4:$F$29,4,FALSE))</f>
        <v>17.344251516691074</v>
      </c>
      <c r="AY606" s="153">
        <f>$E606/(VLOOKUP(AY$2,怪物属性!$B$4:$F$29,3,FALSE)-$G606)/IF(AX606&lt;0,ABS(AX606),AX606)</f>
        <v>-1.5940721989868774</v>
      </c>
      <c r="AZ606" s="152">
        <f>VLOOKUP(AZ$2,怪物属性!$B$4:$F$29,5,FALSE)/($F606-VLOOKUP(AZ$2,怪物属性!$B$4:$F$29,4,FALSE))</f>
        <v>19</v>
      </c>
      <c r="BA606" s="153">
        <f>$E606/(VLOOKUP(BA$2,怪物属性!$B$4:$F$29,3,FALSE)-$G606)/IF(AZ606&lt;0,ABS(AZ606),AZ606)</f>
        <v>-2.1758534850640117</v>
      </c>
      <c r="BB606" s="152">
        <f>VLOOKUP(BB$2,怪物属性!$B$4:$F$29,5,FALSE)/($F606-VLOOKUP(BB$2,怪物属性!$B$4:$F$29,4,FALSE))</f>
        <v>20.153870260106551</v>
      </c>
      <c r="BC606" s="153">
        <f>$E606/(VLOOKUP(BC$2,怪物属性!$B$4:$F$29,3,FALSE)-$G606)/IF(BB606&lt;0,ABS(BB606),BB606)</f>
        <v>-5.0682693076727601</v>
      </c>
      <c r="BD606" s="152">
        <f>VLOOKUP(BD$2,怪物属性!$B$4:$F$29,5,FALSE)/($F606-VLOOKUP(BD$2,怪物属性!$B$4:$F$29,4,FALSE))</f>
        <v>21.40650406504065</v>
      </c>
      <c r="BE606" s="153">
        <f>$E606/(VLOOKUP(BE$2,怪物属性!$B$4:$F$29,3,FALSE)-$G606)/IF(BD606&lt;0,ABS(BD606),BD606)</f>
        <v>2.6355402937185706</v>
      </c>
    </row>
    <row r="607" spans="1:57" x14ac:dyDescent="0.15">
      <c r="A607" s="30">
        <f>VLOOKUP(B607,装备升级!W:AB,静态模拟!C607+1,FALSE)+IF(静态模拟!D607=0,0,VLOOKUP(B607,装备强化!AP:AZ,静态模拟!D607+1,FALSE))</f>
        <v>44330</v>
      </c>
      <c r="B607" s="149">
        <v>50</v>
      </c>
      <c r="C607" s="149">
        <v>5</v>
      </c>
      <c r="D607" s="149">
        <v>7</v>
      </c>
      <c r="E607" s="149">
        <f t="shared" si="28"/>
        <v>122520</v>
      </c>
      <c r="F607" s="22">
        <f t="shared" si="29"/>
        <v>40840</v>
      </c>
      <c r="G607" s="22">
        <f t="shared" si="30"/>
        <v>20420</v>
      </c>
      <c r="H607" s="152">
        <f>VLOOKUP(H$2,怪物属性!$B$4:$F$29,5,FALSE)/($F607-VLOOKUP(H$2,怪物属性!$B$4:$F$29,4,FALSE))</f>
        <v>0.27143391988019466</v>
      </c>
      <c r="I607" s="153">
        <f>$E607/(VLOOKUP(I$2,怪物属性!$B$4:$F$29,3,FALSE)-$G607)/IF(H607&lt;0,ABS(H607),H607)</f>
        <v>-23.91927186213475</v>
      </c>
      <c r="J607" s="152">
        <f>VLOOKUP(J$2,怪物属性!$B$4:$F$29,5,FALSE)/($F607-VLOOKUP(J$2,怪物属性!$B$4:$F$29,4,FALSE))</f>
        <v>0.40240691989469723</v>
      </c>
      <c r="K607" s="153">
        <f>$E607/(VLOOKUP(K$2,怪物属性!$B$4:$F$29,3,FALSE)-$G607)/IF(J607&lt;0,ABS(J607),J607)</f>
        <v>-16.504115634954729</v>
      </c>
      <c r="L607" s="152">
        <f>VLOOKUP(L$2,怪物属性!$B$4:$F$29,5,FALSE)/($F607-VLOOKUP(L$2,怪物属性!$B$4:$F$29,4,FALSE))</f>
        <v>0.63953254080193433</v>
      </c>
      <c r="M607" s="153">
        <f>$E607/(VLOOKUP(M$2,怪物属性!$B$4:$F$29,3,FALSE)-$G607)/IF(L607&lt;0,ABS(L607),L607)</f>
        <v>-10.629608229014657</v>
      </c>
      <c r="N607" s="152">
        <f>VLOOKUP(N$2,怪物属性!$B$4:$F$29,5,FALSE)/($F607-VLOOKUP(N$2,怪物属性!$B$4:$F$29,4,FALSE))</f>
        <v>0.83619250037953541</v>
      </c>
      <c r="O607" s="153">
        <f>$E607/(VLOOKUP(O$2,怪物属性!$B$4:$F$29,3,FALSE)-$G607)/IF(N607&lt;0,ABS(N607),N607)</f>
        <v>-8.3264923227283116</v>
      </c>
      <c r="P607" s="152">
        <f>VLOOKUP(P$2,怪物属性!$B$4:$F$29,5,FALSE)/($F607-VLOOKUP(P$2,怪物属性!$B$4:$F$29,4,FALSE))</f>
        <v>1.1657388342357458</v>
      </c>
      <c r="Q607" s="153">
        <f>$E607/(VLOOKUP(Q$2,怪物属性!$B$4:$F$29,3,FALSE)-$G607)/IF(P607&lt;0,ABS(P607),P607)</f>
        <v>-6.1218970109095086</v>
      </c>
      <c r="R607" s="152">
        <f>VLOOKUP(R$2,怪物属性!$B$4:$F$29,5,FALSE)/($F607-VLOOKUP(R$2,怪物属性!$B$4:$F$29,4,FALSE))</f>
        <v>1.4387246761873131</v>
      </c>
      <c r="S607" s="153">
        <f>$E607/(VLOOKUP(S$2,怪物属性!$B$4:$F$29,3,FALSE)-$G607)/IF(R607&lt;0,ABS(R607),R607)</f>
        <v>-5.0950552508438358</v>
      </c>
      <c r="T607" s="152">
        <f>VLOOKUP(T$2,怪物属性!$B$4:$F$29,5,FALSE)/($F607-VLOOKUP(T$2,怪物属性!$B$4:$F$29,4,FALSE))</f>
        <v>1.8643667539401407</v>
      </c>
      <c r="U607" s="153">
        <f>$E607/(VLOOKUP(U$2,怪物属性!$B$4:$F$29,3,FALSE)-$G607)/IF(T607&lt;0,ABS(T607),T607)</f>
        <v>-4.0364033877192833</v>
      </c>
      <c r="V607" s="152">
        <f>VLOOKUP(V$2,怪物属性!$B$4:$F$29,5,FALSE)/($F607-VLOOKUP(V$2,怪物属性!$B$4:$F$29,4,FALSE))</f>
        <v>2.197575444931648</v>
      </c>
      <c r="W607" s="153">
        <f>$E607/(VLOOKUP(W$2,怪物属性!$B$4:$F$29,3,FALSE)-$G607)/IF(V607&lt;0,ABS(V607),V607)</f>
        <v>-3.5190527117765615</v>
      </c>
      <c r="X607" s="152">
        <f>VLOOKUP(X$2,怪物属性!$B$4:$F$29,5,FALSE)/($F607-VLOOKUP(X$2,怪物属性!$B$4:$F$29,4,FALSE))</f>
        <v>2.719136362458205</v>
      </c>
      <c r="Y607" s="153">
        <f>$E607/(VLOOKUP(Y$2,怪物属性!$B$4:$F$29,3,FALSE)-$G607)/IF(X607&lt;0,ABS(X607),X607)</f>
        <v>-2.9253018450095603</v>
      </c>
      <c r="Z607" s="152">
        <f>VLOOKUP(Z$2,怪物属性!$B$4:$F$29,5,FALSE)/($F607-VLOOKUP(Z$2,怪物属性!$B$4:$F$29,4,FALSE))</f>
        <v>3.122300659042955</v>
      </c>
      <c r="AA607" s="153">
        <f>$E607/(VLOOKUP(AA$2,怪物属性!$B$4:$F$29,3,FALSE)-$G607)/IF(Z607&lt;0,ABS(Z607),Z607)</f>
        <v>-2.623715922682575</v>
      </c>
      <c r="AB607" s="152">
        <f>VLOOKUP(AB$2,怪物属性!$B$4:$F$29,5,FALSE)/($F607-VLOOKUP(AB$2,怪物属性!$B$4:$F$29,4,FALSE))</f>
        <v>4.9844870011768485</v>
      </c>
      <c r="AC607" s="153">
        <f>$E607/(VLOOKUP(AC$2,怪物属性!$B$4:$F$29,3,FALSE)-$G607)/IF(AB607&lt;0,ABS(AB607),AB607)</f>
        <v>-1.906629127933704</v>
      </c>
      <c r="AD607" s="152">
        <f>VLOOKUP(AD$2,怪物属性!$B$4:$F$29,5,FALSE)/($F607-VLOOKUP(AD$2,怪物属性!$B$4:$F$29,4,FALSE))</f>
        <v>5.6600921509983024</v>
      </c>
      <c r="AE607" s="153">
        <f>$E607/(VLOOKUP(AE$2,怪物属性!$B$4:$F$29,3,FALSE)-$G607)/IF(AD607&lt;0,ABS(AD607),AD607)</f>
        <v>-1.7628708106705191</v>
      </c>
      <c r="AF607" s="152">
        <f>VLOOKUP(AF$2,怪物属性!$B$4:$F$29,5,FALSE)/($F607-VLOOKUP(AF$2,怪物属性!$B$4:$F$29,4,FALSE))</f>
        <v>6.6686760073856846</v>
      </c>
      <c r="AG607" s="153">
        <f>$E607/(VLOOKUP(AG$2,怪物属性!$B$4:$F$29,3,FALSE)-$G607)/IF(AF607&lt;0,ABS(AF607),AF607)</f>
        <v>-1.5774416175360744</v>
      </c>
      <c r="AH607" s="152">
        <f>VLOOKUP(AH$2,怪物属性!$B$4:$F$29,5,FALSE)/($F607-VLOOKUP(AH$2,怪物属性!$B$4:$F$29,4,FALSE))</f>
        <v>7.4557495484647802</v>
      </c>
      <c r="AI607" s="153">
        <f>$E607/(VLOOKUP(AI$2,怪物属性!$B$4:$F$29,3,FALSE)-$G607)/IF(AH607&lt;0,ABS(AH607),AH607)</f>
        <v>-1.4922771001050299</v>
      </c>
      <c r="AJ607" s="152">
        <f>VLOOKUP(AJ$2,怪物属性!$B$4:$F$29,5,FALSE)/($F607-VLOOKUP(AJ$2,怪物属性!$B$4:$F$29,4,FALSE))</f>
        <v>8.6174052204624463</v>
      </c>
      <c r="AK607" s="153">
        <f>$E607/(VLOOKUP(AK$2,怪物属性!$B$4:$F$29,3,FALSE)-$G607)/IF(AJ607&lt;0,ABS(AJ607),AJ607)</f>
        <v>-1.3736943843967258</v>
      </c>
      <c r="AL607" s="152">
        <f>VLOOKUP(AL$2,怪物属性!$B$4:$F$29,5,FALSE)/($F607-VLOOKUP(AL$2,怪物属性!$B$4:$F$29,4,FALSE))</f>
        <v>9.5503299640798591</v>
      </c>
      <c r="AM607" s="153">
        <f>$E607/(VLOOKUP(AM$2,怪物属性!$B$4:$F$29,3,FALSE)-$G607)/IF(AL607&lt;0,ABS(AL607),AL607)</f>
        <v>-1.3321782054519409</v>
      </c>
      <c r="AN607" s="152">
        <f>VLOOKUP(AN$2,怪物属性!$B$4:$F$29,5,FALSE)/($F607-VLOOKUP(AN$2,怪物属性!$B$4:$F$29,4,FALSE))</f>
        <v>10.874490856484734</v>
      </c>
      <c r="AO607" s="153">
        <f>$E607/(VLOOKUP(AO$2,怪物属性!$B$4:$F$29,3,FALSE)-$G607)/IF(AN607&lt;0,ABS(AN607),AN607)</f>
        <v>-1.2605431170515444</v>
      </c>
      <c r="AP607" s="152">
        <f>VLOOKUP(AP$2,怪物属性!$B$4:$F$29,5,FALSE)/($F607-VLOOKUP(AP$2,怪物属性!$B$4:$F$29,4,FALSE))</f>
        <v>11.882906904181086</v>
      </c>
      <c r="AQ607" s="153">
        <f>$E607/(VLOOKUP(AQ$2,怪物属性!$B$4:$F$29,3,FALSE)-$G607)/IF(AP607&lt;0,ABS(AP607),AP607)</f>
        <v>-1.2595417079960527</v>
      </c>
      <c r="AR607" s="152">
        <f>VLOOKUP(AR$2,怪物属性!$B$4:$F$29,5,FALSE)/($F607-VLOOKUP(AR$2,怪物属性!$B$4:$F$29,4,FALSE))</f>
        <v>13.360380493954501</v>
      </c>
      <c r="AS607" s="153">
        <f>$E607/(VLOOKUP(AS$2,怪物属性!$B$4:$F$29,3,FALSE)-$G607)/IF(AR607&lt;0,ABS(AR607),AR607)</f>
        <v>-1.2359026292346658</v>
      </c>
      <c r="AT607" s="152">
        <f>VLOOKUP(AT$2,怪物属性!$B$4:$F$29,5,FALSE)/($F607-VLOOKUP(AT$2,怪物属性!$B$4:$F$29,4,FALSE))</f>
        <v>14.470025510204081</v>
      </c>
      <c r="AU607" s="153">
        <f>$E607/(VLOOKUP(AU$2,怪物属性!$B$4:$F$29,3,FALSE)-$G607)/IF(AT607&lt;0,ABS(AT607),AT607)</f>
        <v>-1.2936835041975392</v>
      </c>
      <c r="AV607" s="152">
        <f>VLOOKUP(AV$2,怪物属性!$B$4:$F$29,5,FALSE)/($F607-VLOOKUP(AV$2,怪物属性!$B$4:$F$29,4,FALSE))</f>
        <v>16.116958720451606</v>
      </c>
      <c r="AW607" s="153">
        <f>$E607/(VLOOKUP(AW$2,怪物属性!$B$4:$F$29,3,FALSE)-$G607)/IF(AV607&lt;0,ABS(AV607),AV607)</f>
        <v>-1.3784098814168648</v>
      </c>
      <c r="AX607" s="152">
        <f>VLOOKUP(AX$2,怪物属性!$B$4:$F$29,5,FALSE)/($F607-VLOOKUP(AX$2,怪物属性!$B$4:$F$29,4,FALSE))</f>
        <v>17.31837307152875</v>
      </c>
      <c r="AY607" s="153">
        <f>$E607/(VLOOKUP(AY$2,怪物属性!$B$4:$F$29,3,FALSE)-$G607)/IF(AX607&lt;0,ABS(AX607),AX607)</f>
        <v>-1.5894332827010189</v>
      </c>
      <c r="AZ607" s="152">
        <f>VLOOKUP(AZ$2,怪物属性!$B$4:$F$29,5,FALSE)/($F607-VLOOKUP(AZ$2,怪物属性!$B$4:$F$29,4,FALSE))</f>
        <v>18.971045412983845</v>
      </c>
      <c r="BA607" s="153">
        <f>$E607/(VLOOKUP(BA$2,怪物属性!$B$4:$F$29,3,FALSE)-$G607)/IF(AZ607&lt;0,ABS(AZ607),AZ607)</f>
        <v>-2.1635721826147645</v>
      </c>
      <c r="BB607" s="152">
        <f>VLOOKUP(BB$2,怪物属性!$B$4:$F$29,5,FALSE)/($F607-VLOOKUP(BB$2,怪物属性!$B$4:$F$29,4,FALSE))</f>
        <v>20.122340425531913</v>
      </c>
      <c r="BC607" s="153">
        <f>$E607/(VLOOKUP(BC$2,怪物属性!$B$4:$F$29,3,FALSE)-$G607)/IF(BB607&lt;0,ABS(BB607),BB607)</f>
        <v>-4.9785404385803949</v>
      </c>
      <c r="BD607" s="152">
        <f>VLOOKUP(BD$2,怪物属性!$B$4:$F$29,5,FALSE)/($F607-VLOOKUP(BD$2,怪物属性!$B$4:$F$29,4,FALSE))</f>
        <v>21.371189124983502</v>
      </c>
      <c r="BE607" s="153">
        <f>$E607/(VLOOKUP(BE$2,怪物属性!$B$4:$F$29,3,FALSE)-$G607)/IF(BD607&lt;0,ABS(BD607),BD607)</f>
        <v>2.673951461187297</v>
      </c>
    </row>
    <row r="608" spans="1:57" x14ac:dyDescent="0.15">
      <c r="A608" s="30">
        <f>VLOOKUP(B608,装备升级!W:AB,静态模拟!C608+1,FALSE)+IF(静态模拟!D608=0,0,VLOOKUP(B608,装备强化!AP:AZ,静态模拟!D608+1,FALSE))</f>
        <v>59918</v>
      </c>
      <c r="B608" s="149">
        <v>50</v>
      </c>
      <c r="C608" s="149">
        <v>5</v>
      </c>
      <c r="D608" s="149">
        <v>8</v>
      </c>
      <c r="E608" s="149">
        <f t="shared" si="28"/>
        <v>122670</v>
      </c>
      <c r="F608" s="22">
        <f t="shared" si="29"/>
        <v>40890</v>
      </c>
      <c r="G608" s="22">
        <f t="shared" si="30"/>
        <v>20445</v>
      </c>
      <c r="H608" s="152">
        <f>VLOOKUP(H$2,怪物属性!$B$4:$F$29,5,FALSE)/($F608-VLOOKUP(H$2,怪物属性!$B$4:$F$29,4,FALSE))</f>
        <v>0.27109560014956996</v>
      </c>
      <c r="I608" s="153">
        <f>$E608/(VLOOKUP(I$2,怪物属性!$B$4:$F$29,3,FALSE)-$G608)/IF(H608&lt;0,ABS(H608),H608)</f>
        <v>-23.946718882303134</v>
      </c>
      <c r="J608" s="152">
        <f>VLOOKUP(J$2,怪物属性!$B$4:$F$29,5,FALSE)/($F608-VLOOKUP(J$2,怪物属性!$B$4:$F$29,4,FALSE))</f>
        <v>0.40190309252535372</v>
      </c>
      <c r="K608" s="153">
        <f>$E608/(VLOOKUP(K$2,怪物属性!$B$4:$F$29,3,FALSE)-$G608)/IF(J608&lt;0,ABS(J608),J608)</f>
        <v>-16.522645578720343</v>
      </c>
      <c r="L608" s="152">
        <f>VLOOKUP(L$2,怪物属性!$B$4:$F$29,5,FALSE)/($F608-VLOOKUP(L$2,怪物属性!$B$4:$F$29,4,FALSE))</f>
        <v>0.63872817829652362</v>
      </c>
      <c r="M608" s="153">
        <f>$E608/(VLOOKUP(M$2,怪物属性!$B$4:$F$29,3,FALSE)-$G608)/IF(L608&lt;0,ABS(L608),L608)</f>
        <v>-10.641263734640832</v>
      </c>
      <c r="N608" s="152">
        <f>VLOOKUP(N$2,怪物属性!$B$4:$F$29,5,FALSE)/($F608-VLOOKUP(N$2,怪物属性!$B$4:$F$29,4,FALSE))</f>
        <v>0.83513595471545532</v>
      </c>
      <c r="O608" s="153">
        <f>$E608/(VLOOKUP(O$2,怪物属性!$B$4:$F$29,3,FALSE)-$G608)/IF(N608&lt;0,ABS(N608),N608)</f>
        <v>-8.3353911937667533</v>
      </c>
      <c r="P608" s="152">
        <f>VLOOKUP(P$2,怪物属性!$B$4:$F$29,5,FALSE)/($F608-VLOOKUP(P$2,怪物属性!$B$4:$F$29,4,FALSE))</f>
        <v>1.1642590570971592</v>
      </c>
      <c r="Q608" s="153">
        <f>$E608/(VLOOKUP(Q$2,怪物属性!$B$4:$F$29,3,FALSE)-$G608)/IF(P608&lt;0,ABS(P608),P608)</f>
        <v>-6.1282585100957849</v>
      </c>
      <c r="R608" s="152">
        <f>VLOOKUP(R$2,怪物属性!$B$4:$F$29,5,FALSE)/($F608-VLOOKUP(R$2,怪物属性!$B$4:$F$29,4,FALSE))</f>
        <v>1.4368892404255862</v>
      </c>
      <c r="S608" s="153">
        <f>$E608/(VLOOKUP(S$2,怪物属性!$B$4:$F$29,3,FALSE)-$G608)/IF(R608&lt;0,ABS(R608),R608)</f>
        <v>-5.1001806962810168</v>
      </c>
      <c r="T608" s="152">
        <f>VLOOKUP(T$2,怪物属性!$B$4:$F$29,5,FALSE)/($F608-VLOOKUP(T$2,怪物属性!$B$4:$F$29,4,FALSE))</f>
        <v>1.8619770303527481</v>
      </c>
      <c r="U608" s="153">
        <f>$E608/(VLOOKUP(U$2,怪物属性!$B$4:$F$29,3,FALSE)-$G608)/IF(T608&lt;0,ABS(T608),T608)</f>
        <v>-4.0403278595462941</v>
      </c>
      <c r="V608" s="152">
        <f>VLOOKUP(V$2,怪物属性!$B$4:$F$29,5,FALSE)/($F608-VLOOKUP(V$2,怪物属性!$B$4:$F$29,4,FALSE))</f>
        <v>2.1947449768160743</v>
      </c>
      <c r="W608" s="153">
        <f>$E608/(VLOOKUP(W$2,怪物属性!$B$4:$F$29,3,FALSE)-$G608)/IF(V608&lt;0,ABS(V608),V608)</f>
        <v>-3.5223467728478255</v>
      </c>
      <c r="X608" s="152">
        <f>VLOOKUP(X$2,怪物属性!$B$4:$F$29,5,FALSE)/($F608-VLOOKUP(X$2,怪物属性!$B$4:$F$29,4,FALSE))</f>
        <v>2.7156169915352955</v>
      </c>
      <c r="Y608" s="153">
        <f>$E608/(VLOOKUP(Y$2,怪物属性!$B$4:$F$29,3,FALSE)-$G608)/IF(X608&lt;0,ABS(X608),X608)</f>
        <v>-2.9279268189633911</v>
      </c>
      <c r="Z608" s="152">
        <f>VLOOKUP(Z$2,怪物属性!$B$4:$F$29,5,FALSE)/($F608-VLOOKUP(Z$2,怪物属性!$B$4:$F$29,4,FALSE))</f>
        <v>3.1182392882228984</v>
      </c>
      <c r="AA608" s="153">
        <f>$E608/(VLOOKUP(AA$2,怪物属性!$B$4:$F$29,3,FALSE)-$G608)/IF(Z608&lt;0,ABS(Z608),Z608)</f>
        <v>-2.6259600950812416</v>
      </c>
      <c r="AB608" s="152">
        <f>VLOOKUP(AB$2,怪物属性!$B$4:$F$29,5,FALSE)/($F608-VLOOKUP(AB$2,怪物属性!$B$4:$F$29,4,FALSE))</f>
        <v>4.9778300122869812</v>
      </c>
      <c r="AC608" s="153">
        <f>$E608/(VLOOKUP(AC$2,怪物属性!$B$4:$F$29,3,FALSE)-$G608)/IF(AB608&lt;0,ABS(AB608),AB608)</f>
        <v>-1.9078166904543503</v>
      </c>
      <c r="AD608" s="152">
        <f>VLOOKUP(AD$2,怪物属性!$B$4:$F$29,5,FALSE)/($F608-VLOOKUP(AD$2,怪物属性!$B$4:$F$29,4,FALSE))</f>
        <v>5.65247692597476</v>
      </c>
      <c r="AE608" s="153">
        <f>$E608/(VLOOKUP(AE$2,怪物属性!$B$4:$F$29,3,FALSE)-$G608)/IF(AD608&lt;0,ABS(AD608),AD608)</f>
        <v>-1.7638158649934279</v>
      </c>
      <c r="AF608" s="152">
        <f>VLOOKUP(AF$2,怪物属性!$B$4:$F$29,5,FALSE)/($F608-VLOOKUP(AF$2,怪物属性!$B$4:$F$29,4,FALSE))</f>
        <v>6.6596344704159662</v>
      </c>
      <c r="AG608" s="153">
        <f>$E608/(VLOOKUP(AG$2,怪物属性!$B$4:$F$29,3,FALSE)-$G608)/IF(AF608&lt;0,ABS(AF608),AF608)</f>
        <v>-1.5781297022173202</v>
      </c>
      <c r="AH608" s="152">
        <f>VLOOKUP(AH$2,怪物属性!$B$4:$F$29,5,FALSE)/($F608-VLOOKUP(AH$2,怪物属性!$B$4:$F$29,4,FALSE))</f>
        <v>7.4455618714473113</v>
      </c>
      <c r="AI608" s="153">
        <f>$E608/(VLOOKUP(AI$2,怪物属性!$B$4:$F$29,3,FALSE)-$G608)/IF(AH608&lt;0,ABS(AH608),AH608)</f>
        <v>-1.4927595071813988</v>
      </c>
      <c r="AJ608" s="152">
        <f>VLOOKUP(AJ$2,怪物属性!$B$4:$F$29,5,FALSE)/($F608-VLOOKUP(AJ$2,怪物属性!$B$4:$F$29,4,FALSE))</f>
        <v>8.6055328998126317</v>
      </c>
      <c r="AK608" s="153">
        <f>$E608/(VLOOKUP(AK$2,怪物属性!$B$4:$F$29,3,FALSE)-$G608)/IF(AJ608&lt;0,ABS(AJ608),AJ608)</f>
        <v>-1.3739549421847845</v>
      </c>
      <c r="AL608" s="152">
        <f>VLOOKUP(AL$2,怪物属性!$B$4:$F$29,5,FALSE)/($F608-VLOOKUP(AL$2,怪物属性!$B$4:$F$29,4,FALSE))</f>
        <v>9.5370519700803609</v>
      </c>
      <c r="AM608" s="153">
        <f>$E608/(VLOOKUP(AM$2,怪物属性!$B$4:$F$29,3,FALSE)-$G608)/IF(AL608&lt;0,ABS(AL608),AL608)</f>
        <v>-1.3322076951746753</v>
      </c>
      <c r="AN608" s="152">
        <f>VLOOKUP(AN$2,怪物属性!$B$4:$F$29,5,FALSE)/($F608-VLOOKUP(AN$2,怪物属性!$B$4:$F$29,4,FALSE))</f>
        <v>10.859238688322254</v>
      </c>
      <c r="AO608" s="153">
        <f>$E608/(VLOOKUP(AO$2,怪物属性!$B$4:$F$29,3,FALSE)-$G608)/IF(AN608&lt;0,ABS(AN608),AN608)</f>
        <v>-1.260333818239971</v>
      </c>
      <c r="AP608" s="152">
        <f>VLOOKUP(AP$2,怪物属性!$B$4:$F$29,5,FALSE)/($F608-VLOOKUP(AP$2,怪物属性!$B$4:$F$29,4,FALSE))</f>
        <v>11.866077498300475</v>
      </c>
      <c r="AQ608" s="153">
        <f>$E608/(VLOOKUP(AQ$2,怪物属性!$B$4:$F$29,3,FALSE)-$G608)/IF(AP608&lt;0,ABS(AP608),AP608)</f>
        <v>-1.2590272580455595</v>
      </c>
      <c r="AR608" s="152">
        <f>VLOOKUP(AR$2,怪物属性!$B$4:$F$29,5,FALSE)/($F608-VLOOKUP(AR$2,怪物属性!$B$4:$F$29,4,FALSE))</f>
        <v>13.341268024719616</v>
      </c>
      <c r="AS608" s="153">
        <f>$E608/(VLOOKUP(AS$2,怪物属性!$B$4:$F$29,3,FALSE)-$G608)/IF(AR608&lt;0,ABS(AR608),AR608)</f>
        <v>-1.2350272895183214</v>
      </c>
      <c r="AT608" s="152">
        <f>VLOOKUP(AT$2,怪物属性!$B$4:$F$29,5,FALSE)/($F608-VLOOKUP(AT$2,怪物属性!$B$4:$F$29,4,FALSE))</f>
        <v>14.449082382909744</v>
      </c>
      <c r="AU608" s="153">
        <f>$E608/(VLOOKUP(AU$2,怪物属性!$B$4:$F$29,3,FALSE)-$G608)/IF(AT608&lt;0,ABS(AT608),AT608)</f>
        <v>-1.292208901708285</v>
      </c>
      <c r="AV608" s="152">
        <f>VLOOKUP(AV$2,怪物属性!$B$4:$F$29,5,FALSE)/($F608-VLOOKUP(AV$2,怪物属性!$B$4:$F$29,4,FALSE))</f>
        <v>16.093300452116729</v>
      </c>
      <c r="AW608" s="153">
        <f>$E608/(VLOOKUP(AW$2,怪物属性!$B$4:$F$29,3,FALSE)-$G608)/IF(AV608&lt;0,ABS(AV608),AV608)</f>
        <v>-1.3758892617372314</v>
      </c>
      <c r="AX608" s="152">
        <f>VLOOKUP(AX$2,怪物属性!$B$4:$F$29,5,FALSE)/($F608-VLOOKUP(AX$2,怪物属性!$B$4:$F$29,4,FALSE))</f>
        <v>17.292571735049613</v>
      </c>
      <c r="AY608" s="153">
        <f>$E608/(VLOOKUP(AY$2,怪物属性!$B$4:$F$29,3,FALSE)-$G608)/IF(AX608&lt;0,ABS(AX608),AX608)</f>
        <v>-1.5848519607000211</v>
      </c>
      <c r="AZ608" s="152">
        <f>VLOOKUP(AZ$2,怪物属性!$B$4:$F$29,5,FALSE)/($F608-VLOOKUP(AZ$2,怪物属性!$B$4:$F$29,4,FALSE))</f>
        <v>18.942178940961657</v>
      </c>
      <c r="BA608" s="153">
        <f>$E608/(VLOOKUP(BA$2,怪物属性!$B$4:$F$29,3,FALSE)-$G608)/IF(AZ608&lt;0,ABS(AZ608),AZ608)</f>
        <v>-2.1515028947272343</v>
      </c>
      <c r="BB608" s="152">
        <f>VLOOKUP(BB$2,怪物属性!$B$4:$F$29,5,FALSE)/($F608-VLOOKUP(BB$2,怪物属性!$B$4:$F$29,4,FALSE))</f>
        <v>20.09090909090909</v>
      </c>
      <c r="BC608" s="153">
        <f>$E608/(VLOOKUP(BC$2,怪物属性!$B$4:$F$29,3,FALSE)-$G608)/IF(BB608&lt;0,ABS(BB608),BB608)</f>
        <v>-4.8924251653324049</v>
      </c>
      <c r="BD608" s="152">
        <f>VLOOKUP(BD$2,怪物属性!$B$4:$F$29,5,FALSE)/($F608-VLOOKUP(BD$2,怪物属性!$B$4:$F$29,4,FALSE))</f>
        <v>21.33599051320904</v>
      </c>
      <c r="BE608" s="153">
        <f>$E608/(VLOOKUP(BE$2,怪物属性!$B$4:$F$29,3,FALSE)-$G608)/IF(BD608&lt;0,ABS(BD608),BD608)</f>
        <v>2.7132799087880199</v>
      </c>
    </row>
    <row r="609" spans="1:57" x14ac:dyDescent="0.15">
      <c r="A609" s="30">
        <f>VLOOKUP(B609,装备升级!W:AB,静态模拟!C609+1,FALSE)+IF(静态模拟!D609=0,0,VLOOKUP(B609,装备强化!AP:AZ,静态模拟!D609+1,FALSE))</f>
        <v>79990</v>
      </c>
      <c r="B609" s="149">
        <v>50</v>
      </c>
      <c r="C609" s="149">
        <v>5</v>
      </c>
      <c r="D609" s="149">
        <v>9</v>
      </c>
      <c r="E609" s="149">
        <f t="shared" si="28"/>
        <v>122820</v>
      </c>
      <c r="F609" s="22">
        <f t="shared" si="29"/>
        <v>40940</v>
      </c>
      <c r="G609" s="22">
        <f t="shared" si="30"/>
        <v>20470</v>
      </c>
      <c r="H609" s="152">
        <f>VLOOKUP(H$2,怪物属性!$B$4:$F$29,5,FALSE)/($F609-VLOOKUP(H$2,怪物属性!$B$4:$F$29,4,FALSE))</f>
        <v>0.27075812274368233</v>
      </c>
      <c r="I609" s="153">
        <f>$E609/(VLOOKUP(I$2,怪物属性!$B$4:$F$29,3,FALSE)-$G609)/IF(H609&lt;0,ABS(H609),H609)</f>
        <v>-23.974166270281696</v>
      </c>
      <c r="J609" s="152">
        <f>VLOOKUP(J$2,怪物属性!$B$4:$F$29,5,FALSE)/($F609-VLOOKUP(J$2,怪物属性!$B$4:$F$29,4,FALSE))</f>
        <v>0.40140052519694885</v>
      </c>
      <c r="K609" s="153">
        <f>$E609/(VLOOKUP(K$2,怪物属性!$B$4:$F$29,3,FALSE)-$G609)/IF(J609&lt;0,ABS(J609),J609)</f>
        <v>-16.541175959411625</v>
      </c>
      <c r="L609" s="152">
        <f>VLOOKUP(L$2,怪物属性!$B$4:$F$29,5,FALSE)/($F609-VLOOKUP(L$2,怪物属性!$B$4:$F$29,4,FALSE))</f>
        <v>0.63792583659933677</v>
      </c>
      <c r="M609" s="153">
        <f>$E609/(VLOOKUP(M$2,怪物属性!$B$4:$F$29,3,FALSE)-$G609)/IF(L609&lt;0,ABS(L609),L609)</f>
        <v>-10.652919680811396</v>
      </c>
      <c r="N609" s="152">
        <f>VLOOKUP(N$2,怪物属性!$B$4:$F$29,5,FALSE)/($F609-VLOOKUP(N$2,怪物属性!$B$4:$F$29,4,FALSE))</f>
        <v>0.83408207561455761</v>
      </c>
      <c r="O609" s="153">
        <f>$E609/(VLOOKUP(O$2,怪物属性!$B$4:$F$29,3,FALSE)-$G609)/IF(N609&lt;0,ABS(N609),N609)</f>
        <v>-8.3442905715035511</v>
      </c>
      <c r="P609" s="152">
        <f>VLOOKUP(P$2,怪物属性!$B$4:$F$29,5,FALSE)/($F609-VLOOKUP(P$2,怪物属性!$B$4:$F$29,4,FALSE))</f>
        <v>1.1627830320241386</v>
      </c>
      <c r="Q609" s="153">
        <f>$E609/(VLOOKUP(Q$2,怪物属性!$B$4:$F$29,3,FALSE)-$G609)/IF(P609&lt;0,ABS(P609),P609)</f>
        <v>-6.134620532838678</v>
      </c>
      <c r="R609" s="152">
        <f>VLOOKUP(R$2,怪物属性!$B$4:$F$29,5,FALSE)/($F609-VLOOKUP(R$2,怪物属性!$B$4:$F$29,4,FALSE))</f>
        <v>1.435058481767449</v>
      </c>
      <c r="S609" s="153">
        <f>$E609/(VLOOKUP(S$2,怪物属性!$B$4:$F$29,3,FALSE)-$G609)/IF(R609&lt;0,ABS(R609),R609)</f>
        <v>-5.1053067431183772</v>
      </c>
      <c r="T609" s="152">
        <f>VLOOKUP(T$2,怪物属性!$B$4:$F$29,5,FALSE)/($F609-VLOOKUP(T$2,怪物属性!$B$4:$F$29,4,FALSE))</f>
        <v>1.8595934251625788</v>
      </c>
      <c r="U609" s="153">
        <f>$E609/(VLOOKUP(U$2,怪物属性!$B$4:$F$29,3,FALSE)-$G609)/IF(T609&lt;0,ABS(T609),T609)</f>
        <v>-4.0442529618889225</v>
      </c>
      <c r="V609" s="152">
        <f>VLOOKUP(V$2,怪物属性!$B$4:$F$29,5,FALSE)/($F609-VLOOKUP(V$2,怪物属性!$B$4:$F$29,4,FALSE))</f>
        <v>2.1919217905839981</v>
      </c>
      <c r="W609" s="153">
        <f>$E609/(VLOOKUP(W$2,怪物属性!$B$4:$F$29,3,FALSE)-$G609)/IF(V609&lt;0,ABS(V609),V609)</f>
        <v>-3.525641548276635</v>
      </c>
      <c r="X609" s="152">
        <f>VLOOKUP(X$2,怪物属性!$B$4:$F$29,5,FALSE)/($F609-VLOOKUP(X$2,怪物属性!$B$4:$F$29,4,FALSE))</f>
        <v>2.7121067190610377</v>
      </c>
      <c r="Y609" s="153">
        <f>$E609/(VLOOKUP(Y$2,怪物属性!$B$4:$F$29,3,FALSE)-$G609)/IF(X609&lt;0,ABS(X609),X609)</f>
        <v>-2.9305525523223825</v>
      </c>
      <c r="Z609" s="152">
        <f>VLOOKUP(Z$2,怪物属性!$B$4:$F$29,5,FALSE)/($F609-VLOOKUP(Z$2,怪物属性!$B$4:$F$29,4,FALSE))</f>
        <v>3.114188469432825</v>
      </c>
      <c r="AA609" s="153">
        <f>$E609/(VLOOKUP(AA$2,怪物属性!$B$4:$F$29,3,FALSE)-$G609)/IF(Z609&lt;0,ABS(Z609),Z609)</f>
        <v>-2.6282051294881423</v>
      </c>
      <c r="AB609" s="152">
        <f>VLOOKUP(AB$2,怪物属性!$B$4:$F$29,5,FALSE)/($F609-VLOOKUP(AB$2,怪物属性!$B$4:$F$29,4,FALSE))</f>
        <v>4.9711907810499358</v>
      </c>
      <c r="AC609" s="153">
        <f>$E609/(VLOOKUP(AC$2,怪物属性!$B$4:$F$29,3,FALSE)-$G609)/IF(AB609&lt;0,ABS(AB609),AB609)</f>
        <v>-1.9090058841950062</v>
      </c>
      <c r="AD609" s="152">
        <f>VLOOKUP(AD$2,怪物属性!$B$4:$F$29,5,FALSE)/($F609-VLOOKUP(AD$2,怪物属性!$B$4:$F$29,4,FALSE))</f>
        <v>5.6448821648348693</v>
      </c>
      <c r="AE609" s="153">
        <f>$E609/(VLOOKUP(AE$2,怪物属性!$B$4:$F$29,3,FALSE)-$G609)/IF(AD609&lt;0,ABS(AD609),AD609)</f>
        <v>-1.7647628784722407</v>
      </c>
      <c r="AF609" s="152">
        <f>VLOOKUP(AF$2,怪物属性!$B$4:$F$29,5,FALSE)/($F609-VLOOKUP(AF$2,怪物属性!$B$4:$F$29,4,FALSE))</f>
        <v>6.6506174176776431</v>
      </c>
      <c r="AG609" s="153">
        <f>$E609/(VLOOKUP(AG$2,怪物属性!$B$4:$F$29,3,FALSE)-$G609)/IF(AF609&lt;0,ABS(AF609),AF609)</f>
        <v>-1.5788200671564609</v>
      </c>
      <c r="AH609" s="152">
        <f>VLOOKUP(AH$2,怪物属性!$B$4:$F$29,5,FALSE)/($F609-VLOOKUP(AH$2,怪物属性!$B$4:$F$29,4,FALSE))</f>
        <v>7.4354019977075483</v>
      </c>
      <c r="AI609" s="153">
        <f>$E609/(VLOOKUP(AI$2,怪物属性!$B$4:$F$29,3,FALSE)-$G609)/IF(AH609&lt;0,ABS(AH609),AH609)</f>
        <v>-1.4932447108609059</v>
      </c>
      <c r="AJ609" s="152">
        <f>VLOOKUP(AJ$2,怪物属性!$B$4:$F$29,5,FALSE)/($F609-VLOOKUP(AJ$2,怪物属性!$B$4:$F$29,4,FALSE))</f>
        <v>8.5936932474822516</v>
      </c>
      <c r="AK609" s="153">
        <f>$E609/(VLOOKUP(AK$2,怪物属性!$B$4:$F$29,3,FALSE)-$G609)/IF(AJ609&lt;0,ABS(AJ609),AJ609)</f>
        <v>-1.3742188654540726</v>
      </c>
      <c r="AL609" s="152">
        <f>VLOOKUP(AL$2,怪物属性!$B$4:$F$29,5,FALSE)/($F609-VLOOKUP(AL$2,怪物属性!$B$4:$F$29,4,FALSE))</f>
        <v>9.523810846083359</v>
      </c>
      <c r="AM609" s="153">
        <f>$E609/(VLOOKUP(AM$2,怪物属性!$B$4:$F$29,3,FALSE)-$G609)/IF(AL609&lt;0,ABS(AL609),AL609)</f>
        <v>-1.3322415505704348</v>
      </c>
      <c r="AN609" s="152">
        <f>VLOOKUP(AN$2,怪物属性!$B$4:$F$29,5,FALSE)/($F609-VLOOKUP(AN$2,怪物属性!$B$4:$F$29,4,FALSE))</f>
        <v>10.844029244516653</v>
      </c>
      <c r="AO609" s="153">
        <f>$E609/(VLOOKUP(AO$2,怪物属性!$B$4:$F$29,3,FALSE)-$G609)/IF(AN609&lt;0,ABS(AN609),AN609)</f>
        <v>-1.2601299947861664</v>
      </c>
      <c r="AP609" s="152">
        <f>VLOOKUP(AP$2,怪物属性!$B$4:$F$29,5,FALSE)/($F609-VLOOKUP(AP$2,怪物属性!$B$4:$F$29,4,FALSE))</f>
        <v>11.849295694970866</v>
      </c>
      <c r="AQ609" s="153">
        <f>$E609/(VLOOKUP(AQ$2,怪物属性!$B$4:$F$29,3,FALSE)-$G609)/IF(AP609&lt;0,ABS(AP609),AP609)</f>
        <v>-1.2585202788158936</v>
      </c>
      <c r="AR609" s="152">
        <f>VLOOKUP(AR$2,怪物属性!$B$4:$F$29,5,FALSE)/($F609-VLOOKUP(AR$2,怪物属性!$B$4:$F$29,4,FALSE))</f>
        <v>13.322210159419463</v>
      </c>
      <c r="AS609" s="153">
        <f>$E609/(VLOOKUP(AS$2,怪物属性!$B$4:$F$29,3,FALSE)-$G609)/IF(AR609&lt;0,ABS(AR609),AR609)</f>
        <v>-1.2341621151088018</v>
      </c>
      <c r="AT609" s="152">
        <f>VLOOKUP(AT$2,怪物属性!$B$4:$F$29,5,FALSE)/($F609-VLOOKUP(AT$2,怪物属性!$B$4:$F$29,4,FALSE))</f>
        <v>14.428199791883454</v>
      </c>
      <c r="AU609" s="153">
        <f>$E609/(VLOOKUP(AU$2,怪物属性!$B$4:$F$29,3,FALSE)-$G609)/IF(AT609&lt;0,ABS(AT609),AT609)</f>
        <v>-1.2907500354934327</v>
      </c>
      <c r="AV609" s="152">
        <f>VLOOKUP(AV$2,怪物属性!$B$4:$F$29,5,FALSE)/($F609-VLOOKUP(AV$2,怪物属性!$B$4:$F$29,4,FALSE))</f>
        <v>16.06971153846154</v>
      </c>
      <c r="AW609" s="153">
        <f>$E609/(VLOOKUP(AW$2,怪物属性!$B$4:$F$29,3,FALSE)-$G609)/IF(AV609&lt;0,ABS(AV609),AV609)</f>
        <v>-1.3733962062549014</v>
      </c>
      <c r="AX609" s="152">
        <f>VLOOKUP(AX$2,怪物属性!$B$4:$F$29,5,FALSE)/($F609-VLOOKUP(AX$2,怪物属性!$B$4:$F$29,4,FALSE))</f>
        <v>17.266847163131118</v>
      </c>
      <c r="AY609" s="153">
        <f>$E609/(VLOOKUP(AY$2,怪物属性!$B$4:$F$29,3,FALSE)-$G609)/IF(AX609&lt;0,ABS(AX609),AX609)</f>
        <v>-1.580327273292401</v>
      </c>
      <c r="AZ609" s="152">
        <f>VLOOKUP(AZ$2,怪物属性!$B$4:$F$29,5,FALSE)/($F609-VLOOKUP(AZ$2,怪物属性!$B$4:$F$29,4,FALSE))</f>
        <v>18.913400182315407</v>
      </c>
      <c r="BA609" s="153">
        <f>$E609/(VLOOKUP(BA$2,怪物属性!$B$4:$F$29,3,FALSE)-$G609)/IF(AZ609&lt;0,ABS(AZ609),AZ609)</f>
        <v>-2.1396403821618426</v>
      </c>
      <c r="BB609" s="152">
        <f>VLOOKUP(BB$2,怪物属性!$B$4:$F$29,5,FALSE)/($F609-VLOOKUP(BB$2,怪物属性!$B$4:$F$29,4,FALSE))</f>
        <v>20.059575795383655</v>
      </c>
      <c r="BC609" s="153">
        <f>$E609/(VLOOKUP(BC$2,怪物属性!$B$4:$F$29,3,FALSE)-$G609)/IF(BB609&lt;0,ABS(BB609),BB609)</f>
        <v>-4.8097105895090539</v>
      </c>
      <c r="BD609" s="152">
        <f>VLOOKUP(BD$2,怪物属性!$B$4:$F$29,5,FALSE)/($F609-VLOOKUP(BD$2,怪物属性!$B$4:$F$29,4,FALSE))</f>
        <v>21.300907655880032</v>
      </c>
      <c r="BE609" s="153">
        <f>$E609/(VLOOKUP(BE$2,怪物属性!$B$4:$F$29,3,FALSE)-$G609)/IF(BD609&lt;0,ABS(BD609),BD609)</f>
        <v>2.7535584903936625</v>
      </c>
    </row>
    <row r="610" spans="1:57" ht="12.75" thickBot="1" x14ac:dyDescent="0.2">
      <c r="A610" s="30">
        <f>VLOOKUP(B610,装备升级!W:AB,静态模拟!C610+1,FALSE)+IF(静态模拟!D610=0,0,VLOOKUP(B610,装备强化!AP:AZ,静态模拟!D610+1,FALSE))</f>
        <v>107305</v>
      </c>
      <c r="B610" s="149">
        <v>50</v>
      </c>
      <c r="C610" s="149">
        <v>5</v>
      </c>
      <c r="D610" s="149">
        <v>10</v>
      </c>
      <c r="E610" s="149">
        <f t="shared" si="28"/>
        <v>122970</v>
      </c>
      <c r="F610" s="22">
        <f t="shared" si="29"/>
        <v>40990</v>
      </c>
      <c r="G610" s="22">
        <f t="shared" si="30"/>
        <v>20495</v>
      </c>
      <c r="H610" s="154">
        <f>VLOOKUP(H$2,怪物属性!$B$4:$F$29,5,FALSE)/($F610-VLOOKUP(H$2,怪物属性!$B$4:$F$29,4,FALSE))</f>
        <v>0.27042148452070125</v>
      </c>
      <c r="I610" s="155">
        <f>$E610/(VLOOKUP(I$2,怪物属性!$B$4:$F$29,3,FALSE)-$G610)/IF(H610&lt;0,ABS(H610),H610)</f>
        <v>-24.001614024614419</v>
      </c>
      <c r="J610" s="154">
        <f>VLOOKUP(J$2,怪物属性!$B$4:$F$29,5,FALSE)/($F610-VLOOKUP(J$2,怪物属性!$B$4:$F$29,4,FALSE))</f>
        <v>0.40089921318846011</v>
      </c>
      <c r="K610" s="155">
        <f>$E610/(VLOOKUP(K$2,怪物属性!$B$4:$F$29,3,FALSE)-$G610)/IF(J610&lt;0,ABS(J610),J610)</f>
        <v>-16.559706775259453</v>
      </c>
      <c r="L610" s="154">
        <f>VLOOKUP(L$2,怪物属性!$B$4:$F$29,5,FALSE)/($F610-VLOOKUP(L$2,怪物属性!$B$4:$F$29,4,FALSE))</f>
        <v>0.63712550810458168</v>
      </c>
      <c r="M610" s="155">
        <f>$E610/(VLOOKUP(M$2,怪物属性!$B$4:$F$29,3,FALSE)-$G610)/IF(L610&lt;0,ABS(L610),L610)</f>
        <v>-10.664576065700688</v>
      </c>
      <c r="N610" s="154">
        <f>VLOOKUP(N$2,怪物属性!$B$4:$F$29,5,FALSE)/($F610-VLOOKUP(N$2,怪物属性!$B$4:$F$29,4,FALSE))</f>
        <v>0.83303085299455537</v>
      </c>
      <c r="O610" s="155">
        <f>$E610/(VLOOKUP(O$2,怪物属性!$B$4:$F$29,3,FALSE)-$G610)/IF(N610&lt;0,ABS(N610),N610)</f>
        <v>-8.353190453788276</v>
      </c>
      <c r="P610" s="154">
        <f>VLOOKUP(P$2,怪物属性!$B$4:$F$29,5,FALSE)/($F610-VLOOKUP(P$2,怪物属性!$B$4:$F$29,4,FALSE))</f>
        <v>1.1613107447643647</v>
      </c>
      <c r="Q610" s="155">
        <f>$E610/(VLOOKUP(Q$2,怪物属性!$B$4:$F$29,3,FALSE)-$G610)/IF(P610&lt;0,ABS(P610),P610)</f>
        <v>-6.1409830768609295</v>
      </c>
      <c r="R610" s="154">
        <f>VLOOKUP(R$2,怪物属性!$B$4:$F$29,5,FALSE)/($F610-VLOOKUP(R$2,怪物属性!$B$4:$F$29,4,FALSE))</f>
        <v>1.433232382358181</v>
      </c>
      <c r="S610" s="155">
        <f>$E610/(VLOOKUP(S$2,怪物属性!$B$4:$F$29,3,FALSE)-$G610)/IF(R610&lt;0,ABS(R610),R610)</f>
        <v>-5.1104333886693354</v>
      </c>
      <c r="T610" s="154">
        <f>VLOOKUP(T$2,怪物属性!$B$4:$F$29,5,FALSE)/($F610-VLOOKUP(T$2,怪物属性!$B$4:$F$29,4,FALSE))</f>
        <v>1.8572159149023217</v>
      </c>
      <c r="U610" s="155">
        <f>$E610/(VLOOKUP(U$2,怪物属性!$B$4:$F$29,3,FALSE)-$G610)/IF(T610&lt;0,ABS(T610),T610)</f>
        <v>-4.0481786918559575</v>
      </c>
      <c r="V610" s="154">
        <f>VLOOKUP(V$2,怪物属性!$B$4:$F$29,5,FALSE)/($F610-VLOOKUP(V$2,怪物属性!$B$4:$F$29,4,FALSE))</f>
        <v>2.1891058581706062</v>
      </c>
      <c r="W610" s="155">
        <f>$E610/(VLOOKUP(W$2,怪物属性!$B$4:$F$29,3,FALSE)-$G610)/IF(V610&lt;0,ABS(V610),V610)</f>
        <v>-3.5289370346971896</v>
      </c>
      <c r="X610" s="154">
        <f>VLOOKUP(X$2,怪物属性!$B$4:$F$29,5,FALSE)/($F610-VLOOKUP(X$2,怪物属性!$B$4:$F$29,4,FALSE))</f>
        <v>2.7086055097983528</v>
      </c>
      <c r="Y610" s="155">
        <f>$E610/(VLOOKUP(Y$2,怪物属性!$B$4:$F$29,3,FALSE)-$G610)/IF(X610&lt;0,ABS(X610),X610)</f>
        <v>-2.93317904140677</v>
      </c>
      <c r="Z610" s="154">
        <f>VLOOKUP(Z$2,怪物属性!$B$4:$F$29,5,FALSE)/($F610-VLOOKUP(Z$2,怪物属性!$B$4:$F$29,4,FALSE))</f>
        <v>3.1101481616025324</v>
      </c>
      <c r="AA610" s="155">
        <f>$E610/(VLOOKUP(AA$2,怪物属性!$B$4:$F$29,3,FALSE)-$G610)/IF(Z610&lt;0,ABS(Z610),Z610)</f>
        <v>-2.6304510216021257</v>
      </c>
      <c r="AB610" s="154">
        <f>VLOOKUP(AB$2,怪物属性!$B$4:$F$29,5,FALSE)/($F610-VLOOKUP(AB$2,怪物属性!$B$4:$F$29,4,FALSE))</f>
        <v>4.964569236507006</v>
      </c>
      <c r="AC610" s="155">
        <f>$E610/(VLOOKUP(AC$2,怪物属性!$B$4:$F$29,3,FALSE)-$G610)/IF(AB610&lt;0,ABS(AB610),AB610)</f>
        <v>-1.9101966997208379</v>
      </c>
      <c r="AD610" s="154">
        <f>VLOOKUP(AD$2,怪物属性!$B$4:$F$29,5,FALSE)/($F610-VLOOKUP(AD$2,怪物属性!$B$4:$F$29,4,FALSE))</f>
        <v>5.6373077852024798</v>
      </c>
      <c r="AE610" s="155">
        <f>$E610/(VLOOKUP(AE$2,怪物属性!$B$4:$F$29,3,FALSE)-$G610)/IF(AD610&lt;0,ABS(AD610),AD610)</f>
        <v>-1.765711839213101</v>
      </c>
      <c r="AF610" s="154">
        <f>VLOOKUP(AF$2,怪物属性!$B$4:$F$29,5,FALSE)/($F610-VLOOKUP(AF$2,怪物属性!$B$4:$F$29,4,FALSE))</f>
        <v>6.6416247498512631</v>
      </c>
      <c r="AG610" s="155">
        <f>$E610/(VLOOKUP(AG$2,怪物属性!$B$4:$F$29,3,FALSE)-$G610)/IF(AF610&lt;0,ABS(AF610),AF610)</f>
        <v>-1.5795126977638929</v>
      </c>
      <c r="AH610" s="154">
        <f>VLOOKUP(AH$2,怪物属性!$B$4:$F$29,5,FALSE)/($F610-VLOOKUP(AH$2,怪物属性!$B$4:$F$29,4,FALSE))</f>
        <v>7.4252698135833421</v>
      </c>
      <c r="AI610" s="155">
        <f>$E610/(VLOOKUP(AI$2,怪物属性!$B$4:$F$29,3,FALSE)-$G610)/IF(AH610&lt;0,ABS(AH610),AH610)</f>
        <v>-1.4937326922254275</v>
      </c>
      <c r="AJ610" s="154">
        <f>VLOOKUP(AJ$2,怪物属性!$B$4:$F$29,5,FALSE)/($F610-VLOOKUP(AJ$2,怪物属性!$B$4:$F$29,4,FALSE))</f>
        <v>8.5818861288195212</v>
      </c>
      <c r="AK610" s="155">
        <f>$E610/(VLOOKUP(AK$2,怪物属性!$B$4:$F$29,3,FALSE)-$G610)/IF(AJ610&lt;0,ABS(AJ610),AJ610)</f>
        <v>-1.3744861299924942</v>
      </c>
      <c r="AL610" s="154">
        <f>VLOOKUP(AL$2,怪物属性!$B$4:$F$29,5,FALSE)/($F610-VLOOKUP(AL$2,怪物属性!$B$4:$F$29,4,FALSE))</f>
        <v>9.5106064387322178</v>
      </c>
      <c r="AM610" s="155">
        <f>$E610/(VLOOKUP(AM$2,怪物属性!$B$4:$F$29,3,FALSE)-$G610)/IF(AL610&lt;0,ABS(AL610),AL610)</f>
        <v>-1.3322797379014066</v>
      </c>
      <c r="AN610" s="154">
        <f>VLOOKUP(AN$2,怪物属性!$B$4:$F$29,5,FALSE)/($F610-VLOOKUP(AN$2,怪物属性!$B$4:$F$29,4,FALSE))</f>
        <v>10.828862345799882</v>
      </c>
      <c r="AO610" s="155">
        <f>$E610/(VLOOKUP(AO$2,怪物属性!$B$4:$F$29,3,FALSE)-$G610)/IF(AN610&lt;0,ABS(AN610),AN610)</f>
        <v>-1.2599316011279611</v>
      </c>
      <c r="AP610" s="154">
        <f>VLOOKUP(AP$2,怪物属性!$B$4:$F$29,5,FALSE)/($F610-VLOOKUP(AP$2,怪物属性!$B$4:$F$29,4,FALSE))</f>
        <v>11.832561292509322</v>
      </c>
      <c r="AQ610" s="155">
        <f>$E610/(VLOOKUP(AQ$2,怪物属性!$B$4:$F$29,3,FALSE)-$G610)/IF(AP610&lt;0,ABS(AP610),AP610)</f>
        <v>-1.2580207024818448</v>
      </c>
      <c r="AR610" s="154">
        <f>VLOOKUP(AR$2,怪物属性!$B$4:$F$29,5,FALSE)/($F610-VLOOKUP(AR$2,怪物属性!$B$4:$F$29,4,FALSE))</f>
        <v>13.303206664384343</v>
      </c>
      <c r="AS610" s="155">
        <f>$E610/(VLOOKUP(AS$2,怪物属性!$B$4:$F$29,3,FALSE)-$G610)/IF(AR610&lt;0,ABS(AR610),AR610)</f>
        <v>-1.233307004285225</v>
      </c>
      <c r="AT610" s="154">
        <f>VLOOKUP(AT$2,怪物属性!$B$4:$F$29,5,FALSE)/($F610-VLOOKUP(AT$2,怪物属性!$B$4:$F$29,4,FALSE))</f>
        <v>14.407377475033194</v>
      </c>
      <c r="AU610" s="155">
        <f>$E610/(VLOOKUP(AU$2,怪物属性!$B$4:$F$29,3,FALSE)-$G610)/IF(AT610&lt;0,ABS(AT610),AT610)</f>
        <v>-1.2893067272719281</v>
      </c>
      <c r="AV610" s="154">
        <f>VLOOKUP(AV$2,怪物属性!$B$4:$F$29,5,FALSE)/($F610-VLOOKUP(AV$2,怪物属性!$B$4:$F$29,4,FALSE))</f>
        <v>16.046191674960482</v>
      </c>
      <c r="AW610" s="155">
        <f>$E610/(VLOOKUP(AW$2,怪物属性!$B$4:$F$29,3,FALSE)-$G610)/IF(AV610&lt;0,ABS(AV610),AV610)</f>
        <v>-1.3709303451461183</v>
      </c>
      <c r="AX610" s="154">
        <f>VLOOKUP(AX$2,怪物属性!$B$4:$F$29,5,FALSE)/($F610-VLOOKUP(AX$2,怪物属性!$B$4:$F$29,4,FALSE))</f>
        <v>17.241199013695375</v>
      </c>
      <c r="AY610" s="155">
        <f>$E610/(VLOOKUP(AY$2,怪物属性!$B$4:$F$29,3,FALSE)-$G610)/IF(AX610&lt;0,ABS(AX610),AX610)</f>
        <v>-1.5758582819906413</v>
      </c>
      <c r="AZ610" s="154">
        <f>VLOOKUP(AZ$2,怪物属性!$B$4:$F$29,5,FALSE)/($F610-VLOOKUP(AZ$2,怪物属性!$B$4:$F$29,4,FALSE))</f>
        <v>18.884708737864077</v>
      </c>
      <c r="BA610" s="155">
        <f>$E610/(VLOOKUP(BA$2,怪物属性!$B$4:$F$29,3,FALSE)-$G610)/IF(AZ610&lt;0,ABS(AZ610),AZ610)</f>
        <v>-2.1279795768959855</v>
      </c>
      <c r="BB610" s="154">
        <f>VLOOKUP(BB$2,怪物属性!$B$4:$F$29,5,FALSE)/($F610-VLOOKUP(BB$2,怪物属性!$B$4:$F$29,4,FALSE))</f>
        <v>20.02834008097166</v>
      </c>
      <c r="BC610" s="155">
        <f>$E610/(VLOOKUP(BC$2,怪物属性!$B$4:$F$29,3,FALSE)-$G610)/IF(BB610&lt;0,ABS(BB610),BB610)</f>
        <v>-4.7302002147260183</v>
      </c>
      <c r="BD610" s="154">
        <f>VLOOKUP(BD$2,怪物属性!$B$4:$F$29,5,FALSE)/($F610-VLOOKUP(BD$2,怪物属性!$B$4:$F$29,4,FALSE))</f>
        <v>21.265939982927311</v>
      </c>
      <c r="BE610" s="155">
        <f>$E610/(VLOOKUP(BE$2,怪物属性!$B$4:$F$29,3,FALSE)-$G610)/IF(BD610&lt;0,ABS(BD610),BD610)</f>
        <v>2.7948216477878733</v>
      </c>
    </row>
  </sheetData>
  <mergeCells count="25">
    <mergeCell ref="R3:S3"/>
    <mergeCell ref="H3:I3"/>
    <mergeCell ref="J3:K3"/>
    <mergeCell ref="L3:M3"/>
    <mergeCell ref="N3:O3"/>
    <mergeCell ref="P3:Q3"/>
    <mergeCell ref="AP3:AQ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BD3:BE3"/>
    <mergeCell ref="AR3:AS3"/>
    <mergeCell ref="AT3:AU3"/>
    <mergeCell ref="AV3:AW3"/>
    <mergeCell ref="AX3:AY3"/>
    <mergeCell ref="AZ3:BA3"/>
    <mergeCell ref="BB3:BC3"/>
  </mergeCells>
  <phoneticPr fontId="1" type="noConversion"/>
  <conditionalFormatting sqref="E5">
    <cfRule type="cellIs" dxfId="41" priority="67" operator="greaterThan">
      <formula>"&gt;0"</formula>
    </cfRule>
  </conditionalFormatting>
  <conditionalFormatting sqref="F5">
    <cfRule type="cellIs" dxfId="40" priority="66" operator="greaterThan">
      <formula>"&gt;0"</formula>
    </cfRule>
  </conditionalFormatting>
  <conditionalFormatting sqref="G5">
    <cfRule type="cellIs" dxfId="39" priority="65" operator="greaterThan">
      <formula>"&gt;0"</formula>
    </cfRule>
  </conditionalFormatting>
  <conditionalFormatting sqref="F6:F610">
    <cfRule type="cellIs" dxfId="38" priority="64" operator="greaterThan">
      <formula>"&gt;0"</formula>
    </cfRule>
  </conditionalFormatting>
  <conditionalFormatting sqref="G6:G610">
    <cfRule type="cellIs" dxfId="37" priority="63" operator="greaterThan">
      <formula>"&gt;0"</formula>
    </cfRule>
  </conditionalFormatting>
  <conditionalFormatting sqref="H6:H610">
    <cfRule type="cellIs" dxfId="36" priority="17" operator="lessThan">
      <formula>1</formula>
    </cfRule>
  </conditionalFormatting>
  <conditionalFormatting sqref="I6:I54 I56:I610">
    <cfRule type="cellIs" dxfId="35" priority="15" operator="between">
      <formula>0</formula>
      <formula>1</formula>
    </cfRule>
    <cfRule type="cellIs" dxfId="34" priority="16" operator="lessThan">
      <formula>0</formula>
    </cfRule>
  </conditionalFormatting>
  <conditionalFormatting sqref="I55">
    <cfRule type="cellIs" dxfId="33" priority="13" operator="between">
      <formula>0</formula>
      <formula>1</formula>
    </cfRule>
    <cfRule type="cellIs" dxfId="32" priority="14" operator="lessThan">
      <formula>0</formula>
    </cfRule>
  </conditionalFormatting>
  <conditionalFormatting sqref="I6:I610">
    <cfRule type="cellIs" dxfId="31" priority="7" operator="between">
      <formula>1</formula>
      <formula>9</formula>
    </cfRule>
  </conditionalFormatting>
  <conditionalFormatting sqref="J6:J610 L6:L610 N6:N610 P6:P610 R6:R610 T6:T610 V6:V610 X6:X610 Z6:Z610 AB6:AB610 AD6:AD610 AF6:AF610 AH6:AH610 AJ6:AJ610 AL6:AL610 AN6:AN610 AP6:AP610 AR6:AR610 AT6:AT610 AV6:AV610 AX6:AX610 AZ6:AZ610 BB6:BB610 BD6:BD610">
    <cfRule type="cellIs" dxfId="30" priority="6" operator="lessThan">
      <formula>1</formula>
    </cfRule>
  </conditionalFormatting>
  <conditionalFormatting sqref="K6:K54 M6:M54 O6:O54 Q6:Q54 S6:S54 U6:U54 W6:W54 Y6:Y54 AA6:AA54 AC6:AC54 AE6:AE54 AG6:AG54 AI6:AI54 AK6:AK54 AM6:AM54 AO6:AO54 AQ6:AQ54 AS6:AS54 AU6:AU54 AW6:AW54 AY6:AY54 BA6:BA54 BC6:BC54 BE6:BE54 K56:K610 M56:M610 O56:O610 Q56:Q610 S56:S610 U56:U610 W56:W610 Y56:Y610 AA56:AA610 AC56:AC610 AE56:AE610 AG56:AG610 AI56:AI610 AK56:AK610 AM56:AM610 AO56:AO610 AQ56:AQ610 AS56:AS610 AU56:AU610 AW56:AW610 AY56:AY610 BA56:BA610 BC56:BC610 BE56:BE610">
    <cfRule type="cellIs" dxfId="29" priority="4" operator="between">
      <formula>0</formula>
      <formula>1</formula>
    </cfRule>
    <cfRule type="cellIs" dxfId="28" priority="5" operator="lessThan">
      <formula>0</formula>
    </cfRule>
  </conditionalFormatting>
  <conditionalFormatting sqref="K55 M55 O55 Q55 S55 U55 W55 Y55 AA55 AC55 AE55 AG55 AI55 AK55 AM55 AO55 AQ55 AS55 AU55 AW55 AY55 BA55 BC55 BE55">
    <cfRule type="cellIs" dxfId="27" priority="2" operator="between">
      <formula>0</formula>
      <formula>1</formula>
    </cfRule>
    <cfRule type="cellIs" dxfId="26" priority="3" operator="lessThan">
      <formula>0</formula>
    </cfRule>
  </conditionalFormatting>
  <conditionalFormatting sqref="K6:K610 M6:M610 O6:O610 Q6:Q610 S6:S610 U6:U610 W6:W610 Y6:Y610 AA6:AA610 AC6:AC610 AE6:AE610 AG6:AG610 AI6:AI610 AK6:AK610 AM6:AM610 AO6:AO610 AQ6:AQ610 AS6:AS610 AU6:AU610 AW6:AW610 AY6:AY610 BA6:BA610 BC6:BC610 BE6:BE610">
    <cfRule type="cellIs" dxfId="25" priority="1" operator="between">
      <formula>1</formula>
      <formula>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4:BR2754"/>
  <sheetViews>
    <sheetView workbookViewId="0">
      <pane ySplit="4" topLeftCell="A5" activePane="bottomLeft" state="frozen"/>
      <selection pane="bottomLeft" activeCell="M10" sqref="M10"/>
    </sheetView>
  </sheetViews>
  <sheetFormatPr defaultRowHeight="12" x14ac:dyDescent="0.15"/>
  <cols>
    <col min="1" max="12" width="9" style="30"/>
    <col min="13" max="13" width="9.625" style="30" bestFit="1" customWidth="1"/>
    <col min="14" max="28" width="9" style="30"/>
    <col min="29" max="35" width="10" style="30" bestFit="1" customWidth="1"/>
    <col min="36" max="40" width="10" style="30" customWidth="1"/>
    <col min="41" max="68" width="9" style="30"/>
    <col min="69" max="70" width="9" style="17"/>
    <col min="71" max="16384" width="9" style="30"/>
  </cols>
  <sheetData>
    <row r="4" spans="1:67" x14ac:dyDescent="0.15">
      <c r="B4" s="30" t="s">
        <v>95</v>
      </c>
      <c r="C4" s="30" t="s">
        <v>96</v>
      </c>
      <c r="D4" s="30" t="s">
        <v>97</v>
      </c>
      <c r="E4" s="30" t="s">
        <v>98</v>
      </c>
      <c r="F4" s="30" t="s">
        <v>108</v>
      </c>
      <c r="G4" s="30" t="s">
        <v>86</v>
      </c>
      <c r="H4" s="30" t="s">
        <v>87</v>
      </c>
      <c r="I4" s="30" t="s">
        <v>85</v>
      </c>
      <c r="J4" s="30" t="s">
        <v>26</v>
      </c>
      <c r="K4" s="30" t="s">
        <v>682</v>
      </c>
      <c r="L4" s="30" t="s">
        <v>683</v>
      </c>
      <c r="M4" s="30" t="s">
        <v>111</v>
      </c>
      <c r="N4" s="30" t="s">
        <v>135</v>
      </c>
      <c r="O4" s="30" t="s">
        <v>243</v>
      </c>
      <c r="Q4" s="30" t="s">
        <v>593</v>
      </c>
      <c r="R4" s="30" t="s">
        <v>594</v>
      </c>
      <c r="T4" s="30" t="s">
        <v>595</v>
      </c>
      <c r="U4" s="30" t="s">
        <v>216</v>
      </c>
      <c r="V4" s="30" t="s">
        <v>596</v>
      </c>
      <c r="W4" s="30" t="s">
        <v>265</v>
      </c>
      <c r="X4" s="30" t="s">
        <v>94</v>
      </c>
      <c r="Y4" s="30" t="s">
        <v>110</v>
      </c>
      <c r="Z4" s="30" t="s">
        <v>106</v>
      </c>
      <c r="AA4" s="30" t="s">
        <v>107</v>
      </c>
      <c r="AC4" s="30" t="s">
        <v>586</v>
      </c>
      <c r="AD4" s="30" t="s">
        <v>587</v>
      </c>
      <c r="AE4" s="30" t="s">
        <v>588</v>
      </c>
      <c r="AF4" s="30" t="s">
        <v>589</v>
      </c>
      <c r="AG4" s="30" t="s">
        <v>590</v>
      </c>
      <c r="AH4" s="30" t="s">
        <v>591</v>
      </c>
      <c r="AI4" s="30" t="s">
        <v>592</v>
      </c>
      <c r="AK4" s="30" t="s">
        <v>593</v>
      </c>
      <c r="AL4" s="30" t="s">
        <v>594</v>
      </c>
      <c r="AO4" s="30" t="s">
        <v>597</v>
      </c>
      <c r="AP4" s="30" t="s">
        <v>598</v>
      </c>
      <c r="AQ4" s="30" t="s">
        <v>599</v>
      </c>
      <c r="AS4" s="30" t="s">
        <v>684</v>
      </c>
      <c r="AT4" s="30" t="s">
        <v>686</v>
      </c>
      <c r="AU4" s="30" t="s">
        <v>687</v>
      </c>
      <c r="AV4" s="30" t="s">
        <v>688</v>
      </c>
      <c r="AW4" s="30" t="s">
        <v>689</v>
      </c>
      <c r="AX4" s="30" t="s">
        <v>690</v>
      </c>
      <c r="AY4" s="30" t="s">
        <v>691</v>
      </c>
      <c r="AZ4" s="30" t="s">
        <v>692</v>
      </c>
      <c r="BA4" s="30" t="s">
        <v>693</v>
      </c>
      <c r="BC4" s="30" t="s">
        <v>685</v>
      </c>
      <c r="BD4" s="96" t="s">
        <v>694</v>
      </c>
      <c r="BE4" s="35" t="s">
        <v>695</v>
      </c>
      <c r="BF4" s="97" t="s">
        <v>696</v>
      </c>
      <c r="BG4" s="96" t="s">
        <v>697</v>
      </c>
      <c r="BH4" s="35" t="s">
        <v>695</v>
      </c>
      <c r="BI4" s="97" t="s">
        <v>696</v>
      </c>
      <c r="BJ4" s="96" t="s">
        <v>698</v>
      </c>
      <c r="BK4" s="35" t="s">
        <v>695</v>
      </c>
      <c r="BL4" s="97" t="s">
        <v>696</v>
      </c>
      <c r="BM4" s="96" t="s">
        <v>699</v>
      </c>
      <c r="BN4" s="35" t="s">
        <v>695</v>
      </c>
      <c r="BO4" s="97" t="s">
        <v>696</v>
      </c>
    </row>
    <row r="5" spans="1:67" x14ac:dyDescent="0.15">
      <c r="A5" s="30">
        <v>1.25</v>
      </c>
      <c r="B5" s="30">
        <v>1</v>
      </c>
      <c r="C5" s="30">
        <f>INT(((B5-1)^1.7+50)*1.12)</f>
        <v>56</v>
      </c>
      <c r="D5" s="30">
        <f>ROUNDUP((Y5/R5+AA5)+$A$6*$A$5*(B5-1),0)</f>
        <v>1549</v>
      </c>
      <c r="E5" s="30">
        <v>775</v>
      </c>
      <c r="F5" s="30">
        <f>(Z5-E5)*Q5</f>
        <v>10875</v>
      </c>
      <c r="G5" s="30">
        <f t="shared" ref="G5:G29" si="0">VLOOKUP(B5*2,BC:BO,2,FALSE)</f>
        <v>3120</v>
      </c>
      <c r="H5" s="30">
        <v>0</v>
      </c>
      <c r="I5" s="30">
        <f t="shared" ref="I5:I29" si="1">VLOOKUP(B5*2,BC:BO,5,FALSE)</f>
        <v>8580</v>
      </c>
      <c r="J5" s="30">
        <f t="shared" ref="J5:J29" si="2">VLOOKUP(B5*2,BC:BO,8,FALSE)</f>
        <v>100</v>
      </c>
      <c r="K5" s="30">
        <f t="shared" ref="K5:K29" si="3">VLOOKUP(B5*2,BC:BO,11,FALSE)</f>
        <v>2240</v>
      </c>
      <c r="L5" s="30">
        <v>0</v>
      </c>
      <c r="M5" s="30">
        <f>7+(B5-1)*9</f>
        <v>7</v>
      </c>
      <c r="N5" s="30">
        <f>ROUNDUP(VLOOKUP(B5,角色属性!$E$17:$G$66,3)/VLOOKUP(IF(MOD(B5,2)=0,B5/2,(B5+1)/2),$B$5:$C$54,2,FALSE),0)</f>
        <v>5</v>
      </c>
      <c r="O5" s="30">
        <f t="shared" ref="O5:O29" si="4">100-ROUNDUP((B5-1)*1.7,0)</f>
        <v>100</v>
      </c>
      <c r="Q5" s="30">
        <f>ROUNDUP(3+3*(T5/2),0)</f>
        <v>5</v>
      </c>
      <c r="R5" s="30">
        <f>ROUNDUP(120-(T5-1)*4.6,0)</f>
        <v>120</v>
      </c>
      <c r="T5" s="98">
        <v>1</v>
      </c>
      <c r="U5" s="30">
        <v>1</v>
      </c>
      <c r="V5" s="30">
        <v>1</v>
      </c>
      <c r="W5" s="30">
        <v>2</v>
      </c>
      <c r="X5" s="30">
        <v>0</v>
      </c>
      <c r="Y5" s="30">
        <f>1020+180*U5+7050+W5*(V5*420-120)+W5*X5*30</f>
        <v>8850</v>
      </c>
      <c r="Z5" s="30">
        <f>340+60*U5+2350+W5*(V5*140-40)+W5*X5*10</f>
        <v>2950</v>
      </c>
      <c r="AA5" s="30">
        <f>170+30*U5+1175+W5*(V5*70-20)+W5*X5*5</f>
        <v>1475</v>
      </c>
      <c r="AC5" s="30">
        <v>1</v>
      </c>
      <c r="AD5" s="30">
        <v>1</v>
      </c>
      <c r="AE5" s="30">
        <v>1</v>
      </c>
      <c r="AF5" s="30">
        <v>0</v>
      </c>
      <c r="AG5" s="30">
        <f>1020+180*AC5+7050+AE5*(AD5*420-120)+AE5*AF5*30</f>
        <v>8550</v>
      </c>
      <c r="AH5" s="30">
        <f>340+60*AC5+2350+AE5*(AD5*140-40)+AE5*AF5*10</f>
        <v>2850</v>
      </c>
      <c r="AI5" s="30">
        <f>170+30*AC5+1175+AE5*(AD5*70-20)+AE5*AF5*5</f>
        <v>1425</v>
      </c>
      <c r="AK5" s="30">
        <f>VLOOKUP(IF(MOD(AC5,2)=0,AC5/2,(AC5+1)/2),B:F,5,FALSE)/(AH5-VLOOKUP(IF(MOD(AC5,2)=0,AC5/2,(AC5+1)/2),B:F,4,FALSE))</f>
        <v>5.2409638554216871</v>
      </c>
      <c r="AL5" s="30">
        <f>AG5/(VLOOKUP(IF(MOD(AC5,2)=0,AC5/2,(AC5+1)/2),B:F,3,FALSE)-AI5)</f>
        <v>68.951612903225808</v>
      </c>
      <c r="AM5" s="30">
        <f>IF(MOD(AC5,2)=0,AC5/2,(AC5+1)/2)</f>
        <v>1</v>
      </c>
      <c r="AO5" s="30">
        <f>VLOOKUP(IF(MOD(AC5,2)=0,AC5/2,(AC5+1)/2),B:F,5,FALSE)</f>
        <v>10875</v>
      </c>
      <c r="AP5" s="30">
        <f>VLOOKUP(IF(MOD(AC5,2)=0,AC5/2,(AC5+1)/2),B:E,3,FALSE)</f>
        <v>1549</v>
      </c>
      <c r="AQ5" s="30">
        <f>VLOOKUP(IF(MOD(AC5,2)=0,AC5/2,(AC5+1)/2),B:F,4,FALSE)</f>
        <v>775</v>
      </c>
      <c r="AS5" s="30">
        <v>1</v>
      </c>
      <c r="AT5" s="30">
        <f>角色属性!AD17</f>
        <v>2080</v>
      </c>
      <c r="AU5" s="30">
        <f>角色属性!AE17</f>
        <v>560</v>
      </c>
      <c r="AV5" s="30">
        <f>角色属性!AH17</f>
        <v>10040</v>
      </c>
      <c r="AW5" s="30">
        <f>角色属性!AI17</f>
        <v>8040</v>
      </c>
      <c r="AX5" s="30">
        <f>角色属性!AL17</f>
        <v>1100</v>
      </c>
      <c r="AY5" s="30">
        <f>角色属性!AM17</f>
        <v>540</v>
      </c>
      <c r="AZ5" s="30">
        <f>角色属性!AT17</f>
        <v>2060</v>
      </c>
      <c r="BA5" s="30">
        <f>角色属性!AU17</f>
        <v>1040</v>
      </c>
      <c r="BC5" s="30">
        <v>1</v>
      </c>
      <c r="BD5" s="96">
        <f>3000+BC5*60</f>
        <v>3060</v>
      </c>
      <c r="BE5" s="35">
        <f>BD5-AU5</f>
        <v>2500</v>
      </c>
      <c r="BF5" s="97">
        <f>BD5-AT5</f>
        <v>980</v>
      </c>
      <c r="BG5" s="96">
        <f>8500+40*BC5</f>
        <v>8540</v>
      </c>
      <c r="BH5" s="35">
        <f>BG5-AY5</f>
        <v>8000</v>
      </c>
      <c r="BI5" s="97">
        <f>BG5-AX5</f>
        <v>7440</v>
      </c>
      <c r="BJ5" s="96">
        <f>(BC5-1)*100</f>
        <v>0</v>
      </c>
      <c r="BK5" s="35">
        <f>AW5-BJ5</f>
        <v>8040</v>
      </c>
      <c r="BL5" s="97">
        <f>AV5-BJ5</f>
        <v>10040</v>
      </c>
      <c r="BM5" s="96">
        <f>2000+BC5*120</f>
        <v>2120</v>
      </c>
      <c r="BN5" s="35">
        <f>BM5-BA5</f>
        <v>1080</v>
      </c>
      <c r="BO5" s="97">
        <f>BM5-AZ5</f>
        <v>60</v>
      </c>
    </row>
    <row r="6" spans="1:67" x14ac:dyDescent="0.15">
      <c r="A6" s="30">
        <v>50</v>
      </c>
      <c r="B6" s="30">
        <v>2</v>
      </c>
      <c r="C6" s="30">
        <f t="shared" ref="C6:C54" si="5">INT(((B6-1)^1.7+50)*1.12)</f>
        <v>57</v>
      </c>
      <c r="D6" s="30">
        <f t="shared" ref="D6:D29" si="6">ROUNDUP((Y6/R6+AA6)+$A$6*$A$5*(B6-1),0)</f>
        <v>1972</v>
      </c>
      <c r="E6" s="30">
        <v>955</v>
      </c>
      <c r="F6" s="30">
        <f t="shared" ref="F6:F29" si="7">(Z6-E6)*Q6</f>
        <v>16050</v>
      </c>
      <c r="G6" s="30">
        <f t="shared" si="0"/>
        <v>3240</v>
      </c>
      <c r="H6" s="30">
        <v>0</v>
      </c>
      <c r="I6" s="30">
        <f t="shared" si="1"/>
        <v>8660</v>
      </c>
      <c r="J6" s="30">
        <f t="shared" si="2"/>
        <v>300</v>
      </c>
      <c r="K6" s="30">
        <f t="shared" si="3"/>
        <v>2480</v>
      </c>
      <c r="L6" s="30">
        <v>0</v>
      </c>
      <c r="M6" s="30">
        <f t="shared" ref="M6:M54" si="8">7+(B6-1)*9</f>
        <v>16</v>
      </c>
      <c r="N6" s="30">
        <f>ROUNDUP(VLOOKUP(B6,角色属性!$E$17:$G$66,3)/VLOOKUP(IF(MOD(B6,2)=0,B6/2,(B6+1)/2),$B$5:$C$54,2,FALSE),0)</f>
        <v>6</v>
      </c>
      <c r="O6" s="30">
        <f t="shared" si="4"/>
        <v>98</v>
      </c>
      <c r="Q6" s="30">
        <f t="shared" ref="Q6:Q29" si="9">ROUNDUP(3+3*(T6/2),0)</f>
        <v>6</v>
      </c>
      <c r="R6" s="30">
        <f t="shared" ref="R6:R28" si="10">ROUNDUP(120-(T6-1)*4.6,0)</f>
        <v>116</v>
      </c>
      <c r="T6" s="98">
        <v>2</v>
      </c>
      <c r="U6" s="30">
        <v>3</v>
      </c>
      <c r="V6" s="30">
        <v>3</v>
      </c>
      <c r="W6" s="30">
        <v>2</v>
      </c>
      <c r="X6" s="30">
        <v>0</v>
      </c>
      <c r="Y6" s="30">
        <f>1020+180*U6+7050+W6*(V6*420-120)+W6*X6*30</f>
        <v>10890</v>
      </c>
      <c r="Z6" s="30">
        <f t="shared" ref="Z6:Z29" si="11">340+60*U6+2350+W6*(V6*140-40)+W6*X6*10</f>
        <v>3630</v>
      </c>
      <c r="AA6" s="30">
        <f t="shared" ref="AA6:AA29" si="12">170+30*U6+1175+W6*(V6*70-20)+W6*X6*5</f>
        <v>1815</v>
      </c>
      <c r="AC6" s="30">
        <v>1</v>
      </c>
      <c r="AD6" s="30">
        <v>1</v>
      </c>
      <c r="AE6" s="30">
        <v>1</v>
      </c>
      <c r="AF6" s="30">
        <v>1</v>
      </c>
      <c r="AG6" s="30">
        <f t="shared" ref="AG6:AG69" si="13">1020+180*AC6+7050+AE6*(AD6*420-120)+AE6*AF6*30</f>
        <v>8580</v>
      </c>
      <c r="AH6" s="30">
        <f t="shared" ref="AH6:AH69" si="14">340+60*AC6+2350+AE6*(AD6*140-40)+AE6*AF6*10</f>
        <v>2860</v>
      </c>
      <c r="AI6" s="30">
        <f t="shared" ref="AI6:AI69" si="15">170+30*AC6+1175+AE6*(AD6*70-20)+AE6*AF6*5</f>
        <v>1430</v>
      </c>
      <c r="AK6" s="30">
        <f t="shared" ref="AK6:AK69" si="16">VLOOKUP(IF(MOD(AC6,2)=0,AC6/2,(AC6+1)/2),B:F,5,FALSE)/(AH6-VLOOKUP(IF(MOD(AC6,2)=0,AC6/2,(AC6+1)/2),B:F,4,FALSE))</f>
        <v>5.2158273381294968</v>
      </c>
      <c r="AL6" s="30">
        <f t="shared" ref="AL6:AL69" si="17">AG6/(VLOOKUP(IF(MOD(AC6,2)=0,AC6/2,(AC6+1)/2),B:F,3,FALSE)-AI6)</f>
        <v>72.100840336134453</v>
      </c>
      <c r="AM6" s="30">
        <f t="shared" ref="AM6:AM69" si="18">IF(MOD(AC6,2)=0,AC6/2,(AC6+1)/2)</f>
        <v>1</v>
      </c>
      <c r="AO6" s="30">
        <f t="shared" ref="AO6:AO69" si="19">VLOOKUP(IF(MOD(AC6,2)=0,AC6/2,(AC6+1)/2),B:F,5,FALSE)</f>
        <v>10875</v>
      </c>
      <c r="AP6" s="30">
        <f t="shared" ref="AP6:AP69" si="20">VLOOKUP(IF(MOD(AC6,2)=0,AC6/2,(AC6+1)/2),B:E,3,FALSE)</f>
        <v>1549</v>
      </c>
      <c r="AQ6" s="30">
        <f t="shared" ref="AQ6:AQ69" si="21">VLOOKUP(IF(MOD(AC6,2)=0,AC6/2,(AC6+1)/2),B:F,4,FALSE)</f>
        <v>775</v>
      </c>
      <c r="AS6" s="30">
        <v>2</v>
      </c>
      <c r="AT6" s="30">
        <f>角色属性!AD18</f>
        <v>2160</v>
      </c>
      <c r="AU6" s="30">
        <f>角色属性!AE18</f>
        <v>620</v>
      </c>
      <c r="AV6" s="30">
        <f>角色属性!AH18</f>
        <v>10160</v>
      </c>
      <c r="AW6" s="30">
        <f>角色属性!AI18</f>
        <v>8080</v>
      </c>
      <c r="AX6" s="30">
        <f>角色属性!AL18</f>
        <v>1200</v>
      </c>
      <c r="AY6" s="30">
        <f>角色属性!AM18</f>
        <v>580</v>
      </c>
      <c r="AZ6" s="30">
        <f>角色属性!AT18</f>
        <v>2120</v>
      </c>
      <c r="BA6" s="30">
        <f>角色属性!AU18</f>
        <v>1080</v>
      </c>
      <c r="BC6" s="30">
        <v>2</v>
      </c>
      <c r="BD6" s="96">
        <f t="shared" ref="BD6:BD54" si="22">3000+BC6*60</f>
        <v>3120</v>
      </c>
      <c r="BE6" s="35">
        <f t="shared" ref="BE6:BE54" si="23">BD6-AU6</f>
        <v>2500</v>
      </c>
      <c r="BF6" s="97">
        <f t="shared" ref="BF6:BF54" si="24">BD6-AT6</f>
        <v>960</v>
      </c>
      <c r="BG6" s="96">
        <f t="shared" ref="BG6:BG54" si="25">8500+40*BC6</f>
        <v>8580</v>
      </c>
      <c r="BH6" s="35">
        <f t="shared" ref="BH6:BH54" si="26">BG6-AY6</f>
        <v>8000</v>
      </c>
      <c r="BI6" s="97">
        <f t="shared" ref="BI6:BI54" si="27">BG6-AX6</f>
        <v>7380</v>
      </c>
      <c r="BJ6" s="96">
        <f t="shared" ref="BJ6:BJ54" si="28">(BC6-1)*100</f>
        <v>100</v>
      </c>
      <c r="BK6" s="35">
        <f t="shared" ref="BK6:BK54" si="29">AW6-BJ6</f>
        <v>7980</v>
      </c>
      <c r="BL6" s="97">
        <f t="shared" ref="BL6:BL54" si="30">AV6-BJ6</f>
        <v>10060</v>
      </c>
      <c r="BM6" s="96">
        <f t="shared" ref="BM6:BM54" si="31">2000+BC6*120</f>
        <v>2240</v>
      </c>
      <c r="BN6" s="35">
        <f t="shared" ref="BN6:BN54" si="32">BM6-BA6</f>
        <v>1160</v>
      </c>
      <c r="BO6" s="97">
        <f t="shared" ref="BO6:BO54" si="33">BM6-AZ6</f>
        <v>120</v>
      </c>
    </row>
    <row r="7" spans="1:67" x14ac:dyDescent="0.15">
      <c r="B7" s="30">
        <v>3</v>
      </c>
      <c r="C7" s="30">
        <f t="shared" si="5"/>
        <v>59</v>
      </c>
      <c r="D7" s="30">
        <f t="shared" si="6"/>
        <v>2397</v>
      </c>
      <c r="E7" s="30">
        <v>1136</v>
      </c>
      <c r="F7" s="30">
        <f t="shared" si="7"/>
        <v>25392</v>
      </c>
      <c r="G7" s="30">
        <f t="shared" si="0"/>
        <v>3360</v>
      </c>
      <c r="H7" s="30">
        <v>0</v>
      </c>
      <c r="I7" s="30">
        <f t="shared" si="1"/>
        <v>8740</v>
      </c>
      <c r="J7" s="30">
        <f t="shared" si="2"/>
        <v>500</v>
      </c>
      <c r="K7" s="30">
        <f t="shared" si="3"/>
        <v>2720</v>
      </c>
      <c r="L7" s="30">
        <v>0</v>
      </c>
      <c r="M7" s="30">
        <f t="shared" si="8"/>
        <v>25</v>
      </c>
      <c r="N7" s="30">
        <f>ROUNDUP(VLOOKUP(B7,角色属性!$E$17:$G$66,3)/VLOOKUP(IF(MOD(B7,2)=0,B7/2,(B7+1)/2),$B$5:$C$54,2,FALSE),0)</f>
        <v>6</v>
      </c>
      <c r="O7" s="30">
        <f t="shared" si="4"/>
        <v>96</v>
      </c>
      <c r="Q7" s="30">
        <f t="shared" si="9"/>
        <v>8</v>
      </c>
      <c r="R7" s="30">
        <f t="shared" si="10"/>
        <v>111</v>
      </c>
      <c r="T7" s="98">
        <v>3</v>
      </c>
      <c r="U7" s="30">
        <v>5</v>
      </c>
      <c r="V7" s="30">
        <v>5</v>
      </c>
      <c r="W7" s="30">
        <v>2</v>
      </c>
      <c r="X7" s="30">
        <v>0</v>
      </c>
      <c r="Y7" s="30">
        <f t="shared" ref="Y7:Y29" si="34">1020+180*U7+7050+W7*(V7*420-120)+W7*X7*30</f>
        <v>12930</v>
      </c>
      <c r="Z7" s="30">
        <f t="shared" si="11"/>
        <v>4310</v>
      </c>
      <c r="AA7" s="30">
        <f t="shared" si="12"/>
        <v>2155</v>
      </c>
      <c r="AC7" s="30">
        <v>1</v>
      </c>
      <c r="AD7" s="30">
        <v>1</v>
      </c>
      <c r="AE7" s="30">
        <v>1</v>
      </c>
      <c r="AF7" s="30">
        <v>2</v>
      </c>
      <c r="AG7" s="30">
        <f t="shared" si="13"/>
        <v>8610</v>
      </c>
      <c r="AH7" s="30">
        <f t="shared" si="14"/>
        <v>2870</v>
      </c>
      <c r="AI7" s="30">
        <f t="shared" si="15"/>
        <v>1435</v>
      </c>
      <c r="AK7" s="30">
        <f t="shared" si="16"/>
        <v>5.1909307875894992</v>
      </c>
      <c r="AL7" s="30">
        <f t="shared" si="17"/>
        <v>75.526315789473685</v>
      </c>
      <c r="AM7" s="30">
        <f t="shared" si="18"/>
        <v>1</v>
      </c>
      <c r="AO7" s="30">
        <f t="shared" si="19"/>
        <v>10875</v>
      </c>
      <c r="AP7" s="30">
        <f t="shared" si="20"/>
        <v>1549</v>
      </c>
      <c r="AQ7" s="30">
        <f t="shared" si="21"/>
        <v>775</v>
      </c>
      <c r="AS7" s="30">
        <v>3</v>
      </c>
      <c r="AT7" s="30">
        <f>角色属性!AD19</f>
        <v>2240</v>
      </c>
      <c r="AU7" s="30">
        <f>角色属性!AE19</f>
        <v>680</v>
      </c>
      <c r="AV7" s="30">
        <f>角色属性!AH19</f>
        <v>10280</v>
      </c>
      <c r="AW7" s="30">
        <f>角色属性!AI19</f>
        <v>8120</v>
      </c>
      <c r="AX7" s="30">
        <f>角色属性!AL19</f>
        <v>1300</v>
      </c>
      <c r="AY7" s="30">
        <f>角色属性!AM19</f>
        <v>620</v>
      </c>
      <c r="AZ7" s="30">
        <f>角色属性!AT19</f>
        <v>2180</v>
      </c>
      <c r="BA7" s="30">
        <f>角色属性!AU19</f>
        <v>1120</v>
      </c>
      <c r="BC7" s="30">
        <v>3</v>
      </c>
      <c r="BD7" s="96">
        <f t="shared" si="22"/>
        <v>3180</v>
      </c>
      <c r="BE7" s="35">
        <f t="shared" si="23"/>
        <v>2500</v>
      </c>
      <c r="BF7" s="97">
        <f t="shared" si="24"/>
        <v>940</v>
      </c>
      <c r="BG7" s="96">
        <f t="shared" si="25"/>
        <v>8620</v>
      </c>
      <c r="BH7" s="35">
        <f t="shared" si="26"/>
        <v>8000</v>
      </c>
      <c r="BI7" s="97">
        <f t="shared" si="27"/>
        <v>7320</v>
      </c>
      <c r="BJ7" s="96">
        <f t="shared" si="28"/>
        <v>200</v>
      </c>
      <c r="BK7" s="35">
        <f t="shared" si="29"/>
        <v>7920</v>
      </c>
      <c r="BL7" s="97">
        <f t="shared" si="30"/>
        <v>10080</v>
      </c>
      <c r="BM7" s="96">
        <f t="shared" si="31"/>
        <v>2360</v>
      </c>
      <c r="BN7" s="35">
        <f t="shared" si="32"/>
        <v>1240</v>
      </c>
      <c r="BO7" s="97">
        <f t="shared" si="33"/>
        <v>180</v>
      </c>
    </row>
    <row r="8" spans="1:67" x14ac:dyDescent="0.15">
      <c r="B8" s="30">
        <v>4</v>
      </c>
      <c r="C8" s="30">
        <f t="shared" si="5"/>
        <v>63</v>
      </c>
      <c r="D8" s="30">
        <f t="shared" si="6"/>
        <v>2823</v>
      </c>
      <c r="E8" s="30">
        <v>1318</v>
      </c>
      <c r="F8" s="30">
        <f t="shared" si="7"/>
        <v>33048</v>
      </c>
      <c r="G8" s="30">
        <f t="shared" si="0"/>
        <v>3480</v>
      </c>
      <c r="H8" s="30">
        <v>0</v>
      </c>
      <c r="I8" s="30">
        <f t="shared" si="1"/>
        <v>8820</v>
      </c>
      <c r="J8" s="30">
        <f t="shared" si="2"/>
        <v>700</v>
      </c>
      <c r="K8" s="30">
        <f t="shared" si="3"/>
        <v>2960</v>
      </c>
      <c r="L8" s="30">
        <v>0</v>
      </c>
      <c r="M8" s="30">
        <f t="shared" si="8"/>
        <v>34</v>
      </c>
      <c r="N8" s="30">
        <f>ROUNDUP(VLOOKUP(B8,角色属性!$E$17:$G$66,3)/VLOOKUP(IF(MOD(B8,2)=0,B8/2,(B8+1)/2),$B$5:$C$54,2,FALSE),0)</f>
        <v>7</v>
      </c>
      <c r="O8" s="30">
        <f t="shared" si="4"/>
        <v>94</v>
      </c>
      <c r="Q8" s="30">
        <f t="shared" si="9"/>
        <v>9</v>
      </c>
      <c r="R8" s="30">
        <f t="shared" si="10"/>
        <v>107</v>
      </c>
      <c r="T8" s="98">
        <v>4</v>
      </c>
      <c r="U8" s="30">
        <v>7</v>
      </c>
      <c r="V8" s="30">
        <v>7</v>
      </c>
      <c r="W8" s="30">
        <v>2</v>
      </c>
      <c r="X8" s="30">
        <v>0</v>
      </c>
      <c r="Y8" s="30">
        <f t="shared" si="34"/>
        <v>14970</v>
      </c>
      <c r="Z8" s="30">
        <f t="shared" si="11"/>
        <v>4990</v>
      </c>
      <c r="AA8" s="30">
        <f t="shared" si="12"/>
        <v>2495</v>
      </c>
      <c r="AC8" s="30">
        <v>1</v>
      </c>
      <c r="AD8" s="30">
        <v>1</v>
      </c>
      <c r="AE8" s="30">
        <v>1</v>
      </c>
      <c r="AF8" s="30">
        <v>3</v>
      </c>
      <c r="AG8" s="30">
        <f t="shared" si="13"/>
        <v>8640</v>
      </c>
      <c r="AH8" s="30">
        <f t="shared" si="14"/>
        <v>2880</v>
      </c>
      <c r="AI8" s="30">
        <f t="shared" si="15"/>
        <v>1440</v>
      </c>
      <c r="AK8" s="30">
        <f t="shared" si="16"/>
        <v>5.1662707838479811</v>
      </c>
      <c r="AL8" s="30">
        <f t="shared" si="17"/>
        <v>79.266055045871553</v>
      </c>
      <c r="AM8" s="30">
        <f t="shared" si="18"/>
        <v>1</v>
      </c>
      <c r="AO8" s="30">
        <f t="shared" si="19"/>
        <v>10875</v>
      </c>
      <c r="AP8" s="30">
        <f t="shared" si="20"/>
        <v>1549</v>
      </c>
      <c r="AQ8" s="30">
        <f t="shared" si="21"/>
        <v>775</v>
      </c>
      <c r="AS8" s="30">
        <v>4</v>
      </c>
      <c r="AT8" s="30">
        <f>角色属性!AD20</f>
        <v>2320</v>
      </c>
      <c r="AU8" s="30">
        <f>角色属性!AE20</f>
        <v>740</v>
      </c>
      <c r="AV8" s="30">
        <f>角色属性!AH20</f>
        <v>10400</v>
      </c>
      <c r="AW8" s="30">
        <f>角色属性!AI20</f>
        <v>8160</v>
      </c>
      <c r="AX8" s="30">
        <f>角色属性!AL20</f>
        <v>1400</v>
      </c>
      <c r="AY8" s="30">
        <f>角色属性!AM20</f>
        <v>660</v>
      </c>
      <c r="AZ8" s="30">
        <f>角色属性!AT20</f>
        <v>2240</v>
      </c>
      <c r="BA8" s="30">
        <f>角色属性!AU20</f>
        <v>1160</v>
      </c>
      <c r="BC8" s="30">
        <v>4</v>
      </c>
      <c r="BD8" s="96">
        <f t="shared" si="22"/>
        <v>3240</v>
      </c>
      <c r="BE8" s="35">
        <f t="shared" si="23"/>
        <v>2500</v>
      </c>
      <c r="BF8" s="97">
        <f t="shared" si="24"/>
        <v>920</v>
      </c>
      <c r="BG8" s="96">
        <f t="shared" si="25"/>
        <v>8660</v>
      </c>
      <c r="BH8" s="35">
        <f t="shared" si="26"/>
        <v>8000</v>
      </c>
      <c r="BI8" s="97">
        <f t="shared" si="27"/>
        <v>7260</v>
      </c>
      <c r="BJ8" s="96">
        <f t="shared" si="28"/>
        <v>300</v>
      </c>
      <c r="BK8" s="35">
        <f t="shared" si="29"/>
        <v>7860</v>
      </c>
      <c r="BL8" s="97">
        <f t="shared" si="30"/>
        <v>10100</v>
      </c>
      <c r="BM8" s="96">
        <f t="shared" si="31"/>
        <v>2480</v>
      </c>
      <c r="BN8" s="35">
        <f t="shared" si="32"/>
        <v>1320</v>
      </c>
      <c r="BO8" s="97">
        <f t="shared" si="33"/>
        <v>240</v>
      </c>
    </row>
    <row r="9" spans="1:67" x14ac:dyDescent="0.15">
      <c r="B9" s="30">
        <v>5</v>
      </c>
      <c r="C9" s="30">
        <f t="shared" si="5"/>
        <v>67</v>
      </c>
      <c r="D9" s="30">
        <f t="shared" si="6"/>
        <v>3252</v>
      </c>
      <c r="E9" s="30">
        <v>1501</v>
      </c>
      <c r="F9" s="30">
        <f t="shared" si="7"/>
        <v>45859</v>
      </c>
      <c r="G9" s="30">
        <f t="shared" si="0"/>
        <v>3600</v>
      </c>
      <c r="H9" s="30">
        <v>0</v>
      </c>
      <c r="I9" s="30">
        <f t="shared" si="1"/>
        <v>8900</v>
      </c>
      <c r="J9" s="30">
        <f t="shared" si="2"/>
        <v>900</v>
      </c>
      <c r="K9" s="30">
        <f t="shared" si="3"/>
        <v>3200</v>
      </c>
      <c r="L9" s="30">
        <v>0</v>
      </c>
      <c r="M9" s="30">
        <f t="shared" si="8"/>
        <v>43</v>
      </c>
      <c r="N9" s="30">
        <f>ROUNDUP(VLOOKUP(B9,角色属性!$E$17:$G$66,3)/VLOOKUP(IF(MOD(B9,2)=0,B9/2,(B9+1)/2),$B$5:$C$54,2,FALSE),0)</f>
        <v>8</v>
      </c>
      <c r="O9" s="30">
        <f t="shared" si="4"/>
        <v>93</v>
      </c>
      <c r="Q9" s="30">
        <f t="shared" si="9"/>
        <v>11</v>
      </c>
      <c r="R9" s="30">
        <f t="shared" si="10"/>
        <v>102</v>
      </c>
      <c r="T9" s="98">
        <v>5</v>
      </c>
      <c r="U9" s="30">
        <v>9</v>
      </c>
      <c r="V9" s="30">
        <v>9</v>
      </c>
      <c r="W9" s="30">
        <v>2</v>
      </c>
      <c r="X9" s="30">
        <v>0</v>
      </c>
      <c r="Y9" s="30">
        <f t="shared" si="34"/>
        <v>17010</v>
      </c>
      <c r="Z9" s="30">
        <f t="shared" si="11"/>
        <v>5670</v>
      </c>
      <c r="AA9" s="30">
        <f t="shared" si="12"/>
        <v>2835</v>
      </c>
      <c r="AC9" s="30">
        <v>1</v>
      </c>
      <c r="AD9" s="30">
        <v>1</v>
      </c>
      <c r="AE9" s="30">
        <v>1</v>
      </c>
      <c r="AF9" s="30">
        <v>4</v>
      </c>
      <c r="AG9" s="30">
        <f t="shared" si="13"/>
        <v>8670</v>
      </c>
      <c r="AH9" s="30">
        <f t="shared" si="14"/>
        <v>2890</v>
      </c>
      <c r="AI9" s="30">
        <f t="shared" si="15"/>
        <v>1445</v>
      </c>
      <c r="AK9" s="30">
        <f t="shared" si="16"/>
        <v>5.1418439716312054</v>
      </c>
      <c r="AL9" s="30">
        <f t="shared" si="17"/>
        <v>83.365384615384613</v>
      </c>
      <c r="AM9" s="30">
        <f t="shared" si="18"/>
        <v>1</v>
      </c>
      <c r="AO9" s="30">
        <f t="shared" si="19"/>
        <v>10875</v>
      </c>
      <c r="AP9" s="30">
        <f t="shared" si="20"/>
        <v>1549</v>
      </c>
      <c r="AQ9" s="30">
        <f t="shared" si="21"/>
        <v>775</v>
      </c>
      <c r="AS9" s="30">
        <v>5</v>
      </c>
      <c r="AT9" s="30">
        <f>角色属性!AD21</f>
        <v>2400</v>
      </c>
      <c r="AU9" s="30">
        <f>角色属性!AE21</f>
        <v>800</v>
      </c>
      <c r="AV9" s="30">
        <f>角色属性!AH21</f>
        <v>10520</v>
      </c>
      <c r="AW9" s="30">
        <f>角色属性!AI21</f>
        <v>8200</v>
      </c>
      <c r="AX9" s="30">
        <f>角色属性!AL21</f>
        <v>1500</v>
      </c>
      <c r="AY9" s="30">
        <f>角色属性!AM21</f>
        <v>700</v>
      </c>
      <c r="AZ9" s="30">
        <f>角色属性!AT21</f>
        <v>2300</v>
      </c>
      <c r="BA9" s="30">
        <f>角色属性!AU21</f>
        <v>1200</v>
      </c>
      <c r="BC9" s="30">
        <v>5</v>
      </c>
      <c r="BD9" s="96">
        <f t="shared" si="22"/>
        <v>3300</v>
      </c>
      <c r="BE9" s="35">
        <f t="shared" si="23"/>
        <v>2500</v>
      </c>
      <c r="BF9" s="97">
        <f t="shared" si="24"/>
        <v>900</v>
      </c>
      <c r="BG9" s="96">
        <f t="shared" si="25"/>
        <v>8700</v>
      </c>
      <c r="BH9" s="35">
        <f t="shared" si="26"/>
        <v>8000</v>
      </c>
      <c r="BI9" s="97">
        <f t="shared" si="27"/>
        <v>7200</v>
      </c>
      <c r="BJ9" s="96">
        <f t="shared" si="28"/>
        <v>400</v>
      </c>
      <c r="BK9" s="35">
        <f t="shared" si="29"/>
        <v>7800</v>
      </c>
      <c r="BL9" s="97">
        <f t="shared" si="30"/>
        <v>10120</v>
      </c>
      <c r="BM9" s="96">
        <f t="shared" si="31"/>
        <v>2600</v>
      </c>
      <c r="BN9" s="35">
        <f t="shared" si="32"/>
        <v>1400</v>
      </c>
      <c r="BO9" s="97">
        <f t="shared" si="33"/>
        <v>300</v>
      </c>
    </row>
    <row r="10" spans="1:67" x14ac:dyDescent="0.15">
      <c r="B10" s="30">
        <v>6</v>
      </c>
      <c r="C10" s="30">
        <f t="shared" si="5"/>
        <v>73</v>
      </c>
      <c r="D10" s="30">
        <f t="shared" si="6"/>
        <v>3706</v>
      </c>
      <c r="E10" s="30">
        <v>1697</v>
      </c>
      <c r="F10" s="30">
        <f t="shared" si="7"/>
        <v>56316</v>
      </c>
      <c r="G10" s="30">
        <f t="shared" si="0"/>
        <v>3720</v>
      </c>
      <c r="H10" s="30">
        <v>0</v>
      </c>
      <c r="I10" s="30">
        <f t="shared" si="1"/>
        <v>8980</v>
      </c>
      <c r="J10" s="30">
        <f t="shared" si="2"/>
        <v>1100</v>
      </c>
      <c r="K10" s="30">
        <f t="shared" si="3"/>
        <v>3440</v>
      </c>
      <c r="L10" s="30">
        <v>0</v>
      </c>
      <c r="M10" s="30">
        <f t="shared" si="8"/>
        <v>52</v>
      </c>
      <c r="N10" s="30">
        <f>ROUNDUP(VLOOKUP(B10,角色属性!$E$17:$G$66,3)/VLOOKUP(IF(MOD(B10,2)=0,B10/2,(B10+1)/2),$B$5:$C$54,2,FALSE),0)</f>
        <v>10</v>
      </c>
      <c r="O10" s="30">
        <f t="shared" si="4"/>
        <v>91</v>
      </c>
      <c r="Q10" s="30">
        <f t="shared" si="9"/>
        <v>12</v>
      </c>
      <c r="R10" s="30">
        <f t="shared" si="10"/>
        <v>97</v>
      </c>
      <c r="T10" s="99">
        <v>6</v>
      </c>
      <c r="U10" s="30">
        <v>11</v>
      </c>
      <c r="V10" s="30">
        <v>11</v>
      </c>
      <c r="W10" s="30">
        <v>2</v>
      </c>
      <c r="X10" s="30">
        <f>X5+2</f>
        <v>2</v>
      </c>
      <c r="Y10" s="30">
        <f t="shared" si="34"/>
        <v>19170</v>
      </c>
      <c r="Z10" s="30">
        <f t="shared" si="11"/>
        <v>6390</v>
      </c>
      <c r="AA10" s="30">
        <f t="shared" si="12"/>
        <v>3195</v>
      </c>
      <c r="AC10" s="30">
        <v>1</v>
      </c>
      <c r="AD10" s="30">
        <v>1</v>
      </c>
      <c r="AE10" s="30">
        <v>1</v>
      </c>
      <c r="AF10" s="30">
        <v>5</v>
      </c>
      <c r="AG10" s="30">
        <f t="shared" si="13"/>
        <v>8700</v>
      </c>
      <c r="AH10" s="30">
        <f t="shared" si="14"/>
        <v>2900</v>
      </c>
      <c r="AI10" s="30">
        <f t="shared" si="15"/>
        <v>1450</v>
      </c>
      <c r="AK10" s="30">
        <f t="shared" si="16"/>
        <v>5.117647058823529</v>
      </c>
      <c r="AL10" s="30">
        <f t="shared" si="17"/>
        <v>87.878787878787875</v>
      </c>
      <c r="AM10" s="30">
        <f t="shared" si="18"/>
        <v>1</v>
      </c>
      <c r="AO10" s="30">
        <f t="shared" si="19"/>
        <v>10875</v>
      </c>
      <c r="AP10" s="30">
        <f t="shared" si="20"/>
        <v>1549</v>
      </c>
      <c r="AQ10" s="30">
        <f t="shared" si="21"/>
        <v>775</v>
      </c>
      <c r="AS10" s="30">
        <v>6</v>
      </c>
      <c r="AT10" s="30">
        <f>角色属性!AD22</f>
        <v>2480</v>
      </c>
      <c r="AU10" s="30">
        <f>角色属性!AE22</f>
        <v>860</v>
      </c>
      <c r="AV10" s="30">
        <f>角色属性!AH22</f>
        <v>10640</v>
      </c>
      <c r="AW10" s="30">
        <f>角色属性!AI22</f>
        <v>8240</v>
      </c>
      <c r="AX10" s="30">
        <f>角色属性!AL22</f>
        <v>1600</v>
      </c>
      <c r="AY10" s="30">
        <f>角色属性!AM22</f>
        <v>740</v>
      </c>
      <c r="AZ10" s="30">
        <f>角色属性!AT22</f>
        <v>2360</v>
      </c>
      <c r="BA10" s="30">
        <f>角色属性!AU22</f>
        <v>1240</v>
      </c>
      <c r="BC10" s="30">
        <v>6</v>
      </c>
      <c r="BD10" s="96">
        <f t="shared" si="22"/>
        <v>3360</v>
      </c>
      <c r="BE10" s="35">
        <f t="shared" si="23"/>
        <v>2500</v>
      </c>
      <c r="BF10" s="97">
        <f t="shared" si="24"/>
        <v>880</v>
      </c>
      <c r="BG10" s="96">
        <f t="shared" si="25"/>
        <v>8740</v>
      </c>
      <c r="BH10" s="35">
        <f t="shared" si="26"/>
        <v>8000</v>
      </c>
      <c r="BI10" s="97">
        <f t="shared" si="27"/>
        <v>7140</v>
      </c>
      <c r="BJ10" s="96">
        <f t="shared" si="28"/>
        <v>500</v>
      </c>
      <c r="BK10" s="35">
        <f t="shared" si="29"/>
        <v>7740</v>
      </c>
      <c r="BL10" s="97">
        <f t="shared" si="30"/>
        <v>10140</v>
      </c>
      <c r="BM10" s="96">
        <f t="shared" si="31"/>
        <v>2720</v>
      </c>
      <c r="BN10" s="35">
        <f t="shared" si="32"/>
        <v>1480</v>
      </c>
      <c r="BO10" s="97">
        <f t="shared" si="33"/>
        <v>360</v>
      </c>
    </row>
    <row r="11" spans="1:67" x14ac:dyDescent="0.15">
      <c r="B11" s="30">
        <v>7</v>
      </c>
      <c r="C11" s="30">
        <f t="shared" si="5"/>
        <v>79</v>
      </c>
      <c r="D11" s="30">
        <f t="shared" si="6"/>
        <v>4139</v>
      </c>
      <c r="E11" s="30">
        <v>1882</v>
      </c>
      <c r="F11" s="30">
        <f t="shared" si="7"/>
        <v>72632</v>
      </c>
      <c r="G11" s="30">
        <f t="shared" si="0"/>
        <v>3840</v>
      </c>
      <c r="H11" s="30">
        <v>0</v>
      </c>
      <c r="I11" s="30">
        <f t="shared" si="1"/>
        <v>9060</v>
      </c>
      <c r="J11" s="30">
        <f t="shared" si="2"/>
        <v>1300</v>
      </c>
      <c r="K11" s="30">
        <f t="shared" si="3"/>
        <v>3680</v>
      </c>
      <c r="L11" s="30">
        <v>0</v>
      </c>
      <c r="M11" s="30">
        <f t="shared" si="8"/>
        <v>61</v>
      </c>
      <c r="N11" s="30">
        <f>ROUNDUP(VLOOKUP(B11,角色属性!$E$17:$G$66,3)/VLOOKUP(IF(MOD(B11,2)=0,B11/2,(B11+1)/2),$B$5:$C$54,2,FALSE),0)</f>
        <v>13</v>
      </c>
      <c r="O11" s="30">
        <f t="shared" si="4"/>
        <v>89</v>
      </c>
      <c r="Q11" s="30">
        <f t="shared" si="9"/>
        <v>14</v>
      </c>
      <c r="R11" s="30">
        <f t="shared" si="10"/>
        <v>93</v>
      </c>
      <c r="T11" s="99">
        <v>7</v>
      </c>
      <c r="U11" s="30">
        <v>13</v>
      </c>
      <c r="V11" s="30">
        <v>13</v>
      </c>
      <c r="W11" s="30">
        <v>2</v>
      </c>
      <c r="X11" s="30">
        <f t="shared" ref="X11:X29" si="35">X6+2</f>
        <v>2</v>
      </c>
      <c r="Y11" s="30">
        <f t="shared" si="34"/>
        <v>21210</v>
      </c>
      <c r="Z11" s="30">
        <f t="shared" si="11"/>
        <v>7070</v>
      </c>
      <c r="AA11" s="30">
        <f t="shared" si="12"/>
        <v>3535</v>
      </c>
      <c r="AC11" s="30">
        <v>1</v>
      </c>
      <c r="AD11" s="30">
        <v>1</v>
      </c>
      <c r="AE11" s="30">
        <v>1</v>
      </c>
      <c r="AF11" s="30">
        <v>6</v>
      </c>
      <c r="AG11" s="30">
        <f t="shared" si="13"/>
        <v>8730</v>
      </c>
      <c r="AH11" s="30">
        <f t="shared" si="14"/>
        <v>2910</v>
      </c>
      <c r="AI11" s="30">
        <f t="shared" si="15"/>
        <v>1455</v>
      </c>
      <c r="AK11" s="30">
        <f t="shared" si="16"/>
        <v>5.0936768149882905</v>
      </c>
      <c r="AL11" s="30">
        <f t="shared" si="17"/>
        <v>92.872340425531917</v>
      </c>
      <c r="AM11" s="30">
        <f t="shared" si="18"/>
        <v>1</v>
      </c>
      <c r="AO11" s="30">
        <f t="shared" si="19"/>
        <v>10875</v>
      </c>
      <c r="AP11" s="30">
        <f t="shared" si="20"/>
        <v>1549</v>
      </c>
      <c r="AQ11" s="30">
        <f t="shared" si="21"/>
        <v>775</v>
      </c>
      <c r="AS11" s="30">
        <v>7</v>
      </c>
      <c r="AT11" s="30">
        <f>角色属性!AD23</f>
        <v>2560</v>
      </c>
      <c r="AU11" s="30">
        <f>角色属性!AE23</f>
        <v>920</v>
      </c>
      <c r="AV11" s="30">
        <f>角色属性!AH23</f>
        <v>10760</v>
      </c>
      <c r="AW11" s="30">
        <f>角色属性!AI23</f>
        <v>8280</v>
      </c>
      <c r="AX11" s="30">
        <f>角色属性!AL23</f>
        <v>1700</v>
      </c>
      <c r="AY11" s="30">
        <f>角色属性!AM23</f>
        <v>780</v>
      </c>
      <c r="AZ11" s="30">
        <f>角色属性!AT23</f>
        <v>2420</v>
      </c>
      <c r="BA11" s="30">
        <f>角色属性!AU23</f>
        <v>1280</v>
      </c>
      <c r="BC11" s="30">
        <v>7</v>
      </c>
      <c r="BD11" s="96">
        <f t="shared" si="22"/>
        <v>3420</v>
      </c>
      <c r="BE11" s="35">
        <f t="shared" si="23"/>
        <v>2500</v>
      </c>
      <c r="BF11" s="97">
        <f t="shared" si="24"/>
        <v>860</v>
      </c>
      <c r="BG11" s="96">
        <f t="shared" si="25"/>
        <v>8780</v>
      </c>
      <c r="BH11" s="35">
        <f t="shared" si="26"/>
        <v>8000</v>
      </c>
      <c r="BI11" s="97">
        <f t="shared" si="27"/>
        <v>7080</v>
      </c>
      <c r="BJ11" s="96">
        <f t="shared" si="28"/>
        <v>600</v>
      </c>
      <c r="BK11" s="35">
        <f t="shared" si="29"/>
        <v>7680</v>
      </c>
      <c r="BL11" s="97">
        <f t="shared" si="30"/>
        <v>10160</v>
      </c>
      <c r="BM11" s="96">
        <f t="shared" si="31"/>
        <v>2840</v>
      </c>
      <c r="BN11" s="35">
        <f t="shared" si="32"/>
        <v>1560</v>
      </c>
      <c r="BO11" s="97">
        <f t="shared" si="33"/>
        <v>420</v>
      </c>
    </row>
    <row r="12" spans="1:67" x14ac:dyDescent="0.15">
      <c r="B12" s="30">
        <v>8</v>
      </c>
      <c r="C12" s="30">
        <f t="shared" si="5"/>
        <v>86</v>
      </c>
      <c r="D12" s="30">
        <f t="shared" si="6"/>
        <v>4577</v>
      </c>
      <c r="E12" s="30">
        <v>2070</v>
      </c>
      <c r="F12" s="30">
        <f t="shared" si="7"/>
        <v>85200</v>
      </c>
      <c r="G12" s="30">
        <f t="shared" si="0"/>
        <v>3960</v>
      </c>
      <c r="H12" s="30">
        <v>0</v>
      </c>
      <c r="I12" s="30">
        <f t="shared" si="1"/>
        <v>9140</v>
      </c>
      <c r="J12" s="30">
        <f t="shared" si="2"/>
        <v>1500</v>
      </c>
      <c r="K12" s="30">
        <f t="shared" si="3"/>
        <v>3920</v>
      </c>
      <c r="L12" s="30">
        <v>0</v>
      </c>
      <c r="M12" s="30">
        <f t="shared" si="8"/>
        <v>70</v>
      </c>
      <c r="N12" s="30">
        <f>ROUNDUP(VLOOKUP(B12,角色属性!$E$17:$G$66,3)/VLOOKUP(IF(MOD(B12,2)=0,B12/2,(B12+1)/2),$B$5:$C$54,2,FALSE),0)</f>
        <v>16</v>
      </c>
      <c r="O12" s="30">
        <f t="shared" si="4"/>
        <v>88</v>
      </c>
      <c r="Q12" s="30">
        <f t="shared" si="9"/>
        <v>15</v>
      </c>
      <c r="R12" s="30">
        <f t="shared" si="10"/>
        <v>88</v>
      </c>
      <c r="T12" s="99">
        <v>8</v>
      </c>
      <c r="U12" s="30">
        <v>15</v>
      </c>
      <c r="V12" s="30">
        <v>15</v>
      </c>
      <c r="W12" s="30">
        <v>2</v>
      </c>
      <c r="X12" s="30">
        <f t="shared" si="35"/>
        <v>2</v>
      </c>
      <c r="Y12" s="30">
        <f t="shared" si="34"/>
        <v>23250</v>
      </c>
      <c r="Z12" s="30">
        <f t="shared" si="11"/>
        <v>7750</v>
      </c>
      <c r="AA12" s="30">
        <f t="shared" si="12"/>
        <v>3875</v>
      </c>
      <c r="AC12" s="30">
        <v>1</v>
      </c>
      <c r="AD12" s="30">
        <v>1</v>
      </c>
      <c r="AE12" s="30">
        <v>1</v>
      </c>
      <c r="AF12" s="30">
        <v>7</v>
      </c>
      <c r="AG12" s="30">
        <f t="shared" si="13"/>
        <v>8760</v>
      </c>
      <c r="AH12" s="30">
        <f t="shared" si="14"/>
        <v>2920</v>
      </c>
      <c r="AI12" s="30">
        <f t="shared" si="15"/>
        <v>1460</v>
      </c>
      <c r="AK12" s="30">
        <f t="shared" si="16"/>
        <v>5.06993006993007</v>
      </c>
      <c r="AL12" s="30">
        <f t="shared" si="17"/>
        <v>98.426966292134836</v>
      </c>
      <c r="AM12" s="30">
        <f t="shared" si="18"/>
        <v>1</v>
      </c>
      <c r="AO12" s="30">
        <f t="shared" si="19"/>
        <v>10875</v>
      </c>
      <c r="AP12" s="30">
        <f t="shared" si="20"/>
        <v>1549</v>
      </c>
      <c r="AQ12" s="30">
        <f t="shared" si="21"/>
        <v>775</v>
      </c>
      <c r="AS12" s="30">
        <v>8</v>
      </c>
      <c r="AT12" s="30">
        <f>角色属性!AD24</f>
        <v>2640</v>
      </c>
      <c r="AU12" s="30">
        <f>角色属性!AE24</f>
        <v>980</v>
      </c>
      <c r="AV12" s="30">
        <f>角色属性!AH24</f>
        <v>10880</v>
      </c>
      <c r="AW12" s="30">
        <f>角色属性!AI24</f>
        <v>8320</v>
      </c>
      <c r="AX12" s="30">
        <f>角色属性!AL24</f>
        <v>1800</v>
      </c>
      <c r="AY12" s="30">
        <f>角色属性!AM24</f>
        <v>820</v>
      </c>
      <c r="AZ12" s="30">
        <f>角色属性!AT24</f>
        <v>2480</v>
      </c>
      <c r="BA12" s="30">
        <f>角色属性!AU24</f>
        <v>1320</v>
      </c>
      <c r="BC12" s="30">
        <v>8</v>
      </c>
      <c r="BD12" s="96">
        <f t="shared" si="22"/>
        <v>3480</v>
      </c>
      <c r="BE12" s="35">
        <f t="shared" si="23"/>
        <v>2500</v>
      </c>
      <c r="BF12" s="97">
        <f t="shared" si="24"/>
        <v>840</v>
      </c>
      <c r="BG12" s="96">
        <f t="shared" si="25"/>
        <v>8820</v>
      </c>
      <c r="BH12" s="35">
        <f t="shared" si="26"/>
        <v>8000</v>
      </c>
      <c r="BI12" s="97">
        <f t="shared" si="27"/>
        <v>7020</v>
      </c>
      <c r="BJ12" s="96">
        <f t="shared" si="28"/>
        <v>700</v>
      </c>
      <c r="BK12" s="35">
        <f t="shared" si="29"/>
        <v>7620</v>
      </c>
      <c r="BL12" s="97">
        <f t="shared" si="30"/>
        <v>10180</v>
      </c>
      <c r="BM12" s="96">
        <f t="shared" si="31"/>
        <v>2960</v>
      </c>
      <c r="BN12" s="35">
        <f t="shared" si="32"/>
        <v>1640</v>
      </c>
      <c r="BO12" s="97">
        <f t="shared" si="33"/>
        <v>480</v>
      </c>
    </row>
    <row r="13" spans="1:67" x14ac:dyDescent="0.15">
      <c r="B13" s="30">
        <v>9</v>
      </c>
      <c r="C13" s="30">
        <f t="shared" si="5"/>
        <v>94</v>
      </c>
      <c r="D13" s="30">
        <f t="shared" si="6"/>
        <v>5017</v>
      </c>
      <c r="E13" s="30">
        <v>2259</v>
      </c>
      <c r="F13" s="30">
        <f t="shared" si="7"/>
        <v>104907</v>
      </c>
      <c r="G13" s="30">
        <f t="shared" si="0"/>
        <v>4080</v>
      </c>
      <c r="H13" s="30">
        <v>0</v>
      </c>
      <c r="I13" s="30">
        <f t="shared" si="1"/>
        <v>9220</v>
      </c>
      <c r="J13" s="30">
        <f t="shared" si="2"/>
        <v>1700</v>
      </c>
      <c r="K13" s="30">
        <f t="shared" si="3"/>
        <v>4160</v>
      </c>
      <c r="L13" s="30">
        <v>0</v>
      </c>
      <c r="M13" s="30">
        <f t="shared" si="8"/>
        <v>79</v>
      </c>
      <c r="N13" s="30">
        <f>ROUNDUP(VLOOKUP(B13,角色属性!$E$17:$G$66,3)/VLOOKUP(IF(MOD(B13,2)=0,B13/2,(B13+1)/2),$B$5:$C$54,2,FALSE),0)</f>
        <v>21</v>
      </c>
      <c r="O13" s="30">
        <f t="shared" si="4"/>
        <v>86</v>
      </c>
      <c r="Q13" s="30">
        <f t="shared" si="9"/>
        <v>17</v>
      </c>
      <c r="R13" s="30">
        <f t="shared" si="10"/>
        <v>84</v>
      </c>
      <c r="T13" s="99">
        <v>9</v>
      </c>
      <c r="U13" s="30">
        <v>17</v>
      </c>
      <c r="V13" s="30">
        <v>17</v>
      </c>
      <c r="W13" s="30">
        <v>2</v>
      </c>
      <c r="X13" s="30">
        <f t="shared" si="35"/>
        <v>2</v>
      </c>
      <c r="Y13" s="30">
        <f t="shared" si="34"/>
        <v>25290</v>
      </c>
      <c r="Z13" s="30">
        <f t="shared" si="11"/>
        <v>8430</v>
      </c>
      <c r="AA13" s="30">
        <f t="shared" si="12"/>
        <v>4215</v>
      </c>
      <c r="AC13" s="30">
        <v>1</v>
      </c>
      <c r="AD13" s="30">
        <v>1</v>
      </c>
      <c r="AE13" s="30">
        <v>1</v>
      </c>
      <c r="AF13" s="30">
        <v>8</v>
      </c>
      <c r="AG13" s="30">
        <f t="shared" si="13"/>
        <v>8790</v>
      </c>
      <c r="AH13" s="30">
        <f t="shared" si="14"/>
        <v>2930</v>
      </c>
      <c r="AI13" s="30">
        <f t="shared" si="15"/>
        <v>1465</v>
      </c>
      <c r="AK13" s="30">
        <f t="shared" si="16"/>
        <v>5.0464037122969838</v>
      </c>
      <c r="AL13" s="30">
        <f t="shared" si="17"/>
        <v>104.64285714285714</v>
      </c>
      <c r="AM13" s="30">
        <f t="shared" si="18"/>
        <v>1</v>
      </c>
      <c r="AO13" s="30">
        <f t="shared" si="19"/>
        <v>10875</v>
      </c>
      <c r="AP13" s="30">
        <f t="shared" si="20"/>
        <v>1549</v>
      </c>
      <c r="AQ13" s="30">
        <f t="shared" si="21"/>
        <v>775</v>
      </c>
      <c r="AS13" s="30">
        <v>9</v>
      </c>
      <c r="AT13" s="30">
        <f>角色属性!AD25</f>
        <v>2720</v>
      </c>
      <c r="AU13" s="30">
        <f>角色属性!AE25</f>
        <v>1040</v>
      </c>
      <c r="AV13" s="30">
        <f>角色属性!AH25</f>
        <v>11000</v>
      </c>
      <c r="AW13" s="30">
        <f>角色属性!AI25</f>
        <v>8360</v>
      </c>
      <c r="AX13" s="30">
        <f>角色属性!AL25</f>
        <v>1900</v>
      </c>
      <c r="AY13" s="30">
        <f>角色属性!AM25</f>
        <v>860</v>
      </c>
      <c r="AZ13" s="30">
        <f>角色属性!AT25</f>
        <v>2540</v>
      </c>
      <c r="BA13" s="30">
        <f>角色属性!AU25</f>
        <v>1360</v>
      </c>
      <c r="BC13" s="30">
        <v>9</v>
      </c>
      <c r="BD13" s="96">
        <f t="shared" si="22"/>
        <v>3540</v>
      </c>
      <c r="BE13" s="35">
        <f t="shared" si="23"/>
        <v>2500</v>
      </c>
      <c r="BF13" s="97">
        <f t="shared" si="24"/>
        <v>820</v>
      </c>
      <c r="BG13" s="96">
        <f t="shared" si="25"/>
        <v>8860</v>
      </c>
      <c r="BH13" s="35">
        <f t="shared" si="26"/>
        <v>8000</v>
      </c>
      <c r="BI13" s="97">
        <f t="shared" si="27"/>
        <v>6960</v>
      </c>
      <c r="BJ13" s="96">
        <f t="shared" si="28"/>
        <v>800</v>
      </c>
      <c r="BK13" s="35">
        <f t="shared" si="29"/>
        <v>7560</v>
      </c>
      <c r="BL13" s="97">
        <f t="shared" si="30"/>
        <v>10200</v>
      </c>
      <c r="BM13" s="96">
        <f t="shared" si="31"/>
        <v>3080</v>
      </c>
      <c r="BN13" s="35">
        <f t="shared" si="32"/>
        <v>1720</v>
      </c>
      <c r="BO13" s="97">
        <f t="shared" si="33"/>
        <v>540</v>
      </c>
    </row>
    <row r="14" spans="1:67" x14ac:dyDescent="0.15">
      <c r="B14" s="30">
        <v>10</v>
      </c>
      <c r="C14" s="30">
        <f t="shared" si="5"/>
        <v>102</v>
      </c>
      <c r="D14" s="30">
        <f t="shared" si="6"/>
        <v>5464</v>
      </c>
      <c r="E14" s="30">
        <v>2451</v>
      </c>
      <c r="F14" s="30">
        <f t="shared" si="7"/>
        <v>119862</v>
      </c>
      <c r="G14" s="30">
        <f t="shared" si="0"/>
        <v>4200</v>
      </c>
      <c r="H14" s="30">
        <v>0</v>
      </c>
      <c r="I14" s="30">
        <f t="shared" si="1"/>
        <v>9300</v>
      </c>
      <c r="J14" s="30">
        <f t="shared" si="2"/>
        <v>1900</v>
      </c>
      <c r="K14" s="30">
        <f t="shared" si="3"/>
        <v>4400</v>
      </c>
      <c r="L14" s="30">
        <v>0</v>
      </c>
      <c r="M14" s="30">
        <f t="shared" si="8"/>
        <v>88</v>
      </c>
      <c r="N14" s="30">
        <f>ROUNDUP(VLOOKUP(B14,角色属性!$E$17:$G$66,3)/VLOOKUP(IF(MOD(B14,2)=0,B14/2,(B14+1)/2),$B$5:$C$54,2,FALSE),0)</f>
        <v>26</v>
      </c>
      <c r="O14" s="30">
        <f t="shared" si="4"/>
        <v>84</v>
      </c>
      <c r="Q14" s="30">
        <f t="shared" si="9"/>
        <v>18</v>
      </c>
      <c r="R14" s="30">
        <f t="shared" si="10"/>
        <v>79</v>
      </c>
      <c r="T14" s="99">
        <v>10</v>
      </c>
      <c r="U14" s="30">
        <v>19</v>
      </c>
      <c r="V14" s="30">
        <v>19</v>
      </c>
      <c r="W14" s="30">
        <v>2</v>
      </c>
      <c r="X14" s="30">
        <f t="shared" si="35"/>
        <v>2</v>
      </c>
      <c r="Y14" s="30">
        <f t="shared" si="34"/>
        <v>27330</v>
      </c>
      <c r="Z14" s="30">
        <f t="shared" si="11"/>
        <v>9110</v>
      </c>
      <c r="AA14" s="30">
        <f t="shared" si="12"/>
        <v>4555</v>
      </c>
      <c r="AC14" s="30">
        <v>1</v>
      </c>
      <c r="AD14" s="30">
        <v>1</v>
      </c>
      <c r="AE14" s="30">
        <v>1</v>
      </c>
      <c r="AF14" s="30">
        <v>9</v>
      </c>
      <c r="AG14" s="30">
        <f t="shared" si="13"/>
        <v>8820</v>
      </c>
      <c r="AH14" s="30">
        <f t="shared" si="14"/>
        <v>2940</v>
      </c>
      <c r="AI14" s="30">
        <f t="shared" si="15"/>
        <v>1470</v>
      </c>
      <c r="AK14" s="30">
        <f t="shared" si="16"/>
        <v>5.0230946882217093</v>
      </c>
      <c r="AL14" s="30">
        <f t="shared" si="17"/>
        <v>111.64556962025317</v>
      </c>
      <c r="AM14" s="30">
        <f t="shared" si="18"/>
        <v>1</v>
      </c>
      <c r="AO14" s="30">
        <f t="shared" si="19"/>
        <v>10875</v>
      </c>
      <c r="AP14" s="30">
        <f t="shared" si="20"/>
        <v>1549</v>
      </c>
      <c r="AQ14" s="30">
        <f t="shared" si="21"/>
        <v>775</v>
      </c>
      <c r="AS14" s="30">
        <v>10</v>
      </c>
      <c r="AT14" s="30">
        <f>角色属性!AD26</f>
        <v>2800</v>
      </c>
      <c r="AU14" s="30">
        <f>角色属性!AE26</f>
        <v>1100</v>
      </c>
      <c r="AV14" s="30">
        <f>角色属性!AH26</f>
        <v>11120</v>
      </c>
      <c r="AW14" s="30">
        <f>角色属性!AI26</f>
        <v>8400</v>
      </c>
      <c r="AX14" s="30">
        <f>角色属性!AL26</f>
        <v>2000</v>
      </c>
      <c r="AY14" s="30">
        <f>角色属性!AM26</f>
        <v>900</v>
      </c>
      <c r="AZ14" s="30">
        <f>角色属性!AT26</f>
        <v>2600</v>
      </c>
      <c r="BA14" s="30">
        <f>角色属性!AU26</f>
        <v>1400</v>
      </c>
      <c r="BC14" s="30">
        <v>10</v>
      </c>
      <c r="BD14" s="96">
        <f t="shared" si="22"/>
        <v>3600</v>
      </c>
      <c r="BE14" s="35">
        <f t="shared" si="23"/>
        <v>2500</v>
      </c>
      <c r="BF14" s="97">
        <f t="shared" si="24"/>
        <v>800</v>
      </c>
      <c r="BG14" s="96">
        <f t="shared" si="25"/>
        <v>8900</v>
      </c>
      <c r="BH14" s="35">
        <f t="shared" si="26"/>
        <v>8000</v>
      </c>
      <c r="BI14" s="97">
        <f t="shared" si="27"/>
        <v>6900</v>
      </c>
      <c r="BJ14" s="96">
        <f t="shared" si="28"/>
        <v>900</v>
      </c>
      <c r="BK14" s="35">
        <f t="shared" si="29"/>
        <v>7500</v>
      </c>
      <c r="BL14" s="97">
        <f t="shared" si="30"/>
        <v>10220</v>
      </c>
      <c r="BM14" s="96">
        <f t="shared" si="31"/>
        <v>3200</v>
      </c>
      <c r="BN14" s="35">
        <f t="shared" si="32"/>
        <v>1800</v>
      </c>
      <c r="BO14" s="97">
        <f t="shared" si="33"/>
        <v>600</v>
      </c>
    </row>
    <row r="15" spans="1:67" x14ac:dyDescent="0.15">
      <c r="B15" s="30">
        <v>11</v>
      </c>
      <c r="C15" s="30">
        <f t="shared" si="5"/>
        <v>112</v>
      </c>
      <c r="D15" s="30">
        <f t="shared" si="6"/>
        <v>7528</v>
      </c>
      <c r="E15" s="30">
        <v>3452</v>
      </c>
      <c r="F15" s="30">
        <f t="shared" si="7"/>
        <v>186360</v>
      </c>
      <c r="G15" s="30">
        <f t="shared" si="0"/>
        <v>4320</v>
      </c>
      <c r="H15" s="30">
        <v>0</v>
      </c>
      <c r="I15" s="30">
        <f t="shared" si="1"/>
        <v>9380</v>
      </c>
      <c r="J15" s="30">
        <f t="shared" si="2"/>
        <v>2100</v>
      </c>
      <c r="K15" s="30">
        <f t="shared" si="3"/>
        <v>4640</v>
      </c>
      <c r="L15" s="30">
        <v>0</v>
      </c>
      <c r="M15" s="30">
        <f t="shared" si="8"/>
        <v>97</v>
      </c>
      <c r="N15" s="30">
        <f>ROUNDUP(VLOOKUP(B15,角色属性!$E$17:$G$66,3)/VLOOKUP(IF(MOD(B15,2)=0,B15/2,(B15+1)/2),$B$5:$C$54,2,FALSE),0)</f>
        <v>32</v>
      </c>
      <c r="O15" s="30">
        <f t="shared" si="4"/>
        <v>83</v>
      </c>
      <c r="Q15" s="30">
        <f t="shared" si="9"/>
        <v>20</v>
      </c>
      <c r="R15" s="30">
        <f t="shared" si="10"/>
        <v>74</v>
      </c>
      <c r="T15" s="37">
        <v>11</v>
      </c>
      <c r="U15" s="30">
        <v>21</v>
      </c>
      <c r="V15" s="30">
        <v>21</v>
      </c>
      <c r="W15" s="30">
        <v>3</v>
      </c>
      <c r="X15" s="30">
        <f t="shared" si="35"/>
        <v>4</v>
      </c>
      <c r="Y15" s="30">
        <f t="shared" si="34"/>
        <v>38310</v>
      </c>
      <c r="Z15" s="30">
        <f t="shared" si="11"/>
        <v>12770</v>
      </c>
      <c r="AA15" s="30">
        <f t="shared" si="12"/>
        <v>6385</v>
      </c>
      <c r="AC15" s="30">
        <v>1</v>
      </c>
      <c r="AD15" s="30">
        <v>1</v>
      </c>
      <c r="AE15" s="30">
        <v>1</v>
      </c>
      <c r="AF15" s="30">
        <v>10</v>
      </c>
      <c r="AG15" s="30">
        <f t="shared" si="13"/>
        <v>8850</v>
      </c>
      <c r="AH15" s="30">
        <f t="shared" si="14"/>
        <v>2950</v>
      </c>
      <c r="AI15" s="30">
        <f t="shared" si="15"/>
        <v>1475</v>
      </c>
      <c r="AK15" s="30">
        <f t="shared" si="16"/>
        <v>5</v>
      </c>
      <c r="AL15" s="30">
        <f t="shared" si="17"/>
        <v>119.5945945945946</v>
      </c>
      <c r="AM15" s="30">
        <f t="shared" si="18"/>
        <v>1</v>
      </c>
      <c r="AO15" s="30">
        <f t="shared" si="19"/>
        <v>10875</v>
      </c>
      <c r="AP15" s="30">
        <f t="shared" si="20"/>
        <v>1549</v>
      </c>
      <c r="AQ15" s="30">
        <f t="shared" si="21"/>
        <v>775</v>
      </c>
      <c r="AS15" s="30">
        <v>11</v>
      </c>
      <c r="AT15" s="30">
        <f>角色属性!AD27</f>
        <v>2880</v>
      </c>
      <c r="AU15" s="30">
        <f>角色属性!AE27</f>
        <v>1160</v>
      </c>
      <c r="AV15" s="30">
        <f>角色属性!AH27</f>
        <v>11240</v>
      </c>
      <c r="AW15" s="30">
        <f>角色属性!AI27</f>
        <v>8440</v>
      </c>
      <c r="AX15" s="30">
        <f>角色属性!AL27</f>
        <v>2100</v>
      </c>
      <c r="AY15" s="30">
        <f>角色属性!AM27</f>
        <v>940</v>
      </c>
      <c r="AZ15" s="30">
        <f>角色属性!AT27</f>
        <v>2660</v>
      </c>
      <c r="BA15" s="30">
        <f>角色属性!AU27</f>
        <v>1440</v>
      </c>
      <c r="BC15" s="30">
        <v>11</v>
      </c>
      <c r="BD15" s="96">
        <f t="shared" si="22"/>
        <v>3660</v>
      </c>
      <c r="BE15" s="35">
        <f t="shared" si="23"/>
        <v>2500</v>
      </c>
      <c r="BF15" s="97">
        <f t="shared" si="24"/>
        <v>780</v>
      </c>
      <c r="BG15" s="96">
        <f t="shared" si="25"/>
        <v>8940</v>
      </c>
      <c r="BH15" s="35">
        <f t="shared" si="26"/>
        <v>8000</v>
      </c>
      <c r="BI15" s="97">
        <f t="shared" si="27"/>
        <v>6840</v>
      </c>
      <c r="BJ15" s="96">
        <f t="shared" si="28"/>
        <v>1000</v>
      </c>
      <c r="BK15" s="35">
        <f t="shared" si="29"/>
        <v>7440</v>
      </c>
      <c r="BL15" s="97">
        <f t="shared" si="30"/>
        <v>10240</v>
      </c>
      <c r="BM15" s="96">
        <f t="shared" si="31"/>
        <v>3320</v>
      </c>
      <c r="BN15" s="35">
        <f t="shared" si="32"/>
        <v>1880</v>
      </c>
      <c r="BO15" s="97">
        <f t="shared" si="33"/>
        <v>660</v>
      </c>
    </row>
    <row r="16" spans="1:67" x14ac:dyDescent="0.15">
      <c r="B16" s="30">
        <v>12</v>
      </c>
      <c r="C16" s="30">
        <f t="shared" si="5"/>
        <v>122</v>
      </c>
      <c r="D16" s="30">
        <f t="shared" si="6"/>
        <v>8141</v>
      </c>
      <c r="E16" s="30">
        <v>3727</v>
      </c>
      <c r="F16" s="30">
        <f t="shared" si="7"/>
        <v>210063</v>
      </c>
      <c r="G16" s="30">
        <f t="shared" si="0"/>
        <v>4440</v>
      </c>
      <c r="H16" s="30">
        <v>0</v>
      </c>
      <c r="I16" s="30">
        <f t="shared" si="1"/>
        <v>9460</v>
      </c>
      <c r="J16" s="30">
        <f t="shared" si="2"/>
        <v>2300</v>
      </c>
      <c r="K16" s="30">
        <f t="shared" si="3"/>
        <v>4880</v>
      </c>
      <c r="L16" s="30">
        <v>0</v>
      </c>
      <c r="M16" s="30">
        <f t="shared" si="8"/>
        <v>106</v>
      </c>
      <c r="N16" s="30">
        <f>ROUNDUP(VLOOKUP(B16,角色属性!$E$17:$G$66,3)/VLOOKUP(IF(MOD(B16,2)=0,B16/2,(B16+1)/2),$B$5:$C$54,2,FALSE),0)</f>
        <v>39</v>
      </c>
      <c r="O16" s="30">
        <f t="shared" si="4"/>
        <v>81</v>
      </c>
      <c r="Q16" s="30">
        <f t="shared" si="9"/>
        <v>21</v>
      </c>
      <c r="R16" s="30">
        <f t="shared" si="10"/>
        <v>70</v>
      </c>
      <c r="T16" s="37">
        <v>12</v>
      </c>
      <c r="U16" s="30">
        <v>23</v>
      </c>
      <c r="V16" s="30">
        <v>23</v>
      </c>
      <c r="W16" s="30">
        <v>3</v>
      </c>
      <c r="X16" s="30">
        <f t="shared" si="35"/>
        <v>4</v>
      </c>
      <c r="Y16" s="30">
        <f t="shared" si="34"/>
        <v>41190</v>
      </c>
      <c r="Z16" s="30">
        <f t="shared" si="11"/>
        <v>13730</v>
      </c>
      <c r="AA16" s="30">
        <f t="shared" si="12"/>
        <v>6865</v>
      </c>
      <c r="AC16" s="30">
        <v>1</v>
      </c>
      <c r="AD16" s="30">
        <v>1</v>
      </c>
      <c r="AE16" s="30">
        <v>2</v>
      </c>
      <c r="AF16" s="30">
        <v>0</v>
      </c>
      <c r="AG16" s="30">
        <f t="shared" si="13"/>
        <v>8850</v>
      </c>
      <c r="AH16" s="30">
        <f t="shared" si="14"/>
        <v>2950</v>
      </c>
      <c r="AI16" s="30">
        <f t="shared" si="15"/>
        <v>1475</v>
      </c>
      <c r="AK16" s="30">
        <f t="shared" si="16"/>
        <v>5</v>
      </c>
      <c r="AL16" s="30">
        <f t="shared" si="17"/>
        <v>119.5945945945946</v>
      </c>
      <c r="AM16" s="30">
        <f t="shared" si="18"/>
        <v>1</v>
      </c>
      <c r="AO16" s="30">
        <f t="shared" si="19"/>
        <v>10875</v>
      </c>
      <c r="AP16" s="30">
        <f t="shared" si="20"/>
        <v>1549</v>
      </c>
      <c r="AQ16" s="30">
        <f t="shared" si="21"/>
        <v>775</v>
      </c>
      <c r="AS16" s="30">
        <v>12</v>
      </c>
      <c r="AT16" s="30">
        <f>角色属性!AD28</f>
        <v>2960</v>
      </c>
      <c r="AU16" s="30">
        <f>角色属性!AE28</f>
        <v>1220</v>
      </c>
      <c r="AV16" s="30">
        <f>角色属性!AH28</f>
        <v>11360</v>
      </c>
      <c r="AW16" s="30">
        <f>角色属性!AI28</f>
        <v>8480</v>
      </c>
      <c r="AX16" s="30">
        <f>角色属性!AL28</f>
        <v>2200</v>
      </c>
      <c r="AY16" s="30">
        <f>角色属性!AM28</f>
        <v>980</v>
      </c>
      <c r="AZ16" s="30">
        <f>角色属性!AT28</f>
        <v>2720</v>
      </c>
      <c r="BA16" s="30">
        <f>角色属性!AU28</f>
        <v>1480</v>
      </c>
      <c r="BC16" s="30">
        <v>12</v>
      </c>
      <c r="BD16" s="96">
        <f t="shared" si="22"/>
        <v>3720</v>
      </c>
      <c r="BE16" s="35">
        <f t="shared" si="23"/>
        <v>2500</v>
      </c>
      <c r="BF16" s="97">
        <f t="shared" si="24"/>
        <v>760</v>
      </c>
      <c r="BG16" s="96">
        <f t="shared" si="25"/>
        <v>8980</v>
      </c>
      <c r="BH16" s="35">
        <f t="shared" si="26"/>
        <v>8000</v>
      </c>
      <c r="BI16" s="97">
        <f t="shared" si="27"/>
        <v>6780</v>
      </c>
      <c r="BJ16" s="96">
        <f t="shared" si="28"/>
        <v>1100</v>
      </c>
      <c r="BK16" s="35">
        <f t="shared" si="29"/>
        <v>7380</v>
      </c>
      <c r="BL16" s="97">
        <f t="shared" si="30"/>
        <v>10260</v>
      </c>
      <c r="BM16" s="96">
        <f t="shared" si="31"/>
        <v>3440</v>
      </c>
      <c r="BN16" s="35">
        <f t="shared" si="32"/>
        <v>1960</v>
      </c>
      <c r="BO16" s="97">
        <f t="shared" si="33"/>
        <v>720</v>
      </c>
    </row>
    <row r="17" spans="2:67" x14ac:dyDescent="0.15">
      <c r="B17" s="30">
        <v>13</v>
      </c>
      <c r="C17" s="30">
        <f t="shared" si="5"/>
        <v>132</v>
      </c>
      <c r="D17" s="30">
        <f t="shared" si="6"/>
        <v>8773</v>
      </c>
      <c r="E17" s="30">
        <v>4012</v>
      </c>
      <c r="F17" s="30">
        <f t="shared" si="7"/>
        <v>245594</v>
      </c>
      <c r="G17" s="30">
        <f t="shared" si="0"/>
        <v>4560</v>
      </c>
      <c r="H17" s="30">
        <v>0</v>
      </c>
      <c r="I17" s="30">
        <f t="shared" si="1"/>
        <v>9540</v>
      </c>
      <c r="J17" s="30">
        <f t="shared" si="2"/>
        <v>2500</v>
      </c>
      <c r="K17" s="30">
        <f t="shared" si="3"/>
        <v>5120</v>
      </c>
      <c r="L17" s="30">
        <v>0</v>
      </c>
      <c r="M17" s="30">
        <f t="shared" si="8"/>
        <v>115</v>
      </c>
      <c r="N17" s="30">
        <f>ROUNDUP(VLOOKUP(B17,角色属性!$E$17:$G$66,3)/VLOOKUP(IF(MOD(B17,2)=0,B17/2,(B17+1)/2),$B$5:$C$54,2,FALSE),0)</f>
        <v>47</v>
      </c>
      <c r="O17" s="30">
        <f t="shared" si="4"/>
        <v>79</v>
      </c>
      <c r="Q17" s="30">
        <f t="shared" si="9"/>
        <v>23</v>
      </c>
      <c r="R17" s="30">
        <f t="shared" si="10"/>
        <v>65</v>
      </c>
      <c r="T17" s="37">
        <v>13</v>
      </c>
      <c r="U17" s="30">
        <v>25</v>
      </c>
      <c r="V17" s="30">
        <v>25</v>
      </c>
      <c r="W17" s="30">
        <v>3</v>
      </c>
      <c r="X17" s="30">
        <f t="shared" si="35"/>
        <v>4</v>
      </c>
      <c r="Y17" s="30">
        <f t="shared" si="34"/>
        <v>44070</v>
      </c>
      <c r="Z17" s="30">
        <f t="shared" si="11"/>
        <v>14690</v>
      </c>
      <c r="AA17" s="30">
        <f t="shared" si="12"/>
        <v>7345</v>
      </c>
      <c r="AC17" s="30">
        <v>1</v>
      </c>
      <c r="AD17" s="30">
        <v>1</v>
      </c>
      <c r="AE17" s="30">
        <v>2</v>
      </c>
      <c r="AF17" s="30">
        <v>1</v>
      </c>
      <c r="AG17" s="30">
        <f t="shared" si="13"/>
        <v>8910</v>
      </c>
      <c r="AH17" s="30">
        <f t="shared" si="14"/>
        <v>2970</v>
      </c>
      <c r="AI17" s="30">
        <f t="shared" si="15"/>
        <v>1485</v>
      </c>
      <c r="AK17" s="30">
        <f t="shared" si="16"/>
        <v>4.9544419134396351</v>
      </c>
      <c r="AL17" s="30">
        <f t="shared" si="17"/>
        <v>139.21875</v>
      </c>
      <c r="AM17" s="30">
        <f t="shared" si="18"/>
        <v>1</v>
      </c>
      <c r="AO17" s="30">
        <f t="shared" si="19"/>
        <v>10875</v>
      </c>
      <c r="AP17" s="30">
        <f t="shared" si="20"/>
        <v>1549</v>
      </c>
      <c r="AQ17" s="30">
        <f t="shared" si="21"/>
        <v>775</v>
      </c>
      <c r="AS17" s="30">
        <v>13</v>
      </c>
      <c r="AT17" s="30">
        <f>角色属性!AD29</f>
        <v>3040</v>
      </c>
      <c r="AU17" s="30">
        <f>角色属性!AE29</f>
        <v>1280</v>
      </c>
      <c r="AV17" s="30">
        <f>角色属性!AH29</f>
        <v>11480</v>
      </c>
      <c r="AW17" s="30">
        <f>角色属性!AI29</f>
        <v>8520</v>
      </c>
      <c r="AX17" s="30">
        <f>角色属性!AL29</f>
        <v>2300</v>
      </c>
      <c r="AY17" s="30">
        <f>角色属性!AM29</f>
        <v>1020</v>
      </c>
      <c r="AZ17" s="30">
        <f>角色属性!AT29</f>
        <v>2780</v>
      </c>
      <c r="BA17" s="30">
        <f>角色属性!AU29</f>
        <v>1520</v>
      </c>
      <c r="BC17" s="30">
        <v>13</v>
      </c>
      <c r="BD17" s="96">
        <f t="shared" si="22"/>
        <v>3780</v>
      </c>
      <c r="BE17" s="35">
        <f t="shared" si="23"/>
        <v>2500</v>
      </c>
      <c r="BF17" s="97">
        <f t="shared" si="24"/>
        <v>740</v>
      </c>
      <c r="BG17" s="96">
        <f t="shared" si="25"/>
        <v>9020</v>
      </c>
      <c r="BH17" s="35">
        <f t="shared" si="26"/>
        <v>8000</v>
      </c>
      <c r="BI17" s="97">
        <f t="shared" si="27"/>
        <v>6720</v>
      </c>
      <c r="BJ17" s="96">
        <f t="shared" si="28"/>
        <v>1200</v>
      </c>
      <c r="BK17" s="35">
        <f t="shared" si="29"/>
        <v>7320</v>
      </c>
      <c r="BL17" s="97">
        <f t="shared" si="30"/>
        <v>10280</v>
      </c>
      <c r="BM17" s="96">
        <f t="shared" si="31"/>
        <v>3560</v>
      </c>
      <c r="BN17" s="35">
        <f t="shared" si="32"/>
        <v>2040</v>
      </c>
      <c r="BO17" s="97">
        <f t="shared" si="33"/>
        <v>780</v>
      </c>
    </row>
    <row r="18" spans="2:67" x14ac:dyDescent="0.15">
      <c r="B18" s="30">
        <v>14</v>
      </c>
      <c r="C18" s="30">
        <f t="shared" si="5"/>
        <v>143</v>
      </c>
      <c r="D18" s="30">
        <f t="shared" si="6"/>
        <v>9408</v>
      </c>
      <c r="E18" s="30">
        <v>4298</v>
      </c>
      <c r="F18" s="30">
        <f t="shared" si="7"/>
        <v>272448</v>
      </c>
      <c r="G18" s="30">
        <f t="shared" si="0"/>
        <v>4680</v>
      </c>
      <c r="H18" s="30">
        <v>0</v>
      </c>
      <c r="I18" s="30">
        <f t="shared" si="1"/>
        <v>9620</v>
      </c>
      <c r="J18" s="30">
        <f t="shared" si="2"/>
        <v>2700</v>
      </c>
      <c r="K18" s="30">
        <f t="shared" si="3"/>
        <v>5360</v>
      </c>
      <c r="L18" s="30">
        <v>0</v>
      </c>
      <c r="M18" s="30">
        <f t="shared" si="8"/>
        <v>124</v>
      </c>
      <c r="N18" s="30">
        <f>ROUNDUP(VLOOKUP(B18,角色属性!$E$17:$G$66,3)/VLOOKUP(IF(MOD(B18,2)=0,B18/2,(B18+1)/2),$B$5:$C$54,2,FALSE),0)</f>
        <v>56</v>
      </c>
      <c r="O18" s="30">
        <f t="shared" si="4"/>
        <v>77</v>
      </c>
      <c r="Q18" s="30">
        <f t="shared" si="9"/>
        <v>24</v>
      </c>
      <c r="R18" s="30">
        <f t="shared" si="10"/>
        <v>61</v>
      </c>
      <c r="T18" s="37">
        <v>14</v>
      </c>
      <c r="U18" s="30">
        <v>27</v>
      </c>
      <c r="V18" s="30">
        <v>27</v>
      </c>
      <c r="W18" s="30">
        <v>3</v>
      </c>
      <c r="X18" s="30">
        <f t="shared" si="35"/>
        <v>4</v>
      </c>
      <c r="Y18" s="30">
        <f t="shared" si="34"/>
        <v>46950</v>
      </c>
      <c r="Z18" s="30">
        <f t="shared" si="11"/>
        <v>15650</v>
      </c>
      <c r="AA18" s="30">
        <f t="shared" si="12"/>
        <v>7825</v>
      </c>
      <c r="AC18" s="30">
        <v>1</v>
      </c>
      <c r="AD18" s="30">
        <v>1</v>
      </c>
      <c r="AE18" s="30">
        <v>2</v>
      </c>
      <c r="AF18" s="30">
        <v>2</v>
      </c>
      <c r="AG18" s="30">
        <f t="shared" si="13"/>
        <v>8970</v>
      </c>
      <c r="AH18" s="30">
        <f t="shared" si="14"/>
        <v>2990</v>
      </c>
      <c r="AI18" s="30">
        <f t="shared" si="15"/>
        <v>1495</v>
      </c>
      <c r="AK18" s="30">
        <f t="shared" si="16"/>
        <v>4.9097065462753946</v>
      </c>
      <c r="AL18" s="30">
        <f t="shared" si="17"/>
        <v>166.11111111111111</v>
      </c>
      <c r="AM18" s="30">
        <f t="shared" si="18"/>
        <v>1</v>
      </c>
      <c r="AO18" s="30">
        <f t="shared" si="19"/>
        <v>10875</v>
      </c>
      <c r="AP18" s="30">
        <f t="shared" si="20"/>
        <v>1549</v>
      </c>
      <c r="AQ18" s="30">
        <f t="shared" si="21"/>
        <v>775</v>
      </c>
      <c r="AS18" s="30">
        <v>14</v>
      </c>
      <c r="AT18" s="30">
        <f>角色属性!AD30</f>
        <v>3120</v>
      </c>
      <c r="AU18" s="30">
        <f>角色属性!AE30</f>
        <v>1340</v>
      </c>
      <c r="AV18" s="30">
        <f>角色属性!AH30</f>
        <v>11600</v>
      </c>
      <c r="AW18" s="30">
        <f>角色属性!AI30</f>
        <v>8560</v>
      </c>
      <c r="AX18" s="30">
        <f>角色属性!AL30</f>
        <v>2400</v>
      </c>
      <c r="AY18" s="30">
        <f>角色属性!AM30</f>
        <v>1060</v>
      </c>
      <c r="AZ18" s="30">
        <f>角色属性!AT30</f>
        <v>2840</v>
      </c>
      <c r="BA18" s="30">
        <f>角色属性!AU30</f>
        <v>1560</v>
      </c>
      <c r="BC18" s="30">
        <v>14</v>
      </c>
      <c r="BD18" s="96">
        <f t="shared" si="22"/>
        <v>3840</v>
      </c>
      <c r="BE18" s="35">
        <f t="shared" si="23"/>
        <v>2500</v>
      </c>
      <c r="BF18" s="97">
        <f t="shared" si="24"/>
        <v>720</v>
      </c>
      <c r="BG18" s="96">
        <f t="shared" si="25"/>
        <v>9060</v>
      </c>
      <c r="BH18" s="35">
        <f t="shared" si="26"/>
        <v>8000</v>
      </c>
      <c r="BI18" s="97">
        <f t="shared" si="27"/>
        <v>6660</v>
      </c>
      <c r="BJ18" s="96">
        <f t="shared" si="28"/>
        <v>1300</v>
      </c>
      <c r="BK18" s="35">
        <f t="shared" si="29"/>
        <v>7260</v>
      </c>
      <c r="BL18" s="97">
        <f t="shared" si="30"/>
        <v>10300</v>
      </c>
      <c r="BM18" s="96">
        <f t="shared" si="31"/>
        <v>3680</v>
      </c>
      <c r="BN18" s="35">
        <f t="shared" si="32"/>
        <v>2120</v>
      </c>
      <c r="BO18" s="97">
        <f t="shared" si="33"/>
        <v>840</v>
      </c>
    </row>
    <row r="19" spans="2:67" x14ac:dyDescent="0.15">
      <c r="B19" s="30">
        <v>15</v>
      </c>
      <c r="C19" s="30">
        <f t="shared" si="5"/>
        <v>155</v>
      </c>
      <c r="D19" s="30">
        <f t="shared" si="6"/>
        <v>10070</v>
      </c>
      <c r="E19" s="30">
        <v>4598</v>
      </c>
      <c r="F19" s="30">
        <f t="shared" si="7"/>
        <v>312312</v>
      </c>
      <c r="G19" s="30">
        <f t="shared" si="0"/>
        <v>4800</v>
      </c>
      <c r="H19" s="30">
        <v>0</v>
      </c>
      <c r="I19" s="30">
        <f t="shared" si="1"/>
        <v>9700</v>
      </c>
      <c r="J19" s="30">
        <f t="shared" si="2"/>
        <v>2900</v>
      </c>
      <c r="K19" s="30">
        <f t="shared" si="3"/>
        <v>5600</v>
      </c>
      <c r="L19" s="30">
        <v>0</v>
      </c>
      <c r="M19" s="30">
        <f t="shared" si="8"/>
        <v>133</v>
      </c>
      <c r="N19" s="30">
        <f>ROUNDUP(VLOOKUP(B19,角色属性!$E$17:$G$66,3)/VLOOKUP(IF(MOD(B19,2)=0,B19/2,(B19+1)/2),$B$5:$C$54,2,FALSE),0)</f>
        <v>67</v>
      </c>
      <c r="O19" s="30">
        <f t="shared" si="4"/>
        <v>76</v>
      </c>
      <c r="Q19" s="30">
        <f t="shared" si="9"/>
        <v>26</v>
      </c>
      <c r="R19" s="30">
        <f t="shared" si="10"/>
        <v>56</v>
      </c>
      <c r="T19" s="37">
        <v>15</v>
      </c>
      <c r="U19" s="30">
        <v>29</v>
      </c>
      <c r="V19" s="30">
        <v>29</v>
      </c>
      <c r="W19" s="30">
        <v>3</v>
      </c>
      <c r="X19" s="30">
        <f t="shared" si="35"/>
        <v>4</v>
      </c>
      <c r="Y19" s="30">
        <f t="shared" si="34"/>
        <v>49830</v>
      </c>
      <c r="Z19" s="30">
        <f t="shared" si="11"/>
        <v>16610</v>
      </c>
      <c r="AA19" s="30">
        <f t="shared" si="12"/>
        <v>8305</v>
      </c>
      <c r="AC19" s="30">
        <v>1</v>
      </c>
      <c r="AD19" s="30">
        <v>1</v>
      </c>
      <c r="AE19" s="30">
        <v>2</v>
      </c>
      <c r="AF19" s="30">
        <v>3</v>
      </c>
      <c r="AG19" s="30">
        <f t="shared" si="13"/>
        <v>9030</v>
      </c>
      <c r="AH19" s="30">
        <f t="shared" si="14"/>
        <v>3010</v>
      </c>
      <c r="AI19" s="30">
        <f t="shared" si="15"/>
        <v>1505</v>
      </c>
      <c r="AK19" s="30">
        <f t="shared" si="16"/>
        <v>4.8657718120805367</v>
      </c>
      <c r="AL19" s="30">
        <f t="shared" si="17"/>
        <v>205.22727272727272</v>
      </c>
      <c r="AM19" s="30">
        <f t="shared" si="18"/>
        <v>1</v>
      </c>
      <c r="AO19" s="30">
        <f t="shared" si="19"/>
        <v>10875</v>
      </c>
      <c r="AP19" s="30">
        <f t="shared" si="20"/>
        <v>1549</v>
      </c>
      <c r="AQ19" s="30">
        <f t="shared" si="21"/>
        <v>775</v>
      </c>
      <c r="AS19" s="30">
        <v>15</v>
      </c>
      <c r="AT19" s="30">
        <f>角色属性!AD31</f>
        <v>3200</v>
      </c>
      <c r="AU19" s="30">
        <f>角色属性!AE31</f>
        <v>1400</v>
      </c>
      <c r="AV19" s="30">
        <f>角色属性!AH31</f>
        <v>11720</v>
      </c>
      <c r="AW19" s="30">
        <f>角色属性!AI31</f>
        <v>8600</v>
      </c>
      <c r="AX19" s="30">
        <f>角色属性!AL31</f>
        <v>2500</v>
      </c>
      <c r="AY19" s="30">
        <f>角色属性!AM31</f>
        <v>1100</v>
      </c>
      <c r="AZ19" s="30">
        <f>角色属性!AT31</f>
        <v>2900</v>
      </c>
      <c r="BA19" s="30">
        <f>角色属性!AU31</f>
        <v>1600</v>
      </c>
      <c r="BC19" s="30">
        <v>15</v>
      </c>
      <c r="BD19" s="96">
        <f t="shared" si="22"/>
        <v>3900</v>
      </c>
      <c r="BE19" s="35">
        <f t="shared" si="23"/>
        <v>2500</v>
      </c>
      <c r="BF19" s="97">
        <f t="shared" si="24"/>
        <v>700</v>
      </c>
      <c r="BG19" s="96">
        <f t="shared" si="25"/>
        <v>9100</v>
      </c>
      <c r="BH19" s="35">
        <f t="shared" si="26"/>
        <v>8000</v>
      </c>
      <c r="BI19" s="97">
        <f t="shared" si="27"/>
        <v>6600</v>
      </c>
      <c r="BJ19" s="96">
        <f t="shared" si="28"/>
        <v>1400</v>
      </c>
      <c r="BK19" s="35">
        <f t="shared" si="29"/>
        <v>7200</v>
      </c>
      <c r="BL19" s="97">
        <f t="shared" si="30"/>
        <v>10320</v>
      </c>
      <c r="BM19" s="96">
        <f t="shared" si="31"/>
        <v>3800</v>
      </c>
      <c r="BN19" s="35">
        <f t="shared" si="32"/>
        <v>2200</v>
      </c>
      <c r="BO19" s="97">
        <f t="shared" si="33"/>
        <v>900</v>
      </c>
    </row>
    <row r="20" spans="2:67" x14ac:dyDescent="0.15">
      <c r="B20" s="30">
        <v>16</v>
      </c>
      <c r="C20" s="30">
        <f t="shared" si="5"/>
        <v>167</v>
      </c>
      <c r="D20" s="30">
        <f t="shared" si="6"/>
        <v>10790</v>
      </c>
      <c r="E20" s="30">
        <v>4927</v>
      </c>
      <c r="F20" s="30">
        <f t="shared" si="7"/>
        <v>342981</v>
      </c>
      <c r="G20" s="30">
        <f t="shared" si="0"/>
        <v>4920</v>
      </c>
      <c r="H20" s="30">
        <v>0</v>
      </c>
      <c r="I20" s="30">
        <f t="shared" si="1"/>
        <v>9780</v>
      </c>
      <c r="J20" s="30">
        <f t="shared" si="2"/>
        <v>3100</v>
      </c>
      <c r="K20" s="30">
        <f t="shared" si="3"/>
        <v>5840</v>
      </c>
      <c r="L20" s="30">
        <v>0</v>
      </c>
      <c r="M20" s="30">
        <f t="shared" si="8"/>
        <v>142</v>
      </c>
      <c r="N20" s="30">
        <f>ROUNDUP(VLOOKUP(B20,角色属性!$E$17:$G$66,3)/VLOOKUP(IF(MOD(B20,2)=0,B20/2,(B20+1)/2),$B$5:$C$54,2,FALSE),0)</f>
        <v>78</v>
      </c>
      <c r="O20" s="30">
        <f t="shared" si="4"/>
        <v>74</v>
      </c>
      <c r="Q20" s="30">
        <f t="shared" si="9"/>
        <v>27</v>
      </c>
      <c r="R20" s="30">
        <f t="shared" si="10"/>
        <v>51</v>
      </c>
      <c r="T20" s="38">
        <v>16</v>
      </c>
      <c r="U20" s="30">
        <v>31</v>
      </c>
      <c r="V20" s="30">
        <v>31</v>
      </c>
      <c r="W20" s="30">
        <v>3</v>
      </c>
      <c r="X20" s="30">
        <f t="shared" si="35"/>
        <v>6</v>
      </c>
      <c r="Y20" s="30">
        <f t="shared" si="34"/>
        <v>52890</v>
      </c>
      <c r="Z20" s="30">
        <f t="shared" si="11"/>
        <v>17630</v>
      </c>
      <c r="AA20" s="30">
        <f t="shared" si="12"/>
        <v>8815</v>
      </c>
      <c r="AC20" s="30">
        <v>1</v>
      </c>
      <c r="AD20" s="30">
        <v>1</v>
      </c>
      <c r="AE20" s="30">
        <v>2</v>
      </c>
      <c r="AF20" s="30">
        <v>4</v>
      </c>
      <c r="AG20" s="30">
        <f t="shared" si="13"/>
        <v>9090</v>
      </c>
      <c r="AH20" s="30">
        <f t="shared" si="14"/>
        <v>3030</v>
      </c>
      <c r="AI20" s="30">
        <f t="shared" si="15"/>
        <v>1515</v>
      </c>
      <c r="AK20" s="30">
        <f t="shared" si="16"/>
        <v>4.8226164079822613</v>
      </c>
      <c r="AL20" s="30">
        <f t="shared" si="17"/>
        <v>267.35294117647061</v>
      </c>
      <c r="AM20" s="30">
        <f t="shared" si="18"/>
        <v>1</v>
      </c>
      <c r="AO20" s="30">
        <f t="shared" si="19"/>
        <v>10875</v>
      </c>
      <c r="AP20" s="30">
        <f t="shared" si="20"/>
        <v>1549</v>
      </c>
      <c r="AQ20" s="30">
        <f t="shared" si="21"/>
        <v>775</v>
      </c>
      <c r="AS20" s="30">
        <v>16</v>
      </c>
      <c r="AT20" s="30">
        <f>角色属性!AD32</f>
        <v>3280</v>
      </c>
      <c r="AU20" s="30">
        <f>角色属性!AE32</f>
        <v>1460</v>
      </c>
      <c r="AV20" s="30">
        <f>角色属性!AH32</f>
        <v>11840</v>
      </c>
      <c r="AW20" s="30">
        <f>角色属性!AI32</f>
        <v>8640</v>
      </c>
      <c r="AX20" s="30">
        <f>角色属性!AL32</f>
        <v>2600</v>
      </c>
      <c r="AY20" s="30">
        <f>角色属性!AM32</f>
        <v>1140</v>
      </c>
      <c r="AZ20" s="30">
        <f>角色属性!AT32</f>
        <v>2960</v>
      </c>
      <c r="BA20" s="30">
        <f>角色属性!AU32</f>
        <v>1640</v>
      </c>
      <c r="BC20" s="30">
        <v>16</v>
      </c>
      <c r="BD20" s="96">
        <f t="shared" si="22"/>
        <v>3960</v>
      </c>
      <c r="BE20" s="35">
        <f t="shared" si="23"/>
        <v>2500</v>
      </c>
      <c r="BF20" s="97">
        <f t="shared" si="24"/>
        <v>680</v>
      </c>
      <c r="BG20" s="96">
        <f t="shared" si="25"/>
        <v>9140</v>
      </c>
      <c r="BH20" s="35">
        <f t="shared" si="26"/>
        <v>8000</v>
      </c>
      <c r="BI20" s="97">
        <f t="shared" si="27"/>
        <v>6540</v>
      </c>
      <c r="BJ20" s="96">
        <f t="shared" si="28"/>
        <v>1500</v>
      </c>
      <c r="BK20" s="35">
        <f t="shared" si="29"/>
        <v>7140</v>
      </c>
      <c r="BL20" s="97">
        <f t="shared" si="30"/>
        <v>10340</v>
      </c>
      <c r="BM20" s="96">
        <f t="shared" si="31"/>
        <v>3920</v>
      </c>
      <c r="BN20" s="35">
        <f t="shared" si="32"/>
        <v>2280</v>
      </c>
      <c r="BO20" s="97">
        <f t="shared" si="33"/>
        <v>960</v>
      </c>
    </row>
    <row r="21" spans="2:67" x14ac:dyDescent="0.15">
      <c r="B21" s="30">
        <v>17</v>
      </c>
      <c r="C21" s="30">
        <f t="shared" si="5"/>
        <v>180</v>
      </c>
      <c r="D21" s="30">
        <f t="shared" si="6"/>
        <v>11482</v>
      </c>
      <c r="E21" s="30">
        <v>5241</v>
      </c>
      <c r="F21" s="30">
        <f t="shared" si="7"/>
        <v>387121</v>
      </c>
      <c r="G21" s="30">
        <f t="shared" si="0"/>
        <v>5040</v>
      </c>
      <c r="H21" s="30">
        <v>0</v>
      </c>
      <c r="I21" s="30">
        <f t="shared" si="1"/>
        <v>9860</v>
      </c>
      <c r="J21" s="30">
        <f t="shared" si="2"/>
        <v>3300</v>
      </c>
      <c r="K21" s="30">
        <f t="shared" si="3"/>
        <v>6080</v>
      </c>
      <c r="L21" s="30">
        <v>0</v>
      </c>
      <c r="M21" s="30">
        <f t="shared" si="8"/>
        <v>151</v>
      </c>
      <c r="N21" s="30">
        <f>ROUNDUP(VLOOKUP(B21,角色属性!$E$17:$G$66,3)/VLOOKUP(IF(MOD(B21,2)=0,B21/2,(B21+1)/2),$B$5:$C$54,2,FALSE),0)</f>
        <v>91</v>
      </c>
      <c r="O21" s="30">
        <f t="shared" si="4"/>
        <v>72</v>
      </c>
      <c r="Q21" s="30">
        <f t="shared" si="9"/>
        <v>29</v>
      </c>
      <c r="R21" s="30">
        <f t="shared" si="10"/>
        <v>47</v>
      </c>
      <c r="T21" s="38">
        <v>17</v>
      </c>
      <c r="U21" s="30">
        <v>33</v>
      </c>
      <c r="V21" s="30">
        <v>33</v>
      </c>
      <c r="W21" s="30">
        <v>3</v>
      </c>
      <c r="X21" s="30">
        <f t="shared" si="35"/>
        <v>6</v>
      </c>
      <c r="Y21" s="30">
        <f t="shared" si="34"/>
        <v>55770</v>
      </c>
      <c r="Z21" s="30">
        <f t="shared" si="11"/>
        <v>18590</v>
      </c>
      <c r="AA21" s="30">
        <f t="shared" si="12"/>
        <v>9295</v>
      </c>
      <c r="AC21" s="30">
        <v>1</v>
      </c>
      <c r="AD21" s="30">
        <v>1</v>
      </c>
      <c r="AE21" s="30">
        <v>2</v>
      </c>
      <c r="AF21" s="30">
        <v>5</v>
      </c>
      <c r="AG21" s="30">
        <f t="shared" si="13"/>
        <v>9150</v>
      </c>
      <c r="AH21" s="30">
        <f t="shared" si="14"/>
        <v>3050</v>
      </c>
      <c r="AI21" s="30">
        <f t="shared" si="15"/>
        <v>1525</v>
      </c>
      <c r="AK21" s="30">
        <f t="shared" si="16"/>
        <v>4.7802197802197801</v>
      </c>
      <c r="AL21" s="30">
        <f t="shared" si="17"/>
        <v>381.25</v>
      </c>
      <c r="AM21" s="30">
        <f t="shared" si="18"/>
        <v>1</v>
      </c>
      <c r="AO21" s="30">
        <f t="shared" si="19"/>
        <v>10875</v>
      </c>
      <c r="AP21" s="30">
        <f t="shared" si="20"/>
        <v>1549</v>
      </c>
      <c r="AQ21" s="30">
        <f t="shared" si="21"/>
        <v>775</v>
      </c>
      <c r="AS21" s="30">
        <v>17</v>
      </c>
      <c r="AT21" s="30">
        <f>角色属性!AD33</f>
        <v>3360</v>
      </c>
      <c r="AU21" s="30">
        <f>角色属性!AE33</f>
        <v>1520</v>
      </c>
      <c r="AV21" s="30">
        <f>角色属性!AH33</f>
        <v>11960</v>
      </c>
      <c r="AW21" s="30">
        <f>角色属性!AI33</f>
        <v>8680</v>
      </c>
      <c r="AX21" s="30">
        <f>角色属性!AL33</f>
        <v>2700</v>
      </c>
      <c r="AY21" s="30">
        <f>角色属性!AM33</f>
        <v>1180</v>
      </c>
      <c r="AZ21" s="30">
        <f>角色属性!AT33</f>
        <v>3020</v>
      </c>
      <c r="BA21" s="30">
        <f>角色属性!AU33</f>
        <v>1680</v>
      </c>
      <c r="BC21" s="30">
        <v>17</v>
      </c>
      <c r="BD21" s="96">
        <f t="shared" si="22"/>
        <v>4020</v>
      </c>
      <c r="BE21" s="35">
        <f t="shared" si="23"/>
        <v>2500</v>
      </c>
      <c r="BF21" s="97">
        <f t="shared" si="24"/>
        <v>660</v>
      </c>
      <c r="BG21" s="96">
        <f t="shared" si="25"/>
        <v>9180</v>
      </c>
      <c r="BH21" s="35">
        <f t="shared" si="26"/>
        <v>8000</v>
      </c>
      <c r="BI21" s="97">
        <f t="shared" si="27"/>
        <v>6480</v>
      </c>
      <c r="BJ21" s="96">
        <f t="shared" si="28"/>
        <v>1600</v>
      </c>
      <c r="BK21" s="35">
        <f t="shared" si="29"/>
        <v>7080</v>
      </c>
      <c r="BL21" s="97">
        <f t="shared" si="30"/>
        <v>10360</v>
      </c>
      <c r="BM21" s="96">
        <f t="shared" si="31"/>
        <v>4040</v>
      </c>
      <c r="BN21" s="35">
        <f t="shared" si="32"/>
        <v>2360</v>
      </c>
      <c r="BO21" s="97">
        <f t="shared" si="33"/>
        <v>1020</v>
      </c>
    </row>
    <row r="22" spans="2:67" x14ac:dyDescent="0.15">
      <c r="B22" s="30">
        <v>18</v>
      </c>
      <c r="C22" s="30">
        <f t="shared" si="5"/>
        <v>194</v>
      </c>
      <c r="D22" s="30">
        <f t="shared" si="6"/>
        <v>12234</v>
      </c>
      <c r="E22" s="30">
        <v>5586</v>
      </c>
      <c r="F22" s="30">
        <f t="shared" si="7"/>
        <v>418920</v>
      </c>
      <c r="G22" s="30">
        <f t="shared" si="0"/>
        <v>5160</v>
      </c>
      <c r="H22" s="30">
        <v>0</v>
      </c>
      <c r="I22" s="30">
        <f t="shared" si="1"/>
        <v>9940</v>
      </c>
      <c r="J22" s="30">
        <f t="shared" si="2"/>
        <v>3500</v>
      </c>
      <c r="K22" s="30">
        <f t="shared" si="3"/>
        <v>6320</v>
      </c>
      <c r="L22" s="30">
        <v>0</v>
      </c>
      <c r="M22" s="30">
        <f t="shared" si="8"/>
        <v>160</v>
      </c>
      <c r="N22" s="30">
        <f>ROUNDUP(VLOOKUP(B22,角色属性!$E$17:$G$66,3)/VLOOKUP(IF(MOD(B22,2)=0,B22/2,(B22+1)/2),$B$5:$C$54,2,FALSE),0)</f>
        <v>105</v>
      </c>
      <c r="O22" s="30">
        <f t="shared" si="4"/>
        <v>71</v>
      </c>
      <c r="Q22" s="30">
        <f t="shared" si="9"/>
        <v>30</v>
      </c>
      <c r="R22" s="30">
        <f t="shared" si="10"/>
        <v>42</v>
      </c>
      <c r="T22" s="38">
        <v>18</v>
      </c>
      <c r="U22" s="30">
        <v>35</v>
      </c>
      <c r="V22" s="30">
        <v>35</v>
      </c>
      <c r="W22" s="30">
        <v>3</v>
      </c>
      <c r="X22" s="30">
        <f t="shared" si="35"/>
        <v>6</v>
      </c>
      <c r="Y22" s="30">
        <f t="shared" si="34"/>
        <v>58650</v>
      </c>
      <c r="Z22" s="30">
        <f t="shared" si="11"/>
        <v>19550</v>
      </c>
      <c r="AA22" s="30">
        <f t="shared" si="12"/>
        <v>9775</v>
      </c>
      <c r="AC22" s="30">
        <v>1</v>
      </c>
      <c r="AD22" s="30">
        <v>1</v>
      </c>
      <c r="AE22" s="30">
        <v>2</v>
      </c>
      <c r="AF22" s="30">
        <v>6</v>
      </c>
      <c r="AG22" s="30">
        <f t="shared" si="13"/>
        <v>9210</v>
      </c>
      <c r="AH22" s="30">
        <f t="shared" si="14"/>
        <v>3070</v>
      </c>
      <c r="AI22" s="30">
        <f t="shared" si="15"/>
        <v>1535</v>
      </c>
      <c r="AK22" s="30">
        <f t="shared" si="16"/>
        <v>4.738562091503268</v>
      </c>
      <c r="AL22" s="30">
        <f t="shared" si="17"/>
        <v>657.85714285714289</v>
      </c>
      <c r="AM22" s="30">
        <f t="shared" si="18"/>
        <v>1</v>
      </c>
      <c r="AO22" s="30">
        <f t="shared" si="19"/>
        <v>10875</v>
      </c>
      <c r="AP22" s="30">
        <f t="shared" si="20"/>
        <v>1549</v>
      </c>
      <c r="AQ22" s="30">
        <f t="shared" si="21"/>
        <v>775</v>
      </c>
      <c r="AS22" s="30">
        <v>18</v>
      </c>
      <c r="AT22" s="30">
        <f>角色属性!AD34</f>
        <v>3440</v>
      </c>
      <c r="AU22" s="30">
        <f>角色属性!AE34</f>
        <v>1580</v>
      </c>
      <c r="AV22" s="30">
        <f>角色属性!AH34</f>
        <v>12080</v>
      </c>
      <c r="AW22" s="30">
        <f>角色属性!AI34</f>
        <v>8720</v>
      </c>
      <c r="AX22" s="30">
        <f>角色属性!AL34</f>
        <v>2800</v>
      </c>
      <c r="AY22" s="30">
        <f>角色属性!AM34</f>
        <v>1220</v>
      </c>
      <c r="AZ22" s="30">
        <f>角色属性!AT34</f>
        <v>3080</v>
      </c>
      <c r="BA22" s="30">
        <f>角色属性!AU34</f>
        <v>1720</v>
      </c>
      <c r="BC22" s="30">
        <v>18</v>
      </c>
      <c r="BD22" s="96">
        <f t="shared" si="22"/>
        <v>4080</v>
      </c>
      <c r="BE22" s="35">
        <f t="shared" si="23"/>
        <v>2500</v>
      </c>
      <c r="BF22" s="97">
        <f t="shared" si="24"/>
        <v>640</v>
      </c>
      <c r="BG22" s="96">
        <f t="shared" si="25"/>
        <v>9220</v>
      </c>
      <c r="BH22" s="35">
        <f t="shared" si="26"/>
        <v>8000</v>
      </c>
      <c r="BI22" s="97">
        <f t="shared" si="27"/>
        <v>6420</v>
      </c>
      <c r="BJ22" s="96">
        <f t="shared" si="28"/>
        <v>1700</v>
      </c>
      <c r="BK22" s="35">
        <f t="shared" si="29"/>
        <v>7020</v>
      </c>
      <c r="BL22" s="97">
        <f t="shared" si="30"/>
        <v>10380</v>
      </c>
      <c r="BM22" s="96">
        <f t="shared" si="31"/>
        <v>4160</v>
      </c>
      <c r="BN22" s="35">
        <f t="shared" si="32"/>
        <v>2440</v>
      </c>
      <c r="BO22" s="97">
        <f t="shared" si="33"/>
        <v>1080</v>
      </c>
    </row>
    <row r="23" spans="2:67" x14ac:dyDescent="0.15">
      <c r="B23" s="30">
        <v>19</v>
      </c>
      <c r="C23" s="30">
        <f t="shared" si="5"/>
        <v>208</v>
      </c>
      <c r="D23" s="30">
        <f t="shared" si="6"/>
        <v>13000</v>
      </c>
      <c r="E23" s="30">
        <v>5938</v>
      </c>
      <c r="F23" s="30">
        <f t="shared" si="7"/>
        <v>466304</v>
      </c>
      <c r="G23" s="30">
        <f t="shared" si="0"/>
        <v>5280</v>
      </c>
      <c r="H23" s="30">
        <v>0</v>
      </c>
      <c r="I23" s="30">
        <f t="shared" si="1"/>
        <v>10020</v>
      </c>
      <c r="J23" s="30">
        <f t="shared" si="2"/>
        <v>3700</v>
      </c>
      <c r="K23" s="30">
        <f t="shared" si="3"/>
        <v>6560</v>
      </c>
      <c r="L23" s="30">
        <v>0</v>
      </c>
      <c r="M23" s="30">
        <f t="shared" si="8"/>
        <v>169</v>
      </c>
      <c r="N23" s="30">
        <f>ROUNDUP(VLOOKUP(B23,角色属性!$E$17:$G$66,3)/VLOOKUP(IF(MOD(B23,2)=0,B23/2,(B23+1)/2),$B$5:$C$54,2,FALSE),0)</f>
        <v>120</v>
      </c>
      <c r="O23" s="30">
        <f t="shared" si="4"/>
        <v>69</v>
      </c>
      <c r="Q23" s="30">
        <f t="shared" si="9"/>
        <v>32</v>
      </c>
      <c r="R23" s="30">
        <f t="shared" si="10"/>
        <v>38</v>
      </c>
      <c r="T23" s="38">
        <v>19</v>
      </c>
      <c r="U23" s="30">
        <v>37</v>
      </c>
      <c r="V23" s="30">
        <v>37</v>
      </c>
      <c r="W23" s="30">
        <v>3</v>
      </c>
      <c r="X23" s="30">
        <f t="shared" si="35"/>
        <v>6</v>
      </c>
      <c r="Y23" s="30">
        <f t="shared" si="34"/>
        <v>61530</v>
      </c>
      <c r="Z23" s="30">
        <f t="shared" si="11"/>
        <v>20510</v>
      </c>
      <c r="AA23" s="30">
        <f t="shared" si="12"/>
        <v>10255</v>
      </c>
      <c r="AC23" s="30">
        <v>1</v>
      </c>
      <c r="AD23" s="30">
        <v>1</v>
      </c>
      <c r="AE23" s="30">
        <v>2</v>
      </c>
      <c r="AF23" s="30">
        <v>7</v>
      </c>
      <c r="AG23" s="30">
        <f t="shared" si="13"/>
        <v>9270</v>
      </c>
      <c r="AH23" s="30">
        <f t="shared" si="14"/>
        <v>3090</v>
      </c>
      <c r="AI23" s="30">
        <f t="shared" si="15"/>
        <v>1545</v>
      </c>
      <c r="AK23" s="30">
        <f t="shared" si="16"/>
        <v>4.6976241900647953</v>
      </c>
      <c r="AL23" s="30">
        <f t="shared" si="17"/>
        <v>2317.5</v>
      </c>
      <c r="AM23" s="30">
        <f t="shared" si="18"/>
        <v>1</v>
      </c>
      <c r="AO23" s="30">
        <f t="shared" si="19"/>
        <v>10875</v>
      </c>
      <c r="AP23" s="30">
        <f t="shared" si="20"/>
        <v>1549</v>
      </c>
      <c r="AQ23" s="30">
        <f t="shared" si="21"/>
        <v>775</v>
      </c>
      <c r="AS23" s="30">
        <v>19</v>
      </c>
      <c r="AT23" s="30">
        <f>角色属性!AD35</f>
        <v>3520</v>
      </c>
      <c r="AU23" s="30">
        <f>角色属性!AE35</f>
        <v>1640</v>
      </c>
      <c r="AV23" s="30">
        <f>角色属性!AH35</f>
        <v>12200</v>
      </c>
      <c r="AW23" s="30">
        <f>角色属性!AI35</f>
        <v>8760</v>
      </c>
      <c r="AX23" s="30">
        <f>角色属性!AL35</f>
        <v>2900</v>
      </c>
      <c r="AY23" s="30">
        <f>角色属性!AM35</f>
        <v>1260</v>
      </c>
      <c r="AZ23" s="30">
        <f>角色属性!AT35</f>
        <v>3140</v>
      </c>
      <c r="BA23" s="30">
        <f>角色属性!AU35</f>
        <v>1760</v>
      </c>
      <c r="BC23" s="30">
        <v>19</v>
      </c>
      <c r="BD23" s="96">
        <f t="shared" si="22"/>
        <v>4140</v>
      </c>
      <c r="BE23" s="35">
        <f t="shared" si="23"/>
        <v>2500</v>
      </c>
      <c r="BF23" s="97">
        <f t="shared" si="24"/>
        <v>620</v>
      </c>
      <c r="BG23" s="96">
        <f t="shared" si="25"/>
        <v>9260</v>
      </c>
      <c r="BH23" s="35">
        <f t="shared" si="26"/>
        <v>8000</v>
      </c>
      <c r="BI23" s="97">
        <f t="shared" si="27"/>
        <v>6360</v>
      </c>
      <c r="BJ23" s="96">
        <f t="shared" si="28"/>
        <v>1800</v>
      </c>
      <c r="BK23" s="35">
        <f t="shared" si="29"/>
        <v>6960</v>
      </c>
      <c r="BL23" s="97">
        <f t="shared" si="30"/>
        <v>10400</v>
      </c>
      <c r="BM23" s="96">
        <f t="shared" si="31"/>
        <v>4280</v>
      </c>
      <c r="BN23" s="35">
        <f t="shared" si="32"/>
        <v>2520</v>
      </c>
      <c r="BO23" s="97">
        <f t="shared" si="33"/>
        <v>1140</v>
      </c>
    </row>
    <row r="24" spans="2:67" x14ac:dyDescent="0.15">
      <c r="B24" s="30">
        <v>20</v>
      </c>
      <c r="C24" s="30">
        <f t="shared" si="5"/>
        <v>223</v>
      </c>
      <c r="D24" s="30">
        <f t="shared" si="6"/>
        <v>13875</v>
      </c>
      <c r="E24" s="30">
        <v>6344</v>
      </c>
      <c r="F24" s="30">
        <f t="shared" si="7"/>
        <v>499158</v>
      </c>
      <c r="G24" s="30">
        <f t="shared" si="0"/>
        <v>5400</v>
      </c>
      <c r="H24" s="30">
        <v>0</v>
      </c>
      <c r="I24" s="30">
        <f t="shared" si="1"/>
        <v>10100</v>
      </c>
      <c r="J24" s="30">
        <f t="shared" si="2"/>
        <v>3900</v>
      </c>
      <c r="K24" s="30">
        <f t="shared" si="3"/>
        <v>6800</v>
      </c>
      <c r="L24" s="30">
        <v>0</v>
      </c>
      <c r="M24" s="30">
        <f t="shared" si="8"/>
        <v>178</v>
      </c>
      <c r="N24" s="30">
        <f>ROUNDUP(VLOOKUP(B24,角色属性!$E$17:$G$66,3)/VLOOKUP(IF(MOD(B24,2)=0,B24/2,(B24+1)/2),$B$5:$C$54,2,FALSE),0)</f>
        <v>137</v>
      </c>
      <c r="O24" s="30">
        <f t="shared" si="4"/>
        <v>67</v>
      </c>
      <c r="Q24" s="30">
        <f t="shared" si="9"/>
        <v>33</v>
      </c>
      <c r="R24" s="30">
        <f t="shared" si="10"/>
        <v>33</v>
      </c>
      <c r="T24" s="38">
        <v>20</v>
      </c>
      <c r="U24" s="30">
        <v>39</v>
      </c>
      <c r="V24" s="30">
        <v>39</v>
      </c>
      <c r="W24" s="30">
        <v>3</v>
      </c>
      <c r="X24" s="30">
        <f t="shared" si="35"/>
        <v>6</v>
      </c>
      <c r="Y24" s="30">
        <f t="shared" si="34"/>
        <v>64410</v>
      </c>
      <c r="Z24" s="30">
        <f t="shared" si="11"/>
        <v>21470</v>
      </c>
      <c r="AA24" s="30">
        <f t="shared" si="12"/>
        <v>10735</v>
      </c>
      <c r="AC24" s="30">
        <v>1</v>
      </c>
      <c r="AD24" s="30">
        <v>1</v>
      </c>
      <c r="AE24" s="30">
        <v>2</v>
      </c>
      <c r="AF24" s="30">
        <v>8</v>
      </c>
      <c r="AG24" s="30">
        <f t="shared" si="13"/>
        <v>9330</v>
      </c>
      <c r="AH24" s="30">
        <f t="shared" si="14"/>
        <v>3110</v>
      </c>
      <c r="AI24" s="30">
        <f t="shared" si="15"/>
        <v>1555</v>
      </c>
      <c r="AK24" s="30">
        <f t="shared" si="16"/>
        <v>4.6573875802997859</v>
      </c>
      <c r="AL24" s="30">
        <f t="shared" si="17"/>
        <v>-1555</v>
      </c>
      <c r="AM24" s="30">
        <f t="shared" si="18"/>
        <v>1</v>
      </c>
      <c r="AO24" s="30">
        <f t="shared" si="19"/>
        <v>10875</v>
      </c>
      <c r="AP24" s="30">
        <f t="shared" si="20"/>
        <v>1549</v>
      </c>
      <c r="AQ24" s="30">
        <f t="shared" si="21"/>
        <v>775</v>
      </c>
      <c r="AS24" s="30">
        <v>20</v>
      </c>
      <c r="AT24" s="30">
        <f>角色属性!AD36</f>
        <v>3600</v>
      </c>
      <c r="AU24" s="30">
        <f>角色属性!AE36</f>
        <v>1700</v>
      </c>
      <c r="AV24" s="30">
        <f>角色属性!AH36</f>
        <v>12320</v>
      </c>
      <c r="AW24" s="30">
        <f>角色属性!AI36</f>
        <v>8800</v>
      </c>
      <c r="AX24" s="30">
        <f>角色属性!AL36</f>
        <v>3000</v>
      </c>
      <c r="AY24" s="30">
        <f>角色属性!AM36</f>
        <v>1300</v>
      </c>
      <c r="AZ24" s="30">
        <f>角色属性!AT36</f>
        <v>3200</v>
      </c>
      <c r="BA24" s="30">
        <f>角色属性!AU36</f>
        <v>1800</v>
      </c>
      <c r="BC24" s="30">
        <v>20</v>
      </c>
      <c r="BD24" s="96">
        <f t="shared" si="22"/>
        <v>4200</v>
      </c>
      <c r="BE24" s="35">
        <f t="shared" si="23"/>
        <v>2500</v>
      </c>
      <c r="BF24" s="97">
        <f t="shared" si="24"/>
        <v>600</v>
      </c>
      <c r="BG24" s="96">
        <f t="shared" si="25"/>
        <v>9300</v>
      </c>
      <c r="BH24" s="35">
        <f t="shared" si="26"/>
        <v>8000</v>
      </c>
      <c r="BI24" s="97">
        <f t="shared" si="27"/>
        <v>6300</v>
      </c>
      <c r="BJ24" s="96">
        <f t="shared" si="28"/>
        <v>1900</v>
      </c>
      <c r="BK24" s="35">
        <f t="shared" si="29"/>
        <v>6900</v>
      </c>
      <c r="BL24" s="97">
        <f t="shared" si="30"/>
        <v>10420</v>
      </c>
      <c r="BM24" s="96">
        <f t="shared" si="31"/>
        <v>4400</v>
      </c>
      <c r="BN24" s="35">
        <f t="shared" si="32"/>
        <v>2600</v>
      </c>
      <c r="BO24" s="97">
        <f t="shared" si="33"/>
        <v>1200</v>
      </c>
    </row>
    <row r="25" spans="2:67" x14ac:dyDescent="0.15">
      <c r="B25" s="30">
        <v>21</v>
      </c>
      <c r="C25" s="30">
        <f t="shared" si="5"/>
        <v>238</v>
      </c>
      <c r="D25" s="30">
        <f t="shared" si="6"/>
        <v>14905</v>
      </c>
      <c r="E25" s="30">
        <v>6828</v>
      </c>
      <c r="F25" s="30">
        <f t="shared" si="7"/>
        <v>548170</v>
      </c>
      <c r="G25" s="30">
        <f t="shared" si="0"/>
        <v>5520</v>
      </c>
      <c r="H25" s="30">
        <v>0</v>
      </c>
      <c r="I25" s="30">
        <f t="shared" si="1"/>
        <v>10180</v>
      </c>
      <c r="J25" s="30">
        <f t="shared" si="2"/>
        <v>4100</v>
      </c>
      <c r="K25" s="30">
        <f t="shared" si="3"/>
        <v>7040</v>
      </c>
      <c r="L25" s="30">
        <v>0</v>
      </c>
      <c r="M25" s="30">
        <f t="shared" si="8"/>
        <v>187</v>
      </c>
      <c r="N25" s="30">
        <f>ROUNDUP(VLOOKUP(B25,角色属性!$E$17:$G$66,3)/VLOOKUP(IF(MOD(B25,2)=0,B25/2,(B25+1)/2),$B$5:$C$54,2,FALSE),0)</f>
        <v>155</v>
      </c>
      <c r="O25" s="30">
        <f t="shared" si="4"/>
        <v>66</v>
      </c>
      <c r="Q25" s="30">
        <f t="shared" si="9"/>
        <v>35</v>
      </c>
      <c r="R25" s="30">
        <f t="shared" si="10"/>
        <v>28</v>
      </c>
      <c r="T25" s="41">
        <v>21</v>
      </c>
      <c r="U25" s="30">
        <v>41</v>
      </c>
      <c r="V25" s="30">
        <v>41</v>
      </c>
      <c r="W25" s="30">
        <v>3</v>
      </c>
      <c r="X25" s="30">
        <f t="shared" si="35"/>
        <v>8</v>
      </c>
      <c r="Y25" s="30">
        <f t="shared" si="34"/>
        <v>67470</v>
      </c>
      <c r="Z25" s="30">
        <f t="shared" si="11"/>
        <v>22490</v>
      </c>
      <c r="AA25" s="30">
        <f t="shared" si="12"/>
        <v>11245</v>
      </c>
      <c r="AC25" s="30">
        <v>1</v>
      </c>
      <c r="AD25" s="30">
        <v>1</v>
      </c>
      <c r="AE25" s="30">
        <v>2</v>
      </c>
      <c r="AF25" s="30">
        <v>9</v>
      </c>
      <c r="AG25" s="30">
        <f t="shared" si="13"/>
        <v>9390</v>
      </c>
      <c r="AH25" s="30">
        <f t="shared" si="14"/>
        <v>3130</v>
      </c>
      <c r="AI25" s="30">
        <f t="shared" si="15"/>
        <v>1565</v>
      </c>
      <c r="AK25" s="30">
        <f t="shared" si="16"/>
        <v>4.6178343949044587</v>
      </c>
      <c r="AL25" s="30">
        <f t="shared" si="17"/>
        <v>-586.875</v>
      </c>
      <c r="AM25" s="30">
        <f t="shared" si="18"/>
        <v>1</v>
      </c>
      <c r="AO25" s="30">
        <f t="shared" si="19"/>
        <v>10875</v>
      </c>
      <c r="AP25" s="30">
        <f t="shared" si="20"/>
        <v>1549</v>
      </c>
      <c r="AQ25" s="30">
        <f t="shared" si="21"/>
        <v>775</v>
      </c>
      <c r="AS25" s="30">
        <v>21</v>
      </c>
      <c r="AT25" s="30">
        <f>角色属性!AD37</f>
        <v>3680</v>
      </c>
      <c r="AU25" s="30">
        <f>角色属性!AE37</f>
        <v>1760</v>
      </c>
      <c r="AV25" s="30">
        <f>角色属性!AH37</f>
        <v>12440</v>
      </c>
      <c r="AW25" s="30">
        <f>角色属性!AI37</f>
        <v>8840</v>
      </c>
      <c r="AX25" s="30">
        <f>角色属性!AL37</f>
        <v>3100</v>
      </c>
      <c r="AY25" s="30">
        <f>角色属性!AM37</f>
        <v>1340</v>
      </c>
      <c r="AZ25" s="30">
        <f>角色属性!AT37</f>
        <v>3260</v>
      </c>
      <c r="BA25" s="30">
        <f>角色属性!AU37</f>
        <v>1840</v>
      </c>
      <c r="BC25" s="30">
        <v>21</v>
      </c>
      <c r="BD25" s="96">
        <f t="shared" si="22"/>
        <v>4260</v>
      </c>
      <c r="BE25" s="35">
        <f t="shared" si="23"/>
        <v>2500</v>
      </c>
      <c r="BF25" s="97">
        <f t="shared" si="24"/>
        <v>580</v>
      </c>
      <c r="BG25" s="96">
        <f t="shared" si="25"/>
        <v>9340</v>
      </c>
      <c r="BH25" s="35">
        <f t="shared" si="26"/>
        <v>8000</v>
      </c>
      <c r="BI25" s="97">
        <f t="shared" si="27"/>
        <v>6240</v>
      </c>
      <c r="BJ25" s="96">
        <f t="shared" si="28"/>
        <v>2000</v>
      </c>
      <c r="BK25" s="35">
        <f t="shared" si="29"/>
        <v>6840</v>
      </c>
      <c r="BL25" s="97">
        <f t="shared" si="30"/>
        <v>10440</v>
      </c>
      <c r="BM25" s="96">
        <f t="shared" si="31"/>
        <v>4520</v>
      </c>
      <c r="BN25" s="35">
        <f t="shared" si="32"/>
        <v>2680</v>
      </c>
      <c r="BO25" s="97">
        <f t="shared" si="33"/>
        <v>1260</v>
      </c>
    </row>
    <row r="26" spans="2:67" x14ac:dyDescent="0.15">
      <c r="B26" s="30">
        <v>22</v>
      </c>
      <c r="C26" s="30">
        <f t="shared" si="5"/>
        <v>254</v>
      </c>
      <c r="D26" s="30">
        <f t="shared" si="6"/>
        <v>15969</v>
      </c>
      <c r="E26" s="30">
        <v>7329</v>
      </c>
      <c r="F26" s="30">
        <f t="shared" si="7"/>
        <v>580356</v>
      </c>
      <c r="G26" s="30">
        <f t="shared" si="0"/>
        <v>5640</v>
      </c>
      <c r="H26" s="30">
        <v>0</v>
      </c>
      <c r="I26" s="30">
        <f t="shared" si="1"/>
        <v>10260</v>
      </c>
      <c r="J26" s="30">
        <f t="shared" si="2"/>
        <v>4300</v>
      </c>
      <c r="K26" s="30">
        <f t="shared" si="3"/>
        <v>7280</v>
      </c>
      <c r="L26" s="30">
        <v>0</v>
      </c>
      <c r="M26" s="30">
        <f t="shared" si="8"/>
        <v>196</v>
      </c>
      <c r="N26" s="30">
        <f>ROUNDUP(VLOOKUP(B26,角色属性!$E$17:$G$66,3)/VLOOKUP(IF(MOD(B26,2)=0,B26/2,(B26+1)/2),$B$5:$C$54,2,FALSE),0)</f>
        <v>174</v>
      </c>
      <c r="O26" s="30">
        <f t="shared" si="4"/>
        <v>64</v>
      </c>
      <c r="Q26" s="30">
        <f t="shared" si="9"/>
        <v>36</v>
      </c>
      <c r="R26" s="30">
        <f t="shared" si="10"/>
        <v>24</v>
      </c>
      <c r="T26" s="41">
        <v>22</v>
      </c>
      <c r="U26" s="30">
        <v>43</v>
      </c>
      <c r="V26" s="30">
        <v>43</v>
      </c>
      <c r="W26" s="30">
        <v>3</v>
      </c>
      <c r="X26" s="30">
        <f t="shared" si="35"/>
        <v>8</v>
      </c>
      <c r="Y26" s="30">
        <f t="shared" si="34"/>
        <v>70350</v>
      </c>
      <c r="Z26" s="30">
        <f t="shared" si="11"/>
        <v>23450</v>
      </c>
      <c r="AA26" s="30">
        <f t="shared" si="12"/>
        <v>11725</v>
      </c>
      <c r="AC26" s="30">
        <v>1</v>
      </c>
      <c r="AD26" s="30">
        <v>1</v>
      </c>
      <c r="AE26" s="30">
        <v>2</v>
      </c>
      <c r="AF26" s="30">
        <v>10</v>
      </c>
      <c r="AG26" s="30">
        <f t="shared" si="13"/>
        <v>9450</v>
      </c>
      <c r="AH26" s="30">
        <f t="shared" si="14"/>
        <v>3150</v>
      </c>
      <c r="AI26" s="30">
        <f t="shared" si="15"/>
        <v>1575</v>
      </c>
      <c r="AK26" s="30">
        <f t="shared" si="16"/>
        <v>4.5789473684210522</v>
      </c>
      <c r="AL26" s="30">
        <f t="shared" si="17"/>
        <v>-363.46153846153845</v>
      </c>
      <c r="AM26" s="30">
        <f t="shared" si="18"/>
        <v>1</v>
      </c>
      <c r="AO26" s="30">
        <f t="shared" si="19"/>
        <v>10875</v>
      </c>
      <c r="AP26" s="30">
        <f t="shared" si="20"/>
        <v>1549</v>
      </c>
      <c r="AQ26" s="30">
        <f t="shared" si="21"/>
        <v>775</v>
      </c>
      <c r="AS26" s="30">
        <v>22</v>
      </c>
      <c r="AT26" s="30">
        <f>角色属性!AD38</f>
        <v>3760</v>
      </c>
      <c r="AU26" s="30">
        <f>角色属性!AE38</f>
        <v>1820</v>
      </c>
      <c r="AV26" s="30">
        <f>角色属性!AH38</f>
        <v>12560</v>
      </c>
      <c r="AW26" s="30">
        <f>角色属性!AI38</f>
        <v>8880</v>
      </c>
      <c r="AX26" s="30">
        <f>角色属性!AL38</f>
        <v>3200</v>
      </c>
      <c r="AY26" s="30">
        <f>角色属性!AM38</f>
        <v>1380</v>
      </c>
      <c r="AZ26" s="30">
        <f>角色属性!AT38</f>
        <v>3320</v>
      </c>
      <c r="BA26" s="30">
        <f>角色属性!AU38</f>
        <v>1880</v>
      </c>
      <c r="BC26" s="30">
        <v>22</v>
      </c>
      <c r="BD26" s="96">
        <f t="shared" si="22"/>
        <v>4320</v>
      </c>
      <c r="BE26" s="35">
        <f t="shared" si="23"/>
        <v>2500</v>
      </c>
      <c r="BF26" s="97">
        <f t="shared" si="24"/>
        <v>560</v>
      </c>
      <c r="BG26" s="96">
        <f t="shared" si="25"/>
        <v>9380</v>
      </c>
      <c r="BH26" s="35">
        <f t="shared" si="26"/>
        <v>8000</v>
      </c>
      <c r="BI26" s="97">
        <f t="shared" si="27"/>
        <v>6180</v>
      </c>
      <c r="BJ26" s="96">
        <f t="shared" si="28"/>
        <v>2100</v>
      </c>
      <c r="BK26" s="35">
        <f t="shared" si="29"/>
        <v>6780</v>
      </c>
      <c r="BL26" s="97">
        <f t="shared" si="30"/>
        <v>10460</v>
      </c>
      <c r="BM26" s="96">
        <f t="shared" si="31"/>
        <v>4640</v>
      </c>
      <c r="BN26" s="35">
        <f t="shared" si="32"/>
        <v>2760</v>
      </c>
      <c r="BO26" s="97">
        <f t="shared" si="33"/>
        <v>1320</v>
      </c>
    </row>
    <row r="27" spans="2:67" x14ac:dyDescent="0.15">
      <c r="B27" s="30">
        <v>23</v>
      </c>
      <c r="C27" s="30">
        <f t="shared" si="5"/>
        <v>270</v>
      </c>
      <c r="D27" s="30">
        <f t="shared" si="6"/>
        <v>17435</v>
      </c>
      <c r="E27" s="30">
        <v>8030</v>
      </c>
      <c r="F27" s="30">
        <f t="shared" si="7"/>
        <v>622440</v>
      </c>
      <c r="G27" s="30">
        <f t="shared" si="0"/>
        <v>5760</v>
      </c>
      <c r="H27" s="30">
        <v>0</v>
      </c>
      <c r="I27" s="30">
        <f t="shared" si="1"/>
        <v>10340</v>
      </c>
      <c r="J27" s="30">
        <f t="shared" si="2"/>
        <v>4500</v>
      </c>
      <c r="K27" s="30">
        <f t="shared" si="3"/>
        <v>7520</v>
      </c>
      <c r="L27" s="30">
        <v>0</v>
      </c>
      <c r="M27" s="30">
        <f t="shared" si="8"/>
        <v>205</v>
      </c>
      <c r="N27" s="30">
        <f>ROUNDUP(VLOOKUP(B27,角色属性!$E$17:$G$66,3)/VLOOKUP(IF(MOD(B27,2)=0,B27/2,(B27+1)/2),$B$5:$C$54,2,FALSE),0)</f>
        <v>195</v>
      </c>
      <c r="O27" s="30">
        <f t="shared" si="4"/>
        <v>62</v>
      </c>
      <c r="Q27" s="30">
        <f t="shared" si="9"/>
        <v>38</v>
      </c>
      <c r="R27" s="30">
        <f t="shared" si="10"/>
        <v>19</v>
      </c>
      <c r="T27" s="41">
        <v>23</v>
      </c>
      <c r="U27" s="30">
        <v>45</v>
      </c>
      <c r="V27" s="30">
        <v>45</v>
      </c>
      <c r="W27" s="30">
        <v>3</v>
      </c>
      <c r="X27" s="30">
        <f t="shared" si="35"/>
        <v>8</v>
      </c>
      <c r="Y27" s="30">
        <f t="shared" si="34"/>
        <v>73230</v>
      </c>
      <c r="Z27" s="30">
        <f t="shared" si="11"/>
        <v>24410</v>
      </c>
      <c r="AA27" s="30">
        <f t="shared" si="12"/>
        <v>12205</v>
      </c>
      <c r="AC27" s="30">
        <v>1</v>
      </c>
      <c r="AD27" s="30">
        <v>1</v>
      </c>
      <c r="AE27" s="30">
        <v>3</v>
      </c>
      <c r="AF27" s="30">
        <v>0</v>
      </c>
      <c r="AG27" s="30">
        <f t="shared" si="13"/>
        <v>9150</v>
      </c>
      <c r="AH27" s="30">
        <f t="shared" si="14"/>
        <v>3050</v>
      </c>
      <c r="AI27" s="30">
        <f t="shared" si="15"/>
        <v>1525</v>
      </c>
      <c r="AK27" s="30">
        <f t="shared" si="16"/>
        <v>4.7802197802197801</v>
      </c>
      <c r="AL27" s="30">
        <f t="shared" si="17"/>
        <v>381.25</v>
      </c>
      <c r="AM27" s="30">
        <f t="shared" si="18"/>
        <v>1</v>
      </c>
      <c r="AO27" s="30">
        <f t="shared" si="19"/>
        <v>10875</v>
      </c>
      <c r="AP27" s="30">
        <f t="shared" si="20"/>
        <v>1549</v>
      </c>
      <c r="AQ27" s="30">
        <f t="shared" si="21"/>
        <v>775</v>
      </c>
      <c r="AS27" s="30">
        <v>23</v>
      </c>
      <c r="AT27" s="30">
        <f>角色属性!AD39</f>
        <v>3840</v>
      </c>
      <c r="AU27" s="30">
        <f>角色属性!AE39</f>
        <v>1880</v>
      </c>
      <c r="AV27" s="30">
        <f>角色属性!AH39</f>
        <v>12680</v>
      </c>
      <c r="AW27" s="30">
        <f>角色属性!AI39</f>
        <v>8920</v>
      </c>
      <c r="AX27" s="30">
        <f>角色属性!AL39</f>
        <v>3300</v>
      </c>
      <c r="AY27" s="30">
        <f>角色属性!AM39</f>
        <v>1420</v>
      </c>
      <c r="AZ27" s="30">
        <f>角色属性!AT39</f>
        <v>3380</v>
      </c>
      <c r="BA27" s="30">
        <f>角色属性!AU39</f>
        <v>1920</v>
      </c>
      <c r="BC27" s="30">
        <v>23</v>
      </c>
      <c r="BD27" s="96">
        <f t="shared" si="22"/>
        <v>4380</v>
      </c>
      <c r="BE27" s="35">
        <f t="shared" si="23"/>
        <v>2500</v>
      </c>
      <c r="BF27" s="97">
        <f t="shared" si="24"/>
        <v>540</v>
      </c>
      <c r="BG27" s="96">
        <f t="shared" si="25"/>
        <v>9420</v>
      </c>
      <c r="BH27" s="35">
        <f t="shared" si="26"/>
        <v>8000</v>
      </c>
      <c r="BI27" s="97">
        <f t="shared" si="27"/>
        <v>6120</v>
      </c>
      <c r="BJ27" s="96">
        <f t="shared" si="28"/>
        <v>2200</v>
      </c>
      <c r="BK27" s="35">
        <f t="shared" si="29"/>
        <v>6720</v>
      </c>
      <c r="BL27" s="97">
        <f t="shared" si="30"/>
        <v>10480</v>
      </c>
      <c r="BM27" s="96">
        <f t="shared" si="31"/>
        <v>4760</v>
      </c>
      <c r="BN27" s="35">
        <f t="shared" si="32"/>
        <v>2840</v>
      </c>
      <c r="BO27" s="97">
        <f t="shared" si="33"/>
        <v>1380</v>
      </c>
    </row>
    <row r="28" spans="2:67" x14ac:dyDescent="0.15">
      <c r="B28" s="30">
        <v>24</v>
      </c>
      <c r="C28" s="30">
        <f t="shared" si="5"/>
        <v>287</v>
      </c>
      <c r="D28" s="30">
        <f t="shared" si="6"/>
        <v>19197</v>
      </c>
      <c r="E28" s="30">
        <v>8880</v>
      </c>
      <c r="F28" s="30">
        <f t="shared" si="7"/>
        <v>643110</v>
      </c>
      <c r="G28" s="30">
        <f t="shared" si="0"/>
        <v>5880</v>
      </c>
      <c r="H28" s="30">
        <v>0</v>
      </c>
      <c r="I28" s="30">
        <f t="shared" si="1"/>
        <v>10420</v>
      </c>
      <c r="J28" s="30">
        <f t="shared" si="2"/>
        <v>4700</v>
      </c>
      <c r="K28" s="30">
        <f t="shared" si="3"/>
        <v>7760</v>
      </c>
      <c r="L28" s="30">
        <v>0</v>
      </c>
      <c r="M28" s="30">
        <f t="shared" si="8"/>
        <v>214</v>
      </c>
      <c r="N28" s="30">
        <f>ROUNDUP(VLOOKUP(B28,角色属性!$E$17:$G$66,3)/VLOOKUP(IF(MOD(B28,2)=0,B28/2,(B28+1)/2),$B$5:$C$54,2,FALSE),0)</f>
        <v>217</v>
      </c>
      <c r="O28" s="30">
        <f t="shared" si="4"/>
        <v>60</v>
      </c>
      <c r="Q28" s="30">
        <f t="shared" si="9"/>
        <v>39</v>
      </c>
      <c r="R28" s="30">
        <f t="shared" si="10"/>
        <v>15</v>
      </c>
      <c r="T28" s="41">
        <v>24</v>
      </c>
      <c r="U28" s="30">
        <v>47</v>
      </c>
      <c r="V28" s="30">
        <v>47</v>
      </c>
      <c r="W28" s="30">
        <v>3</v>
      </c>
      <c r="X28" s="30">
        <f t="shared" si="35"/>
        <v>8</v>
      </c>
      <c r="Y28" s="30">
        <f t="shared" si="34"/>
        <v>76110</v>
      </c>
      <c r="Z28" s="30">
        <f t="shared" si="11"/>
        <v>25370</v>
      </c>
      <c r="AA28" s="30">
        <f t="shared" si="12"/>
        <v>12685</v>
      </c>
      <c r="AC28" s="30">
        <v>1</v>
      </c>
      <c r="AD28" s="30">
        <v>1</v>
      </c>
      <c r="AE28" s="30">
        <v>3</v>
      </c>
      <c r="AF28" s="30">
        <v>1</v>
      </c>
      <c r="AG28" s="30">
        <f t="shared" si="13"/>
        <v>9240</v>
      </c>
      <c r="AH28" s="30">
        <f t="shared" si="14"/>
        <v>3080</v>
      </c>
      <c r="AI28" s="30">
        <f t="shared" si="15"/>
        <v>1540</v>
      </c>
      <c r="AK28" s="30">
        <f t="shared" si="16"/>
        <v>4.7180043383947936</v>
      </c>
      <c r="AL28" s="30">
        <f t="shared" si="17"/>
        <v>1026.6666666666667</v>
      </c>
      <c r="AM28" s="30">
        <f t="shared" si="18"/>
        <v>1</v>
      </c>
      <c r="AO28" s="30">
        <f t="shared" si="19"/>
        <v>10875</v>
      </c>
      <c r="AP28" s="30">
        <f t="shared" si="20"/>
        <v>1549</v>
      </c>
      <c r="AQ28" s="30">
        <f t="shared" si="21"/>
        <v>775</v>
      </c>
      <c r="AS28" s="30">
        <v>24</v>
      </c>
      <c r="AT28" s="30">
        <f>角色属性!AD40</f>
        <v>3920</v>
      </c>
      <c r="AU28" s="30">
        <f>角色属性!AE40</f>
        <v>1940</v>
      </c>
      <c r="AV28" s="30">
        <f>角色属性!AH40</f>
        <v>12800</v>
      </c>
      <c r="AW28" s="30">
        <f>角色属性!AI40</f>
        <v>8960</v>
      </c>
      <c r="AX28" s="30">
        <f>角色属性!AL40</f>
        <v>3400</v>
      </c>
      <c r="AY28" s="30">
        <f>角色属性!AM40</f>
        <v>1460</v>
      </c>
      <c r="AZ28" s="30">
        <f>角色属性!AT40</f>
        <v>3440</v>
      </c>
      <c r="BA28" s="30">
        <f>角色属性!AU40</f>
        <v>1960</v>
      </c>
      <c r="BC28" s="30">
        <v>24</v>
      </c>
      <c r="BD28" s="96">
        <f t="shared" si="22"/>
        <v>4440</v>
      </c>
      <c r="BE28" s="35">
        <f t="shared" si="23"/>
        <v>2500</v>
      </c>
      <c r="BF28" s="97">
        <f t="shared" si="24"/>
        <v>520</v>
      </c>
      <c r="BG28" s="96">
        <f t="shared" si="25"/>
        <v>9460</v>
      </c>
      <c r="BH28" s="35">
        <f t="shared" si="26"/>
        <v>8000</v>
      </c>
      <c r="BI28" s="97">
        <f t="shared" si="27"/>
        <v>6060</v>
      </c>
      <c r="BJ28" s="96">
        <f t="shared" si="28"/>
        <v>2300</v>
      </c>
      <c r="BK28" s="35">
        <f t="shared" si="29"/>
        <v>6660</v>
      </c>
      <c r="BL28" s="97">
        <f t="shared" si="30"/>
        <v>10500</v>
      </c>
      <c r="BM28" s="96">
        <f t="shared" si="31"/>
        <v>4880</v>
      </c>
      <c r="BN28" s="35">
        <f t="shared" si="32"/>
        <v>2920</v>
      </c>
      <c r="BO28" s="97">
        <f t="shared" si="33"/>
        <v>1440</v>
      </c>
    </row>
    <row r="29" spans="2:67" x14ac:dyDescent="0.15">
      <c r="B29" s="30">
        <v>25</v>
      </c>
      <c r="C29" s="30">
        <f t="shared" si="5"/>
        <v>304</v>
      </c>
      <c r="D29" s="30">
        <f t="shared" si="6"/>
        <v>22564</v>
      </c>
      <c r="E29" s="30">
        <v>10532</v>
      </c>
      <c r="F29" s="30">
        <f t="shared" si="7"/>
        <v>647718</v>
      </c>
      <c r="G29" s="30">
        <f t="shared" si="0"/>
        <v>6000</v>
      </c>
      <c r="H29" s="30">
        <v>0</v>
      </c>
      <c r="I29" s="30">
        <f t="shared" si="1"/>
        <v>10500</v>
      </c>
      <c r="J29" s="30">
        <f t="shared" si="2"/>
        <v>4900</v>
      </c>
      <c r="K29" s="30">
        <f t="shared" si="3"/>
        <v>8000</v>
      </c>
      <c r="L29" s="30">
        <v>0</v>
      </c>
      <c r="M29" s="30">
        <f t="shared" si="8"/>
        <v>223</v>
      </c>
      <c r="N29" s="30">
        <f>ROUNDUP(VLOOKUP(B29,角色属性!$E$17:$G$66,3)/VLOOKUP(IF(MOD(B29,2)=0,B29/2,(B29+1)/2),$B$5:$C$54,2,FALSE),0)</f>
        <v>241</v>
      </c>
      <c r="O29" s="30">
        <f t="shared" si="4"/>
        <v>59</v>
      </c>
      <c r="Q29" s="30">
        <f t="shared" si="9"/>
        <v>41</v>
      </c>
      <c r="R29" s="30">
        <v>10</v>
      </c>
      <c r="T29" s="41">
        <v>25</v>
      </c>
      <c r="U29" s="30">
        <v>49</v>
      </c>
      <c r="V29" s="30">
        <v>49</v>
      </c>
      <c r="W29" s="30">
        <v>3</v>
      </c>
      <c r="X29" s="30">
        <f t="shared" si="35"/>
        <v>8</v>
      </c>
      <c r="Y29" s="30">
        <f t="shared" si="34"/>
        <v>78990</v>
      </c>
      <c r="Z29" s="30">
        <f t="shared" si="11"/>
        <v>26330</v>
      </c>
      <c r="AA29" s="30">
        <f t="shared" si="12"/>
        <v>13165</v>
      </c>
      <c r="AC29" s="30">
        <v>1</v>
      </c>
      <c r="AD29" s="30">
        <v>1</v>
      </c>
      <c r="AE29" s="30">
        <v>3</v>
      </c>
      <c r="AF29" s="30">
        <v>2</v>
      </c>
      <c r="AG29" s="30">
        <f t="shared" si="13"/>
        <v>9330</v>
      </c>
      <c r="AH29" s="30">
        <f t="shared" si="14"/>
        <v>3110</v>
      </c>
      <c r="AI29" s="30">
        <f t="shared" si="15"/>
        <v>1555</v>
      </c>
      <c r="AK29" s="30">
        <f t="shared" si="16"/>
        <v>4.6573875802997859</v>
      </c>
      <c r="AL29" s="30">
        <f t="shared" si="17"/>
        <v>-1555</v>
      </c>
      <c r="AM29" s="30">
        <f t="shared" si="18"/>
        <v>1</v>
      </c>
      <c r="AO29" s="30">
        <f t="shared" si="19"/>
        <v>10875</v>
      </c>
      <c r="AP29" s="30">
        <f t="shared" si="20"/>
        <v>1549</v>
      </c>
      <c r="AQ29" s="30">
        <f t="shared" si="21"/>
        <v>775</v>
      </c>
      <c r="AS29" s="30">
        <v>25</v>
      </c>
      <c r="AT29" s="30">
        <f>角色属性!AD41</f>
        <v>4000</v>
      </c>
      <c r="AU29" s="30">
        <f>角色属性!AE41</f>
        <v>2000</v>
      </c>
      <c r="AV29" s="30">
        <f>角色属性!AH41</f>
        <v>12920</v>
      </c>
      <c r="AW29" s="30">
        <f>角色属性!AI41</f>
        <v>9000</v>
      </c>
      <c r="AX29" s="30">
        <f>角色属性!AL41</f>
        <v>3500</v>
      </c>
      <c r="AY29" s="30">
        <f>角色属性!AM41</f>
        <v>1500</v>
      </c>
      <c r="AZ29" s="30">
        <f>角色属性!AT41</f>
        <v>3500</v>
      </c>
      <c r="BA29" s="30">
        <f>角色属性!AU41</f>
        <v>2000</v>
      </c>
      <c r="BC29" s="30">
        <v>25</v>
      </c>
      <c r="BD29" s="96">
        <f t="shared" si="22"/>
        <v>4500</v>
      </c>
      <c r="BE29" s="35">
        <f t="shared" si="23"/>
        <v>2500</v>
      </c>
      <c r="BF29" s="97">
        <f t="shared" si="24"/>
        <v>500</v>
      </c>
      <c r="BG29" s="96">
        <f t="shared" si="25"/>
        <v>9500</v>
      </c>
      <c r="BH29" s="35">
        <f t="shared" si="26"/>
        <v>8000</v>
      </c>
      <c r="BI29" s="97">
        <f t="shared" si="27"/>
        <v>6000</v>
      </c>
      <c r="BJ29" s="96">
        <f t="shared" si="28"/>
        <v>2400</v>
      </c>
      <c r="BK29" s="35">
        <f t="shared" si="29"/>
        <v>6600</v>
      </c>
      <c r="BL29" s="97">
        <f t="shared" si="30"/>
        <v>10520</v>
      </c>
      <c r="BM29" s="96">
        <f t="shared" si="31"/>
        <v>5000</v>
      </c>
      <c r="BN29" s="35">
        <f t="shared" si="32"/>
        <v>3000</v>
      </c>
      <c r="BO29" s="97">
        <f t="shared" si="33"/>
        <v>1500</v>
      </c>
    </row>
    <row r="30" spans="2:67" x14ac:dyDescent="0.15">
      <c r="B30" s="30">
        <v>26</v>
      </c>
      <c r="C30" s="30">
        <f t="shared" si="5"/>
        <v>322</v>
      </c>
      <c r="D30" s="100" t="s">
        <v>640</v>
      </c>
      <c r="E30" s="100" t="s">
        <v>640</v>
      </c>
      <c r="F30" s="100" t="s">
        <v>640</v>
      </c>
      <c r="G30" s="100" t="s">
        <v>144</v>
      </c>
      <c r="H30" s="100" t="s">
        <v>640</v>
      </c>
      <c r="I30" s="100" t="s">
        <v>144</v>
      </c>
      <c r="J30" s="100" t="s">
        <v>640</v>
      </c>
      <c r="K30" s="100" t="s">
        <v>144</v>
      </c>
      <c r="L30" s="100" t="s">
        <v>144</v>
      </c>
      <c r="M30" s="30">
        <f t="shared" si="8"/>
        <v>232</v>
      </c>
      <c r="N30" s="30">
        <f>ROUNDUP(VLOOKUP(B30,角色属性!$E$17:$G$66,3)/VLOOKUP(IF(MOD(B30,2)=0,B30/2,(B30+1)/2),$B$5:$C$54,2,FALSE),0)</f>
        <v>266</v>
      </c>
      <c r="O30" s="100" t="s">
        <v>640</v>
      </c>
      <c r="AC30" s="30">
        <v>1</v>
      </c>
      <c r="AD30" s="30">
        <v>1</v>
      </c>
      <c r="AE30" s="30">
        <v>3</v>
      </c>
      <c r="AF30" s="30">
        <v>3</v>
      </c>
      <c r="AG30" s="30">
        <f t="shared" si="13"/>
        <v>9420</v>
      </c>
      <c r="AH30" s="30">
        <f t="shared" si="14"/>
        <v>3140</v>
      </c>
      <c r="AI30" s="30">
        <f t="shared" si="15"/>
        <v>1570</v>
      </c>
      <c r="AK30" s="30">
        <f t="shared" si="16"/>
        <v>4.5983086680761103</v>
      </c>
      <c r="AL30" s="30">
        <f t="shared" si="17"/>
        <v>-448.57142857142856</v>
      </c>
      <c r="AM30" s="30">
        <f t="shared" si="18"/>
        <v>1</v>
      </c>
      <c r="AO30" s="30">
        <f t="shared" si="19"/>
        <v>10875</v>
      </c>
      <c r="AP30" s="30">
        <f t="shared" si="20"/>
        <v>1549</v>
      </c>
      <c r="AQ30" s="30">
        <f t="shared" si="21"/>
        <v>775</v>
      </c>
      <c r="AS30" s="30">
        <v>26</v>
      </c>
      <c r="AT30" s="30">
        <f>角色属性!AD42</f>
        <v>4080</v>
      </c>
      <c r="AU30" s="30">
        <f>角色属性!AE42</f>
        <v>2060</v>
      </c>
      <c r="AV30" s="30">
        <f>角色属性!AH42</f>
        <v>13040</v>
      </c>
      <c r="AW30" s="30">
        <f>角色属性!AI42</f>
        <v>9040</v>
      </c>
      <c r="AX30" s="30">
        <f>角色属性!AL42</f>
        <v>3600</v>
      </c>
      <c r="AY30" s="30">
        <f>角色属性!AM42</f>
        <v>1540</v>
      </c>
      <c r="AZ30" s="30">
        <f>角色属性!AT42</f>
        <v>3560</v>
      </c>
      <c r="BA30" s="30">
        <f>角色属性!AU42</f>
        <v>2040</v>
      </c>
      <c r="BC30" s="30">
        <v>26</v>
      </c>
      <c r="BD30" s="96">
        <f t="shared" si="22"/>
        <v>4560</v>
      </c>
      <c r="BE30" s="35">
        <f t="shared" si="23"/>
        <v>2500</v>
      </c>
      <c r="BF30" s="97">
        <f t="shared" si="24"/>
        <v>480</v>
      </c>
      <c r="BG30" s="96">
        <f t="shared" si="25"/>
        <v>9540</v>
      </c>
      <c r="BH30" s="35">
        <f t="shared" si="26"/>
        <v>8000</v>
      </c>
      <c r="BI30" s="97">
        <f t="shared" si="27"/>
        <v>5940</v>
      </c>
      <c r="BJ30" s="96">
        <f t="shared" si="28"/>
        <v>2500</v>
      </c>
      <c r="BK30" s="35">
        <f t="shared" si="29"/>
        <v>6540</v>
      </c>
      <c r="BL30" s="97">
        <f t="shared" si="30"/>
        <v>10540</v>
      </c>
      <c r="BM30" s="96">
        <f t="shared" si="31"/>
        <v>5120</v>
      </c>
      <c r="BN30" s="35">
        <f t="shared" si="32"/>
        <v>3080</v>
      </c>
      <c r="BO30" s="97">
        <f t="shared" si="33"/>
        <v>1560</v>
      </c>
    </row>
    <row r="31" spans="2:67" x14ac:dyDescent="0.15">
      <c r="B31" s="30">
        <v>27</v>
      </c>
      <c r="C31" s="30">
        <f t="shared" si="5"/>
        <v>340</v>
      </c>
      <c r="D31" s="100" t="s">
        <v>640</v>
      </c>
      <c r="E31" s="100" t="s">
        <v>640</v>
      </c>
      <c r="F31" s="100" t="s">
        <v>640</v>
      </c>
      <c r="G31" s="100" t="s">
        <v>144</v>
      </c>
      <c r="H31" s="100" t="s">
        <v>640</v>
      </c>
      <c r="I31" s="100" t="s">
        <v>144</v>
      </c>
      <c r="J31" s="100" t="s">
        <v>640</v>
      </c>
      <c r="K31" s="100" t="s">
        <v>144</v>
      </c>
      <c r="L31" s="100" t="s">
        <v>144</v>
      </c>
      <c r="M31" s="30">
        <f t="shared" si="8"/>
        <v>241</v>
      </c>
      <c r="N31" s="30">
        <f>ROUNDUP(VLOOKUP(B31,角色属性!$E$17:$G$66,3)/VLOOKUP(IF(MOD(B31,2)=0,B31/2,(B31+1)/2),$B$5:$C$54,2,FALSE),0)</f>
        <v>293</v>
      </c>
      <c r="O31" s="100" t="s">
        <v>640</v>
      </c>
      <c r="AC31" s="30">
        <v>1</v>
      </c>
      <c r="AD31" s="30">
        <v>1</v>
      </c>
      <c r="AE31" s="30">
        <v>3</v>
      </c>
      <c r="AF31" s="30">
        <v>4</v>
      </c>
      <c r="AG31" s="30">
        <f t="shared" si="13"/>
        <v>9510</v>
      </c>
      <c r="AH31" s="30">
        <f t="shared" si="14"/>
        <v>3170</v>
      </c>
      <c r="AI31" s="30">
        <f t="shared" si="15"/>
        <v>1585</v>
      </c>
      <c r="AK31" s="30">
        <f t="shared" si="16"/>
        <v>4.5407098121085596</v>
      </c>
      <c r="AL31" s="30">
        <f t="shared" si="17"/>
        <v>-264.16666666666669</v>
      </c>
      <c r="AM31" s="30">
        <f t="shared" si="18"/>
        <v>1</v>
      </c>
      <c r="AO31" s="30">
        <f t="shared" si="19"/>
        <v>10875</v>
      </c>
      <c r="AP31" s="30">
        <f t="shared" si="20"/>
        <v>1549</v>
      </c>
      <c r="AQ31" s="30">
        <f t="shared" si="21"/>
        <v>775</v>
      </c>
      <c r="AS31" s="30">
        <v>27</v>
      </c>
      <c r="AT31" s="30">
        <f>角色属性!AD43</f>
        <v>4160</v>
      </c>
      <c r="AU31" s="30">
        <f>角色属性!AE43</f>
        <v>2120</v>
      </c>
      <c r="AV31" s="30">
        <f>角色属性!AH43</f>
        <v>13160</v>
      </c>
      <c r="AW31" s="30">
        <f>角色属性!AI43</f>
        <v>9080</v>
      </c>
      <c r="AX31" s="30">
        <f>角色属性!AL43</f>
        <v>3700</v>
      </c>
      <c r="AY31" s="30">
        <f>角色属性!AM43</f>
        <v>1580</v>
      </c>
      <c r="AZ31" s="30">
        <f>角色属性!AT43</f>
        <v>3620</v>
      </c>
      <c r="BA31" s="30">
        <f>角色属性!AU43</f>
        <v>2080</v>
      </c>
      <c r="BC31" s="30">
        <v>27</v>
      </c>
      <c r="BD31" s="96">
        <f t="shared" si="22"/>
        <v>4620</v>
      </c>
      <c r="BE31" s="35">
        <f t="shared" si="23"/>
        <v>2500</v>
      </c>
      <c r="BF31" s="97">
        <f t="shared" si="24"/>
        <v>460</v>
      </c>
      <c r="BG31" s="96">
        <f t="shared" si="25"/>
        <v>9580</v>
      </c>
      <c r="BH31" s="35">
        <f t="shared" si="26"/>
        <v>8000</v>
      </c>
      <c r="BI31" s="97">
        <f t="shared" si="27"/>
        <v>5880</v>
      </c>
      <c r="BJ31" s="96">
        <f t="shared" si="28"/>
        <v>2600</v>
      </c>
      <c r="BK31" s="35">
        <f t="shared" si="29"/>
        <v>6480</v>
      </c>
      <c r="BL31" s="97">
        <f t="shared" si="30"/>
        <v>10560</v>
      </c>
      <c r="BM31" s="96">
        <f t="shared" si="31"/>
        <v>5240</v>
      </c>
      <c r="BN31" s="35">
        <f t="shared" si="32"/>
        <v>3160</v>
      </c>
      <c r="BO31" s="97">
        <f t="shared" si="33"/>
        <v>1620</v>
      </c>
    </row>
    <row r="32" spans="2:67" x14ac:dyDescent="0.15">
      <c r="B32" s="30">
        <v>28</v>
      </c>
      <c r="C32" s="30">
        <f t="shared" si="5"/>
        <v>359</v>
      </c>
      <c r="D32" s="100" t="s">
        <v>640</v>
      </c>
      <c r="E32" s="100" t="s">
        <v>640</v>
      </c>
      <c r="F32" s="100" t="s">
        <v>640</v>
      </c>
      <c r="G32" s="100" t="s">
        <v>144</v>
      </c>
      <c r="H32" s="100" t="s">
        <v>640</v>
      </c>
      <c r="I32" s="100" t="s">
        <v>144</v>
      </c>
      <c r="J32" s="100" t="s">
        <v>640</v>
      </c>
      <c r="K32" s="100" t="s">
        <v>144</v>
      </c>
      <c r="L32" s="100" t="s">
        <v>144</v>
      </c>
      <c r="M32" s="30">
        <f t="shared" si="8"/>
        <v>250</v>
      </c>
      <c r="N32" s="30">
        <f>ROUNDUP(VLOOKUP(B32,角色属性!$E$17:$G$66,3)/VLOOKUP(IF(MOD(B32,2)=0,B32/2,(B32+1)/2),$B$5:$C$54,2,FALSE),0)</f>
        <v>321</v>
      </c>
      <c r="O32" s="100" t="s">
        <v>640</v>
      </c>
      <c r="AC32" s="30">
        <v>1</v>
      </c>
      <c r="AD32" s="30">
        <v>1</v>
      </c>
      <c r="AE32" s="30">
        <v>3</v>
      </c>
      <c r="AF32" s="30">
        <v>5</v>
      </c>
      <c r="AG32" s="30">
        <f t="shared" si="13"/>
        <v>9600</v>
      </c>
      <c r="AH32" s="30">
        <f t="shared" si="14"/>
        <v>3200</v>
      </c>
      <c r="AI32" s="30">
        <f t="shared" si="15"/>
        <v>1600</v>
      </c>
      <c r="AK32" s="30">
        <f t="shared" si="16"/>
        <v>4.4845360824742269</v>
      </c>
      <c r="AL32" s="30">
        <f t="shared" si="17"/>
        <v>-188.23529411764707</v>
      </c>
      <c r="AM32" s="30">
        <f t="shared" si="18"/>
        <v>1</v>
      </c>
      <c r="AO32" s="30">
        <f t="shared" si="19"/>
        <v>10875</v>
      </c>
      <c r="AP32" s="30">
        <f t="shared" si="20"/>
        <v>1549</v>
      </c>
      <c r="AQ32" s="30">
        <f t="shared" si="21"/>
        <v>775</v>
      </c>
      <c r="AS32" s="30">
        <v>28</v>
      </c>
      <c r="AT32" s="30">
        <f>角色属性!AD44</f>
        <v>4240</v>
      </c>
      <c r="AU32" s="30">
        <f>角色属性!AE44</f>
        <v>2180</v>
      </c>
      <c r="AV32" s="30">
        <f>角色属性!AH44</f>
        <v>13280</v>
      </c>
      <c r="AW32" s="30">
        <f>角色属性!AI44</f>
        <v>9120</v>
      </c>
      <c r="AX32" s="30">
        <f>角色属性!AL44</f>
        <v>3800</v>
      </c>
      <c r="AY32" s="30">
        <f>角色属性!AM44</f>
        <v>1620</v>
      </c>
      <c r="AZ32" s="30">
        <f>角色属性!AT44</f>
        <v>3680</v>
      </c>
      <c r="BA32" s="30">
        <f>角色属性!AU44</f>
        <v>2120</v>
      </c>
      <c r="BC32" s="30">
        <v>28</v>
      </c>
      <c r="BD32" s="96">
        <f t="shared" si="22"/>
        <v>4680</v>
      </c>
      <c r="BE32" s="35">
        <f t="shared" si="23"/>
        <v>2500</v>
      </c>
      <c r="BF32" s="97">
        <f t="shared" si="24"/>
        <v>440</v>
      </c>
      <c r="BG32" s="96">
        <f t="shared" si="25"/>
        <v>9620</v>
      </c>
      <c r="BH32" s="35">
        <f t="shared" si="26"/>
        <v>8000</v>
      </c>
      <c r="BI32" s="97">
        <f t="shared" si="27"/>
        <v>5820</v>
      </c>
      <c r="BJ32" s="96">
        <f t="shared" si="28"/>
        <v>2700</v>
      </c>
      <c r="BK32" s="35">
        <f t="shared" si="29"/>
        <v>6420</v>
      </c>
      <c r="BL32" s="97">
        <f t="shared" si="30"/>
        <v>10580</v>
      </c>
      <c r="BM32" s="96">
        <f t="shared" si="31"/>
        <v>5360</v>
      </c>
      <c r="BN32" s="35">
        <f t="shared" si="32"/>
        <v>3240</v>
      </c>
      <c r="BO32" s="97">
        <f t="shared" si="33"/>
        <v>1680</v>
      </c>
    </row>
    <row r="33" spans="2:67" x14ac:dyDescent="0.15">
      <c r="B33" s="30">
        <v>29</v>
      </c>
      <c r="C33" s="30">
        <f t="shared" si="5"/>
        <v>379</v>
      </c>
      <c r="D33" s="100" t="s">
        <v>640</v>
      </c>
      <c r="E33" s="100" t="s">
        <v>640</v>
      </c>
      <c r="F33" s="100" t="s">
        <v>640</v>
      </c>
      <c r="G33" s="100" t="s">
        <v>144</v>
      </c>
      <c r="H33" s="100" t="s">
        <v>640</v>
      </c>
      <c r="I33" s="100" t="s">
        <v>144</v>
      </c>
      <c r="J33" s="100" t="s">
        <v>640</v>
      </c>
      <c r="K33" s="100" t="s">
        <v>144</v>
      </c>
      <c r="L33" s="100" t="s">
        <v>144</v>
      </c>
      <c r="M33" s="30">
        <f t="shared" si="8"/>
        <v>259</v>
      </c>
      <c r="N33" s="30">
        <f>ROUNDUP(VLOOKUP(B33,角色属性!$E$17:$G$66,3)/VLOOKUP(IF(MOD(B33,2)=0,B33/2,(B33+1)/2),$B$5:$C$54,2,FALSE),0)</f>
        <v>351</v>
      </c>
      <c r="O33" s="100" t="s">
        <v>640</v>
      </c>
      <c r="AC33" s="30">
        <v>1</v>
      </c>
      <c r="AD33" s="30">
        <v>1</v>
      </c>
      <c r="AE33" s="30">
        <v>3</v>
      </c>
      <c r="AF33" s="30">
        <v>6</v>
      </c>
      <c r="AG33" s="30">
        <f t="shared" si="13"/>
        <v>9690</v>
      </c>
      <c r="AH33" s="30">
        <f t="shared" si="14"/>
        <v>3230</v>
      </c>
      <c r="AI33" s="30">
        <f t="shared" si="15"/>
        <v>1615</v>
      </c>
      <c r="AK33" s="30">
        <f t="shared" si="16"/>
        <v>4.4297352342158858</v>
      </c>
      <c r="AL33" s="30">
        <f t="shared" si="17"/>
        <v>-146.81818181818181</v>
      </c>
      <c r="AM33" s="30">
        <f t="shared" si="18"/>
        <v>1</v>
      </c>
      <c r="AO33" s="30">
        <f t="shared" si="19"/>
        <v>10875</v>
      </c>
      <c r="AP33" s="30">
        <f t="shared" si="20"/>
        <v>1549</v>
      </c>
      <c r="AQ33" s="30">
        <f t="shared" si="21"/>
        <v>775</v>
      </c>
      <c r="AS33" s="30">
        <v>29</v>
      </c>
      <c r="AT33" s="30">
        <f>角色属性!AD45</f>
        <v>4320</v>
      </c>
      <c r="AU33" s="30">
        <f>角色属性!AE45</f>
        <v>2240</v>
      </c>
      <c r="AV33" s="30">
        <f>角色属性!AH45</f>
        <v>13400</v>
      </c>
      <c r="AW33" s="30">
        <f>角色属性!AI45</f>
        <v>9160</v>
      </c>
      <c r="AX33" s="30">
        <f>角色属性!AL45</f>
        <v>3900</v>
      </c>
      <c r="AY33" s="30">
        <f>角色属性!AM45</f>
        <v>1660</v>
      </c>
      <c r="AZ33" s="30">
        <f>角色属性!AT45</f>
        <v>3740</v>
      </c>
      <c r="BA33" s="30">
        <f>角色属性!AU45</f>
        <v>2160</v>
      </c>
      <c r="BC33" s="30">
        <v>29</v>
      </c>
      <c r="BD33" s="96">
        <f t="shared" si="22"/>
        <v>4740</v>
      </c>
      <c r="BE33" s="35">
        <f t="shared" si="23"/>
        <v>2500</v>
      </c>
      <c r="BF33" s="97">
        <f t="shared" si="24"/>
        <v>420</v>
      </c>
      <c r="BG33" s="96">
        <f t="shared" si="25"/>
        <v>9660</v>
      </c>
      <c r="BH33" s="35">
        <f t="shared" si="26"/>
        <v>8000</v>
      </c>
      <c r="BI33" s="97">
        <f t="shared" si="27"/>
        <v>5760</v>
      </c>
      <c r="BJ33" s="96">
        <f t="shared" si="28"/>
        <v>2800</v>
      </c>
      <c r="BK33" s="35">
        <f t="shared" si="29"/>
        <v>6360</v>
      </c>
      <c r="BL33" s="97">
        <f t="shared" si="30"/>
        <v>10600</v>
      </c>
      <c r="BM33" s="96">
        <f t="shared" si="31"/>
        <v>5480</v>
      </c>
      <c r="BN33" s="35">
        <f t="shared" si="32"/>
        <v>3320</v>
      </c>
      <c r="BO33" s="97">
        <f t="shared" si="33"/>
        <v>1740</v>
      </c>
    </row>
    <row r="34" spans="2:67" x14ac:dyDescent="0.15">
      <c r="B34" s="30">
        <v>30</v>
      </c>
      <c r="C34" s="30">
        <f t="shared" si="5"/>
        <v>399</v>
      </c>
      <c r="D34" s="100" t="s">
        <v>640</v>
      </c>
      <c r="E34" s="100" t="s">
        <v>640</v>
      </c>
      <c r="F34" s="100" t="s">
        <v>640</v>
      </c>
      <c r="G34" s="100" t="s">
        <v>144</v>
      </c>
      <c r="H34" s="100" t="s">
        <v>640</v>
      </c>
      <c r="I34" s="100" t="s">
        <v>144</v>
      </c>
      <c r="J34" s="100" t="s">
        <v>640</v>
      </c>
      <c r="K34" s="100" t="s">
        <v>144</v>
      </c>
      <c r="L34" s="100" t="s">
        <v>144</v>
      </c>
      <c r="M34" s="30">
        <f t="shared" si="8"/>
        <v>268</v>
      </c>
      <c r="N34" s="30">
        <f>ROUNDUP(VLOOKUP(B34,角色属性!$E$17:$G$66,3)/VLOOKUP(IF(MOD(B34,2)=0,B34/2,(B34+1)/2),$B$5:$C$54,2,FALSE),0)</f>
        <v>383</v>
      </c>
      <c r="O34" s="100" t="s">
        <v>640</v>
      </c>
      <c r="AC34" s="30">
        <v>1</v>
      </c>
      <c r="AD34" s="30">
        <v>1</v>
      </c>
      <c r="AE34" s="30">
        <v>3</v>
      </c>
      <c r="AF34" s="30">
        <v>7</v>
      </c>
      <c r="AG34" s="30">
        <f t="shared" si="13"/>
        <v>9780</v>
      </c>
      <c r="AH34" s="30">
        <f t="shared" si="14"/>
        <v>3260</v>
      </c>
      <c r="AI34" s="30">
        <f t="shared" si="15"/>
        <v>1630</v>
      </c>
      <c r="AK34" s="30">
        <f t="shared" si="16"/>
        <v>4.3762575452716295</v>
      </c>
      <c r="AL34" s="30">
        <f t="shared" si="17"/>
        <v>-120.74074074074075</v>
      </c>
      <c r="AM34" s="30">
        <f t="shared" si="18"/>
        <v>1</v>
      </c>
      <c r="AO34" s="30">
        <f t="shared" si="19"/>
        <v>10875</v>
      </c>
      <c r="AP34" s="30">
        <f t="shared" si="20"/>
        <v>1549</v>
      </c>
      <c r="AQ34" s="30">
        <f t="shared" si="21"/>
        <v>775</v>
      </c>
      <c r="AS34" s="30">
        <v>30</v>
      </c>
      <c r="AT34" s="30">
        <f>角色属性!AD46</f>
        <v>4400</v>
      </c>
      <c r="AU34" s="30">
        <f>角色属性!AE46</f>
        <v>2300</v>
      </c>
      <c r="AV34" s="30">
        <f>角色属性!AH46</f>
        <v>13520</v>
      </c>
      <c r="AW34" s="30">
        <f>角色属性!AI46</f>
        <v>9200</v>
      </c>
      <c r="AX34" s="30">
        <f>角色属性!AL46</f>
        <v>4000</v>
      </c>
      <c r="AY34" s="30">
        <f>角色属性!AM46</f>
        <v>1700</v>
      </c>
      <c r="AZ34" s="30">
        <f>角色属性!AT46</f>
        <v>3800</v>
      </c>
      <c r="BA34" s="30">
        <f>角色属性!AU46</f>
        <v>2200</v>
      </c>
      <c r="BC34" s="30">
        <v>30</v>
      </c>
      <c r="BD34" s="96">
        <f t="shared" si="22"/>
        <v>4800</v>
      </c>
      <c r="BE34" s="35">
        <f t="shared" si="23"/>
        <v>2500</v>
      </c>
      <c r="BF34" s="97">
        <f t="shared" si="24"/>
        <v>400</v>
      </c>
      <c r="BG34" s="96">
        <f t="shared" si="25"/>
        <v>9700</v>
      </c>
      <c r="BH34" s="35">
        <f t="shared" si="26"/>
        <v>8000</v>
      </c>
      <c r="BI34" s="97">
        <f t="shared" si="27"/>
        <v>5700</v>
      </c>
      <c r="BJ34" s="96">
        <f t="shared" si="28"/>
        <v>2900</v>
      </c>
      <c r="BK34" s="35">
        <f t="shared" si="29"/>
        <v>6300</v>
      </c>
      <c r="BL34" s="97">
        <f t="shared" si="30"/>
        <v>10620</v>
      </c>
      <c r="BM34" s="96">
        <f t="shared" si="31"/>
        <v>5600</v>
      </c>
      <c r="BN34" s="35">
        <f t="shared" si="32"/>
        <v>3400</v>
      </c>
      <c r="BO34" s="97">
        <f t="shared" si="33"/>
        <v>1800</v>
      </c>
    </row>
    <row r="35" spans="2:67" x14ac:dyDescent="0.15">
      <c r="B35" s="30">
        <v>31</v>
      </c>
      <c r="C35" s="30">
        <f t="shared" si="5"/>
        <v>419</v>
      </c>
      <c r="D35" s="100" t="s">
        <v>640</v>
      </c>
      <c r="E35" s="100" t="s">
        <v>640</v>
      </c>
      <c r="F35" s="100" t="s">
        <v>640</v>
      </c>
      <c r="G35" s="100" t="s">
        <v>144</v>
      </c>
      <c r="H35" s="100" t="s">
        <v>640</v>
      </c>
      <c r="I35" s="100" t="s">
        <v>144</v>
      </c>
      <c r="J35" s="100" t="s">
        <v>640</v>
      </c>
      <c r="K35" s="100" t="s">
        <v>144</v>
      </c>
      <c r="L35" s="100" t="s">
        <v>144</v>
      </c>
      <c r="M35" s="30">
        <f t="shared" si="8"/>
        <v>277</v>
      </c>
      <c r="N35" s="30">
        <f>ROUNDUP(VLOOKUP(B35,角色属性!$E$17:$G$66,3)/VLOOKUP(IF(MOD(B35,2)=0,B35/2,(B35+1)/2),$B$5:$C$54,2,FALSE),0)</f>
        <v>416</v>
      </c>
      <c r="O35" s="100" t="s">
        <v>640</v>
      </c>
      <c r="AC35" s="30">
        <v>1</v>
      </c>
      <c r="AD35" s="30">
        <v>1</v>
      </c>
      <c r="AE35" s="30">
        <v>3</v>
      </c>
      <c r="AF35" s="30">
        <v>8</v>
      </c>
      <c r="AG35" s="30">
        <f t="shared" si="13"/>
        <v>9870</v>
      </c>
      <c r="AH35" s="30">
        <f t="shared" si="14"/>
        <v>3290</v>
      </c>
      <c r="AI35" s="30">
        <f t="shared" si="15"/>
        <v>1645</v>
      </c>
      <c r="AK35" s="30">
        <f t="shared" si="16"/>
        <v>4.324055666003976</v>
      </c>
      <c r="AL35" s="30">
        <f t="shared" si="17"/>
        <v>-102.8125</v>
      </c>
      <c r="AM35" s="30">
        <f t="shared" si="18"/>
        <v>1</v>
      </c>
      <c r="AO35" s="30">
        <f t="shared" si="19"/>
        <v>10875</v>
      </c>
      <c r="AP35" s="30">
        <f t="shared" si="20"/>
        <v>1549</v>
      </c>
      <c r="AQ35" s="30">
        <f t="shared" si="21"/>
        <v>775</v>
      </c>
      <c r="AS35" s="30">
        <v>31</v>
      </c>
      <c r="AT35" s="30">
        <f>角色属性!AD47</f>
        <v>4480</v>
      </c>
      <c r="AU35" s="30">
        <f>角色属性!AE47</f>
        <v>2360</v>
      </c>
      <c r="AV35" s="30">
        <f>角色属性!AH47</f>
        <v>13640</v>
      </c>
      <c r="AW35" s="30">
        <f>角色属性!AI47</f>
        <v>9240</v>
      </c>
      <c r="AX35" s="30">
        <f>角色属性!AL47</f>
        <v>4100</v>
      </c>
      <c r="AY35" s="30">
        <f>角色属性!AM47</f>
        <v>1740</v>
      </c>
      <c r="AZ35" s="30">
        <f>角色属性!AT47</f>
        <v>3860</v>
      </c>
      <c r="BA35" s="30">
        <f>角色属性!AU47</f>
        <v>2240</v>
      </c>
      <c r="BC35" s="30">
        <v>31</v>
      </c>
      <c r="BD35" s="96">
        <f t="shared" si="22"/>
        <v>4860</v>
      </c>
      <c r="BE35" s="35">
        <f t="shared" si="23"/>
        <v>2500</v>
      </c>
      <c r="BF35" s="97">
        <f t="shared" si="24"/>
        <v>380</v>
      </c>
      <c r="BG35" s="96">
        <f t="shared" si="25"/>
        <v>9740</v>
      </c>
      <c r="BH35" s="35">
        <f t="shared" si="26"/>
        <v>8000</v>
      </c>
      <c r="BI35" s="97">
        <f t="shared" si="27"/>
        <v>5640</v>
      </c>
      <c r="BJ35" s="96">
        <f t="shared" si="28"/>
        <v>3000</v>
      </c>
      <c r="BK35" s="35">
        <f t="shared" si="29"/>
        <v>6240</v>
      </c>
      <c r="BL35" s="97">
        <f t="shared" si="30"/>
        <v>10640</v>
      </c>
      <c r="BM35" s="96">
        <f t="shared" si="31"/>
        <v>5720</v>
      </c>
      <c r="BN35" s="35">
        <f t="shared" si="32"/>
        <v>3480</v>
      </c>
      <c r="BO35" s="97">
        <f t="shared" si="33"/>
        <v>1860</v>
      </c>
    </row>
    <row r="36" spans="2:67" x14ac:dyDescent="0.15">
      <c r="B36" s="30">
        <v>32</v>
      </c>
      <c r="C36" s="30">
        <f t="shared" si="5"/>
        <v>440</v>
      </c>
      <c r="D36" s="100" t="s">
        <v>640</v>
      </c>
      <c r="E36" s="100" t="s">
        <v>640</v>
      </c>
      <c r="F36" s="100" t="s">
        <v>640</v>
      </c>
      <c r="G36" s="100" t="s">
        <v>144</v>
      </c>
      <c r="H36" s="100" t="s">
        <v>640</v>
      </c>
      <c r="I36" s="100" t="s">
        <v>144</v>
      </c>
      <c r="J36" s="100" t="s">
        <v>640</v>
      </c>
      <c r="K36" s="100" t="s">
        <v>144</v>
      </c>
      <c r="L36" s="100" t="s">
        <v>144</v>
      </c>
      <c r="M36" s="30">
        <f t="shared" si="8"/>
        <v>286</v>
      </c>
      <c r="N36" s="30">
        <f>ROUNDUP(VLOOKUP(B36,角色属性!$E$17:$G$66,3)/VLOOKUP(IF(MOD(B36,2)=0,B36/2,(B36+1)/2),$B$5:$C$54,2,FALSE),0)</f>
        <v>451</v>
      </c>
      <c r="O36" s="100" t="s">
        <v>640</v>
      </c>
      <c r="AC36" s="30">
        <v>1</v>
      </c>
      <c r="AD36" s="30">
        <v>1</v>
      </c>
      <c r="AE36" s="30">
        <v>3</v>
      </c>
      <c r="AF36" s="30">
        <v>9</v>
      </c>
      <c r="AG36" s="30">
        <f t="shared" si="13"/>
        <v>9960</v>
      </c>
      <c r="AH36" s="30">
        <f t="shared" si="14"/>
        <v>3320</v>
      </c>
      <c r="AI36" s="30">
        <f t="shared" si="15"/>
        <v>1660</v>
      </c>
      <c r="AK36" s="30">
        <f t="shared" si="16"/>
        <v>4.2730844793713167</v>
      </c>
      <c r="AL36" s="30">
        <f t="shared" si="17"/>
        <v>-89.729729729729726</v>
      </c>
      <c r="AM36" s="30">
        <f t="shared" si="18"/>
        <v>1</v>
      </c>
      <c r="AO36" s="30">
        <f t="shared" si="19"/>
        <v>10875</v>
      </c>
      <c r="AP36" s="30">
        <f t="shared" si="20"/>
        <v>1549</v>
      </c>
      <c r="AQ36" s="30">
        <f t="shared" si="21"/>
        <v>775</v>
      </c>
      <c r="AS36" s="30">
        <v>32</v>
      </c>
      <c r="AT36" s="30">
        <f>角色属性!AD48</f>
        <v>4560</v>
      </c>
      <c r="AU36" s="30">
        <f>角色属性!AE48</f>
        <v>2420</v>
      </c>
      <c r="AV36" s="30">
        <f>角色属性!AH48</f>
        <v>13760</v>
      </c>
      <c r="AW36" s="30">
        <f>角色属性!AI48</f>
        <v>9280</v>
      </c>
      <c r="AX36" s="30">
        <f>角色属性!AL48</f>
        <v>4200</v>
      </c>
      <c r="AY36" s="30">
        <f>角色属性!AM48</f>
        <v>1780</v>
      </c>
      <c r="AZ36" s="30">
        <f>角色属性!AT48</f>
        <v>3920</v>
      </c>
      <c r="BA36" s="30">
        <f>角色属性!AU48</f>
        <v>2280</v>
      </c>
      <c r="BC36" s="30">
        <v>32</v>
      </c>
      <c r="BD36" s="96">
        <f t="shared" si="22"/>
        <v>4920</v>
      </c>
      <c r="BE36" s="35">
        <f t="shared" si="23"/>
        <v>2500</v>
      </c>
      <c r="BF36" s="97">
        <f t="shared" si="24"/>
        <v>360</v>
      </c>
      <c r="BG36" s="96">
        <f t="shared" si="25"/>
        <v>9780</v>
      </c>
      <c r="BH36" s="35">
        <f t="shared" si="26"/>
        <v>8000</v>
      </c>
      <c r="BI36" s="97">
        <f t="shared" si="27"/>
        <v>5580</v>
      </c>
      <c r="BJ36" s="96">
        <f t="shared" si="28"/>
        <v>3100</v>
      </c>
      <c r="BK36" s="35">
        <f t="shared" si="29"/>
        <v>6180</v>
      </c>
      <c r="BL36" s="97">
        <f t="shared" si="30"/>
        <v>10660</v>
      </c>
      <c r="BM36" s="96">
        <f t="shared" si="31"/>
        <v>5840</v>
      </c>
      <c r="BN36" s="35">
        <f t="shared" si="32"/>
        <v>3560</v>
      </c>
      <c r="BO36" s="97">
        <f t="shared" si="33"/>
        <v>1920</v>
      </c>
    </row>
    <row r="37" spans="2:67" x14ac:dyDescent="0.15">
      <c r="B37" s="30">
        <v>33</v>
      </c>
      <c r="C37" s="30">
        <f t="shared" si="5"/>
        <v>461</v>
      </c>
      <c r="D37" s="100" t="s">
        <v>640</v>
      </c>
      <c r="E37" s="100" t="s">
        <v>640</v>
      </c>
      <c r="F37" s="100" t="s">
        <v>640</v>
      </c>
      <c r="G37" s="100" t="s">
        <v>144</v>
      </c>
      <c r="H37" s="100" t="s">
        <v>640</v>
      </c>
      <c r="I37" s="100" t="s">
        <v>144</v>
      </c>
      <c r="J37" s="100" t="s">
        <v>640</v>
      </c>
      <c r="K37" s="100" t="s">
        <v>144</v>
      </c>
      <c r="L37" s="100" t="s">
        <v>144</v>
      </c>
      <c r="M37" s="30">
        <f t="shared" si="8"/>
        <v>295</v>
      </c>
      <c r="N37" s="30">
        <f>ROUNDUP(VLOOKUP(B37,角色属性!$E$17:$G$66,3)/VLOOKUP(IF(MOD(B37,2)=0,B37/2,(B37+1)/2),$B$5:$C$54,2,FALSE),0)</f>
        <v>488</v>
      </c>
      <c r="O37" s="100" t="s">
        <v>640</v>
      </c>
      <c r="AC37" s="30">
        <v>1</v>
      </c>
      <c r="AD37" s="30">
        <v>1</v>
      </c>
      <c r="AE37" s="30">
        <v>3</v>
      </c>
      <c r="AF37" s="30">
        <v>10</v>
      </c>
      <c r="AG37" s="30">
        <f t="shared" si="13"/>
        <v>10050</v>
      </c>
      <c r="AH37" s="30">
        <f t="shared" si="14"/>
        <v>3350</v>
      </c>
      <c r="AI37" s="30">
        <f t="shared" si="15"/>
        <v>1675</v>
      </c>
      <c r="AK37" s="30">
        <f t="shared" si="16"/>
        <v>4.2233009708737868</v>
      </c>
      <c r="AL37" s="30">
        <f t="shared" si="17"/>
        <v>-79.761904761904759</v>
      </c>
      <c r="AM37" s="30">
        <f t="shared" si="18"/>
        <v>1</v>
      </c>
      <c r="AO37" s="30">
        <f t="shared" si="19"/>
        <v>10875</v>
      </c>
      <c r="AP37" s="30">
        <f t="shared" si="20"/>
        <v>1549</v>
      </c>
      <c r="AQ37" s="30">
        <f t="shared" si="21"/>
        <v>775</v>
      </c>
      <c r="AS37" s="30">
        <v>33</v>
      </c>
      <c r="AT37" s="30">
        <f>角色属性!AD49</f>
        <v>4640</v>
      </c>
      <c r="AU37" s="30">
        <f>角色属性!AE49</f>
        <v>2480</v>
      </c>
      <c r="AV37" s="30">
        <f>角色属性!AH49</f>
        <v>13880</v>
      </c>
      <c r="AW37" s="30">
        <f>角色属性!AI49</f>
        <v>9320</v>
      </c>
      <c r="AX37" s="30">
        <f>角色属性!AL49</f>
        <v>4300</v>
      </c>
      <c r="AY37" s="30">
        <f>角色属性!AM49</f>
        <v>1820</v>
      </c>
      <c r="AZ37" s="30">
        <f>角色属性!AT49</f>
        <v>3980</v>
      </c>
      <c r="BA37" s="30">
        <f>角色属性!AU49</f>
        <v>2320</v>
      </c>
      <c r="BC37" s="30">
        <v>33</v>
      </c>
      <c r="BD37" s="96">
        <f t="shared" si="22"/>
        <v>4980</v>
      </c>
      <c r="BE37" s="35">
        <f t="shared" si="23"/>
        <v>2500</v>
      </c>
      <c r="BF37" s="97">
        <f t="shared" si="24"/>
        <v>340</v>
      </c>
      <c r="BG37" s="96">
        <f t="shared" si="25"/>
        <v>9820</v>
      </c>
      <c r="BH37" s="35">
        <f t="shared" si="26"/>
        <v>8000</v>
      </c>
      <c r="BI37" s="97">
        <f t="shared" si="27"/>
        <v>5520</v>
      </c>
      <c r="BJ37" s="96">
        <f t="shared" si="28"/>
        <v>3200</v>
      </c>
      <c r="BK37" s="35">
        <f t="shared" si="29"/>
        <v>6120</v>
      </c>
      <c r="BL37" s="97">
        <f t="shared" si="30"/>
        <v>10680</v>
      </c>
      <c r="BM37" s="96">
        <f t="shared" si="31"/>
        <v>5960</v>
      </c>
      <c r="BN37" s="35">
        <f t="shared" si="32"/>
        <v>3640</v>
      </c>
      <c r="BO37" s="97">
        <f t="shared" si="33"/>
        <v>1980</v>
      </c>
    </row>
    <row r="38" spans="2:67" x14ac:dyDescent="0.15">
      <c r="B38" s="30">
        <v>34</v>
      </c>
      <c r="C38" s="30">
        <f t="shared" si="5"/>
        <v>483</v>
      </c>
      <c r="D38" s="100" t="s">
        <v>640</v>
      </c>
      <c r="E38" s="100" t="s">
        <v>640</v>
      </c>
      <c r="F38" s="100" t="s">
        <v>640</v>
      </c>
      <c r="G38" s="100" t="s">
        <v>144</v>
      </c>
      <c r="H38" s="100" t="s">
        <v>640</v>
      </c>
      <c r="I38" s="100" t="s">
        <v>144</v>
      </c>
      <c r="J38" s="100" t="s">
        <v>640</v>
      </c>
      <c r="K38" s="100" t="s">
        <v>144</v>
      </c>
      <c r="L38" s="100" t="s">
        <v>144</v>
      </c>
      <c r="M38" s="30">
        <f t="shared" si="8"/>
        <v>304</v>
      </c>
      <c r="N38" s="30">
        <f>ROUNDUP(VLOOKUP(B38,角色属性!$E$17:$G$66,3)/VLOOKUP(IF(MOD(B38,2)=0,B38/2,(B38+1)/2),$B$5:$C$54,2,FALSE),0)</f>
        <v>527</v>
      </c>
      <c r="O38" s="100" t="s">
        <v>640</v>
      </c>
      <c r="AC38" s="30">
        <v>1</v>
      </c>
      <c r="AD38" s="30">
        <v>1</v>
      </c>
      <c r="AE38" s="30">
        <v>4</v>
      </c>
      <c r="AF38" s="30">
        <v>0</v>
      </c>
      <c r="AG38" s="30">
        <f t="shared" si="13"/>
        <v>9450</v>
      </c>
      <c r="AH38" s="30">
        <f t="shared" si="14"/>
        <v>3150</v>
      </c>
      <c r="AI38" s="30">
        <f t="shared" si="15"/>
        <v>1575</v>
      </c>
      <c r="AK38" s="30">
        <f t="shared" si="16"/>
        <v>4.5789473684210522</v>
      </c>
      <c r="AL38" s="30">
        <f t="shared" si="17"/>
        <v>-363.46153846153845</v>
      </c>
      <c r="AM38" s="30">
        <f t="shared" si="18"/>
        <v>1</v>
      </c>
      <c r="AO38" s="30">
        <f t="shared" si="19"/>
        <v>10875</v>
      </c>
      <c r="AP38" s="30">
        <f t="shared" si="20"/>
        <v>1549</v>
      </c>
      <c r="AQ38" s="30">
        <f t="shared" si="21"/>
        <v>775</v>
      </c>
      <c r="AS38" s="30">
        <v>34</v>
      </c>
      <c r="AT38" s="30">
        <f>角色属性!AD50</f>
        <v>4720</v>
      </c>
      <c r="AU38" s="30">
        <f>角色属性!AE50</f>
        <v>2540</v>
      </c>
      <c r="AV38" s="30">
        <f>角色属性!AH50</f>
        <v>14000</v>
      </c>
      <c r="AW38" s="30">
        <f>角色属性!AI50</f>
        <v>9360</v>
      </c>
      <c r="AX38" s="30">
        <f>角色属性!AL50</f>
        <v>4400</v>
      </c>
      <c r="AY38" s="30">
        <f>角色属性!AM50</f>
        <v>1860</v>
      </c>
      <c r="AZ38" s="30">
        <f>角色属性!AT50</f>
        <v>4040</v>
      </c>
      <c r="BA38" s="30">
        <f>角色属性!AU50</f>
        <v>2360</v>
      </c>
      <c r="BC38" s="30">
        <v>34</v>
      </c>
      <c r="BD38" s="96">
        <f t="shared" si="22"/>
        <v>5040</v>
      </c>
      <c r="BE38" s="35">
        <f t="shared" si="23"/>
        <v>2500</v>
      </c>
      <c r="BF38" s="97">
        <f t="shared" si="24"/>
        <v>320</v>
      </c>
      <c r="BG38" s="96">
        <f t="shared" si="25"/>
        <v>9860</v>
      </c>
      <c r="BH38" s="35">
        <f t="shared" si="26"/>
        <v>8000</v>
      </c>
      <c r="BI38" s="97">
        <f t="shared" si="27"/>
        <v>5460</v>
      </c>
      <c r="BJ38" s="96">
        <f t="shared" si="28"/>
        <v>3300</v>
      </c>
      <c r="BK38" s="35">
        <f t="shared" si="29"/>
        <v>6060</v>
      </c>
      <c r="BL38" s="97">
        <f t="shared" si="30"/>
        <v>10700</v>
      </c>
      <c r="BM38" s="96">
        <f t="shared" si="31"/>
        <v>6080</v>
      </c>
      <c r="BN38" s="35">
        <f t="shared" si="32"/>
        <v>3720</v>
      </c>
      <c r="BO38" s="97">
        <f t="shared" si="33"/>
        <v>2040</v>
      </c>
    </row>
    <row r="39" spans="2:67" x14ac:dyDescent="0.15">
      <c r="B39" s="30">
        <v>35</v>
      </c>
      <c r="C39" s="30">
        <f t="shared" si="5"/>
        <v>505</v>
      </c>
      <c r="D39" s="100" t="s">
        <v>640</v>
      </c>
      <c r="E39" s="100" t="s">
        <v>640</v>
      </c>
      <c r="F39" s="100" t="s">
        <v>640</v>
      </c>
      <c r="G39" s="100" t="s">
        <v>144</v>
      </c>
      <c r="H39" s="100" t="s">
        <v>640</v>
      </c>
      <c r="I39" s="100" t="s">
        <v>144</v>
      </c>
      <c r="J39" s="100" t="s">
        <v>640</v>
      </c>
      <c r="K39" s="100" t="s">
        <v>144</v>
      </c>
      <c r="L39" s="100" t="s">
        <v>144</v>
      </c>
      <c r="M39" s="30">
        <f t="shared" si="8"/>
        <v>313</v>
      </c>
      <c r="N39" s="30">
        <f>ROUNDUP(VLOOKUP(B39,角色属性!$E$17:$G$66,3)/VLOOKUP(IF(MOD(B39,2)=0,B39/2,(B39+1)/2),$B$5:$C$54,2,FALSE),0)</f>
        <v>567</v>
      </c>
      <c r="O39" s="100" t="s">
        <v>640</v>
      </c>
      <c r="AC39" s="30">
        <v>1</v>
      </c>
      <c r="AD39" s="30">
        <v>1</v>
      </c>
      <c r="AE39" s="30">
        <v>4</v>
      </c>
      <c r="AF39" s="30">
        <v>1</v>
      </c>
      <c r="AG39" s="30">
        <f t="shared" si="13"/>
        <v>9570</v>
      </c>
      <c r="AH39" s="30">
        <f t="shared" si="14"/>
        <v>3190</v>
      </c>
      <c r="AI39" s="30">
        <f t="shared" si="15"/>
        <v>1595</v>
      </c>
      <c r="AK39" s="30">
        <f t="shared" si="16"/>
        <v>4.5031055900621118</v>
      </c>
      <c r="AL39" s="30">
        <f t="shared" si="17"/>
        <v>-208.04347826086956</v>
      </c>
      <c r="AM39" s="30">
        <f t="shared" si="18"/>
        <v>1</v>
      </c>
      <c r="AO39" s="30">
        <f t="shared" si="19"/>
        <v>10875</v>
      </c>
      <c r="AP39" s="30">
        <f t="shared" si="20"/>
        <v>1549</v>
      </c>
      <c r="AQ39" s="30">
        <f t="shared" si="21"/>
        <v>775</v>
      </c>
      <c r="AS39" s="30">
        <v>35</v>
      </c>
      <c r="AT39" s="30">
        <f>角色属性!AD51</f>
        <v>4800</v>
      </c>
      <c r="AU39" s="30">
        <f>角色属性!AE51</f>
        <v>2600</v>
      </c>
      <c r="AV39" s="30">
        <f>角色属性!AH51</f>
        <v>14120</v>
      </c>
      <c r="AW39" s="30">
        <f>角色属性!AI51</f>
        <v>9400</v>
      </c>
      <c r="AX39" s="30">
        <f>角色属性!AL51</f>
        <v>4500</v>
      </c>
      <c r="AY39" s="30">
        <f>角色属性!AM51</f>
        <v>1900</v>
      </c>
      <c r="AZ39" s="30">
        <f>角色属性!AT51</f>
        <v>4100</v>
      </c>
      <c r="BA39" s="30">
        <f>角色属性!AU51</f>
        <v>2400</v>
      </c>
      <c r="BC39" s="30">
        <v>35</v>
      </c>
      <c r="BD39" s="96">
        <f t="shared" si="22"/>
        <v>5100</v>
      </c>
      <c r="BE39" s="35">
        <f t="shared" si="23"/>
        <v>2500</v>
      </c>
      <c r="BF39" s="97">
        <f t="shared" si="24"/>
        <v>300</v>
      </c>
      <c r="BG39" s="96">
        <f t="shared" si="25"/>
        <v>9900</v>
      </c>
      <c r="BH39" s="35">
        <f t="shared" si="26"/>
        <v>8000</v>
      </c>
      <c r="BI39" s="97">
        <f t="shared" si="27"/>
        <v>5400</v>
      </c>
      <c r="BJ39" s="96">
        <f t="shared" si="28"/>
        <v>3400</v>
      </c>
      <c r="BK39" s="35">
        <f t="shared" si="29"/>
        <v>6000</v>
      </c>
      <c r="BL39" s="97">
        <f t="shared" si="30"/>
        <v>10720</v>
      </c>
      <c r="BM39" s="96">
        <f t="shared" si="31"/>
        <v>6200</v>
      </c>
      <c r="BN39" s="35">
        <f t="shared" si="32"/>
        <v>3800</v>
      </c>
      <c r="BO39" s="97">
        <f t="shared" si="33"/>
        <v>2100</v>
      </c>
    </row>
    <row r="40" spans="2:67" x14ac:dyDescent="0.15">
      <c r="B40" s="30">
        <v>36</v>
      </c>
      <c r="C40" s="30">
        <f t="shared" si="5"/>
        <v>528</v>
      </c>
      <c r="D40" s="100" t="s">
        <v>640</v>
      </c>
      <c r="E40" s="100" t="s">
        <v>640</v>
      </c>
      <c r="F40" s="100" t="s">
        <v>640</v>
      </c>
      <c r="G40" s="100" t="s">
        <v>144</v>
      </c>
      <c r="H40" s="100" t="s">
        <v>640</v>
      </c>
      <c r="I40" s="100" t="s">
        <v>144</v>
      </c>
      <c r="J40" s="100" t="s">
        <v>640</v>
      </c>
      <c r="K40" s="100" t="s">
        <v>144</v>
      </c>
      <c r="L40" s="100" t="s">
        <v>144</v>
      </c>
      <c r="M40" s="30">
        <f t="shared" si="8"/>
        <v>322</v>
      </c>
      <c r="N40" s="30">
        <f>ROUNDUP(VLOOKUP(B40,角色属性!$E$17:$G$66,3)/VLOOKUP(IF(MOD(B40,2)=0,B40/2,(B40+1)/2),$B$5:$C$54,2,FALSE),0)</f>
        <v>609</v>
      </c>
      <c r="O40" s="100" t="s">
        <v>640</v>
      </c>
      <c r="AC40" s="30">
        <v>1</v>
      </c>
      <c r="AD40" s="30">
        <v>1</v>
      </c>
      <c r="AE40" s="30">
        <v>4</v>
      </c>
      <c r="AF40" s="30">
        <v>2</v>
      </c>
      <c r="AG40" s="30">
        <f t="shared" si="13"/>
        <v>9690</v>
      </c>
      <c r="AH40" s="30">
        <f t="shared" si="14"/>
        <v>3230</v>
      </c>
      <c r="AI40" s="30">
        <f t="shared" si="15"/>
        <v>1615</v>
      </c>
      <c r="AK40" s="30">
        <f t="shared" si="16"/>
        <v>4.4297352342158858</v>
      </c>
      <c r="AL40" s="30">
        <f t="shared" si="17"/>
        <v>-146.81818181818181</v>
      </c>
      <c r="AM40" s="30">
        <f t="shared" si="18"/>
        <v>1</v>
      </c>
      <c r="AO40" s="30">
        <f t="shared" si="19"/>
        <v>10875</v>
      </c>
      <c r="AP40" s="30">
        <f t="shared" si="20"/>
        <v>1549</v>
      </c>
      <c r="AQ40" s="30">
        <f t="shared" si="21"/>
        <v>775</v>
      </c>
      <c r="AS40" s="30">
        <v>36</v>
      </c>
      <c r="AT40" s="30">
        <f>角色属性!AD52</f>
        <v>4880</v>
      </c>
      <c r="AU40" s="30">
        <f>角色属性!AE52</f>
        <v>2660</v>
      </c>
      <c r="AV40" s="30">
        <f>角色属性!AH52</f>
        <v>14240</v>
      </c>
      <c r="AW40" s="30">
        <f>角色属性!AI52</f>
        <v>9440</v>
      </c>
      <c r="AX40" s="30">
        <f>角色属性!AL52</f>
        <v>4600</v>
      </c>
      <c r="AY40" s="30">
        <f>角色属性!AM52</f>
        <v>1940</v>
      </c>
      <c r="AZ40" s="30">
        <f>角色属性!AT52</f>
        <v>4160</v>
      </c>
      <c r="BA40" s="30">
        <f>角色属性!AU52</f>
        <v>2440</v>
      </c>
      <c r="BC40" s="30">
        <v>36</v>
      </c>
      <c r="BD40" s="96">
        <f t="shared" si="22"/>
        <v>5160</v>
      </c>
      <c r="BE40" s="35">
        <f t="shared" si="23"/>
        <v>2500</v>
      </c>
      <c r="BF40" s="97">
        <f t="shared" si="24"/>
        <v>280</v>
      </c>
      <c r="BG40" s="96">
        <f t="shared" si="25"/>
        <v>9940</v>
      </c>
      <c r="BH40" s="35">
        <f t="shared" si="26"/>
        <v>8000</v>
      </c>
      <c r="BI40" s="97">
        <f t="shared" si="27"/>
        <v>5340</v>
      </c>
      <c r="BJ40" s="96">
        <f t="shared" si="28"/>
        <v>3500</v>
      </c>
      <c r="BK40" s="35">
        <f t="shared" si="29"/>
        <v>5940</v>
      </c>
      <c r="BL40" s="97">
        <f t="shared" si="30"/>
        <v>10740</v>
      </c>
      <c r="BM40" s="96">
        <f t="shared" si="31"/>
        <v>6320</v>
      </c>
      <c r="BN40" s="35">
        <f t="shared" si="32"/>
        <v>3880</v>
      </c>
      <c r="BO40" s="97">
        <f t="shared" si="33"/>
        <v>2160</v>
      </c>
    </row>
    <row r="41" spans="2:67" x14ac:dyDescent="0.15">
      <c r="B41" s="30">
        <v>37</v>
      </c>
      <c r="C41" s="30">
        <f t="shared" si="5"/>
        <v>551</v>
      </c>
      <c r="D41" s="100" t="s">
        <v>640</v>
      </c>
      <c r="E41" s="100" t="s">
        <v>640</v>
      </c>
      <c r="F41" s="100" t="s">
        <v>640</v>
      </c>
      <c r="G41" s="100" t="s">
        <v>144</v>
      </c>
      <c r="H41" s="100" t="s">
        <v>640</v>
      </c>
      <c r="I41" s="100" t="s">
        <v>144</v>
      </c>
      <c r="J41" s="100" t="s">
        <v>640</v>
      </c>
      <c r="K41" s="100" t="s">
        <v>144</v>
      </c>
      <c r="L41" s="100" t="s">
        <v>144</v>
      </c>
      <c r="M41" s="30">
        <f t="shared" si="8"/>
        <v>331</v>
      </c>
      <c r="N41" s="30">
        <f>ROUNDUP(VLOOKUP(B41,角色属性!$E$17:$G$66,3)/VLOOKUP(IF(MOD(B41,2)=0,B41/2,(B41+1)/2),$B$5:$C$54,2,FALSE),0)</f>
        <v>653</v>
      </c>
      <c r="O41" s="100" t="s">
        <v>640</v>
      </c>
      <c r="AC41" s="30">
        <v>1</v>
      </c>
      <c r="AD41" s="30">
        <v>1</v>
      </c>
      <c r="AE41" s="30">
        <v>4</v>
      </c>
      <c r="AF41" s="30">
        <v>3</v>
      </c>
      <c r="AG41" s="30">
        <f t="shared" si="13"/>
        <v>9810</v>
      </c>
      <c r="AH41" s="30">
        <f t="shared" si="14"/>
        <v>3270</v>
      </c>
      <c r="AI41" s="30">
        <f t="shared" si="15"/>
        <v>1635</v>
      </c>
      <c r="AK41" s="30">
        <f t="shared" si="16"/>
        <v>4.3587174348697397</v>
      </c>
      <c r="AL41" s="30">
        <f t="shared" si="17"/>
        <v>-114.06976744186046</v>
      </c>
      <c r="AM41" s="30">
        <f t="shared" si="18"/>
        <v>1</v>
      </c>
      <c r="AO41" s="30">
        <f t="shared" si="19"/>
        <v>10875</v>
      </c>
      <c r="AP41" s="30">
        <f t="shared" si="20"/>
        <v>1549</v>
      </c>
      <c r="AQ41" s="30">
        <f t="shared" si="21"/>
        <v>775</v>
      </c>
      <c r="AS41" s="30">
        <v>37</v>
      </c>
      <c r="AT41" s="30">
        <f>角色属性!AD53</f>
        <v>4960</v>
      </c>
      <c r="AU41" s="30">
        <f>角色属性!AE53</f>
        <v>2720</v>
      </c>
      <c r="AV41" s="30">
        <f>角色属性!AH53</f>
        <v>14360</v>
      </c>
      <c r="AW41" s="30">
        <f>角色属性!AI53</f>
        <v>9480</v>
      </c>
      <c r="AX41" s="30">
        <f>角色属性!AL53</f>
        <v>4700</v>
      </c>
      <c r="AY41" s="30">
        <f>角色属性!AM53</f>
        <v>1980</v>
      </c>
      <c r="AZ41" s="30">
        <f>角色属性!AT53</f>
        <v>4220</v>
      </c>
      <c r="BA41" s="30">
        <f>角色属性!AU53</f>
        <v>2480</v>
      </c>
      <c r="BC41" s="30">
        <v>37</v>
      </c>
      <c r="BD41" s="96">
        <f t="shared" si="22"/>
        <v>5220</v>
      </c>
      <c r="BE41" s="35">
        <f t="shared" si="23"/>
        <v>2500</v>
      </c>
      <c r="BF41" s="97">
        <f t="shared" si="24"/>
        <v>260</v>
      </c>
      <c r="BG41" s="96">
        <f t="shared" si="25"/>
        <v>9980</v>
      </c>
      <c r="BH41" s="35">
        <f t="shared" si="26"/>
        <v>8000</v>
      </c>
      <c r="BI41" s="97">
        <f t="shared" si="27"/>
        <v>5280</v>
      </c>
      <c r="BJ41" s="96">
        <f t="shared" si="28"/>
        <v>3600</v>
      </c>
      <c r="BK41" s="35">
        <f t="shared" si="29"/>
        <v>5880</v>
      </c>
      <c r="BL41" s="97">
        <f t="shared" si="30"/>
        <v>10760</v>
      </c>
      <c r="BM41" s="96">
        <f t="shared" si="31"/>
        <v>6440</v>
      </c>
      <c r="BN41" s="35">
        <f t="shared" si="32"/>
        <v>3960</v>
      </c>
      <c r="BO41" s="97">
        <f t="shared" si="33"/>
        <v>2220</v>
      </c>
    </row>
    <row r="42" spans="2:67" x14ac:dyDescent="0.15">
      <c r="B42" s="30">
        <v>38</v>
      </c>
      <c r="C42" s="30">
        <f t="shared" si="5"/>
        <v>574</v>
      </c>
      <c r="D42" s="100" t="s">
        <v>640</v>
      </c>
      <c r="E42" s="100" t="s">
        <v>640</v>
      </c>
      <c r="F42" s="100" t="s">
        <v>640</v>
      </c>
      <c r="G42" s="100" t="s">
        <v>144</v>
      </c>
      <c r="H42" s="100" t="s">
        <v>640</v>
      </c>
      <c r="I42" s="100" t="s">
        <v>144</v>
      </c>
      <c r="J42" s="100" t="s">
        <v>640</v>
      </c>
      <c r="K42" s="100" t="s">
        <v>144</v>
      </c>
      <c r="L42" s="100" t="s">
        <v>144</v>
      </c>
      <c r="M42" s="30">
        <f t="shared" si="8"/>
        <v>340</v>
      </c>
      <c r="N42" s="30">
        <f>ROUNDUP(VLOOKUP(B42,角色属性!$E$17:$G$66,3)/VLOOKUP(IF(MOD(B42,2)=0,B42/2,(B42+1)/2),$B$5:$C$54,2,FALSE),0)</f>
        <v>699</v>
      </c>
      <c r="O42" s="100" t="s">
        <v>640</v>
      </c>
      <c r="AC42" s="30">
        <v>1</v>
      </c>
      <c r="AD42" s="30">
        <v>1</v>
      </c>
      <c r="AE42" s="30">
        <v>4</v>
      </c>
      <c r="AF42" s="30">
        <v>4</v>
      </c>
      <c r="AG42" s="30">
        <f t="shared" si="13"/>
        <v>9930</v>
      </c>
      <c r="AH42" s="30">
        <f t="shared" si="14"/>
        <v>3310</v>
      </c>
      <c r="AI42" s="30">
        <f t="shared" si="15"/>
        <v>1655</v>
      </c>
      <c r="AK42" s="30">
        <f t="shared" si="16"/>
        <v>4.2899408284023668</v>
      </c>
      <c r="AL42" s="30">
        <f t="shared" si="17"/>
        <v>-93.679245283018872</v>
      </c>
      <c r="AM42" s="30">
        <f t="shared" si="18"/>
        <v>1</v>
      </c>
      <c r="AO42" s="30">
        <f t="shared" si="19"/>
        <v>10875</v>
      </c>
      <c r="AP42" s="30">
        <f t="shared" si="20"/>
        <v>1549</v>
      </c>
      <c r="AQ42" s="30">
        <f t="shared" si="21"/>
        <v>775</v>
      </c>
      <c r="AS42" s="30">
        <v>38</v>
      </c>
      <c r="AT42" s="30">
        <f>角色属性!AD54</f>
        <v>5040</v>
      </c>
      <c r="AU42" s="30">
        <f>角色属性!AE54</f>
        <v>2780</v>
      </c>
      <c r="AV42" s="30">
        <f>角色属性!AH54</f>
        <v>14480</v>
      </c>
      <c r="AW42" s="30">
        <f>角色属性!AI54</f>
        <v>9520</v>
      </c>
      <c r="AX42" s="30">
        <f>角色属性!AL54</f>
        <v>4800</v>
      </c>
      <c r="AY42" s="30">
        <f>角色属性!AM54</f>
        <v>2020</v>
      </c>
      <c r="AZ42" s="30">
        <f>角色属性!AT54</f>
        <v>4280</v>
      </c>
      <c r="BA42" s="30">
        <f>角色属性!AU54</f>
        <v>2520</v>
      </c>
      <c r="BC42" s="30">
        <v>38</v>
      </c>
      <c r="BD42" s="96">
        <f t="shared" si="22"/>
        <v>5280</v>
      </c>
      <c r="BE42" s="35">
        <f t="shared" si="23"/>
        <v>2500</v>
      </c>
      <c r="BF42" s="97">
        <f t="shared" si="24"/>
        <v>240</v>
      </c>
      <c r="BG42" s="96">
        <f t="shared" si="25"/>
        <v>10020</v>
      </c>
      <c r="BH42" s="35">
        <f t="shared" si="26"/>
        <v>8000</v>
      </c>
      <c r="BI42" s="97">
        <f t="shared" si="27"/>
        <v>5220</v>
      </c>
      <c r="BJ42" s="96">
        <f t="shared" si="28"/>
        <v>3700</v>
      </c>
      <c r="BK42" s="35">
        <f t="shared" si="29"/>
        <v>5820</v>
      </c>
      <c r="BL42" s="97">
        <f t="shared" si="30"/>
        <v>10780</v>
      </c>
      <c r="BM42" s="96">
        <f t="shared" si="31"/>
        <v>6560</v>
      </c>
      <c r="BN42" s="35">
        <f t="shared" si="32"/>
        <v>4040</v>
      </c>
      <c r="BO42" s="97">
        <f t="shared" si="33"/>
        <v>2280</v>
      </c>
    </row>
    <row r="43" spans="2:67" x14ac:dyDescent="0.15">
      <c r="B43" s="30">
        <v>39</v>
      </c>
      <c r="C43" s="30">
        <f t="shared" si="5"/>
        <v>599</v>
      </c>
      <c r="D43" s="100" t="s">
        <v>640</v>
      </c>
      <c r="E43" s="100" t="s">
        <v>640</v>
      </c>
      <c r="F43" s="100" t="s">
        <v>640</v>
      </c>
      <c r="G43" s="100" t="s">
        <v>144</v>
      </c>
      <c r="H43" s="100" t="s">
        <v>640</v>
      </c>
      <c r="I43" s="100" t="s">
        <v>144</v>
      </c>
      <c r="J43" s="100" t="s">
        <v>640</v>
      </c>
      <c r="K43" s="100" t="s">
        <v>144</v>
      </c>
      <c r="L43" s="100" t="s">
        <v>144</v>
      </c>
      <c r="M43" s="30">
        <f t="shared" si="8"/>
        <v>349</v>
      </c>
      <c r="N43" s="30">
        <f>ROUNDUP(VLOOKUP(B43,角色属性!$E$17:$G$66,3)/VLOOKUP(IF(MOD(B43,2)=0,B43/2,(B43+1)/2),$B$5:$C$54,2,FALSE),0)</f>
        <v>747</v>
      </c>
      <c r="O43" s="100" t="s">
        <v>640</v>
      </c>
      <c r="AC43" s="30">
        <v>1</v>
      </c>
      <c r="AD43" s="30">
        <v>1</v>
      </c>
      <c r="AE43" s="30">
        <v>4</v>
      </c>
      <c r="AF43" s="30">
        <v>5</v>
      </c>
      <c r="AG43" s="30">
        <f t="shared" si="13"/>
        <v>10050</v>
      </c>
      <c r="AH43" s="30">
        <f t="shared" si="14"/>
        <v>3350</v>
      </c>
      <c r="AI43" s="30">
        <f t="shared" si="15"/>
        <v>1675</v>
      </c>
      <c r="AK43" s="30">
        <f t="shared" si="16"/>
        <v>4.2233009708737868</v>
      </c>
      <c r="AL43" s="30">
        <f t="shared" si="17"/>
        <v>-79.761904761904759</v>
      </c>
      <c r="AM43" s="30">
        <f t="shared" si="18"/>
        <v>1</v>
      </c>
      <c r="AO43" s="30">
        <f t="shared" si="19"/>
        <v>10875</v>
      </c>
      <c r="AP43" s="30">
        <f t="shared" si="20"/>
        <v>1549</v>
      </c>
      <c r="AQ43" s="30">
        <f t="shared" si="21"/>
        <v>775</v>
      </c>
      <c r="AS43" s="30">
        <v>39</v>
      </c>
      <c r="AT43" s="30">
        <f>角色属性!AD55</f>
        <v>5120</v>
      </c>
      <c r="AU43" s="30">
        <f>角色属性!AE55</f>
        <v>2840</v>
      </c>
      <c r="AV43" s="30">
        <f>角色属性!AH55</f>
        <v>14600</v>
      </c>
      <c r="AW43" s="30">
        <f>角色属性!AI55</f>
        <v>9560</v>
      </c>
      <c r="AX43" s="30">
        <f>角色属性!AL55</f>
        <v>4900</v>
      </c>
      <c r="AY43" s="30">
        <f>角色属性!AM55</f>
        <v>2060</v>
      </c>
      <c r="AZ43" s="30">
        <f>角色属性!AT55</f>
        <v>4340</v>
      </c>
      <c r="BA43" s="30">
        <f>角色属性!AU55</f>
        <v>2560</v>
      </c>
      <c r="BC43" s="30">
        <v>39</v>
      </c>
      <c r="BD43" s="96">
        <f t="shared" si="22"/>
        <v>5340</v>
      </c>
      <c r="BE43" s="35">
        <f t="shared" si="23"/>
        <v>2500</v>
      </c>
      <c r="BF43" s="97">
        <f t="shared" si="24"/>
        <v>220</v>
      </c>
      <c r="BG43" s="96">
        <f t="shared" si="25"/>
        <v>10060</v>
      </c>
      <c r="BH43" s="35">
        <f t="shared" si="26"/>
        <v>8000</v>
      </c>
      <c r="BI43" s="97">
        <f t="shared" si="27"/>
        <v>5160</v>
      </c>
      <c r="BJ43" s="96">
        <f t="shared" si="28"/>
        <v>3800</v>
      </c>
      <c r="BK43" s="35">
        <f t="shared" si="29"/>
        <v>5760</v>
      </c>
      <c r="BL43" s="97">
        <f t="shared" si="30"/>
        <v>10800</v>
      </c>
      <c r="BM43" s="96">
        <f t="shared" si="31"/>
        <v>6680</v>
      </c>
      <c r="BN43" s="35">
        <f t="shared" si="32"/>
        <v>4120</v>
      </c>
      <c r="BO43" s="97">
        <f t="shared" si="33"/>
        <v>2340</v>
      </c>
    </row>
    <row r="44" spans="2:67" x14ac:dyDescent="0.15">
      <c r="B44" s="30">
        <v>40</v>
      </c>
      <c r="C44" s="30">
        <f t="shared" si="5"/>
        <v>623</v>
      </c>
      <c r="D44" s="100" t="s">
        <v>640</v>
      </c>
      <c r="E44" s="100" t="s">
        <v>640</v>
      </c>
      <c r="F44" s="100" t="s">
        <v>640</v>
      </c>
      <c r="G44" s="100" t="s">
        <v>144</v>
      </c>
      <c r="H44" s="100" t="s">
        <v>640</v>
      </c>
      <c r="I44" s="100" t="s">
        <v>144</v>
      </c>
      <c r="J44" s="100" t="s">
        <v>640</v>
      </c>
      <c r="K44" s="100" t="s">
        <v>144</v>
      </c>
      <c r="L44" s="100" t="s">
        <v>144</v>
      </c>
      <c r="M44" s="30">
        <f t="shared" si="8"/>
        <v>358</v>
      </c>
      <c r="N44" s="30">
        <f>ROUNDUP(VLOOKUP(B44,角色属性!$E$17:$G$66,3)/VLOOKUP(IF(MOD(B44,2)=0,B44/2,(B44+1)/2),$B$5:$C$54,2,FALSE),0)</f>
        <v>797</v>
      </c>
      <c r="O44" s="100" t="s">
        <v>640</v>
      </c>
      <c r="AC44" s="30">
        <v>1</v>
      </c>
      <c r="AD44" s="30">
        <v>1</v>
      </c>
      <c r="AE44" s="30">
        <v>4</v>
      </c>
      <c r="AF44" s="30">
        <v>6</v>
      </c>
      <c r="AG44" s="30">
        <f t="shared" si="13"/>
        <v>10170</v>
      </c>
      <c r="AH44" s="30">
        <f t="shared" si="14"/>
        <v>3390</v>
      </c>
      <c r="AI44" s="30">
        <f t="shared" si="15"/>
        <v>1695</v>
      </c>
      <c r="AK44" s="30">
        <f t="shared" si="16"/>
        <v>4.1586998087954115</v>
      </c>
      <c r="AL44" s="30">
        <f t="shared" si="17"/>
        <v>-69.657534246575338</v>
      </c>
      <c r="AM44" s="30">
        <f t="shared" si="18"/>
        <v>1</v>
      </c>
      <c r="AO44" s="30">
        <f t="shared" si="19"/>
        <v>10875</v>
      </c>
      <c r="AP44" s="30">
        <f t="shared" si="20"/>
        <v>1549</v>
      </c>
      <c r="AQ44" s="30">
        <f t="shared" si="21"/>
        <v>775</v>
      </c>
      <c r="AS44" s="30">
        <v>40</v>
      </c>
      <c r="AT44" s="30">
        <f>角色属性!AD56</f>
        <v>5200</v>
      </c>
      <c r="AU44" s="30">
        <f>角色属性!AE56</f>
        <v>2900</v>
      </c>
      <c r="AV44" s="30">
        <f>角色属性!AH56</f>
        <v>14720</v>
      </c>
      <c r="AW44" s="30">
        <f>角色属性!AI56</f>
        <v>9600</v>
      </c>
      <c r="AX44" s="30">
        <f>角色属性!AL56</f>
        <v>5000</v>
      </c>
      <c r="AY44" s="30">
        <f>角色属性!AM56</f>
        <v>2100</v>
      </c>
      <c r="AZ44" s="30">
        <f>角色属性!AT56</f>
        <v>4400</v>
      </c>
      <c r="BA44" s="30">
        <f>角色属性!AU56</f>
        <v>2600</v>
      </c>
      <c r="BC44" s="30">
        <v>40</v>
      </c>
      <c r="BD44" s="96">
        <f t="shared" si="22"/>
        <v>5400</v>
      </c>
      <c r="BE44" s="35">
        <f t="shared" si="23"/>
        <v>2500</v>
      </c>
      <c r="BF44" s="97">
        <f t="shared" si="24"/>
        <v>200</v>
      </c>
      <c r="BG44" s="96">
        <f t="shared" si="25"/>
        <v>10100</v>
      </c>
      <c r="BH44" s="35">
        <f t="shared" si="26"/>
        <v>8000</v>
      </c>
      <c r="BI44" s="97">
        <f t="shared" si="27"/>
        <v>5100</v>
      </c>
      <c r="BJ44" s="96">
        <f t="shared" si="28"/>
        <v>3900</v>
      </c>
      <c r="BK44" s="35">
        <f t="shared" si="29"/>
        <v>5700</v>
      </c>
      <c r="BL44" s="97">
        <f t="shared" si="30"/>
        <v>10820</v>
      </c>
      <c r="BM44" s="96">
        <f t="shared" si="31"/>
        <v>6800</v>
      </c>
      <c r="BN44" s="35">
        <f t="shared" si="32"/>
        <v>4200</v>
      </c>
      <c r="BO44" s="97">
        <f t="shared" si="33"/>
        <v>2400</v>
      </c>
    </row>
    <row r="45" spans="2:67" x14ac:dyDescent="0.15">
      <c r="B45" s="30">
        <v>41</v>
      </c>
      <c r="C45" s="30">
        <f t="shared" si="5"/>
        <v>648</v>
      </c>
      <c r="D45" s="100" t="s">
        <v>640</v>
      </c>
      <c r="E45" s="100" t="s">
        <v>640</v>
      </c>
      <c r="F45" s="100" t="s">
        <v>640</v>
      </c>
      <c r="G45" s="100" t="s">
        <v>144</v>
      </c>
      <c r="H45" s="100" t="s">
        <v>640</v>
      </c>
      <c r="I45" s="100" t="s">
        <v>144</v>
      </c>
      <c r="J45" s="100" t="s">
        <v>640</v>
      </c>
      <c r="K45" s="100" t="s">
        <v>144</v>
      </c>
      <c r="L45" s="100" t="s">
        <v>144</v>
      </c>
      <c r="M45" s="30">
        <f t="shared" si="8"/>
        <v>367</v>
      </c>
      <c r="N45" s="30">
        <f>ROUNDUP(VLOOKUP(B45,角色属性!$E$17:$G$66,3)/VLOOKUP(IF(MOD(B45,2)=0,B45/2,(B45+1)/2),$B$5:$C$54,2,FALSE),0)</f>
        <v>849</v>
      </c>
      <c r="O45" s="100" t="s">
        <v>640</v>
      </c>
      <c r="AC45" s="30">
        <v>1</v>
      </c>
      <c r="AD45" s="30">
        <v>1</v>
      </c>
      <c r="AE45" s="30">
        <v>4</v>
      </c>
      <c r="AF45" s="30">
        <v>7</v>
      </c>
      <c r="AG45" s="30">
        <f t="shared" si="13"/>
        <v>10290</v>
      </c>
      <c r="AH45" s="30">
        <f t="shared" si="14"/>
        <v>3430</v>
      </c>
      <c r="AI45" s="30">
        <f t="shared" si="15"/>
        <v>1715</v>
      </c>
      <c r="AK45" s="30">
        <f t="shared" si="16"/>
        <v>4.0960451977401133</v>
      </c>
      <c r="AL45" s="30">
        <f t="shared" si="17"/>
        <v>-61.987951807228917</v>
      </c>
      <c r="AM45" s="30">
        <f t="shared" si="18"/>
        <v>1</v>
      </c>
      <c r="AO45" s="30">
        <f t="shared" si="19"/>
        <v>10875</v>
      </c>
      <c r="AP45" s="30">
        <f t="shared" si="20"/>
        <v>1549</v>
      </c>
      <c r="AQ45" s="30">
        <f t="shared" si="21"/>
        <v>775</v>
      </c>
      <c r="AS45" s="30">
        <v>41</v>
      </c>
      <c r="AT45" s="30">
        <f>角色属性!AD57</f>
        <v>5280</v>
      </c>
      <c r="AU45" s="30">
        <f>角色属性!AE57</f>
        <v>2960</v>
      </c>
      <c r="AV45" s="30">
        <f>角色属性!AH57</f>
        <v>14840</v>
      </c>
      <c r="AW45" s="30">
        <f>角色属性!AI57</f>
        <v>9640</v>
      </c>
      <c r="AX45" s="30">
        <f>角色属性!AL57</f>
        <v>5100</v>
      </c>
      <c r="AY45" s="30">
        <f>角色属性!AM57</f>
        <v>2140</v>
      </c>
      <c r="AZ45" s="30">
        <f>角色属性!AT57</f>
        <v>4460</v>
      </c>
      <c r="BA45" s="30">
        <f>角色属性!AU57</f>
        <v>2640</v>
      </c>
      <c r="BC45" s="30">
        <v>41</v>
      </c>
      <c r="BD45" s="96">
        <f t="shared" si="22"/>
        <v>5460</v>
      </c>
      <c r="BE45" s="35">
        <f t="shared" si="23"/>
        <v>2500</v>
      </c>
      <c r="BF45" s="97">
        <f t="shared" si="24"/>
        <v>180</v>
      </c>
      <c r="BG45" s="96">
        <f t="shared" si="25"/>
        <v>10140</v>
      </c>
      <c r="BH45" s="35">
        <f t="shared" si="26"/>
        <v>8000</v>
      </c>
      <c r="BI45" s="97">
        <f t="shared" si="27"/>
        <v>5040</v>
      </c>
      <c r="BJ45" s="96">
        <f t="shared" si="28"/>
        <v>4000</v>
      </c>
      <c r="BK45" s="35">
        <f t="shared" si="29"/>
        <v>5640</v>
      </c>
      <c r="BL45" s="97">
        <f t="shared" si="30"/>
        <v>10840</v>
      </c>
      <c r="BM45" s="96">
        <f t="shared" si="31"/>
        <v>6920</v>
      </c>
      <c r="BN45" s="35">
        <f t="shared" si="32"/>
        <v>4280</v>
      </c>
      <c r="BO45" s="97">
        <f t="shared" si="33"/>
        <v>2460</v>
      </c>
    </row>
    <row r="46" spans="2:67" x14ac:dyDescent="0.15">
      <c r="B46" s="30">
        <v>42</v>
      </c>
      <c r="C46" s="30">
        <f t="shared" si="5"/>
        <v>673</v>
      </c>
      <c r="D46" s="100" t="s">
        <v>640</v>
      </c>
      <c r="E46" s="100" t="s">
        <v>640</v>
      </c>
      <c r="F46" s="100" t="s">
        <v>640</v>
      </c>
      <c r="G46" s="100" t="s">
        <v>144</v>
      </c>
      <c r="H46" s="100" t="s">
        <v>640</v>
      </c>
      <c r="I46" s="100" t="s">
        <v>144</v>
      </c>
      <c r="J46" s="100" t="s">
        <v>640</v>
      </c>
      <c r="K46" s="100" t="s">
        <v>144</v>
      </c>
      <c r="L46" s="100" t="s">
        <v>144</v>
      </c>
      <c r="M46" s="30">
        <f t="shared" si="8"/>
        <v>376</v>
      </c>
      <c r="N46" s="30">
        <f>ROUNDUP(VLOOKUP(B46,角色属性!$E$17:$G$66,3)/VLOOKUP(IF(MOD(B46,2)=0,B46/2,(B46+1)/2),$B$5:$C$54,2,FALSE),0)</f>
        <v>902</v>
      </c>
      <c r="O46" s="100" t="s">
        <v>640</v>
      </c>
      <c r="AC46" s="30">
        <v>1</v>
      </c>
      <c r="AD46" s="30">
        <v>1</v>
      </c>
      <c r="AE46" s="30">
        <v>4</v>
      </c>
      <c r="AF46" s="30">
        <v>8</v>
      </c>
      <c r="AG46" s="30">
        <f t="shared" si="13"/>
        <v>10410</v>
      </c>
      <c r="AH46" s="30">
        <f t="shared" si="14"/>
        <v>3470</v>
      </c>
      <c r="AI46" s="30">
        <f t="shared" si="15"/>
        <v>1735</v>
      </c>
      <c r="AK46" s="30">
        <f t="shared" si="16"/>
        <v>4.0352504638218925</v>
      </c>
      <c r="AL46" s="30">
        <f t="shared" si="17"/>
        <v>-55.967741935483872</v>
      </c>
      <c r="AM46" s="30">
        <f t="shared" si="18"/>
        <v>1</v>
      </c>
      <c r="AO46" s="30">
        <f t="shared" si="19"/>
        <v>10875</v>
      </c>
      <c r="AP46" s="30">
        <f t="shared" si="20"/>
        <v>1549</v>
      </c>
      <c r="AQ46" s="30">
        <f t="shared" si="21"/>
        <v>775</v>
      </c>
      <c r="AS46" s="30">
        <v>42</v>
      </c>
      <c r="AT46" s="30">
        <f>角色属性!AD58</f>
        <v>5360</v>
      </c>
      <c r="AU46" s="30">
        <f>角色属性!AE58</f>
        <v>3020</v>
      </c>
      <c r="AV46" s="30">
        <f>角色属性!AH58</f>
        <v>14960</v>
      </c>
      <c r="AW46" s="30">
        <f>角色属性!AI58</f>
        <v>9680</v>
      </c>
      <c r="AX46" s="30">
        <f>角色属性!AL58</f>
        <v>5200</v>
      </c>
      <c r="AY46" s="30">
        <f>角色属性!AM58</f>
        <v>2180</v>
      </c>
      <c r="AZ46" s="30">
        <f>角色属性!AT58</f>
        <v>4520</v>
      </c>
      <c r="BA46" s="30">
        <f>角色属性!AU58</f>
        <v>2680</v>
      </c>
      <c r="BC46" s="30">
        <v>42</v>
      </c>
      <c r="BD46" s="96">
        <f t="shared" si="22"/>
        <v>5520</v>
      </c>
      <c r="BE46" s="35">
        <f t="shared" si="23"/>
        <v>2500</v>
      </c>
      <c r="BF46" s="97">
        <f t="shared" si="24"/>
        <v>160</v>
      </c>
      <c r="BG46" s="96">
        <f t="shared" si="25"/>
        <v>10180</v>
      </c>
      <c r="BH46" s="35">
        <f t="shared" si="26"/>
        <v>8000</v>
      </c>
      <c r="BI46" s="97">
        <f t="shared" si="27"/>
        <v>4980</v>
      </c>
      <c r="BJ46" s="96">
        <f t="shared" si="28"/>
        <v>4100</v>
      </c>
      <c r="BK46" s="35">
        <f t="shared" si="29"/>
        <v>5580</v>
      </c>
      <c r="BL46" s="97">
        <f t="shared" si="30"/>
        <v>10860</v>
      </c>
      <c r="BM46" s="96">
        <f t="shared" si="31"/>
        <v>7040</v>
      </c>
      <c r="BN46" s="35">
        <f t="shared" si="32"/>
        <v>4360</v>
      </c>
      <c r="BO46" s="97">
        <f t="shared" si="33"/>
        <v>2520</v>
      </c>
    </row>
    <row r="47" spans="2:67" x14ac:dyDescent="0.15">
      <c r="B47" s="30">
        <v>43</v>
      </c>
      <c r="C47" s="30">
        <f t="shared" si="5"/>
        <v>699</v>
      </c>
      <c r="D47" s="100" t="s">
        <v>640</v>
      </c>
      <c r="E47" s="100" t="s">
        <v>640</v>
      </c>
      <c r="F47" s="100" t="s">
        <v>640</v>
      </c>
      <c r="G47" s="100" t="s">
        <v>144</v>
      </c>
      <c r="H47" s="100" t="s">
        <v>640</v>
      </c>
      <c r="I47" s="100" t="s">
        <v>144</v>
      </c>
      <c r="J47" s="100" t="s">
        <v>640</v>
      </c>
      <c r="K47" s="100" t="s">
        <v>144</v>
      </c>
      <c r="L47" s="100" t="s">
        <v>144</v>
      </c>
      <c r="M47" s="30">
        <f t="shared" si="8"/>
        <v>385</v>
      </c>
      <c r="N47" s="30">
        <f>ROUNDUP(VLOOKUP(B47,角色属性!$E$17:$G$66,3)/VLOOKUP(IF(MOD(B47,2)=0,B47/2,(B47+1)/2),$B$5:$C$54,2,FALSE),0)</f>
        <v>958</v>
      </c>
      <c r="O47" s="100" t="s">
        <v>640</v>
      </c>
      <c r="AC47" s="30">
        <v>1</v>
      </c>
      <c r="AD47" s="30">
        <v>1</v>
      </c>
      <c r="AE47" s="30">
        <v>4</v>
      </c>
      <c r="AF47" s="30">
        <v>9</v>
      </c>
      <c r="AG47" s="30">
        <f t="shared" si="13"/>
        <v>10530</v>
      </c>
      <c r="AH47" s="30">
        <f t="shared" si="14"/>
        <v>3510</v>
      </c>
      <c r="AI47" s="30">
        <f t="shared" si="15"/>
        <v>1755</v>
      </c>
      <c r="AK47" s="30">
        <f t="shared" si="16"/>
        <v>3.9762340036563071</v>
      </c>
      <c r="AL47" s="30">
        <f t="shared" si="17"/>
        <v>-51.116504854368934</v>
      </c>
      <c r="AM47" s="30">
        <f t="shared" si="18"/>
        <v>1</v>
      </c>
      <c r="AO47" s="30">
        <f t="shared" si="19"/>
        <v>10875</v>
      </c>
      <c r="AP47" s="30">
        <f t="shared" si="20"/>
        <v>1549</v>
      </c>
      <c r="AQ47" s="30">
        <f t="shared" si="21"/>
        <v>775</v>
      </c>
      <c r="AS47" s="30">
        <v>43</v>
      </c>
      <c r="AT47" s="30">
        <f>角色属性!AD59</f>
        <v>5440</v>
      </c>
      <c r="AU47" s="30">
        <f>角色属性!AE59</f>
        <v>3080</v>
      </c>
      <c r="AV47" s="30">
        <f>角色属性!AH59</f>
        <v>15080</v>
      </c>
      <c r="AW47" s="30">
        <f>角色属性!AI59</f>
        <v>9720</v>
      </c>
      <c r="AX47" s="30">
        <f>角色属性!AL59</f>
        <v>5300</v>
      </c>
      <c r="AY47" s="30">
        <f>角色属性!AM59</f>
        <v>2220</v>
      </c>
      <c r="AZ47" s="30">
        <f>角色属性!AT59</f>
        <v>4580</v>
      </c>
      <c r="BA47" s="30">
        <f>角色属性!AU59</f>
        <v>2720</v>
      </c>
      <c r="BC47" s="30">
        <v>43</v>
      </c>
      <c r="BD47" s="96">
        <f t="shared" si="22"/>
        <v>5580</v>
      </c>
      <c r="BE47" s="35">
        <f t="shared" si="23"/>
        <v>2500</v>
      </c>
      <c r="BF47" s="97">
        <f t="shared" si="24"/>
        <v>140</v>
      </c>
      <c r="BG47" s="96">
        <f t="shared" si="25"/>
        <v>10220</v>
      </c>
      <c r="BH47" s="35">
        <f t="shared" si="26"/>
        <v>8000</v>
      </c>
      <c r="BI47" s="97">
        <f t="shared" si="27"/>
        <v>4920</v>
      </c>
      <c r="BJ47" s="96">
        <f t="shared" si="28"/>
        <v>4200</v>
      </c>
      <c r="BK47" s="35">
        <f t="shared" si="29"/>
        <v>5520</v>
      </c>
      <c r="BL47" s="97">
        <f t="shared" si="30"/>
        <v>10880</v>
      </c>
      <c r="BM47" s="96">
        <f t="shared" si="31"/>
        <v>7160</v>
      </c>
      <c r="BN47" s="35">
        <f t="shared" si="32"/>
        <v>4440</v>
      </c>
      <c r="BO47" s="97">
        <f t="shared" si="33"/>
        <v>2580</v>
      </c>
    </row>
    <row r="48" spans="2:67" x14ac:dyDescent="0.15">
      <c r="B48" s="30">
        <v>44</v>
      </c>
      <c r="C48" s="30">
        <f t="shared" si="5"/>
        <v>726</v>
      </c>
      <c r="D48" s="100" t="s">
        <v>640</v>
      </c>
      <c r="E48" s="100" t="s">
        <v>640</v>
      </c>
      <c r="F48" s="100" t="s">
        <v>640</v>
      </c>
      <c r="G48" s="100" t="s">
        <v>144</v>
      </c>
      <c r="H48" s="100" t="s">
        <v>640</v>
      </c>
      <c r="I48" s="100" t="s">
        <v>144</v>
      </c>
      <c r="J48" s="100" t="s">
        <v>640</v>
      </c>
      <c r="K48" s="100" t="s">
        <v>144</v>
      </c>
      <c r="L48" s="100" t="s">
        <v>144</v>
      </c>
      <c r="M48" s="30">
        <f t="shared" si="8"/>
        <v>394</v>
      </c>
      <c r="N48" s="30">
        <f>ROUNDUP(VLOOKUP(B48,角色属性!$E$17:$G$66,3)/VLOOKUP(IF(MOD(B48,2)=0,B48/2,(B48+1)/2),$B$5:$C$54,2,FALSE),0)</f>
        <v>1016</v>
      </c>
      <c r="O48" s="100" t="s">
        <v>640</v>
      </c>
      <c r="AC48" s="30">
        <v>1</v>
      </c>
      <c r="AD48" s="30">
        <v>1</v>
      </c>
      <c r="AE48" s="30">
        <v>4</v>
      </c>
      <c r="AF48" s="30">
        <v>10</v>
      </c>
      <c r="AG48" s="30">
        <f t="shared" si="13"/>
        <v>10650</v>
      </c>
      <c r="AH48" s="30">
        <f t="shared" si="14"/>
        <v>3550</v>
      </c>
      <c r="AI48" s="30">
        <f t="shared" si="15"/>
        <v>1775</v>
      </c>
      <c r="AK48" s="30">
        <f t="shared" si="16"/>
        <v>3.9189189189189189</v>
      </c>
      <c r="AL48" s="30">
        <f t="shared" si="17"/>
        <v>-47.123893805309734</v>
      </c>
      <c r="AM48" s="30">
        <f t="shared" si="18"/>
        <v>1</v>
      </c>
      <c r="AO48" s="30">
        <f t="shared" si="19"/>
        <v>10875</v>
      </c>
      <c r="AP48" s="30">
        <f t="shared" si="20"/>
        <v>1549</v>
      </c>
      <c r="AQ48" s="30">
        <f t="shared" si="21"/>
        <v>775</v>
      </c>
      <c r="AS48" s="30">
        <v>44</v>
      </c>
      <c r="AT48" s="30">
        <f>角色属性!AD60</f>
        <v>5520</v>
      </c>
      <c r="AU48" s="30">
        <f>角色属性!AE60</f>
        <v>3140</v>
      </c>
      <c r="AV48" s="30">
        <f>角色属性!AH60</f>
        <v>15200</v>
      </c>
      <c r="AW48" s="30">
        <f>角色属性!AI60</f>
        <v>9760</v>
      </c>
      <c r="AX48" s="30">
        <f>角色属性!AL60</f>
        <v>5400</v>
      </c>
      <c r="AY48" s="30">
        <f>角色属性!AM60</f>
        <v>2260</v>
      </c>
      <c r="AZ48" s="30">
        <f>角色属性!AT60</f>
        <v>4640</v>
      </c>
      <c r="BA48" s="30">
        <f>角色属性!AU60</f>
        <v>2760</v>
      </c>
      <c r="BC48" s="30">
        <v>44</v>
      </c>
      <c r="BD48" s="96">
        <f t="shared" si="22"/>
        <v>5640</v>
      </c>
      <c r="BE48" s="35">
        <f t="shared" si="23"/>
        <v>2500</v>
      </c>
      <c r="BF48" s="97">
        <f t="shared" si="24"/>
        <v>120</v>
      </c>
      <c r="BG48" s="96">
        <f t="shared" si="25"/>
        <v>10260</v>
      </c>
      <c r="BH48" s="35">
        <f t="shared" si="26"/>
        <v>8000</v>
      </c>
      <c r="BI48" s="97">
        <f t="shared" si="27"/>
        <v>4860</v>
      </c>
      <c r="BJ48" s="96">
        <f t="shared" si="28"/>
        <v>4300</v>
      </c>
      <c r="BK48" s="35">
        <f t="shared" si="29"/>
        <v>5460</v>
      </c>
      <c r="BL48" s="97">
        <f t="shared" si="30"/>
        <v>10900</v>
      </c>
      <c r="BM48" s="96">
        <f t="shared" si="31"/>
        <v>7280</v>
      </c>
      <c r="BN48" s="35">
        <f t="shared" si="32"/>
        <v>4520</v>
      </c>
      <c r="BO48" s="97">
        <f t="shared" si="33"/>
        <v>2640</v>
      </c>
    </row>
    <row r="49" spans="2:67" x14ac:dyDescent="0.15">
      <c r="B49" s="30">
        <v>45</v>
      </c>
      <c r="C49" s="30">
        <f t="shared" si="5"/>
        <v>752</v>
      </c>
      <c r="D49" s="100" t="s">
        <v>640</v>
      </c>
      <c r="E49" s="100" t="s">
        <v>640</v>
      </c>
      <c r="F49" s="100" t="s">
        <v>640</v>
      </c>
      <c r="G49" s="100" t="s">
        <v>144</v>
      </c>
      <c r="H49" s="100" t="s">
        <v>640</v>
      </c>
      <c r="I49" s="100" t="s">
        <v>144</v>
      </c>
      <c r="J49" s="100" t="s">
        <v>640</v>
      </c>
      <c r="K49" s="100" t="s">
        <v>144</v>
      </c>
      <c r="L49" s="100" t="s">
        <v>144</v>
      </c>
      <c r="M49" s="30">
        <f t="shared" si="8"/>
        <v>403</v>
      </c>
      <c r="N49" s="30">
        <f>ROUNDUP(VLOOKUP(B49,角色属性!$E$17:$G$66,3)/VLOOKUP(IF(MOD(B49,2)=0,B49/2,(B49+1)/2),$B$5:$C$54,2,FALSE),0)</f>
        <v>1076</v>
      </c>
      <c r="O49" s="100" t="s">
        <v>640</v>
      </c>
      <c r="AC49" s="30">
        <v>1</v>
      </c>
      <c r="AD49" s="30">
        <v>1</v>
      </c>
      <c r="AE49" s="30">
        <v>5</v>
      </c>
      <c r="AF49" s="30">
        <v>0</v>
      </c>
      <c r="AG49" s="30">
        <f t="shared" si="13"/>
        <v>9750</v>
      </c>
      <c r="AH49" s="30">
        <f t="shared" si="14"/>
        <v>3250</v>
      </c>
      <c r="AI49" s="30">
        <f t="shared" si="15"/>
        <v>1625</v>
      </c>
      <c r="AK49" s="30">
        <f t="shared" si="16"/>
        <v>4.3939393939393936</v>
      </c>
      <c r="AL49" s="30">
        <f t="shared" si="17"/>
        <v>-128.28947368421052</v>
      </c>
      <c r="AM49" s="30">
        <f t="shared" si="18"/>
        <v>1</v>
      </c>
      <c r="AO49" s="30">
        <f t="shared" si="19"/>
        <v>10875</v>
      </c>
      <c r="AP49" s="30">
        <f t="shared" si="20"/>
        <v>1549</v>
      </c>
      <c r="AQ49" s="30">
        <f t="shared" si="21"/>
        <v>775</v>
      </c>
      <c r="AS49" s="30">
        <v>45</v>
      </c>
      <c r="AT49" s="30">
        <f>角色属性!AD61</f>
        <v>5600</v>
      </c>
      <c r="AU49" s="30">
        <f>角色属性!AE61</f>
        <v>3200</v>
      </c>
      <c r="AV49" s="30">
        <f>角色属性!AH61</f>
        <v>15320</v>
      </c>
      <c r="AW49" s="30">
        <f>角色属性!AI61</f>
        <v>9800</v>
      </c>
      <c r="AX49" s="30">
        <f>角色属性!AL61</f>
        <v>5500</v>
      </c>
      <c r="AY49" s="30">
        <f>角色属性!AM61</f>
        <v>2300</v>
      </c>
      <c r="AZ49" s="30">
        <f>角色属性!AT61</f>
        <v>4700</v>
      </c>
      <c r="BA49" s="30">
        <f>角色属性!AU61</f>
        <v>2800</v>
      </c>
      <c r="BC49" s="30">
        <v>45</v>
      </c>
      <c r="BD49" s="96">
        <f t="shared" si="22"/>
        <v>5700</v>
      </c>
      <c r="BE49" s="35">
        <f t="shared" si="23"/>
        <v>2500</v>
      </c>
      <c r="BF49" s="97">
        <f t="shared" si="24"/>
        <v>100</v>
      </c>
      <c r="BG49" s="96">
        <f t="shared" si="25"/>
        <v>10300</v>
      </c>
      <c r="BH49" s="35">
        <f t="shared" si="26"/>
        <v>8000</v>
      </c>
      <c r="BI49" s="97">
        <f t="shared" si="27"/>
        <v>4800</v>
      </c>
      <c r="BJ49" s="96">
        <f t="shared" si="28"/>
        <v>4400</v>
      </c>
      <c r="BK49" s="35">
        <f t="shared" si="29"/>
        <v>5400</v>
      </c>
      <c r="BL49" s="97">
        <f t="shared" si="30"/>
        <v>10920</v>
      </c>
      <c r="BM49" s="96">
        <f t="shared" si="31"/>
        <v>7400</v>
      </c>
      <c r="BN49" s="35">
        <f t="shared" si="32"/>
        <v>4600</v>
      </c>
      <c r="BO49" s="97">
        <f t="shared" si="33"/>
        <v>2700</v>
      </c>
    </row>
    <row r="50" spans="2:67" x14ac:dyDescent="0.15">
      <c r="B50" s="30">
        <v>46</v>
      </c>
      <c r="C50" s="30">
        <f t="shared" si="5"/>
        <v>779</v>
      </c>
      <c r="D50" s="100" t="s">
        <v>640</v>
      </c>
      <c r="E50" s="100" t="s">
        <v>640</v>
      </c>
      <c r="F50" s="100" t="s">
        <v>640</v>
      </c>
      <c r="G50" s="100" t="s">
        <v>144</v>
      </c>
      <c r="H50" s="100" t="s">
        <v>640</v>
      </c>
      <c r="I50" s="100" t="s">
        <v>144</v>
      </c>
      <c r="J50" s="100" t="s">
        <v>640</v>
      </c>
      <c r="K50" s="100" t="s">
        <v>144</v>
      </c>
      <c r="L50" s="100" t="s">
        <v>144</v>
      </c>
      <c r="M50" s="30">
        <f t="shared" si="8"/>
        <v>412</v>
      </c>
      <c r="N50" s="30">
        <f>ROUNDUP(VLOOKUP(B50,角色属性!$E$17:$G$66,3)/VLOOKUP(IF(MOD(B50,2)=0,B50/2,(B50+1)/2),$B$5:$C$54,2,FALSE),0)</f>
        <v>1138</v>
      </c>
      <c r="O50" s="100" t="s">
        <v>640</v>
      </c>
      <c r="AC50" s="30">
        <v>1</v>
      </c>
      <c r="AD50" s="30">
        <v>1</v>
      </c>
      <c r="AE50" s="30">
        <v>5</v>
      </c>
      <c r="AF50" s="30">
        <v>1</v>
      </c>
      <c r="AG50" s="30">
        <f t="shared" si="13"/>
        <v>9900</v>
      </c>
      <c r="AH50" s="30">
        <f t="shared" si="14"/>
        <v>3300</v>
      </c>
      <c r="AI50" s="30">
        <f t="shared" si="15"/>
        <v>1650</v>
      </c>
      <c r="AK50" s="30">
        <f t="shared" si="16"/>
        <v>4.3069306930693072</v>
      </c>
      <c r="AL50" s="30">
        <f t="shared" si="17"/>
        <v>-98.019801980198025</v>
      </c>
      <c r="AM50" s="30">
        <f t="shared" si="18"/>
        <v>1</v>
      </c>
      <c r="AO50" s="30">
        <f t="shared" si="19"/>
        <v>10875</v>
      </c>
      <c r="AP50" s="30">
        <f t="shared" si="20"/>
        <v>1549</v>
      </c>
      <c r="AQ50" s="30">
        <f t="shared" si="21"/>
        <v>775</v>
      </c>
      <c r="AS50" s="30">
        <v>46</v>
      </c>
      <c r="AT50" s="30">
        <f>角色属性!AD62</f>
        <v>5680</v>
      </c>
      <c r="AU50" s="30">
        <f>角色属性!AE62</f>
        <v>3260</v>
      </c>
      <c r="AV50" s="30">
        <f>角色属性!AH62</f>
        <v>15440</v>
      </c>
      <c r="AW50" s="30">
        <f>角色属性!AI62</f>
        <v>9840</v>
      </c>
      <c r="AX50" s="30">
        <f>角色属性!AL62</f>
        <v>5600</v>
      </c>
      <c r="AY50" s="30">
        <f>角色属性!AM62</f>
        <v>2340</v>
      </c>
      <c r="AZ50" s="30">
        <f>角色属性!AT62</f>
        <v>4760</v>
      </c>
      <c r="BA50" s="30">
        <f>角色属性!AU62</f>
        <v>2840</v>
      </c>
      <c r="BC50" s="30">
        <v>46</v>
      </c>
      <c r="BD50" s="96">
        <f t="shared" si="22"/>
        <v>5760</v>
      </c>
      <c r="BE50" s="35">
        <f t="shared" si="23"/>
        <v>2500</v>
      </c>
      <c r="BF50" s="97">
        <f t="shared" si="24"/>
        <v>80</v>
      </c>
      <c r="BG50" s="96">
        <f t="shared" si="25"/>
        <v>10340</v>
      </c>
      <c r="BH50" s="35">
        <f t="shared" si="26"/>
        <v>8000</v>
      </c>
      <c r="BI50" s="97">
        <f t="shared" si="27"/>
        <v>4740</v>
      </c>
      <c r="BJ50" s="96">
        <f t="shared" si="28"/>
        <v>4500</v>
      </c>
      <c r="BK50" s="35">
        <f t="shared" si="29"/>
        <v>5340</v>
      </c>
      <c r="BL50" s="97">
        <f t="shared" si="30"/>
        <v>10940</v>
      </c>
      <c r="BM50" s="96">
        <f t="shared" si="31"/>
        <v>7520</v>
      </c>
      <c r="BN50" s="35">
        <f t="shared" si="32"/>
        <v>4680</v>
      </c>
      <c r="BO50" s="97">
        <f t="shared" si="33"/>
        <v>2760</v>
      </c>
    </row>
    <row r="51" spans="2:67" x14ac:dyDescent="0.15">
      <c r="B51" s="30">
        <v>47</v>
      </c>
      <c r="C51" s="30">
        <f t="shared" si="5"/>
        <v>807</v>
      </c>
      <c r="D51" s="100" t="s">
        <v>640</v>
      </c>
      <c r="E51" s="100" t="s">
        <v>640</v>
      </c>
      <c r="F51" s="100" t="s">
        <v>640</v>
      </c>
      <c r="G51" s="100" t="s">
        <v>144</v>
      </c>
      <c r="H51" s="100" t="s">
        <v>640</v>
      </c>
      <c r="I51" s="100" t="s">
        <v>144</v>
      </c>
      <c r="J51" s="100" t="s">
        <v>640</v>
      </c>
      <c r="K51" s="100" t="s">
        <v>144</v>
      </c>
      <c r="L51" s="100" t="s">
        <v>144</v>
      </c>
      <c r="M51" s="30">
        <f t="shared" si="8"/>
        <v>421</v>
      </c>
      <c r="N51" s="30">
        <f>ROUNDUP(VLOOKUP(B51,角色属性!$E$17:$G$66,3)/VLOOKUP(IF(MOD(B51,2)=0,B51/2,(B51+1)/2),$B$5:$C$54,2,FALSE),0)</f>
        <v>1201</v>
      </c>
      <c r="O51" s="100" t="s">
        <v>640</v>
      </c>
      <c r="AC51" s="30">
        <v>1</v>
      </c>
      <c r="AD51" s="30">
        <v>1</v>
      </c>
      <c r="AE51" s="30">
        <v>5</v>
      </c>
      <c r="AF51" s="30">
        <v>2</v>
      </c>
      <c r="AG51" s="30">
        <f t="shared" si="13"/>
        <v>10050</v>
      </c>
      <c r="AH51" s="30">
        <f t="shared" si="14"/>
        <v>3350</v>
      </c>
      <c r="AI51" s="30">
        <f t="shared" si="15"/>
        <v>1675</v>
      </c>
      <c r="AK51" s="30">
        <f t="shared" si="16"/>
        <v>4.2233009708737868</v>
      </c>
      <c r="AL51" s="30">
        <f t="shared" si="17"/>
        <v>-79.761904761904759</v>
      </c>
      <c r="AM51" s="30">
        <f t="shared" si="18"/>
        <v>1</v>
      </c>
      <c r="AO51" s="30">
        <f t="shared" si="19"/>
        <v>10875</v>
      </c>
      <c r="AP51" s="30">
        <f t="shared" si="20"/>
        <v>1549</v>
      </c>
      <c r="AQ51" s="30">
        <f t="shared" si="21"/>
        <v>775</v>
      </c>
      <c r="AS51" s="30">
        <v>47</v>
      </c>
      <c r="AT51" s="30">
        <f>角色属性!AD63</f>
        <v>5760</v>
      </c>
      <c r="AU51" s="30">
        <f>角色属性!AE63</f>
        <v>3320</v>
      </c>
      <c r="AV51" s="30">
        <f>角色属性!AH63</f>
        <v>15560</v>
      </c>
      <c r="AW51" s="30">
        <f>角色属性!AI63</f>
        <v>9880</v>
      </c>
      <c r="AX51" s="30">
        <f>角色属性!AL63</f>
        <v>5700</v>
      </c>
      <c r="AY51" s="30">
        <f>角色属性!AM63</f>
        <v>2380</v>
      </c>
      <c r="AZ51" s="30">
        <f>角色属性!AT63</f>
        <v>4820</v>
      </c>
      <c r="BA51" s="30">
        <f>角色属性!AU63</f>
        <v>2880</v>
      </c>
      <c r="BC51" s="30">
        <v>47</v>
      </c>
      <c r="BD51" s="96">
        <f t="shared" si="22"/>
        <v>5820</v>
      </c>
      <c r="BE51" s="35">
        <f t="shared" si="23"/>
        <v>2500</v>
      </c>
      <c r="BF51" s="97">
        <f t="shared" si="24"/>
        <v>60</v>
      </c>
      <c r="BG51" s="96">
        <f t="shared" si="25"/>
        <v>10380</v>
      </c>
      <c r="BH51" s="35">
        <f t="shared" si="26"/>
        <v>8000</v>
      </c>
      <c r="BI51" s="97">
        <f t="shared" si="27"/>
        <v>4680</v>
      </c>
      <c r="BJ51" s="96">
        <f t="shared" si="28"/>
        <v>4600</v>
      </c>
      <c r="BK51" s="35">
        <f t="shared" si="29"/>
        <v>5280</v>
      </c>
      <c r="BL51" s="97">
        <f t="shared" si="30"/>
        <v>10960</v>
      </c>
      <c r="BM51" s="96">
        <f t="shared" si="31"/>
        <v>7640</v>
      </c>
      <c r="BN51" s="35">
        <f t="shared" si="32"/>
        <v>4760</v>
      </c>
      <c r="BO51" s="97">
        <f t="shared" si="33"/>
        <v>2820</v>
      </c>
    </row>
    <row r="52" spans="2:67" x14ac:dyDescent="0.15">
      <c r="B52" s="30">
        <v>48</v>
      </c>
      <c r="C52" s="30">
        <f t="shared" si="5"/>
        <v>835</v>
      </c>
      <c r="D52" s="100" t="s">
        <v>640</v>
      </c>
      <c r="E52" s="100" t="s">
        <v>640</v>
      </c>
      <c r="F52" s="100" t="s">
        <v>640</v>
      </c>
      <c r="G52" s="100" t="s">
        <v>144</v>
      </c>
      <c r="H52" s="100" t="s">
        <v>640</v>
      </c>
      <c r="I52" s="100" t="s">
        <v>144</v>
      </c>
      <c r="J52" s="100" t="s">
        <v>640</v>
      </c>
      <c r="K52" s="100" t="s">
        <v>144</v>
      </c>
      <c r="L52" s="100" t="s">
        <v>144</v>
      </c>
      <c r="M52" s="30">
        <f t="shared" si="8"/>
        <v>430</v>
      </c>
      <c r="N52" s="30">
        <f>ROUNDUP(VLOOKUP(B52,角色属性!$E$17:$G$66,3)/VLOOKUP(IF(MOD(B52,2)=0,B52/2,(B52+1)/2),$B$5:$C$54,2,FALSE),0)</f>
        <v>1268</v>
      </c>
      <c r="O52" s="100" t="s">
        <v>640</v>
      </c>
      <c r="AC52" s="30">
        <v>1</v>
      </c>
      <c r="AD52" s="30">
        <v>1</v>
      </c>
      <c r="AE52" s="30">
        <v>5</v>
      </c>
      <c r="AF52" s="30">
        <v>3</v>
      </c>
      <c r="AG52" s="30">
        <f t="shared" si="13"/>
        <v>10200</v>
      </c>
      <c r="AH52" s="30">
        <f t="shared" si="14"/>
        <v>3400</v>
      </c>
      <c r="AI52" s="30">
        <f t="shared" si="15"/>
        <v>1700</v>
      </c>
      <c r="AK52" s="30">
        <f t="shared" si="16"/>
        <v>4.1428571428571432</v>
      </c>
      <c r="AL52" s="30">
        <f t="shared" si="17"/>
        <v>-67.549668874172184</v>
      </c>
      <c r="AM52" s="30">
        <f t="shared" si="18"/>
        <v>1</v>
      </c>
      <c r="AO52" s="30">
        <f t="shared" si="19"/>
        <v>10875</v>
      </c>
      <c r="AP52" s="30">
        <f t="shared" si="20"/>
        <v>1549</v>
      </c>
      <c r="AQ52" s="30">
        <f t="shared" si="21"/>
        <v>775</v>
      </c>
      <c r="AS52" s="30">
        <v>48</v>
      </c>
      <c r="AT52" s="30">
        <f>角色属性!AD64</f>
        <v>5840</v>
      </c>
      <c r="AU52" s="30">
        <f>角色属性!AE64</f>
        <v>3380</v>
      </c>
      <c r="AV52" s="30">
        <f>角色属性!AH64</f>
        <v>15680</v>
      </c>
      <c r="AW52" s="30">
        <f>角色属性!AI64</f>
        <v>9920</v>
      </c>
      <c r="AX52" s="30">
        <f>角色属性!AL64</f>
        <v>5800</v>
      </c>
      <c r="AY52" s="30">
        <f>角色属性!AM64</f>
        <v>2420</v>
      </c>
      <c r="AZ52" s="30">
        <f>角色属性!AT64</f>
        <v>4880</v>
      </c>
      <c r="BA52" s="30">
        <f>角色属性!AU64</f>
        <v>2920</v>
      </c>
      <c r="BC52" s="30">
        <v>48</v>
      </c>
      <c r="BD52" s="96">
        <f t="shared" si="22"/>
        <v>5880</v>
      </c>
      <c r="BE52" s="35">
        <f t="shared" si="23"/>
        <v>2500</v>
      </c>
      <c r="BF52" s="97">
        <f t="shared" si="24"/>
        <v>40</v>
      </c>
      <c r="BG52" s="96">
        <f t="shared" si="25"/>
        <v>10420</v>
      </c>
      <c r="BH52" s="35">
        <f t="shared" si="26"/>
        <v>8000</v>
      </c>
      <c r="BI52" s="97">
        <f t="shared" si="27"/>
        <v>4620</v>
      </c>
      <c r="BJ52" s="96">
        <f t="shared" si="28"/>
        <v>4700</v>
      </c>
      <c r="BK52" s="35">
        <f t="shared" si="29"/>
        <v>5220</v>
      </c>
      <c r="BL52" s="97">
        <f t="shared" si="30"/>
        <v>10980</v>
      </c>
      <c r="BM52" s="96">
        <f t="shared" si="31"/>
        <v>7760</v>
      </c>
      <c r="BN52" s="35">
        <f t="shared" si="32"/>
        <v>4840</v>
      </c>
      <c r="BO52" s="97">
        <f t="shared" si="33"/>
        <v>2880</v>
      </c>
    </row>
    <row r="53" spans="2:67" x14ac:dyDescent="0.15">
      <c r="B53" s="30">
        <v>49</v>
      </c>
      <c r="C53" s="30">
        <f t="shared" si="5"/>
        <v>863</v>
      </c>
      <c r="D53" s="100" t="s">
        <v>640</v>
      </c>
      <c r="E53" s="100" t="s">
        <v>640</v>
      </c>
      <c r="F53" s="100" t="s">
        <v>640</v>
      </c>
      <c r="G53" s="100" t="s">
        <v>144</v>
      </c>
      <c r="H53" s="100" t="s">
        <v>640</v>
      </c>
      <c r="I53" s="100" t="s">
        <v>144</v>
      </c>
      <c r="J53" s="100" t="s">
        <v>640</v>
      </c>
      <c r="K53" s="100" t="s">
        <v>144</v>
      </c>
      <c r="L53" s="100" t="s">
        <v>144</v>
      </c>
      <c r="M53" s="30">
        <f t="shared" si="8"/>
        <v>439</v>
      </c>
      <c r="N53" s="30">
        <f>ROUNDUP(VLOOKUP(B53,角色属性!$E$17:$G$66,3)/VLOOKUP(IF(MOD(B53,2)=0,B53/2,(B53+1)/2),$B$5:$C$54,2,FALSE),0)</f>
        <v>1336</v>
      </c>
      <c r="O53" s="100" t="s">
        <v>640</v>
      </c>
      <c r="AC53" s="30">
        <v>1</v>
      </c>
      <c r="AD53" s="30">
        <v>1</v>
      </c>
      <c r="AE53" s="30">
        <v>5</v>
      </c>
      <c r="AF53" s="30">
        <v>4</v>
      </c>
      <c r="AG53" s="30">
        <f t="shared" si="13"/>
        <v>10350</v>
      </c>
      <c r="AH53" s="30">
        <f t="shared" si="14"/>
        <v>3450</v>
      </c>
      <c r="AI53" s="30">
        <f t="shared" si="15"/>
        <v>1725</v>
      </c>
      <c r="AK53" s="30">
        <f t="shared" si="16"/>
        <v>4.0654205607476639</v>
      </c>
      <c r="AL53" s="30">
        <f t="shared" si="17"/>
        <v>-58.80681818181818</v>
      </c>
      <c r="AM53" s="30">
        <f t="shared" si="18"/>
        <v>1</v>
      </c>
      <c r="AO53" s="30">
        <f t="shared" si="19"/>
        <v>10875</v>
      </c>
      <c r="AP53" s="30">
        <f t="shared" si="20"/>
        <v>1549</v>
      </c>
      <c r="AQ53" s="30">
        <f t="shared" si="21"/>
        <v>775</v>
      </c>
      <c r="AS53" s="30">
        <v>49</v>
      </c>
      <c r="AT53" s="30">
        <f>角色属性!AD65</f>
        <v>5920</v>
      </c>
      <c r="AU53" s="30">
        <f>角色属性!AE65</f>
        <v>3440</v>
      </c>
      <c r="AV53" s="30">
        <f>角色属性!AH65</f>
        <v>15800</v>
      </c>
      <c r="AW53" s="30">
        <f>角色属性!AI65</f>
        <v>9960</v>
      </c>
      <c r="AX53" s="30">
        <f>角色属性!AL65</f>
        <v>5900</v>
      </c>
      <c r="AY53" s="30">
        <f>角色属性!AM65</f>
        <v>2460</v>
      </c>
      <c r="AZ53" s="30">
        <f>角色属性!AT65</f>
        <v>4940</v>
      </c>
      <c r="BA53" s="30">
        <f>角色属性!AU65</f>
        <v>2960</v>
      </c>
      <c r="BC53" s="30">
        <v>49</v>
      </c>
      <c r="BD53" s="96">
        <f t="shared" si="22"/>
        <v>5940</v>
      </c>
      <c r="BE53" s="35">
        <f t="shared" si="23"/>
        <v>2500</v>
      </c>
      <c r="BF53" s="97">
        <f t="shared" si="24"/>
        <v>20</v>
      </c>
      <c r="BG53" s="96">
        <f t="shared" si="25"/>
        <v>10460</v>
      </c>
      <c r="BH53" s="35">
        <f t="shared" si="26"/>
        <v>8000</v>
      </c>
      <c r="BI53" s="97">
        <f t="shared" si="27"/>
        <v>4560</v>
      </c>
      <c r="BJ53" s="96">
        <f t="shared" si="28"/>
        <v>4800</v>
      </c>
      <c r="BK53" s="35">
        <f t="shared" si="29"/>
        <v>5160</v>
      </c>
      <c r="BL53" s="97">
        <f t="shared" si="30"/>
        <v>11000</v>
      </c>
      <c r="BM53" s="96">
        <f t="shared" si="31"/>
        <v>7880</v>
      </c>
      <c r="BN53" s="35">
        <f t="shared" si="32"/>
        <v>4920</v>
      </c>
      <c r="BO53" s="97">
        <f t="shared" si="33"/>
        <v>2940</v>
      </c>
    </row>
    <row r="54" spans="2:67" x14ac:dyDescent="0.15">
      <c r="B54" s="30">
        <v>50</v>
      </c>
      <c r="C54" s="30">
        <f t="shared" si="5"/>
        <v>892</v>
      </c>
      <c r="D54" s="100" t="s">
        <v>640</v>
      </c>
      <c r="E54" s="100" t="s">
        <v>640</v>
      </c>
      <c r="F54" s="100" t="s">
        <v>640</v>
      </c>
      <c r="G54" s="100" t="s">
        <v>144</v>
      </c>
      <c r="H54" s="100" t="s">
        <v>640</v>
      </c>
      <c r="I54" s="100" t="s">
        <v>144</v>
      </c>
      <c r="J54" s="100" t="s">
        <v>640</v>
      </c>
      <c r="K54" s="100" t="s">
        <v>144</v>
      </c>
      <c r="L54" s="100" t="s">
        <v>144</v>
      </c>
      <c r="M54" s="30">
        <f t="shared" si="8"/>
        <v>448</v>
      </c>
      <c r="N54" s="30">
        <f>ROUNDUP(VLOOKUP(B54,角色属性!$E$17:$G$66,3)/VLOOKUP(IF(MOD(B54,2)=0,B54/2,(B54+1)/2),$B$5:$C$54,2,FALSE),0)</f>
        <v>1406</v>
      </c>
      <c r="O54" s="100" t="s">
        <v>640</v>
      </c>
      <c r="AC54" s="30">
        <v>1</v>
      </c>
      <c r="AD54" s="30">
        <v>1</v>
      </c>
      <c r="AE54" s="30">
        <v>5</v>
      </c>
      <c r="AF54" s="30">
        <v>5</v>
      </c>
      <c r="AG54" s="30">
        <f t="shared" si="13"/>
        <v>10500</v>
      </c>
      <c r="AH54" s="30">
        <f t="shared" si="14"/>
        <v>3500</v>
      </c>
      <c r="AI54" s="30">
        <f t="shared" si="15"/>
        <v>1750</v>
      </c>
      <c r="AK54" s="30">
        <f t="shared" si="16"/>
        <v>3.9908256880733943</v>
      </c>
      <c r="AL54" s="30">
        <f t="shared" si="17"/>
        <v>-52.238805970149251</v>
      </c>
      <c r="AM54" s="30">
        <f t="shared" si="18"/>
        <v>1</v>
      </c>
      <c r="AO54" s="30">
        <f t="shared" si="19"/>
        <v>10875</v>
      </c>
      <c r="AP54" s="30">
        <f t="shared" si="20"/>
        <v>1549</v>
      </c>
      <c r="AQ54" s="30">
        <f t="shared" si="21"/>
        <v>775</v>
      </c>
      <c r="AS54" s="30">
        <v>50</v>
      </c>
      <c r="AT54" s="30">
        <f>角色属性!AD66</f>
        <v>6000</v>
      </c>
      <c r="AU54" s="30">
        <f>角色属性!AE66</f>
        <v>3500</v>
      </c>
      <c r="AV54" s="30">
        <f>角色属性!AH66</f>
        <v>15920</v>
      </c>
      <c r="AW54" s="30">
        <f>角色属性!AI66</f>
        <v>10000</v>
      </c>
      <c r="AX54" s="30">
        <f>角色属性!AL66</f>
        <v>6000</v>
      </c>
      <c r="AY54" s="30">
        <f>角色属性!AM66</f>
        <v>2500</v>
      </c>
      <c r="AZ54" s="30">
        <f>角色属性!AT66</f>
        <v>5000</v>
      </c>
      <c r="BA54" s="30">
        <f>角色属性!AU66</f>
        <v>3000</v>
      </c>
      <c r="BC54" s="30">
        <v>50</v>
      </c>
      <c r="BD54" s="96">
        <f t="shared" si="22"/>
        <v>6000</v>
      </c>
      <c r="BE54" s="35">
        <f t="shared" si="23"/>
        <v>2500</v>
      </c>
      <c r="BF54" s="97">
        <f t="shared" si="24"/>
        <v>0</v>
      </c>
      <c r="BG54" s="96">
        <f t="shared" si="25"/>
        <v>10500</v>
      </c>
      <c r="BH54" s="35">
        <f t="shared" si="26"/>
        <v>8000</v>
      </c>
      <c r="BI54" s="97">
        <f t="shared" si="27"/>
        <v>4500</v>
      </c>
      <c r="BJ54" s="96">
        <f t="shared" si="28"/>
        <v>4900</v>
      </c>
      <c r="BK54" s="35">
        <f t="shared" si="29"/>
        <v>5100</v>
      </c>
      <c r="BL54" s="97">
        <f t="shared" si="30"/>
        <v>11020</v>
      </c>
      <c r="BM54" s="96">
        <f t="shared" si="31"/>
        <v>8000</v>
      </c>
      <c r="BN54" s="35">
        <f t="shared" si="32"/>
        <v>5000</v>
      </c>
      <c r="BO54" s="97">
        <f t="shared" si="33"/>
        <v>3000</v>
      </c>
    </row>
    <row r="55" spans="2:67" x14ac:dyDescent="0.15">
      <c r="AC55" s="30">
        <v>1</v>
      </c>
      <c r="AD55" s="30">
        <v>1</v>
      </c>
      <c r="AE55" s="30">
        <v>5</v>
      </c>
      <c r="AF55" s="30">
        <v>6</v>
      </c>
      <c r="AG55" s="30">
        <f t="shared" si="13"/>
        <v>10650</v>
      </c>
      <c r="AH55" s="30">
        <f t="shared" si="14"/>
        <v>3550</v>
      </c>
      <c r="AI55" s="30">
        <f t="shared" si="15"/>
        <v>1775</v>
      </c>
      <c r="AK55" s="30">
        <f t="shared" si="16"/>
        <v>3.9189189189189189</v>
      </c>
      <c r="AL55" s="30">
        <f t="shared" si="17"/>
        <v>-47.123893805309734</v>
      </c>
      <c r="AM55" s="30">
        <f t="shared" si="18"/>
        <v>1</v>
      </c>
      <c r="AO55" s="30">
        <f t="shared" si="19"/>
        <v>10875</v>
      </c>
      <c r="AP55" s="30">
        <f t="shared" si="20"/>
        <v>1549</v>
      </c>
      <c r="AQ55" s="30">
        <f t="shared" si="21"/>
        <v>775</v>
      </c>
    </row>
    <row r="56" spans="2:67" x14ac:dyDescent="0.15">
      <c r="AC56" s="30">
        <v>1</v>
      </c>
      <c r="AD56" s="30">
        <v>1</v>
      </c>
      <c r="AE56" s="30">
        <v>5</v>
      </c>
      <c r="AF56" s="30">
        <v>7</v>
      </c>
      <c r="AG56" s="30">
        <f t="shared" si="13"/>
        <v>10800</v>
      </c>
      <c r="AH56" s="30">
        <f t="shared" si="14"/>
        <v>3600</v>
      </c>
      <c r="AI56" s="30">
        <f t="shared" si="15"/>
        <v>1800</v>
      </c>
      <c r="AK56" s="30">
        <f t="shared" si="16"/>
        <v>3.8495575221238938</v>
      </c>
      <c r="AL56" s="30">
        <f t="shared" si="17"/>
        <v>-43.027888446215137</v>
      </c>
      <c r="AM56" s="30">
        <f t="shared" si="18"/>
        <v>1</v>
      </c>
      <c r="AO56" s="30">
        <f t="shared" si="19"/>
        <v>10875</v>
      </c>
      <c r="AP56" s="30">
        <f t="shared" si="20"/>
        <v>1549</v>
      </c>
      <c r="AQ56" s="30">
        <f t="shared" si="21"/>
        <v>775</v>
      </c>
    </row>
    <row r="57" spans="2:67" x14ac:dyDescent="0.15">
      <c r="AC57" s="30">
        <v>1</v>
      </c>
      <c r="AD57" s="30">
        <v>1</v>
      </c>
      <c r="AE57" s="30">
        <v>5</v>
      </c>
      <c r="AF57" s="30">
        <v>8</v>
      </c>
      <c r="AG57" s="30">
        <f t="shared" si="13"/>
        <v>10950</v>
      </c>
      <c r="AH57" s="30">
        <f t="shared" si="14"/>
        <v>3650</v>
      </c>
      <c r="AI57" s="30">
        <f t="shared" si="15"/>
        <v>1825</v>
      </c>
      <c r="AK57" s="30">
        <f t="shared" si="16"/>
        <v>3.7826086956521738</v>
      </c>
      <c r="AL57" s="30">
        <f t="shared" si="17"/>
        <v>-39.673913043478258</v>
      </c>
      <c r="AM57" s="30">
        <f t="shared" si="18"/>
        <v>1</v>
      </c>
      <c r="AO57" s="30">
        <f t="shared" si="19"/>
        <v>10875</v>
      </c>
      <c r="AP57" s="30">
        <f t="shared" si="20"/>
        <v>1549</v>
      </c>
      <c r="AQ57" s="30">
        <f t="shared" si="21"/>
        <v>775</v>
      </c>
    </row>
    <row r="58" spans="2:67" x14ac:dyDescent="0.15">
      <c r="AC58" s="30">
        <v>1</v>
      </c>
      <c r="AD58" s="30">
        <v>1</v>
      </c>
      <c r="AE58" s="30">
        <v>5</v>
      </c>
      <c r="AF58" s="30">
        <v>9</v>
      </c>
      <c r="AG58" s="30">
        <f t="shared" si="13"/>
        <v>11100</v>
      </c>
      <c r="AH58" s="30">
        <f t="shared" si="14"/>
        <v>3700</v>
      </c>
      <c r="AI58" s="30">
        <f t="shared" si="15"/>
        <v>1850</v>
      </c>
      <c r="AK58" s="30">
        <f t="shared" si="16"/>
        <v>3.7179487179487181</v>
      </c>
      <c r="AL58" s="30">
        <f t="shared" si="17"/>
        <v>-36.877076411960132</v>
      </c>
      <c r="AM58" s="30">
        <f t="shared" si="18"/>
        <v>1</v>
      </c>
      <c r="AO58" s="30">
        <f t="shared" si="19"/>
        <v>10875</v>
      </c>
      <c r="AP58" s="30">
        <f t="shared" si="20"/>
        <v>1549</v>
      </c>
      <c r="AQ58" s="30">
        <f t="shared" si="21"/>
        <v>775</v>
      </c>
    </row>
    <row r="59" spans="2:67" x14ac:dyDescent="0.15">
      <c r="AC59" s="30">
        <v>1</v>
      </c>
      <c r="AD59" s="30">
        <v>1</v>
      </c>
      <c r="AE59" s="30">
        <v>5</v>
      </c>
      <c r="AF59" s="30">
        <v>10</v>
      </c>
      <c r="AG59" s="30">
        <f t="shared" si="13"/>
        <v>11250</v>
      </c>
      <c r="AH59" s="30">
        <f t="shared" si="14"/>
        <v>3750</v>
      </c>
      <c r="AI59" s="30">
        <f t="shared" si="15"/>
        <v>1875</v>
      </c>
      <c r="AK59" s="30">
        <f t="shared" si="16"/>
        <v>3.6554621848739495</v>
      </c>
      <c r="AL59" s="30">
        <f t="shared" si="17"/>
        <v>-34.509202453987733</v>
      </c>
      <c r="AM59" s="30">
        <f t="shared" si="18"/>
        <v>1</v>
      </c>
      <c r="AO59" s="30">
        <f t="shared" si="19"/>
        <v>10875</v>
      </c>
      <c r="AP59" s="30">
        <f t="shared" si="20"/>
        <v>1549</v>
      </c>
      <c r="AQ59" s="30">
        <f t="shared" si="21"/>
        <v>775</v>
      </c>
    </row>
    <row r="60" spans="2:67" x14ac:dyDescent="0.15">
      <c r="AC60" s="30">
        <v>2</v>
      </c>
      <c r="AD60" s="30">
        <v>2</v>
      </c>
      <c r="AE60" s="30">
        <v>1</v>
      </c>
      <c r="AF60" s="30">
        <v>0</v>
      </c>
      <c r="AG60" s="30">
        <f t="shared" si="13"/>
        <v>9150</v>
      </c>
      <c r="AH60" s="30">
        <f t="shared" si="14"/>
        <v>3050</v>
      </c>
      <c r="AI60" s="30">
        <f t="shared" si="15"/>
        <v>1525</v>
      </c>
      <c r="AK60" s="30">
        <f t="shared" si="16"/>
        <v>4.7802197802197801</v>
      </c>
      <c r="AL60" s="30">
        <f t="shared" si="17"/>
        <v>381.25</v>
      </c>
      <c r="AM60" s="30">
        <f t="shared" si="18"/>
        <v>1</v>
      </c>
      <c r="AO60" s="30">
        <f t="shared" si="19"/>
        <v>10875</v>
      </c>
      <c r="AP60" s="30">
        <f t="shared" si="20"/>
        <v>1549</v>
      </c>
      <c r="AQ60" s="30">
        <f t="shared" si="21"/>
        <v>775</v>
      </c>
    </row>
    <row r="61" spans="2:67" x14ac:dyDescent="0.15">
      <c r="AC61" s="30">
        <v>2</v>
      </c>
      <c r="AD61" s="30">
        <v>2</v>
      </c>
      <c r="AE61" s="30">
        <v>1</v>
      </c>
      <c r="AF61" s="30">
        <v>1</v>
      </c>
      <c r="AG61" s="30">
        <f t="shared" si="13"/>
        <v>9180</v>
      </c>
      <c r="AH61" s="30">
        <f t="shared" si="14"/>
        <v>3060</v>
      </c>
      <c r="AI61" s="30">
        <f t="shared" si="15"/>
        <v>1530</v>
      </c>
      <c r="AK61" s="30">
        <f t="shared" si="16"/>
        <v>4.7592997811816193</v>
      </c>
      <c r="AL61" s="30">
        <f t="shared" si="17"/>
        <v>483.15789473684208</v>
      </c>
      <c r="AM61" s="30">
        <f t="shared" si="18"/>
        <v>1</v>
      </c>
      <c r="AO61" s="30">
        <f t="shared" si="19"/>
        <v>10875</v>
      </c>
      <c r="AP61" s="30">
        <f t="shared" si="20"/>
        <v>1549</v>
      </c>
      <c r="AQ61" s="30">
        <f t="shared" si="21"/>
        <v>775</v>
      </c>
    </row>
    <row r="62" spans="2:67" x14ac:dyDescent="0.15">
      <c r="AC62" s="30">
        <v>2</v>
      </c>
      <c r="AD62" s="30">
        <v>2</v>
      </c>
      <c r="AE62" s="30">
        <v>1</v>
      </c>
      <c r="AF62" s="30">
        <v>2</v>
      </c>
      <c r="AG62" s="30">
        <f t="shared" si="13"/>
        <v>9210</v>
      </c>
      <c r="AH62" s="30">
        <f t="shared" si="14"/>
        <v>3070</v>
      </c>
      <c r="AI62" s="30">
        <f t="shared" si="15"/>
        <v>1535</v>
      </c>
      <c r="AK62" s="30">
        <f t="shared" si="16"/>
        <v>4.738562091503268</v>
      </c>
      <c r="AL62" s="30">
        <f t="shared" si="17"/>
        <v>657.85714285714289</v>
      </c>
      <c r="AM62" s="30">
        <f t="shared" si="18"/>
        <v>1</v>
      </c>
      <c r="AO62" s="30">
        <f t="shared" si="19"/>
        <v>10875</v>
      </c>
      <c r="AP62" s="30">
        <f t="shared" si="20"/>
        <v>1549</v>
      </c>
      <c r="AQ62" s="30">
        <f t="shared" si="21"/>
        <v>775</v>
      </c>
    </row>
    <row r="63" spans="2:67" x14ac:dyDescent="0.15">
      <c r="AC63" s="30">
        <v>2</v>
      </c>
      <c r="AD63" s="30">
        <v>2</v>
      </c>
      <c r="AE63" s="30">
        <v>1</v>
      </c>
      <c r="AF63" s="30">
        <v>3</v>
      </c>
      <c r="AG63" s="30">
        <f t="shared" si="13"/>
        <v>9240</v>
      </c>
      <c r="AH63" s="30">
        <f t="shared" si="14"/>
        <v>3080</v>
      </c>
      <c r="AI63" s="30">
        <f t="shared" si="15"/>
        <v>1540</v>
      </c>
      <c r="AK63" s="30">
        <f t="shared" si="16"/>
        <v>4.7180043383947936</v>
      </c>
      <c r="AL63" s="30">
        <f t="shared" si="17"/>
        <v>1026.6666666666667</v>
      </c>
      <c r="AM63" s="30">
        <f t="shared" si="18"/>
        <v>1</v>
      </c>
      <c r="AO63" s="30">
        <f t="shared" si="19"/>
        <v>10875</v>
      </c>
      <c r="AP63" s="30">
        <f t="shared" si="20"/>
        <v>1549</v>
      </c>
      <c r="AQ63" s="30">
        <f t="shared" si="21"/>
        <v>775</v>
      </c>
    </row>
    <row r="64" spans="2:67" x14ac:dyDescent="0.15">
      <c r="AC64" s="30">
        <v>2</v>
      </c>
      <c r="AD64" s="30">
        <v>2</v>
      </c>
      <c r="AE64" s="30">
        <v>1</v>
      </c>
      <c r="AF64" s="30">
        <v>4</v>
      </c>
      <c r="AG64" s="30">
        <f t="shared" si="13"/>
        <v>9270</v>
      </c>
      <c r="AH64" s="30">
        <f t="shared" si="14"/>
        <v>3090</v>
      </c>
      <c r="AI64" s="30">
        <f t="shared" si="15"/>
        <v>1545</v>
      </c>
      <c r="AK64" s="30">
        <f t="shared" si="16"/>
        <v>4.6976241900647953</v>
      </c>
      <c r="AL64" s="30">
        <f t="shared" si="17"/>
        <v>2317.5</v>
      </c>
      <c r="AM64" s="30">
        <f t="shared" si="18"/>
        <v>1</v>
      </c>
      <c r="AO64" s="30">
        <f t="shared" si="19"/>
        <v>10875</v>
      </c>
      <c r="AP64" s="30">
        <f t="shared" si="20"/>
        <v>1549</v>
      </c>
      <c r="AQ64" s="30">
        <f t="shared" si="21"/>
        <v>775</v>
      </c>
    </row>
    <row r="65" spans="29:43" x14ac:dyDescent="0.15">
      <c r="AC65" s="30">
        <v>2</v>
      </c>
      <c r="AD65" s="30">
        <v>2</v>
      </c>
      <c r="AE65" s="30">
        <v>1</v>
      </c>
      <c r="AF65" s="30">
        <v>5</v>
      </c>
      <c r="AG65" s="30">
        <f t="shared" si="13"/>
        <v>9300</v>
      </c>
      <c r="AH65" s="30">
        <f t="shared" si="14"/>
        <v>3100</v>
      </c>
      <c r="AI65" s="30">
        <f t="shared" si="15"/>
        <v>1550</v>
      </c>
      <c r="AK65" s="30">
        <f t="shared" si="16"/>
        <v>4.67741935483871</v>
      </c>
      <c r="AL65" s="30">
        <f t="shared" si="17"/>
        <v>-9300</v>
      </c>
      <c r="AM65" s="30">
        <f t="shared" si="18"/>
        <v>1</v>
      </c>
      <c r="AO65" s="30">
        <f t="shared" si="19"/>
        <v>10875</v>
      </c>
      <c r="AP65" s="30">
        <f t="shared" si="20"/>
        <v>1549</v>
      </c>
      <c r="AQ65" s="30">
        <f t="shared" si="21"/>
        <v>775</v>
      </c>
    </row>
    <row r="66" spans="29:43" x14ac:dyDescent="0.15">
      <c r="AC66" s="30">
        <v>2</v>
      </c>
      <c r="AD66" s="30">
        <v>2</v>
      </c>
      <c r="AE66" s="30">
        <v>1</v>
      </c>
      <c r="AF66" s="30">
        <v>6</v>
      </c>
      <c r="AG66" s="30">
        <f t="shared" si="13"/>
        <v>9330</v>
      </c>
      <c r="AH66" s="30">
        <f t="shared" si="14"/>
        <v>3110</v>
      </c>
      <c r="AI66" s="30">
        <f t="shared" si="15"/>
        <v>1555</v>
      </c>
      <c r="AK66" s="30">
        <f t="shared" si="16"/>
        <v>4.6573875802997859</v>
      </c>
      <c r="AL66" s="30">
        <f t="shared" si="17"/>
        <v>-1555</v>
      </c>
      <c r="AM66" s="30">
        <f t="shared" si="18"/>
        <v>1</v>
      </c>
      <c r="AO66" s="30">
        <f t="shared" si="19"/>
        <v>10875</v>
      </c>
      <c r="AP66" s="30">
        <f t="shared" si="20"/>
        <v>1549</v>
      </c>
      <c r="AQ66" s="30">
        <f t="shared" si="21"/>
        <v>775</v>
      </c>
    </row>
    <row r="67" spans="29:43" x14ac:dyDescent="0.15">
      <c r="AC67" s="30">
        <v>2</v>
      </c>
      <c r="AD67" s="30">
        <v>2</v>
      </c>
      <c r="AE67" s="30">
        <v>1</v>
      </c>
      <c r="AF67" s="30">
        <v>7</v>
      </c>
      <c r="AG67" s="30">
        <f t="shared" si="13"/>
        <v>9360</v>
      </c>
      <c r="AH67" s="30">
        <f t="shared" si="14"/>
        <v>3120</v>
      </c>
      <c r="AI67" s="30">
        <f t="shared" si="15"/>
        <v>1560</v>
      </c>
      <c r="AK67" s="30">
        <f t="shared" si="16"/>
        <v>4.637526652452026</v>
      </c>
      <c r="AL67" s="30">
        <f t="shared" si="17"/>
        <v>-850.90909090909088</v>
      </c>
      <c r="AM67" s="30">
        <f t="shared" si="18"/>
        <v>1</v>
      </c>
      <c r="AO67" s="30">
        <f t="shared" si="19"/>
        <v>10875</v>
      </c>
      <c r="AP67" s="30">
        <f t="shared" si="20"/>
        <v>1549</v>
      </c>
      <c r="AQ67" s="30">
        <f t="shared" si="21"/>
        <v>775</v>
      </c>
    </row>
    <row r="68" spans="29:43" x14ac:dyDescent="0.15">
      <c r="AC68" s="30">
        <v>2</v>
      </c>
      <c r="AD68" s="30">
        <v>2</v>
      </c>
      <c r="AE68" s="30">
        <v>1</v>
      </c>
      <c r="AF68" s="30">
        <v>8</v>
      </c>
      <c r="AG68" s="30">
        <f t="shared" si="13"/>
        <v>9390</v>
      </c>
      <c r="AH68" s="30">
        <f t="shared" si="14"/>
        <v>3130</v>
      </c>
      <c r="AI68" s="30">
        <f t="shared" si="15"/>
        <v>1565</v>
      </c>
      <c r="AK68" s="30">
        <f t="shared" si="16"/>
        <v>4.6178343949044587</v>
      </c>
      <c r="AL68" s="30">
        <f t="shared" si="17"/>
        <v>-586.875</v>
      </c>
      <c r="AM68" s="30">
        <f t="shared" si="18"/>
        <v>1</v>
      </c>
      <c r="AO68" s="30">
        <f t="shared" si="19"/>
        <v>10875</v>
      </c>
      <c r="AP68" s="30">
        <f t="shared" si="20"/>
        <v>1549</v>
      </c>
      <c r="AQ68" s="30">
        <f t="shared" si="21"/>
        <v>775</v>
      </c>
    </row>
    <row r="69" spans="29:43" x14ac:dyDescent="0.15">
      <c r="AC69" s="30">
        <v>2</v>
      </c>
      <c r="AD69" s="30">
        <v>2</v>
      </c>
      <c r="AE69" s="30">
        <v>1</v>
      </c>
      <c r="AF69" s="30">
        <v>9</v>
      </c>
      <c r="AG69" s="30">
        <f t="shared" si="13"/>
        <v>9420</v>
      </c>
      <c r="AH69" s="30">
        <f t="shared" si="14"/>
        <v>3140</v>
      </c>
      <c r="AI69" s="30">
        <f t="shared" si="15"/>
        <v>1570</v>
      </c>
      <c r="AK69" s="30">
        <f t="shared" si="16"/>
        <v>4.5983086680761103</v>
      </c>
      <c r="AL69" s="30">
        <f t="shared" si="17"/>
        <v>-448.57142857142856</v>
      </c>
      <c r="AM69" s="30">
        <f t="shared" si="18"/>
        <v>1</v>
      </c>
      <c r="AO69" s="30">
        <f t="shared" si="19"/>
        <v>10875</v>
      </c>
      <c r="AP69" s="30">
        <f t="shared" si="20"/>
        <v>1549</v>
      </c>
      <c r="AQ69" s="30">
        <f t="shared" si="21"/>
        <v>775</v>
      </c>
    </row>
    <row r="70" spans="29:43" x14ac:dyDescent="0.15">
      <c r="AC70" s="30">
        <v>2</v>
      </c>
      <c r="AD70" s="30">
        <v>2</v>
      </c>
      <c r="AE70" s="30">
        <v>1</v>
      </c>
      <c r="AF70" s="30">
        <v>10</v>
      </c>
      <c r="AG70" s="30">
        <f t="shared" ref="AG70:AG133" si="36">1020+180*AC70+7050+AE70*(AD70*420-120)+AE70*AF70*30</f>
        <v>9450</v>
      </c>
      <c r="AH70" s="30">
        <f t="shared" ref="AH70:AH133" si="37">340+60*AC70+2350+AE70*(AD70*140-40)+AE70*AF70*10</f>
        <v>3150</v>
      </c>
      <c r="AI70" s="30">
        <f t="shared" ref="AI70:AI133" si="38">170+30*AC70+1175+AE70*(AD70*70-20)+AE70*AF70*5</f>
        <v>1575</v>
      </c>
      <c r="AK70" s="30">
        <f t="shared" ref="AK70:AK133" si="39">VLOOKUP(IF(MOD(AC70,2)=0,AC70/2,(AC70+1)/2),B:F,5,FALSE)/(AH70-VLOOKUP(IF(MOD(AC70,2)=0,AC70/2,(AC70+1)/2),B:F,4,FALSE))</f>
        <v>4.5789473684210522</v>
      </c>
      <c r="AL70" s="30">
        <f t="shared" ref="AL70:AL133" si="40">AG70/(VLOOKUP(IF(MOD(AC70,2)=0,AC70/2,(AC70+1)/2),B:F,3,FALSE)-AI70)</f>
        <v>-363.46153846153845</v>
      </c>
      <c r="AM70" s="30">
        <f t="shared" ref="AM70:AM133" si="41">IF(MOD(AC70,2)=0,AC70/2,(AC70+1)/2)</f>
        <v>1</v>
      </c>
      <c r="AO70" s="30">
        <f t="shared" ref="AO70:AO133" si="42">VLOOKUP(IF(MOD(AC70,2)=0,AC70/2,(AC70+1)/2),B:F,5,FALSE)</f>
        <v>10875</v>
      </c>
      <c r="AP70" s="30">
        <f t="shared" ref="AP70:AP133" si="43">VLOOKUP(IF(MOD(AC70,2)=0,AC70/2,(AC70+1)/2),B:E,3,FALSE)</f>
        <v>1549</v>
      </c>
      <c r="AQ70" s="30">
        <f t="shared" ref="AQ70:AQ133" si="44">VLOOKUP(IF(MOD(AC70,2)=0,AC70/2,(AC70+1)/2),B:F,4,FALSE)</f>
        <v>775</v>
      </c>
    </row>
    <row r="71" spans="29:43" x14ac:dyDescent="0.15">
      <c r="AC71" s="30">
        <v>2</v>
      </c>
      <c r="AD71" s="30">
        <v>2</v>
      </c>
      <c r="AE71" s="30">
        <v>2</v>
      </c>
      <c r="AF71" s="30">
        <v>0</v>
      </c>
      <c r="AG71" s="30">
        <f t="shared" si="36"/>
        <v>9870</v>
      </c>
      <c r="AH71" s="30">
        <f t="shared" si="37"/>
        <v>3290</v>
      </c>
      <c r="AI71" s="30">
        <f t="shared" si="38"/>
        <v>1645</v>
      </c>
      <c r="AK71" s="30">
        <f t="shared" si="39"/>
        <v>4.324055666003976</v>
      </c>
      <c r="AL71" s="30">
        <f t="shared" si="40"/>
        <v>-102.8125</v>
      </c>
      <c r="AM71" s="30">
        <f t="shared" si="41"/>
        <v>1</v>
      </c>
      <c r="AO71" s="30">
        <f t="shared" si="42"/>
        <v>10875</v>
      </c>
      <c r="AP71" s="30">
        <f t="shared" si="43"/>
        <v>1549</v>
      </c>
      <c r="AQ71" s="30">
        <f t="shared" si="44"/>
        <v>775</v>
      </c>
    </row>
    <row r="72" spans="29:43" x14ac:dyDescent="0.15">
      <c r="AC72" s="30">
        <v>2</v>
      </c>
      <c r="AD72" s="30">
        <v>2</v>
      </c>
      <c r="AE72" s="30">
        <v>2</v>
      </c>
      <c r="AF72" s="30">
        <v>1</v>
      </c>
      <c r="AG72" s="30">
        <f t="shared" si="36"/>
        <v>9930</v>
      </c>
      <c r="AH72" s="30">
        <f t="shared" si="37"/>
        <v>3310</v>
      </c>
      <c r="AI72" s="30">
        <f t="shared" si="38"/>
        <v>1655</v>
      </c>
      <c r="AK72" s="30">
        <f t="shared" si="39"/>
        <v>4.2899408284023668</v>
      </c>
      <c r="AL72" s="30">
        <f t="shared" si="40"/>
        <v>-93.679245283018872</v>
      </c>
      <c r="AM72" s="30">
        <f t="shared" si="41"/>
        <v>1</v>
      </c>
      <c r="AO72" s="30">
        <f t="shared" si="42"/>
        <v>10875</v>
      </c>
      <c r="AP72" s="30">
        <f t="shared" si="43"/>
        <v>1549</v>
      </c>
      <c r="AQ72" s="30">
        <f t="shared" si="44"/>
        <v>775</v>
      </c>
    </row>
    <row r="73" spans="29:43" x14ac:dyDescent="0.15">
      <c r="AC73" s="30">
        <v>2</v>
      </c>
      <c r="AD73" s="30">
        <v>2</v>
      </c>
      <c r="AE73" s="30">
        <v>2</v>
      </c>
      <c r="AF73" s="30">
        <v>2</v>
      </c>
      <c r="AG73" s="30">
        <f t="shared" si="36"/>
        <v>9990</v>
      </c>
      <c r="AH73" s="30">
        <f t="shared" si="37"/>
        <v>3330</v>
      </c>
      <c r="AI73" s="30">
        <f t="shared" si="38"/>
        <v>1665</v>
      </c>
      <c r="AK73" s="30">
        <f t="shared" si="39"/>
        <v>4.2563600782778863</v>
      </c>
      <c r="AL73" s="30">
        <f t="shared" si="40"/>
        <v>-86.120689655172413</v>
      </c>
      <c r="AM73" s="30">
        <f t="shared" si="41"/>
        <v>1</v>
      </c>
      <c r="AO73" s="30">
        <f t="shared" si="42"/>
        <v>10875</v>
      </c>
      <c r="AP73" s="30">
        <f t="shared" si="43"/>
        <v>1549</v>
      </c>
      <c r="AQ73" s="30">
        <f t="shared" si="44"/>
        <v>775</v>
      </c>
    </row>
    <row r="74" spans="29:43" x14ac:dyDescent="0.15">
      <c r="AC74" s="30">
        <v>2</v>
      </c>
      <c r="AD74" s="30">
        <v>2</v>
      </c>
      <c r="AE74" s="30">
        <v>2</v>
      </c>
      <c r="AF74" s="30">
        <v>3</v>
      </c>
      <c r="AG74" s="30">
        <f t="shared" si="36"/>
        <v>10050</v>
      </c>
      <c r="AH74" s="30">
        <f t="shared" si="37"/>
        <v>3350</v>
      </c>
      <c r="AI74" s="30">
        <f t="shared" si="38"/>
        <v>1675</v>
      </c>
      <c r="AK74" s="30">
        <f t="shared" si="39"/>
        <v>4.2233009708737868</v>
      </c>
      <c r="AL74" s="30">
        <f t="shared" si="40"/>
        <v>-79.761904761904759</v>
      </c>
      <c r="AM74" s="30">
        <f t="shared" si="41"/>
        <v>1</v>
      </c>
      <c r="AO74" s="30">
        <f t="shared" si="42"/>
        <v>10875</v>
      </c>
      <c r="AP74" s="30">
        <f t="shared" si="43"/>
        <v>1549</v>
      </c>
      <c r="AQ74" s="30">
        <f t="shared" si="44"/>
        <v>775</v>
      </c>
    </row>
    <row r="75" spans="29:43" x14ac:dyDescent="0.15">
      <c r="AC75" s="30">
        <v>2</v>
      </c>
      <c r="AD75" s="30">
        <v>2</v>
      </c>
      <c r="AE75" s="30">
        <v>2</v>
      </c>
      <c r="AF75" s="30">
        <v>4</v>
      </c>
      <c r="AG75" s="30">
        <f t="shared" si="36"/>
        <v>10110</v>
      </c>
      <c r="AH75" s="30">
        <f t="shared" si="37"/>
        <v>3370</v>
      </c>
      <c r="AI75" s="30">
        <f t="shared" si="38"/>
        <v>1685</v>
      </c>
      <c r="AK75" s="30">
        <f t="shared" si="39"/>
        <v>4.1907514450867049</v>
      </c>
      <c r="AL75" s="30">
        <f t="shared" si="40"/>
        <v>-74.338235294117652</v>
      </c>
      <c r="AM75" s="30">
        <f t="shared" si="41"/>
        <v>1</v>
      </c>
      <c r="AO75" s="30">
        <f t="shared" si="42"/>
        <v>10875</v>
      </c>
      <c r="AP75" s="30">
        <f t="shared" si="43"/>
        <v>1549</v>
      </c>
      <c r="AQ75" s="30">
        <f t="shared" si="44"/>
        <v>775</v>
      </c>
    </row>
    <row r="76" spans="29:43" x14ac:dyDescent="0.15">
      <c r="AC76" s="30">
        <v>2</v>
      </c>
      <c r="AD76" s="30">
        <v>2</v>
      </c>
      <c r="AE76" s="30">
        <v>2</v>
      </c>
      <c r="AF76" s="30">
        <v>5</v>
      </c>
      <c r="AG76" s="30">
        <f t="shared" si="36"/>
        <v>10170</v>
      </c>
      <c r="AH76" s="30">
        <f t="shared" si="37"/>
        <v>3390</v>
      </c>
      <c r="AI76" s="30">
        <f t="shared" si="38"/>
        <v>1695</v>
      </c>
      <c r="AK76" s="30">
        <f t="shared" si="39"/>
        <v>4.1586998087954115</v>
      </c>
      <c r="AL76" s="30">
        <f t="shared" si="40"/>
        <v>-69.657534246575338</v>
      </c>
      <c r="AM76" s="30">
        <f t="shared" si="41"/>
        <v>1</v>
      </c>
      <c r="AO76" s="30">
        <f t="shared" si="42"/>
        <v>10875</v>
      </c>
      <c r="AP76" s="30">
        <f t="shared" si="43"/>
        <v>1549</v>
      </c>
      <c r="AQ76" s="30">
        <f t="shared" si="44"/>
        <v>775</v>
      </c>
    </row>
    <row r="77" spans="29:43" x14ac:dyDescent="0.15">
      <c r="AC77" s="30">
        <v>2</v>
      </c>
      <c r="AD77" s="30">
        <v>2</v>
      </c>
      <c r="AE77" s="30">
        <v>2</v>
      </c>
      <c r="AF77" s="30">
        <v>6</v>
      </c>
      <c r="AG77" s="30">
        <f t="shared" si="36"/>
        <v>10230</v>
      </c>
      <c r="AH77" s="30">
        <f t="shared" si="37"/>
        <v>3410</v>
      </c>
      <c r="AI77" s="30">
        <f t="shared" si="38"/>
        <v>1705</v>
      </c>
      <c r="AK77" s="30">
        <f t="shared" si="39"/>
        <v>4.1271347248576848</v>
      </c>
      <c r="AL77" s="30">
        <f t="shared" si="40"/>
        <v>-65.57692307692308</v>
      </c>
      <c r="AM77" s="30">
        <f t="shared" si="41"/>
        <v>1</v>
      </c>
      <c r="AO77" s="30">
        <f t="shared" si="42"/>
        <v>10875</v>
      </c>
      <c r="AP77" s="30">
        <f t="shared" si="43"/>
        <v>1549</v>
      </c>
      <c r="AQ77" s="30">
        <f t="shared" si="44"/>
        <v>775</v>
      </c>
    </row>
    <row r="78" spans="29:43" x14ac:dyDescent="0.15">
      <c r="AC78" s="30">
        <v>2</v>
      </c>
      <c r="AD78" s="30">
        <v>2</v>
      </c>
      <c r="AE78" s="30">
        <v>2</v>
      </c>
      <c r="AF78" s="30">
        <v>7</v>
      </c>
      <c r="AG78" s="30">
        <f t="shared" si="36"/>
        <v>10290</v>
      </c>
      <c r="AH78" s="30">
        <f t="shared" si="37"/>
        <v>3430</v>
      </c>
      <c r="AI78" s="30">
        <f t="shared" si="38"/>
        <v>1715</v>
      </c>
      <c r="AK78" s="30">
        <f t="shared" si="39"/>
        <v>4.0960451977401133</v>
      </c>
      <c r="AL78" s="30">
        <f t="shared" si="40"/>
        <v>-61.987951807228917</v>
      </c>
      <c r="AM78" s="30">
        <f t="shared" si="41"/>
        <v>1</v>
      </c>
      <c r="AO78" s="30">
        <f t="shared" si="42"/>
        <v>10875</v>
      </c>
      <c r="AP78" s="30">
        <f t="shared" si="43"/>
        <v>1549</v>
      </c>
      <c r="AQ78" s="30">
        <f t="shared" si="44"/>
        <v>775</v>
      </c>
    </row>
    <row r="79" spans="29:43" x14ac:dyDescent="0.15">
      <c r="AC79" s="30">
        <v>2</v>
      </c>
      <c r="AD79" s="30">
        <v>2</v>
      </c>
      <c r="AE79" s="30">
        <v>2</v>
      </c>
      <c r="AF79" s="30">
        <v>8</v>
      </c>
      <c r="AG79" s="30">
        <f t="shared" si="36"/>
        <v>10350</v>
      </c>
      <c r="AH79" s="30">
        <f t="shared" si="37"/>
        <v>3450</v>
      </c>
      <c r="AI79" s="30">
        <f t="shared" si="38"/>
        <v>1725</v>
      </c>
      <c r="AK79" s="30">
        <f t="shared" si="39"/>
        <v>4.0654205607476639</v>
      </c>
      <c r="AL79" s="30">
        <f t="shared" si="40"/>
        <v>-58.80681818181818</v>
      </c>
      <c r="AM79" s="30">
        <f t="shared" si="41"/>
        <v>1</v>
      </c>
      <c r="AO79" s="30">
        <f t="shared" si="42"/>
        <v>10875</v>
      </c>
      <c r="AP79" s="30">
        <f t="shared" si="43"/>
        <v>1549</v>
      </c>
      <c r="AQ79" s="30">
        <f t="shared" si="44"/>
        <v>775</v>
      </c>
    </row>
    <row r="80" spans="29:43" x14ac:dyDescent="0.15">
      <c r="AC80" s="30">
        <v>2</v>
      </c>
      <c r="AD80" s="30">
        <v>2</v>
      </c>
      <c r="AE80" s="30">
        <v>2</v>
      </c>
      <c r="AF80" s="30">
        <v>9</v>
      </c>
      <c r="AG80" s="30">
        <f t="shared" si="36"/>
        <v>10410</v>
      </c>
      <c r="AH80" s="30">
        <f t="shared" si="37"/>
        <v>3470</v>
      </c>
      <c r="AI80" s="30">
        <f t="shared" si="38"/>
        <v>1735</v>
      </c>
      <c r="AK80" s="30">
        <f t="shared" si="39"/>
        <v>4.0352504638218925</v>
      </c>
      <c r="AL80" s="30">
        <f t="shared" si="40"/>
        <v>-55.967741935483872</v>
      </c>
      <c r="AM80" s="30">
        <f t="shared" si="41"/>
        <v>1</v>
      </c>
      <c r="AO80" s="30">
        <f t="shared" si="42"/>
        <v>10875</v>
      </c>
      <c r="AP80" s="30">
        <f t="shared" si="43"/>
        <v>1549</v>
      </c>
      <c r="AQ80" s="30">
        <f t="shared" si="44"/>
        <v>775</v>
      </c>
    </row>
    <row r="81" spans="29:43" x14ac:dyDescent="0.15">
      <c r="AC81" s="30">
        <v>2</v>
      </c>
      <c r="AD81" s="30">
        <v>2</v>
      </c>
      <c r="AE81" s="30">
        <v>2</v>
      </c>
      <c r="AF81" s="30">
        <v>10</v>
      </c>
      <c r="AG81" s="30">
        <f t="shared" si="36"/>
        <v>10470</v>
      </c>
      <c r="AH81" s="30">
        <f t="shared" si="37"/>
        <v>3490</v>
      </c>
      <c r="AI81" s="30">
        <f t="shared" si="38"/>
        <v>1745</v>
      </c>
      <c r="AK81" s="30">
        <f t="shared" si="39"/>
        <v>4.0055248618784534</v>
      </c>
      <c r="AL81" s="30">
        <f t="shared" si="40"/>
        <v>-53.418367346938773</v>
      </c>
      <c r="AM81" s="30">
        <f t="shared" si="41"/>
        <v>1</v>
      </c>
      <c r="AO81" s="30">
        <f t="shared" si="42"/>
        <v>10875</v>
      </c>
      <c r="AP81" s="30">
        <f t="shared" si="43"/>
        <v>1549</v>
      </c>
      <c r="AQ81" s="30">
        <f t="shared" si="44"/>
        <v>775</v>
      </c>
    </row>
    <row r="82" spans="29:43" x14ac:dyDescent="0.15">
      <c r="AC82" s="30">
        <v>2</v>
      </c>
      <c r="AD82" s="30">
        <v>2</v>
      </c>
      <c r="AE82" s="30">
        <v>3</v>
      </c>
      <c r="AF82" s="30">
        <v>0</v>
      </c>
      <c r="AG82" s="30">
        <f t="shared" si="36"/>
        <v>10590</v>
      </c>
      <c r="AH82" s="30">
        <f t="shared" si="37"/>
        <v>3530</v>
      </c>
      <c r="AI82" s="30">
        <f t="shared" si="38"/>
        <v>1765</v>
      </c>
      <c r="AK82" s="30">
        <f t="shared" si="39"/>
        <v>3.9473684210526314</v>
      </c>
      <c r="AL82" s="30">
        <f t="shared" si="40"/>
        <v>-49.027777777777779</v>
      </c>
      <c r="AM82" s="30">
        <f t="shared" si="41"/>
        <v>1</v>
      </c>
      <c r="AO82" s="30">
        <f t="shared" si="42"/>
        <v>10875</v>
      </c>
      <c r="AP82" s="30">
        <f t="shared" si="43"/>
        <v>1549</v>
      </c>
      <c r="AQ82" s="30">
        <f t="shared" si="44"/>
        <v>775</v>
      </c>
    </row>
    <row r="83" spans="29:43" x14ac:dyDescent="0.15">
      <c r="AC83" s="30">
        <v>2</v>
      </c>
      <c r="AD83" s="30">
        <v>2</v>
      </c>
      <c r="AE83" s="30">
        <v>3</v>
      </c>
      <c r="AF83" s="30">
        <v>1</v>
      </c>
      <c r="AG83" s="30">
        <f t="shared" si="36"/>
        <v>10680</v>
      </c>
      <c r="AH83" s="30">
        <f t="shared" si="37"/>
        <v>3560</v>
      </c>
      <c r="AI83" s="30">
        <f t="shared" si="38"/>
        <v>1780</v>
      </c>
      <c r="AK83" s="30">
        <f t="shared" si="39"/>
        <v>3.9048473967684023</v>
      </c>
      <c r="AL83" s="30">
        <f t="shared" si="40"/>
        <v>-46.233766233766232</v>
      </c>
      <c r="AM83" s="30">
        <f t="shared" si="41"/>
        <v>1</v>
      </c>
      <c r="AO83" s="30">
        <f t="shared" si="42"/>
        <v>10875</v>
      </c>
      <c r="AP83" s="30">
        <f t="shared" si="43"/>
        <v>1549</v>
      </c>
      <c r="AQ83" s="30">
        <f t="shared" si="44"/>
        <v>775</v>
      </c>
    </row>
    <row r="84" spans="29:43" x14ac:dyDescent="0.15">
      <c r="AC84" s="30">
        <v>2</v>
      </c>
      <c r="AD84" s="30">
        <v>2</v>
      </c>
      <c r="AE84" s="30">
        <v>3</v>
      </c>
      <c r="AF84" s="30">
        <v>2</v>
      </c>
      <c r="AG84" s="30">
        <f t="shared" si="36"/>
        <v>10770</v>
      </c>
      <c r="AH84" s="30">
        <f t="shared" si="37"/>
        <v>3590</v>
      </c>
      <c r="AI84" s="30">
        <f t="shared" si="38"/>
        <v>1795</v>
      </c>
      <c r="AK84" s="30">
        <f t="shared" si="39"/>
        <v>3.8632326820603908</v>
      </c>
      <c r="AL84" s="30">
        <f t="shared" si="40"/>
        <v>-43.780487804878049</v>
      </c>
      <c r="AM84" s="30">
        <f t="shared" si="41"/>
        <v>1</v>
      </c>
      <c r="AO84" s="30">
        <f t="shared" si="42"/>
        <v>10875</v>
      </c>
      <c r="AP84" s="30">
        <f t="shared" si="43"/>
        <v>1549</v>
      </c>
      <c r="AQ84" s="30">
        <f t="shared" si="44"/>
        <v>775</v>
      </c>
    </row>
    <row r="85" spans="29:43" x14ac:dyDescent="0.15">
      <c r="AC85" s="30">
        <v>2</v>
      </c>
      <c r="AD85" s="30">
        <v>2</v>
      </c>
      <c r="AE85" s="30">
        <v>3</v>
      </c>
      <c r="AF85" s="30">
        <v>3</v>
      </c>
      <c r="AG85" s="30">
        <f t="shared" si="36"/>
        <v>10860</v>
      </c>
      <c r="AH85" s="30">
        <f t="shared" si="37"/>
        <v>3620</v>
      </c>
      <c r="AI85" s="30">
        <f t="shared" si="38"/>
        <v>1810</v>
      </c>
      <c r="AK85" s="30">
        <f t="shared" si="39"/>
        <v>3.8224956063268891</v>
      </c>
      <c r="AL85" s="30">
        <f t="shared" si="40"/>
        <v>-41.609195402298852</v>
      </c>
      <c r="AM85" s="30">
        <f t="shared" si="41"/>
        <v>1</v>
      </c>
      <c r="AO85" s="30">
        <f t="shared" si="42"/>
        <v>10875</v>
      </c>
      <c r="AP85" s="30">
        <f t="shared" si="43"/>
        <v>1549</v>
      </c>
      <c r="AQ85" s="30">
        <f t="shared" si="44"/>
        <v>775</v>
      </c>
    </row>
    <row r="86" spans="29:43" x14ac:dyDescent="0.15">
      <c r="AC86" s="30">
        <v>2</v>
      </c>
      <c r="AD86" s="30">
        <v>2</v>
      </c>
      <c r="AE86" s="30">
        <v>3</v>
      </c>
      <c r="AF86" s="30">
        <v>4</v>
      </c>
      <c r="AG86" s="30">
        <f t="shared" si="36"/>
        <v>10950</v>
      </c>
      <c r="AH86" s="30">
        <f t="shared" si="37"/>
        <v>3650</v>
      </c>
      <c r="AI86" s="30">
        <f t="shared" si="38"/>
        <v>1825</v>
      </c>
      <c r="AK86" s="30">
        <f t="shared" si="39"/>
        <v>3.7826086956521738</v>
      </c>
      <c r="AL86" s="30">
        <f t="shared" si="40"/>
        <v>-39.673913043478258</v>
      </c>
      <c r="AM86" s="30">
        <f t="shared" si="41"/>
        <v>1</v>
      </c>
      <c r="AO86" s="30">
        <f t="shared" si="42"/>
        <v>10875</v>
      </c>
      <c r="AP86" s="30">
        <f t="shared" si="43"/>
        <v>1549</v>
      </c>
      <c r="AQ86" s="30">
        <f t="shared" si="44"/>
        <v>775</v>
      </c>
    </row>
    <row r="87" spans="29:43" x14ac:dyDescent="0.15">
      <c r="AC87" s="30">
        <v>2</v>
      </c>
      <c r="AD87" s="30">
        <v>2</v>
      </c>
      <c r="AE87" s="30">
        <v>3</v>
      </c>
      <c r="AF87" s="30">
        <v>5</v>
      </c>
      <c r="AG87" s="30">
        <f t="shared" si="36"/>
        <v>11040</v>
      </c>
      <c r="AH87" s="30">
        <f t="shared" si="37"/>
        <v>3680</v>
      </c>
      <c r="AI87" s="30">
        <f t="shared" si="38"/>
        <v>1840</v>
      </c>
      <c r="AK87" s="30">
        <f t="shared" si="39"/>
        <v>3.7435456110154903</v>
      </c>
      <c r="AL87" s="30">
        <f t="shared" si="40"/>
        <v>-37.938144329896907</v>
      </c>
      <c r="AM87" s="30">
        <f t="shared" si="41"/>
        <v>1</v>
      </c>
      <c r="AO87" s="30">
        <f t="shared" si="42"/>
        <v>10875</v>
      </c>
      <c r="AP87" s="30">
        <f t="shared" si="43"/>
        <v>1549</v>
      </c>
      <c r="AQ87" s="30">
        <f t="shared" si="44"/>
        <v>775</v>
      </c>
    </row>
    <row r="88" spans="29:43" x14ac:dyDescent="0.15">
      <c r="AC88" s="30">
        <v>2</v>
      </c>
      <c r="AD88" s="30">
        <v>2</v>
      </c>
      <c r="AE88" s="30">
        <v>3</v>
      </c>
      <c r="AF88" s="30">
        <v>6</v>
      </c>
      <c r="AG88" s="30">
        <f t="shared" si="36"/>
        <v>11130</v>
      </c>
      <c r="AH88" s="30">
        <f t="shared" si="37"/>
        <v>3710</v>
      </c>
      <c r="AI88" s="30">
        <f t="shared" si="38"/>
        <v>1855</v>
      </c>
      <c r="AK88" s="30">
        <f t="shared" si="39"/>
        <v>3.7052810902896081</v>
      </c>
      <c r="AL88" s="30">
        <f t="shared" si="40"/>
        <v>-36.372549019607845</v>
      </c>
      <c r="AM88" s="30">
        <f t="shared" si="41"/>
        <v>1</v>
      </c>
      <c r="AO88" s="30">
        <f t="shared" si="42"/>
        <v>10875</v>
      </c>
      <c r="AP88" s="30">
        <f t="shared" si="43"/>
        <v>1549</v>
      </c>
      <c r="AQ88" s="30">
        <f t="shared" si="44"/>
        <v>775</v>
      </c>
    </row>
    <row r="89" spans="29:43" x14ac:dyDescent="0.15">
      <c r="AC89" s="30">
        <v>2</v>
      </c>
      <c r="AD89" s="30">
        <v>2</v>
      </c>
      <c r="AE89" s="30">
        <v>3</v>
      </c>
      <c r="AF89" s="30">
        <v>7</v>
      </c>
      <c r="AG89" s="30">
        <f t="shared" si="36"/>
        <v>11220</v>
      </c>
      <c r="AH89" s="30">
        <f t="shared" si="37"/>
        <v>3740</v>
      </c>
      <c r="AI89" s="30">
        <f t="shared" si="38"/>
        <v>1870</v>
      </c>
      <c r="AK89" s="30">
        <f t="shared" si="39"/>
        <v>3.6677908937605395</v>
      </c>
      <c r="AL89" s="30">
        <f t="shared" si="40"/>
        <v>-34.953271028037385</v>
      </c>
      <c r="AM89" s="30">
        <f t="shared" si="41"/>
        <v>1</v>
      </c>
      <c r="AO89" s="30">
        <f t="shared" si="42"/>
        <v>10875</v>
      </c>
      <c r="AP89" s="30">
        <f t="shared" si="43"/>
        <v>1549</v>
      </c>
      <c r="AQ89" s="30">
        <f t="shared" si="44"/>
        <v>775</v>
      </c>
    </row>
    <row r="90" spans="29:43" x14ac:dyDescent="0.15">
      <c r="AC90" s="30">
        <v>2</v>
      </c>
      <c r="AD90" s="30">
        <v>2</v>
      </c>
      <c r="AE90" s="30">
        <v>3</v>
      </c>
      <c r="AF90" s="30">
        <v>8</v>
      </c>
      <c r="AG90" s="30">
        <f t="shared" si="36"/>
        <v>11310</v>
      </c>
      <c r="AH90" s="30">
        <f t="shared" si="37"/>
        <v>3770</v>
      </c>
      <c r="AI90" s="30">
        <f t="shared" si="38"/>
        <v>1885</v>
      </c>
      <c r="AK90" s="30">
        <f t="shared" si="39"/>
        <v>3.631051752921536</v>
      </c>
      <c r="AL90" s="30">
        <f t="shared" si="40"/>
        <v>-33.660714285714285</v>
      </c>
      <c r="AM90" s="30">
        <f t="shared" si="41"/>
        <v>1</v>
      </c>
      <c r="AO90" s="30">
        <f t="shared" si="42"/>
        <v>10875</v>
      </c>
      <c r="AP90" s="30">
        <f t="shared" si="43"/>
        <v>1549</v>
      </c>
      <c r="AQ90" s="30">
        <f t="shared" si="44"/>
        <v>775</v>
      </c>
    </row>
    <row r="91" spans="29:43" x14ac:dyDescent="0.15">
      <c r="AC91" s="30">
        <v>2</v>
      </c>
      <c r="AD91" s="30">
        <v>2</v>
      </c>
      <c r="AE91" s="30">
        <v>3</v>
      </c>
      <c r="AF91" s="30">
        <v>9</v>
      </c>
      <c r="AG91" s="30">
        <f t="shared" si="36"/>
        <v>11400</v>
      </c>
      <c r="AH91" s="30">
        <f t="shared" si="37"/>
        <v>3800</v>
      </c>
      <c r="AI91" s="30">
        <f t="shared" si="38"/>
        <v>1900</v>
      </c>
      <c r="AK91" s="30">
        <f t="shared" si="39"/>
        <v>3.5950413223140494</v>
      </c>
      <c r="AL91" s="30">
        <f t="shared" si="40"/>
        <v>-32.478632478632477</v>
      </c>
      <c r="AM91" s="30">
        <f t="shared" si="41"/>
        <v>1</v>
      </c>
      <c r="AO91" s="30">
        <f t="shared" si="42"/>
        <v>10875</v>
      </c>
      <c r="AP91" s="30">
        <f t="shared" si="43"/>
        <v>1549</v>
      </c>
      <c r="AQ91" s="30">
        <f t="shared" si="44"/>
        <v>775</v>
      </c>
    </row>
    <row r="92" spans="29:43" x14ac:dyDescent="0.15">
      <c r="AC92" s="30">
        <v>2</v>
      </c>
      <c r="AD92" s="30">
        <v>2</v>
      </c>
      <c r="AE92" s="30">
        <v>3</v>
      </c>
      <c r="AF92" s="30">
        <v>10</v>
      </c>
      <c r="AG92" s="30">
        <f t="shared" si="36"/>
        <v>11490</v>
      </c>
      <c r="AH92" s="30">
        <f t="shared" si="37"/>
        <v>3830</v>
      </c>
      <c r="AI92" s="30">
        <f t="shared" si="38"/>
        <v>1915</v>
      </c>
      <c r="AK92" s="30">
        <f t="shared" si="39"/>
        <v>3.5597381342062193</v>
      </c>
      <c r="AL92" s="30">
        <f t="shared" si="40"/>
        <v>-31.393442622950818</v>
      </c>
      <c r="AM92" s="30">
        <f t="shared" si="41"/>
        <v>1</v>
      </c>
      <c r="AO92" s="30">
        <f t="shared" si="42"/>
        <v>10875</v>
      </c>
      <c r="AP92" s="30">
        <f t="shared" si="43"/>
        <v>1549</v>
      </c>
      <c r="AQ92" s="30">
        <f t="shared" si="44"/>
        <v>775</v>
      </c>
    </row>
    <row r="93" spans="29:43" x14ac:dyDescent="0.15">
      <c r="AC93" s="30">
        <v>2</v>
      </c>
      <c r="AD93" s="30">
        <v>2</v>
      </c>
      <c r="AE93" s="30">
        <v>4</v>
      </c>
      <c r="AF93" s="30">
        <v>0</v>
      </c>
      <c r="AG93" s="30">
        <f t="shared" si="36"/>
        <v>11310</v>
      </c>
      <c r="AH93" s="30">
        <f t="shared" si="37"/>
        <v>3770</v>
      </c>
      <c r="AI93" s="30">
        <f t="shared" si="38"/>
        <v>1885</v>
      </c>
      <c r="AK93" s="30">
        <f t="shared" si="39"/>
        <v>3.631051752921536</v>
      </c>
      <c r="AL93" s="30">
        <f t="shared" si="40"/>
        <v>-33.660714285714285</v>
      </c>
      <c r="AM93" s="30">
        <f t="shared" si="41"/>
        <v>1</v>
      </c>
      <c r="AO93" s="30">
        <f t="shared" si="42"/>
        <v>10875</v>
      </c>
      <c r="AP93" s="30">
        <f t="shared" si="43"/>
        <v>1549</v>
      </c>
      <c r="AQ93" s="30">
        <f t="shared" si="44"/>
        <v>775</v>
      </c>
    </row>
    <row r="94" spans="29:43" x14ac:dyDescent="0.15">
      <c r="AC94" s="30">
        <v>2</v>
      </c>
      <c r="AD94" s="30">
        <v>2</v>
      </c>
      <c r="AE94" s="30">
        <v>4</v>
      </c>
      <c r="AF94" s="30">
        <v>1</v>
      </c>
      <c r="AG94" s="30">
        <f t="shared" si="36"/>
        <v>11430</v>
      </c>
      <c r="AH94" s="30">
        <f t="shared" si="37"/>
        <v>3810</v>
      </c>
      <c r="AI94" s="30">
        <f t="shared" si="38"/>
        <v>1905</v>
      </c>
      <c r="AK94" s="30">
        <f t="shared" si="39"/>
        <v>3.5831960461285006</v>
      </c>
      <c r="AL94" s="30">
        <f t="shared" si="40"/>
        <v>-32.106741573033709</v>
      </c>
      <c r="AM94" s="30">
        <f t="shared" si="41"/>
        <v>1</v>
      </c>
      <c r="AO94" s="30">
        <f t="shared" si="42"/>
        <v>10875</v>
      </c>
      <c r="AP94" s="30">
        <f t="shared" si="43"/>
        <v>1549</v>
      </c>
      <c r="AQ94" s="30">
        <f t="shared" si="44"/>
        <v>775</v>
      </c>
    </row>
    <row r="95" spans="29:43" x14ac:dyDescent="0.15">
      <c r="AC95" s="30">
        <v>2</v>
      </c>
      <c r="AD95" s="30">
        <v>2</v>
      </c>
      <c r="AE95" s="30">
        <v>4</v>
      </c>
      <c r="AF95" s="30">
        <v>2</v>
      </c>
      <c r="AG95" s="30">
        <f t="shared" si="36"/>
        <v>11550</v>
      </c>
      <c r="AH95" s="30">
        <f t="shared" si="37"/>
        <v>3850</v>
      </c>
      <c r="AI95" s="30">
        <f t="shared" si="38"/>
        <v>1925</v>
      </c>
      <c r="AK95" s="30">
        <f t="shared" si="39"/>
        <v>3.5365853658536586</v>
      </c>
      <c r="AL95" s="30">
        <f t="shared" si="40"/>
        <v>-30.718085106382979</v>
      </c>
      <c r="AM95" s="30">
        <f t="shared" si="41"/>
        <v>1</v>
      </c>
      <c r="AO95" s="30">
        <f t="shared" si="42"/>
        <v>10875</v>
      </c>
      <c r="AP95" s="30">
        <f t="shared" si="43"/>
        <v>1549</v>
      </c>
      <c r="AQ95" s="30">
        <f t="shared" si="44"/>
        <v>775</v>
      </c>
    </row>
    <row r="96" spans="29:43" x14ac:dyDescent="0.15">
      <c r="AC96" s="30">
        <v>2</v>
      </c>
      <c r="AD96" s="30">
        <v>2</v>
      </c>
      <c r="AE96" s="30">
        <v>4</v>
      </c>
      <c r="AF96" s="30">
        <v>3</v>
      </c>
      <c r="AG96" s="30">
        <f t="shared" si="36"/>
        <v>11670</v>
      </c>
      <c r="AH96" s="30">
        <f t="shared" si="37"/>
        <v>3890</v>
      </c>
      <c r="AI96" s="30">
        <f t="shared" si="38"/>
        <v>1945</v>
      </c>
      <c r="AK96" s="30">
        <f t="shared" si="39"/>
        <v>3.491171749598716</v>
      </c>
      <c r="AL96" s="30">
        <f t="shared" si="40"/>
        <v>-29.469696969696969</v>
      </c>
      <c r="AM96" s="30">
        <f t="shared" si="41"/>
        <v>1</v>
      </c>
      <c r="AO96" s="30">
        <f t="shared" si="42"/>
        <v>10875</v>
      </c>
      <c r="AP96" s="30">
        <f t="shared" si="43"/>
        <v>1549</v>
      </c>
      <c r="AQ96" s="30">
        <f t="shared" si="44"/>
        <v>775</v>
      </c>
    </row>
    <row r="97" spans="29:43" x14ac:dyDescent="0.15">
      <c r="AC97" s="30">
        <v>2</v>
      </c>
      <c r="AD97" s="30">
        <v>2</v>
      </c>
      <c r="AE97" s="30">
        <v>4</v>
      </c>
      <c r="AF97" s="30">
        <v>4</v>
      </c>
      <c r="AG97" s="30">
        <f t="shared" si="36"/>
        <v>11790</v>
      </c>
      <c r="AH97" s="30">
        <f t="shared" si="37"/>
        <v>3930</v>
      </c>
      <c r="AI97" s="30">
        <f t="shared" si="38"/>
        <v>1965</v>
      </c>
      <c r="AK97" s="30">
        <f t="shared" si="39"/>
        <v>3.4469096671949289</v>
      </c>
      <c r="AL97" s="30">
        <f t="shared" si="40"/>
        <v>-28.341346153846153</v>
      </c>
      <c r="AM97" s="30">
        <f t="shared" si="41"/>
        <v>1</v>
      </c>
      <c r="AO97" s="30">
        <f t="shared" si="42"/>
        <v>10875</v>
      </c>
      <c r="AP97" s="30">
        <f t="shared" si="43"/>
        <v>1549</v>
      </c>
      <c r="AQ97" s="30">
        <f t="shared" si="44"/>
        <v>775</v>
      </c>
    </row>
    <row r="98" spans="29:43" x14ac:dyDescent="0.15">
      <c r="AC98" s="30">
        <v>2</v>
      </c>
      <c r="AD98" s="30">
        <v>2</v>
      </c>
      <c r="AE98" s="30">
        <v>4</v>
      </c>
      <c r="AF98" s="30">
        <v>5</v>
      </c>
      <c r="AG98" s="30">
        <f t="shared" si="36"/>
        <v>11910</v>
      </c>
      <c r="AH98" s="30">
        <f t="shared" si="37"/>
        <v>3970</v>
      </c>
      <c r="AI98" s="30">
        <f t="shared" si="38"/>
        <v>1985</v>
      </c>
      <c r="AK98" s="30">
        <f t="shared" si="39"/>
        <v>3.403755868544601</v>
      </c>
      <c r="AL98" s="30">
        <f t="shared" si="40"/>
        <v>-27.316513761467888</v>
      </c>
      <c r="AM98" s="30">
        <f t="shared" si="41"/>
        <v>1</v>
      </c>
      <c r="AO98" s="30">
        <f t="shared" si="42"/>
        <v>10875</v>
      </c>
      <c r="AP98" s="30">
        <f t="shared" si="43"/>
        <v>1549</v>
      </c>
      <c r="AQ98" s="30">
        <f t="shared" si="44"/>
        <v>775</v>
      </c>
    </row>
    <row r="99" spans="29:43" x14ac:dyDescent="0.15">
      <c r="AC99" s="30">
        <v>2</v>
      </c>
      <c r="AD99" s="30">
        <v>2</v>
      </c>
      <c r="AE99" s="30">
        <v>4</v>
      </c>
      <c r="AF99" s="30">
        <v>6</v>
      </c>
      <c r="AG99" s="30">
        <f t="shared" si="36"/>
        <v>12030</v>
      </c>
      <c r="AH99" s="30">
        <f t="shared" si="37"/>
        <v>4010</v>
      </c>
      <c r="AI99" s="30">
        <f t="shared" si="38"/>
        <v>2005</v>
      </c>
      <c r="AK99" s="30">
        <f t="shared" si="39"/>
        <v>3.3616692426584236</v>
      </c>
      <c r="AL99" s="30">
        <f t="shared" si="40"/>
        <v>-26.381578947368421</v>
      </c>
      <c r="AM99" s="30">
        <f t="shared" si="41"/>
        <v>1</v>
      </c>
      <c r="AO99" s="30">
        <f t="shared" si="42"/>
        <v>10875</v>
      </c>
      <c r="AP99" s="30">
        <f t="shared" si="43"/>
        <v>1549</v>
      </c>
      <c r="AQ99" s="30">
        <f t="shared" si="44"/>
        <v>775</v>
      </c>
    </row>
    <row r="100" spans="29:43" x14ac:dyDescent="0.15">
      <c r="AC100" s="30">
        <v>2</v>
      </c>
      <c r="AD100" s="30">
        <v>2</v>
      </c>
      <c r="AE100" s="30">
        <v>4</v>
      </c>
      <c r="AF100" s="30">
        <v>7</v>
      </c>
      <c r="AG100" s="30">
        <f t="shared" si="36"/>
        <v>12150</v>
      </c>
      <c r="AH100" s="30">
        <f t="shared" si="37"/>
        <v>4050</v>
      </c>
      <c r="AI100" s="30">
        <f t="shared" si="38"/>
        <v>2025</v>
      </c>
      <c r="AK100" s="30">
        <f t="shared" si="39"/>
        <v>3.3206106870229006</v>
      </c>
      <c r="AL100" s="30">
        <f t="shared" si="40"/>
        <v>-25.525210084033613</v>
      </c>
      <c r="AM100" s="30">
        <f t="shared" si="41"/>
        <v>1</v>
      </c>
      <c r="AO100" s="30">
        <f t="shared" si="42"/>
        <v>10875</v>
      </c>
      <c r="AP100" s="30">
        <f t="shared" si="43"/>
        <v>1549</v>
      </c>
      <c r="AQ100" s="30">
        <f t="shared" si="44"/>
        <v>775</v>
      </c>
    </row>
    <row r="101" spans="29:43" x14ac:dyDescent="0.15">
      <c r="AC101" s="30">
        <v>2</v>
      </c>
      <c r="AD101" s="30">
        <v>2</v>
      </c>
      <c r="AE101" s="30">
        <v>4</v>
      </c>
      <c r="AF101" s="30">
        <v>8</v>
      </c>
      <c r="AG101" s="30">
        <f t="shared" si="36"/>
        <v>12270</v>
      </c>
      <c r="AH101" s="30">
        <f t="shared" si="37"/>
        <v>4090</v>
      </c>
      <c r="AI101" s="30">
        <f t="shared" si="38"/>
        <v>2045</v>
      </c>
      <c r="AK101" s="30">
        <f t="shared" si="39"/>
        <v>3.2805429864253393</v>
      </c>
      <c r="AL101" s="30">
        <f t="shared" si="40"/>
        <v>-24.737903225806452</v>
      </c>
      <c r="AM101" s="30">
        <f t="shared" si="41"/>
        <v>1</v>
      </c>
      <c r="AO101" s="30">
        <f t="shared" si="42"/>
        <v>10875</v>
      </c>
      <c r="AP101" s="30">
        <f t="shared" si="43"/>
        <v>1549</v>
      </c>
      <c r="AQ101" s="30">
        <f t="shared" si="44"/>
        <v>775</v>
      </c>
    </row>
    <row r="102" spans="29:43" x14ac:dyDescent="0.15">
      <c r="AC102" s="30">
        <v>2</v>
      </c>
      <c r="AD102" s="30">
        <v>2</v>
      </c>
      <c r="AE102" s="30">
        <v>4</v>
      </c>
      <c r="AF102" s="30">
        <v>9</v>
      </c>
      <c r="AG102" s="30">
        <f t="shared" si="36"/>
        <v>12390</v>
      </c>
      <c r="AH102" s="30">
        <f t="shared" si="37"/>
        <v>4130</v>
      </c>
      <c r="AI102" s="30">
        <f t="shared" si="38"/>
        <v>2065</v>
      </c>
      <c r="AK102" s="30">
        <f t="shared" si="39"/>
        <v>3.2414307004470939</v>
      </c>
      <c r="AL102" s="30">
        <f t="shared" si="40"/>
        <v>-24.011627906976745</v>
      </c>
      <c r="AM102" s="30">
        <f t="shared" si="41"/>
        <v>1</v>
      </c>
      <c r="AO102" s="30">
        <f t="shared" si="42"/>
        <v>10875</v>
      </c>
      <c r="AP102" s="30">
        <f t="shared" si="43"/>
        <v>1549</v>
      </c>
      <c r="AQ102" s="30">
        <f t="shared" si="44"/>
        <v>775</v>
      </c>
    </row>
    <row r="103" spans="29:43" x14ac:dyDescent="0.15">
      <c r="AC103" s="30">
        <v>2</v>
      </c>
      <c r="AD103" s="30">
        <v>2</v>
      </c>
      <c r="AE103" s="30">
        <v>4</v>
      </c>
      <c r="AF103" s="30">
        <v>10</v>
      </c>
      <c r="AG103" s="30">
        <f t="shared" si="36"/>
        <v>12510</v>
      </c>
      <c r="AH103" s="30">
        <f t="shared" si="37"/>
        <v>4170</v>
      </c>
      <c r="AI103" s="30">
        <f t="shared" si="38"/>
        <v>2085</v>
      </c>
      <c r="AK103" s="30">
        <f t="shared" si="39"/>
        <v>3.2032400589101622</v>
      </c>
      <c r="AL103" s="30">
        <f t="shared" si="40"/>
        <v>-23.339552238805972</v>
      </c>
      <c r="AM103" s="30">
        <f t="shared" si="41"/>
        <v>1</v>
      </c>
      <c r="AO103" s="30">
        <f t="shared" si="42"/>
        <v>10875</v>
      </c>
      <c r="AP103" s="30">
        <f t="shared" si="43"/>
        <v>1549</v>
      </c>
      <c r="AQ103" s="30">
        <f t="shared" si="44"/>
        <v>775</v>
      </c>
    </row>
    <row r="104" spans="29:43" x14ac:dyDescent="0.15">
      <c r="AC104" s="30">
        <v>2</v>
      </c>
      <c r="AD104" s="30">
        <v>2</v>
      </c>
      <c r="AE104" s="30">
        <v>5</v>
      </c>
      <c r="AF104" s="30">
        <v>0</v>
      </c>
      <c r="AG104" s="30">
        <f t="shared" si="36"/>
        <v>12030</v>
      </c>
      <c r="AH104" s="30">
        <f t="shared" si="37"/>
        <v>4010</v>
      </c>
      <c r="AI104" s="30">
        <f t="shared" si="38"/>
        <v>2005</v>
      </c>
      <c r="AK104" s="30">
        <f t="shared" si="39"/>
        <v>3.3616692426584236</v>
      </c>
      <c r="AL104" s="30">
        <f t="shared" si="40"/>
        <v>-26.381578947368421</v>
      </c>
      <c r="AM104" s="30">
        <f t="shared" si="41"/>
        <v>1</v>
      </c>
      <c r="AO104" s="30">
        <f t="shared" si="42"/>
        <v>10875</v>
      </c>
      <c r="AP104" s="30">
        <f t="shared" si="43"/>
        <v>1549</v>
      </c>
      <c r="AQ104" s="30">
        <f t="shared" si="44"/>
        <v>775</v>
      </c>
    </row>
    <row r="105" spans="29:43" x14ac:dyDescent="0.15">
      <c r="AC105" s="30">
        <v>2</v>
      </c>
      <c r="AD105" s="30">
        <v>2</v>
      </c>
      <c r="AE105" s="30">
        <v>5</v>
      </c>
      <c r="AF105" s="30">
        <v>1</v>
      </c>
      <c r="AG105" s="30">
        <f t="shared" si="36"/>
        <v>12180</v>
      </c>
      <c r="AH105" s="30">
        <f t="shared" si="37"/>
        <v>4060</v>
      </c>
      <c r="AI105" s="30">
        <f t="shared" si="38"/>
        <v>2030</v>
      </c>
      <c r="AK105" s="30">
        <f t="shared" si="39"/>
        <v>3.310502283105023</v>
      </c>
      <c r="AL105" s="30">
        <f t="shared" si="40"/>
        <v>-25.322245322245323</v>
      </c>
      <c r="AM105" s="30">
        <f t="shared" si="41"/>
        <v>1</v>
      </c>
      <c r="AO105" s="30">
        <f t="shared" si="42"/>
        <v>10875</v>
      </c>
      <c r="AP105" s="30">
        <f t="shared" si="43"/>
        <v>1549</v>
      </c>
      <c r="AQ105" s="30">
        <f t="shared" si="44"/>
        <v>775</v>
      </c>
    </row>
    <row r="106" spans="29:43" x14ac:dyDescent="0.15">
      <c r="AC106" s="30">
        <v>2</v>
      </c>
      <c r="AD106" s="30">
        <v>2</v>
      </c>
      <c r="AE106" s="30">
        <v>5</v>
      </c>
      <c r="AF106" s="30">
        <v>2</v>
      </c>
      <c r="AG106" s="30">
        <f t="shared" si="36"/>
        <v>12330</v>
      </c>
      <c r="AH106" s="30">
        <f t="shared" si="37"/>
        <v>4110</v>
      </c>
      <c r="AI106" s="30">
        <f t="shared" si="38"/>
        <v>2055</v>
      </c>
      <c r="AK106" s="30">
        <f t="shared" si="39"/>
        <v>3.2608695652173911</v>
      </c>
      <c r="AL106" s="30">
        <f t="shared" si="40"/>
        <v>-24.367588932806324</v>
      </c>
      <c r="AM106" s="30">
        <f t="shared" si="41"/>
        <v>1</v>
      </c>
      <c r="AO106" s="30">
        <f t="shared" si="42"/>
        <v>10875</v>
      </c>
      <c r="AP106" s="30">
        <f t="shared" si="43"/>
        <v>1549</v>
      </c>
      <c r="AQ106" s="30">
        <f t="shared" si="44"/>
        <v>775</v>
      </c>
    </row>
    <row r="107" spans="29:43" x14ac:dyDescent="0.15">
      <c r="AC107" s="30">
        <v>2</v>
      </c>
      <c r="AD107" s="30">
        <v>2</v>
      </c>
      <c r="AE107" s="30">
        <v>5</v>
      </c>
      <c r="AF107" s="30">
        <v>3</v>
      </c>
      <c r="AG107" s="30">
        <f t="shared" si="36"/>
        <v>12480</v>
      </c>
      <c r="AH107" s="30">
        <f t="shared" si="37"/>
        <v>4160</v>
      </c>
      <c r="AI107" s="30">
        <f t="shared" si="38"/>
        <v>2080</v>
      </c>
      <c r="AK107" s="30">
        <f t="shared" si="39"/>
        <v>3.2127031019202361</v>
      </c>
      <c r="AL107" s="30">
        <f t="shared" si="40"/>
        <v>-23.502824858757062</v>
      </c>
      <c r="AM107" s="30">
        <f t="shared" si="41"/>
        <v>1</v>
      </c>
      <c r="AO107" s="30">
        <f t="shared" si="42"/>
        <v>10875</v>
      </c>
      <c r="AP107" s="30">
        <f t="shared" si="43"/>
        <v>1549</v>
      </c>
      <c r="AQ107" s="30">
        <f t="shared" si="44"/>
        <v>775</v>
      </c>
    </row>
    <row r="108" spans="29:43" x14ac:dyDescent="0.15">
      <c r="AC108" s="30">
        <v>2</v>
      </c>
      <c r="AD108" s="30">
        <v>2</v>
      </c>
      <c r="AE108" s="30">
        <v>5</v>
      </c>
      <c r="AF108" s="30">
        <v>4</v>
      </c>
      <c r="AG108" s="30">
        <f t="shared" si="36"/>
        <v>12630</v>
      </c>
      <c r="AH108" s="30">
        <f t="shared" si="37"/>
        <v>4210</v>
      </c>
      <c r="AI108" s="30">
        <f t="shared" si="38"/>
        <v>2105</v>
      </c>
      <c r="AK108" s="30">
        <f t="shared" si="39"/>
        <v>3.1659388646288211</v>
      </c>
      <c r="AL108" s="30">
        <f t="shared" si="40"/>
        <v>-22.715827338129497</v>
      </c>
      <c r="AM108" s="30">
        <f t="shared" si="41"/>
        <v>1</v>
      </c>
      <c r="AO108" s="30">
        <f t="shared" si="42"/>
        <v>10875</v>
      </c>
      <c r="AP108" s="30">
        <f t="shared" si="43"/>
        <v>1549</v>
      </c>
      <c r="AQ108" s="30">
        <f t="shared" si="44"/>
        <v>775</v>
      </c>
    </row>
    <row r="109" spans="29:43" x14ac:dyDescent="0.15">
      <c r="AC109" s="30">
        <v>2</v>
      </c>
      <c r="AD109" s="30">
        <v>2</v>
      </c>
      <c r="AE109" s="30">
        <v>5</v>
      </c>
      <c r="AF109" s="30">
        <v>5</v>
      </c>
      <c r="AG109" s="30">
        <f t="shared" si="36"/>
        <v>12780</v>
      </c>
      <c r="AH109" s="30">
        <f t="shared" si="37"/>
        <v>4260</v>
      </c>
      <c r="AI109" s="30">
        <f t="shared" si="38"/>
        <v>2130</v>
      </c>
      <c r="AK109" s="30">
        <f t="shared" si="39"/>
        <v>3.12051649928264</v>
      </c>
      <c r="AL109" s="30">
        <f t="shared" si="40"/>
        <v>-21.996557659208261</v>
      </c>
      <c r="AM109" s="30">
        <f t="shared" si="41"/>
        <v>1</v>
      </c>
      <c r="AO109" s="30">
        <f t="shared" si="42"/>
        <v>10875</v>
      </c>
      <c r="AP109" s="30">
        <f t="shared" si="43"/>
        <v>1549</v>
      </c>
      <c r="AQ109" s="30">
        <f t="shared" si="44"/>
        <v>775</v>
      </c>
    </row>
    <row r="110" spans="29:43" x14ac:dyDescent="0.15">
      <c r="AC110" s="30">
        <v>2</v>
      </c>
      <c r="AD110" s="30">
        <v>2</v>
      </c>
      <c r="AE110" s="30">
        <v>5</v>
      </c>
      <c r="AF110" s="30">
        <v>6</v>
      </c>
      <c r="AG110" s="30">
        <f t="shared" si="36"/>
        <v>12930</v>
      </c>
      <c r="AH110" s="30">
        <f t="shared" si="37"/>
        <v>4310</v>
      </c>
      <c r="AI110" s="30">
        <f t="shared" si="38"/>
        <v>2155</v>
      </c>
      <c r="AK110" s="30">
        <f t="shared" si="39"/>
        <v>3.0763790664780766</v>
      </c>
      <c r="AL110" s="30">
        <f t="shared" si="40"/>
        <v>-21.336633663366335</v>
      </c>
      <c r="AM110" s="30">
        <f t="shared" si="41"/>
        <v>1</v>
      </c>
      <c r="AO110" s="30">
        <f t="shared" si="42"/>
        <v>10875</v>
      </c>
      <c r="AP110" s="30">
        <f t="shared" si="43"/>
        <v>1549</v>
      </c>
      <c r="AQ110" s="30">
        <f t="shared" si="44"/>
        <v>775</v>
      </c>
    </row>
    <row r="111" spans="29:43" x14ac:dyDescent="0.15">
      <c r="AC111" s="30">
        <v>2</v>
      </c>
      <c r="AD111" s="30">
        <v>2</v>
      </c>
      <c r="AE111" s="30">
        <v>5</v>
      </c>
      <c r="AF111" s="30">
        <v>7</v>
      </c>
      <c r="AG111" s="30">
        <f t="shared" si="36"/>
        <v>13080</v>
      </c>
      <c r="AH111" s="30">
        <f t="shared" si="37"/>
        <v>4360</v>
      </c>
      <c r="AI111" s="30">
        <f t="shared" si="38"/>
        <v>2180</v>
      </c>
      <c r="AK111" s="30">
        <f t="shared" si="39"/>
        <v>3.0334728033472804</v>
      </c>
      <c r="AL111" s="30">
        <f t="shared" si="40"/>
        <v>-20.729001584786054</v>
      </c>
      <c r="AM111" s="30">
        <f t="shared" si="41"/>
        <v>1</v>
      </c>
      <c r="AO111" s="30">
        <f t="shared" si="42"/>
        <v>10875</v>
      </c>
      <c r="AP111" s="30">
        <f t="shared" si="43"/>
        <v>1549</v>
      </c>
      <c r="AQ111" s="30">
        <f t="shared" si="44"/>
        <v>775</v>
      </c>
    </row>
    <row r="112" spans="29:43" x14ac:dyDescent="0.15">
      <c r="AC112" s="30">
        <v>2</v>
      </c>
      <c r="AD112" s="30">
        <v>2</v>
      </c>
      <c r="AE112" s="30">
        <v>5</v>
      </c>
      <c r="AF112" s="30">
        <v>8</v>
      </c>
      <c r="AG112" s="30">
        <f t="shared" si="36"/>
        <v>13230</v>
      </c>
      <c r="AH112" s="30">
        <f t="shared" si="37"/>
        <v>4410</v>
      </c>
      <c r="AI112" s="30">
        <f t="shared" si="38"/>
        <v>2205</v>
      </c>
      <c r="AK112" s="30">
        <f t="shared" si="39"/>
        <v>2.9917469050894083</v>
      </c>
      <c r="AL112" s="30">
        <f t="shared" si="40"/>
        <v>-20.167682926829269</v>
      </c>
      <c r="AM112" s="30">
        <f t="shared" si="41"/>
        <v>1</v>
      </c>
      <c r="AO112" s="30">
        <f t="shared" si="42"/>
        <v>10875</v>
      </c>
      <c r="AP112" s="30">
        <f t="shared" si="43"/>
        <v>1549</v>
      </c>
      <c r="AQ112" s="30">
        <f t="shared" si="44"/>
        <v>775</v>
      </c>
    </row>
    <row r="113" spans="29:43" x14ac:dyDescent="0.15">
      <c r="AC113" s="30">
        <v>2</v>
      </c>
      <c r="AD113" s="30">
        <v>2</v>
      </c>
      <c r="AE113" s="30">
        <v>5</v>
      </c>
      <c r="AF113" s="30">
        <v>9</v>
      </c>
      <c r="AG113" s="30">
        <f t="shared" si="36"/>
        <v>13380</v>
      </c>
      <c r="AH113" s="30">
        <f t="shared" si="37"/>
        <v>4460</v>
      </c>
      <c r="AI113" s="30">
        <f t="shared" si="38"/>
        <v>2230</v>
      </c>
      <c r="AK113" s="30">
        <f t="shared" si="39"/>
        <v>2.9511533242876524</v>
      </c>
      <c r="AL113" s="30">
        <f t="shared" si="40"/>
        <v>-19.647577092511014</v>
      </c>
      <c r="AM113" s="30">
        <f t="shared" si="41"/>
        <v>1</v>
      </c>
      <c r="AO113" s="30">
        <f t="shared" si="42"/>
        <v>10875</v>
      </c>
      <c r="AP113" s="30">
        <f t="shared" si="43"/>
        <v>1549</v>
      </c>
      <c r="AQ113" s="30">
        <f t="shared" si="44"/>
        <v>775</v>
      </c>
    </row>
    <row r="114" spans="29:43" x14ac:dyDescent="0.15">
      <c r="AC114" s="30">
        <v>2</v>
      </c>
      <c r="AD114" s="30">
        <v>2</v>
      </c>
      <c r="AE114" s="30">
        <v>5</v>
      </c>
      <c r="AF114" s="30">
        <v>10</v>
      </c>
      <c r="AG114" s="30">
        <f t="shared" si="36"/>
        <v>13530</v>
      </c>
      <c r="AH114" s="30">
        <f t="shared" si="37"/>
        <v>4510</v>
      </c>
      <c r="AI114" s="30">
        <f t="shared" si="38"/>
        <v>2255</v>
      </c>
      <c r="AK114" s="30">
        <f t="shared" si="39"/>
        <v>2.9116465863453813</v>
      </c>
      <c r="AL114" s="30">
        <f t="shared" si="40"/>
        <v>-19.164305949008497</v>
      </c>
      <c r="AM114" s="30">
        <f t="shared" si="41"/>
        <v>1</v>
      </c>
      <c r="AO114" s="30">
        <f t="shared" si="42"/>
        <v>10875</v>
      </c>
      <c r="AP114" s="30">
        <f t="shared" si="43"/>
        <v>1549</v>
      </c>
      <c r="AQ114" s="30">
        <f t="shared" si="44"/>
        <v>775</v>
      </c>
    </row>
    <row r="115" spans="29:43" x14ac:dyDescent="0.15">
      <c r="AC115" s="30">
        <v>3</v>
      </c>
      <c r="AD115" s="30">
        <v>3</v>
      </c>
      <c r="AE115" s="30">
        <v>1</v>
      </c>
      <c r="AF115" s="30">
        <v>0</v>
      </c>
      <c r="AG115" s="30">
        <f t="shared" si="36"/>
        <v>9750</v>
      </c>
      <c r="AH115" s="30">
        <f t="shared" si="37"/>
        <v>3250</v>
      </c>
      <c r="AI115" s="30">
        <f t="shared" si="38"/>
        <v>1625</v>
      </c>
      <c r="AK115" s="30">
        <f t="shared" si="39"/>
        <v>6.9934640522875817</v>
      </c>
      <c r="AL115" s="30">
        <f t="shared" si="40"/>
        <v>28.097982708933717</v>
      </c>
      <c r="AM115" s="30">
        <f t="shared" si="41"/>
        <v>2</v>
      </c>
      <c r="AO115" s="30">
        <f t="shared" si="42"/>
        <v>16050</v>
      </c>
      <c r="AP115" s="30">
        <f t="shared" si="43"/>
        <v>1972</v>
      </c>
      <c r="AQ115" s="30">
        <f t="shared" si="44"/>
        <v>955</v>
      </c>
    </row>
    <row r="116" spans="29:43" x14ac:dyDescent="0.15">
      <c r="AC116" s="30">
        <v>3</v>
      </c>
      <c r="AD116" s="30">
        <v>3</v>
      </c>
      <c r="AE116" s="30">
        <v>1</v>
      </c>
      <c r="AF116" s="30">
        <v>1</v>
      </c>
      <c r="AG116" s="30">
        <f t="shared" si="36"/>
        <v>9780</v>
      </c>
      <c r="AH116" s="30">
        <f t="shared" si="37"/>
        <v>3260</v>
      </c>
      <c r="AI116" s="30">
        <f t="shared" si="38"/>
        <v>1630</v>
      </c>
      <c r="AK116" s="30">
        <f t="shared" si="39"/>
        <v>6.9631236442516267</v>
      </c>
      <c r="AL116" s="30">
        <f t="shared" si="40"/>
        <v>28.596491228070175</v>
      </c>
      <c r="AM116" s="30">
        <f t="shared" si="41"/>
        <v>2</v>
      </c>
      <c r="AO116" s="30">
        <f t="shared" si="42"/>
        <v>16050</v>
      </c>
      <c r="AP116" s="30">
        <f t="shared" si="43"/>
        <v>1972</v>
      </c>
      <c r="AQ116" s="30">
        <f t="shared" si="44"/>
        <v>955</v>
      </c>
    </row>
    <row r="117" spans="29:43" x14ac:dyDescent="0.15">
      <c r="AC117" s="30">
        <v>3</v>
      </c>
      <c r="AD117" s="30">
        <v>3</v>
      </c>
      <c r="AE117" s="30">
        <v>1</v>
      </c>
      <c r="AF117" s="30">
        <v>2</v>
      </c>
      <c r="AG117" s="30">
        <f t="shared" si="36"/>
        <v>9810</v>
      </c>
      <c r="AH117" s="30">
        <f t="shared" si="37"/>
        <v>3270</v>
      </c>
      <c r="AI117" s="30">
        <f t="shared" si="38"/>
        <v>1635</v>
      </c>
      <c r="AK117" s="30">
        <f t="shared" si="39"/>
        <v>6.9330453563714904</v>
      </c>
      <c r="AL117" s="30">
        <f t="shared" si="40"/>
        <v>29.109792284866469</v>
      </c>
      <c r="AM117" s="30">
        <f t="shared" si="41"/>
        <v>2</v>
      </c>
      <c r="AO117" s="30">
        <f t="shared" si="42"/>
        <v>16050</v>
      </c>
      <c r="AP117" s="30">
        <f t="shared" si="43"/>
        <v>1972</v>
      </c>
      <c r="AQ117" s="30">
        <f t="shared" si="44"/>
        <v>955</v>
      </c>
    </row>
    <row r="118" spans="29:43" x14ac:dyDescent="0.15">
      <c r="AC118" s="30">
        <v>3</v>
      </c>
      <c r="AD118" s="30">
        <v>3</v>
      </c>
      <c r="AE118" s="30">
        <v>1</v>
      </c>
      <c r="AF118" s="30">
        <v>3</v>
      </c>
      <c r="AG118" s="30">
        <f t="shared" si="36"/>
        <v>9840</v>
      </c>
      <c r="AH118" s="30">
        <f t="shared" si="37"/>
        <v>3280</v>
      </c>
      <c r="AI118" s="30">
        <f t="shared" si="38"/>
        <v>1640</v>
      </c>
      <c r="AK118" s="30">
        <f t="shared" si="39"/>
        <v>6.903225806451613</v>
      </c>
      <c r="AL118" s="30">
        <f t="shared" si="40"/>
        <v>29.638554216867469</v>
      </c>
      <c r="AM118" s="30">
        <f t="shared" si="41"/>
        <v>2</v>
      </c>
      <c r="AO118" s="30">
        <f t="shared" si="42"/>
        <v>16050</v>
      </c>
      <c r="AP118" s="30">
        <f t="shared" si="43"/>
        <v>1972</v>
      </c>
      <c r="AQ118" s="30">
        <f t="shared" si="44"/>
        <v>955</v>
      </c>
    </row>
    <row r="119" spans="29:43" x14ac:dyDescent="0.15">
      <c r="AC119" s="30">
        <v>3</v>
      </c>
      <c r="AD119" s="30">
        <v>3</v>
      </c>
      <c r="AE119" s="30">
        <v>1</v>
      </c>
      <c r="AF119" s="30">
        <v>4</v>
      </c>
      <c r="AG119" s="30">
        <f t="shared" si="36"/>
        <v>9870</v>
      </c>
      <c r="AH119" s="30">
        <f t="shared" si="37"/>
        <v>3290</v>
      </c>
      <c r="AI119" s="30">
        <f t="shared" si="38"/>
        <v>1645</v>
      </c>
      <c r="AK119" s="30">
        <f t="shared" si="39"/>
        <v>6.8736616702355464</v>
      </c>
      <c r="AL119" s="30">
        <f t="shared" si="40"/>
        <v>30.183486238532112</v>
      </c>
      <c r="AM119" s="30">
        <f t="shared" si="41"/>
        <v>2</v>
      </c>
      <c r="AO119" s="30">
        <f t="shared" si="42"/>
        <v>16050</v>
      </c>
      <c r="AP119" s="30">
        <f t="shared" si="43"/>
        <v>1972</v>
      </c>
      <c r="AQ119" s="30">
        <f t="shared" si="44"/>
        <v>955</v>
      </c>
    </row>
    <row r="120" spans="29:43" x14ac:dyDescent="0.15">
      <c r="AC120" s="30">
        <v>3</v>
      </c>
      <c r="AD120" s="30">
        <v>3</v>
      </c>
      <c r="AE120" s="30">
        <v>1</v>
      </c>
      <c r="AF120" s="30">
        <v>5</v>
      </c>
      <c r="AG120" s="30">
        <f t="shared" si="36"/>
        <v>9900</v>
      </c>
      <c r="AH120" s="30">
        <f t="shared" si="37"/>
        <v>3300</v>
      </c>
      <c r="AI120" s="30">
        <f t="shared" si="38"/>
        <v>1650</v>
      </c>
      <c r="AK120" s="30">
        <f t="shared" si="39"/>
        <v>6.8443496801705761</v>
      </c>
      <c r="AL120" s="30">
        <f t="shared" si="40"/>
        <v>30.745341614906831</v>
      </c>
      <c r="AM120" s="30">
        <f t="shared" si="41"/>
        <v>2</v>
      </c>
      <c r="AO120" s="30">
        <f t="shared" si="42"/>
        <v>16050</v>
      </c>
      <c r="AP120" s="30">
        <f t="shared" si="43"/>
        <v>1972</v>
      </c>
      <c r="AQ120" s="30">
        <f t="shared" si="44"/>
        <v>955</v>
      </c>
    </row>
    <row r="121" spans="29:43" x14ac:dyDescent="0.15">
      <c r="AC121" s="30">
        <v>3</v>
      </c>
      <c r="AD121" s="30">
        <v>3</v>
      </c>
      <c r="AE121" s="30">
        <v>1</v>
      </c>
      <c r="AF121" s="30">
        <v>6</v>
      </c>
      <c r="AG121" s="30">
        <f t="shared" si="36"/>
        <v>9930</v>
      </c>
      <c r="AH121" s="30">
        <f t="shared" si="37"/>
        <v>3310</v>
      </c>
      <c r="AI121" s="30">
        <f t="shared" si="38"/>
        <v>1655</v>
      </c>
      <c r="AK121" s="30">
        <f t="shared" si="39"/>
        <v>6.8152866242038215</v>
      </c>
      <c r="AL121" s="30">
        <f t="shared" si="40"/>
        <v>31.324921135646687</v>
      </c>
      <c r="AM121" s="30">
        <f t="shared" si="41"/>
        <v>2</v>
      </c>
      <c r="AO121" s="30">
        <f t="shared" si="42"/>
        <v>16050</v>
      </c>
      <c r="AP121" s="30">
        <f t="shared" si="43"/>
        <v>1972</v>
      </c>
      <c r="AQ121" s="30">
        <f t="shared" si="44"/>
        <v>955</v>
      </c>
    </row>
    <row r="122" spans="29:43" x14ac:dyDescent="0.15">
      <c r="AC122" s="30">
        <v>3</v>
      </c>
      <c r="AD122" s="30">
        <v>3</v>
      </c>
      <c r="AE122" s="30">
        <v>1</v>
      </c>
      <c r="AF122" s="30">
        <v>7</v>
      </c>
      <c r="AG122" s="30">
        <f t="shared" si="36"/>
        <v>9960</v>
      </c>
      <c r="AH122" s="30">
        <f t="shared" si="37"/>
        <v>3320</v>
      </c>
      <c r="AI122" s="30">
        <f t="shared" si="38"/>
        <v>1660</v>
      </c>
      <c r="AK122" s="30">
        <f t="shared" si="39"/>
        <v>6.7864693446088795</v>
      </c>
      <c r="AL122" s="30">
        <f t="shared" si="40"/>
        <v>31.923076923076923</v>
      </c>
      <c r="AM122" s="30">
        <f t="shared" si="41"/>
        <v>2</v>
      </c>
      <c r="AO122" s="30">
        <f t="shared" si="42"/>
        <v>16050</v>
      </c>
      <c r="AP122" s="30">
        <f t="shared" si="43"/>
        <v>1972</v>
      </c>
      <c r="AQ122" s="30">
        <f t="shared" si="44"/>
        <v>955</v>
      </c>
    </row>
    <row r="123" spans="29:43" x14ac:dyDescent="0.15">
      <c r="AC123" s="30">
        <v>3</v>
      </c>
      <c r="AD123" s="30">
        <v>3</v>
      </c>
      <c r="AE123" s="30">
        <v>1</v>
      </c>
      <c r="AF123" s="30">
        <v>8</v>
      </c>
      <c r="AG123" s="30">
        <f t="shared" si="36"/>
        <v>9990</v>
      </c>
      <c r="AH123" s="30">
        <f t="shared" si="37"/>
        <v>3330</v>
      </c>
      <c r="AI123" s="30">
        <f t="shared" si="38"/>
        <v>1665</v>
      </c>
      <c r="AK123" s="30">
        <f t="shared" si="39"/>
        <v>6.757894736842105</v>
      </c>
      <c r="AL123" s="30">
        <f t="shared" si="40"/>
        <v>32.54071661237785</v>
      </c>
      <c r="AM123" s="30">
        <f t="shared" si="41"/>
        <v>2</v>
      </c>
      <c r="AO123" s="30">
        <f t="shared" si="42"/>
        <v>16050</v>
      </c>
      <c r="AP123" s="30">
        <f t="shared" si="43"/>
        <v>1972</v>
      </c>
      <c r="AQ123" s="30">
        <f t="shared" si="44"/>
        <v>955</v>
      </c>
    </row>
    <row r="124" spans="29:43" x14ac:dyDescent="0.15">
      <c r="AC124" s="30">
        <v>3</v>
      </c>
      <c r="AD124" s="30">
        <v>3</v>
      </c>
      <c r="AE124" s="30">
        <v>1</v>
      </c>
      <c r="AF124" s="30">
        <v>9</v>
      </c>
      <c r="AG124" s="30">
        <f t="shared" si="36"/>
        <v>10020</v>
      </c>
      <c r="AH124" s="30">
        <f t="shared" si="37"/>
        <v>3340</v>
      </c>
      <c r="AI124" s="30">
        <f t="shared" si="38"/>
        <v>1670</v>
      </c>
      <c r="AK124" s="30">
        <f t="shared" si="39"/>
        <v>6.7295597484276728</v>
      </c>
      <c r="AL124" s="30">
        <f t="shared" si="40"/>
        <v>33.17880794701987</v>
      </c>
      <c r="AM124" s="30">
        <f t="shared" si="41"/>
        <v>2</v>
      </c>
      <c r="AO124" s="30">
        <f t="shared" si="42"/>
        <v>16050</v>
      </c>
      <c r="AP124" s="30">
        <f t="shared" si="43"/>
        <v>1972</v>
      </c>
      <c r="AQ124" s="30">
        <f t="shared" si="44"/>
        <v>955</v>
      </c>
    </row>
    <row r="125" spans="29:43" x14ac:dyDescent="0.15">
      <c r="AC125" s="30">
        <v>3</v>
      </c>
      <c r="AD125" s="30">
        <v>3</v>
      </c>
      <c r="AE125" s="30">
        <v>1</v>
      </c>
      <c r="AF125" s="30">
        <v>10</v>
      </c>
      <c r="AG125" s="30">
        <f t="shared" si="36"/>
        <v>10050</v>
      </c>
      <c r="AH125" s="30">
        <f t="shared" si="37"/>
        <v>3350</v>
      </c>
      <c r="AI125" s="30">
        <f t="shared" si="38"/>
        <v>1675</v>
      </c>
      <c r="AK125" s="30">
        <f t="shared" si="39"/>
        <v>6.7014613778705634</v>
      </c>
      <c r="AL125" s="30">
        <f t="shared" si="40"/>
        <v>33.838383838383841</v>
      </c>
      <c r="AM125" s="30">
        <f t="shared" si="41"/>
        <v>2</v>
      </c>
      <c r="AO125" s="30">
        <f t="shared" si="42"/>
        <v>16050</v>
      </c>
      <c r="AP125" s="30">
        <f t="shared" si="43"/>
        <v>1972</v>
      </c>
      <c r="AQ125" s="30">
        <f t="shared" si="44"/>
        <v>955</v>
      </c>
    </row>
    <row r="126" spans="29:43" x14ac:dyDescent="0.15">
      <c r="AC126" s="30">
        <v>3</v>
      </c>
      <c r="AD126" s="30">
        <v>3</v>
      </c>
      <c r="AE126" s="30">
        <v>2</v>
      </c>
      <c r="AF126" s="30">
        <v>0</v>
      </c>
      <c r="AG126" s="30">
        <f t="shared" si="36"/>
        <v>10890</v>
      </c>
      <c r="AH126" s="30">
        <f t="shared" si="37"/>
        <v>3630</v>
      </c>
      <c r="AI126" s="30">
        <f t="shared" si="38"/>
        <v>1815</v>
      </c>
      <c r="AK126" s="30">
        <f t="shared" si="39"/>
        <v>6</v>
      </c>
      <c r="AL126" s="30">
        <f t="shared" si="40"/>
        <v>69.363057324840767</v>
      </c>
      <c r="AM126" s="30">
        <f t="shared" si="41"/>
        <v>2</v>
      </c>
      <c r="AO126" s="30">
        <f t="shared" si="42"/>
        <v>16050</v>
      </c>
      <c r="AP126" s="30">
        <f t="shared" si="43"/>
        <v>1972</v>
      </c>
      <c r="AQ126" s="30">
        <f t="shared" si="44"/>
        <v>955</v>
      </c>
    </row>
    <row r="127" spans="29:43" x14ac:dyDescent="0.15">
      <c r="AC127" s="30">
        <v>3</v>
      </c>
      <c r="AD127" s="30">
        <v>3</v>
      </c>
      <c r="AE127" s="30">
        <v>2</v>
      </c>
      <c r="AF127" s="30">
        <v>1</v>
      </c>
      <c r="AG127" s="30">
        <f t="shared" si="36"/>
        <v>10950</v>
      </c>
      <c r="AH127" s="30">
        <f t="shared" si="37"/>
        <v>3650</v>
      </c>
      <c r="AI127" s="30">
        <f t="shared" si="38"/>
        <v>1825</v>
      </c>
      <c r="AK127" s="30">
        <f t="shared" si="39"/>
        <v>5.9554730983302413</v>
      </c>
      <c r="AL127" s="30">
        <f t="shared" si="40"/>
        <v>74.489795918367349</v>
      </c>
      <c r="AM127" s="30">
        <f t="shared" si="41"/>
        <v>2</v>
      </c>
      <c r="AO127" s="30">
        <f t="shared" si="42"/>
        <v>16050</v>
      </c>
      <c r="AP127" s="30">
        <f t="shared" si="43"/>
        <v>1972</v>
      </c>
      <c r="AQ127" s="30">
        <f t="shared" si="44"/>
        <v>955</v>
      </c>
    </row>
    <row r="128" spans="29:43" x14ac:dyDescent="0.15">
      <c r="AC128" s="30">
        <v>3</v>
      </c>
      <c r="AD128" s="30">
        <v>3</v>
      </c>
      <c r="AE128" s="30">
        <v>2</v>
      </c>
      <c r="AF128" s="30">
        <v>2</v>
      </c>
      <c r="AG128" s="30">
        <f t="shared" si="36"/>
        <v>11010</v>
      </c>
      <c r="AH128" s="30">
        <f t="shared" si="37"/>
        <v>3670</v>
      </c>
      <c r="AI128" s="30">
        <f t="shared" si="38"/>
        <v>1835</v>
      </c>
      <c r="AK128" s="30">
        <f t="shared" si="39"/>
        <v>5.9116022099447516</v>
      </c>
      <c r="AL128" s="30">
        <f t="shared" si="40"/>
        <v>80.364963503649633</v>
      </c>
      <c r="AM128" s="30">
        <f t="shared" si="41"/>
        <v>2</v>
      </c>
      <c r="AO128" s="30">
        <f t="shared" si="42"/>
        <v>16050</v>
      </c>
      <c r="AP128" s="30">
        <f t="shared" si="43"/>
        <v>1972</v>
      </c>
      <c r="AQ128" s="30">
        <f t="shared" si="44"/>
        <v>955</v>
      </c>
    </row>
    <row r="129" spans="29:43" x14ac:dyDescent="0.15">
      <c r="AC129" s="30">
        <v>3</v>
      </c>
      <c r="AD129" s="30">
        <v>3</v>
      </c>
      <c r="AE129" s="30">
        <v>2</v>
      </c>
      <c r="AF129" s="30">
        <v>3</v>
      </c>
      <c r="AG129" s="30">
        <f t="shared" si="36"/>
        <v>11070</v>
      </c>
      <c r="AH129" s="30">
        <f t="shared" si="37"/>
        <v>3690</v>
      </c>
      <c r="AI129" s="30">
        <f t="shared" si="38"/>
        <v>1845</v>
      </c>
      <c r="AK129" s="30">
        <f t="shared" si="39"/>
        <v>5.8683729433272394</v>
      </c>
      <c r="AL129" s="30">
        <f t="shared" si="40"/>
        <v>87.165354330708666</v>
      </c>
      <c r="AM129" s="30">
        <f t="shared" si="41"/>
        <v>2</v>
      </c>
      <c r="AO129" s="30">
        <f t="shared" si="42"/>
        <v>16050</v>
      </c>
      <c r="AP129" s="30">
        <f t="shared" si="43"/>
        <v>1972</v>
      </c>
      <c r="AQ129" s="30">
        <f t="shared" si="44"/>
        <v>955</v>
      </c>
    </row>
    <row r="130" spans="29:43" x14ac:dyDescent="0.15">
      <c r="AC130" s="30">
        <v>3</v>
      </c>
      <c r="AD130" s="30">
        <v>3</v>
      </c>
      <c r="AE130" s="30">
        <v>2</v>
      </c>
      <c r="AF130" s="30">
        <v>4</v>
      </c>
      <c r="AG130" s="30">
        <f t="shared" si="36"/>
        <v>11130</v>
      </c>
      <c r="AH130" s="30">
        <f t="shared" si="37"/>
        <v>3710</v>
      </c>
      <c r="AI130" s="30">
        <f t="shared" si="38"/>
        <v>1855</v>
      </c>
      <c r="AK130" s="30">
        <f t="shared" si="39"/>
        <v>5.8257713248638838</v>
      </c>
      <c r="AL130" s="30">
        <f t="shared" si="40"/>
        <v>95.128205128205124</v>
      </c>
      <c r="AM130" s="30">
        <f t="shared" si="41"/>
        <v>2</v>
      </c>
      <c r="AO130" s="30">
        <f t="shared" si="42"/>
        <v>16050</v>
      </c>
      <c r="AP130" s="30">
        <f t="shared" si="43"/>
        <v>1972</v>
      </c>
      <c r="AQ130" s="30">
        <f t="shared" si="44"/>
        <v>955</v>
      </c>
    </row>
    <row r="131" spans="29:43" x14ac:dyDescent="0.15">
      <c r="AC131" s="30">
        <v>3</v>
      </c>
      <c r="AD131" s="30">
        <v>3</v>
      </c>
      <c r="AE131" s="30">
        <v>2</v>
      </c>
      <c r="AF131" s="30">
        <v>5</v>
      </c>
      <c r="AG131" s="30">
        <f t="shared" si="36"/>
        <v>11190</v>
      </c>
      <c r="AH131" s="30">
        <f t="shared" si="37"/>
        <v>3730</v>
      </c>
      <c r="AI131" s="30">
        <f t="shared" si="38"/>
        <v>1865</v>
      </c>
      <c r="AK131" s="30">
        <f t="shared" si="39"/>
        <v>5.7837837837837842</v>
      </c>
      <c r="AL131" s="30">
        <f t="shared" si="40"/>
        <v>104.57943925233644</v>
      </c>
      <c r="AM131" s="30">
        <f t="shared" si="41"/>
        <v>2</v>
      </c>
      <c r="AO131" s="30">
        <f t="shared" si="42"/>
        <v>16050</v>
      </c>
      <c r="AP131" s="30">
        <f t="shared" si="43"/>
        <v>1972</v>
      </c>
      <c r="AQ131" s="30">
        <f t="shared" si="44"/>
        <v>955</v>
      </c>
    </row>
    <row r="132" spans="29:43" x14ac:dyDescent="0.15">
      <c r="AC132" s="30">
        <v>3</v>
      </c>
      <c r="AD132" s="30">
        <v>3</v>
      </c>
      <c r="AE132" s="30">
        <v>2</v>
      </c>
      <c r="AF132" s="30">
        <v>6</v>
      </c>
      <c r="AG132" s="30">
        <f t="shared" si="36"/>
        <v>11250</v>
      </c>
      <c r="AH132" s="30">
        <f t="shared" si="37"/>
        <v>3750</v>
      </c>
      <c r="AI132" s="30">
        <f t="shared" si="38"/>
        <v>1875</v>
      </c>
      <c r="AK132" s="30">
        <f t="shared" si="39"/>
        <v>5.742397137745975</v>
      </c>
      <c r="AL132" s="30">
        <f t="shared" si="40"/>
        <v>115.97938144329896</v>
      </c>
      <c r="AM132" s="30">
        <f t="shared" si="41"/>
        <v>2</v>
      </c>
      <c r="AO132" s="30">
        <f t="shared" si="42"/>
        <v>16050</v>
      </c>
      <c r="AP132" s="30">
        <f t="shared" si="43"/>
        <v>1972</v>
      </c>
      <c r="AQ132" s="30">
        <f t="shared" si="44"/>
        <v>955</v>
      </c>
    </row>
    <row r="133" spans="29:43" x14ac:dyDescent="0.15">
      <c r="AC133" s="30">
        <v>3</v>
      </c>
      <c r="AD133" s="30">
        <v>3</v>
      </c>
      <c r="AE133" s="30">
        <v>2</v>
      </c>
      <c r="AF133" s="30">
        <v>7</v>
      </c>
      <c r="AG133" s="30">
        <f t="shared" si="36"/>
        <v>11310</v>
      </c>
      <c r="AH133" s="30">
        <f t="shared" si="37"/>
        <v>3770</v>
      </c>
      <c r="AI133" s="30">
        <f t="shared" si="38"/>
        <v>1885</v>
      </c>
      <c r="AK133" s="30">
        <f t="shared" si="39"/>
        <v>5.7015985790408523</v>
      </c>
      <c r="AL133" s="30">
        <f t="shared" si="40"/>
        <v>130</v>
      </c>
      <c r="AM133" s="30">
        <f t="shared" si="41"/>
        <v>2</v>
      </c>
      <c r="AO133" s="30">
        <f t="shared" si="42"/>
        <v>16050</v>
      </c>
      <c r="AP133" s="30">
        <f t="shared" si="43"/>
        <v>1972</v>
      </c>
      <c r="AQ133" s="30">
        <f t="shared" si="44"/>
        <v>955</v>
      </c>
    </row>
    <row r="134" spans="29:43" x14ac:dyDescent="0.15">
      <c r="AC134" s="30">
        <v>3</v>
      </c>
      <c r="AD134" s="30">
        <v>3</v>
      </c>
      <c r="AE134" s="30">
        <v>2</v>
      </c>
      <c r="AF134" s="30">
        <v>8</v>
      </c>
      <c r="AG134" s="30">
        <f t="shared" ref="AG134:AG197" si="45">1020+180*AC134+7050+AE134*(AD134*420-120)+AE134*AF134*30</f>
        <v>11370</v>
      </c>
      <c r="AH134" s="30">
        <f t="shared" ref="AH134:AH197" si="46">340+60*AC134+2350+AE134*(AD134*140-40)+AE134*AF134*10</f>
        <v>3790</v>
      </c>
      <c r="AI134" s="30">
        <f t="shared" ref="AI134:AI197" si="47">170+30*AC134+1175+AE134*(AD134*70-20)+AE134*AF134*5</f>
        <v>1895</v>
      </c>
      <c r="AK134" s="30">
        <f t="shared" ref="AK134:AK197" si="48">VLOOKUP(IF(MOD(AC134,2)=0,AC134/2,(AC134+1)/2),B:F,5,FALSE)/(AH134-VLOOKUP(IF(MOD(AC134,2)=0,AC134/2,(AC134+1)/2),B:F,4,FALSE))</f>
        <v>5.6613756613756614</v>
      </c>
      <c r="AL134" s="30">
        <f t="shared" ref="AL134:AL197" si="49">AG134/(VLOOKUP(IF(MOD(AC134,2)=0,AC134/2,(AC134+1)/2),B:F,3,FALSE)-AI134)</f>
        <v>147.66233766233765</v>
      </c>
      <c r="AM134" s="30">
        <f t="shared" ref="AM134:AM197" si="50">IF(MOD(AC134,2)=0,AC134/2,(AC134+1)/2)</f>
        <v>2</v>
      </c>
      <c r="AO134" s="30">
        <f t="shared" ref="AO134:AO197" si="51">VLOOKUP(IF(MOD(AC134,2)=0,AC134/2,(AC134+1)/2),B:F,5,FALSE)</f>
        <v>16050</v>
      </c>
      <c r="AP134" s="30">
        <f t="shared" ref="AP134:AP197" si="52">VLOOKUP(IF(MOD(AC134,2)=0,AC134/2,(AC134+1)/2),B:E,3,FALSE)</f>
        <v>1972</v>
      </c>
      <c r="AQ134" s="30">
        <f t="shared" ref="AQ134:AQ197" si="53">VLOOKUP(IF(MOD(AC134,2)=0,AC134/2,(AC134+1)/2),B:F,4,FALSE)</f>
        <v>955</v>
      </c>
    </row>
    <row r="135" spans="29:43" x14ac:dyDescent="0.15">
      <c r="AC135" s="30">
        <v>3</v>
      </c>
      <c r="AD135" s="30">
        <v>3</v>
      </c>
      <c r="AE135" s="30">
        <v>2</v>
      </c>
      <c r="AF135" s="30">
        <v>9</v>
      </c>
      <c r="AG135" s="30">
        <f t="shared" si="45"/>
        <v>11430</v>
      </c>
      <c r="AH135" s="30">
        <f t="shared" si="46"/>
        <v>3810</v>
      </c>
      <c r="AI135" s="30">
        <f t="shared" si="47"/>
        <v>1905</v>
      </c>
      <c r="AK135" s="30">
        <f t="shared" si="48"/>
        <v>5.6217162872154116</v>
      </c>
      <c r="AL135" s="30">
        <f t="shared" si="49"/>
        <v>170.59701492537314</v>
      </c>
      <c r="AM135" s="30">
        <f t="shared" si="50"/>
        <v>2</v>
      </c>
      <c r="AO135" s="30">
        <f t="shared" si="51"/>
        <v>16050</v>
      </c>
      <c r="AP135" s="30">
        <f t="shared" si="52"/>
        <v>1972</v>
      </c>
      <c r="AQ135" s="30">
        <f t="shared" si="53"/>
        <v>955</v>
      </c>
    </row>
    <row r="136" spans="29:43" x14ac:dyDescent="0.15">
      <c r="AC136" s="30">
        <v>3</v>
      </c>
      <c r="AD136" s="30">
        <v>3</v>
      </c>
      <c r="AE136" s="30">
        <v>2</v>
      </c>
      <c r="AF136" s="30">
        <v>10</v>
      </c>
      <c r="AG136" s="30">
        <f t="shared" si="45"/>
        <v>11490</v>
      </c>
      <c r="AH136" s="30">
        <f t="shared" si="46"/>
        <v>3830</v>
      </c>
      <c r="AI136" s="30">
        <f t="shared" si="47"/>
        <v>1915</v>
      </c>
      <c r="AK136" s="30">
        <f t="shared" si="48"/>
        <v>5.5826086956521737</v>
      </c>
      <c r="AL136" s="30">
        <f t="shared" si="49"/>
        <v>201.57894736842104</v>
      </c>
      <c r="AM136" s="30">
        <f t="shared" si="50"/>
        <v>2</v>
      </c>
      <c r="AO136" s="30">
        <f t="shared" si="51"/>
        <v>16050</v>
      </c>
      <c r="AP136" s="30">
        <f t="shared" si="52"/>
        <v>1972</v>
      </c>
      <c r="AQ136" s="30">
        <f t="shared" si="53"/>
        <v>955</v>
      </c>
    </row>
    <row r="137" spans="29:43" x14ac:dyDescent="0.15">
      <c r="AC137" s="30">
        <v>3</v>
      </c>
      <c r="AD137" s="30">
        <v>3</v>
      </c>
      <c r="AE137" s="30">
        <v>3</v>
      </c>
      <c r="AF137" s="30">
        <v>0</v>
      </c>
      <c r="AG137" s="30">
        <f t="shared" si="45"/>
        <v>12030</v>
      </c>
      <c r="AH137" s="30">
        <f t="shared" si="46"/>
        <v>4010</v>
      </c>
      <c r="AI137" s="30">
        <f t="shared" si="47"/>
        <v>2005</v>
      </c>
      <c r="AK137" s="30">
        <f t="shared" si="48"/>
        <v>5.2536824877250412</v>
      </c>
      <c r="AL137" s="30">
        <f t="shared" si="49"/>
        <v>-364.54545454545456</v>
      </c>
      <c r="AM137" s="30">
        <f t="shared" si="50"/>
        <v>2</v>
      </c>
      <c r="AO137" s="30">
        <f t="shared" si="51"/>
        <v>16050</v>
      </c>
      <c r="AP137" s="30">
        <f t="shared" si="52"/>
        <v>1972</v>
      </c>
      <c r="AQ137" s="30">
        <f t="shared" si="53"/>
        <v>955</v>
      </c>
    </row>
    <row r="138" spans="29:43" x14ac:dyDescent="0.15">
      <c r="AC138" s="30">
        <v>3</v>
      </c>
      <c r="AD138" s="30">
        <v>3</v>
      </c>
      <c r="AE138" s="30">
        <v>3</v>
      </c>
      <c r="AF138" s="30">
        <v>1</v>
      </c>
      <c r="AG138" s="30">
        <f t="shared" si="45"/>
        <v>12120</v>
      </c>
      <c r="AH138" s="30">
        <f t="shared" si="46"/>
        <v>4040</v>
      </c>
      <c r="AI138" s="30">
        <f t="shared" si="47"/>
        <v>2020</v>
      </c>
      <c r="AK138" s="30">
        <f t="shared" si="48"/>
        <v>5.2025931928687195</v>
      </c>
      <c r="AL138" s="30">
        <f t="shared" si="49"/>
        <v>-252.5</v>
      </c>
      <c r="AM138" s="30">
        <f t="shared" si="50"/>
        <v>2</v>
      </c>
      <c r="AO138" s="30">
        <f t="shared" si="51"/>
        <v>16050</v>
      </c>
      <c r="AP138" s="30">
        <f t="shared" si="52"/>
        <v>1972</v>
      </c>
      <c r="AQ138" s="30">
        <f t="shared" si="53"/>
        <v>955</v>
      </c>
    </row>
    <row r="139" spans="29:43" x14ac:dyDescent="0.15">
      <c r="AC139" s="30">
        <v>3</v>
      </c>
      <c r="AD139" s="30">
        <v>3</v>
      </c>
      <c r="AE139" s="30">
        <v>3</v>
      </c>
      <c r="AF139" s="30">
        <v>2</v>
      </c>
      <c r="AG139" s="30">
        <f t="shared" si="45"/>
        <v>12210</v>
      </c>
      <c r="AH139" s="30">
        <f t="shared" si="46"/>
        <v>4070</v>
      </c>
      <c r="AI139" s="30">
        <f t="shared" si="47"/>
        <v>2035</v>
      </c>
      <c r="AK139" s="30">
        <f t="shared" si="48"/>
        <v>5.1524879614767256</v>
      </c>
      <c r="AL139" s="30">
        <f t="shared" si="49"/>
        <v>-193.8095238095238</v>
      </c>
      <c r="AM139" s="30">
        <f t="shared" si="50"/>
        <v>2</v>
      </c>
      <c r="AO139" s="30">
        <f t="shared" si="51"/>
        <v>16050</v>
      </c>
      <c r="AP139" s="30">
        <f t="shared" si="52"/>
        <v>1972</v>
      </c>
      <c r="AQ139" s="30">
        <f t="shared" si="53"/>
        <v>955</v>
      </c>
    </row>
    <row r="140" spans="29:43" x14ac:dyDescent="0.15">
      <c r="AC140" s="30">
        <v>3</v>
      </c>
      <c r="AD140" s="30">
        <v>3</v>
      </c>
      <c r="AE140" s="30">
        <v>3</v>
      </c>
      <c r="AF140" s="30">
        <v>3</v>
      </c>
      <c r="AG140" s="30">
        <f t="shared" si="45"/>
        <v>12300</v>
      </c>
      <c r="AH140" s="30">
        <f t="shared" si="46"/>
        <v>4100</v>
      </c>
      <c r="AI140" s="30">
        <f t="shared" si="47"/>
        <v>2050</v>
      </c>
      <c r="AK140" s="30">
        <f t="shared" si="48"/>
        <v>5.1033386327503978</v>
      </c>
      <c r="AL140" s="30">
        <f t="shared" si="49"/>
        <v>-157.69230769230768</v>
      </c>
      <c r="AM140" s="30">
        <f t="shared" si="50"/>
        <v>2</v>
      </c>
      <c r="AO140" s="30">
        <f t="shared" si="51"/>
        <v>16050</v>
      </c>
      <c r="AP140" s="30">
        <f t="shared" si="52"/>
        <v>1972</v>
      </c>
      <c r="AQ140" s="30">
        <f t="shared" si="53"/>
        <v>955</v>
      </c>
    </row>
    <row r="141" spans="29:43" x14ac:dyDescent="0.15">
      <c r="AC141" s="30">
        <v>3</v>
      </c>
      <c r="AD141" s="30">
        <v>3</v>
      </c>
      <c r="AE141" s="30">
        <v>3</v>
      </c>
      <c r="AF141" s="30">
        <v>4</v>
      </c>
      <c r="AG141" s="30">
        <f t="shared" si="45"/>
        <v>12390</v>
      </c>
      <c r="AH141" s="30">
        <f t="shared" si="46"/>
        <v>4130</v>
      </c>
      <c r="AI141" s="30">
        <f t="shared" si="47"/>
        <v>2065</v>
      </c>
      <c r="AK141" s="30">
        <f t="shared" si="48"/>
        <v>5.0551181102362204</v>
      </c>
      <c r="AL141" s="30">
        <f t="shared" si="49"/>
        <v>-133.2258064516129</v>
      </c>
      <c r="AM141" s="30">
        <f t="shared" si="50"/>
        <v>2</v>
      </c>
      <c r="AO141" s="30">
        <f t="shared" si="51"/>
        <v>16050</v>
      </c>
      <c r="AP141" s="30">
        <f t="shared" si="52"/>
        <v>1972</v>
      </c>
      <c r="AQ141" s="30">
        <f t="shared" si="53"/>
        <v>955</v>
      </c>
    </row>
    <row r="142" spans="29:43" x14ac:dyDescent="0.15">
      <c r="AC142" s="30">
        <v>3</v>
      </c>
      <c r="AD142" s="30">
        <v>3</v>
      </c>
      <c r="AE142" s="30">
        <v>3</v>
      </c>
      <c r="AF142" s="30">
        <v>5</v>
      </c>
      <c r="AG142" s="30">
        <f t="shared" si="45"/>
        <v>12480</v>
      </c>
      <c r="AH142" s="30">
        <f t="shared" si="46"/>
        <v>4160</v>
      </c>
      <c r="AI142" s="30">
        <f t="shared" si="47"/>
        <v>2080</v>
      </c>
      <c r="AK142" s="30">
        <f t="shared" si="48"/>
        <v>5.0078003120124803</v>
      </c>
      <c r="AL142" s="30">
        <f t="shared" si="49"/>
        <v>-115.55555555555556</v>
      </c>
      <c r="AM142" s="30">
        <f t="shared" si="50"/>
        <v>2</v>
      </c>
      <c r="AO142" s="30">
        <f t="shared" si="51"/>
        <v>16050</v>
      </c>
      <c r="AP142" s="30">
        <f t="shared" si="52"/>
        <v>1972</v>
      </c>
      <c r="AQ142" s="30">
        <f t="shared" si="53"/>
        <v>955</v>
      </c>
    </row>
    <row r="143" spans="29:43" x14ac:dyDescent="0.15">
      <c r="AC143" s="30">
        <v>3</v>
      </c>
      <c r="AD143" s="30">
        <v>3</v>
      </c>
      <c r="AE143" s="30">
        <v>3</v>
      </c>
      <c r="AF143" s="30">
        <v>6</v>
      </c>
      <c r="AG143" s="30">
        <f t="shared" si="45"/>
        <v>12570</v>
      </c>
      <c r="AH143" s="30">
        <f t="shared" si="46"/>
        <v>4190</v>
      </c>
      <c r="AI143" s="30">
        <f t="shared" si="47"/>
        <v>2095</v>
      </c>
      <c r="AK143" s="30">
        <f t="shared" si="48"/>
        <v>4.9613601236476041</v>
      </c>
      <c r="AL143" s="30">
        <f t="shared" si="49"/>
        <v>-102.19512195121951</v>
      </c>
      <c r="AM143" s="30">
        <f t="shared" si="50"/>
        <v>2</v>
      </c>
      <c r="AO143" s="30">
        <f t="shared" si="51"/>
        <v>16050</v>
      </c>
      <c r="AP143" s="30">
        <f t="shared" si="52"/>
        <v>1972</v>
      </c>
      <c r="AQ143" s="30">
        <f t="shared" si="53"/>
        <v>955</v>
      </c>
    </row>
    <row r="144" spans="29:43" x14ac:dyDescent="0.15">
      <c r="AC144" s="30">
        <v>3</v>
      </c>
      <c r="AD144" s="30">
        <v>3</v>
      </c>
      <c r="AE144" s="30">
        <v>3</v>
      </c>
      <c r="AF144" s="30">
        <v>7</v>
      </c>
      <c r="AG144" s="30">
        <f t="shared" si="45"/>
        <v>12660</v>
      </c>
      <c r="AH144" s="30">
        <f t="shared" si="46"/>
        <v>4220</v>
      </c>
      <c r="AI144" s="30">
        <f t="shared" si="47"/>
        <v>2110</v>
      </c>
      <c r="AK144" s="30">
        <f t="shared" si="48"/>
        <v>4.9157733537519146</v>
      </c>
      <c r="AL144" s="30">
        <f t="shared" si="49"/>
        <v>-91.739130434782609</v>
      </c>
      <c r="AM144" s="30">
        <f t="shared" si="50"/>
        <v>2</v>
      </c>
      <c r="AO144" s="30">
        <f t="shared" si="51"/>
        <v>16050</v>
      </c>
      <c r="AP144" s="30">
        <f t="shared" si="52"/>
        <v>1972</v>
      </c>
      <c r="AQ144" s="30">
        <f t="shared" si="53"/>
        <v>955</v>
      </c>
    </row>
    <row r="145" spans="29:43" x14ac:dyDescent="0.15">
      <c r="AC145" s="30">
        <v>3</v>
      </c>
      <c r="AD145" s="30">
        <v>3</v>
      </c>
      <c r="AE145" s="30">
        <v>3</v>
      </c>
      <c r="AF145" s="30">
        <v>8</v>
      </c>
      <c r="AG145" s="30">
        <f t="shared" si="45"/>
        <v>12750</v>
      </c>
      <c r="AH145" s="30">
        <f t="shared" si="46"/>
        <v>4250</v>
      </c>
      <c r="AI145" s="30">
        <f t="shared" si="47"/>
        <v>2125</v>
      </c>
      <c r="AK145" s="30">
        <f t="shared" si="48"/>
        <v>4.8710166919575117</v>
      </c>
      <c r="AL145" s="30">
        <f t="shared" si="49"/>
        <v>-83.333333333333329</v>
      </c>
      <c r="AM145" s="30">
        <f t="shared" si="50"/>
        <v>2</v>
      </c>
      <c r="AO145" s="30">
        <f t="shared" si="51"/>
        <v>16050</v>
      </c>
      <c r="AP145" s="30">
        <f t="shared" si="52"/>
        <v>1972</v>
      </c>
      <c r="AQ145" s="30">
        <f t="shared" si="53"/>
        <v>955</v>
      </c>
    </row>
    <row r="146" spans="29:43" x14ac:dyDescent="0.15">
      <c r="AC146" s="30">
        <v>3</v>
      </c>
      <c r="AD146" s="30">
        <v>3</v>
      </c>
      <c r="AE146" s="30">
        <v>3</v>
      </c>
      <c r="AF146" s="30">
        <v>9</v>
      </c>
      <c r="AG146" s="30">
        <f t="shared" si="45"/>
        <v>12840</v>
      </c>
      <c r="AH146" s="30">
        <f t="shared" si="46"/>
        <v>4280</v>
      </c>
      <c r="AI146" s="30">
        <f t="shared" si="47"/>
        <v>2140</v>
      </c>
      <c r="AK146" s="30">
        <f t="shared" si="48"/>
        <v>4.8270676691729326</v>
      </c>
      <c r="AL146" s="30">
        <f t="shared" si="49"/>
        <v>-76.428571428571431</v>
      </c>
      <c r="AM146" s="30">
        <f t="shared" si="50"/>
        <v>2</v>
      </c>
      <c r="AO146" s="30">
        <f t="shared" si="51"/>
        <v>16050</v>
      </c>
      <c r="AP146" s="30">
        <f t="shared" si="52"/>
        <v>1972</v>
      </c>
      <c r="AQ146" s="30">
        <f t="shared" si="53"/>
        <v>955</v>
      </c>
    </row>
    <row r="147" spans="29:43" x14ac:dyDescent="0.15">
      <c r="AC147" s="30">
        <v>3</v>
      </c>
      <c r="AD147" s="30">
        <v>3</v>
      </c>
      <c r="AE147" s="30">
        <v>3</v>
      </c>
      <c r="AF147" s="30">
        <v>10</v>
      </c>
      <c r="AG147" s="30">
        <f t="shared" si="45"/>
        <v>12930</v>
      </c>
      <c r="AH147" s="30">
        <f t="shared" si="46"/>
        <v>4310</v>
      </c>
      <c r="AI147" s="30">
        <f t="shared" si="47"/>
        <v>2155</v>
      </c>
      <c r="AK147" s="30">
        <f t="shared" si="48"/>
        <v>4.783904619970194</v>
      </c>
      <c r="AL147" s="30">
        <f t="shared" si="49"/>
        <v>-70.655737704918039</v>
      </c>
      <c r="AM147" s="30">
        <f t="shared" si="50"/>
        <v>2</v>
      </c>
      <c r="AO147" s="30">
        <f t="shared" si="51"/>
        <v>16050</v>
      </c>
      <c r="AP147" s="30">
        <f t="shared" si="52"/>
        <v>1972</v>
      </c>
      <c r="AQ147" s="30">
        <f t="shared" si="53"/>
        <v>955</v>
      </c>
    </row>
    <row r="148" spans="29:43" x14ac:dyDescent="0.15">
      <c r="AC148" s="30">
        <v>3</v>
      </c>
      <c r="AD148" s="30">
        <v>3</v>
      </c>
      <c r="AE148" s="30">
        <v>4</v>
      </c>
      <c r="AF148" s="30">
        <v>0</v>
      </c>
      <c r="AG148" s="30">
        <f t="shared" si="45"/>
        <v>13170</v>
      </c>
      <c r="AH148" s="30">
        <f t="shared" si="46"/>
        <v>4390</v>
      </c>
      <c r="AI148" s="30">
        <f t="shared" si="47"/>
        <v>2195</v>
      </c>
      <c r="AK148" s="30">
        <f t="shared" si="48"/>
        <v>4.6724890829694319</v>
      </c>
      <c r="AL148" s="30">
        <f t="shared" si="49"/>
        <v>-59.058295964125563</v>
      </c>
      <c r="AM148" s="30">
        <f t="shared" si="50"/>
        <v>2</v>
      </c>
      <c r="AO148" s="30">
        <f t="shared" si="51"/>
        <v>16050</v>
      </c>
      <c r="AP148" s="30">
        <f t="shared" si="52"/>
        <v>1972</v>
      </c>
      <c r="AQ148" s="30">
        <f t="shared" si="53"/>
        <v>955</v>
      </c>
    </row>
    <row r="149" spans="29:43" x14ac:dyDescent="0.15">
      <c r="AC149" s="30">
        <v>3</v>
      </c>
      <c r="AD149" s="30">
        <v>3</v>
      </c>
      <c r="AE149" s="30">
        <v>4</v>
      </c>
      <c r="AF149" s="30">
        <v>1</v>
      </c>
      <c r="AG149" s="30">
        <f t="shared" si="45"/>
        <v>13290</v>
      </c>
      <c r="AH149" s="30">
        <f t="shared" si="46"/>
        <v>4430</v>
      </c>
      <c r="AI149" s="30">
        <f t="shared" si="47"/>
        <v>2215</v>
      </c>
      <c r="AK149" s="30">
        <f t="shared" si="48"/>
        <v>4.6187050359712227</v>
      </c>
      <c r="AL149" s="30">
        <f t="shared" si="49"/>
        <v>-54.691358024691361</v>
      </c>
      <c r="AM149" s="30">
        <f t="shared" si="50"/>
        <v>2</v>
      </c>
      <c r="AO149" s="30">
        <f t="shared" si="51"/>
        <v>16050</v>
      </c>
      <c r="AP149" s="30">
        <f t="shared" si="52"/>
        <v>1972</v>
      </c>
      <c r="AQ149" s="30">
        <f t="shared" si="53"/>
        <v>955</v>
      </c>
    </row>
    <row r="150" spans="29:43" x14ac:dyDescent="0.15">
      <c r="AC150" s="30">
        <v>3</v>
      </c>
      <c r="AD150" s="30">
        <v>3</v>
      </c>
      <c r="AE150" s="30">
        <v>4</v>
      </c>
      <c r="AF150" s="30">
        <v>2</v>
      </c>
      <c r="AG150" s="30">
        <f t="shared" si="45"/>
        <v>13410</v>
      </c>
      <c r="AH150" s="30">
        <f t="shared" si="46"/>
        <v>4470</v>
      </c>
      <c r="AI150" s="30">
        <f t="shared" si="47"/>
        <v>2235</v>
      </c>
      <c r="AK150" s="30">
        <f t="shared" si="48"/>
        <v>4.5661450924608822</v>
      </c>
      <c r="AL150" s="30">
        <f t="shared" si="49"/>
        <v>-50.988593155893533</v>
      </c>
      <c r="AM150" s="30">
        <f t="shared" si="50"/>
        <v>2</v>
      </c>
      <c r="AO150" s="30">
        <f t="shared" si="51"/>
        <v>16050</v>
      </c>
      <c r="AP150" s="30">
        <f t="shared" si="52"/>
        <v>1972</v>
      </c>
      <c r="AQ150" s="30">
        <f t="shared" si="53"/>
        <v>955</v>
      </c>
    </row>
    <row r="151" spans="29:43" x14ac:dyDescent="0.15">
      <c r="AC151" s="30">
        <v>3</v>
      </c>
      <c r="AD151" s="30">
        <v>3</v>
      </c>
      <c r="AE151" s="30">
        <v>4</v>
      </c>
      <c r="AF151" s="30">
        <v>3</v>
      </c>
      <c r="AG151" s="30">
        <f t="shared" si="45"/>
        <v>13530</v>
      </c>
      <c r="AH151" s="30">
        <f t="shared" si="46"/>
        <v>4510</v>
      </c>
      <c r="AI151" s="30">
        <f t="shared" si="47"/>
        <v>2255</v>
      </c>
      <c r="AK151" s="30">
        <f t="shared" si="48"/>
        <v>4.5147679324894519</v>
      </c>
      <c r="AL151" s="30">
        <f t="shared" si="49"/>
        <v>-47.809187279151942</v>
      </c>
      <c r="AM151" s="30">
        <f t="shared" si="50"/>
        <v>2</v>
      </c>
      <c r="AO151" s="30">
        <f t="shared" si="51"/>
        <v>16050</v>
      </c>
      <c r="AP151" s="30">
        <f t="shared" si="52"/>
        <v>1972</v>
      </c>
      <c r="AQ151" s="30">
        <f t="shared" si="53"/>
        <v>955</v>
      </c>
    </row>
    <row r="152" spans="29:43" x14ac:dyDescent="0.15">
      <c r="AC152" s="30">
        <v>3</v>
      </c>
      <c r="AD152" s="30">
        <v>3</v>
      </c>
      <c r="AE152" s="30">
        <v>4</v>
      </c>
      <c r="AF152" s="30">
        <v>4</v>
      </c>
      <c r="AG152" s="30">
        <f t="shared" si="45"/>
        <v>13650</v>
      </c>
      <c r="AH152" s="30">
        <f t="shared" si="46"/>
        <v>4550</v>
      </c>
      <c r="AI152" s="30">
        <f t="shared" si="47"/>
        <v>2275</v>
      </c>
      <c r="AK152" s="30">
        <f t="shared" si="48"/>
        <v>4.4645340751043117</v>
      </c>
      <c r="AL152" s="30">
        <f t="shared" si="49"/>
        <v>-45.049504950495049</v>
      </c>
      <c r="AM152" s="30">
        <f t="shared" si="50"/>
        <v>2</v>
      </c>
      <c r="AO152" s="30">
        <f t="shared" si="51"/>
        <v>16050</v>
      </c>
      <c r="AP152" s="30">
        <f t="shared" si="52"/>
        <v>1972</v>
      </c>
      <c r="AQ152" s="30">
        <f t="shared" si="53"/>
        <v>955</v>
      </c>
    </row>
    <row r="153" spans="29:43" x14ac:dyDescent="0.15">
      <c r="AC153" s="30">
        <v>3</v>
      </c>
      <c r="AD153" s="30">
        <v>3</v>
      </c>
      <c r="AE153" s="30">
        <v>4</v>
      </c>
      <c r="AF153" s="30">
        <v>5</v>
      </c>
      <c r="AG153" s="30">
        <f t="shared" si="45"/>
        <v>13770</v>
      </c>
      <c r="AH153" s="30">
        <f t="shared" si="46"/>
        <v>4590</v>
      </c>
      <c r="AI153" s="30">
        <f t="shared" si="47"/>
        <v>2295</v>
      </c>
      <c r="AK153" s="30">
        <f t="shared" si="48"/>
        <v>4.4154057771664377</v>
      </c>
      <c r="AL153" s="30">
        <f t="shared" si="49"/>
        <v>-42.631578947368418</v>
      </c>
      <c r="AM153" s="30">
        <f t="shared" si="50"/>
        <v>2</v>
      </c>
      <c r="AO153" s="30">
        <f t="shared" si="51"/>
        <v>16050</v>
      </c>
      <c r="AP153" s="30">
        <f t="shared" si="52"/>
        <v>1972</v>
      </c>
      <c r="AQ153" s="30">
        <f t="shared" si="53"/>
        <v>955</v>
      </c>
    </row>
    <row r="154" spans="29:43" x14ac:dyDescent="0.15">
      <c r="AC154" s="30">
        <v>3</v>
      </c>
      <c r="AD154" s="30">
        <v>3</v>
      </c>
      <c r="AE154" s="30">
        <v>4</v>
      </c>
      <c r="AF154" s="30">
        <v>6</v>
      </c>
      <c r="AG154" s="30">
        <f t="shared" si="45"/>
        <v>13890</v>
      </c>
      <c r="AH154" s="30">
        <f t="shared" si="46"/>
        <v>4630</v>
      </c>
      <c r="AI154" s="30">
        <f t="shared" si="47"/>
        <v>2315</v>
      </c>
      <c r="AK154" s="30">
        <f t="shared" si="48"/>
        <v>4.3673469387755102</v>
      </c>
      <c r="AL154" s="30">
        <f t="shared" si="49"/>
        <v>-40.495626822157433</v>
      </c>
      <c r="AM154" s="30">
        <f t="shared" si="50"/>
        <v>2</v>
      </c>
      <c r="AO154" s="30">
        <f t="shared" si="51"/>
        <v>16050</v>
      </c>
      <c r="AP154" s="30">
        <f t="shared" si="52"/>
        <v>1972</v>
      </c>
      <c r="AQ154" s="30">
        <f t="shared" si="53"/>
        <v>955</v>
      </c>
    </row>
    <row r="155" spans="29:43" x14ac:dyDescent="0.15">
      <c r="AC155" s="30">
        <v>3</v>
      </c>
      <c r="AD155" s="30">
        <v>3</v>
      </c>
      <c r="AE155" s="30">
        <v>4</v>
      </c>
      <c r="AF155" s="30">
        <v>7</v>
      </c>
      <c r="AG155" s="30">
        <f t="shared" si="45"/>
        <v>14010</v>
      </c>
      <c r="AH155" s="30">
        <f t="shared" si="46"/>
        <v>4670</v>
      </c>
      <c r="AI155" s="30">
        <f t="shared" si="47"/>
        <v>2335</v>
      </c>
      <c r="AK155" s="30">
        <f t="shared" si="48"/>
        <v>4.3203230148048455</v>
      </c>
      <c r="AL155" s="30">
        <f t="shared" si="49"/>
        <v>-38.595041322314053</v>
      </c>
      <c r="AM155" s="30">
        <f t="shared" si="50"/>
        <v>2</v>
      </c>
      <c r="AO155" s="30">
        <f t="shared" si="51"/>
        <v>16050</v>
      </c>
      <c r="AP155" s="30">
        <f t="shared" si="52"/>
        <v>1972</v>
      </c>
      <c r="AQ155" s="30">
        <f t="shared" si="53"/>
        <v>955</v>
      </c>
    </row>
    <row r="156" spans="29:43" x14ac:dyDescent="0.15">
      <c r="AC156" s="30">
        <v>3</v>
      </c>
      <c r="AD156" s="30">
        <v>3</v>
      </c>
      <c r="AE156" s="30">
        <v>4</v>
      </c>
      <c r="AF156" s="30">
        <v>8</v>
      </c>
      <c r="AG156" s="30">
        <f t="shared" si="45"/>
        <v>14130</v>
      </c>
      <c r="AH156" s="30">
        <f t="shared" si="46"/>
        <v>4710</v>
      </c>
      <c r="AI156" s="30">
        <f t="shared" si="47"/>
        <v>2355</v>
      </c>
      <c r="AK156" s="30">
        <f t="shared" si="48"/>
        <v>4.2743009320905463</v>
      </c>
      <c r="AL156" s="30">
        <f t="shared" si="49"/>
        <v>-36.892950391644909</v>
      </c>
      <c r="AM156" s="30">
        <f t="shared" si="50"/>
        <v>2</v>
      </c>
      <c r="AO156" s="30">
        <f t="shared" si="51"/>
        <v>16050</v>
      </c>
      <c r="AP156" s="30">
        <f t="shared" si="52"/>
        <v>1972</v>
      </c>
      <c r="AQ156" s="30">
        <f t="shared" si="53"/>
        <v>955</v>
      </c>
    </row>
    <row r="157" spans="29:43" x14ac:dyDescent="0.15">
      <c r="AC157" s="30">
        <v>3</v>
      </c>
      <c r="AD157" s="30">
        <v>3</v>
      </c>
      <c r="AE157" s="30">
        <v>4</v>
      </c>
      <c r="AF157" s="30">
        <v>9</v>
      </c>
      <c r="AG157" s="30">
        <f t="shared" si="45"/>
        <v>14250</v>
      </c>
      <c r="AH157" s="30">
        <f t="shared" si="46"/>
        <v>4750</v>
      </c>
      <c r="AI157" s="30">
        <f t="shared" si="47"/>
        <v>2375</v>
      </c>
      <c r="AK157" s="30">
        <f t="shared" si="48"/>
        <v>4.2292490118577071</v>
      </c>
      <c r="AL157" s="30">
        <f t="shared" si="49"/>
        <v>-35.359801488833746</v>
      </c>
      <c r="AM157" s="30">
        <f t="shared" si="50"/>
        <v>2</v>
      </c>
      <c r="AO157" s="30">
        <f t="shared" si="51"/>
        <v>16050</v>
      </c>
      <c r="AP157" s="30">
        <f t="shared" si="52"/>
        <v>1972</v>
      </c>
      <c r="AQ157" s="30">
        <f t="shared" si="53"/>
        <v>955</v>
      </c>
    </row>
    <row r="158" spans="29:43" x14ac:dyDescent="0.15">
      <c r="AC158" s="30">
        <v>3</v>
      </c>
      <c r="AD158" s="30">
        <v>3</v>
      </c>
      <c r="AE158" s="30">
        <v>4</v>
      </c>
      <c r="AF158" s="30">
        <v>10</v>
      </c>
      <c r="AG158" s="30">
        <f t="shared" si="45"/>
        <v>14370</v>
      </c>
      <c r="AH158" s="30">
        <f t="shared" si="46"/>
        <v>4790</v>
      </c>
      <c r="AI158" s="30">
        <f t="shared" si="47"/>
        <v>2395</v>
      </c>
      <c r="AK158" s="30">
        <f t="shared" si="48"/>
        <v>4.1851368970013034</v>
      </c>
      <c r="AL158" s="30">
        <f t="shared" si="49"/>
        <v>-33.971631205673759</v>
      </c>
      <c r="AM158" s="30">
        <f t="shared" si="50"/>
        <v>2</v>
      </c>
      <c r="AO158" s="30">
        <f t="shared" si="51"/>
        <v>16050</v>
      </c>
      <c r="AP158" s="30">
        <f t="shared" si="52"/>
        <v>1972</v>
      </c>
      <c r="AQ158" s="30">
        <f t="shared" si="53"/>
        <v>955</v>
      </c>
    </row>
    <row r="159" spans="29:43" x14ac:dyDescent="0.15">
      <c r="AC159" s="30">
        <v>3</v>
      </c>
      <c r="AD159" s="30">
        <v>3</v>
      </c>
      <c r="AE159" s="30">
        <v>5</v>
      </c>
      <c r="AF159" s="30">
        <v>0</v>
      </c>
      <c r="AG159" s="30">
        <f t="shared" si="45"/>
        <v>14310</v>
      </c>
      <c r="AH159" s="30">
        <f t="shared" si="46"/>
        <v>4770</v>
      </c>
      <c r="AI159" s="30">
        <f t="shared" si="47"/>
        <v>2385</v>
      </c>
      <c r="AK159" s="30">
        <f t="shared" si="48"/>
        <v>4.2070773263433816</v>
      </c>
      <c r="AL159" s="30">
        <f t="shared" si="49"/>
        <v>-34.648910411622275</v>
      </c>
      <c r="AM159" s="30">
        <f t="shared" si="50"/>
        <v>2</v>
      </c>
      <c r="AO159" s="30">
        <f t="shared" si="51"/>
        <v>16050</v>
      </c>
      <c r="AP159" s="30">
        <f t="shared" si="52"/>
        <v>1972</v>
      </c>
      <c r="AQ159" s="30">
        <f t="shared" si="53"/>
        <v>955</v>
      </c>
    </row>
    <row r="160" spans="29:43" x14ac:dyDescent="0.15">
      <c r="AC160" s="30">
        <v>3</v>
      </c>
      <c r="AD160" s="30">
        <v>3</v>
      </c>
      <c r="AE160" s="30">
        <v>5</v>
      </c>
      <c r="AF160" s="30">
        <v>1</v>
      </c>
      <c r="AG160" s="30">
        <f t="shared" si="45"/>
        <v>14460</v>
      </c>
      <c r="AH160" s="30">
        <f t="shared" si="46"/>
        <v>4820</v>
      </c>
      <c r="AI160" s="30">
        <f t="shared" si="47"/>
        <v>2410</v>
      </c>
      <c r="AK160" s="30">
        <f t="shared" si="48"/>
        <v>4.1526520051746445</v>
      </c>
      <c r="AL160" s="30">
        <f t="shared" si="49"/>
        <v>-33.013698630136986</v>
      </c>
      <c r="AM160" s="30">
        <f t="shared" si="50"/>
        <v>2</v>
      </c>
      <c r="AO160" s="30">
        <f t="shared" si="51"/>
        <v>16050</v>
      </c>
      <c r="AP160" s="30">
        <f t="shared" si="52"/>
        <v>1972</v>
      </c>
      <c r="AQ160" s="30">
        <f t="shared" si="53"/>
        <v>955</v>
      </c>
    </row>
    <row r="161" spans="29:43" x14ac:dyDescent="0.15">
      <c r="AC161" s="30">
        <v>3</v>
      </c>
      <c r="AD161" s="30">
        <v>3</v>
      </c>
      <c r="AE161" s="30">
        <v>5</v>
      </c>
      <c r="AF161" s="30">
        <v>2</v>
      </c>
      <c r="AG161" s="30">
        <f t="shared" si="45"/>
        <v>14610</v>
      </c>
      <c r="AH161" s="30">
        <f t="shared" si="46"/>
        <v>4870</v>
      </c>
      <c r="AI161" s="30">
        <f t="shared" si="47"/>
        <v>2435</v>
      </c>
      <c r="AK161" s="30">
        <f t="shared" si="48"/>
        <v>4.0996168582375478</v>
      </c>
      <c r="AL161" s="30">
        <f t="shared" si="49"/>
        <v>-31.555075593952484</v>
      </c>
      <c r="AM161" s="30">
        <f t="shared" si="50"/>
        <v>2</v>
      </c>
      <c r="AO161" s="30">
        <f t="shared" si="51"/>
        <v>16050</v>
      </c>
      <c r="AP161" s="30">
        <f t="shared" si="52"/>
        <v>1972</v>
      </c>
      <c r="AQ161" s="30">
        <f t="shared" si="53"/>
        <v>955</v>
      </c>
    </row>
    <row r="162" spans="29:43" x14ac:dyDescent="0.15">
      <c r="AC162" s="30">
        <v>3</v>
      </c>
      <c r="AD162" s="30">
        <v>3</v>
      </c>
      <c r="AE162" s="30">
        <v>5</v>
      </c>
      <c r="AF162" s="30">
        <v>3</v>
      </c>
      <c r="AG162" s="30">
        <f t="shared" si="45"/>
        <v>14760</v>
      </c>
      <c r="AH162" s="30">
        <f t="shared" si="46"/>
        <v>4920</v>
      </c>
      <c r="AI162" s="30">
        <f t="shared" si="47"/>
        <v>2460</v>
      </c>
      <c r="AK162" s="30">
        <f t="shared" si="48"/>
        <v>4.0479192938209332</v>
      </c>
      <c r="AL162" s="30">
        <f t="shared" si="49"/>
        <v>-30.245901639344261</v>
      </c>
      <c r="AM162" s="30">
        <f t="shared" si="50"/>
        <v>2</v>
      </c>
      <c r="AO162" s="30">
        <f t="shared" si="51"/>
        <v>16050</v>
      </c>
      <c r="AP162" s="30">
        <f t="shared" si="52"/>
        <v>1972</v>
      </c>
      <c r="AQ162" s="30">
        <f t="shared" si="53"/>
        <v>955</v>
      </c>
    </row>
    <row r="163" spans="29:43" x14ac:dyDescent="0.15">
      <c r="AC163" s="30">
        <v>3</v>
      </c>
      <c r="AD163" s="30">
        <v>3</v>
      </c>
      <c r="AE163" s="30">
        <v>5</v>
      </c>
      <c r="AF163" s="30">
        <v>4</v>
      </c>
      <c r="AG163" s="30">
        <f t="shared" si="45"/>
        <v>14910</v>
      </c>
      <c r="AH163" s="30">
        <f t="shared" si="46"/>
        <v>4970</v>
      </c>
      <c r="AI163" s="30">
        <f t="shared" si="47"/>
        <v>2485</v>
      </c>
      <c r="AK163" s="30">
        <f t="shared" si="48"/>
        <v>3.9975093399750934</v>
      </c>
      <c r="AL163" s="30">
        <f t="shared" si="49"/>
        <v>-29.064327485380115</v>
      </c>
      <c r="AM163" s="30">
        <f t="shared" si="50"/>
        <v>2</v>
      </c>
      <c r="AO163" s="30">
        <f t="shared" si="51"/>
        <v>16050</v>
      </c>
      <c r="AP163" s="30">
        <f t="shared" si="52"/>
        <v>1972</v>
      </c>
      <c r="AQ163" s="30">
        <f t="shared" si="53"/>
        <v>955</v>
      </c>
    </row>
    <row r="164" spans="29:43" x14ac:dyDescent="0.15">
      <c r="AC164" s="30">
        <v>3</v>
      </c>
      <c r="AD164" s="30">
        <v>3</v>
      </c>
      <c r="AE164" s="30">
        <v>5</v>
      </c>
      <c r="AF164" s="30">
        <v>5</v>
      </c>
      <c r="AG164" s="30">
        <f t="shared" si="45"/>
        <v>15060</v>
      </c>
      <c r="AH164" s="30">
        <f t="shared" si="46"/>
        <v>5020</v>
      </c>
      <c r="AI164" s="30">
        <f t="shared" si="47"/>
        <v>2510</v>
      </c>
      <c r="AK164" s="30">
        <f t="shared" si="48"/>
        <v>3.9483394833948338</v>
      </c>
      <c r="AL164" s="30">
        <f t="shared" si="49"/>
        <v>-27.992565055762082</v>
      </c>
      <c r="AM164" s="30">
        <f t="shared" si="50"/>
        <v>2</v>
      </c>
      <c r="AO164" s="30">
        <f t="shared" si="51"/>
        <v>16050</v>
      </c>
      <c r="AP164" s="30">
        <f t="shared" si="52"/>
        <v>1972</v>
      </c>
      <c r="AQ164" s="30">
        <f t="shared" si="53"/>
        <v>955</v>
      </c>
    </row>
    <row r="165" spans="29:43" x14ac:dyDescent="0.15">
      <c r="AC165" s="30">
        <v>3</v>
      </c>
      <c r="AD165" s="30">
        <v>3</v>
      </c>
      <c r="AE165" s="30">
        <v>5</v>
      </c>
      <c r="AF165" s="30">
        <v>6</v>
      </c>
      <c r="AG165" s="30">
        <f t="shared" si="45"/>
        <v>15210</v>
      </c>
      <c r="AH165" s="30">
        <f t="shared" si="46"/>
        <v>5070</v>
      </c>
      <c r="AI165" s="30">
        <f t="shared" si="47"/>
        <v>2535</v>
      </c>
      <c r="AK165" s="30">
        <f t="shared" si="48"/>
        <v>3.9003645200486026</v>
      </c>
      <c r="AL165" s="30">
        <f t="shared" si="49"/>
        <v>-27.015985790408525</v>
      </c>
      <c r="AM165" s="30">
        <f t="shared" si="50"/>
        <v>2</v>
      </c>
      <c r="AO165" s="30">
        <f t="shared" si="51"/>
        <v>16050</v>
      </c>
      <c r="AP165" s="30">
        <f t="shared" si="52"/>
        <v>1972</v>
      </c>
      <c r="AQ165" s="30">
        <f t="shared" si="53"/>
        <v>955</v>
      </c>
    </row>
    <row r="166" spans="29:43" x14ac:dyDescent="0.15">
      <c r="AC166" s="30">
        <v>3</v>
      </c>
      <c r="AD166" s="30">
        <v>3</v>
      </c>
      <c r="AE166" s="30">
        <v>5</v>
      </c>
      <c r="AF166" s="30">
        <v>7</v>
      </c>
      <c r="AG166" s="30">
        <f t="shared" si="45"/>
        <v>15360</v>
      </c>
      <c r="AH166" s="30">
        <f t="shared" si="46"/>
        <v>5120</v>
      </c>
      <c r="AI166" s="30">
        <f t="shared" si="47"/>
        <v>2560</v>
      </c>
      <c r="AK166" s="30">
        <f t="shared" si="48"/>
        <v>3.8535414165666269</v>
      </c>
      <c r="AL166" s="30">
        <f t="shared" si="49"/>
        <v>-26.122448979591837</v>
      </c>
      <c r="AM166" s="30">
        <f t="shared" si="50"/>
        <v>2</v>
      </c>
      <c r="AO166" s="30">
        <f t="shared" si="51"/>
        <v>16050</v>
      </c>
      <c r="AP166" s="30">
        <f t="shared" si="52"/>
        <v>1972</v>
      </c>
      <c r="AQ166" s="30">
        <f t="shared" si="53"/>
        <v>955</v>
      </c>
    </row>
    <row r="167" spans="29:43" x14ac:dyDescent="0.15">
      <c r="AC167" s="30">
        <v>3</v>
      </c>
      <c r="AD167" s="30">
        <v>3</v>
      </c>
      <c r="AE167" s="30">
        <v>5</v>
      </c>
      <c r="AF167" s="30">
        <v>8</v>
      </c>
      <c r="AG167" s="30">
        <f t="shared" si="45"/>
        <v>15510</v>
      </c>
      <c r="AH167" s="30">
        <f t="shared" si="46"/>
        <v>5170</v>
      </c>
      <c r="AI167" s="30">
        <f t="shared" si="47"/>
        <v>2585</v>
      </c>
      <c r="AK167" s="30">
        <f t="shared" si="48"/>
        <v>3.8078291814946619</v>
      </c>
      <c r="AL167" s="30">
        <f t="shared" si="49"/>
        <v>-25.301794453507341</v>
      </c>
      <c r="AM167" s="30">
        <f t="shared" si="50"/>
        <v>2</v>
      </c>
      <c r="AO167" s="30">
        <f t="shared" si="51"/>
        <v>16050</v>
      </c>
      <c r="AP167" s="30">
        <f t="shared" si="52"/>
        <v>1972</v>
      </c>
      <c r="AQ167" s="30">
        <f t="shared" si="53"/>
        <v>955</v>
      </c>
    </row>
    <row r="168" spans="29:43" x14ac:dyDescent="0.15">
      <c r="AC168" s="30">
        <v>3</v>
      </c>
      <c r="AD168" s="30">
        <v>3</v>
      </c>
      <c r="AE168" s="30">
        <v>5</v>
      </c>
      <c r="AF168" s="30">
        <v>9</v>
      </c>
      <c r="AG168" s="30">
        <f t="shared" si="45"/>
        <v>15660</v>
      </c>
      <c r="AH168" s="30">
        <f t="shared" si="46"/>
        <v>5220</v>
      </c>
      <c r="AI168" s="30">
        <f t="shared" si="47"/>
        <v>2610</v>
      </c>
      <c r="AK168" s="30">
        <f t="shared" si="48"/>
        <v>3.7631887456037516</v>
      </c>
      <c r="AL168" s="30">
        <f t="shared" si="49"/>
        <v>-24.545454545454547</v>
      </c>
      <c r="AM168" s="30">
        <f t="shared" si="50"/>
        <v>2</v>
      </c>
      <c r="AO168" s="30">
        <f t="shared" si="51"/>
        <v>16050</v>
      </c>
      <c r="AP168" s="30">
        <f t="shared" si="52"/>
        <v>1972</v>
      </c>
      <c r="AQ168" s="30">
        <f t="shared" si="53"/>
        <v>955</v>
      </c>
    </row>
    <row r="169" spans="29:43" x14ac:dyDescent="0.15">
      <c r="AC169" s="30">
        <v>3</v>
      </c>
      <c r="AD169" s="30">
        <v>3</v>
      </c>
      <c r="AE169" s="30">
        <v>5</v>
      </c>
      <c r="AF169" s="30">
        <v>10</v>
      </c>
      <c r="AG169" s="30">
        <f t="shared" si="45"/>
        <v>15810</v>
      </c>
      <c r="AH169" s="30">
        <f t="shared" si="46"/>
        <v>5270</v>
      </c>
      <c r="AI169" s="30">
        <f t="shared" si="47"/>
        <v>2635</v>
      </c>
      <c r="AK169" s="30">
        <f t="shared" si="48"/>
        <v>3.7195828505214368</v>
      </c>
      <c r="AL169" s="30">
        <f t="shared" si="49"/>
        <v>-23.846153846153847</v>
      </c>
      <c r="AM169" s="30">
        <f t="shared" si="50"/>
        <v>2</v>
      </c>
      <c r="AO169" s="30">
        <f t="shared" si="51"/>
        <v>16050</v>
      </c>
      <c r="AP169" s="30">
        <f t="shared" si="52"/>
        <v>1972</v>
      </c>
      <c r="AQ169" s="30">
        <f t="shared" si="53"/>
        <v>955</v>
      </c>
    </row>
    <row r="170" spans="29:43" x14ac:dyDescent="0.15">
      <c r="AC170" s="30">
        <v>4</v>
      </c>
      <c r="AD170" s="30">
        <v>4</v>
      </c>
      <c r="AE170" s="30">
        <v>1</v>
      </c>
      <c r="AF170" s="30">
        <v>0</v>
      </c>
      <c r="AG170" s="30">
        <f t="shared" si="45"/>
        <v>10350</v>
      </c>
      <c r="AH170" s="30">
        <f t="shared" si="46"/>
        <v>3450</v>
      </c>
      <c r="AI170" s="30">
        <f t="shared" si="47"/>
        <v>1725</v>
      </c>
      <c r="AK170" s="30">
        <f t="shared" si="48"/>
        <v>6.4328657314629263</v>
      </c>
      <c r="AL170" s="30">
        <f t="shared" si="49"/>
        <v>41.902834008097166</v>
      </c>
      <c r="AM170" s="30">
        <f t="shared" si="50"/>
        <v>2</v>
      </c>
      <c r="AO170" s="30">
        <f t="shared" si="51"/>
        <v>16050</v>
      </c>
      <c r="AP170" s="30">
        <f t="shared" si="52"/>
        <v>1972</v>
      </c>
      <c r="AQ170" s="30">
        <f t="shared" si="53"/>
        <v>955</v>
      </c>
    </row>
    <row r="171" spans="29:43" x14ac:dyDescent="0.15">
      <c r="AC171" s="30">
        <v>4</v>
      </c>
      <c r="AD171" s="30">
        <v>4</v>
      </c>
      <c r="AE171" s="30">
        <v>1</v>
      </c>
      <c r="AF171" s="30">
        <v>1</v>
      </c>
      <c r="AG171" s="30">
        <f t="shared" si="45"/>
        <v>10380</v>
      </c>
      <c r="AH171" s="30">
        <f t="shared" si="46"/>
        <v>3460</v>
      </c>
      <c r="AI171" s="30">
        <f t="shared" si="47"/>
        <v>1730</v>
      </c>
      <c r="AK171" s="30">
        <f t="shared" si="48"/>
        <v>6.4071856287425151</v>
      </c>
      <c r="AL171" s="30">
        <f t="shared" si="49"/>
        <v>42.892561983471076</v>
      </c>
      <c r="AM171" s="30">
        <f t="shared" si="50"/>
        <v>2</v>
      </c>
      <c r="AO171" s="30">
        <f t="shared" si="51"/>
        <v>16050</v>
      </c>
      <c r="AP171" s="30">
        <f t="shared" si="52"/>
        <v>1972</v>
      </c>
      <c r="AQ171" s="30">
        <f t="shared" si="53"/>
        <v>955</v>
      </c>
    </row>
    <row r="172" spans="29:43" x14ac:dyDescent="0.15">
      <c r="AC172" s="30">
        <v>4</v>
      </c>
      <c r="AD172" s="30">
        <v>4</v>
      </c>
      <c r="AE172" s="30">
        <v>1</v>
      </c>
      <c r="AF172" s="30">
        <v>2</v>
      </c>
      <c r="AG172" s="30">
        <f t="shared" si="45"/>
        <v>10410</v>
      </c>
      <c r="AH172" s="30">
        <f t="shared" si="46"/>
        <v>3470</v>
      </c>
      <c r="AI172" s="30">
        <f t="shared" si="47"/>
        <v>1735</v>
      </c>
      <c r="AK172" s="30">
        <f t="shared" si="48"/>
        <v>6.3817097415506963</v>
      </c>
      <c r="AL172" s="30">
        <f t="shared" si="49"/>
        <v>43.924050632911396</v>
      </c>
      <c r="AM172" s="30">
        <f t="shared" si="50"/>
        <v>2</v>
      </c>
      <c r="AO172" s="30">
        <f t="shared" si="51"/>
        <v>16050</v>
      </c>
      <c r="AP172" s="30">
        <f t="shared" si="52"/>
        <v>1972</v>
      </c>
      <c r="AQ172" s="30">
        <f t="shared" si="53"/>
        <v>955</v>
      </c>
    </row>
    <row r="173" spans="29:43" x14ac:dyDescent="0.15">
      <c r="AC173" s="30">
        <v>4</v>
      </c>
      <c r="AD173" s="30">
        <v>4</v>
      </c>
      <c r="AE173" s="30">
        <v>1</v>
      </c>
      <c r="AF173" s="30">
        <v>3</v>
      </c>
      <c r="AG173" s="30">
        <f t="shared" si="45"/>
        <v>10440</v>
      </c>
      <c r="AH173" s="30">
        <f t="shared" si="46"/>
        <v>3480</v>
      </c>
      <c r="AI173" s="30">
        <f t="shared" si="47"/>
        <v>1740</v>
      </c>
      <c r="AK173" s="30">
        <f t="shared" si="48"/>
        <v>6.3564356435643568</v>
      </c>
      <c r="AL173" s="30">
        <f t="shared" si="49"/>
        <v>45</v>
      </c>
      <c r="AM173" s="30">
        <f t="shared" si="50"/>
        <v>2</v>
      </c>
      <c r="AO173" s="30">
        <f t="shared" si="51"/>
        <v>16050</v>
      </c>
      <c r="AP173" s="30">
        <f t="shared" si="52"/>
        <v>1972</v>
      </c>
      <c r="AQ173" s="30">
        <f t="shared" si="53"/>
        <v>955</v>
      </c>
    </row>
    <row r="174" spans="29:43" x14ac:dyDescent="0.15">
      <c r="AC174" s="30">
        <v>4</v>
      </c>
      <c r="AD174" s="30">
        <v>4</v>
      </c>
      <c r="AE174" s="30">
        <v>1</v>
      </c>
      <c r="AF174" s="30">
        <v>4</v>
      </c>
      <c r="AG174" s="30">
        <f t="shared" si="45"/>
        <v>10470</v>
      </c>
      <c r="AH174" s="30">
        <f t="shared" si="46"/>
        <v>3490</v>
      </c>
      <c r="AI174" s="30">
        <f t="shared" si="47"/>
        <v>1745</v>
      </c>
      <c r="AK174" s="30">
        <f t="shared" si="48"/>
        <v>6.331360946745562</v>
      </c>
      <c r="AL174" s="30">
        <f t="shared" si="49"/>
        <v>46.123348017621147</v>
      </c>
      <c r="AM174" s="30">
        <f t="shared" si="50"/>
        <v>2</v>
      </c>
      <c r="AO174" s="30">
        <f t="shared" si="51"/>
        <v>16050</v>
      </c>
      <c r="AP174" s="30">
        <f t="shared" si="52"/>
        <v>1972</v>
      </c>
      <c r="AQ174" s="30">
        <f t="shared" si="53"/>
        <v>955</v>
      </c>
    </row>
    <row r="175" spans="29:43" x14ac:dyDescent="0.15">
      <c r="AC175" s="30">
        <v>4</v>
      </c>
      <c r="AD175" s="30">
        <v>4</v>
      </c>
      <c r="AE175" s="30">
        <v>1</v>
      </c>
      <c r="AF175" s="30">
        <v>5</v>
      </c>
      <c r="AG175" s="30">
        <f t="shared" si="45"/>
        <v>10500</v>
      </c>
      <c r="AH175" s="30">
        <f t="shared" si="46"/>
        <v>3500</v>
      </c>
      <c r="AI175" s="30">
        <f t="shared" si="47"/>
        <v>1750</v>
      </c>
      <c r="AK175" s="30">
        <f t="shared" si="48"/>
        <v>6.3064833005893908</v>
      </c>
      <c r="AL175" s="30">
        <f t="shared" si="49"/>
        <v>47.297297297297298</v>
      </c>
      <c r="AM175" s="30">
        <f t="shared" si="50"/>
        <v>2</v>
      </c>
      <c r="AO175" s="30">
        <f t="shared" si="51"/>
        <v>16050</v>
      </c>
      <c r="AP175" s="30">
        <f t="shared" si="52"/>
        <v>1972</v>
      </c>
      <c r="AQ175" s="30">
        <f t="shared" si="53"/>
        <v>955</v>
      </c>
    </row>
    <row r="176" spans="29:43" x14ac:dyDescent="0.15">
      <c r="AC176" s="30">
        <v>4</v>
      </c>
      <c r="AD176" s="30">
        <v>4</v>
      </c>
      <c r="AE176" s="30">
        <v>1</v>
      </c>
      <c r="AF176" s="30">
        <v>6</v>
      </c>
      <c r="AG176" s="30">
        <f t="shared" si="45"/>
        <v>10530</v>
      </c>
      <c r="AH176" s="30">
        <f t="shared" si="46"/>
        <v>3510</v>
      </c>
      <c r="AI176" s="30">
        <f t="shared" si="47"/>
        <v>1755</v>
      </c>
      <c r="AK176" s="30">
        <f t="shared" si="48"/>
        <v>6.2818003913894325</v>
      </c>
      <c r="AL176" s="30">
        <f t="shared" si="49"/>
        <v>48.525345622119815</v>
      </c>
      <c r="AM176" s="30">
        <f t="shared" si="50"/>
        <v>2</v>
      </c>
      <c r="AO176" s="30">
        <f t="shared" si="51"/>
        <v>16050</v>
      </c>
      <c r="AP176" s="30">
        <f t="shared" si="52"/>
        <v>1972</v>
      </c>
      <c r="AQ176" s="30">
        <f t="shared" si="53"/>
        <v>955</v>
      </c>
    </row>
    <row r="177" spans="29:43" x14ac:dyDescent="0.15">
      <c r="AC177" s="30">
        <v>4</v>
      </c>
      <c r="AD177" s="30">
        <v>4</v>
      </c>
      <c r="AE177" s="30">
        <v>1</v>
      </c>
      <c r="AF177" s="30">
        <v>7</v>
      </c>
      <c r="AG177" s="30">
        <f t="shared" si="45"/>
        <v>10560</v>
      </c>
      <c r="AH177" s="30">
        <f t="shared" si="46"/>
        <v>3520</v>
      </c>
      <c r="AI177" s="30">
        <f t="shared" si="47"/>
        <v>1760</v>
      </c>
      <c r="AK177" s="30">
        <f t="shared" si="48"/>
        <v>6.257309941520468</v>
      </c>
      <c r="AL177" s="30">
        <f t="shared" si="49"/>
        <v>49.811320754716981</v>
      </c>
      <c r="AM177" s="30">
        <f t="shared" si="50"/>
        <v>2</v>
      </c>
      <c r="AO177" s="30">
        <f t="shared" si="51"/>
        <v>16050</v>
      </c>
      <c r="AP177" s="30">
        <f t="shared" si="52"/>
        <v>1972</v>
      </c>
      <c r="AQ177" s="30">
        <f t="shared" si="53"/>
        <v>955</v>
      </c>
    </row>
    <row r="178" spans="29:43" x14ac:dyDescent="0.15">
      <c r="AC178" s="30">
        <v>4</v>
      </c>
      <c r="AD178" s="30">
        <v>4</v>
      </c>
      <c r="AE178" s="30">
        <v>1</v>
      </c>
      <c r="AF178" s="30">
        <v>8</v>
      </c>
      <c r="AG178" s="30">
        <f t="shared" si="45"/>
        <v>10590</v>
      </c>
      <c r="AH178" s="30">
        <f t="shared" si="46"/>
        <v>3530</v>
      </c>
      <c r="AI178" s="30">
        <f t="shared" si="47"/>
        <v>1765</v>
      </c>
      <c r="AK178" s="30">
        <f t="shared" si="48"/>
        <v>6.233009708737864</v>
      </c>
      <c r="AL178" s="30">
        <f t="shared" si="49"/>
        <v>51.159420289855071</v>
      </c>
      <c r="AM178" s="30">
        <f t="shared" si="50"/>
        <v>2</v>
      </c>
      <c r="AO178" s="30">
        <f t="shared" si="51"/>
        <v>16050</v>
      </c>
      <c r="AP178" s="30">
        <f t="shared" si="52"/>
        <v>1972</v>
      </c>
      <c r="AQ178" s="30">
        <f t="shared" si="53"/>
        <v>955</v>
      </c>
    </row>
    <row r="179" spans="29:43" x14ac:dyDescent="0.15">
      <c r="AC179" s="30">
        <v>4</v>
      </c>
      <c r="AD179" s="30">
        <v>4</v>
      </c>
      <c r="AE179" s="30">
        <v>1</v>
      </c>
      <c r="AF179" s="30">
        <v>9</v>
      </c>
      <c r="AG179" s="30">
        <f t="shared" si="45"/>
        <v>10620</v>
      </c>
      <c r="AH179" s="30">
        <f t="shared" si="46"/>
        <v>3540</v>
      </c>
      <c r="AI179" s="30">
        <f t="shared" si="47"/>
        <v>1770</v>
      </c>
      <c r="AK179" s="30">
        <f t="shared" si="48"/>
        <v>6.20889748549323</v>
      </c>
      <c r="AL179" s="30">
        <f t="shared" si="49"/>
        <v>52.574257425742573</v>
      </c>
      <c r="AM179" s="30">
        <f t="shared" si="50"/>
        <v>2</v>
      </c>
      <c r="AO179" s="30">
        <f t="shared" si="51"/>
        <v>16050</v>
      </c>
      <c r="AP179" s="30">
        <f t="shared" si="52"/>
        <v>1972</v>
      </c>
      <c r="AQ179" s="30">
        <f t="shared" si="53"/>
        <v>955</v>
      </c>
    </row>
    <row r="180" spans="29:43" x14ac:dyDescent="0.15">
      <c r="AC180" s="30">
        <v>4</v>
      </c>
      <c r="AD180" s="30">
        <v>4</v>
      </c>
      <c r="AE180" s="30">
        <v>1</v>
      </c>
      <c r="AF180" s="30">
        <v>10</v>
      </c>
      <c r="AG180" s="30">
        <f t="shared" si="45"/>
        <v>10650</v>
      </c>
      <c r="AH180" s="30">
        <f t="shared" si="46"/>
        <v>3550</v>
      </c>
      <c r="AI180" s="30">
        <f t="shared" si="47"/>
        <v>1775</v>
      </c>
      <c r="AK180" s="30">
        <f t="shared" si="48"/>
        <v>6.1849710982658959</v>
      </c>
      <c r="AL180" s="30">
        <f t="shared" si="49"/>
        <v>54.060913705583758</v>
      </c>
      <c r="AM180" s="30">
        <f t="shared" si="50"/>
        <v>2</v>
      </c>
      <c r="AO180" s="30">
        <f t="shared" si="51"/>
        <v>16050</v>
      </c>
      <c r="AP180" s="30">
        <f t="shared" si="52"/>
        <v>1972</v>
      </c>
      <c r="AQ180" s="30">
        <f t="shared" si="53"/>
        <v>955</v>
      </c>
    </row>
    <row r="181" spans="29:43" x14ac:dyDescent="0.15">
      <c r="AC181" s="30">
        <v>4</v>
      </c>
      <c r="AD181" s="30">
        <v>4</v>
      </c>
      <c r="AE181" s="30">
        <v>2</v>
      </c>
      <c r="AF181" s="30">
        <v>0</v>
      </c>
      <c r="AG181" s="30">
        <f t="shared" si="45"/>
        <v>11910</v>
      </c>
      <c r="AH181" s="30">
        <f t="shared" si="46"/>
        <v>3970</v>
      </c>
      <c r="AI181" s="30">
        <f t="shared" si="47"/>
        <v>1985</v>
      </c>
      <c r="AK181" s="30">
        <f t="shared" si="48"/>
        <v>5.3233830845771148</v>
      </c>
      <c r="AL181" s="30">
        <f t="shared" si="49"/>
        <v>-916.15384615384619</v>
      </c>
      <c r="AM181" s="30">
        <f t="shared" si="50"/>
        <v>2</v>
      </c>
      <c r="AO181" s="30">
        <f t="shared" si="51"/>
        <v>16050</v>
      </c>
      <c r="AP181" s="30">
        <f t="shared" si="52"/>
        <v>1972</v>
      </c>
      <c r="AQ181" s="30">
        <f t="shared" si="53"/>
        <v>955</v>
      </c>
    </row>
    <row r="182" spans="29:43" x14ac:dyDescent="0.15">
      <c r="AC182" s="30">
        <v>4</v>
      </c>
      <c r="AD182" s="30">
        <v>4</v>
      </c>
      <c r="AE182" s="30">
        <v>2</v>
      </c>
      <c r="AF182" s="30">
        <v>1</v>
      </c>
      <c r="AG182" s="30">
        <f t="shared" si="45"/>
        <v>11970</v>
      </c>
      <c r="AH182" s="30">
        <f t="shared" si="46"/>
        <v>3990</v>
      </c>
      <c r="AI182" s="30">
        <f t="shared" si="47"/>
        <v>1995</v>
      </c>
      <c r="AK182" s="30">
        <f t="shared" si="48"/>
        <v>5.2883031301482699</v>
      </c>
      <c r="AL182" s="30">
        <f t="shared" si="49"/>
        <v>-520.43478260869563</v>
      </c>
      <c r="AM182" s="30">
        <f t="shared" si="50"/>
        <v>2</v>
      </c>
      <c r="AO182" s="30">
        <f t="shared" si="51"/>
        <v>16050</v>
      </c>
      <c r="AP182" s="30">
        <f t="shared" si="52"/>
        <v>1972</v>
      </c>
      <c r="AQ182" s="30">
        <f t="shared" si="53"/>
        <v>955</v>
      </c>
    </row>
    <row r="183" spans="29:43" x14ac:dyDescent="0.15">
      <c r="AC183" s="30">
        <v>4</v>
      </c>
      <c r="AD183" s="30">
        <v>4</v>
      </c>
      <c r="AE183" s="30">
        <v>2</v>
      </c>
      <c r="AF183" s="30">
        <v>2</v>
      </c>
      <c r="AG183" s="30">
        <f t="shared" si="45"/>
        <v>12030</v>
      </c>
      <c r="AH183" s="30">
        <f t="shared" si="46"/>
        <v>4010</v>
      </c>
      <c r="AI183" s="30">
        <f t="shared" si="47"/>
        <v>2005</v>
      </c>
      <c r="AK183" s="30">
        <f t="shared" si="48"/>
        <v>5.2536824877250412</v>
      </c>
      <c r="AL183" s="30">
        <f t="shared" si="49"/>
        <v>-364.54545454545456</v>
      </c>
      <c r="AM183" s="30">
        <f t="shared" si="50"/>
        <v>2</v>
      </c>
      <c r="AO183" s="30">
        <f t="shared" si="51"/>
        <v>16050</v>
      </c>
      <c r="AP183" s="30">
        <f t="shared" si="52"/>
        <v>1972</v>
      </c>
      <c r="AQ183" s="30">
        <f t="shared" si="53"/>
        <v>955</v>
      </c>
    </row>
    <row r="184" spans="29:43" x14ac:dyDescent="0.15">
      <c r="AC184" s="30">
        <v>4</v>
      </c>
      <c r="AD184" s="30">
        <v>4</v>
      </c>
      <c r="AE184" s="30">
        <v>2</v>
      </c>
      <c r="AF184" s="30">
        <v>3</v>
      </c>
      <c r="AG184" s="30">
        <f t="shared" si="45"/>
        <v>12090</v>
      </c>
      <c r="AH184" s="30">
        <f t="shared" si="46"/>
        <v>4030</v>
      </c>
      <c r="AI184" s="30">
        <f t="shared" si="47"/>
        <v>2015</v>
      </c>
      <c r="AK184" s="30">
        <f t="shared" si="48"/>
        <v>5.2195121951219514</v>
      </c>
      <c r="AL184" s="30">
        <f t="shared" si="49"/>
        <v>-281.16279069767444</v>
      </c>
      <c r="AM184" s="30">
        <f t="shared" si="50"/>
        <v>2</v>
      </c>
      <c r="AO184" s="30">
        <f t="shared" si="51"/>
        <v>16050</v>
      </c>
      <c r="AP184" s="30">
        <f t="shared" si="52"/>
        <v>1972</v>
      </c>
      <c r="AQ184" s="30">
        <f t="shared" si="53"/>
        <v>955</v>
      </c>
    </row>
    <row r="185" spans="29:43" x14ac:dyDescent="0.15">
      <c r="AC185" s="30">
        <v>4</v>
      </c>
      <c r="AD185" s="30">
        <v>4</v>
      </c>
      <c r="AE185" s="30">
        <v>2</v>
      </c>
      <c r="AF185" s="30">
        <v>4</v>
      </c>
      <c r="AG185" s="30">
        <f t="shared" si="45"/>
        <v>12150</v>
      </c>
      <c r="AH185" s="30">
        <f t="shared" si="46"/>
        <v>4050</v>
      </c>
      <c r="AI185" s="30">
        <f t="shared" si="47"/>
        <v>2025</v>
      </c>
      <c r="AK185" s="30">
        <f t="shared" si="48"/>
        <v>5.1857835218093697</v>
      </c>
      <c r="AL185" s="30">
        <f t="shared" si="49"/>
        <v>-229.24528301886792</v>
      </c>
      <c r="AM185" s="30">
        <f t="shared" si="50"/>
        <v>2</v>
      </c>
      <c r="AO185" s="30">
        <f t="shared" si="51"/>
        <v>16050</v>
      </c>
      <c r="AP185" s="30">
        <f t="shared" si="52"/>
        <v>1972</v>
      </c>
      <c r="AQ185" s="30">
        <f t="shared" si="53"/>
        <v>955</v>
      </c>
    </row>
    <row r="186" spans="29:43" x14ac:dyDescent="0.15">
      <c r="AC186" s="30">
        <v>4</v>
      </c>
      <c r="AD186" s="30">
        <v>4</v>
      </c>
      <c r="AE186" s="30">
        <v>2</v>
      </c>
      <c r="AF186" s="30">
        <v>5</v>
      </c>
      <c r="AG186" s="30">
        <f t="shared" si="45"/>
        <v>12210</v>
      </c>
      <c r="AH186" s="30">
        <f t="shared" si="46"/>
        <v>4070</v>
      </c>
      <c r="AI186" s="30">
        <f t="shared" si="47"/>
        <v>2035</v>
      </c>
      <c r="AK186" s="30">
        <f t="shared" si="48"/>
        <v>5.1524879614767256</v>
      </c>
      <c r="AL186" s="30">
        <f t="shared" si="49"/>
        <v>-193.8095238095238</v>
      </c>
      <c r="AM186" s="30">
        <f t="shared" si="50"/>
        <v>2</v>
      </c>
      <c r="AO186" s="30">
        <f t="shared" si="51"/>
        <v>16050</v>
      </c>
      <c r="AP186" s="30">
        <f t="shared" si="52"/>
        <v>1972</v>
      </c>
      <c r="AQ186" s="30">
        <f t="shared" si="53"/>
        <v>955</v>
      </c>
    </row>
    <row r="187" spans="29:43" x14ac:dyDescent="0.15">
      <c r="AC187" s="30">
        <v>4</v>
      </c>
      <c r="AD187" s="30">
        <v>4</v>
      </c>
      <c r="AE187" s="30">
        <v>2</v>
      </c>
      <c r="AF187" s="30">
        <v>6</v>
      </c>
      <c r="AG187" s="30">
        <f t="shared" si="45"/>
        <v>12270</v>
      </c>
      <c r="AH187" s="30">
        <f t="shared" si="46"/>
        <v>4090</v>
      </c>
      <c r="AI187" s="30">
        <f t="shared" si="47"/>
        <v>2045</v>
      </c>
      <c r="AK187" s="30">
        <f t="shared" si="48"/>
        <v>5.1196172248803826</v>
      </c>
      <c r="AL187" s="30">
        <f t="shared" si="49"/>
        <v>-168.08219178082192</v>
      </c>
      <c r="AM187" s="30">
        <f t="shared" si="50"/>
        <v>2</v>
      </c>
      <c r="AO187" s="30">
        <f t="shared" si="51"/>
        <v>16050</v>
      </c>
      <c r="AP187" s="30">
        <f t="shared" si="52"/>
        <v>1972</v>
      </c>
      <c r="AQ187" s="30">
        <f t="shared" si="53"/>
        <v>955</v>
      </c>
    </row>
    <row r="188" spans="29:43" x14ac:dyDescent="0.15">
      <c r="AC188" s="30">
        <v>4</v>
      </c>
      <c r="AD188" s="30">
        <v>4</v>
      </c>
      <c r="AE188" s="30">
        <v>2</v>
      </c>
      <c r="AF188" s="30">
        <v>7</v>
      </c>
      <c r="AG188" s="30">
        <f t="shared" si="45"/>
        <v>12330</v>
      </c>
      <c r="AH188" s="30">
        <f t="shared" si="46"/>
        <v>4110</v>
      </c>
      <c r="AI188" s="30">
        <f t="shared" si="47"/>
        <v>2055</v>
      </c>
      <c r="AK188" s="30">
        <f t="shared" si="48"/>
        <v>5.0871632329635501</v>
      </c>
      <c r="AL188" s="30">
        <f t="shared" si="49"/>
        <v>-148.55421686746988</v>
      </c>
      <c r="AM188" s="30">
        <f t="shared" si="50"/>
        <v>2</v>
      </c>
      <c r="AO188" s="30">
        <f t="shared" si="51"/>
        <v>16050</v>
      </c>
      <c r="AP188" s="30">
        <f t="shared" si="52"/>
        <v>1972</v>
      </c>
      <c r="AQ188" s="30">
        <f t="shared" si="53"/>
        <v>955</v>
      </c>
    </row>
    <row r="189" spans="29:43" x14ac:dyDescent="0.15">
      <c r="AC189" s="30">
        <v>4</v>
      </c>
      <c r="AD189" s="30">
        <v>4</v>
      </c>
      <c r="AE189" s="30">
        <v>2</v>
      </c>
      <c r="AF189" s="30">
        <v>8</v>
      </c>
      <c r="AG189" s="30">
        <f t="shared" si="45"/>
        <v>12390</v>
      </c>
      <c r="AH189" s="30">
        <f t="shared" si="46"/>
        <v>4130</v>
      </c>
      <c r="AI189" s="30">
        <f t="shared" si="47"/>
        <v>2065</v>
      </c>
      <c r="AK189" s="30">
        <f t="shared" si="48"/>
        <v>5.0551181102362204</v>
      </c>
      <c r="AL189" s="30">
        <f t="shared" si="49"/>
        <v>-133.2258064516129</v>
      </c>
      <c r="AM189" s="30">
        <f t="shared" si="50"/>
        <v>2</v>
      </c>
      <c r="AO189" s="30">
        <f t="shared" si="51"/>
        <v>16050</v>
      </c>
      <c r="AP189" s="30">
        <f t="shared" si="52"/>
        <v>1972</v>
      </c>
      <c r="AQ189" s="30">
        <f t="shared" si="53"/>
        <v>955</v>
      </c>
    </row>
    <row r="190" spans="29:43" x14ac:dyDescent="0.15">
      <c r="AC190" s="30">
        <v>4</v>
      </c>
      <c r="AD190" s="30">
        <v>4</v>
      </c>
      <c r="AE190" s="30">
        <v>2</v>
      </c>
      <c r="AF190" s="30">
        <v>9</v>
      </c>
      <c r="AG190" s="30">
        <f t="shared" si="45"/>
        <v>12450</v>
      </c>
      <c r="AH190" s="30">
        <f t="shared" si="46"/>
        <v>4150</v>
      </c>
      <c r="AI190" s="30">
        <f t="shared" si="47"/>
        <v>2075</v>
      </c>
      <c r="AK190" s="30">
        <f t="shared" si="48"/>
        <v>5.023474178403756</v>
      </c>
      <c r="AL190" s="30">
        <f t="shared" si="49"/>
        <v>-120.87378640776699</v>
      </c>
      <c r="AM190" s="30">
        <f t="shared" si="50"/>
        <v>2</v>
      </c>
      <c r="AO190" s="30">
        <f t="shared" si="51"/>
        <v>16050</v>
      </c>
      <c r="AP190" s="30">
        <f t="shared" si="52"/>
        <v>1972</v>
      </c>
      <c r="AQ190" s="30">
        <f t="shared" si="53"/>
        <v>955</v>
      </c>
    </row>
    <row r="191" spans="29:43" x14ac:dyDescent="0.15">
      <c r="AC191" s="30">
        <v>4</v>
      </c>
      <c r="AD191" s="30">
        <v>4</v>
      </c>
      <c r="AE191" s="30">
        <v>2</v>
      </c>
      <c r="AF191" s="30">
        <v>10</v>
      </c>
      <c r="AG191" s="30">
        <f t="shared" si="45"/>
        <v>12510</v>
      </c>
      <c r="AH191" s="30">
        <f t="shared" si="46"/>
        <v>4170</v>
      </c>
      <c r="AI191" s="30">
        <f t="shared" si="47"/>
        <v>2085</v>
      </c>
      <c r="AK191" s="30">
        <f t="shared" si="48"/>
        <v>4.9922239502332815</v>
      </c>
      <c r="AL191" s="30">
        <f t="shared" si="49"/>
        <v>-110.70796460176992</v>
      </c>
      <c r="AM191" s="30">
        <f t="shared" si="50"/>
        <v>2</v>
      </c>
      <c r="AO191" s="30">
        <f t="shared" si="51"/>
        <v>16050</v>
      </c>
      <c r="AP191" s="30">
        <f t="shared" si="52"/>
        <v>1972</v>
      </c>
      <c r="AQ191" s="30">
        <f t="shared" si="53"/>
        <v>955</v>
      </c>
    </row>
    <row r="192" spans="29:43" x14ac:dyDescent="0.15">
      <c r="AC192" s="30">
        <v>4</v>
      </c>
      <c r="AD192" s="30">
        <v>4</v>
      </c>
      <c r="AE192" s="30">
        <v>3</v>
      </c>
      <c r="AF192" s="30">
        <v>0</v>
      </c>
      <c r="AG192" s="30">
        <f t="shared" si="45"/>
        <v>13470</v>
      </c>
      <c r="AH192" s="30">
        <f t="shared" si="46"/>
        <v>4490</v>
      </c>
      <c r="AI192" s="30">
        <f t="shared" si="47"/>
        <v>2245</v>
      </c>
      <c r="AK192" s="30">
        <f t="shared" si="48"/>
        <v>4.5403111739745405</v>
      </c>
      <c r="AL192" s="30">
        <f t="shared" si="49"/>
        <v>-49.340659340659343</v>
      </c>
      <c r="AM192" s="30">
        <f t="shared" si="50"/>
        <v>2</v>
      </c>
      <c r="AO192" s="30">
        <f t="shared" si="51"/>
        <v>16050</v>
      </c>
      <c r="AP192" s="30">
        <f t="shared" si="52"/>
        <v>1972</v>
      </c>
      <c r="AQ192" s="30">
        <f t="shared" si="53"/>
        <v>955</v>
      </c>
    </row>
    <row r="193" spans="29:43" x14ac:dyDescent="0.15">
      <c r="AC193" s="30">
        <v>4</v>
      </c>
      <c r="AD193" s="30">
        <v>4</v>
      </c>
      <c r="AE193" s="30">
        <v>3</v>
      </c>
      <c r="AF193" s="30">
        <v>1</v>
      </c>
      <c r="AG193" s="30">
        <f t="shared" si="45"/>
        <v>13560</v>
      </c>
      <c r="AH193" s="30">
        <f t="shared" si="46"/>
        <v>4520</v>
      </c>
      <c r="AI193" s="30">
        <f t="shared" si="47"/>
        <v>2260</v>
      </c>
      <c r="AK193" s="30">
        <f t="shared" si="48"/>
        <v>4.502103786816269</v>
      </c>
      <c r="AL193" s="30">
        <f t="shared" si="49"/>
        <v>-47.083333333333336</v>
      </c>
      <c r="AM193" s="30">
        <f t="shared" si="50"/>
        <v>2</v>
      </c>
      <c r="AO193" s="30">
        <f t="shared" si="51"/>
        <v>16050</v>
      </c>
      <c r="AP193" s="30">
        <f t="shared" si="52"/>
        <v>1972</v>
      </c>
      <c r="AQ193" s="30">
        <f t="shared" si="53"/>
        <v>955</v>
      </c>
    </row>
    <row r="194" spans="29:43" x14ac:dyDescent="0.15">
      <c r="AC194" s="30">
        <v>4</v>
      </c>
      <c r="AD194" s="30">
        <v>4</v>
      </c>
      <c r="AE194" s="30">
        <v>3</v>
      </c>
      <c r="AF194" s="30">
        <v>2</v>
      </c>
      <c r="AG194" s="30">
        <f t="shared" si="45"/>
        <v>13650</v>
      </c>
      <c r="AH194" s="30">
        <f t="shared" si="46"/>
        <v>4550</v>
      </c>
      <c r="AI194" s="30">
        <f t="shared" si="47"/>
        <v>2275</v>
      </c>
      <c r="AK194" s="30">
        <f t="shared" si="48"/>
        <v>4.4645340751043117</v>
      </c>
      <c r="AL194" s="30">
        <f t="shared" si="49"/>
        <v>-45.049504950495049</v>
      </c>
      <c r="AM194" s="30">
        <f t="shared" si="50"/>
        <v>2</v>
      </c>
      <c r="AO194" s="30">
        <f t="shared" si="51"/>
        <v>16050</v>
      </c>
      <c r="AP194" s="30">
        <f t="shared" si="52"/>
        <v>1972</v>
      </c>
      <c r="AQ194" s="30">
        <f t="shared" si="53"/>
        <v>955</v>
      </c>
    </row>
    <row r="195" spans="29:43" x14ac:dyDescent="0.15">
      <c r="AC195" s="30">
        <v>4</v>
      </c>
      <c r="AD195" s="30">
        <v>4</v>
      </c>
      <c r="AE195" s="30">
        <v>3</v>
      </c>
      <c r="AF195" s="30">
        <v>3</v>
      </c>
      <c r="AG195" s="30">
        <f t="shared" si="45"/>
        <v>13740</v>
      </c>
      <c r="AH195" s="30">
        <f t="shared" si="46"/>
        <v>4580</v>
      </c>
      <c r="AI195" s="30">
        <f t="shared" si="47"/>
        <v>2290</v>
      </c>
      <c r="AK195" s="30">
        <f t="shared" si="48"/>
        <v>4.4275862068965521</v>
      </c>
      <c r="AL195" s="30">
        <f t="shared" si="49"/>
        <v>-43.20754716981132</v>
      </c>
      <c r="AM195" s="30">
        <f t="shared" si="50"/>
        <v>2</v>
      </c>
      <c r="AO195" s="30">
        <f t="shared" si="51"/>
        <v>16050</v>
      </c>
      <c r="AP195" s="30">
        <f t="shared" si="52"/>
        <v>1972</v>
      </c>
      <c r="AQ195" s="30">
        <f t="shared" si="53"/>
        <v>955</v>
      </c>
    </row>
    <row r="196" spans="29:43" x14ac:dyDescent="0.15">
      <c r="AC196" s="30">
        <v>4</v>
      </c>
      <c r="AD196" s="30">
        <v>4</v>
      </c>
      <c r="AE196" s="30">
        <v>3</v>
      </c>
      <c r="AF196" s="30">
        <v>4</v>
      </c>
      <c r="AG196" s="30">
        <f t="shared" si="45"/>
        <v>13830</v>
      </c>
      <c r="AH196" s="30">
        <f t="shared" si="46"/>
        <v>4610</v>
      </c>
      <c r="AI196" s="30">
        <f t="shared" si="47"/>
        <v>2305</v>
      </c>
      <c r="AK196" s="30">
        <f t="shared" si="48"/>
        <v>4.3912448700410396</v>
      </c>
      <c r="AL196" s="30">
        <f t="shared" si="49"/>
        <v>-41.531531531531535</v>
      </c>
      <c r="AM196" s="30">
        <f t="shared" si="50"/>
        <v>2</v>
      </c>
      <c r="AO196" s="30">
        <f t="shared" si="51"/>
        <v>16050</v>
      </c>
      <c r="AP196" s="30">
        <f t="shared" si="52"/>
        <v>1972</v>
      </c>
      <c r="AQ196" s="30">
        <f t="shared" si="53"/>
        <v>955</v>
      </c>
    </row>
    <row r="197" spans="29:43" x14ac:dyDescent="0.15">
      <c r="AC197" s="30">
        <v>4</v>
      </c>
      <c r="AD197" s="30">
        <v>4</v>
      </c>
      <c r="AE197" s="30">
        <v>3</v>
      </c>
      <c r="AF197" s="30">
        <v>5</v>
      </c>
      <c r="AG197" s="30">
        <f t="shared" si="45"/>
        <v>13920</v>
      </c>
      <c r="AH197" s="30">
        <f t="shared" si="46"/>
        <v>4640</v>
      </c>
      <c r="AI197" s="30">
        <f t="shared" si="47"/>
        <v>2320</v>
      </c>
      <c r="AK197" s="30">
        <f t="shared" si="48"/>
        <v>4.355495251017639</v>
      </c>
      <c r="AL197" s="30">
        <f t="shared" si="49"/>
        <v>-40</v>
      </c>
      <c r="AM197" s="30">
        <f t="shared" si="50"/>
        <v>2</v>
      </c>
      <c r="AO197" s="30">
        <f t="shared" si="51"/>
        <v>16050</v>
      </c>
      <c r="AP197" s="30">
        <f t="shared" si="52"/>
        <v>1972</v>
      </c>
      <c r="AQ197" s="30">
        <f t="shared" si="53"/>
        <v>955</v>
      </c>
    </row>
    <row r="198" spans="29:43" x14ac:dyDescent="0.15">
      <c r="AC198" s="30">
        <v>4</v>
      </c>
      <c r="AD198" s="30">
        <v>4</v>
      </c>
      <c r="AE198" s="30">
        <v>3</v>
      </c>
      <c r="AF198" s="30">
        <v>6</v>
      </c>
      <c r="AG198" s="30">
        <f t="shared" ref="AG198:AG261" si="54">1020+180*AC198+7050+AE198*(AD198*420-120)+AE198*AF198*30</f>
        <v>14010</v>
      </c>
      <c r="AH198" s="30">
        <f t="shared" ref="AH198:AH261" si="55">340+60*AC198+2350+AE198*(AD198*140-40)+AE198*AF198*10</f>
        <v>4670</v>
      </c>
      <c r="AI198" s="30">
        <f t="shared" ref="AI198:AI261" si="56">170+30*AC198+1175+AE198*(AD198*70-20)+AE198*AF198*5</f>
        <v>2335</v>
      </c>
      <c r="AK198" s="30">
        <f t="shared" ref="AK198:AK261" si="57">VLOOKUP(IF(MOD(AC198,2)=0,AC198/2,(AC198+1)/2),B:F,5,FALSE)/(AH198-VLOOKUP(IF(MOD(AC198,2)=0,AC198/2,(AC198+1)/2),B:F,4,FALSE))</f>
        <v>4.3203230148048455</v>
      </c>
      <c r="AL198" s="30">
        <f t="shared" ref="AL198:AL261" si="58">AG198/(VLOOKUP(IF(MOD(AC198,2)=0,AC198/2,(AC198+1)/2),B:F,3,FALSE)-AI198)</f>
        <v>-38.595041322314053</v>
      </c>
      <c r="AM198" s="30">
        <f t="shared" ref="AM198:AM261" si="59">IF(MOD(AC198,2)=0,AC198/2,(AC198+1)/2)</f>
        <v>2</v>
      </c>
      <c r="AO198" s="30">
        <f t="shared" ref="AO198:AO261" si="60">VLOOKUP(IF(MOD(AC198,2)=0,AC198/2,(AC198+1)/2),B:F,5,FALSE)</f>
        <v>16050</v>
      </c>
      <c r="AP198" s="30">
        <f t="shared" ref="AP198:AP261" si="61">VLOOKUP(IF(MOD(AC198,2)=0,AC198/2,(AC198+1)/2),B:E,3,FALSE)</f>
        <v>1972</v>
      </c>
      <c r="AQ198" s="30">
        <f t="shared" ref="AQ198:AQ261" si="62">VLOOKUP(IF(MOD(AC198,2)=0,AC198/2,(AC198+1)/2),B:F,4,FALSE)</f>
        <v>955</v>
      </c>
    </row>
    <row r="199" spans="29:43" x14ac:dyDescent="0.15">
      <c r="AC199" s="30">
        <v>4</v>
      </c>
      <c r="AD199" s="30">
        <v>4</v>
      </c>
      <c r="AE199" s="30">
        <v>3</v>
      </c>
      <c r="AF199" s="30">
        <v>7</v>
      </c>
      <c r="AG199" s="30">
        <f t="shared" si="54"/>
        <v>14100</v>
      </c>
      <c r="AH199" s="30">
        <f t="shared" si="55"/>
        <v>4700</v>
      </c>
      <c r="AI199" s="30">
        <f t="shared" si="56"/>
        <v>2350</v>
      </c>
      <c r="AK199" s="30">
        <f t="shared" si="57"/>
        <v>4.2857142857142856</v>
      </c>
      <c r="AL199" s="30">
        <f t="shared" si="58"/>
        <v>-37.301587301587304</v>
      </c>
      <c r="AM199" s="30">
        <f t="shared" si="59"/>
        <v>2</v>
      </c>
      <c r="AO199" s="30">
        <f t="shared" si="60"/>
        <v>16050</v>
      </c>
      <c r="AP199" s="30">
        <f t="shared" si="61"/>
        <v>1972</v>
      </c>
      <c r="AQ199" s="30">
        <f t="shared" si="62"/>
        <v>955</v>
      </c>
    </row>
    <row r="200" spans="29:43" x14ac:dyDescent="0.15">
      <c r="AC200" s="30">
        <v>4</v>
      </c>
      <c r="AD200" s="30">
        <v>4</v>
      </c>
      <c r="AE200" s="30">
        <v>3</v>
      </c>
      <c r="AF200" s="30">
        <v>8</v>
      </c>
      <c r="AG200" s="30">
        <f t="shared" si="54"/>
        <v>14190</v>
      </c>
      <c r="AH200" s="30">
        <f t="shared" si="55"/>
        <v>4730</v>
      </c>
      <c r="AI200" s="30">
        <f t="shared" si="56"/>
        <v>2365</v>
      </c>
      <c r="AK200" s="30">
        <f t="shared" si="57"/>
        <v>4.2516556291390728</v>
      </c>
      <c r="AL200" s="30">
        <f t="shared" si="58"/>
        <v>-36.106870229007633</v>
      </c>
      <c r="AM200" s="30">
        <f t="shared" si="59"/>
        <v>2</v>
      </c>
      <c r="AO200" s="30">
        <f t="shared" si="60"/>
        <v>16050</v>
      </c>
      <c r="AP200" s="30">
        <f t="shared" si="61"/>
        <v>1972</v>
      </c>
      <c r="AQ200" s="30">
        <f t="shared" si="62"/>
        <v>955</v>
      </c>
    </row>
    <row r="201" spans="29:43" x14ac:dyDescent="0.15">
      <c r="AC201" s="30">
        <v>4</v>
      </c>
      <c r="AD201" s="30">
        <v>4</v>
      </c>
      <c r="AE201" s="30">
        <v>3</v>
      </c>
      <c r="AF201" s="30">
        <v>9</v>
      </c>
      <c r="AG201" s="30">
        <f t="shared" si="54"/>
        <v>14280</v>
      </c>
      <c r="AH201" s="30">
        <f t="shared" si="55"/>
        <v>4760</v>
      </c>
      <c r="AI201" s="30">
        <f t="shared" si="56"/>
        <v>2380</v>
      </c>
      <c r="AK201" s="30">
        <f t="shared" si="57"/>
        <v>4.2181340341655718</v>
      </c>
      <c r="AL201" s="30">
        <f t="shared" si="58"/>
        <v>-35</v>
      </c>
      <c r="AM201" s="30">
        <f t="shared" si="59"/>
        <v>2</v>
      </c>
      <c r="AO201" s="30">
        <f t="shared" si="60"/>
        <v>16050</v>
      </c>
      <c r="AP201" s="30">
        <f t="shared" si="61"/>
        <v>1972</v>
      </c>
      <c r="AQ201" s="30">
        <f t="shared" si="62"/>
        <v>955</v>
      </c>
    </row>
    <row r="202" spans="29:43" x14ac:dyDescent="0.15">
      <c r="AC202" s="30">
        <v>4</v>
      </c>
      <c r="AD202" s="30">
        <v>4</v>
      </c>
      <c r="AE202" s="30">
        <v>3</v>
      </c>
      <c r="AF202" s="30">
        <v>10</v>
      </c>
      <c r="AG202" s="30">
        <f t="shared" si="54"/>
        <v>14370</v>
      </c>
      <c r="AH202" s="30">
        <f t="shared" si="55"/>
        <v>4790</v>
      </c>
      <c r="AI202" s="30">
        <f t="shared" si="56"/>
        <v>2395</v>
      </c>
      <c r="AK202" s="30">
        <f t="shared" si="57"/>
        <v>4.1851368970013034</v>
      </c>
      <c r="AL202" s="30">
        <f t="shared" si="58"/>
        <v>-33.971631205673759</v>
      </c>
      <c r="AM202" s="30">
        <f t="shared" si="59"/>
        <v>2</v>
      </c>
      <c r="AO202" s="30">
        <f t="shared" si="60"/>
        <v>16050</v>
      </c>
      <c r="AP202" s="30">
        <f t="shared" si="61"/>
        <v>1972</v>
      </c>
      <c r="AQ202" s="30">
        <f t="shared" si="62"/>
        <v>955</v>
      </c>
    </row>
    <row r="203" spans="29:43" x14ac:dyDescent="0.15">
      <c r="AC203" s="30">
        <v>4</v>
      </c>
      <c r="AD203" s="30">
        <v>4</v>
      </c>
      <c r="AE203" s="30">
        <v>4</v>
      </c>
      <c r="AF203" s="30">
        <v>0</v>
      </c>
      <c r="AG203" s="30">
        <f t="shared" si="54"/>
        <v>15030</v>
      </c>
      <c r="AH203" s="30">
        <f t="shared" si="55"/>
        <v>5010</v>
      </c>
      <c r="AI203" s="30">
        <f t="shared" si="56"/>
        <v>2505</v>
      </c>
      <c r="AK203" s="30">
        <f t="shared" si="57"/>
        <v>3.9580764488286069</v>
      </c>
      <c r="AL203" s="30">
        <f t="shared" si="58"/>
        <v>-28.198874296435271</v>
      </c>
      <c r="AM203" s="30">
        <f t="shared" si="59"/>
        <v>2</v>
      </c>
      <c r="AO203" s="30">
        <f t="shared" si="60"/>
        <v>16050</v>
      </c>
      <c r="AP203" s="30">
        <f t="shared" si="61"/>
        <v>1972</v>
      </c>
      <c r="AQ203" s="30">
        <f t="shared" si="62"/>
        <v>955</v>
      </c>
    </row>
    <row r="204" spans="29:43" x14ac:dyDescent="0.15">
      <c r="AC204" s="30">
        <v>4</v>
      </c>
      <c r="AD204" s="30">
        <v>4</v>
      </c>
      <c r="AE204" s="30">
        <v>4</v>
      </c>
      <c r="AF204" s="30">
        <v>1</v>
      </c>
      <c r="AG204" s="30">
        <f t="shared" si="54"/>
        <v>15150</v>
      </c>
      <c r="AH204" s="30">
        <f t="shared" si="55"/>
        <v>5050</v>
      </c>
      <c r="AI204" s="30">
        <f t="shared" si="56"/>
        <v>2525</v>
      </c>
      <c r="AK204" s="30">
        <f t="shared" si="57"/>
        <v>3.9194139194139193</v>
      </c>
      <c r="AL204" s="30">
        <f t="shared" si="58"/>
        <v>-27.396021699819169</v>
      </c>
      <c r="AM204" s="30">
        <f t="shared" si="59"/>
        <v>2</v>
      </c>
      <c r="AO204" s="30">
        <f t="shared" si="60"/>
        <v>16050</v>
      </c>
      <c r="AP204" s="30">
        <f t="shared" si="61"/>
        <v>1972</v>
      </c>
      <c r="AQ204" s="30">
        <f t="shared" si="62"/>
        <v>955</v>
      </c>
    </row>
    <row r="205" spans="29:43" x14ac:dyDescent="0.15">
      <c r="AC205" s="30">
        <v>4</v>
      </c>
      <c r="AD205" s="30">
        <v>4</v>
      </c>
      <c r="AE205" s="30">
        <v>4</v>
      </c>
      <c r="AF205" s="30">
        <v>2</v>
      </c>
      <c r="AG205" s="30">
        <f t="shared" si="54"/>
        <v>15270</v>
      </c>
      <c r="AH205" s="30">
        <f t="shared" si="55"/>
        <v>5090</v>
      </c>
      <c r="AI205" s="30">
        <f t="shared" si="56"/>
        <v>2545</v>
      </c>
      <c r="AK205" s="30">
        <f t="shared" si="57"/>
        <v>3.8814993954050787</v>
      </c>
      <c r="AL205" s="30">
        <f t="shared" si="58"/>
        <v>-26.649214659685864</v>
      </c>
      <c r="AM205" s="30">
        <f t="shared" si="59"/>
        <v>2</v>
      </c>
      <c r="AO205" s="30">
        <f t="shared" si="60"/>
        <v>16050</v>
      </c>
      <c r="AP205" s="30">
        <f t="shared" si="61"/>
        <v>1972</v>
      </c>
      <c r="AQ205" s="30">
        <f t="shared" si="62"/>
        <v>955</v>
      </c>
    </row>
    <row r="206" spans="29:43" x14ac:dyDescent="0.15">
      <c r="AC206" s="30">
        <v>4</v>
      </c>
      <c r="AD206" s="30">
        <v>4</v>
      </c>
      <c r="AE206" s="30">
        <v>4</v>
      </c>
      <c r="AF206" s="30">
        <v>3</v>
      </c>
      <c r="AG206" s="30">
        <f t="shared" si="54"/>
        <v>15390</v>
      </c>
      <c r="AH206" s="30">
        <f t="shared" si="55"/>
        <v>5130</v>
      </c>
      <c r="AI206" s="30">
        <f t="shared" si="56"/>
        <v>2565</v>
      </c>
      <c r="AK206" s="30">
        <f t="shared" si="57"/>
        <v>3.8443113772455089</v>
      </c>
      <c r="AL206" s="30">
        <f t="shared" si="58"/>
        <v>-25.952782462057336</v>
      </c>
      <c r="AM206" s="30">
        <f t="shared" si="59"/>
        <v>2</v>
      </c>
      <c r="AO206" s="30">
        <f t="shared" si="60"/>
        <v>16050</v>
      </c>
      <c r="AP206" s="30">
        <f t="shared" si="61"/>
        <v>1972</v>
      </c>
      <c r="AQ206" s="30">
        <f t="shared" si="62"/>
        <v>955</v>
      </c>
    </row>
    <row r="207" spans="29:43" x14ac:dyDescent="0.15">
      <c r="AC207" s="30">
        <v>4</v>
      </c>
      <c r="AD207" s="30">
        <v>4</v>
      </c>
      <c r="AE207" s="30">
        <v>4</v>
      </c>
      <c r="AF207" s="30">
        <v>4</v>
      </c>
      <c r="AG207" s="30">
        <f t="shared" si="54"/>
        <v>15510</v>
      </c>
      <c r="AH207" s="30">
        <f t="shared" si="55"/>
        <v>5170</v>
      </c>
      <c r="AI207" s="30">
        <f t="shared" si="56"/>
        <v>2585</v>
      </c>
      <c r="AK207" s="30">
        <f t="shared" si="57"/>
        <v>3.8078291814946619</v>
      </c>
      <c r="AL207" s="30">
        <f t="shared" si="58"/>
        <v>-25.301794453507341</v>
      </c>
      <c r="AM207" s="30">
        <f t="shared" si="59"/>
        <v>2</v>
      </c>
      <c r="AO207" s="30">
        <f t="shared" si="60"/>
        <v>16050</v>
      </c>
      <c r="AP207" s="30">
        <f t="shared" si="61"/>
        <v>1972</v>
      </c>
      <c r="AQ207" s="30">
        <f t="shared" si="62"/>
        <v>955</v>
      </c>
    </row>
    <row r="208" spans="29:43" x14ac:dyDescent="0.15">
      <c r="AC208" s="30">
        <v>4</v>
      </c>
      <c r="AD208" s="30">
        <v>4</v>
      </c>
      <c r="AE208" s="30">
        <v>4</v>
      </c>
      <c r="AF208" s="30">
        <v>5</v>
      </c>
      <c r="AG208" s="30">
        <f t="shared" si="54"/>
        <v>15630</v>
      </c>
      <c r="AH208" s="30">
        <f t="shared" si="55"/>
        <v>5210</v>
      </c>
      <c r="AI208" s="30">
        <f t="shared" si="56"/>
        <v>2605</v>
      </c>
      <c r="AK208" s="30">
        <f t="shared" si="57"/>
        <v>3.7720329024676849</v>
      </c>
      <c r="AL208" s="30">
        <f t="shared" si="58"/>
        <v>-24.691943127962084</v>
      </c>
      <c r="AM208" s="30">
        <f t="shared" si="59"/>
        <v>2</v>
      </c>
      <c r="AO208" s="30">
        <f t="shared" si="60"/>
        <v>16050</v>
      </c>
      <c r="AP208" s="30">
        <f t="shared" si="61"/>
        <v>1972</v>
      </c>
      <c r="AQ208" s="30">
        <f t="shared" si="62"/>
        <v>955</v>
      </c>
    </row>
    <row r="209" spans="29:43" x14ac:dyDescent="0.15">
      <c r="AC209" s="30">
        <v>4</v>
      </c>
      <c r="AD209" s="30">
        <v>4</v>
      </c>
      <c r="AE209" s="30">
        <v>4</v>
      </c>
      <c r="AF209" s="30">
        <v>6</v>
      </c>
      <c r="AG209" s="30">
        <f t="shared" si="54"/>
        <v>15750</v>
      </c>
      <c r="AH209" s="30">
        <f t="shared" si="55"/>
        <v>5250</v>
      </c>
      <c r="AI209" s="30">
        <f t="shared" si="56"/>
        <v>2625</v>
      </c>
      <c r="AK209" s="30">
        <f t="shared" si="57"/>
        <v>3.7369033760186263</v>
      </c>
      <c r="AL209" s="30">
        <f t="shared" si="58"/>
        <v>-24.119448698315466</v>
      </c>
      <c r="AM209" s="30">
        <f t="shared" si="59"/>
        <v>2</v>
      </c>
      <c r="AO209" s="30">
        <f t="shared" si="60"/>
        <v>16050</v>
      </c>
      <c r="AP209" s="30">
        <f t="shared" si="61"/>
        <v>1972</v>
      </c>
      <c r="AQ209" s="30">
        <f t="shared" si="62"/>
        <v>955</v>
      </c>
    </row>
    <row r="210" spans="29:43" x14ac:dyDescent="0.15">
      <c r="AC210" s="30">
        <v>4</v>
      </c>
      <c r="AD210" s="30">
        <v>4</v>
      </c>
      <c r="AE210" s="30">
        <v>4</v>
      </c>
      <c r="AF210" s="30">
        <v>7</v>
      </c>
      <c r="AG210" s="30">
        <f t="shared" si="54"/>
        <v>15870</v>
      </c>
      <c r="AH210" s="30">
        <f t="shared" si="55"/>
        <v>5290</v>
      </c>
      <c r="AI210" s="30">
        <f t="shared" si="56"/>
        <v>2645</v>
      </c>
      <c r="AK210" s="30">
        <f t="shared" si="57"/>
        <v>3.7024221453287196</v>
      </c>
      <c r="AL210" s="30">
        <f t="shared" si="58"/>
        <v>-23.580980683506688</v>
      </c>
      <c r="AM210" s="30">
        <f t="shared" si="59"/>
        <v>2</v>
      </c>
      <c r="AO210" s="30">
        <f t="shared" si="60"/>
        <v>16050</v>
      </c>
      <c r="AP210" s="30">
        <f t="shared" si="61"/>
        <v>1972</v>
      </c>
      <c r="AQ210" s="30">
        <f t="shared" si="62"/>
        <v>955</v>
      </c>
    </row>
    <row r="211" spans="29:43" x14ac:dyDescent="0.15">
      <c r="AC211" s="30">
        <v>4</v>
      </c>
      <c r="AD211" s="30">
        <v>4</v>
      </c>
      <c r="AE211" s="30">
        <v>4</v>
      </c>
      <c r="AF211" s="30">
        <v>8</v>
      </c>
      <c r="AG211" s="30">
        <f t="shared" si="54"/>
        <v>15990</v>
      </c>
      <c r="AH211" s="30">
        <f t="shared" si="55"/>
        <v>5330</v>
      </c>
      <c r="AI211" s="30">
        <f t="shared" si="56"/>
        <v>2665</v>
      </c>
      <c r="AK211" s="30">
        <f t="shared" si="57"/>
        <v>3.6685714285714286</v>
      </c>
      <c r="AL211" s="30">
        <f t="shared" si="58"/>
        <v>-23.073593073593074</v>
      </c>
      <c r="AM211" s="30">
        <f t="shared" si="59"/>
        <v>2</v>
      </c>
      <c r="AO211" s="30">
        <f t="shared" si="60"/>
        <v>16050</v>
      </c>
      <c r="AP211" s="30">
        <f t="shared" si="61"/>
        <v>1972</v>
      </c>
      <c r="AQ211" s="30">
        <f t="shared" si="62"/>
        <v>955</v>
      </c>
    </row>
    <row r="212" spans="29:43" x14ac:dyDescent="0.15">
      <c r="AC212" s="30">
        <v>4</v>
      </c>
      <c r="AD212" s="30">
        <v>4</v>
      </c>
      <c r="AE212" s="30">
        <v>4</v>
      </c>
      <c r="AF212" s="30">
        <v>9</v>
      </c>
      <c r="AG212" s="30">
        <f t="shared" si="54"/>
        <v>16110</v>
      </c>
      <c r="AH212" s="30">
        <f t="shared" si="55"/>
        <v>5370</v>
      </c>
      <c r="AI212" s="30">
        <f t="shared" si="56"/>
        <v>2685</v>
      </c>
      <c r="AK212" s="30">
        <f t="shared" si="57"/>
        <v>3.6353340883352208</v>
      </c>
      <c r="AL212" s="30">
        <f t="shared" si="58"/>
        <v>-22.594670406732117</v>
      </c>
      <c r="AM212" s="30">
        <f t="shared" si="59"/>
        <v>2</v>
      </c>
      <c r="AO212" s="30">
        <f t="shared" si="60"/>
        <v>16050</v>
      </c>
      <c r="AP212" s="30">
        <f t="shared" si="61"/>
        <v>1972</v>
      </c>
      <c r="AQ212" s="30">
        <f t="shared" si="62"/>
        <v>955</v>
      </c>
    </row>
    <row r="213" spans="29:43" x14ac:dyDescent="0.15">
      <c r="AC213" s="30">
        <v>4</v>
      </c>
      <c r="AD213" s="30">
        <v>4</v>
      </c>
      <c r="AE213" s="30">
        <v>4</v>
      </c>
      <c r="AF213" s="30">
        <v>10</v>
      </c>
      <c r="AG213" s="30">
        <f t="shared" si="54"/>
        <v>16230</v>
      </c>
      <c r="AH213" s="30">
        <f t="shared" si="55"/>
        <v>5410</v>
      </c>
      <c r="AI213" s="30">
        <f t="shared" si="56"/>
        <v>2705</v>
      </c>
      <c r="AK213" s="30">
        <f t="shared" si="57"/>
        <v>3.6026936026936025</v>
      </c>
      <c r="AL213" s="30">
        <f t="shared" si="58"/>
        <v>-22.1418826739427</v>
      </c>
      <c r="AM213" s="30">
        <f t="shared" si="59"/>
        <v>2</v>
      </c>
      <c r="AO213" s="30">
        <f t="shared" si="60"/>
        <v>16050</v>
      </c>
      <c r="AP213" s="30">
        <f t="shared" si="61"/>
        <v>1972</v>
      </c>
      <c r="AQ213" s="30">
        <f t="shared" si="62"/>
        <v>955</v>
      </c>
    </row>
    <row r="214" spans="29:43" x14ac:dyDescent="0.15">
      <c r="AC214" s="30">
        <v>4</v>
      </c>
      <c r="AD214" s="30">
        <v>4</v>
      </c>
      <c r="AE214" s="30">
        <v>5</v>
      </c>
      <c r="AF214" s="30">
        <v>0</v>
      </c>
      <c r="AG214" s="30">
        <f t="shared" si="54"/>
        <v>16590</v>
      </c>
      <c r="AH214" s="30">
        <f t="shared" si="55"/>
        <v>5530</v>
      </c>
      <c r="AI214" s="30">
        <f t="shared" si="56"/>
        <v>2765</v>
      </c>
      <c r="AK214" s="30">
        <f t="shared" si="57"/>
        <v>3.5081967213114753</v>
      </c>
      <c r="AL214" s="30">
        <f t="shared" si="58"/>
        <v>-20.920554854981084</v>
      </c>
      <c r="AM214" s="30">
        <f t="shared" si="59"/>
        <v>2</v>
      </c>
      <c r="AO214" s="30">
        <f t="shared" si="60"/>
        <v>16050</v>
      </c>
      <c r="AP214" s="30">
        <f t="shared" si="61"/>
        <v>1972</v>
      </c>
      <c r="AQ214" s="30">
        <f t="shared" si="62"/>
        <v>955</v>
      </c>
    </row>
    <row r="215" spans="29:43" x14ac:dyDescent="0.15">
      <c r="AC215" s="30">
        <v>4</v>
      </c>
      <c r="AD215" s="30">
        <v>4</v>
      </c>
      <c r="AE215" s="30">
        <v>5</v>
      </c>
      <c r="AF215" s="30">
        <v>1</v>
      </c>
      <c r="AG215" s="30">
        <f t="shared" si="54"/>
        <v>16740</v>
      </c>
      <c r="AH215" s="30">
        <f t="shared" si="55"/>
        <v>5580</v>
      </c>
      <c r="AI215" s="30">
        <f t="shared" si="56"/>
        <v>2790</v>
      </c>
      <c r="AK215" s="30">
        <f t="shared" si="57"/>
        <v>3.4702702702702704</v>
      </c>
      <c r="AL215" s="30">
        <f t="shared" si="58"/>
        <v>-20.464547677261614</v>
      </c>
      <c r="AM215" s="30">
        <f t="shared" si="59"/>
        <v>2</v>
      </c>
      <c r="AO215" s="30">
        <f t="shared" si="60"/>
        <v>16050</v>
      </c>
      <c r="AP215" s="30">
        <f t="shared" si="61"/>
        <v>1972</v>
      </c>
      <c r="AQ215" s="30">
        <f t="shared" si="62"/>
        <v>955</v>
      </c>
    </row>
    <row r="216" spans="29:43" x14ac:dyDescent="0.15">
      <c r="AC216" s="30">
        <v>4</v>
      </c>
      <c r="AD216" s="30">
        <v>4</v>
      </c>
      <c r="AE216" s="30">
        <v>5</v>
      </c>
      <c r="AF216" s="30">
        <v>2</v>
      </c>
      <c r="AG216" s="30">
        <f t="shared" si="54"/>
        <v>16890</v>
      </c>
      <c r="AH216" s="30">
        <f t="shared" si="55"/>
        <v>5630</v>
      </c>
      <c r="AI216" s="30">
        <f t="shared" si="56"/>
        <v>2815</v>
      </c>
      <c r="AK216" s="30">
        <f t="shared" si="57"/>
        <v>3.4331550802139037</v>
      </c>
      <c r="AL216" s="30">
        <f t="shared" si="58"/>
        <v>-20.035587188612098</v>
      </c>
      <c r="AM216" s="30">
        <f t="shared" si="59"/>
        <v>2</v>
      </c>
      <c r="AO216" s="30">
        <f t="shared" si="60"/>
        <v>16050</v>
      </c>
      <c r="AP216" s="30">
        <f t="shared" si="61"/>
        <v>1972</v>
      </c>
      <c r="AQ216" s="30">
        <f t="shared" si="62"/>
        <v>955</v>
      </c>
    </row>
    <row r="217" spans="29:43" x14ac:dyDescent="0.15">
      <c r="AC217" s="30">
        <v>4</v>
      </c>
      <c r="AD217" s="30">
        <v>4</v>
      </c>
      <c r="AE217" s="30">
        <v>5</v>
      </c>
      <c r="AF217" s="30">
        <v>3</v>
      </c>
      <c r="AG217" s="30">
        <f t="shared" si="54"/>
        <v>17040</v>
      </c>
      <c r="AH217" s="30">
        <f t="shared" si="55"/>
        <v>5680</v>
      </c>
      <c r="AI217" s="30">
        <f t="shared" si="56"/>
        <v>2840</v>
      </c>
      <c r="AK217" s="30">
        <f t="shared" si="57"/>
        <v>3.3968253968253967</v>
      </c>
      <c r="AL217" s="30">
        <f t="shared" si="58"/>
        <v>-19.631336405529954</v>
      </c>
      <c r="AM217" s="30">
        <f t="shared" si="59"/>
        <v>2</v>
      </c>
      <c r="AO217" s="30">
        <f t="shared" si="60"/>
        <v>16050</v>
      </c>
      <c r="AP217" s="30">
        <f t="shared" si="61"/>
        <v>1972</v>
      </c>
      <c r="AQ217" s="30">
        <f t="shared" si="62"/>
        <v>955</v>
      </c>
    </row>
    <row r="218" spans="29:43" x14ac:dyDescent="0.15">
      <c r="AC218" s="30">
        <v>4</v>
      </c>
      <c r="AD218" s="30">
        <v>4</v>
      </c>
      <c r="AE218" s="30">
        <v>5</v>
      </c>
      <c r="AF218" s="30">
        <v>4</v>
      </c>
      <c r="AG218" s="30">
        <f t="shared" si="54"/>
        <v>17190</v>
      </c>
      <c r="AH218" s="30">
        <f t="shared" si="55"/>
        <v>5730</v>
      </c>
      <c r="AI218" s="30">
        <f t="shared" si="56"/>
        <v>2865</v>
      </c>
      <c r="AK218" s="30">
        <f t="shared" si="57"/>
        <v>3.3612565445026177</v>
      </c>
      <c r="AL218" s="30">
        <f t="shared" si="58"/>
        <v>-19.249720044792834</v>
      </c>
      <c r="AM218" s="30">
        <f t="shared" si="59"/>
        <v>2</v>
      </c>
      <c r="AO218" s="30">
        <f t="shared" si="60"/>
        <v>16050</v>
      </c>
      <c r="AP218" s="30">
        <f t="shared" si="61"/>
        <v>1972</v>
      </c>
      <c r="AQ218" s="30">
        <f t="shared" si="62"/>
        <v>955</v>
      </c>
    </row>
    <row r="219" spans="29:43" x14ac:dyDescent="0.15">
      <c r="AC219" s="30">
        <v>4</v>
      </c>
      <c r="AD219" s="30">
        <v>4</v>
      </c>
      <c r="AE219" s="30">
        <v>5</v>
      </c>
      <c r="AF219" s="30">
        <v>5</v>
      </c>
      <c r="AG219" s="30">
        <f t="shared" si="54"/>
        <v>17340</v>
      </c>
      <c r="AH219" s="30">
        <f t="shared" si="55"/>
        <v>5780</v>
      </c>
      <c r="AI219" s="30">
        <f t="shared" si="56"/>
        <v>2890</v>
      </c>
      <c r="AK219" s="30">
        <f t="shared" si="57"/>
        <v>3.3264248704663211</v>
      </c>
      <c r="AL219" s="30">
        <f t="shared" si="58"/>
        <v>-18.888888888888889</v>
      </c>
      <c r="AM219" s="30">
        <f t="shared" si="59"/>
        <v>2</v>
      </c>
      <c r="AO219" s="30">
        <f t="shared" si="60"/>
        <v>16050</v>
      </c>
      <c r="AP219" s="30">
        <f t="shared" si="61"/>
        <v>1972</v>
      </c>
      <c r="AQ219" s="30">
        <f t="shared" si="62"/>
        <v>955</v>
      </c>
    </row>
    <row r="220" spans="29:43" x14ac:dyDescent="0.15">
      <c r="AC220" s="30">
        <v>4</v>
      </c>
      <c r="AD220" s="30">
        <v>4</v>
      </c>
      <c r="AE220" s="30">
        <v>5</v>
      </c>
      <c r="AF220" s="30">
        <v>6</v>
      </c>
      <c r="AG220" s="30">
        <f t="shared" si="54"/>
        <v>17490</v>
      </c>
      <c r="AH220" s="30">
        <f t="shared" si="55"/>
        <v>5830</v>
      </c>
      <c r="AI220" s="30">
        <f t="shared" si="56"/>
        <v>2915</v>
      </c>
      <c r="AK220" s="30">
        <f t="shared" si="57"/>
        <v>3.2923076923076922</v>
      </c>
      <c r="AL220" s="30">
        <f t="shared" si="58"/>
        <v>-18.547189819724284</v>
      </c>
      <c r="AM220" s="30">
        <f t="shared" si="59"/>
        <v>2</v>
      </c>
      <c r="AO220" s="30">
        <f t="shared" si="60"/>
        <v>16050</v>
      </c>
      <c r="AP220" s="30">
        <f t="shared" si="61"/>
        <v>1972</v>
      </c>
      <c r="AQ220" s="30">
        <f t="shared" si="62"/>
        <v>955</v>
      </c>
    </row>
    <row r="221" spans="29:43" x14ac:dyDescent="0.15">
      <c r="AC221" s="30">
        <v>4</v>
      </c>
      <c r="AD221" s="30">
        <v>4</v>
      </c>
      <c r="AE221" s="30">
        <v>5</v>
      </c>
      <c r="AF221" s="30">
        <v>7</v>
      </c>
      <c r="AG221" s="30">
        <f t="shared" si="54"/>
        <v>17640</v>
      </c>
      <c r="AH221" s="30">
        <f t="shared" si="55"/>
        <v>5880</v>
      </c>
      <c r="AI221" s="30">
        <f t="shared" si="56"/>
        <v>2940</v>
      </c>
      <c r="AK221" s="30">
        <f t="shared" si="57"/>
        <v>3.2588832487309647</v>
      </c>
      <c r="AL221" s="30">
        <f t="shared" si="58"/>
        <v>-18.223140495867767</v>
      </c>
      <c r="AM221" s="30">
        <f t="shared" si="59"/>
        <v>2</v>
      </c>
      <c r="AO221" s="30">
        <f t="shared" si="60"/>
        <v>16050</v>
      </c>
      <c r="AP221" s="30">
        <f t="shared" si="61"/>
        <v>1972</v>
      </c>
      <c r="AQ221" s="30">
        <f t="shared" si="62"/>
        <v>955</v>
      </c>
    </row>
    <row r="222" spans="29:43" x14ac:dyDescent="0.15">
      <c r="AC222" s="30">
        <v>4</v>
      </c>
      <c r="AD222" s="30">
        <v>4</v>
      </c>
      <c r="AE222" s="30">
        <v>5</v>
      </c>
      <c r="AF222" s="30">
        <v>8</v>
      </c>
      <c r="AG222" s="30">
        <f t="shared" si="54"/>
        <v>17790</v>
      </c>
      <c r="AH222" s="30">
        <f t="shared" si="55"/>
        <v>5930</v>
      </c>
      <c r="AI222" s="30">
        <f t="shared" si="56"/>
        <v>2965</v>
      </c>
      <c r="AK222" s="30">
        <f t="shared" si="57"/>
        <v>3.2261306532663316</v>
      </c>
      <c r="AL222" s="30">
        <f t="shared" si="58"/>
        <v>-17.915407854984895</v>
      </c>
      <c r="AM222" s="30">
        <f t="shared" si="59"/>
        <v>2</v>
      </c>
      <c r="AO222" s="30">
        <f t="shared" si="60"/>
        <v>16050</v>
      </c>
      <c r="AP222" s="30">
        <f t="shared" si="61"/>
        <v>1972</v>
      </c>
      <c r="AQ222" s="30">
        <f t="shared" si="62"/>
        <v>955</v>
      </c>
    </row>
    <row r="223" spans="29:43" x14ac:dyDescent="0.15">
      <c r="AC223" s="30">
        <v>4</v>
      </c>
      <c r="AD223" s="30">
        <v>4</v>
      </c>
      <c r="AE223" s="30">
        <v>5</v>
      </c>
      <c r="AF223" s="30">
        <v>9</v>
      </c>
      <c r="AG223" s="30">
        <f t="shared" si="54"/>
        <v>17940</v>
      </c>
      <c r="AH223" s="30">
        <f t="shared" si="55"/>
        <v>5980</v>
      </c>
      <c r="AI223" s="30">
        <f t="shared" si="56"/>
        <v>2990</v>
      </c>
      <c r="AK223" s="30">
        <f t="shared" si="57"/>
        <v>3.1940298507462686</v>
      </c>
      <c r="AL223" s="30">
        <f t="shared" si="58"/>
        <v>-17.622789783889981</v>
      </c>
      <c r="AM223" s="30">
        <f t="shared" si="59"/>
        <v>2</v>
      </c>
      <c r="AO223" s="30">
        <f t="shared" si="60"/>
        <v>16050</v>
      </c>
      <c r="AP223" s="30">
        <f t="shared" si="61"/>
        <v>1972</v>
      </c>
      <c r="AQ223" s="30">
        <f t="shared" si="62"/>
        <v>955</v>
      </c>
    </row>
    <row r="224" spans="29:43" x14ac:dyDescent="0.15">
      <c r="AC224" s="30">
        <v>4</v>
      </c>
      <c r="AD224" s="30">
        <v>4</v>
      </c>
      <c r="AE224" s="30">
        <v>5</v>
      </c>
      <c r="AF224" s="30">
        <v>10</v>
      </c>
      <c r="AG224" s="30">
        <f t="shared" si="54"/>
        <v>18090</v>
      </c>
      <c r="AH224" s="30">
        <f t="shared" si="55"/>
        <v>6030</v>
      </c>
      <c r="AI224" s="30">
        <f t="shared" si="56"/>
        <v>3015</v>
      </c>
      <c r="AK224" s="30">
        <f t="shared" si="57"/>
        <v>3.1625615763546797</v>
      </c>
      <c r="AL224" s="30">
        <f t="shared" si="58"/>
        <v>-17.344199424736338</v>
      </c>
      <c r="AM224" s="30">
        <f t="shared" si="59"/>
        <v>2</v>
      </c>
      <c r="AO224" s="30">
        <f t="shared" si="60"/>
        <v>16050</v>
      </c>
      <c r="AP224" s="30">
        <f t="shared" si="61"/>
        <v>1972</v>
      </c>
      <c r="AQ224" s="30">
        <f t="shared" si="62"/>
        <v>955</v>
      </c>
    </row>
    <row r="225" spans="29:43" x14ac:dyDescent="0.15">
      <c r="AC225" s="30">
        <v>5</v>
      </c>
      <c r="AD225" s="30">
        <v>5</v>
      </c>
      <c r="AE225" s="30">
        <v>1</v>
      </c>
      <c r="AF225" s="30">
        <v>0</v>
      </c>
      <c r="AG225" s="30">
        <f t="shared" si="54"/>
        <v>10950</v>
      </c>
      <c r="AH225" s="30">
        <f t="shared" si="55"/>
        <v>3650</v>
      </c>
      <c r="AI225" s="30">
        <f t="shared" si="56"/>
        <v>1825</v>
      </c>
      <c r="AK225" s="30">
        <f t="shared" si="57"/>
        <v>10.100238663484486</v>
      </c>
      <c r="AL225" s="30">
        <f t="shared" si="58"/>
        <v>19.143356643356643</v>
      </c>
      <c r="AM225" s="30">
        <f t="shared" si="59"/>
        <v>3</v>
      </c>
      <c r="AO225" s="30">
        <f t="shared" si="60"/>
        <v>25392</v>
      </c>
      <c r="AP225" s="30">
        <f t="shared" si="61"/>
        <v>2397</v>
      </c>
      <c r="AQ225" s="30">
        <f t="shared" si="62"/>
        <v>1136</v>
      </c>
    </row>
    <row r="226" spans="29:43" x14ac:dyDescent="0.15">
      <c r="AC226" s="30">
        <v>5</v>
      </c>
      <c r="AD226" s="30">
        <v>5</v>
      </c>
      <c r="AE226" s="30">
        <v>1</v>
      </c>
      <c r="AF226" s="30">
        <v>1</v>
      </c>
      <c r="AG226" s="30">
        <f t="shared" si="54"/>
        <v>10980</v>
      </c>
      <c r="AH226" s="30">
        <f t="shared" si="55"/>
        <v>3660</v>
      </c>
      <c r="AI226" s="30">
        <f t="shared" si="56"/>
        <v>1830</v>
      </c>
      <c r="AK226" s="30">
        <f t="shared" si="57"/>
        <v>10.060221870047544</v>
      </c>
      <c r="AL226" s="30">
        <f t="shared" si="58"/>
        <v>19.365079365079364</v>
      </c>
      <c r="AM226" s="30">
        <f t="shared" si="59"/>
        <v>3</v>
      </c>
      <c r="AO226" s="30">
        <f t="shared" si="60"/>
        <v>25392</v>
      </c>
      <c r="AP226" s="30">
        <f t="shared" si="61"/>
        <v>2397</v>
      </c>
      <c r="AQ226" s="30">
        <f t="shared" si="62"/>
        <v>1136</v>
      </c>
    </row>
    <row r="227" spans="29:43" x14ac:dyDescent="0.15">
      <c r="AC227" s="30">
        <v>5</v>
      </c>
      <c r="AD227" s="30">
        <v>5</v>
      </c>
      <c r="AE227" s="30">
        <v>1</v>
      </c>
      <c r="AF227" s="30">
        <v>2</v>
      </c>
      <c r="AG227" s="30">
        <f t="shared" si="54"/>
        <v>11010</v>
      </c>
      <c r="AH227" s="30">
        <f t="shared" si="55"/>
        <v>3670</v>
      </c>
      <c r="AI227" s="30">
        <f t="shared" si="56"/>
        <v>1835</v>
      </c>
      <c r="AK227" s="30">
        <f t="shared" si="57"/>
        <v>10.02052091554854</v>
      </c>
      <c r="AL227" s="30">
        <f t="shared" si="58"/>
        <v>19.590747330960856</v>
      </c>
      <c r="AM227" s="30">
        <f t="shared" si="59"/>
        <v>3</v>
      </c>
      <c r="AO227" s="30">
        <f t="shared" si="60"/>
        <v>25392</v>
      </c>
      <c r="AP227" s="30">
        <f t="shared" si="61"/>
        <v>2397</v>
      </c>
      <c r="AQ227" s="30">
        <f t="shared" si="62"/>
        <v>1136</v>
      </c>
    </row>
    <row r="228" spans="29:43" x14ac:dyDescent="0.15">
      <c r="AC228" s="30">
        <v>5</v>
      </c>
      <c r="AD228" s="30">
        <v>5</v>
      </c>
      <c r="AE228" s="30">
        <v>1</v>
      </c>
      <c r="AF228" s="30">
        <v>3</v>
      </c>
      <c r="AG228" s="30">
        <f t="shared" si="54"/>
        <v>11040</v>
      </c>
      <c r="AH228" s="30">
        <f t="shared" si="55"/>
        <v>3680</v>
      </c>
      <c r="AI228" s="30">
        <f t="shared" si="56"/>
        <v>1840</v>
      </c>
      <c r="AK228" s="30">
        <f t="shared" si="57"/>
        <v>9.9811320754716988</v>
      </c>
      <c r="AL228" s="30">
        <f t="shared" si="58"/>
        <v>19.820466786355475</v>
      </c>
      <c r="AM228" s="30">
        <f t="shared" si="59"/>
        <v>3</v>
      </c>
      <c r="AO228" s="30">
        <f t="shared" si="60"/>
        <v>25392</v>
      </c>
      <c r="AP228" s="30">
        <f t="shared" si="61"/>
        <v>2397</v>
      </c>
      <c r="AQ228" s="30">
        <f t="shared" si="62"/>
        <v>1136</v>
      </c>
    </row>
    <row r="229" spans="29:43" x14ac:dyDescent="0.15">
      <c r="AC229" s="30">
        <v>5</v>
      </c>
      <c r="AD229" s="30">
        <v>5</v>
      </c>
      <c r="AE229" s="30">
        <v>1</v>
      </c>
      <c r="AF229" s="30">
        <v>4</v>
      </c>
      <c r="AG229" s="30">
        <f t="shared" si="54"/>
        <v>11070</v>
      </c>
      <c r="AH229" s="30">
        <f t="shared" si="55"/>
        <v>3690</v>
      </c>
      <c r="AI229" s="30">
        <f t="shared" si="56"/>
        <v>1845</v>
      </c>
      <c r="AK229" s="30">
        <f t="shared" si="57"/>
        <v>9.9420516836335153</v>
      </c>
      <c r="AL229" s="30">
        <f t="shared" si="58"/>
        <v>20.054347826086957</v>
      </c>
      <c r="AM229" s="30">
        <f t="shared" si="59"/>
        <v>3</v>
      </c>
      <c r="AO229" s="30">
        <f t="shared" si="60"/>
        <v>25392</v>
      </c>
      <c r="AP229" s="30">
        <f t="shared" si="61"/>
        <v>2397</v>
      </c>
      <c r="AQ229" s="30">
        <f t="shared" si="62"/>
        <v>1136</v>
      </c>
    </row>
    <row r="230" spans="29:43" x14ac:dyDescent="0.15">
      <c r="AC230" s="30">
        <v>5</v>
      </c>
      <c r="AD230" s="30">
        <v>5</v>
      </c>
      <c r="AE230" s="30">
        <v>1</v>
      </c>
      <c r="AF230" s="30">
        <v>5</v>
      </c>
      <c r="AG230" s="30">
        <f t="shared" si="54"/>
        <v>11100</v>
      </c>
      <c r="AH230" s="30">
        <f t="shared" si="55"/>
        <v>3700</v>
      </c>
      <c r="AI230" s="30">
        <f t="shared" si="56"/>
        <v>1850</v>
      </c>
      <c r="AK230" s="30">
        <f t="shared" si="57"/>
        <v>9.9032761310452422</v>
      </c>
      <c r="AL230" s="30">
        <f t="shared" si="58"/>
        <v>20.292504570383912</v>
      </c>
      <c r="AM230" s="30">
        <f t="shared" si="59"/>
        <v>3</v>
      </c>
      <c r="AO230" s="30">
        <f t="shared" si="60"/>
        <v>25392</v>
      </c>
      <c r="AP230" s="30">
        <f t="shared" si="61"/>
        <v>2397</v>
      </c>
      <c r="AQ230" s="30">
        <f t="shared" si="62"/>
        <v>1136</v>
      </c>
    </row>
    <row r="231" spans="29:43" x14ac:dyDescent="0.15">
      <c r="AC231" s="30">
        <v>5</v>
      </c>
      <c r="AD231" s="30">
        <v>5</v>
      </c>
      <c r="AE231" s="30">
        <v>1</v>
      </c>
      <c r="AF231" s="30">
        <v>6</v>
      </c>
      <c r="AG231" s="30">
        <f t="shared" si="54"/>
        <v>11130</v>
      </c>
      <c r="AH231" s="30">
        <f t="shared" si="55"/>
        <v>3710</v>
      </c>
      <c r="AI231" s="30">
        <f t="shared" si="56"/>
        <v>1855</v>
      </c>
      <c r="AK231" s="30">
        <f t="shared" si="57"/>
        <v>9.8648018648018656</v>
      </c>
      <c r="AL231" s="30">
        <f t="shared" si="58"/>
        <v>20.535055350553506</v>
      </c>
      <c r="AM231" s="30">
        <f t="shared" si="59"/>
        <v>3</v>
      </c>
      <c r="AO231" s="30">
        <f t="shared" si="60"/>
        <v>25392</v>
      </c>
      <c r="AP231" s="30">
        <f t="shared" si="61"/>
        <v>2397</v>
      </c>
      <c r="AQ231" s="30">
        <f t="shared" si="62"/>
        <v>1136</v>
      </c>
    </row>
    <row r="232" spans="29:43" x14ac:dyDescent="0.15">
      <c r="AC232" s="30">
        <v>5</v>
      </c>
      <c r="AD232" s="30">
        <v>5</v>
      </c>
      <c r="AE232" s="30">
        <v>1</v>
      </c>
      <c r="AF232" s="30">
        <v>7</v>
      </c>
      <c r="AG232" s="30">
        <f t="shared" si="54"/>
        <v>11160</v>
      </c>
      <c r="AH232" s="30">
        <f t="shared" si="55"/>
        <v>3720</v>
      </c>
      <c r="AI232" s="30">
        <f t="shared" si="56"/>
        <v>1860</v>
      </c>
      <c r="AK232" s="30">
        <f t="shared" si="57"/>
        <v>9.8266253869969038</v>
      </c>
      <c r="AL232" s="30">
        <f t="shared" si="58"/>
        <v>20.782122905027933</v>
      </c>
      <c r="AM232" s="30">
        <f t="shared" si="59"/>
        <v>3</v>
      </c>
      <c r="AO232" s="30">
        <f t="shared" si="60"/>
        <v>25392</v>
      </c>
      <c r="AP232" s="30">
        <f t="shared" si="61"/>
        <v>2397</v>
      </c>
      <c r="AQ232" s="30">
        <f t="shared" si="62"/>
        <v>1136</v>
      </c>
    </row>
    <row r="233" spans="29:43" x14ac:dyDescent="0.15">
      <c r="AC233" s="30">
        <v>5</v>
      </c>
      <c r="AD233" s="30">
        <v>5</v>
      </c>
      <c r="AE233" s="30">
        <v>1</v>
      </c>
      <c r="AF233" s="30">
        <v>8</v>
      </c>
      <c r="AG233" s="30">
        <f t="shared" si="54"/>
        <v>11190</v>
      </c>
      <c r="AH233" s="30">
        <f t="shared" si="55"/>
        <v>3730</v>
      </c>
      <c r="AI233" s="30">
        <f t="shared" si="56"/>
        <v>1865</v>
      </c>
      <c r="AK233" s="30">
        <f t="shared" si="57"/>
        <v>9.7887432536622985</v>
      </c>
      <c r="AL233" s="30">
        <f t="shared" si="58"/>
        <v>21.033834586466167</v>
      </c>
      <c r="AM233" s="30">
        <f t="shared" si="59"/>
        <v>3</v>
      </c>
      <c r="AO233" s="30">
        <f t="shared" si="60"/>
        <v>25392</v>
      </c>
      <c r="AP233" s="30">
        <f t="shared" si="61"/>
        <v>2397</v>
      </c>
      <c r="AQ233" s="30">
        <f t="shared" si="62"/>
        <v>1136</v>
      </c>
    </row>
    <row r="234" spans="29:43" x14ac:dyDescent="0.15">
      <c r="AC234" s="30">
        <v>5</v>
      </c>
      <c r="AD234" s="30">
        <v>5</v>
      </c>
      <c r="AE234" s="30">
        <v>1</v>
      </c>
      <c r="AF234" s="30">
        <v>9</v>
      </c>
      <c r="AG234" s="30">
        <f t="shared" si="54"/>
        <v>11220</v>
      </c>
      <c r="AH234" s="30">
        <f t="shared" si="55"/>
        <v>3740</v>
      </c>
      <c r="AI234" s="30">
        <f t="shared" si="56"/>
        <v>1870</v>
      </c>
      <c r="AK234" s="30">
        <f t="shared" si="57"/>
        <v>9.7511520737327189</v>
      </c>
      <c r="AL234" s="30">
        <f t="shared" si="58"/>
        <v>21.29032258064516</v>
      </c>
      <c r="AM234" s="30">
        <f t="shared" si="59"/>
        <v>3</v>
      </c>
      <c r="AO234" s="30">
        <f t="shared" si="60"/>
        <v>25392</v>
      </c>
      <c r="AP234" s="30">
        <f t="shared" si="61"/>
        <v>2397</v>
      </c>
      <c r="AQ234" s="30">
        <f t="shared" si="62"/>
        <v>1136</v>
      </c>
    </row>
    <row r="235" spans="29:43" x14ac:dyDescent="0.15">
      <c r="AC235" s="30">
        <v>5</v>
      </c>
      <c r="AD235" s="30">
        <v>5</v>
      </c>
      <c r="AE235" s="30">
        <v>1</v>
      </c>
      <c r="AF235" s="30">
        <v>10</v>
      </c>
      <c r="AG235" s="30">
        <f t="shared" si="54"/>
        <v>11250</v>
      </c>
      <c r="AH235" s="30">
        <f t="shared" si="55"/>
        <v>3750</v>
      </c>
      <c r="AI235" s="30">
        <f t="shared" si="56"/>
        <v>1875</v>
      </c>
      <c r="AK235" s="30">
        <f t="shared" si="57"/>
        <v>9.7138485080336654</v>
      </c>
      <c r="AL235" s="30">
        <f t="shared" si="58"/>
        <v>21.551724137931036</v>
      </c>
      <c r="AM235" s="30">
        <f t="shared" si="59"/>
        <v>3</v>
      </c>
      <c r="AO235" s="30">
        <f t="shared" si="60"/>
        <v>25392</v>
      </c>
      <c r="AP235" s="30">
        <f t="shared" si="61"/>
        <v>2397</v>
      </c>
      <c r="AQ235" s="30">
        <f t="shared" si="62"/>
        <v>1136</v>
      </c>
    </row>
    <row r="236" spans="29:43" x14ac:dyDescent="0.15">
      <c r="AC236" s="30">
        <v>5</v>
      </c>
      <c r="AD236" s="30">
        <v>5</v>
      </c>
      <c r="AE236" s="30">
        <v>2</v>
      </c>
      <c r="AF236" s="30">
        <v>0</v>
      </c>
      <c r="AG236" s="30">
        <f t="shared" si="54"/>
        <v>12930</v>
      </c>
      <c r="AH236" s="30">
        <f t="shared" si="55"/>
        <v>4310</v>
      </c>
      <c r="AI236" s="30">
        <f t="shared" si="56"/>
        <v>2155</v>
      </c>
      <c r="AK236" s="30">
        <f t="shared" si="57"/>
        <v>8</v>
      </c>
      <c r="AL236" s="30">
        <f t="shared" si="58"/>
        <v>53.429752066115704</v>
      </c>
      <c r="AM236" s="30">
        <f t="shared" si="59"/>
        <v>3</v>
      </c>
      <c r="AO236" s="30">
        <f t="shared" si="60"/>
        <v>25392</v>
      </c>
      <c r="AP236" s="30">
        <f t="shared" si="61"/>
        <v>2397</v>
      </c>
      <c r="AQ236" s="30">
        <f t="shared" si="62"/>
        <v>1136</v>
      </c>
    </row>
    <row r="237" spans="29:43" x14ac:dyDescent="0.15">
      <c r="AC237" s="30">
        <v>5</v>
      </c>
      <c r="AD237" s="30">
        <v>5</v>
      </c>
      <c r="AE237" s="30">
        <v>2</v>
      </c>
      <c r="AF237" s="30">
        <v>1</v>
      </c>
      <c r="AG237" s="30">
        <f t="shared" si="54"/>
        <v>12990</v>
      </c>
      <c r="AH237" s="30">
        <f t="shared" si="55"/>
        <v>4330</v>
      </c>
      <c r="AI237" s="30">
        <f t="shared" si="56"/>
        <v>2165</v>
      </c>
      <c r="AK237" s="30">
        <f t="shared" si="57"/>
        <v>7.949906073888541</v>
      </c>
      <c r="AL237" s="30">
        <f t="shared" si="58"/>
        <v>55.991379310344826</v>
      </c>
      <c r="AM237" s="30">
        <f t="shared" si="59"/>
        <v>3</v>
      </c>
      <c r="AO237" s="30">
        <f t="shared" si="60"/>
        <v>25392</v>
      </c>
      <c r="AP237" s="30">
        <f t="shared" si="61"/>
        <v>2397</v>
      </c>
      <c r="AQ237" s="30">
        <f t="shared" si="62"/>
        <v>1136</v>
      </c>
    </row>
    <row r="238" spans="29:43" x14ac:dyDescent="0.15">
      <c r="AC238" s="30">
        <v>5</v>
      </c>
      <c r="AD238" s="30">
        <v>5</v>
      </c>
      <c r="AE238" s="30">
        <v>2</v>
      </c>
      <c r="AF238" s="30">
        <v>2</v>
      </c>
      <c r="AG238" s="30">
        <f t="shared" si="54"/>
        <v>13050</v>
      </c>
      <c r="AH238" s="30">
        <f t="shared" si="55"/>
        <v>4350</v>
      </c>
      <c r="AI238" s="30">
        <f t="shared" si="56"/>
        <v>2175</v>
      </c>
      <c r="AK238" s="30">
        <f t="shared" si="57"/>
        <v>7.9004355942750468</v>
      </c>
      <c r="AL238" s="30">
        <f t="shared" si="58"/>
        <v>58.783783783783782</v>
      </c>
      <c r="AM238" s="30">
        <f t="shared" si="59"/>
        <v>3</v>
      </c>
      <c r="AO238" s="30">
        <f t="shared" si="60"/>
        <v>25392</v>
      </c>
      <c r="AP238" s="30">
        <f t="shared" si="61"/>
        <v>2397</v>
      </c>
      <c r="AQ238" s="30">
        <f t="shared" si="62"/>
        <v>1136</v>
      </c>
    </row>
    <row r="239" spans="29:43" x14ac:dyDescent="0.15">
      <c r="AC239" s="30">
        <v>5</v>
      </c>
      <c r="AD239" s="30">
        <v>5</v>
      </c>
      <c r="AE239" s="30">
        <v>2</v>
      </c>
      <c r="AF239" s="30">
        <v>3</v>
      </c>
      <c r="AG239" s="30">
        <f t="shared" si="54"/>
        <v>13110</v>
      </c>
      <c r="AH239" s="30">
        <f t="shared" si="55"/>
        <v>4370</v>
      </c>
      <c r="AI239" s="30">
        <f t="shared" si="56"/>
        <v>2185</v>
      </c>
      <c r="AK239" s="30">
        <f t="shared" si="57"/>
        <v>7.8515769944341374</v>
      </c>
      <c r="AL239" s="30">
        <f t="shared" si="58"/>
        <v>61.839622641509436</v>
      </c>
      <c r="AM239" s="30">
        <f t="shared" si="59"/>
        <v>3</v>
      </c>
      <c r="AO239" s="30">
        <f t="shared" si="60"/>
        <v>25392</v>
      </c>
      <c r="AP239" s="30">
        <f t="shared" si="61"/>
        <v>2397</v>
      </c>
      <c r="AQ239" s="30">
        <f t="shared" si="62"/>
        <v>1136</v>
      </c>
    </row>
    <row r="240" spans="29:43" x14ac:dyDescent="0.15">
      <c r="AC240" s="30">
        <v>5</v>
      </c>
      <c r="AD240" s="30">
        <v>5</v>
      </c>
      <c r="AE240" s="30">
        <v>2</v>
      </c>
      <c r="AF240" s="30">
        <v>4</v>
      </c>
      <c r="AG240" s="30">
        <f t="shared" si="54"/>
        <v>13170</v>
      </c>
      <c r="AH240" s="30">
        <f t="shared" si="55"/>
        <v>4390</v>
      </c>
      <c r="AI240" s="30">
        <f t="shared" si="56"/>
        <v>2195</v>
      </c>
      <c r="AK240" s="30">
        <f t="shared" si="57"/>
        <v>7.8033189920098343</v>
      </c>
      <c r="AL240" s="30">
        <f t="shared" si="58"/>
        <v>65.198019801980195</v>
      </c>
      <c r="AM240" s="30">
        <f t="shared" si="59"/>
        <v>3</v>
      </c>
      <c r="AO240" s="30">
        <f t="shared" si="60"/>
        <v>25392</v>
      </c>
      <c r="AP240" s="30">
        <f t="shared" si="61"/>
        <v>2397</v>
      </c>
      <c r="AQ240" s="30">
        <f t="shared" si="62"/>
        <v>1136</v>
      </c>
    </row>
    <row r="241" spans="29:43" x14ac:dyDescent="0.15">
      <c r="AC241" s="30">
        <v>5</v>
      </c>
      <c r="AD241" s="30">
        <v>5</v>
      </c>
      <c r="AE241" s="30">
        <v>2</v>
      </c>
      <c r="AF241" s="30">
        <v>5</v>
      </c>
      <c r="AG241" s="30">
        <f t="shared" si="54"/>
        <v>13230</v>
      </c>
      <c r="AH241" s="30">
        <f t="shared" si="55"/>
        <v>4410</v>
      </c>
      <c r="AI241" s="30">
        <f t="shared" si="56"/>
        <v>2205</v>
      </c>
      <c r="AK241" s="30">
        <f t="shared" si="57"/>
        <v>7.7556505803298714</v>
      </c>
      <c r="AL241" s="30">
        <f t="shared" si="58"/>
        <v>68.90625</v>
      </c>
      <c r="AM241" s="30">
        <f t="shared" si="59"/>
        <v>3</v>
      </c>
      <c r="AO241" s="30">
        <f t="shared" si="60"/>
        <v>25392</v>
      </c>
      <c r="AP241" s="30">
        <f t="shared" si="61"/>
        <v>2397</v>
      </c>
      <c r="AQ241" s="30">
        <f t="shared" si="62"/>
        <v>1136</v>
      </c>
    </row>
    <row r="242" spans="29:43" x14ac:dyDescent="0.15">
      <c r="AC242" s="30">
        <v>5</v>
      </c>
      <c r="AD242" s="30">
        <v>5</v>
      </c>
      <c r="AE242" s="30">
        <v>2</v>
      </c>
      <c r="AF242" s="30">
        <v>6</v>
      </c>
      <c r="AG242" s="30">
        <f t="shared" si="54"/>
        <v>13290</v>
      </c>
      <c r="AH242" s="30">
        <f t="shared" si="55"/>
        <v>4430</v>
      </c>
      <c r="AI242" s="30">
        <f t="shared" si="56"/>
        <v>2215</v>
      </c>
      <c r="AK242" s="30">
        <f t="shared" si="57"/>
        <v>7.7085610200364298</v>
      </c>
      <c r="AL242" s="30">
        <f t="shared" si="58"/>
        <v>73.021978021978029</v>
      </c>
      <c r="AM242" s="30">
        <f t="shared" si="59"/>
        <v>3</v>
      </c>
      <c r="AO242" s="30">
        <f t="shared" si="60"/>
        <v>25392</v>
      </c>
      <c r="AP242" s="30">
        <f t="shared" si="61"/>
        <v>2397</v>
      </c>
      <c r="AQ242" s="30">
        <f t="shared" si="62"/>
        <v>1136</v>
      </c>
    </row>
    <row r="243" spans="29:43" x14ac:dyDescent="0.15">
      <c r="AC243" s="30">
        <v>5</v>
      </c>
      <c r="AD243" s="30">
        <v>5</v>
      </c>
      <c r="AE243" s="30">
        <v>2</v>
      </c>
      <c r="AF243" s="30">
        <v>7</v>
      </c>
      <c r="AG243" s="30">
        <f t="shared" si="54"/>
        <v>13350</v>
      </c>
      <c r="AH243" s="30">
        <f t="shared" si="55"/>
        <v>4450</v>
      </c>
      <c r="AI243" s="30">
        <f t="shared" si="56"/>
        <v>2225</v>
      </c>
      <c r="AK243" s="30">
        <f t="shared" si="57"/>
        <v>7.6620398310199151</v>
      </c>
      <c r="AL243" s="30">
        <f t="shared" si="58"/>
        <v>77.616279069767444</v>
      </c>
      <c r="AM243" s="30">
        <f t="shared" si="59"/>
        <v>3</v>
      </c>
      <c r="AO243" s="30">
        <f t="shared" si="60"/>
        <v>25392</v>
      </c>
      <c r="AP243" s="30">
        <f t="shared" si="61"/>
        <v>2397</v>
      </c>
      <c r="AQ243" s="30">
        <f t="shared" si="62"/>
        <v>1136</v>
      </c>
    </row>
    <row r="244" spans="29:43" x14ac:dyDescent="0.15">
      <c r="AC244" s="30">
        <v>5</v>
      </c>
      <c r="AD244" s="30">
        <v>5</v>
      </c>
      <c r="AE244" s="30">
        <v>2</v>
      </c>
      <c r="AF244" s="30">
        <v>8</v>
      </c>
      <c r="AG244" s="30">
        <f t="shared" si="54"/>
        <v>13410</v>
      </c>
      <c r="AH244" s="30">
        <f t="shared" si="55"/>
        <v>4470</v>
      </c>
      <c r="AI244" s="30">
        <f t="shared" si="56"/>
        <v>2235</v>
      </c>
      <c r="AK244" s="30">
        <f t="shared" si="57"/>
        <v>7.616076784643071</v>
      </c>
      <c r="AL244" s="30">
        <f t="shared" si="58"/>
        <v>82.777777777777771</v>
      </c>
      <c r="AM244" s="30">
        <f t="shared" si="59"/>
        <v>3</v>
      </c>
      <c r="AO244" s="30">
        <f t="shared" si="60"/>
        <v>25392</v>
      </c>
      <c r="AP244" s="30">
        <f t="shared" si="61"/>
        <v>2397</v>
      </c>
      <c r="AQ244" s="30">
        <f t="shared" si="62"/>
        <v>1136</v>
      </c>
    </row>
    <row r="245" spans="29:43" x14ac:dyDescent="0.15">
      <c r="AC245" s="30">
        <v>5</v>
      </c>
      <c r="AD245" s="30">
        <v>5</v>
      </c>
      <c r="AE245" s="30">
        <v>2</v>
      </c>
      <c r="AF245" s="30">
        <v>9</v>
      </c>
      <c r="AG245" s="30">
        <f t="shared" si="54"/>
        <v>13470</v>
      </c>
      <c r="AH245" s="30">
        <f t="shared" si="55"/>
        <v>4490</v>
      </c>
      <c r="AI245" s="30">
        <f t="shared" si="56"/>
        <v>2245</v>
      </c>
      <c r="AK245" s="30">
        <f t="shared" si="57"/>
        <v>7.5706618962432914</v>
      </c>
      <c r="AL245" s="30">
        <f t="shared" si="58"/>
        <v>88.618421052631575</v>
      </c>
      <c r="AM245" s="30">
        <f t="shared" si="59"/>
        <v>3</v>
      </c>
      <c r="AO245" s="30">
        <f t="shared" si="60"/>
        <v>25392</v>
      </c>
      <c r="AP245" s="30">
        <f t="shared" si="61"/>
        <v>2397</v>
      </c>
      <c r="AQ245" s="30">
        <f t="shared" si="62"/>
        <v>1136</v>
      </c>
    </row>
    <row r="246" spans="29:43" x14ac:dyDescent="0.15">
      <c r="AC246" s="30">
        <v>5</v>
      </c>
      <c r="AD246" s="30">
        <v>5</v>
      </c>
      <c r="AE246" s="30">
        <v>2</v>
      </c>
      <c r="AF246" s="30">
        <v>10</v>
      </c>
      <c r="AG246" s="30">
        <f t="shared" si="54"/>
        <v>13530</v>
      </c>
      <c r="AH246" s="30">
        <f t="shared" si="55"/>
        <v>4510</v>
      </c>
      <c r="AI246" s="30">
        <f t="shared" si="56"/>
        <v>2255</v>
      </c>
      <c r="AK246" s="30">
        <f t="shared" si="57"/>
        <v>7.5257854179016004</v>
      </c>
      <c r="AL246" s="30">
        <f t="shared" si="58"/>
        <v>95.281690140845072</v>
      </c>
      <c r="AM246" s="30">
        <f t="shared" si="59"/>
        <v>3</v>
      </c>
      <c r="AO246" s="30">
        <f t="shared" si="60"/>
        <v>25392</v>
      </c>
      <c r="AP246" s="30">
        <f t="shared" si="61"/>
        <v>2397</v>
      </c>
      <c r="AQ246" s="30">
        <f t="shared" si="62"/>
        <v>1136</v>
      </c>
    </row>
    <row r="247" spans="29:43" x14ac:dyDescent="0.15">
      <c r="AC247" s="30">
        <v>5</v>
      </c>
      <c r="AD247" s="30">
        <v>5</v>
      </c>
      <c r="AE247" s="30">
        <v>3</v>
      </c>
      <c r="AF247" s="30">
        <v>0</v>
      </c>
      <c r="AG247" s="30">
        <f t="shared" si="54"/>
        <v>14910</v>
      </c>
      <c r="AH247" s="30">
        <f t="shared" si="55"/>
        <v>4970</v>
      </c>
      <c r="AI247" s="30">
        <f t="shared" si="56"/>
        <v>2485</v>
      </c>
      <c r="AK247" s="30">
        <f t="shared" si="57"/>
        <v>6.6228482003129887</v>
      </c>
      <c r="AL247" s="30">
        <f t="shared" si="58"/>
        <v>-169.43181818181819</v>
      </c>
      <c r="AM247" s="30">
        <f t="shared" si="59"/>
        <v>3</v>
      </c>
      <c r="AO247" s="30">
        <f t="shared" si="60"/>
        <v>25392</v>
      </c>
      <c r="AP247" s="30">
        <f t="shared" si="61"/>
        <v>2397</v>
      </c>
      <c r="AQ247" s="30">
        <f t="shared" si="62"/>
        <v>1136</v>
      </c>
    </row>
    <row r="248" spans="29:43" x14ac:dyDescent="0.15">
      <c r="AC248" s="30">
        <v>5</v>
      </c>
      <c r="AD248" s="30">
        <v>5</v>
      </c>
      <c r="AE248" s="30">
        <v>3</v>
      </c>
      <c r="AF248" s="30">
        <v>1</v>
      </c>
      <c r="AG248" s="30">
        <f t="shared" si="54"/>
        <v>15000</v>
      </c>
      <c r="AH248" s="30">
        <f t="shared" si="55"/>
        <v>5000</v>
      </c>
      <c r="AI248" s="30">
        <f t="shared" si="56"/>
        <v>2500</v>
      </c>
      <c r="AK248" s="30">
        <f t="shared" si="57"/>
        <v>6.5714285714285712</v>
      </c>
      <c r="AL248" s="30">
        <f t="shared" si="58"/>
        <v>-145.63106796116506</v>
      </c>
      <c r="AM248" s="30">
        <f t="shared" si="59"/>
        <v>3</v>
      </c>
      <c r="AO248" s="30">
        <f t="shared" si="60"/>
        <v>25392</v>
      </c>
      <c r="AP248" s="30">
        <f t="shared" si="61"/>
        <v>2397</v>
      </c>
      <c r="AQ248" s="30">
        <f t="shared" si="62"/>
        <v>1136</v>
      </c>
    </row>
    <row r="249" spans="29:43" x14ac:dyDescent="0.15">
      <c r="AC249" s="30">
        <v>5</v>
      </c>
      <c r="AD249" s="30">
        <v>5</v>
      </c>
      <c r="AE249" s="30">
        <v>3</v>
      </c>
      <c r="AF249" s="30">
        <v>2</v>
      </c>
      <c r="AG249" s="30">
        <f t="shared" si="54"/>
        <v>15090</v>
      </c>
      <c r="AH249" s="30">
        <f t="shared" si="55"/>
        <v>5030</v>
      </c>
      <c r="AI249" s="30">
        <f t="shared" si="56"/>
        <v>2515</v>
      </c>
      <c r="AK249" s="30">
        <f t="shared" si="57"/>
        <v>6.5208012326656393</v>
      </c>
      <c r="AL249" s="30">
        <f t="shared" si="58"/>
        <v>-127.88135593220339</v>
      </c>
      <c r="AM249" s="30">
        <f t="shared" si="59"/>
        <v>3</v>
      </c>
      <c r="AO249" s="30">
        <f t="shared" si="60"/>
        <v>25392</v>
      </c>
      <c r="AP249" s="30">
        <f t="shared" si="61"/>
        <v>2397</v>
      </c>
      <c r="AQ249" s="30">
        <f t="shared" si="62"/>
        <v>1136</v>
      </c>
    </row>
    <row r="250" spans="29:43" x14ac:dyDescent="0.15">
      <c r="AC250" s="30">
        <v>5</v>
      </c>
      <c r="AD250" s="30">
        <v>5</v>
      </c>
      <c r="AE250" s="30">
        <v>3</v>
      </c>
      <c r="AF250" s="30">
        <v>3</v>
      </c>
      <c r="AG250" s="30">
        <f t="shared" si="54"/>
        <v>15180</v>
      </c>
      <c r="AH250" s="30">
        <f t="shared" si="55"/>
        <v>5060</v>
      </c>
      <c r="AI250" s="30">
        <f t="shared" si="56"/>
        <v>2530</v>
      </c>
      <c r="AK250" s="30">
        <f t="shared" si="57"/>
        <v>6.4709480122324159</v>
      </c>
      <c r="AL250" s="30">
        <f t="shared" si="58"/>
        <v>-114.13533834586467</v>
      </c>
      <c r="AM250" s="30">
        <f t="shared" si="59"/>
        <v>3</v>
      </c>
      <c r="AO250" s="30">
        <f t="shared" si="60"/>
        <v>25392</v>
      </c>
      <c r="AP250" s="30">
        <f t="shared" si="61"/>
        <v>2397</v>
      </c>
      <c r="AQ250" s="30">
        <f t="shared" si="62"/>
        <v>1136</v>
      </c>
    </row>
    <row r="251" spans="29:43" x14ac:dyDescent="0.15">
      <c r="AC251" s="30">
        <v>5</v>
      </c>
      <c r="AD251" s="30">
        <v>5</v>
      </c>
      <c r="AE251" s="30">
        <v>3</v>
      </c>
      <c r="AF251" s="30">
        <v>4</v>
      </c>
      <c r="AG251" s="30">
        <f t="shared" si="54"/>
        <v>15270</v>
      </c>
      <c r="AH251" s="30">
        <f t="shared" si="55"/>
        <v>5090</v>
      </c>
      <c r="AI251" s="30">
        <f t="shared" si="56"/>
        <v>2545</v>
      </c>
      <c r="AK251" s="30">
        <f t="shared" si="57"/>
        <v>6.4218512898330804</v>
      </c>
      <c r="AL251" s="30">
        <f t="shared" si="58"/>
        <v>-103.17567567567568</v>
      </c>
      <c r="AM251" s="30">
        <f t="shared" si="59"/>
        <v>3</v>
      </c>
      <c r="AO251" s="30">
        <f t="shared" si="60"/>
        <v>25392</v>
      </c>
      <c r="AP251" s="30">
        <f t="shared" si="61"/>
        <v>2397</v>
      </c>
      <c r="AQ251" s="30">
        <f t="shared" si="62"/>
        <v>1136</v>
      </c>
    </row>
    <row r="252" spans="29:43" x14ac:dyDescent="0.15">
      <c r="AC252" s="30">
        <v>5</v>
      </c>
      <c r="AD252" s="30">
        <v>5</v>
      </c>
      <c r="AE252" s="30">
        <v>3</v>
      </c>
      <c r="AF252" s="30">
        <v>5</v>
      </c>
      <c r="AG252" s="30">
        <f t="shared" si="54"/>
        <v>15360</v>
      </c>
      <c r="AH252" s="30">
        <f t="shared" si="55"/>
        <v>5120</v>
      </c>
      <c r="AI252" s="30">
        <f t="shared" si="56"/>
        <v>2560</v>
      </c>
      <c r="AK252" s="30">
        <f t="shared" si="57"/>
        <v>6.3734939759036147</v>
      </c>
      <c r="AL252" s="30">
        <f t="shared" si="58"/>
        <v>-94.233128834355824</v>
      </c>
      <c r="AM252" s="30">
        <f t="shared" si="59"/>
        <v>3</v>
      </c>
      <c r="AO252" s="30">
        <f t="shared" si="60"/>
        <v>25392</v>
      </c>
      <c r="AP252" s="30">
        <f t="shared" si="61"/>
        <v>2397</v>
      </c>
      <c r="AQ252" s="30">
        <f t="shared" si="62"/>
        <v>1136</v>
      </c>
    </row>
    <row r="253" spans="29:43" x14ac:dyDescent="0.15">
      <c r="AC253" s="30">
        <v>5</v>
      </c>
      <c r="AD253" s="30">
        <v>5</v>
      </c>
      <c r="AE253" s="30">
        <v>3</v>
      </c>
      <c r="AF253" s="30">
        <v>6</v>
      </c>
      <c r="AG253" s="30">
        <f t="shared" si="54"/>
        <v>15450</v>
      </c>
      <c r="AH253" s="30">
        <f t="shared" si="55"/>
        <v>5150</v>
      </c>
      <c r="AI253" s="30">
        <f t="shared" si="56"/>
        <v>2575</v>
      </c>
      <c r="AK253" s="30">
        <f t="shared" si="57"/>
        <v>6.3258594917787745</v>
      </c>
      <c r="AL253" s="30">
        <f t="shared" si="58"/>
        <v>-86.797752808988761</v>
      </c>
      <c r="AM253" s="30">
        <f t="shared" si="59"/>
        <v>3</v>
      </c>
      <c r="AO253" s="30">
        <f t="shared" si="60"/>
        <v>25392</v>
      </c>
      <c r="AP253" s="30">
        <f t="shared" si="61"/>
        <v>2397</v>
      </c>
      <c r="AQ253" s="30">
        <f t="shared" si="62"/>
        <v>1136</v>
      </c>
    </row>
    <row r="254" spans="29:43" x14ac:dyDescent="0.15">
      <c r="AC254" s="30">
        <v>5</v>
      </c>
      <c r="AD254" s="30">
        <v>5</v>
      </c>
      <c r="AE254" s="30">
        <v>3</v>
      </c>
      <c r="AF254" s="30">
        <v>7</v>
      </c>
      <c r="AG254" s="30">
        <f t="shared" si="54"/>
        <v>15540</v>
      </c>
      <c r="AH254" s="30">
        <f t="shared" si="55"/>
        <v>5180</v>
      </c>
      <c r="AI254" s="30">
        <f t="shared" si="56"/>
        <v>2590</v>
      </c>
      <c r="AK254" s="30">
        <f t="shared" si="57"/>
        <v>6.2789317507418394</v>
      </c>
      <c r="AL254" s="30">
        <f t="shared" si="58"/>
        <v>-80.518134715025909</v>
      </c>
      <c r="AM254" s="30">
        <f t="shared" si="59"/>
        <v>3</v>
      </c>
      <c r="AO254" s="30">
        <f t="shared" si="60"/>
        <v>25392</v>
      </c>
      <c r="AP254" s="30">
        <f t="shared" si="61"/>
        <v>2397</v>
      </c>
      <c r="AQ254" s="30">
        <f t="shared" si="62"/>
        <v>1136</v>
      </c>
    </row>
    <row r="255" spans="29:43" x14ac:dyDescent="0.15">
      <c r="AC255" s="30">
        <v>5</v>
      </c>
      <c r="AD255" s="30">
        <v>5</v>
      </c>
      <c r="AE255" s="30">
        <v>3</v>
      </c>
      <c r="AF255" s="30">
        <v>8</v>
      </c>
      <c r="AG255" s="30">
        <f t="shared" si="54"/>
        <v>15630</v>
      </c>
      <c r="AH255" s="30">
        <f t="shared" si="55"/>
        <v>5210</v>
      </c>
      <c r="AI255" s="30">
        <f t="shared" si="56"/>
        <v>2605</v>
      </c>
      <c r="AK255" s="30">
        <f t="shared" si="57"/>
        <v>6.2326951399116348</v>
      </c>
      <c r="AL255" s="30">
        <f t="shared" si="58"/>
        <v>-75.144230769230774</v>
      </c>
      <c r="AM255" s="30">
        <f t="shared" si="59"/>
        <v>3</v>
      </c>
      <c r="AO255" s="30">
        <f t="shared" si="60"/>
        <v>25392</v>
      </c>
      <c r="AP255" s="30">
        <f t="shared" si="61"/>
        <v>2397</v>
      </c>
      <c r="AQ255" s="30">
        <f t="shared" si="62"/>
        <v>1136</v>
      </c>
    </row>
    <row r="256" spans="29:43" x14ac:dyDescent="0.15">
      <c r="AC256" s="30">
        <v>5</v>
      </c>
      <c r="AD256" s="30">
        <v>5</v>
      </c>
      <c r="AE256" s="30">
        <v>3</v>
      </c>
      <c r="AF256" s="30">
        <v>9</v>
      </c>
      <c r="AG256" s="30">
        <f t="shared" si="54"/>
        <v>15720</v>
      </c>
      <c r="AH256" s="30">
        <f t="shared" si="55"/>
        <v>5240</v>
      </c>
      <c r="AI256" s="30">
        <f t="shared" si="56"/>
        <v>2620</v>
      </c>
      <c r="AK256" s="30">
        <f t="shared" si="57"/>
        <v>6.1871345029239766</v>
      </c>
      <c r="AL256" s="30">
        <f t="shared" si="58"/>
        <v>-70.493273542600903</v>
      </c>
      <c r="AM256" s="30">
        <f t="shared" si="59"/>
        <v>3</v>
      </c>
      <c r="AO256" s="30">
        <f t="shared" si="60"/>
        <v>25392</v>
      </c>
      <c r="AP256" s="30">
        <f t="shared" si="61"/>
        <v>2397</v>
      </c>
      <c r="AQ256" s="30">
        <f t="shared" si="62"/>
        <v>1136</v>
      </c>
    </row>
    <row r="257" spans="29:43" x14ac:dyDescent="0.15">
      <c r="AC257" s="30">
        <v>5</v>
      </c>
      <c r="AD257" s="30">
        <v>5</v>
      </c>
      <c r="AE257" s="30">
        <v>3</v>
      </c>
      <c r="AF257" s="30">
        <v>10</v>
      </c>
      <c r="AG257" s="30">
        <f t="shared" si="54"/>
        <v>15810</v>
      </c>
      <c r="AH257" s="30">
        <f t="shared" si="55"/>
        <v>5270</v>
      </c>
      <c r="AI257" s="30">
        <f t="shared" si="56"/>
        <v>2635</v>
      </c>
      <c r="AK257" s="30">
        <f t="shared" si="57"/>
        <v>6.1422351233671986</v>
      </c>
      <c r="AL257" s="30">
        <f t="shared" si="58"/>
        <v>-66.428571428571431</v>
      </c>
      <c r="AM257" s="30">
        <f t="shared" si="59"/>
        <v>3</v>
      </c>
      <c r="AO257" s="30">
        <f t="shared" si="60"/>
        <v>25392</v>
      </c>
      <c r="AP257" s="30">
        <f t="shared" si="61"/>
        <v>2397</v>
      </c>
      <c r="AQ257" s="30">
        <f t="shared" si="62"/>
        <v>1136</v>
      </c>
    </row>
    <row r="258" spans="29:43" x14ac:dyDescent="0.15">
      <c r="AC258" s="30">
        <v>5</v>
      </c>
      <c r="AD258" s="30">
        <v>5</v>
      </c>
      <c r="AE258" s="30">
        <v>4</v>
      </c>
      <c r="AF258" s="30">
        <v>0</v>
      </c>
      <c r="AG258" s="30">
        <f t="shared" si="54"/>
        <v>16890</v>
      </c>
      <c r="AH258" s="30">
        <f t="shared" si="55"/>
        <v>5630</v>
      </c>
      <c r="AI258" s="30">
        <f t="shared" si="56"/>
        <v>2815</v>
      </c>
      <c r="AK258" s="30">
        <f t="shared" si="57"/>
        <v>5.6502002670226972</v>
      </c>
      <c r="AL258" s="30">
        <f t="shared" si="58"/>
        <v>-40.406698564593299</v>
      </c>
      <c r="AM258" s="30">
        <f t="shared" si="59"/>
        <v>3</v>
      </c>
      <c r="AO258" s="30">
        <f t="shared" si="60"/>
        <v>25392</v>
      </c>
      <c r="AP258" s="30">
        <f t="shared" si="61"/>
        <v>2397</v>
      </c>
      <c r="AQ258" s="30">
        <f t="shared" si="62"/>
        <v>1136</v>
      </c>
    </row>
    <row r="259" spans="29:43" x14ac:dyDescent="0.15">
      <c r="AC259" s="30">
        <v>5</v>
      </c>
      <c r="AD259" s="30">
        <v>5</v>
      </c>
      <c r="AE259" s="30">
        <v>4</v>
      </c>
      <c r="AF259" s="30">
        <v>1</v>
      </c>
      <c r="AG259" s="30">
        <f t="shared" si="54"/>
        <v>17010</v>
      </c>
      <c r="AH259" s="30">
        <f t="shared" si="55"/>
        <v>5670</v>
      </c>
      <c r="AI259" s="30">
        <f t="shared" si="56"/>
        <v>2835</v>
      </c>
      <c r="AK259" s="30">
        <f t="shared" si="57"/>
        <v>5.6003528892809884</v>
      </c>
      <c r="AL259" s="30">
        <f t="shared" si="58"/>
        <v>-38.835616438356162</v>
      </c>
      <c r="AM259" s="30">
        <f t="shared" si="59"/>
        <v>3</v>
      </c>
      <c r="AO259" s="30">
        <f t="shared" si="60"/>
        <v>25392</v>
      </c>
      <c r="AP259" s="30">
        <f t="shared" si="61"/>
        <v>2397</v>
      </c>
      <c r="AQ259" s="30">
        <f t="shared" si="62"/>
        <v>1136</v>
      </c>
    </row>
    <row r="260" spans="29:43" x14ac:dyDescent="0.15">
      <c r="AC260" s="30">
        <v>5</v>
      </c>
      <c r="AD260" s="30">
        <v>5</v>
      </c>
      <c r="AE260" s="30">
        <v>4</v>
      </c>
      <c r="AF260" s="30">
        <v>2</v>
      </c>
      <c r="AG260" s="30">
        <f t="shared" si="54"/>
        <v>17130</v>
      </c>
      <c r="AH260" s="30">
        <f t="shared" si="55"/>
        <v>5710</v>
      </c>
      <c r="AI260" s="30">
        <f t="shared" si="56"/>
        <v>2855</v>
      </c>
      <c r="AK260" s="30">
        <f t="shared" si="57"/>
        <v>5.5513773502404895</v>
      </c>
      <c r="AL260" s="30">
        <f t="shared" si="58"/>
        <v>-37.401746724890828</v>
      </c>
      <c r="AM260" s="30">
        <f t="shared" si="59"/>
        <v>3</v>
      </c>
      <c r="AO260" s="30">
        <f t="shared" si="60"/>
        <v>25392</v>
      </c>
      <c r="AP260" s="30">
        <f t="shared" si="61"/>
        <v>2397</v>
      </c>
      <c r="AQ260" s="30">
        <f t="shared" si="62"/>
        <v>1136</v>
      </c>
    </row>
    <row r="261" spans="29:43" x14ac:dyDescent="0.15">
      <c r="AC261" s="30">
        <v>5</v>
      </c>
      <c r="AD261" s="30">
        <v>5</v>
      </c>
      <c r="AE261" s="30">
        <v>4</v>
      </c>
      <c r="AF261" s="30">
        <v>3</v>
      </c>
      <c r="AG261" s="30">
        <f t="shared" si="54"/>
        <v>17250</v>
      </c>
      <c r="AH261" s="30">
        <f t="shared" si="55"/>
        <v>5750</v>
      </c>
      <c r="AI261" s="30">
        <f t="shared" si="56"/>
        <v>2875</v>
      </c>
      <c r="AK261" s="30">
        <f t="shared" si="57"/>
        <v>5.5032509752925876</v>
      </c>
      <c r="AL261" s="30">
        <f t="shared" si="58"/>
        <v>-36.087866108786613</v>
      </c>
      <c r="AM261" s="30">
        <f t="shared" si="59"/>
        <v>3</v>
      </c>
      <c r="AO261" s="30">
        <f t="shared" si="60"/>
        <v>25392</v>
      </c>
      <c r="AP261" s="30">
        <f t="shared" si="61"/>
        <v>2397</v>
      </c>
      <c r="AQ261" s="30">
        <f t="shared" si="62"/>
        <v>1136</v>
      </c>
    </row>
    <row r="262" spans="29:43" x14ac:dyDescent="0.15">
      <c r="AC262" s="30">
        <v>5</v>
      </c>
      <c r="AD262" s="30">
        <v>5</v>
      </c>
      <c r="AE262" s="30">
        <v>4</v>
      </c>
      <c r="AF262" s="30">
        <v>4</v>
      </c>
      <c r="AG262" s="30">
        <f t="shared" ref="AG262:AG325" si="63">1020+180*AC262+7050+AE262*(AD262*420-120)+AE262*AF262*30</f>
        <v>17370</v>
      </c>
      <c r="AH262" s="30">
        <f t="shared" ref="AH262:AH325" si="64">340+60*AC262+2350+AE262*(AD262*140-40)+AE262*AF262*10</f>
        <v>5790</v>
      </c>
      <c r="AI262" s="30">
        <f t="shared" ref="AI262:AI325" si="65">170+30*AC262+1175+AE262*(AD262*70-20)+AE262*AF262*5</f>
        <v>2895</v>
      </c>
      <c r="AK262" s="30">
        <f t="shared" ref="AK262:AK325" si="66">VLOOKUP(IF(MOD(AC262,2)=0,AC262/2,(AC262+1)/2),B:F,5,FALSE)/(AH262-VLOOKUP(IF(MOD(AC262,2)=0,AC262/2,(AC262+1)/2),B:F,4,FALSE))</f>
        <v>5.4559518693596907</v>
      </c>
      <c r="AL262" s="30">
        <f t="shared" ref="AL262:AL325" si="67">AG262/(VLOOKUP(IF(MOD(AC262,2)=0,AC262/2,(AC262+1)/2),B:F,3,FALSE)-AI262)</f>
        <v>-34.879518072289159</v>
      </c>
      <c r="AM262" s="30">
        <f t="shared" ref="AM262:AM325" si="68">IF(MOD(AC262,2)=0,AC262/2,(AC262+1)/2)</f>
        <v>3</v>
      </c>
      <c r="AO262" s="30">
        <f t="shared" ref="AO262:AO325" si="69">VLOOKUP(IF(MOD(AC262,2)=0,AC262/2,(AC262+1)/2),B:F,5,FALSE)</f>
        <v>25392</v>
      </c>
      <c r="AP262" s="30">
        <f t="shared" ref="AP262:AP325" si="70">VLOOKUP(IF(MOD(AC262,2)=0,AC262/2,(AC262+1)/2),B:E,3,FALSE)</f>
        <v>2397</v>
      </c>
      <c r="AQ262" s="30">
        <f t="shared" ref="AQ262:AQ325" si="71">VLOOKUP(IF(MOD(AC262,2)=0,AC262/2,(AC262+1)/2),B:F,4,FALSE)</f>
        <v>1136</v>
      </c>
    </row>
    <row r="263" spans="29:43" x14ac:dyDescent="0.15">
      <c r="AC263" s="30">
        <v>5</v>
      </c>
      <c r="AD263" s="30">
        <v>5</v>
      </c>
      <c r="AE263" s="30">
        <v>4</v>
      </c>
      <c r="AF263" s="30">
        <v>5</v>
      </c>
      <c r="AG263" s="30">
        <f t="shared" si="63"/>
        <v>17490</v>
      </c>
      <c r="AH263" s="30">
        <f t="shared" si="64"/>
        <v>5830</v>
      </c>
      <c r="AI263" s="30">
        <f t="shared" si="65"/>
        <v>2915</v>
      </c>
      <c r="AK263" s="30">
        <f t="shared" si="66"/>
        <v>5.4094588836812951</v>
      </c>
      <c r="AL263" s="30">
        <f t="shared" si="67"/>
        <v>-33.764478764478767</v>
      </c>
      <c r="AM263" s="30">
        <f t="shared" si="68"/>
        <v>3</v>
      </c>
      <c r="AO263" s="30">
        <f t="shared" si="69"/>
        <v>25392</v>
      </c>
      <c r="AP263" s="30">
        <f t="shared" si="70"/>
        <v>2397</v>
      </c>
      <c r="AQ263" s="30">
        <f t="shared" si="71"/>
        <v>1136</v>
      </c>
    </row>
    <row r="264" spans="29:43" x14ac:dyDescent="0.15">
      <c r="AC264" s="30">
        <v>5</v>
      </c>
      <c r="AD264" s="30">
        <v>5</v>
      </c>
      <c r="AE264" s="30">
        <v>4</v>
      </c>
      <c r="AF264" s="30">
        <v>6</v>
      </c>
      <c r="AG264" s="30">
        <f t="shared" si="63"/>
        <v>17610</v>
      </c>
      <c r="AH264" s="30">
        <f t="shared" si="64"/>
        <v>5870</v>
      </c>
      <c r="AI264" s="30">
        <f t="shared" si="65"/>
        <v>2935</v>
      </c>
      <c r="AK264" s="30">
        <f t="shared" si="66"/>
        <v>5.3637515842839036</v>
      </c>
      <c r="AL264" s="30">
        <f t="shared" si="67"/>
        <v>-32.732342007434944</v>
      </c>
      <c r="AM264" s="30">
        <f t="shared" si="68"/>
        <v>3</v>
      </c>
      <c r="AO264" s="30">
        <f t="shared" si="69"/>
        <v>25392</v>
      </c>
      <c r="AP264" s="30">
        <f t="shared" si="70"/>
        <v>2397</v>
      </c>
      <c r="AQ264" s="30">
        <f t="shared" si="71"/>
        <v>1136</v>
      </c>
    </row>
    <row r="265" spans="29:43" x14ac:dyDescent="0.15">
      <c r="AC265" s="30">
        <v>5</v>
      </c>
      <c r="AD265" s="30">
        <v>5</v>
      </c>
      <c r="AE265" s="30">
        <v>4</v>
      </c>
      <c r="AF265" s="30">
        <v>7</v>
      </c>
      <c r="AG265" s="30">
        <f t="shared" si="63"/>
        <v>17730</v>
      </c>
      <c r="AH265" s="30">
        <f t="shared" si="64"/>
        <v>5910</v>
      </c>
      <c r="AI265" s="30">
        <f t="shared" si="65"/>
        <v>2955</v>
      </c>
      <c r="AK265" s="30">
        <f t="shared" si="66"/>
        <v>5.3188102220360287</v>
      </c>
      <c r="AL265" s="30">
        <f t="shared" si="67"/>
        <v>-31.774193548387096</v>
      </c>
      <c r="AM265" s="30">
        <f t="shared" si="68"/>
        <v>3</v>
      </c>
      <c r="AO265" s="30">
        <f t="shared" si="69"/>
        <v>25392</v>
      </c>
      <c r="AP265" s="30">
        <f t="shared" si="70"/>
        <v>2397</v>
      </c>
      <c r="AQ265" s="30">
        <f t="shared" si="71"/>
        <v>1136</v>
      </c>
    </row>
    <row r="266" spans="29:43" x14ac:dyDescent="0.15">
      <c r="AC266" s="30">
        <v>5</v>
      </c>
      <c r="AD266" s="30">
        <v>5</v>
      </c>
      <c r="AE266" s="30">
        <v>4</v>
      </c>
      <c r="AF266" s="30">
        <v>8</v>
      </c>
      <c r="AG266" s="30">
        <f t="shared" si="63"/>
        <v>17850</v>
      </c>
      <c r="AH266" s="30">
        <f t="shared" si="64"/>
        <v>5950</v>
      </c>
      <c r="AI266" s="30">
        <f t="shared" si="65"/>
        <v>2975</v>
      </c>
      <c r="AK266" s="30">
        <f t="shared" si="66"/>
        <v>5.274615704196095</v>
      </c>
      <c r="AL266" s="30">
        <f t="shared" si="67"/>
        <v>-30.882352941176471</v>
      </c>
      <c r="AM266" s="30">
        <f t="shared" si="68"/>
        <v>3</v>
      </c>
      <c r="AO266" s="30">
        <f t="shared" si="69"/>
        <v>25392</v>
      </c>
      <c r="AP266" s="30">
        <f t="shared" si="70"/>
        <v>2397</v>
      </c>
      <c r="AQ266" s="30">
        <f t="shared" si="71"/>
        <v>1136</v>
      </c>
    </row>
    <row r="267" spans="29:43" x14ac:dyDescent="0.15">
      <c r="AC267" s="30">
        <v>5</v>
      </c>
      <c r="AD267" s="30">
        <v>5</v>
      </c>
      <c r="AE267" s="30">
        <v>4</v>
      </c>
      <c r="AF267" s="30">
        <v>9</v>
      </c>
      <c r="AG267" s="30">
        <f t="shared" si="63"/>
        <v>17970</v>
      </c>
      <c r="AH267" s="30">
        <f t="shared" si="64"/>
        <v>5990</v>
      </c>
      <c r="AI267" s="30">
        <f t="shared" si="65"/>
        <v>2995</v>
      </c>
      <c r="AK267" s="30">
        <f t="shared" si="66"/>
        <v>5.2311495673671198</v>
      </c>
      <c r="AL267" s="30">
        <f t="shared" si="67"/>
        <v>-30.050167224080269</v>
      </c>
      <c r="AM267" s="30">
        <f t="shared" si="68"/>
        <v>3</v>
      </c>
      <c r="AO267" s="30">
        <f t="shared" si="69"/>
        <v>25392</v>
      </c>
      <c r="AP267" s="30">
        <f t="shared" si="70"/>
        <v>2397</v>
      </c>
      <c r="AQ267" s="30">
        <f t="shared" si="71"/>
        <v>1136</v>
      </c>
    </row>
    <row r="268" spans="29:43" x14ac:dyDescent="0.15">
      <c r="AC268" s="30">
        <v>5</v>
      </c>
      <c r="AD268" s="30">
        <v>5</v>
      </c>
      <c r="AE268" s="30">
        <v>4</v>
      </c>
      <c r="AF268" s="30">
        <v>10</v>
      </c>
      <c r="AG268" s="30">
        <f t="shared" si="63"/>
        <v>18090</v>
      </c>
      <c r="AH268" s="30">
        <f t="shared" si="64"/>
        <v>6030</v>
      </c>
      <c r="AI268" s="30">
        <f t="shared" si="65"/>
        <v>3015</v>
      </c>
      <c r="AK268" s="30">
        <f t="shared" si="66"/>
        <v>5.1883939517776874</v>
      </c>
      <c r="AL268" s="30">
        <f t="shared" si="67"/>
        <v>-29.271844660194176</v>
      </c>
      <c r="AM268" s="30">
        <f t="shared" si="68"/>
        <v>3</v>
      </c>
      <c r="AO268" s="30">
        <f t="shared" si="69"/>
        <v>25392</v>
      </c>
      <c r="AP268" s="30">
        <f t="shared" si="70"/>
        <v>2397</v>
      </c>
      <c r="AQ268" s="30">
        <f t="shared" si="71"/>
        <v>1136</v>
      </c>
    </row>
    <row r="269" spans="29:43" x14ac:dyDescent="0.15">
      <c r="AC269" s="30">
        <v>5</v>
      </c>
      <c r="AD269" s="30">
        <v>5</v>
      </c>
      <c r="AE269" s="30">
        <v>5</v>
      </c>
      <c r="AF269" s="30">
        <v>0</v>
      </c>
      <c r="AG269" s="30">
        <f t="shared" si="63"/>
        <v>18870</v>
      </c>
      <c r="AH269" s="30">
        <f t="shared" si="64"/>
        <v>6290</v>
      </c>
      <c r="AI269" s="30">
        <f t="shared" si="65"/>
        <v>3145</v>
      </c>
      <c r="AK269" s="30">
        <f t="shared" si="66"/>
        <v>4.9266589057043078</v>
      </c>
      <c r="AL269" s="30">
        <f t="shared" si="67"/>
        <v>-25.227272727272727</v>
      </c>
      <c r="AM269" s="30">
        <f t="shared" si="68"/>
        <v>3</v>
      </c>
      <c r="AO269" s="30">
        <f t="shared" si="69"/>
        <v>25392</v>
      </c>
      <c r="AP269" s="30">
        <f t="shared" si="70"/>
        <v>2397</v>
      </c>
      <c r="AQ269" s="30">
        <f t="shared" si="71"/>
        <v>1136</v>
      </c>
    </row>
    <row r="270" spans="29:43" x14ac:dyDescent="0.15">
      <c r="AC270" s="30">
        <v>5</v>
      </c>
      <c r="AD270" s="30">
        <v>5</v>
      </c>
      <c r="AE270" s="30">
        <v>5</v>
      </c>
      <c r="AF270" s="30">
        <v>1</v>
      </c>
      <c r="AG270" s="30">
        <f t="shared" si="63"/>
        <v>19020</v>
      </c>
      <c r="AH270" s="30">
        <f t="shared" si="64"/>
        <v>6340</v>
      </c>
      <c r="AI270" s="30">
        <f t="shared" si="65"/>
        <v>3170</v>
      </c>
      <c r="AK270" s="30">
        <f t="shared" si="66"/>
        <v>4.8793235972328981</v>
      </c>
      <c r="AL270" s="30">
        <f t="shared" si="67"/>
        <v>-24.60543337645537</v>
      </c>
      <c r="AM270" s="30">
        <f t="shared" si="68"/>
        <v>3</v>
      </c>
      <c r="AO270" s="30">
        <f t="shared" si="69"/>
        <v>25392</v>
      </c>
      <c r="AP270" s="30">
        <f t="shared" si="70"/>
        <v>2397</v>
      </c>
      <c r="AQ270" s="30">
        <f t="shared" si="71"/>
        <v>1136</v>
      </c>
    </row>
    <row r="271" spans="29:43" x14ac:dyDescent="0.15">
      <c r="AC271" s="30">
        <v>5</v>
      </c>
      <c r="AD271" s="30">
        <v>5</v>
      </c>
      <c r="AE271" s="30">
        <v>5</v>
      </c>
      <c r="AF271" s="30">
        <v>2</v>
      </c>
      <c r="AG271" s="30">
        <f t="shared" si="63"/>
        <v>19170</v>
      </c>
      <c r="AH271" s="30">
        <f t="shared" si="64"/>
        <v>6390</v>
      </c>
      <c r="AI271" s="30">
        <f t="shared" si="65"/>
        <v>3195</v>
      </c>
      <c r="AK271" s="30">
        <f t="shared" si="66"/>
        <v>4.832889227255424</v>
      </c>
      <c r="AL271" s="30">
        <f t="shared" si="67"/>
        <v>-24.022556390977442</v>
      </c>
      <c r="AM271" s="30">
        <f t="shared" si="68"/>
        <v>3</v>
      </c>
      <c r="AO271" s="30">
        <f t="shared" si="69"/>
        <v>25392</v>
      </c>
      <c r="AP271" s="30">
        <f t="shared" si="70"/>
        <v>2397</v>
      </c>
      <c r="AQ271" s="30">
        <f t="shared" si="71"/>
        <v>1136</v>
      </c>
    </row>
    <row r="272" spans="29:43" x14ac:dyDescent="0.15">
      <c r="AC272" s="30">
        <v>5</v>
      </c>
      <c r="AD272" s="30">
        <v>5</v>
      </c>
      <c r="AE272" s="30">
        <v>5</v>
      </c>
      <c r="AF272" s="30">
        <v>3</v>
      </c>
      <c r="AG272" s="30">
        <f t="shared" si="63"/>
        <v>19320</v>
      </c>
      <c r="AH272" s="30">
        <f t="shared" si="64"/>
        <v>6440</v>
      </c>
      <c r="AI272" s="30">
        <f t="shared" si="65"/>
        <v>3220</v>
      </c>
      <c r="AK272" s="30">
        <f t="shared" si="66"/>
        <v>4.7873303167420813</v>
      </c>
      <c r="AL272" s="30">
        <f t="shared" si="67"/>
        <v>-23.475091130012149</v>
      </c>
      <c r="AM272" s="30">
        <f t="shared" si="68"/>
        <v>3</v>
      </c>
      <c r="AO272" s="30">
        <f t="shared" si="69"/>
        <v>25392</v>
      </c>
      <c r="AP272" s="30">
        <f t="shared" si="70"/>
        <v>2397</v>
      </c>
      <c r="AQ272" s="30">
        <f t="shared" si="71"/>
        <v>1136</v>
      </c>
    </row>
    <row r="273" spans="29:43" x14ac:dyDescent="0.15">
      <c r="AC273" s="30">
        <v>5</v>
      </c>
      <c r="AD273" s="30">
        <v>5</v>
      </c>
      <c r="AE273" s="30">
        <v>5</v>
      </c>
      <c r="AF273" s="30">
        <v>4</v>
      </c>
      <c r="AG273" s="30">
        <f t="shared" si="63"/>
        <v>19470</v>
      </c>
      <c r="AH273" s="30">
        <f t="shared" si="64"/>
        <v>6490</v>
      </c>
      <c r="AI273" s="30">
        <f t="shared" si="65"/>
        <v>3245</v>
      </c>
      <c r="AK273" s="30">
        <f t="shared" si="66"/>
        <v>4.7426223384385509</v>
      </c>
      <c r="AL273" s="30">
        <f t="shared" si="67"/>
        <v>-22.959905660377359</v>
      </c>
      <c r="AM273" s="30">
        <f t="shared" si="68"/>
        <v>3</v>
      </c>
      <c r="AO273" s="30">
        <f t="shared" si="69"/>
        <v>25392</v>
      </c>
      <c r="AP273" s="30">
        <f t="shared" si="70"/>
        <v>2397</v>
      </c>
      <c r="AQ273" s="30">
        <f t="shared" si="71"/>
        <v>1136</v>
      </c>
    </row>
    <row r="274" spans="29:43" x14ac:dyDescent="0.15">
      <c r="AC274" s="30">
        <v>5</v>
      </c>
      <c r="AD274" s="30">
        <v>5</v>
      </c>
      <c r="AE274" s="30">
        <v>5</v>
      </c>
      <c r="AF274" s="30">
        <v>5</v>
      </c>
      <c r="AG274" s="30">
        <f t="shared" si="63"/>
        <v>19620</v>
      </c>
      <c r="AH274" s="30">
        <f t="shared" si="64"/>
        <v>6540</v>
      </c>
      <c r="AI274" s="30">
        <f t="shared" si="65"/>
        <v>3270</v>
      </c>
      <c r="AK274" s="30">
        <f t="shared" si="66"/>
        <v>4.6987416728349372</v>
      </c>
      <c r="AL274" s="30">
        <f t="shared" si="67"/>
        <v>-22.47422680412371</v>
      </c>
      <c r="AM274" s="30">
        <f t="shared" si="68"/>
        <v>3</v>
      </c>
      <c r="AO274" s="30">
        <f t="shared" si="69"/>
        <v>25392</v>
      </c>
      <c r="AP274" s="30">
        <f t="shared" si="70"/>
        <v>2397</v>
      </c>
      <c r="AQ274" s="30">
        <f t="shared" si="71"/>
        <v>1136</v>
      </c>
    </row>
    <row r="275" spans="29:43" x14ac:dyDescent="0.15">
      <c r="AC275" s="30">
        <v>5</v>
      </c>
      <c r="AD275" s="30">
        <v>5</v>
      </c>
      <c r="AE275" s="30">
        <v>5</v>
      </c>
      <c r="AF275" s="30">
        <v>6</v>
      </c>
      <c r="AG275" s="30">
        <f t="shared" si="63"/>
        <v>19770</v>
      </c>
      <c r="AH275" s="30">
        <f t="shared" si="64"/>
        <v>6590</v>
      </c>
      <c r="AI275" s="30">
        <f t="shared" si="65"/>
        <v>3295</v>
      </c>
      <c r="AK275" s="30">
        <f t="shared" si="66"/>
        <v>4.6556655665566558</v>
      </c>
      <c r="AL275" s="30">
        <f t="shared" si="67"/>
        <v>-22.015590200445434</v>
      </c>
      <c r="AM275" s="30">
        <f t="shared" si="68"/>
        <v>3</v>
      </c>
      <c r="AO275" s="30">
        <f t="shared" si="69"/>
        <v>25392</v>
      </c>
      <c r="AP275" s="30">
        <f t="shared" si="70"/>
        <v>2397</v>
      </c>
      <c r="AQ275" s="30">
        <f t="shared" si="71"/>
        <v>1136</v>
      </c>
    </row>
    <row r="276" spans="29:43" x14ac:dyDescent="0.15">
      <c r="AC276" s="30">
        <v>5</v>
      </c>
      <c r="AD276" s="30">
        <v>5</v>
      </c>
      <c r="AE276" s="30">
        <v>5</v>
      </c>
      <c r="AF276" s="30">
        <v>7</v>
      </c>
      <c r="AG276" s="30">
        <f t="shared" si="63"/>
        <v>19920</v>
      </c>
      <c r="AH276" s="30">
        <f t="shared" si="64"/>
        <v>6640</v>
      </c>
      <c r="AI276" s="30">
        <f t="shared" si="65"/>
        <v>3320</v>
      </c>
      <c r="AK276" s="30">
        <f t="shared" si="66"/>
        <v>4.6133720930232558</v>
      </c>
      <c r="AL276" s="30">
        <f t="shared" si="67"/>
        <v>-21.581798483206935</v>
      </c>
      <c r="AM276" s="30">
        <f t="shared" si="68"/>
        <v>3</v>
      </c>
      <c r="AO276" s="30">
        <f t="shared" si="69"/>
        <v>25392</v>
      </c>
      <c r="AP276" s="30">
        <f t="shared" si="70"/>
        <v>2397</v>
      </c>
      <c r="AQ276" s="30">
        <f t="shared" si="71"/>
        <v>1136</v>
      </c>
    </row>
    <row r="277" spans="29:43" x14ac:dyDescent="0.15">
      <c r="AC277" s="30">
        <v>5</v>
      </c>
      <c r="AD277" s="30">
        <v>5</v>
      </c>
      <c r="AE277" s="30">
        <v>5</v>
      </c>
      <c r="AF277" s="30">
        <v>8</v>
      </c>
      <c r="AG277" s="30">
        <f t="shared" si="63"/>
        <v>20070</v>
      </c>
      <c r="AH277" s="30">
        <f t="shared" si="64"/>
        <v>6690</v>
      </c>
      <c r="AI277" s="30">
        <f t="shared" si="65"/>
        <v>3345</v>
      </c>
      <c r="AK277" s="30">
        <f t="shared" si="66"/>
        <v>4.5718401152322654</v>
      </c>
      <c r="AL277" s="30">
        <f t="shared" si="67"/>
        <v>-21.170886075949365</v>
      </c>
      <c r="AM277" s="30">
        <f t="shared" si="68"/>
        <v>3</v>
      </c>
      <c r="AO277" s="30">
        <f t="shared" si="69"/>
        <v>25392</v>
      </c>
      <c r="AP277" s="30">
        <f t="shared" si="70"/>
        <v>2397</v>
      </c>
      <c r="AQ277" s="30">
        <f t="shared" si="71"/>
        <v>1136</v>
      </c>
    </row>
    <row r="278" spans="29:43" x14ac:dyDescent="0.15">
      <c r="AC278" s="30">
        <v>5</v>
      </c>
      <c r="AD278" s="30">
        <v>5</v>
      </c>
      <c r="AE278" s="30">
        <v>5</v>
      </c>
      <c r="AF278" s="30">
        <v>9</v>
      </c>
      <c r="AG278" s="30">
        <f t="shared" si="63"/>
        <v>20220</v>
      </c>
      <c r="AH278" s="30">
        <f t="shared" si="64"/>
        <v>6740</v>
      </c>
      <c r="AI278" s="30">
        <f t="shared" si="65"/>
        <v>3370</v>
      </c>
      <c r="AK278" s="30">
        <f t="shared" si="66"/>
        <v>4.5310492505353315</v>
      </c>
      <c r="AL278" s="30">
        <f t="shared" si="67"/>
        <v>-20.78108941418294</v>
      </c>
      <c r="AM278" s="30">
        <f t="shared" si="68"/>
        <v>3</v>
      </c>
      <c r="AO278" s="30">
        <f t="shared" si="69"/>
        <v>25392</v>
      </c>
      <c r="AP278" s="30">
        <f t="shared" si="70"/>
        <v>2397</v>
      </c>
      <c r="AQ278" s="30">
        <f t="shared" si="71"/>
        <v>1136</v>
      </c>
    </row>
    <row r="279" spans="29:43" x14ac:dyDescent="0.15">
      <c r="AC279" s="30">
        <v>5</v>
      </c>
      <c r="AD279" s="30">
        <v>5</v>
      </c>
      <c r="AE279" s="30">
        <v>5</v>
      </c>
      <c r="AF279" s="30">
        <v>10</v>
      </c>
      <c r="AG279" s="30">
        <f t="shared" si="63"/>
        <v>20370</v>
      </c>
      <c r="AH279" s="30">
        <f t="shared" si="64"/>
        <v>6790</v>
      </c>
      <c r="AI279" s="30">
        <f t="shared" si="65"/>
        <v>3395</v>
      </c>
      <c r="AK279" s="30">
        <f t="shared" si="66"/>
        <v>4.4909798372833389</v>
      </c>
      <c r="AL279" s="30">
        <f t="shared" si="67"/>
        <v>-20.410821643286575</v>
      </c>
      <c r="AM279" s="30">
        <f t="shared" si="68"/>
        <v>3</v>
      </c>
      <c r="AO279" s="30">
        <f t="shared" si="69"/>
        <v>25392</v>
      </c>
      <c r="AP279" s="30">
        <f t="shared" si="70"/>
        <v>2397</v>
      </c>
      <c r="AQ279" s="30">
        <f t="shared" si="71"/>
        <v>1136</v>
      </c>
    </row>
    <row r="280" spans="29:43" x14ac:dyDescent="0.15">
      <c r="AC280" s="30">
        <v>6</v>
      </c>
      <c r="AD280" s="30">
        <v>6</v>
      </c>
      <c r="AE280" s="30">
        <v>1</v>
      </c>
      <c r="AF280" s="30">
        <v>0</v>
      </c>
      <c r="AG280" s="30">
        <f t="shared" si="63"/>
        <v>11550</v>
      </c>
      <c r="AH280" s="30">
        <f t="shared" si="64"/>
        <v>3850</v>
      </c>
      <c r="AI280" s="30">
        <f t="shared" si="65"/>
        <v>1925</v>
      </c>
      <c r="AK280" s="30">
        <f t="shared" si="66"/>
        <v>9.3559322033898304</v>
      </c>
      <c r="AL280" s="30">
        <f t="shared" si="67"/>
        <v>24.470338983050848</v>
      </c>
      <c r="AM280" s="30">
        <f t="shared" si="68"/>
        <v>3</v>
      </c>
      <c r="AO280" s="30">
        <f t="shared" si="69"/>
        <v>25392</v>
      </c>
      <c r="AP280" s="30">
        <f t="shared" si="70"/>
        <v>2397</v>
      </c>
      <c r="AQ280" s="30">
        <f t="shared" si="71"/>
        <v>1136</v>
      </c>
    </row>
    <row r="281" spans="29:43" x14ac:dyDescent="0.15">
      <c r="AC281" s="30">
        <v>6</v>
      </c>
      <c r="AD281" s="30">
        <v>6</v>
      </c>
      <c r="AE281" s="30">
        <v>1</v>
      </c>
      <c r="AF281" s="30">
        <v>1</v>
      </c>
      <c r="AG281" s="30">
        <f t="shared" si="63"/>
        <v>11580</v>
      </c>
      <c r="AH281" s="30">
        <f t="shared" si="64"/>
        <v>3860</v>
      </c>
      <c r="AI281" s="30">
        <f t="shared" si="65"/>
        <v>1930</v>
      </c>
      <c r="AK281" s="30">
        <f t="shared" si="66"/>
        <v>9.3215859030837009</v>
      </c>
      <c r="AL281" s="30">
        <f t="shared" si="67"/>
        <v>24.796573875802999</v>
      </c>
      <c r="AM281" s="30">
        <f t="shared" si="68"/>
        <v>3</v>
      </c>
      <c r="AO281" s="30">
        <f t="shared" si="69"/>
        <v>25392</v>
      </c>
      <c r="AP281" s="30">
        <f t="shared" si="70"/>
        <v>2397</v>
      </c>
      <c r="AQ281" s="30">
        <f t="shared" si="71"/>
        <v>1136</v>
      </c>
    </row>
    <row r="282" spans="29:43" x14ac:dyDescent="0.15">
      <c r="AC282" s="30">
        <v>6</v>
      </c>
      <c r="AD282" s="30">
        <v>6</v>
      </c>
      <c r="AE282" s="30">
        <v>1</v>
      </c>
      <c r="AF282" s="30">
        <v>2</v>
      </c>
      <c r="AG282" s="30">
        <f t="shared" si="63"/>
        <v>11610</v>
      </c>
      <c r="AH282" s="30">
        <f t="shared" si="64"/>
        <v>3870</v>
      </c>
      <c r="AI282" s="30">
        <f t="shared" si="65"/>
        <v>1935</v>
      </c>
      <c r="AK282" s="30">
        <f t="shared" si="66"/>
        <v>9.287490855888807</v>
      </c>
      <c r="AL282" s="30">
        <f t="shared" si="67"/>
        <v>25.129870129870131</v>
      </c>
      <c r="AM282" s="30">
        <f t="shared" si="68"/>
        <v>3</v>
      </c>
      <c r="AO282" s="30">
        <f t="shared" si="69"/>
        <v>25392</v>
      </c>
      <c r="AP282" s="30">
        <f t="shared" si="70"/>
        <v>2397</v>
      </c>
      <c r="AQ282" s="30">
        <f t="shared" si="71"/>
        <v>1136</v>
      </c>
    </row>
    <row r="283" spans="29:43" x14ac:dyDescent="0.15">
      <c r="AC283" s="30">
        <v>6</v>
      </c>
      <c r="AD283" s="30">
        <v>6</v>
      </c>
      <c r="AE283" s="30">
        <v>1</v>
      </c>
      <c r="AF283" s="30">
        <v>3</v>
      </c>
      <c r="AG283" s="30">
        <f t="shared" si="63"/>
        <v>11640</v>
      </c>
      <c r="AH283" s="30">
        <f t="shared" si="64"/>
        <v>3880</v>
      </c>
      <c r="AI283" s="30">
        <f t="shared" si="65"/>
        <v>1940</v>
      </c>
      <c r="AK283" s="30">
        <f t="shared" si="66"/>
        <v>9.2536443148688043</v>
      </c>
      <c r="AL283" s="30">
        <f t="shared" si="67"/>
        <v>25.470459518599561</v>
      </c>
      <c r="AM283" s="30">
        <f t="shared" si="68"/>
        <v>3</v>
      </c>
      <c r="AO283" s="30">
        <f t="shared" si="69"/>
        <v>25392</v>
      </c>
      <c r="AP283" s="30">
        <f t="shared" si="70"/>
        <v>2397</v>
      </c>
      <c r="AQ283" s="30">
        <f t="shared" si="71"/>
        <v>1136</v>
      </c>
    </row>
    <row r="284" spans="29:43" x14ac:dyDescent="0.15">
      <c r="AC284" s="30">
        <v>6</v>
      </c>
      <c r="AD284" s="30">
        <v>6</v>
      </c>
      <c r="AE284" s="30">
        <v>1</v>
      </c>
      <c r="AF284" s="30">
        <v>4</v>
      </c>
      <c r="AG284" s="30">
        <f t="shared" si="63"/>
        <v>11670</v>
      </c>
      <c r="AH284" s="30">
        <f t="shared" si="64"/>
        <v>3890</v>
      </c>
      <c r="AI284" s="30">
        <f t="shared" si="65"/>
        <v>1945</v>
      </c>
      <c r="AK284" s="30">
        <f t="shared" si="66"/>
        <v>9.2200435729847499</v>
      </c>
      <c r="AL284" s="30">
        <f t="shared" si="67"/>
        <v>25.818584070796462</v>
      </c>
      <c r="AM284" s="30">
        <f t="shared" si="68"/>
        <v>3</v>
      </c>
      <c r="AO284" s="30">
        <f t="shared" si="69"/>
        <v>25392</v>
      </c>
      <c r="AP284" s="30">
        <f t="shared" si="70"/>
        <v>2397</v>
      </c>
      <c r="AQ284" s="30">
        <f t="shared" si="71"/>
        <v>1136</v>
      </c>
    </row>
    <row r="285" spans="29:43" x14ac:dyDescent="0.15">
      <c r="AC285" s="30">
        <v>6</v>
      </c>
      <c r="AD285" s="30">
        <v>6</v>
      </c>
      <c r="AE285" s="30">
        <v>1</v>
      </c>
      <c r="AF285" s="30">
        <v>5</v>
      </c>
      <c r="AG285" s="30">
        <f t="shared" si="63"/>
        <v>11700</v>
      </c>
      <c r="AH285" s="30">
        <f t="shared" si="64"/>
        <v>3900</v>
      </c>
      <c r="AI285" s="30">
        <f t="shared" si="65"/>
        <v>1950</v>
      </c>
      <c r="AK285" s="30">
        <f t="shared" si="66"/>
        <v>9.1866859623733728</v>
      </c>
      <c r="AL285" s="30">
        <f t="shared" si="67"/>
        <v>26.174496644295303</v>
      </c>
      <c r="AM285" s="30">
        <f t="shared" si="68"/>
        <v>3</v>
      </c>
      <c r="AO285" s="30">
        <f t="shared" si="69"/>
        <v>25392</v>
      </c>
      <c r="AP285" s="30">
        <f t="shared" si="70"/>
        <v>2397</v>
      </c>
      <c r="AQ285" s="30">
        <f t="shared" si="71"/>
        <v>1136</v>
      </c>
    </row>
    <row r="286" spans="29:43" x14ac:dyDescent="0.15">
      <c r="AC286" s="30">
        <v>6</v>
      </c>
      <c r="AD286" s="30">
        <v>6</v>
      </c>
      <c r="AE286" s="30">
        <v>1</v>
      </c>
      <c r="AF286" s="30">
        <v>6</v>
      </c>
      <c r="AG286" s="30">
        <f t="shared" si="63"/>
        <v>11730</v>
      </c>
      <c r="AH286" s="30">
        <f t="shared" si="64"/>
        <v>3910</v>
      </c>
      <c r="AI286" s="30">
        <f t="shared" si="65"/>
        <v>1955</v>
      </c>
      <c r="AK286" s="30">
        <f t="shared" si="66"/>
        <v>9.1535688536409516</v>
      </c>
      <c r="AL286" s="30">
        <f t="shared" si="67"/>
        <v>26.53846153846154</v>
      </c>
      <c r="AM286" s="30">
        <f t="shared" si="68"/>
        <v>3</v>
      </c>
      <c r="AO286" s="30">
        <f t="shared" si="69"/>
        <v>25392</v>
      </c>
      <c r="AP286" s="30">
        <f t="shared" si="70"/>
        <v>2397</v>
      </c>
      <c r="AQ286" s="30">
        <f t="shared" si="71"/>
        <v>1136</v>
      </c>
    </row>
    <row r="287" spans="29:43" x14ac:dyDescent="0.15">
      <c r="AC287" s="30">
        <v>6</v>
      </c>
      <c r="AD287" s="30">
        <v>6</v>
      </c>
      <c r="AE287" s="30">
        <v>1</v>
      </c>
      <c r="AF287" s="30">
        <v>7</v>
      </c>
      <c r="AG287" s="30">
        <f t="shared" si="63"/>
        <v>11760</v>
      </c>
      <c r="AH287" s="30">
        <f t="shared" si="64"/>
        <v>3920</v>
      </c>
      <c r="AI287" s="30">
        <f t="shared" si="65"/>
        <v>1960</v>
      </c>
      <c r="AK287" s="30">
        <f t="shared" si="66"/>
        <v>9.1206896551724146</v>
      </c>
      <c r="AL287" s="30">
        <f t="shared" si="67"/>
        <v>26.910755148741419</v>
      </c>
      <c r="AM287" s="30">
        <f t="shared" si="68"/>
        <v>3</v>
      </c>
      <c r="AO287" s="30">
        <f t="shared" si="69"/>
        <v>25392</v>
      </c>
      <c r="AP287" s="30">
        <f t="shared" si="70"/>
        <v>2397</v>
      </c>
      <c r="AQ287" s="30">
        <f t="shared" si="71"/>
        <v>1136</v>
      </c>
    </row>
    <row r="288" spans="29:43" x14ac:dyDescent="0.15">
      <c r="AC288" s="30">
        <v>6</v>
      </c>
      <c r="AD288" s="30">
        <v>6</v>
      </c>
      <c r="AE288" s="30">
        <v>1</v>
      </c>
      <c r="AF288" s="30">
        <v>8</v>
      </c>
      <c r="AG288" s="30">
        <f t="shared" si="63"/>
        <v>11790</v>
      </c>
      <c r="AH288" s="30">
        <f t="shared" si="64"/>
        <v>3930</v>
      </c>
      <c r="AI288" s="30">
        <f t="shared" si="65"/>
        <v>1965</v>
      </c>
      <c r="AK288" s="30">
        <f t="shared" si="66"/>
        <v>9.0880458124552614</v>
      </c>
      <c r="AL288" s="30">
        <f t="shared" si="67"/>
        <v>27.291666666666668</v>
      </c>
      <c r="AM288" s="30">
        <f t="shared" si="68"/>
        <v>3</v>
      </c>
      <c r="AO288" s="30">
        <f t="shared" si="69"/>
        <v>25392</v>
      </c>
      <c r="AP288" s="30">
        <f t="shared" si="70"/>
        <v>2397</v>
      </c>
      <c r="AQ288" s="30">
        <f t="shared" si="71"/>
        <v>1136</v>
      </c>
    </row>
    <row r="289" spans="29:43" x14ac:dyDescent="0.15">
      <c r="AC289" s="30">
        <v>6</v>
      </c>
      <c r="AD289" s="30">
        <v>6</v>
      </c>
      <c r="AE289" s="30">
        <v>1</v>
      </c>
      <c r="AF289" s="30">
        <v>9</v>
      </c>
      <c r="AG289" s="30">
        <f t="shared" si="63"/>
        <v>11820</v>
      </c>
      <c r="AH289" s="30">
        <f t="shared" si="64"/>
        <v>3940</v>
      </c>
      <c r="AI289" s="30">
        <f t="shared" si="65"/>
        <v>1970</v>
      </c>
      <c r="AK289" s="30">
        <f t="shared" si="66"/>
        <v>9.0556348074179738</v>
      </c>
      <c r="AL289" s="30">
        <f t="shared" si="67"/>
        <v>27.681498829039814</v>
      </c>
      <c r="AM289" s="30">
        <f t="shared" si="68"/>
        <v>3</v>
      </c>
      <c r="AO289" s="30">
        <f t="shared" si="69"/>
        <v>25392</v>
      </c>
      <c r="AP289" s="30">
        <f t="shared" si="70"/>
        <v>2397</v>
      </c>
      <c r="AQ289" s="30">
        <f t="shared" si="71"/>
        <v>1136</v>
      </c>
    </row>
    <row r="290" spans="29:43" x14ac:dyDescent="0.15">
      <c r="AC290" s="30">
        <v>6</v>
      </c>
      <c r="AD290" s="30">
        <v>6</v>
      </c>
      <c r="AE290" s="30">
        <v>1</v>
      </c>
      <c r="AF290" s="30">
        <v>10</v>
      </c>
      <c r="AG290" s="30">
        <f t="shared" si="63"/>
        <v>11850</v>
      </c>
      <c r="AH290" s="30">
        <f t="shared" si="64"/>
        <v>3950</v>
      </c>
      <c r="AI290" s="30">
        <f t="shared" si="65"/>
        <v>1975</v>
      </c>
      <c r="AK290" s="30">
        <f t="shared" si="66"/>
        <v>9.0234541577825151</v>
      </c>
      <c r="AL290" s="30">
        <f t="shared" si="67"/>
        <v>28.080568720379148</v>
      </c>
      <c r="AM290" s="30">
        <f t="shared" si="68"/>
        <v>3</v>
      </c>
      <c r="AO290" s="30">
        <f t="shared" si="69"/>
        <v>25392</v>
      </c>
      <c r="AP290" s="30">
        <f t="shared" si="70"/>
        <v>2397</v>
      </c>
      <c r="AQ290" s="30">
        <f t="shared" si="71"/>
        <v>1136</v>
      </c>
    </row>
    <row r="291" spans="29:43" x14ac:dyDescent="0.15">
      <c r="AC291" s="30">
        <v>6</v>
      </c>
      <c r="AD291" s="30">
        <v>6</v>
      </c>
      <c r="AE291" s="30">
        <v>2</v>
      </c>
      <c r="AF291" s="30">
        <v>0</v>
      </c>
      <c r="AG291" s="30">
        <f t="shared" si="63"/>
        <v>13950</v>
      </c>
      <c r="AH291" s="30">
        <f t="shared" si="64"/>
        <v>4650</v>
      </c>
      <c r="AI291" s="30">
        <f t="shared" si="65"/>
        <v>2325</v>
      </c>
      <c r="AK291" s="30">
        <f t="shared" si="66"/>
        <v>7.2259533295389868</v>
      </c>
      <c r="AL291" s="30">
        <f t="shared" si="67"/>
        <v>193.75</v>
      </c>
      <c r="AM291" s="30">
        <f t="shared" si="68"/>
        <v>3</v>
      </c>
      <c r="AO291" s="30">
        <f t="shared" si="69"/>
        <v>25392</v>
      </c>
      <c r="AP291" s="30">
        <f t="shared" si="70"/>
        <v>2397</v>
      </c>
      <c r="AQ291" s="30">
        <f t="shared" si="71"/>
        <v>1136</v>
      </c>
    </row>
    <row r="292" spans="29:43" x14ac:dyDescent="0.15">
      <c r="AC292" s="30">
        <v>6</v>
      </c>
      <c r="AD292" s="30">
        <v>6</v>
      </c>
      <c r="AE292" s="30">
        <v>2</v>
      </c>
      <c r="AF292" s="30">
        <v>1</v>
      </c>
      <c r="AG292" s="30">
        <f t="shared" si="63"/>
        <v>14010</v>
      </c>
      <c r="AH292" s="30">
        <f t="shared" si="64"/>
        <v>4670</v>
      </c>
      <c r="AI292" s="30">
        <f t="shared" si="65"/>
        <v>2335</v>
      </c>
      <c r="AK292" s="30">
        <f t="shared" si="66"/>
        <v>7.1850594227504248</v>
      </c>
      <c r="AL292" s="30">
        <f t="shared" si="67"/>
        <v>225.96774193548387</v>
      </c>
      <c r="AM292" s="30">
        <f t="shared" si="68"/>
        <v>3</v>
      </c>
      <c r="AO292" s="30">
        <f t="shared" si="69"/>
        <v>25392</v>
      </c>
      <c r="AP292" s="30">
        <f t="shared" si="70"/>
        <v>2397</v>
      </c>
      <c r="AQ292" s="30">
        <f t="shared" si="71"/>
        <v>1136</v>
      </c>
    </row>
    <row r="293" spans="29:43" x14ac:dyDescent="0.15">
      <c r="AC293" s="30">
        <v>6</v>
      </c>
      <c r="AD293" s="30">
        <v>6</v>
      </c>
      <c r="AE293" s="30">
        <v>2</v>
      </c>
      <c r="AF293" s="30">
        <v>2</v>
      </c>
      <c r="AG293" s="30">
        <f t="shared" si="63"/>
        <v>14070</v>
      </c>
      <c r="AH293" s="30">
        <f t="shared" si="64"/>
        <v>4690</v>
      </c>
      <c r="AI293" s="30">
        <f t="shared" si="65"/>
        <v>2345</v>
      </c>
      <c r="AK293" s="30">
        <f t="shared" si="66"/>
        <v>7.1446257737760268</v>
      </c>
      <c r="AL293" s="30">
        <f t="shared" si="67"/>
        <v>270.57692307692309</v>
      </c>
      <c r="AM293" s="30">
        <f t="shared" si="68"/>
        <v>3</v>
      </c>
      <c r="AO293" s="30">
        <f t="shared" si="69"/>
        <v>25392</v>
      </c>
      <c r="AP293" s="30">
        <f t="shared" si="70"/>
        <v>2397</v>
      </c>
      <c r="AQ293" s="30">
        <f t="shared" si="71"/>
        <v>1136</v>
      </c>
    </row>
    <row r="294" spans="29:43" x14ac:dyDescent="0.15">
      <c r="AC294" s="30">
        <v>6</v>
      </c>
      <c r="AD294" s="30">
        <v>6</v>
      </c>
      <c r="AE294" s="30">
        <v>2</v>
      </c>
      <c r="AF294" s="30">
        <v>3</v>
      </c>
      <c r="AG294" s="30">
        <f t="shared" si="63"/>
        <v>14130</v>
      </c>
      <c r="AH294" s="30">
        <f t="shared" si="64"/>
        <v>4710</v>
      </c>
      <c r="AI294" s="30">
        <f t="shared" si="65"/>
        <v>2355</v>
      </c>
      <c r="AK294" s="30">
        <f t="shared" si="66"/>
        <v>7.1046446558477898</v>
      </c>
      <c r="AL294" s="30">
        <f t="shared" si="67"/>
        <v>336.42857142857144</v>
      </c>
      <c r="AM294" s="30">
        <f t="shared" si="68"/>
        <v>3</v>
      </c>
      <c r="AO294" s="30">
        <f t="shared" si="69"/>
        <v>25392</v>
      </c>
      <c r="AP294" s="30">
        <f t="shared" si="70"/>
        <v>2397</v>
      </c>
      <c r="AQ294" s="30">
        <f t="shared" si="71"/>
        <v>1136</v>
      </c>
    </row>
    <row r="295" spans="29:43" x14ac:dyDescent="0.15">
      <c r="AC295" s="30">
        <v>6</v>
      </c>
      <c r="AD295" s="30">
        <v>6</v>
      </c>
      <c r="AE295" s="30">
        <v>2</v>
      </c>
      <c r="AF295" s="30">
        <v>4</v>
      </c>
      <c r="AG295" s="30">
        <f t="shared" si="63"/>
        <v>14190</v>
      </c>
      <c r="AH295" s="30">
        <f t="shared" si="64"/>
        <v>4730</v>
      </c>
      <c r="AI295" s="30">
        <f t="shared" si="65"/>
        <v>2365</v>
      </c>
      <c r="AK295" s="30">
        <f t="shared" si="66"/>
        <v>7.0651085141903174</v>
      </c>
      <c r="AL295" s="30">
        <f t="shared" si="67"/>
        <v>443.4375</v>
      </c>
      <c r="AM295" s="30">
        <f t="shared" si="68"/>
        <v>3</v>
      </c>
      <c r="AO295" s="30">
        <f t="shared" si="69"/>
        <v>25392</v>
      </c>
      <c r="AP295" s="30">
        <f t="shared" si="70"/>
        <v>2397</v>
      </c>
      <c r="AQ295" s="30">
        <f t="shared" si="71"/>
        <v>1136</v>
      </c>
    </row>
    <row r="296" spans="29:43" x14ac:dyDescent="0.15">
      <c r="AC296" s="30">
        <v>6</v>
      </c>
      <c r="AD296" s="30">
        <v>6</v>
      </c>
      <c r="AE296" s="30">
        <v>2</v>
      </c>
      <c r="AF296" s="30">
        <v>5</v>
      </c>
      <c r="AG296" s="30">
        <f t="shared" si="63"/>
        <v>14250</v>
      </c>
      <c r="AH296" s="30">
        <f t="shared" si="64"/>
        <v>4750</v>
      </c>
      <c r="AI296" s="30">
        <f t="shared" si="65"/>
        <v>2375</v>
      </c>
      <c r="AK296" s="30">
        <f t="shared" si="66"/>
        <v>7.0260099612617601</v>
      </c>
      <c r="AL296" s="30">
        <f t="shared" si="67"/>
        <v>647.72727272727275</v>
      </c>
      <c r="AM296" s="30">
        <f t="shared" si="68"/>
        <v>3</v>
      </c>
      <c r="AO296" s="30">
        <f t="shared" si="69"/>
        <v>25392</v>
      </c>
      <c r="AP296" s="30">
        <f t="shared" si="70"/>
        <v>2397</v>
      </c>
      <c r="AQ296" s="30">
        <f t="shared" si="71"/>
        <v>1136</v>
      </c>
    </row>
    <row r="297" spans="29:43" x14ac:dyDescent="0.15">
      <c r="AC297" s="30">
        <v>6</v>
      </c>
      <c r="AD297" s="30">
        <v>6</v>
      </c>
      <c r="AE297" s="30">
        <v>2</v>
      </c>
      <c r="AF297" s="30">
        <v>6</v>
      </c>
      <c r="AG297" s="30">
        <f t="shared" si="63"/>
        <v>14310</v>
      </c>
      <c r="AH297" s="30">
        <f t="shared" si="64"/>
        <v>4770</v>
      </c>
      <c r="AI297" s="30">
        <f t="shared" si="65"/>
        <v>2385</v>
      </c>
      <c r="AK297" s="30">
        <f t="shared" si="66"/>
        <v>6.9873417721518987</v>
      </c>
      <c r="AL297" s="30">
        <f t="shared" si="67"/>
        <v>1192.5</v>
      </c>
      <c r="AM297" s="30">
        <f t="shared" si="68"/>
        <v>3</v>
      </c>
      <c r="AO297" s="30">
        <f t="shared" si="69"/>
        <v>25392</v>
      </c>
      <c r="AP297" s="30">
        <f t="shared" si="70"/>
        <v>2397</v>
      </c>
      <c r="AQ297" s="30">
        <f t="shared" si="71"/>
        <v>1136</v>
      </c>
    </row>
    <row r="298" spans="29:43" x14ac:dyDescent="0.15">
      <c r="AC298" s="30">
        <v>6</v>
      </c>
      <c r="AD298" s="30">
        <v>6</v>
      </c>
      <c r="AE298" s="30">
        <v>2</v>
      </c>
      <c r="AF298" s="30">
        <v>7</v>
      </c>
      <c r="AG298" s="30">
        <f t="shared" si="63"/>
        <v>14370</v>
      </c>
      <c r="AH298" s="30">
        <f t="shared" si="64"/>
        <v>4790</v>
      </c>
      <c r="AI298" s="30">
        <f t="shared" si="65"/>
        <v>2395</v>
      </c>
      <c r="AK298" s="30">
        <f t="shared" si="66"/>
        <v>6.9490968801313633</v>
      </c>
      <c r="AL298" s="30">
        <f t="shared" si="67"/>
        <v>7185</v>
      </c>
      <c r="AM298" s="30">
        <f t="shared" si="68"/>
        <v>3</v>
      </c>
      <c r="AO298" s="30">
        <f t="shared" si="69"/>
        <v>25392</v>
      </c>
      <c r="AP298" s="30">
        <f t="shared" si="70"/>
        <v>2397</v>
      </c>
      <c r="AQ298" s="30">
        <f t="shared" si="71"/>
        <v>1136</v>
      </c>
    </row>
    <row r="299" spans="29:43" x14ac:dyDescent="0.15">
      <c r="AC299" s="30">
        <v>6</v>
      </c>
      <c r="AD299" s="30">
        <v>6</v>
      </c>
      <c r="AE299" s="30">
        <v>2</v>
      </c>
      <c r="AF299" s="30">
        <v>8</v>
      </c>
      <c r="AG299" s="30">
        <f t="shared" si="63"/>
        <v>14430</v>
      </c>
      <c r="AH299" s="30">
        <f t="shared" si="64"/>
        <v>4810</v>
      </c>
      <c r="AI299" s="30">
        <f t="shared" si="65"/>
        <v>2405</v>
      </c>
      <c r="AK299" s="30">
        <f t="shared" si="66"/>
        <v>6.9112683723462167</v>
      </c>
      <c r="AL299" s="30">
        <f t="shared" si="67"/>
        <v>-1803.75</v>
      </c>
      <c r="AM299" s="30">
        <f t="shared" si="68"/>
        <v>3</v>
      </c>
      <c r="AO299" s="30">
        <f t="shared" si="69"/>
        <v>25392</v>
      </c>
      <c r="AP299" s="30">
        <f t="shared" si="70"/>
        <v>2397</v>
      </c>
      <c r="AQ299" s="30">
        <f t="shared" si="71"/>
        <v>1136</v>
      </c>
    </row>
    <row r="300" spans="29:43" x14ac:dyDescent="0.15">
      <c r="AC300" s="30">
        <v>6</v>
      </c>
      <c r="AD300" s="30">
        <v>6</v>
      </c>
      <c r="AE300" s="30">
        <v>2</v>
      </c>
      <c r="AF300" s="30">
        <v>9</v>
      </c>
      <c r="AG300" s="30">
        <f t="shared" si="63"/>
        <v>14490</v>
      </c>
      <c r="AH300" s="30">
        <f t="shared" si="64"/>
        <v>4830</v>
      </c>
      <c r="AI300" s="30">
        <f t="shared" si="65"/>
        <v>2415</v>
      </c>
      <c r="AK300" s="30">
        <f t="shared" si="66"/>
        <v>6.8738494856524097</v>
      </c>
      <c r="AL300" s="30">
        <f t="shared" si="67"/>
        <v>-805</v>
      </c>
      <c r="AM300" s="30">
        <f t="shared" si="68"/>
        <v>3</v>
      </c>
      <c r="AO300" s="30">
        <f t="shared" si="69"/>
        <v>25392</v>
      </c>
      <c r="AP300" s="30">
        <f t="shared" si="70"/>
        <v>2397</v>
      </c>
      <c r="AQ300" s="30">
        <f t="shared" si="71"/>
        <v>1136</v>
      </c>
    </row>
    <row r="301" spans="29:43" x14ac:dyDescent="0.15">
      <c r="AC301" s="30">
        <v>6</v>
      </c>
      <c r="AD301" s="30">
        <v>6</v>
      </c>
      <c r="AE301" s="30">
        <v>2</v>
      </c>
      <c r="AF301" s="30">
        <v>10</v>
      </c>
      <c r="AG301" s="30">
        <f t="shared" si="63"/>
        <v>14550</v>
      </c>
      <c r="AH301" s="30">
        <f t="shared" si="64"/>
        <v>4850</v>
      </c>
      <c r="AI301" s="30">
        <f t="shared" si="65"/>
        <v>2425</v>
      </c>
      <c r="AK301" s="30">
        <f t="shared" si="66"/>
        <v>6.8368336025848144</v>
      </c>
      <c r="AL301" s="30">
        <f t="shared" si="67"/>
        <v>-519.64285714285711</v>
      </c>
      <c r="AM301" s="30">
        <f t="shared" si="68"/>
        <v>3</v>
      </c>
      <c r="AO301" s="30">
        <f t="shared" si="69"/>
        <v>25392</v>
      </c>
      <c r="AP301" s="30">
        <f t="shared" si="70"/>
        <v>2397</v>
      </c>
      <c r="AQ301" s="30">
        <f t="shared" si="71"/>
        <v>1136</v>
      </c>
    </row>
    <row r="302" spans="29:43" x14ac:dyDescent="0.15">
      <c r="AC302" s="30">
        <v>6</v>
      </c>
      <c r="AD302" s="30">
        <v>6</v>
      </c>
      <c r="AE302" s="30">
        <v>3</v>
      </c>
      <c r="AF302" s="30">
        <v>0</v>
      </c>
      <c r="AG302" s="30">
        <f t="shared" si="63"/>
        <v>16350</v>
      </c>
      <c r="AH302" s="30">
        <f t="shared" si="64"/>
        <v>5450</v>
      </c>
      <c r="AI302" s="30">
        <f t="shared" si="65"/>
        <v>2725</v>
      </c>
      <c r="AK302" s="30">
        <f t="shared" si="66"/>
        <v>5.8859527121001394</v>
      </c>
      <c r="AL302" s="30">
        <f t="shared" si="67"/>
        <v>-49.847560975609753</v>
      </c>
      <c r="AM302" s="30">
        <f t="shared" si="68"/>
        <v>3</v>
      </c>
      <c r="AO302" s="30">
        <f t="shared" si="69"/>
        <v>25392</v>
      </c>
      <c r="AP302" s="30">
        <f t="shared" si="70"/>
        <v>2397</v>
      </c>
      <c r="AQ302" s="30">
        <f t="shared" si="71"/>
        <v>1136</v>
      </c>
    </row>
    <row r="303" spans="29:43" x14ac:dyDescent="0.15">
      <c r="AC303" s="30">
        <v>6</v>
      </c>
      <c r="AD303" s="30">
        <v>6</v>
      </c>
      <c r="AE303" s="30">
        <v>3</v>
      </c>
      <c r="AF303" s="30">
        <v>1</v>
      </c>
      <c r="AG303" s="30">
        <f t="shared" si="63"/>
        <v>16440</v>
      </c>
      <c r="AH303" s="30">
        <f t="shared" si="64"/>
        <v>5480</v>
      </c>
      <c r="AI303" s="30">
        <f t="shared" si="65"/>
        <v>2740</v>
      </c>
      <c r="AK303" s="30">
        <f t="shared" si="66"/>
        <v>5.8453038674033149</v>
      </c>
      <c r="AL303" s="30">
        <f t="shared" si="67"/>
        <v>-47.930029154518948</v>
      </c>
      <c r="AM303" s="30">
        <f t="shared" si="68"/>
        <v>3</v>
      </c>
      <c r="AO303" s="30">
        <f t="shared" si="69"/>
        <v>25392</v>
      </c>
      <c r="AP303" s="30">
        <f t="shared" si="70"/>
        <v>2397</v>
      </c>
      <c r="AQ303" s="30">
        <f t="shared" si="71"/>
        <v>1136</v>
      </c>
    </row>
    <row r="304" spans="29:43" x14ac:dyDescent="0.15">
      <c r="AC304" s="30">
        <v>6</v>
      </c>
      <c r="AD304" s="30">
        <v>6</v>
      </c>
      <c r="AE304" s="30">
        <v>3</v>
      </c>
      <c r="AF304" s="30">
        <v>2</v>
      </c>
      <c r="AG304" s="30">
        <f t="shared" si="63"/>
        <v>16530</v>
      </c>
      <c r="AH304" s="30">
        <f t="shared" si="64"/>
        <v>5510</v>
      </c>
      <c r="AI304" s="30">
        <f t="shared" si="65"/>
        <v>2755</v>
      </c>
      <c r="AK304" s="30">
        <f t="shared" si="66"/>
        <v>5.8052126200274348</v>
      </c>
      <c r="AL304" s="30">
        <f t="shared" si="67"/>
        <v>-46.173184357541899</v>
      </c>
      <c r="AM304" s="30">
        <f t="shared" si="68"/>
        <v>3</v>
      </c>
      <c r="AO304" s="30">
        <f t="shared" si="69"/>
        <v>25392</v>
      </c>
      <c r="AP304" s="30">
        <f t="shared" si="70"/>
        <v>2397</v>
      </c>
      <c r="AQ304" s="30">
        <f t="shared" si="71"/>
        <v>1136</v>
      </c>
    </row>
    <row r="305" spans="29:43" x14ac:dyDescent="0.15">
      <c r="AC305" s="30">
        <v>6</v>
      </c>
      <c r="AD305" s="30">
        <v>6</v>
      </c>
      <c r="AE305" s="30">
        <v>3</v>
      </c>
      <c r="AF305" s="30">
        <v>3</v>
      </c>
      <c r="AG305" s="30">
        <f t="shared" si="63"/>
        <v>16620</v>
      </c>
      <c r="AH305" s="30">
        <f t="shared" si="64"/>
        <v>5540</v>
      </c>
      <c r="AI305" s="30">
        <f t="shared" si="65"/>
        <v>2770</v>
      </c>
      <c r="AK305" s="30">
        <f t="shared" si="66"/>
        <v>5.7656675749318804</v>
      </c>
      <c r="AL305" s="30">
        <f t="shared" si="67"/>
        <v>-44.557640750670238</v>
      </c>
      <c r="AM305" s="30">
        <f t="shared" si="68"/>
        <v>3</v>
      </c>
      <c r="AO305" s="30">
        <f t="shared" si="69"/>
        <v>25392</v>
      </c>
      <c r="AP305" s="30">
        <f t="shared" si="70"/>
        <v>2397</v>
      </c>
      <c r="AQ305" s="30">
        <f t="shared" si="71"/>
        <v>1136</v>
      </c>
    </row>
    <row r="306" spans="29:43" x14ac:dyDescent="0.15">
      <c r="AC306" s="30">
        <v>6</v>
      </c>
      <c r="AD306" s="30">
        <v>6</v>
      </c>
      <c r="AE306" s="30">
        <v>3</v>
      </c>
      <c r="AF306" s="30">
        <v>4</v>
      </c>
      <c r="AG306" s="30">
        <f t="shared" si="63"/>
        <v>16710</v>
      </c>
      <c r="AH306" s="30">
        <f t="shared" si="64"/>
        <v>5570</v>
      </c>
      <c r="AI306" s="30">
        <f t="shared" si="65"/>
        <v>2785</v>
      </c>
      <c r="AK306" s="30">
        <f t="shared" si="66"/>
        <v>5.7266576454668474</v>
      </c>
      <c r="AL306" s="30">
        <f t="shared" si="67"/>
        <v>-43.067010309278352</v>
      </c>
      <c r="AM306" s="30">
        <f t="shared" si="68"/>
        <v>3</v>
      </c>
      <c r="AO306" s="30">
        <f t="shared" si="69"/>
        <v>25392</v>
      </c>
      <c r="AP306" s="30">
        <f t="shared" si="70"/>
        <v>2397</v>
      </c>
      <c r="AQ306" s="30">
        <f t="shared" si="71"/>
        <v>1136</v>
      </c>
    </row>
    <row r="307" spans="29:43" x14ac:dyDescent="0.15">
      <c r="AC307" s="30">
        <v>6</v>
      </c>
      <c r="AD307" s="30">
        <v>6</v>
      </c>
      <c r="AE307" s="30">
        <v>3</v>
      </c>
      <c r="AF307" s="30">
        <v>5</v>
      </c>
      <c r="AG307" s="30">
        <f t="shared" si="63"/>
        <v>16800</v>
      </c>
      <c r="AH307" s="30">
        <f t="shared" si="64"/>
        <v>5600</v>
      </c>
      <c r="AI307" s="30">
        <f t="shared" si="65"/>
        <v>2800</v>
      </c>
      <c r="AK307" s="30">
        <f t="shared" si="66"/>
        <v>5.688172043010753</v>
      </c>
      <c r="AL307" s="30">
        <f t="shared" si="67"/>
        <v>-41.687344913151364</v>
      </c>
      <c r="AM307" s="30">
        <f t="shared" si="68"/>
        <v>3</v>
      </c>
      <c r="AO307" s="30">
        <f t="shared" si="69"/>
        <v>25392</v>
      </c>
      <c r="AP307" s="30">
        <f t="shared" si="70"/>
        <v>2397</v>
      </c>
      <c r="AQ307" s="30">
        <f t="shared" si="71"/>
        <v>1136</v>
      </c>
    </row>
    <row r="308" spans="29:43" x14ac:dyDescent="0.15">
      <c r="AC308" s="30">
        <v>6</v>
      </c>
      <c r="AD308" s="30">
        <v>6</v>
      </c>
      <c r="AE308" s="30">
        <v>3</v>
      </c>
      <c r="AF308" s="30">
        <v>6</v>
      </c>
      <c r="AG308" s="30">
        <f t="shared" si="63"/>
        <v>16890</v>
      </c>
      <c r="AH308" s="30">
        <f t="shared" si="64"/>
        <v>5630</v>
      </c>
      <c r="AI308" s="30">
        <f t="shared" si="65"/>
        <v>2815</v>
      </c>
      <c r="AK308" s="30">
        <f t="shared" si="66"/>
        <v>5.6502002670226972</v>
      </c>
      <c r="AL308" s="30">
        <f t="shared" si="67"/>
        <v>-40.406698564593299</v>
      </c>
      <c r="AM308" s="30">
        <f t="shared" si="68"/>
        <v>3</v>
      </c>
      <c r="AO308" s="30">
        <f t="shared" si="69"/>
        <v>25392</v>
      </c>
      <c r="AP308" s="30">
        <f t="shared" si="70"/>
        <v>2397</v>
      </c>
      <c r="AQ308" s="30">
        <f t="shared" si="71"/>
        <v>1136</v>
      </c>
    </row>
    <row r="309" spans="29:43" x14ac:dyDescent="0.15">
      <c r="AC309" s="30">
        <v>6</v>
      </c>
      <c r="AD309" s="30">
        <v>6</v>
      </c>
      <c r="AE309" s="30">
        <v>3</v>
      </c>
      <c r="AF309" s="30">
        <v>7</v>
      </c>
      <c r="AG309" s="30">
        <f t="shared" si="63"/>
        <v>16980</v>
      </c>
      <c r="AH309" s="30">
        <f t="shared" si="64"/>
        <v>5660</v>
      </c>
      <c r="AI309" s="30">
        <f t="shared" si="65"/>
        <v>2830</v>
      </c>
      <c r="AK309" s="30">
        <f t="shared" si="66"/>
        <v>5.6127320954907161</v>
      </c>
      <c r="AL309" s="30">
        <f t="shared" si="67"/>
        <v>-39.214780600461893</v>
      </c>
      <c r="AM309" s="30">
        <f t="shared" si="68"/>
        <v>3</v>
      </c>
      <c r="AO309" s="30">
        <f t="shared" si="69"/>
        <v>25392</v>
      </c>
      <c r="AP309" s="30">
        <f t="shared" si="70"/>
        <v>2397</v>
      </c>
      <c r="AQ309" s="30">
        <f t="shared" si="71"/>
        <v>1136</v>
      </c>
    </row>
    <row r="310" spans="29:43" x14ac:dyDescent="0.15">
      <c r="AC310" s="30">
        <v>6</v>
      </c>
      <c r="AD310" s="30">
        <v>6</v>
      </c>
      <c r="AE310" s="30">
        <v>3</v>
      </c>
      <c r="AF310" s="30">
        <v>8</v>
      </c>
      <c r="AG310" s="30">
        <f t="shared" si="63"/>
        <v>17070</v>
      </c>
      <c r="AH310" s="30">
        <f t="shared" si="64"/>
        <v>5690</v>
      </c>
      <c r="AI310" s="30">
        <f t="shared" si="65"/>
        <v>2845</v>
      </c>
      <c r="AK310" s="30">
        <f t="shared" si="66"/>
        <v>5.5757575757575761</v>
      </c>
      <c r="AL310" s="30">
        <f t="shared" si="67"/>
        <v>-38.102678571428569</v>
      </c>
      <c r="AM310" s="30">
        <f t="shared" si="68"/>
        <v>3</v>
      </c>
      <c r="AO310" s="30">
        <f t="shared" si="69"/>
        <v>25392</v>
      </c>
      <c r="AP310" s="30">
        <f t="shared" si="70"/>
        <v>2397</v>
      </c>
      <c r="AQ310" s="30">
        <f t="shared" si="71"/>
        <v>1136</v>
      </c>
    </row>
    <row r="311" spans="29:43" x14ac:dyDescent="0.15">
      <c r="AC311" s="30">
        <v>6</v>
      </c>
      <c r="AD311" s="30">
        <v>6</v>
      </c>
      <c r="AE311" s="30">
        <v>3</v>
      </c>
      <c r="AF311" s="30">
        <v>9</v>
      </c>
      <c r="AG311" s="30">
        <f t="shared" si="63"/>
        <v>17160</v>
      </c>
      <c r="AH311" s="30">
        <f t="shared" si="64"/>
        <v>5720</v>
      </c>
      <c r="AI311" s="30">
        <f t="shared" si="65"/>
        <v>2860</v>
      </c>
      <c r="AK311" s="30">
        <f t="shared" si="66"/>
        <v>5.5392670157068062</v>
      </c>
      <c r="AL311" s="30">
        <f t="shared" si="67"/>
        <v>-37.062634989200866</v>
      </c>
      <c r="AM311" s="30">
        <f t="shared" si="68"/>
        <v>3</v>
      </c>
      <c r="AO311" s="30">
        <f t="shared" si="69"/>
        <v>25392</v>
      </c>
      <c r="AP311" s="30">
        <f t="shared" si="70"/>
        <v>2397</v>
      </c>
      <c r="AQ311" s="30">
        <f t="shared" si="71"/>
        <v>1136</v>
      </c>
    </row>
    <row r="312" spans="29:43" x14ac:dyDescent="0.15">
      <c r="AC312" s="30">
        <v>6</v>
      </c>
      <c r="AD312" s="30">
        <v>6</v>
      </c>
      <c r="AE312" s="30">
        <v>3</v>
      </c>
      <c r="AF312" s="30">
        <v>10</v>
      </c>
      <c r="AG312" s="30">
        <f t="shared" si="63"/>
        <v>17250</v>
      </c>
      <c r="AH312" s="30">
        <f t="shared" si="64"/>
        <v>5750</v>
      </c>
      <c r="AI312" s="30">
        <f t="shared" si="65"/>
        <v>2875</v>
      </c>
      <c r="AK312" s="30">
        <f t="shared" si="66"/>
        <v>5.5032509752925876</v>
      </c>
      <c r="AL312" s="30">
        <f t="shared" si="67"/>
        <v>-36.087866108786613</v>
      </c>
      <c r="AM312" s="30">
        <f t="shared" si="68"/>
        <v>3</v>
      </c>
      <c r="AO312" s="30">
        <f t="shared" si="69"/>
        <v>25392</v>
      </c>
      <c r="AP312" s="30">
        <f t="shared" si="70"/>
        <v>2397</v>
      </c>
      <c r="AQ312" s="30">
        <f t="shared" si="71"/>
        <v>1136</v>
      </c>
    </row>
    <row r="313" spans="29:43" x14ac:dyDescent="0.15">
      <c r="AC313" s="30">
        <v>6</v>
      </c>
      <c r="AD313" s="30">
        <v>6</v>
      </c>
      <c r="AE313" s="30">
        <v>4</v>
      </c>
      <c r="AF313" s="30">
        <v>0</v>
      </c>
      <c r="AG313" s="30">
        <f t="shared" si="63"/>
        <v>18750</v>
      </c>
      <c r="AH313" s="30">
        <f t="shared" si="64"/>
        <v>6250</v>
      </c>
      <c r="AI313" s="30">
        <f t="shared" si="65"/>
        <v>3125</v>
      </c>
      <c r="AK313" s="30">
        <f t="shared" si="66"/>
        <v>4.9651935862338679</v>
      </c>
      <c r="AL313" s="30">
        <f t="shared" si="67"/>
        <v>-25.755494505494507</v>
      </c>
      <c r="AM313" s="30">
        <f t="shared" si="68"/>
        <v>3</v>
      </c>
      <c r="AO313" s="30">
        <f t="shared" si="69"/>
        <v>25392</v>
      </c>
      <c r="AP313" s="30">
        <f t="shared" si="70"/>
        <v>2397</v>
      </c>
      <c r="AQ313" s="30">
        <f t="shared" si="71"/>
        <v>1136</v>
      </c>
    </row>
    <row r="314" spans="29:43" x14ac:dyDescent="0.15">
      <c r="AC314" s="30">
        <v>6</v>
      </c>
      <c r="AD314" s="30">
        <v>6</v>
      </c>
      <c r="AE314" s="30">
        <v>4</v>
      </c>
      <c r="AF314" s="30">
        <v>1</v>
      </c>
      <c r="AG314" s="30">
        <f t="shared" si="63"/>
        <v>18870</v>
      </c>
      <c r="AH314" s="30">
        <f t="shared" si="64"/>
        <v>6290</v>
      </c>
      <c r="AI314" s="30">
        <f t="shared" si="65"/>
        <v>3145</v>
      </c>
      <c r="AK314" s="30">
        <f t="shared" si="66"/>
        <v>4.9266589057043078</v>
      </c>
      <c r="AL314" s="30">
        <f t="shared" si="67"/>
        <v>-25.227272727272727</v>
      </c>
      <c r="AM314" s="30">
        <f t="shared" si="68"/>
        <v>3</v>
      </c>
      <c r="AO314" s="30">
        <f t="shared" si="69"/>
        <v>25392</v>
      </c>
      <c r="AP314" s="30">
        <f t="shared" si="70"/>
        <v>2397</v>
      </c>
      <c r="AQ314" s="30">
        <f t="shared" si="71"/>
        <v>1136</v>
      </c>
    </row>
    <row r="315" spans="29:43" x14ac:dyDescent="0.15">
      <c r="AC315" s="30">
        <v>6</v>
      </c>
      <c r="AD315" s="30">
        <v>6</v>
      </c>
      <c r="AE315" s="30">
        <v>4</v>
      </c>
      <c r="AF315" s="30">
        <v>2</v>
      </c>
      <c r="AG315" s="30">
        <f t="shared" si="63"/>
        <v>18990</v>
      </c>
      <c r="AH315" s="30">
        <f t="shared" si="64"/>
        <v>6330</v>
      </c>
      <c r="AI315" s="30">
        <f t="shared" si="65"/>
        <v>3165</v>
      </c>
      <c r="AK315" s="30">
        <f t="shared" si="66"/>
        <v>4.8887177512514439</v>
      </c>
      <c r="AL315" s="30">
        <f t="shared" si="67"/>
        <v>-24.7265625</v>
      </c>
      <c r="AM315" s="30">
        <f t="shared" si="68"/>
        <v>3</v>
      </c>
      <c r="AO315" s="30">
        <f t="shared" si="69"/>
        <v>25392</v>
      </c>
      <c r="AP315" s="30">
        <f t="shared" si="70"/>
        <v>2397</v>
      </c>
      <c r="AQ315" s="30">
        <f t="shared" si="71"/>
        <v>1136</v>
      </c>
    </row>
    <row r="316" spans="29:43" x14ac:dyDescent="0.15">
      <c r="AC316" s="30">
        <v>6</v>
      </c>
      <c r="AD316" s="30">
        <v>6</v>
      </c>
      <c r="AE316" s="30">
        <v>4</v>
      </c>
      <c r="AF316" s="30">
        <v>3</v>
      </c>
      <c r="AG316" s="30">
        <f t="shared" si="63"/>
        <v>19110</v>
      </c>
      <c r="AH316" s="30">
        <f t="shared" si="64"/>
        <v>6370</v>
      </c>
      <c r="AI316" s="30">
        <f t="shared" si="65"/>
        <v>3185</v>
      </c>
      <c r="AK316" s="30">
        <f t="shared" si="66"/>
        <v>4.8513565150936184</v>
      </c>
      <c r="AL316" s="30">
        <f t="shared" si="67"/>
        <v>-24.251269035532996</v>
      </c>
      <c r="AM316" s="30">
        <f t="shared" si="68"/>
        <v>3</v>
      </c>
      <c r="AO316" s="30">
        <f t="shared" si="69"/>
        <v>25392</v>
      </c>
      <c r="AP316" s="30">
        <f t="shared" si="70"/>
        <v>2397</v>
      </c>
      <c r="AQ316" s="30">
        <f t="shared" si="71"/>
        <v>1136</v>
      </c>
    </row>
    <row r="317" spans="29:43" x14ac:dyDescent="0.15">
      <c r="AC317" s="30">
        <v>6</v>
      </c>
      <c r="AD317" s="30">
        <v>6</v>
      </c>
      <c r="AE317" s="30">
        <v>4</v>
      </c>
      <c r="AF317" s="30">
        <v>4</v>
      </c>
      <c r="AG317" s="30">
        <f t="shared" si="63"/>
        <v>19230</v>
      </c>
      <c r="AH317" s="30">
        <f t="shared" si="64"/>
        <v>6410</v>
      </c>
      <c r="AI317" s="30">
        <f t="shared" si="65"/>
        <v>3205</v>
      </c>
      <c r="AK317" s="30">
        <f t="shared" si="66"/>
        <v>4.8145620022753128</v>
      </c>
      <c r="AL317" s="30">
        <f t="shared" si="67"/>
        <v>-23.799504950495049</v>
      </c>
      <c r="AM317" s="30">
        <f t="shared" si="68"/>
        <v>3</v>
      </c>
      <c r="AO317" s="30">
        <f t="shared" si="69"/>
        <v>25392</v>
      </c>
      <c r="AP317" s="30">
        <f t="shared" si="70"/>
        <v>2397</v>
      </c>
      <c r="AQ317" s="30">
        <f t="shared" si="71"/>
        <v>1136</v>
      </c>
    </row>
    <row r="318" spans="29:43" x14ac:dyDescent="0.15">
      <c r="AC318" s="30">
        <v>6</v>
      </c>
      <c r="AD318" s="30">
        <v>6</v>
      </c>
      <c r="AE318" s="30">
        <v>4</v>
      </c>
      <c r="AF318" s="30">
        <v>5</v>
      </c>
      <c r="AG318" s="30">
        <f t="shared" si="63"/>
        <v>19350</v>
      </c>
      <c r="AH318" s="30">
        <f t="shared" si="64"/>
        <v>6450</v>
      </c>
      <c r="AI318" s="30">
        <f t="shared" si="65"/>
        <v>3225</v>
      </c>
      <c r="AK318" s="30">
        <f t="shared" si="66"/>
        <v>4.7783214151298461</v>
      </c>
      <c r="AL318" s="30">
        <f t="shared" si="67"/>
        <v>-23.369565217391305</v>
      </c>
      <c r="AM318" s="30">
        <f t="shared" si="68"/>
        <v>3</v>
      </c>
      <c r="AO318" s="30">
        <f t="shared" si="69"/>
        <v>25392</v>
      </c>
      <c r="AP318" s="30">
        <f t="shared" si="70"/>
        <v>2397</v>
      </c>
      <c r="AQ318" s="30">
        <f t="shared" si="71"/>
        <v>1136</v>
      </c>
    </row>
    <row r="319" spans="29:43" x14ac:dyDescent="0.15">
      <c r="AC319" s="30">
        <v>6</v>
      </c>
      <c r="AD319" s="30">
        <v>6</v>
      </c>
      <c r="AE319" s="30">
        <v>4</v>
      </c>
      <c r="AF319" s="30">
        <v>6</v>
      </c>
      <c r="AG319" s="30">
        <f t="shared" si="63"/>
        <v>19470</v>
      </c>
      <c r="AH319" s="30">
        <f t="shared" si="64"/>
        <v>6490</v>
      </c>
      <c r="AI319" s="30">
        <f t="shared" si="65"/>
        <v>3245</v>
      </c>
      <c r="AK319" s="30">
        <f t="shared" si="66"/>
        <v>4.7426223384385509</v>
      </c>
      <c r="AL319" s="30">
        <f t="shared" si="67"/>
        <v>-22.959905660377359</v>
      </c>
      <c r="AM319" s="30">
        <f t="shared" si="68"/>
        <v>3</v>
      </c>
      <c r="AO319" s="30">
        <f t="shared" si="69"/>
        <v>25392</v>
      </c>
      <c r="AP319" s="30">
        <f t="shared" si="70"/>
        <v>2397</v>
      </c>
      <c r="AQ319" s="30">
        <f t="shared" si="71"/>
        <v>1136</v>
      </c>
    </row>
    <row r="320" spans="29:43" x14ac:dyDescent="0.15">
      <c r="AC320" s="30">
        <v>6</v>
      </c>
      <c r="AD320" s="30">
        <v>6</v>
      </c>
      <c r="AE320" s="30">
        <v>4</v>
      </c>
      <c r="AF320" s="30">
        <v>7</v>
      </c>
      <c r="AG320" s="30">
        <f t="shared" si="63"/>
        <v>19590</v>
      </c>
      <c r="AH320" s="30">
        <f t="shared" si="64"/>
        <v>6530</v>
      </c>
      <c r="AI320" s="30">
        <f t="shared" si="65"/>
        <v>3265</v>
      </c>
      <c r="AK320" s="30">
        <f t="shared" si="66"/>
        <v>4.7074527252502785</v>
      </c>
      <c r="AL320" s="30">
        <f t="shared" si="67"/>
        <v>-22.569124423963135</v>
      </c>
      <c r="AM320" s="30">
        <f t="shared" si="68"/>
        <v>3</v>
      </c>
      <c r="AO320" s="30">
        <f t="shared" si="69"/>
        <v>25392</v>
      </c>
      <c r="AP320" s="30">
        <f t="shared" si="70"/>
        <v>2397</v>
      </c>
      <c r="AQ320" s="30">
        <f t="shared" si="71"/>
        <v>1136</v>
      </c>
    </row>
    <row r="321" spans="29:43" x14ac:dyDescent="0.15">
      <c r="AC321" s="30">
        <v>6</v>
      </c>
      <c r="AD321" s="30">
        <v>6</v>
      </c>
      <c r="AE321" s="30">
        <v>4</v>
      </c>
      <c r="AF321" s="30">
        <v>8</v>
      </c>
      <c r="AG321" s="30">
        <f t="shared" si="63"/>
        <v>19710</v>
      </c>
      <c r="AH321" s="30">
        <f t="shared" si="64"/>
        <v>6570</v>
      </c>
      <c r="AI321" s="30">
        <f t="shared" si="65"/>
        <v>3285</v>
      </c>
      <c r="AK321" s="30">
        <f t="shared" si="66"/>
        <v>4.6728008833271995</v>
      </c>
      <c r="AL321" s="30">
        <f t="shared" si="67"/>
        <v>-22.195945945945947</v>
      </c>
      <c r="AM321" s="30">
        <f t="shared" si="68"/>
        <v>3</v>
      </c>
      <c r="AO321" s="30">
        <f t="shared" si="69"/>
        <v>25392</v>
      </c>
      <c r="AP321" s="30">
        <f t="shared" si="70"/>
        <v>2397</v>
      </c>
      <c r="AQ321" s="30">
        <f t="shared" si="71"/>
        <v>1136</v>
      </c>
    </row>
    <row r="322" spans="29:43" x14ac:dyDescent="0.15">
      <c r="AC322" s="30">
        <v>6</v>
      </c>
      <c r="AD322" s="30">
        <v>6</v>
      </c>
      <c r="AE322" s="30">
        <v>4</v>
      </c>
      <c r="AF322" s="30">
        <v>9</v>
      </c>
      <c r="AG322" s="30">
        <f t="shared" si="63"/>
        <v>19830</v>
      </c>
      <c r="AH322" s="30">
        <f t="shared" si="64"/>
        <v>6610</v>
      </c>
      <c r="AI322" s="30">
        <f t="shared" si="65"/>
        <v>3305</v>
      </c>
      <c r="AK322" s="30">
        <f t="shared" si="66"/>
        <v>4.6386554621848743</v>
      </c>
      <c r="AL322" s="30">
        <f t="shared" si="67"/>
        <v>-21.83920704845815</v>
      </c>
      <c r="AM322" s="30">
        <f t="shared" si="68"/>
        <v>3</v>
      </c>
      <c r="AO322" s="30">
        <f t="shared" si="69"/>
        <v>25392</v>
      </c>
      <c r="AP322" s="30">
        <f t="shared" si="70"/>
        <v>2397</v>
      </c>
      <c r="AQ322" s="30">
        <f t="shared" si="71"/>
        <v>1136</v>
      </c>
    </row>
    <row r="323" spans="29:43" x14ac:dyDescent="0.15">
      <c r="AC323" s="30">
        <v>6</v>
      </c>
      <c r="AD323" s="30">
        <v>6</v>
      </c>
      <c r="AE323" s="30">
        <v>4</v>
      </c>
      <c r="AF323" s="30">
        <v>10</v>
      </c>
      <c r="AG323" s="30">
        <f t="shared" si="63"/>
        <v>19950</v>
      </c>
      <c r="AH323" s="30">
        <f t="shared" si="64"/>
        <v>6650</v>
      </c>
      <c r="AI323" s="30">
        <f t="shared" si="65"/>
        <v>3325</v>
      </c>
      <c r="AK323" s="30">
        <f t="shared" si="66"/>
        <v>4.6050054406964094</v>
      </c>
      <c r="AL323" s="30">
        <f t="shared" si="67"/>
        <v>-21.497844827586206</v>
      </c>
      <c r="AM323" s="30">
        <f t="shared" si="68"/>
        <v>3</v>
      </c>
      <c r="AO323" s="30">
        <f t="shared" si="69"/>
        <v>25392</v>
      </c>
      <c r="AP323" s="30">
        <f t="shared" si="70"/>
        <v>2397</v>
      </c>
      <c r="AQ323" s="30">
        <f t="shared" si="71"/>
        <v>1136</v>
      </c>
    </row>
    <row r="324" spans="29:43" x14ac:dyDescent="0.15">
      <c r="AC324" s="30">
        <v>6</v>
      </c>
      <c r="AD324" s="30">
        <v>6</v>
      </c>
      <c r="AE324" s="30">
        <v>5</v>
      </c>
      <c r="AF324" s="30">
        <v>0</v>
      </c>
      <c r="AG324" s="30">
        <f t="shared" si="63"/>
        <v>21150</v>
      </c>
      <c r="AH324" s="30">
        <f t="shared" si="64"/>
        <v>7050</v>
      </c>
      <c r="AI324" s="30">
        <f t="shared" si="65"/>
        <v>3525</v>
      </c>
      <c r="AK324" s="30">
        <f t="shared" si="66"/>
        <v>4.293540750760906</v>
      </c>
      <c r="AL324" s="30">
        <f t="shared" si="67"/>
        <v>-18.75</v>
      </c>
      <c r="AM324" s="30">
        <f t="shared" si="68"/>
        <v>3</v>
      </c>
      <c r="AO324" s="30">
        <f t="shared" si="69"/>
        <v>25392</v>
      </c>
      <c r="AP324" s="30">
        <f t="shared" si="70"/>
        <v>2397</v>
      </c>
      <c r="AQ324" s="30">
        <f t="shared" si="71"/>
        <v>1136</v>
      </c>
    </row>
    <row r="325" spans="29:43" x14ac:dyDescent="0.15">
      <c r="AC325" s="30">
        <v>6</v>
      </c>
      <c r="AD325" s="30">
        <v>6</v>
      </c>
      <c r="AE325" s="30">
        <v>5</v>
      </c>
      <c r="AF325" s="30">
        <v>1</v>
      </c>
      <c r="AG325" s="30">
        <f t="shared" si="63"/>
        <v>21300</v>
      </c>
      <c r="AH325" s="30">
        <f t="shared" si="64"/>
        <v>7100</v>
      </c>
      <c r="AI325" s="30">
        <f t="shared" si="65"/>
        <v>3550</v>
      </c>
      <c r="AK325" s="30">
        <f t="shared" si="66"/>
        <v>4.2575452716297786</v>
      </c>
      <c r="AL325" s="30">
        <f t="shared" si="67"/>
        <v>-18.47354726799653</v>
      </c>
      <c r="AM325" s="30">
        <f t="shared" si="68"/>
        <v>3</v>
      </c>
      <c r="AO325" s="30">
        <f t="shared" si="69"/>
        <v>25392</v>
      </c>
      <c r="AP325" s="30">
        <f t="shared" si="70"/>
        <v>2397</v>
      </c>
      <c r="AQ325" s="30">
        <f t="shared" si="71"/>
        <v>1136</v>
      </c>
    </row>
    <row r="326" spans="29:43" x14ac:dyDescent="0.15">
      <c r="AC326" s="30">
        <v>6</v>
      </c>
      <c r="AD326" s="30">
        <v>6</v>
      </c>
      <c r="AE326" s="30">
        <v>5</v>
      </c>
      <c r="AF326" s="30">
        <v>2</v>
      </c>
      <c r="AG326" s="30">
        <f t="shared" ref="AG326:AG389" si="72">1020+180*AC326+7050+AE326*(AD326*420-120)+AE326*AF326*30</f>
        <v>21450</v>
      </c>
      <c r="AH326" s="30">
        <f t="shared" ref="AH326:AH389" si="73">340+60*AC326+2350+AE326*(AD326*140-40)+AE326*AF326*10</f>
        <v>7150</v>
      </c>
      <c r="AI326" s="30">
        <f t="shared" ref="AI326:AI389" si="74">170+30*AC326+1175+AE326*(AD326*70-20)+AE326*AF326*5</f>
        <v>3575</v>
      </c>
      <c r="AK326" s="30">
        <f t="shared" ref="AK326:AK389" si="75">VLOOKUP(IF(MOD(AC326,2)=0,AC326/2,(AC326+1)/2),B:F,5,FALSE)/(AH326-VLOOKUP(IF(MOD(AC326,2)=0,AC326/2,(AC326+1)/2),B:F,4,FALSE))</f>
        <v>4.2221483205853012</v>
      </c>
      <c r="AL326" s="30">
        <f t="shared" ref="AL326:AL389" si="76">AG326/(VLOOKUP(IF(MOD(AC326,2)=0,AC326/2,(AC326+1)/2),B:F,3,FALSE)-AI326)</f>
        <v>-18.208828522920204</v>
      </c>
      <c r="AM326" s="30">
        <f t="shared" ref="AM326:AM389" si="77">IF(MOD(AC326,2)=0,AC326/2,(AC326+1)/2)</f>
        <v>3</v>
      </c>
      <c r="AO326" s="30">
        <f t="shared" ref="AO326:AO389" si="78">VLOOKUP(IF(MOD(AC326,2)=0,AC326/2,(AC326+1)/2),B:F,5,FALSE)</f>
        <v>25392</v>
      </c>
      <c r="AP326" s="30">
        <f t="shared" ref="AP326:AP389" si="79">VLOOKUP(IF(MOD(AC326,2)=0,AC326/2,(AC326+1)/2),B:E,3,FALSE)</f>
        <v>2397</v>
      </c>
      <c r="AQ326" s="30">
        <f t="shared" ref="AQ326:AQ389" si="80">VLOOKUP(IF(MOD(AC326,2)=0,AC326/2,(AC326+1)/2),B:F,4,FALSE)</f>
        <v>1136</v>
      </c>
    </row>
    <row r="327" spans="29:43" x14ac:dyDescent="0.15">
      <c r="AC327" s="30">
        <v>6</v>
      </c>
      <c r="AD327" s="30">
        <v>6</v>
      </c>
      <c r="AE327" s="30">
        <v>5</v>
      </c>
      <c r="AF327" s="30">
        <v>3</v>
      </c>
      <c r="AG327" s="30">
        <f t="shared" si="72"/>
        <v>21600</v>
      </c>
      <c r="AH327" s="30">
        <f t="shared" si="73"/>
        <v>7200</v>
      </c>
      <c r="AI327" s="30">
        <f t="shared" si="74"/>
        <v>3600</v>
      </c>
      <c r="AK327" s="30">
        <f t="shared" si="75"/>
        <v>4.1873350923482846</v>
      </c>
      <c r="AL327" s="30">
        <f t="shared" si="76"/>
        <v>-17.955112219451372</v>
      </c>
      <c r="AM327" s="30">
        <f t="shared" si="77"/>
        <v>3</v>
      </c>
      <c r="AO327" s="30">
        <f t="shared" si="78"/>
        <v>25392</v>
      </c>
      <c r="AP327" s="30">
        <f t="shared" si="79"/>
        <v>2397</v>
      </c>
      <c r="AQ327" s="30">
        <f t="shared" si="80"/>
        <v>1136</v>
      </c>
    </row>
    <row r="328" spans="29:43" x14ac:dyDescent="0.15">
      <c r="AC328" s="30">
        <v>6</v>
      </c>
      <c r="AD328" s="30">
        <v>6</v>
      </c>
      <c r="AE328" s="30">
        <v>5</v>
      </c>
      <c r="AF328" s="30">
        <v>4</v>
      </c>
      <c r="AG328" s="30">
        <f t="shared" si="72"/>
        <v>21750</v>
      </c>
      <c r="AH328" s="30">
        <f t="shared" si="73"/>
        <v>7250</v>
      </c>
      <c r="AI328" s="30">
        <f t="shared" si="74"/>
        <v>3625</v>
      </c>
      <c r="AK328" s="30">
        <f t="shared" si="75"/>
        <v>4.1530912659470065</v>
      </c>
      <c r="AL328" s="30">
        <f t="shared" si="76"/>
        <v>-17.71172638436482</v>
      </c>
      <c r="AM328" s="30">
        <f t="shared" si="77"/>
        <v>3</v>
      </c>
      <c r="AO328" s="30">
        <f t="shared" si="78"/>
        <v>25392</v>
      </c>
      <c r="AP328" s="30">
        <f t="shared" si="79"/>
        <v>2397</v>
      </c>
      <c r="AQ328" s="30">
        <f t="shared" si="80"/>
        <v>1136</v>
      </c>
    </row>
    <row r="329" spans="29:43" x14ac:dyDescent="0.15">
      <c r="AC329" s="30">
        <v>6</v>
      </c>
      <c r="AD329" s="30">
        <v>6</v>
      </c>
      <c r="AE329" s="30">
        <v>5</v>
      </c>
      <c r="AF329" s="30">
        <v>5</v>
      </c>
      <c r="AG329" s="30">
        <f t="shared" si="72"/>
        <v>21900</v>
      </c>
      <c r="AH329" s="30">
        <f t="shared" si="73"/>
        <v>7300</v>
      </c>
      <c r="AI329" s="30">
        <f t="shared" si="74"/>
        <v>3650</v>
      </c>
      <c r="AK329" s="30">
        <f t="shared" si="75"/>
        <v>4.1194029850746272</v>
      </c>
      <c r="AL329" s="30">
        <f t="shared" si="76"/>
        <v>-17.478052673583399</v>
      </c>
      <c r="AM329" s="30">
        <f t="shared" si="77"/>
        <v>3</v>
      </c>
      <c r="AO329" s="30">
        <f t="shared" si="78"/>
        <v>25392</v>
      </c>
      <c r="AP329" s="30">
        <f t="shared" si="79"/>
        <v>2397</v>
      </c>
      <c r="AQ329" s="30">
        <f t="shared" si="80"/>
        <v>1136</v>
      </c>
    </row>
    <row r="330" spans="29:43" x14ac:dyDescent="0.15">
      <c r="AC330" s="30">
        <v>6</v>
      </c>
      <c r="AD330" s="30">
        <v>6</v>
      </c>
      <c r="AE330" s="30">
        <v>5</v>
      </c>
      <c r="AF330" s="30">
        <v>6</v>
      </c>
      <c r="AG330" s="30">
        <f t="shared" si="72"/>
        <v>22050</v>
      </c>
      <c r="AH330" s="30">
        <f t="shared" si="73"/>
        <v>7350</v>
      </c>
      <c r="AI330" s="30">
        <f t="shared" si="74"/>
        <v>3675</v>
      </c>
      <c r="AK330" s="30">
        <f t="shared" si="75"/>
        <v>4.086256839394915</v>
      </c>
      <c r="AL330" s="30">
        <f t="shared" si="76"/>
        <v>-17.253521126760564</v>
      </c>
      <c r="AM330" s="30">
        <f t="shared" si="77"/>
        <v>3</v>
      </c>
      <c r="AO330" s="30">
        <f t="shared" si="78"/>
        <v>25392</v>
      </c>
      <c r="AP330" s="30">
        <f t="shared" si="79"/>
        <v>2397</v>
      </c>
      <c r="AQ330" s="30">
        <f t="shared" si="80"/>
        <v>1136</v>
      </c>
    </row>
    <row r="331" spans="29:43" x14ac:dyDescent="0.15">
      <c r="AC331" s="30">
        <v>6</v>
      </c>
      <c r="AD331" s="30">
        <v>6</v>
      </c>
      <c r="AE331" s="30">
        <v>5</v>
      </c>
      <c r="AF331" s="30">
        <v>7</v>
      </c>
      <c r="AG331" s="30">
        <f t="shared" si="72"/>
        <v>22200</v>
      </c>
      <c r="AH331" s="30">
        <f t="shared" si="73"/>
        <v>7400</v>
      </c>
      <c r="AI331" s="30">
        <f t="shared" si="74"/>
        <v>3700</v>
      </c>
      <c r="AK331" s="30">
        <f t="shared" si="75"/>
        <v>4.0536398467432946</v>
      </c>
      <c r="AL331" s="30">
        <f t="shared" si="76"/>
        <v>-17.0376055257099</v>
      </c>
      <c r="AM331" s="30">
        <f t="shared" si="77"/>
        <v>3</v>
      </c>
      <c r="AO331" s="30">
        <f t="shared" si="78"/>
        <v>25392</v>
      </c>
      <c r="AP331" s="30">
        <f t="shared" si="79"/>
        <v>2397</v>
      </c>
      <c r="AQ331" s="30">
        <f t="shared" si="80"/>
        <v>1136</v>
      </c>
    </row>
    <row r="332" spans="29:43" x14ac:dyDescent="0.15">
      <c r="AC332" s="30">
        <v>6</v>
      </c>
      <c r="AD332" s="30">
        <v>6</v>
      </c>
      <c r="AE332" s="30">
        <v>5</v>
      </c>
      <c r="AF332" s="30">
        <v>8</v>
      </c>
      <c r="AG332" s="30">
        <f t="shared" si="72"/>
        <v>22350</v>
      </c>
      <c r="AH332" s="30">
        <f t="shared" si="73"/>
        <v>7450</v>
      </c>
      <c r="AI332" s="30">
        <f t="shared" si="74"/>
        <v>3725</v>
      </c>
      <c r="AK332" s="30">
        <f t="shared" si="75"/>
        <v>4.0215394361735823</v>
      </c>
      <c r="AL332" s="30">
        <f t="shared" si="76"/>
        <v>-16.829819277108435</v>
      </c>
      <c r="AM332" s="30">
        <f t="shared" si="77"/>
        <v>3</v>
      </c>
      <c r="AO332" s="30">
        <f t="shared" si="78"/>
        <v>25392</v>
      </c>
      <c r="AP332" s="30">
        <f t="shared" si="79"/>
        <v>2397</v>
      </c>
      <c r="AQ332" s="30">
        <f t="shared" si="80"/>
        <v>1136</v>
      </c>
    </row>
    <row r="333" spans="29:43" x14ac:dyDescent="0.15">
      <c r="AC333" s="30">
        <v>6</v>
      </c>
      <c r="AD333" s="30">
        <v>6</v>
      </c>
      <c r="AE333" s="30">
        <v>5</v>
      </c>
      <c r="AF333" s="30">
        <v>9</v>
      </c>
      <c r="AG333" s="30">
        <f t="shared" si="72"/>
        <v>22500</v>
      </c>
      <c r="AH333" s="30">
        <f t="shared" si="73"/>
        <v>7500</v>
      </c>
      <c r="AI333" s="30">
        <f t="shared" si="74"/>
        <v>3750</v>
      </c>
      <c r="AK333" s="30">
        <f t="shared" si="75"/>
        <v>3.9899434318038969</v>
      </c>
      <c r="AL333" s="30">
        <f t="shared" si="76"/>
        <v>-16.62971175166297</v>
      </c>
      <c r="AM333" s="30">
        <f t="shared" si="77"/>
        <v>3</v>
      </c>
      <c r="AO333" s="30">
        <f t="shared" si="78"/>
        <v>25392</v>
      </c>
      <c r="AP333" s="30">
        <f t="shared" si="79"/>
        <v>2397</v>
      </c>
      <c r="AQ333" s="30">
        <f t="shared" si="80"/>
        <v>1136</v>
      </c>
    </row>
    <row r="334" spans="29:43" x14ac:dyDescent="0.15">
      <c r="AC334" s="30">
        <v>6</v>
      </c>
      <c r="AD334" s="30">
        <v>6</v>
      </c>
      <c r="AE334" s="30">
        <v>5</v>
      </c>
      <c r="AF334" s="30">
        <v>10</v>
      </c>
      <c r="AG334" s="30">
        <f t="shared" si="72"/>
        <v>22650</v>
      </c>
      <c r="AH334" s="30">
        <f t="shared" si="73"/>
        <v>7550</v>
      </c>
      <c r="AI334" s="30">
        <f t="shared" si="74"/>
        <v>3775</v>
      </c>
      <c r="AK334" s="30">
        <f t="shared" si="75"/>
        <v>3.9588400374181476</v>
      </c>
      <c r="AL334" s="30">
        <f t="shared" si="76"/>
        <v>-16.436865021770682</v>
      </c>
      <c r="AM334" s="30">
        <f t="shared" si="77"/>
        <v>3</v>
      </c>
      <c r="AO334" s="30">
        <f t="shared" si="78"/>
        <v>25392</v>
      </c>
      <c r="AP334" s="30">
        <f t="shared" si="79"/>
        <v>2397</v>
      </c>
      <c r="AQ334" s="30">
        <f t="shared" si="80"/>
        <v>1136</v>
      </c>
    </row>
    <row r="335" spans="29:43" x14ac:dyDescent="0.15">
      <c r="AC335" s="30">
        <v>7</v>
      </c>
      <c r="AD335" s="30">
        <v>7</v>
      </c>
      <c r="AE335" s="30">
        <v>1</v>
      </c>
      <c r="AF335" s="30">
        <v>0</v>
      </c>
      <c r="AG335" s="30">
        <f t="shared" si="72"/>
        <v>12150</v>
      </c>
      <c r="AH335" s="30">
        <f t="shared" si="73"/>
        <v>4050</v>
      </c>
      <c r="AI335" s="30">
        <f t="shared" si="74"/>
        <v>2025</v>
      </c>
      <c r="AK335" s="30">
        <f t="shared" si="75"/>
        <v>12.096632503660322</v>
      </c>
      <c r="AL335" s="30">
        <f t="shared" si="76"/>
        <v>15.225563909774436</v>
      </c>
      <c r="AM335" s="30">
        <f t="shared" si="77"/>
        <v>4</v>
      </c>
      <c r="AO335" s="30">
        <f t="shared" si="78"/>
        <v>33048</v>
      </c>
      <c r="AP335" s="30">
        <f t="shared" si="79"/>
        <v>2823</v>
      </c>
      <c r="AQ335" s="30">
        <f t="shared" si="80"/>
        <v>1318</v>
      </c>
    </row>
    <row r="336" spans="29:43" x14ac:dyDescent="0.15">
      <c r="AC336" s="30">
        <v>7</v>
      </c>
      <c r="AD336" s="30">
        <v>7</v>
      </c>
      <c r="AE336" s="30">
        <v>1</v>
      </c>
      <c r="AF336" s="30">
        <v>1</v>
      </c>
      <c r="AG336" s="30">
        <f t="shared" si="72"/>
        <v>12180</v>
      </c>
      <c r="AH336" s="30">
        <f t="shared" si="73"/>
        <v>4060</v>
      </c>
      <c r="AI336" s="30">
        <f t="shared" si="74"/>
        <v>2030</v>
      </c>
      <c r="AK336" s="30">
        <f t="shared" si="75"/>
        <v>12.052516411378555</v>
      </c>
      <c r="AL336" s="30">
        <f t="shared" si="76"/>
        <v>15.359394703656999</v>
      </c>
      <c r="AM336" s="30">
        <f t="shared" si="77"/>
        <v>4</v>
      </c>
      <c r="AO336" s="30">
        <f t="shared" si="78"/>
        <v>33048</v>
      </c>
      <c r="AP336" s="30">
        <f t="shared" si="79"/>
        <v>2823</v>
      </c>
      <c r="AQ336" s="30">
        <f t="shared" si="80"/>
        <v>1318</v>
      </c>
    </row>
    <row r="337" spans="29:43" x14ac:dyDescent="0.15">
      <c r="AC337" s="30">
        <v>7</v>
      </c>
      <c r="AD337" s="30">
        <v>7</v>
      </c>
      <c r="AE337" s="30">
        <v>1</v>
      </c>
      <c r="AF337" s="30">
        <v>2</v>
      </c>
      <c r="AG337" s="30">
        <f t="shared" si="72"/>
        <v>12210</v>
      </c>
      <c r="AH337" s="30">
        <f t="shared" si="73"/>
        <v>4070</v>
      </c>
      <c r="AI337" s="30">
        <f t="shared" si="74"/>
        <v>2035</v>
      </c>
      <c r="AK337" s="30">
        <f t="shared" si="75"/>
        <v>12.008720930232558</v>
      </c>
      <c r="AL337" s="30">
        <f t="shared" si="76"/>
        <v>15.49492385786802</v>
      </c>
      <c r="AM337" s="30">
        <f t="shared" si="77"/>
        <v>4</v>
      </c>
      <c r="AO337" s="30">
        <f t="shared" si="78"/>
        <v>33048</v>
      </c>
      <c r="AP337" s="30">
        <f t="shared" si="79"/>
        <v>2823</v>
      </c>
      <c r="AQ337" s="30">
        <f t="shared" si="80"/>
        <v>1318</v>
      </c>
    </row>
    <row r="338" spans="29:43" x14ac:dyDescent="0.15">
      <c r="AC338" s="30">
        <v>7</v>
      </c>
      <c r="AD338" s="30">
        <v>7</v>
      </c>
      <c r="AE338" s="30">
        <v>1</v>
      </c>
      <c r="AF338" s="30">
        <v>3</v>
      </c>
      <c r="AG338" s="30">
        <f t="shared" si="72"/>
        <v>12240</v>
      </c>
      <c r="AH338" s="30">
        <f t="shared" si="73"/>
        <v>4080</v>
      </c>
      <c r="AI338" s="30">
        <f t="shared" si="74"/>
        <v>2040</v>
      </c>
      <c r="AK338" s="30">
        <f t="shared" si="75"/>
        <v>11.965242577842144</v>
      </c>
      <c r="AL338" s="30">
        <f t="shared" si="76"/>
        <v>15.632183908045977</v>
      </c>
      <c r="AM338" s="30">
        <f t="shared" si="77"/>
        <v>4</v>
      </c>
      <c r="AO338" s="30">
        <f t="shared" si="78"/>
        <v>33048</v>
      </c>
      <c r="AP338" s="30">
        <f t="shared" si="79"/>
        <v>2823</v>
      </c>
      <c r="AQ338" s="30">
        <f t="shared" si="80"/>
        <v>1318</v>
      </c>
    </row>
    <row r="339" spans="29:43" x14ac:dyDescent="0.15">
      <c r="AC339" s="30">
        <v>7</v>
      </c>
      <c r="AD339" s="30">
        <v>7</v>
      </c>
      <c r="AE339" s="30">
        <v>1</v>
      </c>
      <c r="AF339" s="30">
        <v>4</v>
      </c>
      <c r="AG339" s="30">
        <f t="shared" si="72"/>
        <v>12270</v>
      </c>
      <c r="AH339" s="30">
        <f t="shared" si="73"/>
        <v>4090</v>
      </c>
      <c r="AI339" s="30">
        <f t="shared" si="74"/>
        <v>2045</v>
      </c>
      <c r="AK339" s="30">
        <f t="shared" si="75"/>
        <v>11.922077922077921</v>
      </c>
      <c r="AL339" s="30">
        <f t="shared" si="76"/>
        <v>15.771208226221079</v>
      </c>
      <c r="AM339" s="30">
        <f t="shared" si="77"/>
        <v>4</v>
      </c>
      <c r="AO339" s="30">
        <f t="shared" si="78"/>
        <v>33048</v>
      </c>
      <c r="AP339" s="30">
        <f t="shared" si="79"/>
        <v>2823</v>
      </c>
      <c r="AQ339" s="30">
        <f t="shared" si="80"/>
        <v>1318</v>
      </c>
    </row>
    <row r="340" spans="29:43" x14ac:dyDescent="0.15">
      <c r="AC340" s="30">
        <v>7</v>
      </c>
      <c r="AD340" s="30">
        <v>7</v>
      </c>
      <c r="AE340" s="30">
        <v>1</v>
      </c>
      <c r="AF340" s="30">
        <v>5</v>
      </c>
      <c r="AG340" s="30">
        <f t="shared" si="72"/>
        <v>12300</v>
      </c>
      <c r="AH340" s="30">
        <f t="shared" si="73"/>
        <v>4100</v>
      </c>
      <c r="AI340" s="30">
        <f t="shared" si="74"/>
        <v>2050</v>
      </c>
      <c r="AK340" s="30">
        <f t="shared" si="75"/>
        <v>11.879223580158159</v>
      </c>
      <c r="AL340" s="30">
        <f t="shared" si="76"/>
        <v>15.91203104786546</v>
      </c>
      <c r="AM340" s="30">
        <f t="shared" si="77"/>
        <v>4</v>
      </c>
      <c r="AO340" s="30">
        <f t="shared" si="78"/>
        <v>33048</v>
      </c>
      <c r="AP340" s="30">
        <f t="shared" si="79"/>
        <v>2823</v>
      </c>
      <c r="AQ340" s="30">
        <f t="shared" si="80"/>
        <v>1318</v>
      </c>
    </row>
    <row r="341" spans="29:43" x14ac:dyDescent="0.15">
      <c r="AC341" s="30">
        <v>7</v>
      </c>
      <c r="AD341" s="30">
        <v>7</v>
      </c>
      <c r="AE341" s="30">
        <v>1</v>
      </c>
      <c r="AF341" s="30">
        <v>6</v>
      </c>
      <c r="AG341" s="30">
        <f t="shared" si="72"/>
        <v>12330</v>
      </c>
      <c r="AH341" s="30">
        <f t="shared" si="73"/>
        <v>4110</v>
      </c>
      <c r="AI341" s="30">
        <f t="shared" si="74"/>
        <v>2055</v>
      </c>
      <c r="AK341" s="30">
        <f t="shared" si="75"/>
        <v>11.836676217765042</v>
      </c>
      <c r="AL341" s="30">
        <f t="shared" si="76"/>
        <v>16.0546875</v>
      </c>
      <c r="AM341" s="30">
        <f t="shared" si="77"/>
        <v>4</v>
      </c>
      <c r="AO341" s="30">
        <f t="shared" si="78"/>
        <v>33048</v>
      </c>
      <c r="AP341" s="30">
        <f t="shared" si="79"/>
        <v>2823</v>
      </c>
      <c r="AQ341" s="30">
        <f t="shared" si="80"/>
        <v>1318</v>
      </c>
    </row>
    <row r="342" spans="29:43" x14ac:dyDescent="0.15">
      <c r="AC342" s="30">
        <v>7</v>
      </c>
      <c r="AD342" s="30">
        <v>7</v>
      </c>
      <c r="AE342" s="30">
        <v>1</v>
      </c>
      <c r="AF342" s="30">
        <v>7</v>
      </c>
      <c r="AG342" s="30">
        <f t="shared" si="72"/>
        <v>12360</v>
      </c>
      <c r="AH342" s="30">
        <f t="shared" si="73"/>
        <v>4120</v>
      </c>
      <c r="AI342" s="30">
        <f t="shared" si="74"/>
        <v>2060</v>
      </c>
      <c r="AK342" s="30">
        <f t="shared" si="75"/>
        <v>11.794432548179872</v>
      </c>
      <c r="AL342" s="30">
        <f t="shared" si="76"/>
        <v>16.199213630406291</v>
      </c>
      <c r="AM342" s="30">
        <f t="shared" si="77"/>
        <v>4</v>
      </c>
      <c r="AO342" s="30">
        <f t="shared" si="78"/>
        <v>33048</v>
      </c>
      <c r="AP342" s="30">
        <f t="shared" si="79"/>
        <v>2823</v>
      </c>
      <c r="AQ342" s="30">
        <f t="shared" si="80"/>
        <v>1318</v>
      </c>
    </row>
    <row r="343" spans="29:43" x14ac:dyDescent="0.15">
      <c r="AC343" s="30">
        <v>7</v>
      </c>
      <c r="AD343" s="30">
        <v>7</v>
      </c>
      <c r="AE343" s="30">
        <v>1</v>
      </c>
      <c r="AF343" s="30">
        <v>8</v>
      </c>
      <c r="AG343" s="30">
        <f t="shared" si="72"/>
        <v>12390</v>
      </c>
      <c r="AH343" s="30">
        <f t="shared" si="73"/>
        <v>4130</v>
      </c>
      <c r="AI343" s="30">
        <f t="shared" si="74"/>
        <v>2065</v>
      </c>
      <c r="AK343" s="30">
        <f t="shared" si="75"/>
        <v>11.752489331436699</v>
      </c>
      <c r="AL343" s="30">
        <f t="shared" si="76"/>
        <v>16.345646437994723</v>
      </c>
      <c r="AM343" s="30">
        <f t="shared" si="77"/>
        <v>4</v>
      </c>
      <c r="AO343" s="30">
        <f t="shared" si="78"/>
        <v>33048</v>
      </c>
      <c r="AP343" s="30">
        <f t="shared" si="79"/>
        <v>2823</v>
      </c>
      <c r="AQ343" s="30">
        <f t="shared" si="80"/>
        <v>1318</v>
      </c>
    </row>
    <row r="344" spans="29:43" x14ac:dyDescent="0.15">
      <c r="AC344" s="30">
        <v>7</v>
      </c>
      <c r="AD344" s="30">
        <v>7</v>
      </c>
      <c r="AE344" s="30">
        <v>1</v>
      </c>
      <c r="AF344" s="30">
        <v>9</v>
      </c>
      <c r="AG344" s="30">
        <f t="shared" si="72"/>
        <v>12420</v>
      </c>
      <c r="AH344" s="30">
        <f t="shared" si="73"/>
        <v>4140</v>
      </c>
      <c r="AI344" s="30">
        <f t="shared" si="74"/>
        <v>2070</v>
      </c>
      <c r="AK344" s="30">
        <f t="shared" si="75"/>
        <v>11.710843373493976</v>
      </c>
      <c r="AL344" s="30">
        <f t="shared" si="76"/>
        <v>16.49402390438247</v>
      </c>
      <c r="AM344" s="30">
        <f t="shared" si="77"/>
        <v>4</v>
      </c>
      <c r="AO344" s="30">
        <f t="shared" si="78"/>
        <v>33048</v>
      </c>
      <c r="AP344" s="30">
        <f t="shared" si="79"/>
        <v>2823</v>
      </c>
      <c r="AQ344" s="30">
        <f t="shared" si="80"/>
        <v>1318</v>
      </c>
    </row>
    <row r="345" spans="29:43" x14ac:dyDescent="0.15">
      <c r="AC345" s="30">
        <v>7</v>
      </c>
      <c r="AD345" s="30">
        <v>7</v>
      </c>
      <c r="AE345" s="30">
        <v>1</v>
      </c>
      <c r="AF345" s="30">
        <v>10</v>
      </c>
      <c r="AG345" s="30">
        <f t="shared" si="72"/>
        <v>12450</v>
      </c>
      <c r="AH345" s="30">
        <f t="shared" si="73"/>
        <v>4150</v>
      </c>
      <c r="AI345" s="30">
        <f t="shared" si="74"/>
        <v>2075</v>
      </c>
      <c r="AK345" s="30">
        <f t="shared" si="75"/>
        <v>11.669491525423728</v>
      </c>
      <c r="AL345" s="30">
        <f t="shared" si="76"/>
        <v>16.644385026737968</v>
      </c>
      <c r="AM345" s="30">
        <f t="shared" si="77"/>
        <v>4</v>
      </c>
      <c r="AO345" s="30">
        <f t="shared" si="78"/>
        <v>33048</v>
      </c>
      <c r="AP345" s="30">
        <f t="shared" si="79"/>
        <v>2823</v>
      </c>
      <c r="AQ345" s="30">
        <f t="shared" si="80"/>
        <v>1318</v>
      </c>
    </row>
    <row r="346" spans="29:43" x14ac:dyDescent="0.15">
      <c r="AC346" s="30">
        <v>7</v>
      </c>
      <c r="AD346" s="30">
        <v>7</v>
      </c>
      <c r="AE346" s="30">
        <v>2</v>
      </c>
      <c r="AF346" s="30">
        <v>0</v>
      </c>
      <c r="AG346" s="30">
        <f t="shared" si="72"/>
        <v>14970</v>
      </c>
      <c r="AH346" s="30">
        <f t="shared" si="73"/>
        <v>4990</v>
      </c>
      <c r="AI346" s="30">
        <f t="shared" si="74"/>
        <v>2495</v>
      </c>
      <c r="AK346" s="30">
        <f t="shared" si="75"/>
        <v>9</v>
      </c>
      <c r="AL346" s="30">
        <f t="shared" si="76"/>
        <v>45.640243902439025</v>
      </c>
      <c r="AM346" s="30">
        <f t="shared" si="77"/>
        <v>4</v>
      </c>
      <c r="AO346" s="30">
        <f t="shared" si="78"/>
        <v>33048</v>
      </c>
      <c r="AP346" s="30">
        <f t="shared" si="79"/>
        <v>2823</v>
      </c>
      <c r="AQ346" s="30">
        <f t="shared" si="80"/>
        <v>1318</v>
      </c>
    </row>
    <row r="347" spans="29:43" x14ac:dyDescent="0.15">
      <c r="AC347" s="30">
        <v>7</v>
      </c>
      <c r="AD347" s="30">
        <v>7</v>
      </c>
      <c r="AE347" s="30">
        <v>2</v>
      </c>
      <c r="AF347" s="30">
        <v>1</v>
      </c>
      <c r="AG347" s="30">
        <f t="shared" si="72"/>
        <v>15030</v>
      </c>
      <c r="AH347" s="30">
        <f t="shared" si="73"/>
        <v>5010</v>
      </c>
      <c r="AI347" s="30">
        <f t="shared" si="74"/>
        <v>2505</v>
      </c>
      <c r="AK347" s="30">
        <f t="shared" si="75"/>
        <v>8.9512459371614295</v>
      </c>
      <c r="AL347" s="30">
        <f t="shared" si="76"/>
        <v>47.264150943396224</v>
      </c>
      <c r="AM347" s="30">
        <f t="shared" si="77"/>
        <v>4</v>
      </c>
      <c r="AO347" s="30">
        <f t="shared" si="78"/>
        <v>33048</v>
      </c>
      <c r="AP347" s="30">
        <f t="shared" si="79"/>
        <v>2823</v>
      </c>
      <c r="AQ347" s="30">
        <f t="shared" si="80"/>
        <v>1318</v>
      </c>
    </row>
    <row r="348" spans="29:43" x14ac:dyDescent="0.15">
      <c r="AC348" s="30">
        <v>7</v>
      </c>
      <c r="AD348" s="30">
        <v>7</v>
      </c>
      <c r="AE348" s="30">
        <v>2</v>
      </c>
      <c r="AF348" s="30">
        <v>2</v>
      </c>
      <c r="AG348" s="30">
        <f t="shared" si="72"/>
        <v>15090</v>
      </c>
      <c r="AH348" s="30">
        <f t="shared" si="73"/>
        <v>5030</v>
      </c>
      <c r="AI348" s="30">
        <f t="shared" si="74"/>
        <v>2515</v>
      </c>
      <c r="AK348" s="30">
        <f t="shared" si="75"/>
        <v>8.9030172413793096</v>
      </c>
      <c r="AL348" s="30">
        <f t="shared" si="76"/>
        <v>48.993506493506494</v>
      </c>
      <c r="AM348" s="30">
        <f t="shared" si="77"/>
        <v>4</v>
      </c>
      <c r="AO348" s="30">
        <f t="shared" si="78"/>
        <v>33048</v>
      </c>
      <c r="AP348" s="30">
        <f t="shared" si="79"/>
        <v>2823</v>
      </c>
      <c r="AQ348" s="30">
        <f t="shared" si="80"/>
        <v>1318</v>
      </c>
    </row>
    <row r="349" spans="29:43" x14ac:dyDescent="0.15">
      <c r="AC349" s="30">
        <v>7</v>
      </c>
      <c r="AD349" s="30">
        <v>7</v>
      </c>
      <c r="AE349" s="30">
        <v>2</v>
      </c>
      <c r="AF349" s="30">
        <v>3</v>
      </c>
      <c r="AG349" s="30">
        <f t="shared" si="72"/>
        <v>15150</v>
      </c>
      <c r="AH349" s="30">
        <f t="shared" si="73"/>
        <v>5050</v>
      </c>
      <c r="AI349" s="30">
        <f t="shared" si="74"/>
        <v>2525</v>
      </c>
      <c r="AK349" s="30">
        <f t="shared" si="75"/>
        <v>8.855305466237942</v>
      </c>
      <c r="AL349" s="30">
        <f t="shared" si="76"/>
        <v>50.838926174496642</v>
      </c>
      <c r="AM349" s="30">
        <f t="shared" si="77"/>
        <v>4</v>
      </c>
      <c r="AO349" s="30">
        <f t="shared" si="78"/>
        <v>33048</v>
      </c>
      <c r="AP349" s="30">
        <f t="shared" si="79"/>
        <v>2823</v>
      </c>
      <c r="AQ349" s="30">
        <f t="shared" si="80"/>
        <v>1318</v>
      </c>
    </row>
    <row r="350" spans="29:43" x14ac:dyDescent="0.15">
      <c r="AC350" s="30">
        <v>7</v>
      </c>
      <c r="AD350" s="30">
        <v>7</v>
      </c>
      <c r="AE350" s="30">
        <v>2</v>
      </c>
      <c r="AF350" s="30">
        <v>4</v>
      </c>
      <c r="AG350" s="30">
        <f t="shared" si="72"/>
        <v>15210</v>
      </c>
      <c r="AH350" s="30">
        <f t="shared" si="73"/>
        <v>5070</v>
      </c>
      <c r="AI350" s="30">
        <f t="shared" si="74"/>
        <v>2535</v>
      </c>
      <c r="AK350" s="30">
        <f t="shared" si="75"/>
        <v>8.8081023454157776</v>
      </c>
      <c r="AL350" s="30">
        <f t="shared" si="76"/>
        <v>52.8125</v>
      </c>
      <c r="AM350" s="30">
        <f t="shared" si="77"/>
        <v>4</v>
      </c>
      <c r="AO350" s="30">
        <f t="shared" si="78"/>
        <v>33048</v>
      </c>
      <c r="AP350" s="30">
        <f t="shared" si="79"/>
        <v>2823</v>
      </c>
      <c r="AQ350" s="30">
        <f t="shared" si="80"/>
        <v>1318</v>
      </c>
    </row>
    <row r="351" spans="29:43" x14ac:dyDescent="0.15">
      <c r="AC351" s="30">
        <v>7</v>
      </c>
      <c r="AD351" s="30">
        <v>7</v>
      </c>
      <c r="AE351" s="30">
        <v>2</v>
      </c>
      <c r="AF351" s="30">
        <v>5</v>
      </c>
      <c r="AG351" s="30">
        <f t="shared" si="72"/>
        <v>15270</v>
      </c>
      <c r="AH351" s="30">
        <f t="shared" si="73"/>
        <v>5090</v>
      </c>
      <c r="AI351" s="30">
        <f t="shared" si="74"/>
        <v>2545</v>
      </c>
      <c r="AK351" s="30">
        <f t="shared" si="75"/>
        <v>8.7613997879109231</v>
      </c>
      <c r="AL351" s="30">
        <f t="shared" si="76"/>
        <v>54.928057553956833</v>
      </c>
      <c r="AM351" s="30">
        <f t="shared" si="77"/>
        <v>4</v>
      </c>
      <c r="AO351" s="30">
        <f t="shared" si="78"/>
        <v>33048</v>
      </c>
      <c r="AP351" s="30">
        <f t="shared" si="79"/>
        <v>2823</v>
      </c>
      <c r="AQ351" s="30">
        <f t="shared" si="80"/>
        <v>1318</v>
      </c>
    </row>
    <row r="352" spans="29:43" x14ac:dyDescent="0.15">
      <c r="AC352" s="30">
        <v>7</v>
      </c>
      <c r="AD352" s="30">
        <v>7</v>
      </c>
      <c r="AE352" s="30">
        <v>2</v>
      </c>
      <c r="AF352" s="30">
        <v>6</v>
      </c>
      <c r="AG352" s="30">
        <f t="shared" si="72"/>
        <v>15330</v>
      </c>
      <c r="AH352" s="30">
        <f t="shared" si="73"/>
        <v>5110</v>
      </c>
      <c r="AI352" s="30">
        <f t="shared" si="74"/>
        <v>2555</v>
      </c>
      <c r="AK352" s="30">
        <f t="shared" si="75"/>
        <v>8.7151898734177209</v>
      </c>
      <c r="AL352" s="30">
        <f t="shared" si="76"/>
        <v>57.201492537313435</v>
      </c>
      <c r="AM352" s="30">
        <f t="shared" si="77"/>
        <v>4</v>
      </c>
      <c r="AO352" s="30">
        <f t="shared" si="78"/>
        <v>33048</v>
      </c>
      <c r="AP352" s="30">
        <f t="shared" si="79"/>
        <v>2823</v>
      </c>
      <c r="AQ352" s="30">
        <f t="shared" si="80"/>
        <v>1318</v>
      </c>
    </row>
    <row r="353" spans="29:43" x14ac:dyDescent="0.15">
      <c r="AC353" s="30">
        <v>7</v>
      </c>
      <c r="AD353" s="30">
        <v>7</v>
      </c>
      <c r="AE353" s="30">
        <v>2</v>
      </c>
      <c r="AF353" s="30">
        <v>7</v>
      </c>
      <c r="AG353" s="30">
        <f t="shared" si="72"/>
        <v>15390</v>
      </c>
      <c r="AH353" s="30">
        <f t="shared" si="73"/>
        <v>5130</v>
      </c>
      <c r="AI353" s="30">
        <f t="shared" si="74"/>
        <v>2565</v>
      </c>
      <c r="AK353" s="30">
        <f t="shared" si="75"/>
        <v>8.6694648478488983</v>
      </c>
      <c r="AL353" s="30">
        <f t="shared" si="76"/>
        <v>59.651162790697676</v>
      </c>
      <c r="AM353" s="30">
        <f t="shared" si="77"/>
        <v>4</v>
      </c>
      <c r="AO353" s="30">
        <f t="shared" si="78"/>
        <v>33048</v>
      </c>
      <c r="AP353" s="30">
        <f t="shared" si="79"/>
        <v>2823</v>
      </c>
      <c r="AQ353" s="30">
        <f t="shared" si="80"/>
        <v>1318</v>
      </c>
    </row>
    <row r="354" spans="29:43" x14ac:dyDescent="0.15">
      <c r="AC354" s="30">
        <v>7</v>
      </c>
      <c r="AD354" s="30">
        <v>7</v>
      </c>
      <c r="AE354" s="30">
        <v>2</v>
      </c>
      <c r="AF354" s="30">
        <v>8</v>
      </c>
      <c r="AG354" s="30">
        <f t="shared" si="72"/>
        <v>15450</v>
      </c>
      <c r="AH354" s="30">
        <f t="shared" si="73"/>
        <v>5150</v>
      </c>
      <c r="AI354" s="30">
        <f t="shared" si="74"/>
        <v>2575</v>
      </c>
      <c r="AK354" s="30">
        <f t="shared" si="75"/>
        <v>8.6242171189979118</v>
      </c>
      <c r="AL354" s="30">
        <f t="shared" si="76"/>
        <v>62.298387096774192</v>
      </c>
      <c r="AM354" s="30">
        <f t="shared" si="77"/>
        <v>4</v>
      </c>
      <c r="AO354" s="30">
        <f t="shared" si="78"/>
        <v>33048</v>
      </c>
      <c r="AP354" s="30">
        <f t="shared" si="79"/>
        <v>2823</v>
      </c>
      <c r="AQ354" s="30">
        <f t="shared" si="80"/>
        <v>1318</v>
      </c>
    </row>
    <row r="355" spans="29:43" x14ac:dyDescent="0.15">
      <c r="AC355" s="30">
        <v>7</v>
      </c>
      <c r="AD355" s="30">
        <v>7</v>
      </c>
      <c r="AE355" s="30">
        <v>2</v>
      </c>
      <c r="AF355" s="30">
        <v>9</v>
      </c>
      <c r="AG355" s="30">
        <f t="shared" si="72"/>
        <v>15510</v>
      </c>
      <c r="AH355" s="30">
        <f t="shared" si="73"/>
        <v>5170</v>
      </c>
      <c r="AI355" s="30">
        <f t="shared" si="74"/>
        <v>2585</v>
      </c>
      <c r="AK355" s="30">
        <f t="shared" si="75"/>
        <v>8.5794392523364493</v>
      </c>
      <c r="AL355" s="30">
        <f t="shared" si="76"/>
        <v>65.168067226890756</v>
      </c>
      <c r="AM355" s="30">
        <f t="shared" si="77"/>
        <v>4</v>
      </c>
      <c r="AO355" s="30">
        <f t="shared" si="78"/>
        <v>33048</v>
      </c>
      <c r="AP355" s="30">
        <f t="shared" si="79"/>
        <v>2823</v>
      </c>
      <c r="AQ355" s="30">
        <f t="shared" si="80"/>
        <v>1318</v>
      </c>
    </row>
    <row r="356" spans="29:43" x14ac:dyDescent="0.15">
      <c r="AC356" s="30">
        <v>7</v>
      </c>
      <c r="AD356" s="30">
        <v>7</v>
      </c>
      <c r="AE356" s="30">
        <v>2</v>
      </c>
      <c r="AF356" s="30">
        <v>10</v>
      </c>
      <c r="AG356" s="30">
        <f t="shared" si="72"/>
        <v>15570</v>
      </c>
      <c r="AH356" s="30">
        <f t="shared" si="73"/>
        <v>5190</v>
      </c>
      <c r="AI356" s="30">
        <f t="shared" si="74"/>
        <v>2595</v>
      </c>
      <c r="AK356" s="30">
        <f t="shared" si="75"/>
        <v>8.5351239669421481</v>
      </c>
      <c r="AL356" s="30">
        <f t="shared" si="76"/>
        <v>68.28947368421052</v>
      </c>
      <c r="AM356" s="30">
        <f t="shared" si="77"/>
        <v>4</v>
      </c>
      <c r="AO356" s="30">
        <f t="shared" si="78"/>
        <v>33048</v>
      </c>
      <c r="AP356" s="30">
        <f t="shared" si="79"/>
        <v>2823</v>
      </c>
      <c r="AQ356" s="30">
        <f t="shared" si="80"/>
        <v>1318</v>
      </c>
    </row>
    <row r="357" spans="29:43" x14ac:dyDescent="0.15">
      <c r="AC357" s="30">
        <v>7</v>
      </c>
      <c r="AD357" s="30">
        <v>7</v>
      </c>
      <c r="AE357" s="30">
        <v>3</v>
      </c>
      <c r="AF357" s="30">
        <v>0</v>
      </c>
      <c r="AG357" s="30">
        <f t="shared" si="72"/>
        <v>17790</v>
      </c>
      <c r="AH357" s="30">
        <f t="shared" si="73"/>
        <v>5930</v>
      </c>
      <c r="AI357" s="30">
        <f t="shared" si="74"/>
        <v>2965</v>
      </c>
      <c r="AK357" s="30">
        <f t="shared" si="75"/>
        <v>7.1656548135299216</v>
      </c>
      <c r="AL357" s="30">
        <f t="shared" si="76"/>
        <v>-125.28169014084507</v>
      </c>
      <c r="AM357" s="30">
        <f t="shared" si="77"/>
        <v>4</v>
      </c>
      <c r="AO357" s="30">
        <f t="shared" si="78"/>
        <v>33048</v>
      </c>
      <c r="AP357" s="30">
        <f t="shared" si="79"/>
        <v>2823</v>
      </c>
      <c r="AQ357" s="30">
        <f t="shared" si="80"/>
        <v>1318</v>
      </c>
    </row>
    <row r="358" spans="29:43" x14ac:dyDescent="0.15">
      <c r="AC358" s="30">
        <v>7</v>
      </c>
      <c r="AD358" s="30">
        <v>7</v>
      </c>
      <c r="AE358" s="30">
        <v>3</v>
      </c>
      <c r="AF358" s="30">
        <v>1</v>
      </c>
      <c r="AG358" s="30">
        <f t="shared" si="72"/>
        <v>17880</v>
      </c>
      <c r="AH358" s="30">
        <f t="shared" si="73"/>
        <v>5960</v>
      </c>
      <c r="AI358" s="30">
        <f t="shared" si="74"/>
        <v>2980</v>
      </c>
      <c r="AK358" s="30">
        <f t="shared" si="75"/>
        <v>7.1193451098664369</v>
      </c>
      <c r="AL358" s="30">
        <f t="shared" si="76"/>
        <v>-113.88535031847134</v>
      </c>
      <c r="AM358" s="30">
        <f t="shared" si="77"/>
        <v>4</v>
      </c>
      <c r="AO358" s="30">
        <f t="shared" si="78"/>
        <v>33048</v>
      </c>
      <c r="AP358" s="30">
        <f t="shared" si="79"/>
        <v>2823</v>
      </c>
      <c r="AQ358" s="30">
        <f t="shared" si="80"/>
        <v>1318</v>
      </c>
    </row>
    <row r="359" spans="29:43" x14ac:dyDescent="0.15">
      <c r="AC359" s="30">
        <v>7</v>
      </c>
      <c r="AD359" s="30">
        <v>7</v>
      </c>
      <c r="AE359" s="30">
        <v>3</v>
      </c>
      <c r="AF359" s="30">
        <v>2</v>
      </c>
      <c r="AG359" s="30">
        <f t="shared" si="72"/>
        <v>17970</v>
      </c>
      <c r="AH359" s="30">
        <f t="shared" si="73"/>
        <v>5990</v>
      </c>
      <c r="AI359" s="30">
        <f t="shared" si="74"/>
        <v>2995</v>
      </c>
      <c r="AK359" s="30">
        <f t="shared" si="75"/>
        <v>7.0736301369863011</v>
      </c>
      <c r="AL359" s="30">
        <f t="shared" si="76"/>
        <v>-104.47674418604652</v>
      </c>
      <c r="AM359" s="30">
        <f t="shared" si="77"/>
        <v>4</v>
      </c>
      <c r="AO359" s="30">
        <f t="shared" si="78"/>
        <v>33048</v>
      </c>
      <c r="AP359" s="30">
        <f t="shared" si="79"/>
        <v>2823</v>
      </c>
      <c r="AQ359" s="30">
        <f t="shared" si="80"/>
        <v>1318</v>
      </c>
    </row>
    <row r="360" spans="29:43" x14ac:dyDescent="0.15">
      <c r="AC360" s="30">
        <v>7</v>
      </c>
      <c r="AD360" s="30">
        <v>7</v>
      </c>
      <c r="AE360" s="30">
        <v>3</v>
      </c>
      <c r="AF360" s="30">
        <v>3</v>
      </c>
      <c r="AG360" s="30">
        <f t="shared" si="72"/>
        <v>18060</v>
      </c>
      <c r="AH360" s="30">
        <f t="shared" si="73"/>
        <v>6020</v>
      </c>
      <c r="AI360" s="30">
        <f t="shared" si="74"/>
        <v>3010</v>
      </c>
      <c r="AK360" s="30">
        <f t="shared" si="75"/>
        <v>7.028498511271799</v>
      </c>
      <c r="AL360" s="30">
        <f t="shared" si="76"/>
        <v>-96.577540106951872</v>
      </c>
      <c r="AM360" s="30">
        <f t="shared" si="77"/>
        <v>4</v>
      </c>
      <c r="AO360" s="30">
        <f t="shared" si="78"/>
        <v>33048</v>
      </c>
      <c r="AP360" s="30">
        <f t="shared" si="79"/>
        <v>2823</v>
      </c>
      <c r="AQ360" s="30">
        <f t="shared" si="80"/>
        <v>1318</v>
      </c>
    </row>
    <row r="361" spans="29:43" x14ac:dyDescent="0.15">
      <c r="AC361" s="30">
        <v>7</v>
      </c>
      <c r="AD361" s="30">
        <v>7</v>
      </c>
      <c r="AE361" s="30">
        <v>3</v>
      </c>
      <c r="AF361" s="30">
        <v>4</v>
      </c>
      <c r="AG361" s="30">
        <f t="shared" si="72"/>
        <v>18150</v>
      </c>
      <c r="AH361" s="30">
        <f t="shared" si="73"/>
        <v>6050</v>
      </c>
      <c r="AI361" s="30">
        <f t="shared" si="74"/>
        <v>3025</v>
      </c>
      <c r="AK361" s="30">
        <f t="shared" si="75"/>
        <v>6.983939137785292</v>
      </c>
      <c r="AL361" s="30">
        <f t="shared" si="76"/>
        <v>-89.851485148514854</v>
      </c>
      <c r="AM361" s="30">
        <f t="shared" si="77"/>
        <v>4</v>
      </c>
      <c r="AO361" s="30">
        <f t="shared" si="78"/>
        <v>33048</v>
      </c>
      <c r="AP361" s="30">
        <f t="shared" si="79"/>
        <v>2823</v>
      </c>
      <c r="AQ361" s="30">
        <f t="shared" si="80"/>
        <v>1318</v>
      </c>
    </row>
    <row r="362" spans="29:43" x14ac:dyDescent="0.15">
      <c r="AC362" s="30">
        <v>7</v>
      </c>
      <c r="AD362" s="30">
        <v>7</v>
      </c>
      <c r="AE362" s="30">
        <v>3</v>
      </c>
      <c r="AF362" s="30">
        <v>5</v>
      </c>
      <c r="AG362" s="30">
        <f t="shared" si="72"/>
        <v>18240</v>
      </c>
      <c r="AH362" s="30">
        <f t="shared" si="73"/>
        <v>6080</v>
      </c>
      <c r="AI362" s="30">
        <f t="shared" si="74"/>
        <v>3040</v>
      </c>
      <c r="AK362" s="30">
        <f t="shared" si="75"/>
        <v>6.9399412011759765</v>
      </c>
      <c r="AL362" s="30">
        <f t="shared" si="76"/>
        <v>-84.055299539170505</v>
      </c>
      <c r="AM362" s="30">
        <f t="shared" si="77"/>
        <v>4</v>
      </c>
      <c r="AO362" s="30">
        <f t="shared" si="78"/>
        <v>33048</v>
      </c>
      <c r="AP362" s="30">
        <f t="shared" si="79"/>
        <v>2823</v>
      </c>
      <c r="AQ362" s="30">
        <f t="shared" si="80"/>
        <v>1318</v>
      </c>
    </row>
    <row r="363" spans="29:43" x14ac:dyDescent="0.15">
      <c r="AC363" s="30">
        <v>7</v>
      </c>
      <c r="AD363" s="30">
        <v>7</v>
      </c>
      <c r="AE363" s="30">
        <v>3</v>
      </c>
      <c r="AF363" s="30">
        <v>6</v>
      </c>
      <c r="AG363" s="30">
        <f t="shared" si="72"/>
        <v>18330</v>
      </c>
      <c r="AH363" s="30">
        <f t="shared" si="73"/>
        <v>6110</v>
      </c>
      <c r="AI363" s="30">
        <f t="shared" si="74"/>
        <v>3055</v>
      </c>
      <c r="AK363" s="30">
        <f t="shared" si="75"/>
        <v>6.8964941569282141</v>
      </c>
      <c r="AL363" s="30">
        <f t="shared" si="76"/>
        <v>-79.008620689655174</v>
      </c>
      <c r="AM363" s="30">
        <f t="shared" si="77"/>
        <v>4</v>
      </c>
      <c r="AO363" s="30">
        <f t="shared" si="78"/>
        <v>33048</v>
      </c>
      <c r="AP363" s="30">
        <f t="shared" si="79"/>
        <v>2823</v>
      </c>
      <c r="AQ363" s="30">
        <f t="shared" si="80"/>
        <v>1318</v>
      </c>
    </row>
    <row r="364" spans="29:43" x14ac:dyDescent="0.15">
      <c r="AC364" s="30">
        <v>7</v>
      </c>
      <c r="AD364" s="30">
        <v>7</v>
      </c>
      <c r="AE364" s="30">
        <v>3</v>
      </c>
      <c r="AF364" s="30">
        <v>7</v>
      </c>
      <c r="AG364" s="30">
        <f t="shared" si="72"/>
        <v>18420</v>
      </c>
      <c r="AH364" s="30">
        <f t="shared" si="73"/>
        <v>6140</v>
      </c>
      <c r="AI364" s="30">
        <f t="shared" si="74"/>
        <v>3070</v>
      </c>
      <c r="AK364" s="30">
        <f t="shared" si="75"/>
        <v>6.8535877229365409</v>
      </c>
      <c r="AL364" s="30">
        <f t="shared" si="76"/>
        <v>-74.574898785425106</v>
      </c>
      <c r="AM364" s="30">
        <f t="shared" si="77"/>
        <v>4</v>
      </c>
      <c r="AO364" s="30">
        <f t="shared" si="78"/>
        <v>33048</v>
      </c>
      <c r="AP364" s="30">
        <f t="shared" si="79"/>
        <v>2823</v>
      </c>
      <c r="AQ364" s="30">
        <f t="shared" si="80"/>
        <v>1318</v>
      </c>
    </row>
    <row r="365" spans="29:43" x14ac:dyDescent="0.15">
      <c r="AC365" s="30">
        <v>7</v>
      </c>
      <c r="AD365" s="30">
        <v>7</v>
      </c>
      <c r="AE365" s="30">
        <v>3</v>
      </c>
      <c r="AF365" s="30">
        <v>8</v>
      </c>
      <c r="AG365" s="30">
        <f t="shared" si="72"/>
        <v>18510</v>
      </c>
      <c r="AH365" s="30">
        <f t="shared" si="73"/>
        <v>6170</v>
      </c>
      <c r="AI365" s="30">
        <f t="shared" si="74"/>
        <v>3085</v>
      </c>
      <c r="AK365" s="30">
        <f t="shared" si="75"/>
        <v>6.8112118713932395</v>
      </c>
      <c r="AL365" s="30">
        <f t="shared" si="76"/>
        <v>-70.648854961832058</v>
      </c>
      <c r="AM365" s="30">
        <f t="shared" si="77"/>
        <v>4</v>
      </c>
      <c r="AO365" s="30">
        <f t="shared" si="78"/>
        <v>33048</v>
      </c>
      <c r="AP365" s="30">
        <f t="shared" si="79"/>
        <v>2823</v>
      </c>
      <c r="AQ365" s="30">
        <f t="shared" si="80"/>
        <v>1318</v>
      </c>
    </row>
    <row r="366" spans="29:43" x14ac:dyDescent="0.15">
      <c r="AC366" s="30">
        <v>7</v>
      </c>
      <c r="AD366" s="30">
        <v>7</v>
      </c>
      <c r="AE366" s="30">
        <v>3</v>
      </c>
      <c r="AF366" s="30">
        <v>9</v>
      </c>
      <c r="AG366" s="30">
        <f t="shared" si="72"/>
        <v>18600</v>
      </c>
      <c r="AH366" s="30">
        <f t="shared" si="73"/>
        <v>6200</v>
      </c>
      <c r="AI366" s="30">
        <f t="shared" si="74"/>
        <v>3100</v>
      </c>
      <c r="AK366" s="30">
        <f t="shared" si="75"/>
        <v>6.7693568209750099</v>
      </c>
      <c r="AL366" s="30">
        <f t="shared" si="76"/>
        <v>-67.148014440433215</v>
      </c>
      <c r="AM366" s="30">
        <f t="shared" si="77"/>
        <v>4</v>
      </c>
      <c r="AO366" s="30">
        <f t="shared" si="78"/>
        <v>33048</v>
      </c>
      <c r="AP366" s="30">
        <f t="shared" si="79"/>
        <v>2823</v>
      </c>
      <c r="AQ366" s="30">
        <f t="shared" si="80"/>
        <v>1318</v>
      </c>
    </row>
    <row r="367" spans="29:43" x14ac:dyDescent="0.15">
      <c r="AC367" s="30">
        <v>7</v>
      </c>
      <c r="AD367" s="30">
        <v>7</v>
      </c>
      <c r="AE367" s="30">
        <v>3</v>
      </c>
      <c r="AF367" s="30">
        <v>10</v>
      </c>
      <c r="AG367" s="30">
        <f t="shared" si="72"/>
        <v>18690</v>
      </c>
      <c r="AH367" s="30">
        <f t="shared" si="73"/>
        <v>6230</v>
      </c>
      <c r="AI367" s="30">
        <f t="shared" si="74"/>
        <v>3115</v>
      </c>
      <c r="AK367" s="30">
        <f t="shared" si="75"/>
        <v>6.728013029315961</v>
      </c>
      <c r="AL367" s="30">
        <f t="shared" si="76"/>
        <v>-64.006849315068493</v>
      </c>
      <c r="AM367" s="30">
        <f t="shared" si="77"/>
        <v>4</v>
      </c>
      <c r="AO367" s="30">
        <f t="shared" si="78"/>
        <v>33048</v>
      </c>
      <c r="AP367" s="30">
        <f t="shared" si="79"/>
        <v>2823</v>
      </c>
      <c r="AQ367" s="30">
        <f t="shared" si="80"/>
        <v>1318</v>
      </c>
    </row>
    <row r="368" spans="29:43" x14ac:dyDescent="0.15">
      <c r="AC368" s="30">
        <v>7</v>
      </c>
      <c r="AD368" s="30">
        <v>7</v>
      </c>
      <c r="AE368" s="30">
        <v>4</v>
      </c>
      <c r="AF368" s="30">
        <v>0</v>
      </c>
      <c r="AG368" s="30">
        <f t="shared" si="72"/>
        <v>20610</v>
      </c>
      <c r="AH368" s="30">
        <f t="shared" si="73"/>
        <v>6870</v>
      </c>
      <c r="AI368" s="30">
        <f t="shared" si="74"/>
        <v>3435</v>
      </c>
      <c r="AK368" s="30">
        <f t="shared" si="75"/>
        <v>5.9524495677233427</v>
      </c>
      <c r="AL368" s="30">
        <f t="shared" si="76"/>
        <v>-33.676470588235297</v>
      </c>
      <c r="AM368" s="30">
        <f t="shared" si="77"/>
        <v>4</v>
      </c>
      <c r="AO368" s="30">
        <f t="shared" si="78"/>
        <v>33048</v>
      </c>
      <c r="AP368" s="30">
        <f t="shared" si="79"/>
        <v>2823</v>
      </c>
      <c r="AQ368" s="30">
        <f t="shared" si="80"/>
        <v>1318</v>
      </c>
    </row>
    <row r="369" spans="29:43" x14ac:dyDescent="0.15">
      <c r="AC369" s="30">
        <v>7</v>
      </c>
      <c r="AD369" s="30">
        <v>7</v>
      </c>
      <c r="AE369" s="30">
        <v>4</v>
      </c>
      <c r="AF369" s="30">
        <v>1</v>
      </c>
      <c r="AG369" s="30">
        <f t="shared" si="72"/>
        <v>20730</v>
      </c>
      <c r="AH369" s="30">
        <f t="shared" si="73"/>
        <v>6910</v>
      </c>
      <c r="AI369" s="30">
        <f t="shared" si="74"/>
        <v>3455</v>
      </c>
      <c r="AK369" s="30">
        <f t="shared" si="75"/>
        <v>5.9098712446351929</v>
      </c>
      <c r="AL369" s="30">
        <f t="shared" si="76"/>
        <v>-32.800632911392405</v>
      </c>
      <c r="AM369" s="30">
        <f t="shared" si="77"/>
        <v>4</v>
      </c>
      <c r="AO369" s="30">
        <f t="shared" si="78"/>
        <v>33048</v>
      </c>
      <c r="AP369" s="30">
        <f t="shared" si="79"/>
        <v>2823</v>
      </c>
      <c r="AQ369" s="30">
        <f t="shared" si="80"/>
        <v>1318</v>
      </c>
    </row>
    <row r="370" spans="29:43" x14ac:dyDescent="0.15">
      <c r="AC370" s="30">
        <v>7</v>
      </c>
      <c r="AD370" s="30">
        <v>7</v>
      </c>
      <c r="AE370" s="30">
        <v>4</v>
      </c>
      <c r="AF370" s="30">
        <v>2</v>
      </c>
      <c r="AG370" s="30">
        <f t="shared" si="72"/>
        <v>20850</v>
      </c>
      <c r="AH370" s="30">
        <f t="shared" si="73"/>
        <v>6950</v>
      </c>
      <c r="AI370" s="30">
        <f t="shared" si="74"/>
        <v>3475</v>
      </c>
      <c r="AK370" s="30">
        <f t="shared" si="75"/>
        <v>5.8678977272727275</v>
      </c>
      <c r="AL370" s="30">
        <f t="shared" si="76"/>
        <v>-31.978527607361965</v>
      </c>
      <c r="AM370" s="30">
        <f t="shared" si="77"/>
        <v>4</v>
      </c>
      <c r="AO370" s="30">
        <f t="shared" si="78"/>
        <v>33048</v>
      </c>
      <c r="AP370" s="30">
        <f t="shared" si="79"/>
        <v>2823</v>
      </c>
      <c r="AQ370" s="30">
        <f t="shared" si="80"/>
        <v>1318</v>
      </c>
    </row>
    <row r="371" spans="29:43" x14ac:dyDescent="0.15">
      <c r="AC371" s="30">
        <v>7</v>
      </c>
      <c r="AD371" s="30">
        <v>7</v>
      </c>
      <c r="AE371" s="30">
        <v>4</v>
      </c>
      <c r="AF371" s="30">
        <v>3</v>
      </c>
      <c r="AG371" s="30">
        <f t="shared" si="72"/>
        <v>20970</v>
      </c>
      <c r="AH371" s="30">
        <f t="shared" si="73"/>
        <v>6990</v>
      </c>
      <c r="AI371" s="30">
        <f t="shared" si="74"/>
        <v>3495</v>
      </c>
      <c r="AK371" s="30">
        <f t="shared" si="75"/>
        <v>5.8265162200282088</v>
      </c>
      <c r="AL371" s="30">
        <f t="shared" si="76"/>
        <v>-31.205357142857142</v>
      </c>
      <c r="AM371" s="30">
        <f t="shared" si="77"/>
        <v>4</v>
      </c>
      <c r="AO371" s="30">
        <f t="shared" si="78"/>
        <v>33048</v>
      </c>
      <c r="AP371" s="30">
        <f t="shared" si="79"/>
        <v>2823</v>
      </c>
      <c r="AQ371" s="30">
        <f t="shared" si="80"/>
        <v>1318</v>
      </c>
    </row>
    <row r="372" spans="29:43" x14ac:dyDescent="0.15">
      <c r="AC372" s="30">
        <v>7</v>
      </c>
      <c r="AD372" s="30">
        <v>7</v>
      </c>
      <c r="AE372" s="30">
        <v>4</v>
      </c>
      <c r="AF372" s="30">
        <v>4</v>
      </c>
      <c r="AG372" s="30">
        <f t="shared" si="72"/>
        <v>21090</v>
      </c>
      <c r="AH372" s="30">
        <f t="shared" si="73"/>
        <v>7030</v>
      </c>
      <c r="AI372" s="30">
        <f t="shared" si="74"/>
        <v>3515</v>
      </c>
      <c r="AK372" s="30">
        <f t="shared" si="75"/>
        <v>5.7857142857142856</v>
      </c>
      <c r="AL372" s="30">
        <f t="shared" si="76"/>
        <v>-30.476878612716764</v>
      </c>
      <c r="AM372" s="30">
        <f t="shared" si="77"/>
        <v>4</v>
      </c>
      <c r="AO372" s="30">
        <f t="shared" si="78"/>
        <v>33048</v>
      </c>
      <c r="AP372" s="30">
        <f t="shared" si="79"/>
        <v>2823</v>
      </c>
      <c r="AQ372" s="30">
        <f t="shared" si="80"/>
        <v>1318</v>
      </c>
    </row>
    <row r="373" spans="29:43" x14ac:dyDescent="0.15">
      <c r="AC373" s="30">
        <v>7</v>
      </c>
      <c r="AD373" s="30">
        <v>7</v>
      </c>
      <c r="AE373" s="30">
        <v>4</v>
      </c>
      <c r="AF373" s="30">
        <v>5</v>
      </c>
      <c r="AG373" s="30">
        <f t="shared" si="72"/>
        <v>21210</v>
      </c>
      <c r="AH373" s="30">
        <f t="shared" si="73"/>
        <v>7070</v>
      </c>
      <c r="AI373" s="30">
        <f t="shared" si="74"/>
        <v>3535</v>
      </c>
      <c r="AK373" s="30">
        <f t="shared" si="75"/>
        <v>5.7454798331015295</v>
      </c>
      <c r="AL373" s="30">
        <f t="shared" si="76"/>
        <v>-29.789325842696631</v>
      </c>
      <c r="AM373" s="30">
        <f t="shared" si="77"/>
        <v>4</v>
      </c>
      <c r="AO373" s="30">
        <f t="shared" si="78"/>
        <v>33048</v>
      </c>
      <c r="AP373" s="30">
        <f t="shared" si="79"/>
        <v>2823</v>
      </c>
      <c r="AQ373" s="30">
        <f t="shared" si="80"/>
        <v>1318</v>
      </c>
    </row>
    <row r="374" spans="29:43" x14ac:dyDescent="0.15">
      <c r="AC374" s="30">
        <v>7</v>
      </c>
      <c r="AD374" s="30">
        <v>7</v>
      </c>
      <c r="AE374" s="30">
        <v>4</v>
      </c>
      <c r="AF374" s="30">
        <v>6</v>
      </c>
      <c r="AG374" s="30">
        <f t="shared" si="72"/>
        <v>21330</v>
      </c>
      <c r="AH374" s="30">
        <f t="shared" si="73"/>
        <v>7110</v>
      </c>
      <c r="AI374" s="30">
        <f t="shared" si="74"/>
        <v>3555</v>
      </c>
      <c r="AK374" s="30">
        <f t="shared" si="75"/>
        <v>5.7058011049723758</v>
      </c>
      <c r="AL374" s="30">
        <f t="shared" si="76"/>
        <v>-29.139344262295083</v>
      </c>
      <c r="AM374" s="30">
        <f t="shared" si="77"/>
        <v>4</v>
      </c>
      <c r="AO374" s="30">
        <f t="shared" si="78"/>
        <v>33048</v>
      </c>
      <c r="AP374" s="30">
        <f t="shared" si="79"/>
        <v>2823</v>
      </c>
      <c r="AQ374" s="30">
        <f t="shared" si="80"/>
        <v>1318</v>
      </c>
    </row>
    <row r="375" spans="29:43" x14ac:dyDescent="0.15">
      <c r="AC375" s="30">
        <v>7</v>
      </c>
      <c r="AD375" s="30">
        <v>7</v>
      </c>
      <c r="AE375" s="30">
        <v>4</v>
      </c>
      <c r="AF375" s="30">
        <v>7</v>
      </c>
      <c r="AG375" s="30">
        <f t="shared" si="72"/>
        <v>21450</v>
      </c>
      <c r="AH375" s="30">
        <f t="shared" si="73"/>
        <v>7150</v>
      </c>
      <c r="AI375" s="30">
        <f t="shared" si="74"/>
        <v>3575</v>
      </c>
      <c r="AK375" s="30">
        <f t="shared" si="75"/>
        <v>5.666666666666667</v>
      </c>
      <c r="AL375" s="30">
        <f t="shared" si="76"/>
        <v>-28.523936170212767</v>
      </c>
      <c r="AM375" s="30">
        <f t="shared" si="77"/>
        <v>4</v>
      </c>
      <c r="AO375" s="30">
        <f t="shared" si="78"/>
        <v>33048</v>
      </c>
      <c r="AP375" s="30">
        <f t="shared" si="79"/>
        <v>2823</v>
      </c>
      <c r="AQ375" s="30">
        <f t="shared" si="80"/>
        <v>1318</v>
      </c>
    </row>
    <row r="376" spans="29:43" x14ac:dyDescent="0.15">
      <c r="AC376" s="30">
        <v>7</v>
      </c>
      <c r="AD376" s="30">
        <v>7</v>
      </c>
      <c r="AE376" s="30">
        <v>4</v>
      </c>
      <c r="AF376" s="30">
        <v>8</v>
      </c>
      <c r="AG376" s="30">
        <f t="shared" si="72"/>
        <v>21570</v>
      </c>
      <c r="AH376" s="30">
        <f t="shared" si="73"/>
        <v>7190</v>
      </c>
      <c r="AI376" s="30">
        <f t="shared" si="74"/>
        <v>3595</v>
      </c>
      <c r="AK376" s="30">
        <f t="shared" si="75"/>
        <v>5.6280653950953674</v>
      </c>
      <c r="AL376" s="30">
        <f t="shared" si="76"/>
        <v>-27.940414507772022</v>
      </c>
      <c r="AM376" s="30">
        <f t="shared" si="77"/>
        <v>4</v>
      </c>
      <c r="AO376" s="30">
        <f t="shared" si="78"/>
        <v>33048</v>
      </c>
      <c r="AP376" s="30">
        <f t="shared" si="79"/>
        <v>2823</v>
      </c>
      <c r="AQ376" s="30">
        <f t="shared" si="80"/>
        <v>1318</v>
      </c>
    </row>
    <row r="377" spans="29:43" x14ac:dyDescent="0.15">
      <c r="AC377" s="30">
        <v>7</v>
      </c>
      <c r="AD377" s="30">
        <v>7</v>
      </c>
      <c r="AE377" s="30">
        <v>4</v>
      </c>
      <c r="AF377" s="30">
        <v>9</v>
      </c>
      <c r="AG377" s="30">
        <f t="shared" si="72"/>
        <v>21690</v>
      </c>
      <c r="AH377" s="30">
        <f t="shared" si="73"/>
        <v>7230</v>
      </c>
      <c r="AI377" s="30">
        <f t="shared" si="74"/>
        <v>3615</v>
      </c>
      <c r="AK377" s="30">
        <f t="shared" si="75"/>
        <v>5.5899864682002702</v>
      </c>
      <c r="AL377" s="30">
        <f t="shared" si="76"/>
        <v>-27.386363636363637</v>
      </c>
      <c r="AM377" s="30">
        <f t="shared" si="77"/>
        <v>4</v>
      </c>
      <c r="AO377" s="30">
        <f t="shared" si="78"/>
        <v>33048</v>
      </c>
      <c r="AP377" s="30">
        <f t="shared" si="79"/>
        <v>2823</v>
      </c>
      <c r="AQ377" s="30">
        <f t="shared" si="80"/>
        <v>1318</v>
      </c>
    </row>
    <row r="378" spans="29:43" x14ac:dyDescent="0.15">
      <c r="AC378" s="30">
        <v>7</v>
      </c>
      <c r="AD378" s="30">
        <v>7</v>
      </c>
      <c r="AE378" s="30">
        <v>4</v>
      </c>
      <c r="AF378" s="30">
        <v>10</v>
      </c>
      <c r="AG378" s="30">
        <f t="shared" si="72"/>
        <v>21810</v>
      </c>
      <c r="AH378" s="30">
        <f t="shared" si="73"/>
        <v>7270</v>
      </c>
      <c r="AI378" s="30">
        <f t="shared" si="74"/>
        <v>3635</v>
      </c>
      <c r="AK378" s="30">
        <f t="shared" si="75"/>
        <v>5.55241935483871</v>
      </c>
      <c r="AL378" s="30">
        <f t="shared" si="76"/>
        <v>-26.85960591133005</v>
      </c>
      <c r="AM378" s="30">
        <f t="shared" si="77"/>
        <v>4</v>
      </c>
      <c r="AO378" s="30">
        <f t="shared" si="78"/>
        <v>33048</v>
      </c>
      <c r="AP378" s="30">
        <f t="shared" si="79"/>
        <v>2823</v>
      </c>
      <c r="AQ378" s="30">
        <f t="shared" si="80"/>
        <v>1318</v>
      </c>
    </row>
    <row r="379" spans="29:43" x14ac:dyDescent="0.15">
      <c r="AC379" s="30">
        <v>7</v>
      </c>
      <c r="AD379" s="30">
        <v>7</v>
      </c>
      <c r="AE379" s="30">
        <v>5</v>
      </c>
      <c r="AF379" s="30">
        <v>0</v>
      </c>
      <c r="AG379" s="30">
        <f t="shared" si="72"/>
        <v>23430</v>
      </c>
      <c r="AH379" s="30">
        <f t="shared" si="73"/>
        <v>7810</v>
      </c>
      <c r="AI379" s="30">
        <f t="shared" si="74"/>
        <v>3905</v>
      </c>
      <c r="AK379" s="30">
        <f t="shared" si="75"/>
        <v>5.0905730129390019</v>
      </c>
      <c r="AL379" s="30">
        <f t="shared" si="76"/>
        <v>-21.6543438077634</v>
      </c>
      <c r="AM379" s="30">
        <f t="shared" si="77"/>
        <v>4</v>
      </c>
      <c r="AO379" s="30">
        <f t="shared" si="78"/>
        <v>33048</v>
      </c>
      <c r="AP379" s="30">
        <f t="shared" si="79"/>
        <v>2823</v>
      </c>
      <c r="AQ379" s="30">
        <f t="shared" si="80"/>
        <v>1318</v>
      </c>
    </row>
    <row r="380" spans="29:43" x14ac:dyDescent="0.15">
      <c r="AC380" s="30">
        <v>7</v>
      </c>
      <c r="AD380" s="30">
        <v>7</v>
      </c>
      <c r="AE380" s="30">
        <v>5</v>
      </c>
      <c r="AF380" s="30">
        <v>1</v>
      </c>
      <c r="AG380" s="30">
        <f t="shared" si="72"/>
        <v>23580</v>
      </c>
      <c r="AH380" s="30">
        <f t="shared" si="73"/>
        <v>7860</v>
      </c>
      <c r="AI380" s="30">
        <f t="shared" si="74"/>
        <v>3930</v>
      </c>
      <c r="AK380" s="30">
        <f t="shared" si="75"/>
        <v>5.0516661571384898</v>
      </c>
      <c r="AL380" s="30">
        <f t="shared" si="76"/>
        <v>-21.300813008130081</v>
      </c>
      <c r="AM380" s="30">
        <f t="shared" si="77"/>
        <v>4</v>
      </c>
      <c r="AO380" s="30">
        <f t="shared" si="78"/>
        <v>33048</v>
      </c>
      <c r="AP380" s="30">
        <f t="shared" si="79"/>
        <v>2823</v>
      </c>
      <c r="AQ380" s="30">
        <f t="shared" si="80"/>
        <v>1318</v>
      </c>
    </row>
    <row r="381" spans="29:43" x14ac:dyDescent="0.15">
      <c r="AC381" s="30">
        <v>7</v>
      </c>
      <c r="AD381" s="30">
        <v>7</v>
      </c>
      <c r="AE381" s="30">
        <v>5</v>
      </c>
      <c r="AF381" s="30">
        <v>2</v>
      </c>
      <c r="AG381" s="30">
        <f t="shared" si="72"/>
        <v>23730</v>
      </c>
      <c r="AH381" s="30">
        <f t="shared" si="73"/>
        <v>7910</v>
      </c>
      <c r="AI381" s="30">
        <f t="shared" si="74"/>
        <v>3955</v>
      </c>
      <c r="AK381" s="30">
        <f t="shared" si="75"/>
        <v>5.0133495145631066</v>
      </c>
      <c r="AL381" s="30">
        <f t="shared" si="76"/>
        <v>-20.962897526501767</v>
      </c>
      <c r="AM381" s="30">
        <f t="shared" si="77"/>
        <v>4</v>
      </c>
      <c r="AO381" s="30">
        <f t="shared" si="78"/>
        <v>33048</v>
      </c>
      <c r="AP381" s="30">
        <f t="shared" si="79"/>
        <v>2823</v>
      </c>
      <c r="AQ381" s="30">
        <f t="shared" si="80"/>
        <v>1318</v>
      </c>
    </row>
    <row r="382" spans="29:43" x14ac:dyDescent="0.15">
      <c r="AC382" s="30">
        <v>7</v>
      </c>
      <c r="AD382" s="30">
        <v>7</v>
      </c>
      <c r="AE382" s="30">
        <v>5</v>
      </c>
      <c r="AF382" s="30">
        <v>3</v>
      </c>
      <c r="AG382" s="30">
        <f t="shared" si="72"/>
        <v>23880</v>
      </c>
      <c r="AH382" s="30">
        <f t="shared" si="73"/>
        <v>7960</v>
      </c>
      <c r="AI382" s="30">
        <f t="shared" si="74"/>
        <v>3980</v>
      </c>
      <c r="AK382" s="30">
        <f t="shared" si="75"/>
        <v>4.975609756097561</v>
      </c>
      <c r="AL382" s="30">
        <f t="shared" si="76"/>
        <v>-20.639585133967156</v>
      </c>
      <c r="AM382" s="30">
        <f t="shared" si="77"/>
        <v>4</v>
      </c>
      <c r="AO382" s="30">
        <f t="shared" si="78"/>
        <v>33048</v>
      </c>
      <c r="AP382" s="30">
        <f t="shared" si="79"/>
        <v>2823</v>
      </c>
      <c r="AQ382" s="30">
        <f t="shared" si="80"/>
        <v>1318</v>
      </c>
    </row>
    <row r="383" spans="29:43" x14ac:dyDescent="0.15">
      <c r="AC383" s="30">
        <v>7</v>
      </c>
      <c r="AD383" s="30">
        <v>7</v>
      </c>
      <c r="AE383" s="30">
        <v>5</v>
      </c>
      <c r="AF383" s="30">
        <v>4</v>
      </c>
      <c r="AG383" s="30">
        <f t="shared" si="72"/>
        <v>24030</v>
      </c>
      <c r="AH383" s="30">
        <f t="shared" si="73"/>
        <v>8010</v>
      </c>
      <c r="AI383" s="30">
        <f t="shared" si="74"/>
        <v>4005</v>
      </c>
      <c r="AK383" s="30">
        <f t="shared" si="75"/>
        <v>4.9384339509862523</v>
      </c>
      <c r="AL383" s="30">
        <f t="shared" si="76"/>
        <v>-20.329949238578681</v>
      </c>
      <c r="AM383" s="30">
        <f t="shared" si="77"/>
        <v>4</v>
      </c>
      <c r="AO383" s="30">
        <f t="shared" si="78"/>
        <v>33048</v>
      </c>
      <c r="AP383" s="30">
        <f t="shared" si="79"/>
        <v>2823</v>
      </c>
      <c r="AQ383" s="30">
        <f t="shared" si="80"/>
        <v>1318</v>
      </c>
    </row>
    <row r="384" spans="29:43" x14ac:dyDescent="0.15">
      <c r="AC384" s="30">
        <v>7</v>
      </c>
      <c r="AD384" s="30">
        <v>7</v>
      </c>
      <c r="AE384" s="30">
        <v>5</v>
      </c>
      <c r="AF384" s="30">
        <v>5</v>
      </c>
      <c r="AG384" s="30">
        <f t="shared" si="72"/>
        <v>24180</v>
      </c>
      <c r="AH384" s="30">
        <f t="shared" si="73"/>
        <v>8060</v>
      </c>
      <c r="AI384" s="30">
        <f t="shared" si="74"/>
        <v>4030</v>
      </c>
      <c r="AK384" s="30">
        <f t="shared" si="75"/>
        <v>4.9018095520617031</v>
      </c>
      <c r="AL384" s="30">
        <f t="shared" si="76"/>
        <v>-20.033140016570009</v>
      </c>
      <c r="AM384" s="30">
        <f t="shared" si="77"/>
        <v>4</v>
      </c>
      <c r="AO384" s="30">
        <f t="shared" si="78"/>
        <v>33048</v>
      </c>
      <c r="AP384" s="30">
        <f t="shared" si="79"/>
        <v>2823</v>
      </c>
      <c r="AQ384" s="30">
        <f t="shared" si="80"/>
        <v>1318</v>
      </c>
    </row>
    <row r="385" spans="29:43" x14ac:dyDescent="0.15">
      <c r="AC385" s="30">
        <v>7</v>
      </c>
      <c r="AD385" s="30">
        <v>7</v>
      </c>
      <c r="AE385" s="30">
        <v>5</v>
      </c>
      <c r="AF385" s="30">
        <v>6</v>
      </c>
      <c r="AG385" s="30">
        <f t="shared" si="72"/>
        <v>24330</v>
      </c>
      <c r="AH385" s="30">
        <f t="shared" si="73"/>
        <v>8110</v>
      </c>
      <c r="AI385" s="30">
        <f t="shared" si="74"/>
        <v>4055</v>
      </c>
      <c r="AK385" s="30">
        <f t="shared" si="75"/>
        <v>4.8657243816254416</v>
      </c>
      <c r="AL385" s="30">
        <f t="shared" si="76"/>
        <v>-19.748376623376622</v>
      </c>
      <c r="AM385" s="30">
        <f t="shared" si="77"/>
        <v>4</v>
      </c>
      <c r="AO385" s="30">
        <f t="shared" si="78"/>
        <v>33048</v>
      </c>
      <c r="AP385" s="30">
        <f t="shared" si="79"/>
        <v>2823</v>
      </c>
      <c r="AQ385" s="30">
        <f t="shared" si="80"/>
        <v>1318</v>
      </c>
    </row>
    <row r="386" spans="29:43" x14ac:dyDescent="0.15">
      <c r="AC386" s="30">
        <v>7</v>
      </c>
      <c r="AD386" s="30">
        <v>7</v>
      </c>
      <c r="AE386" s="30">
        <v>5</v>
      </c>
      <c r="AF386" s="30">
        <v>7</v>
      </c>
      <c r="AG386" s="30">
        <f t="shared" si="72"/>
        <v>24480</v>
      </c>
      <c r="AH386" s="30">
        <f t="shared" si="73"/>
        <v>8160</v>
      </c>
      <c r="AI386" s="30">
        <f t="shared" si="74"/>
        <v>4080</v>
      </c>
      <c r="AK386" s="30">
        <f t="shared" si="75"/>
        <v>4.8301666179479685</v>
      </c>
      <c r="AL386" s="30">
        <f t="shared" si="76"/>
        <v>-19.474940334128878</v>
      </c>
      <c r="AM386" s="30">
        <f t="shared" si="77"/>
        <v>4</v>
      </c>
      <c r="AO386" s="30">
        <f t="shared" si="78"/>
        <v>33048</v>
      </c>
      <c r="AP386" s="30">
        <f t="shared" si="79"/>
        <v>2823</v>
      </c>
      <c r="AQ386" s="30">
        <f t="shared" si="80"/>
        <v>1318</v>
      </c>
    </row>
    <row r="387" spans="29:43" x14ac:dyDescent="0.15">
      <c r="AC387" s="30">
        <v>7</v>
      </c>
      <c r="AD387" s="30">
        <v>7</v>
      </c>
      <c r="AE387" s="30">
        <v>5</v>
      </c>
      <c r="AF387" s="30">
        <v>8</v>
      </c>
      <c r="AG387" s="30">
        <f t="shared" si="72"/>
        <v>24630</v>
      </c>
      <c r="AH387" s="30">
        <f t="shared" si="73"/>
        <v>8210</v>
      </c>
      <c r="AI387" s="30">
        <f t="shared" si="74"/>
        <v>4105</v>
      </c>
      <c r="AK387" s="30">
        <f t="shared" si="75"/>
        <v>4.7951247823563552</v>
      </c>
      <c r="AL387" s="30">
        <f t="shared" si="76"/>
        <v>-19.212168486739468</v>
      </c>
      <c r="AM387" s="30">
        <f t="shared" si="77"/>
        <v>4</v>
      </c>
      <c r="AO387" s="30">
        <f t="shared" si="78"/>
        <v>33048</v>
      </c>
      <c r="AP387" s="30">
        <f t="shared" si="79"/>
        <v>2823</v>
      </c>
      <c r="AQ387" s="30">
        <f t="shared" si="80"/>
        <v>1318</v>
      </c>
    </row>
    <row r="388" spans="29:43" x14ac:dyDescent="0.15">
      <c r="AC388" s="30">
        <v>7</v>
      </c>
      <c r="AD388" s="30">
        <v>7</v>
      </c>
      <c r="AE388" s="30">
        <v>5</v>
      </c>
      <c r="AF388" s="30">
        <v>9</v>
      </c>
      <c r="AG388" s="30">
        <f t="shared" si="72"/>
        <v>24780</v>
      </c>
      <c r="AH388" s="30">
        <f t="shared" si="73"/>
        <v>8260</v>
      </c>
      <c r="AI388" s="30">
        <f t="shared" si="74"/>
        <v>4130</v>
      </c>
      <c r="AK388" s="30">
        <f t="shared" si="75"/>
        <v>4.7605877268798613</v>
      </c>
      <c r="AL388" s="30">
        <f t="shared" si="76"/>
        <v>-18.959449120122418</v>
      </c>
      <c r="AM388" s="30">
        <f t="shared" si="77"/>
        <v>4</v>
      </c>
      <c r="AO388" s="30">
        <f t="shared" si="78"/>
        <v>33048</v>
      </c>
      <c r="AP388" s="30">
        <f t="shared" si="79"/>
        <v>2823</v>
      </c>
      <c r="AQ388" s="30">
        <f t="shared" si="80"/>
        <v>1318</v>
      </c>
    </row>
    <row r="389" spans="29:43" x14ac:dyDescent="0.15">
      <c r="AC389" s="30">
        <v>7</v>
      </c>
      <c r="AD389" s="30">
        <v>7</v>
      </c>
      <c r="AE389" s="30">
        <v>5</v>
      </c>
      <c r="AF389" s="30">
        <v>10</v>
      </c>
      <c r="AG389" s="30">
        <f t="shared" si="72"/>
        <v>24930</v>
      </c>
      <c r="AH389" s="30">
        <f t="shared" si="73"/>
        <v>8310</v>
      </c>
      <c r="AI389" s="30">
        <f t="shared" si="74"/>
        <v>4155</v>
      </c>
      <c r="AK389" s="30">
        <f t="shared" si="75"/>
        <v>4.7265446224256289</v>
      </c>
      <c r="AL389" s="30">
        <f t="shared" si="76"/>
        <v>-18.716216216216218</v>
      </c>
      <c r="AM389" s="30">
        <f t="shared" si="77"/>
        <v>4</v>
      </c>
      <c r="AO389" s="30">
        <f t="shared" si="78"/>
        <v>33048</v>
      </c>
      <c r="AP389" s="30">
        <f t="shared" si="79"/>
        <v>2823</v>
      </c>
      <c r="AQ389" s="30">
        <f t="shared" si="80"/>
        <v>1318</v>
      </c>
    </row>
    <row r="390" spans="29:43" x14ac:dyDescent="0.15">
      <c r="AC390" s="30">
        <v>8</v>
      </c>
      <c r="AD390" s="30">
        <v>8</v>
      </c>
      <c r="AE390" s="30">
        <v>1</v>
      </c>
      <c r="AF390" s="30">
        <v>0</v>
      </c>
      <c r="AG390" s="30">
        <f t="shared" ref="AG390:AG453" si="81">1020+180*AC390+7050+AE390*(AD390*420-120)+AE390*AF390*30</f>
        <v>12750</v>
      </c>
      <c r="AH390" s="30">
        <f t="shared" ref="AH390:AH453" si="82">340+60*AC390+2350+AE390*(AD390*140-40)+AE390*AF390*10</f>
        <v>4250</v>
      </c>
      <c r="AI390" s="30">
        <f t="shared" ref="AI390:AI453" si="83">170+30*AC390+1175+AE390*(AD390*70-20)+AE390*AF390*5</f>
        <v>2125</v>
      </c>
      <c r="AK390" s="30">
        <f t="shared" ref="AK390:AK453" si="84">VLOOKUP(IF(MOD(AC390,2)=0,AC390/2,(AC390+1)/2),B:F,5,FALSE)/(AH390-VLOOKUP(IF(MOD(AC390,2)=0,AC390/2,(AC390+1)/2),B:F,4,FALSE))</f>
        <v>11.271487039563437</v>
      </c>
      <c r="AL390" s="30">
        <f t="shared" ref="AL390:AL453" si="85">AG390/(VLOOKUP(IF(MOD(AC390,2)=0,AC390/2,(AC390+1)/2),B:F,3,FALSE)-AI390)</f>
        <v>18.266475644699142</v>
      </c>
      <c r="AM390" s="30">
        <f t="shared" ref="AM390:AM453" si="86">IF(MOD(AC390,2)=0,AC390/2,(AC390+1)/2)</f>
        <v>4</v>
      </c>
      <c r="AO390" s="30">
        <f t="shared" ref="AO390:AO453" si="87">VLOOKUP(IF(MOD(AC390,2)=0,AC390/2,(AC390+1)/2),B:F,5,FALSE)</f>
        <v>33048</v>
      </c>
      <c r="AP390" s="30">
        <f t="shared" ref="AP390:AP453" si="88">VLOOKUP(IF(MOD(AC390,2)=0,AC390/2,(AC390+1)/2),B:E,3,FALSE)</f>
        <v>2823</v>
      </c>
      <c r="AQ390" s="30">
        <f t="shared" ref="AQ390:AQ453" si="89">VLOOKUP(IF(MOD(AC390,2)=0,AC390/2,(AC390+1)/2),B:F,4,FALSE)</f>
        <v>1318</v>
      </c>
    </row>
    <row r="391" spans="29:43" x14ac:dyDescent="0.15">
      <c r="AC391" s="30">
        <v>8</v>
      </c>
      <c r="AD391" s="30">
        <v>8</v>
      </c>
      <c r="AE391" s="30">
        <v>1</v>
      </c>
      <c r="AF391" s="30">
        <v>1</v>
      </c>
      <c r="AG391" s="30">
        <f t="shared" si="81"/>
        <v>12780</v>
      </c>
      <c r="AH391" s="30">
        <f t="shared" si="82"/>
        <v>4260</v>
      </c>
      <c r="AI391" s="30">
        <f t="shared" si="83"/>
        <v>2130</v>
      </c>
      <c r="AK391" s="30">
        <f t="shared" si="84"/>
        <v>11.233174711080897</v>
      </c>
      <c r="AL391" s="30">
        <f t="shared" si="85"/>
        <v>18.441558441558442</v>
      </c>
      <c r="AM391" s="30">
        <f t="shared" si="86"/>
        <v>4</v>
      </c>
      <c r="AO391" s="30">
        <f t="shared" si="87"/>
        <v>33048</v>
      </c>
      <c r="AP391" s="30">
        <f t="shared" si="88"/>
        <v>2823</v>
      </c>
      <c r="AQ391" s="30">
        <f t="shared" si="89"/>
        <v>1318</v>
      </c>
    </row>
    <row r="392" spans="29:43" x14ac:dyDescent="0.15">
      <c r="AC392" s="30">
        <v>8</v>
      </c>
      <c r="AD392" s="30">
        <v>8</v>
      </c>
      <c r="AE392" s="30">
        <v>1</v>
      </c>
      <c r="AF392" s="30">
        <v>2</v>
      </c>
      <c r="AG392" s="30">
        <f t="shared" si="81"/>
        <v>12810</v>
      </c>
      <c r="AH392" s="30">
        <f t="shared" si="82"/>
        <v>4270</v>
      </c>
      <c r="AI392" s="30">
        <f t="shared" si="83"/>
        <v>2135</v>
      </c>
      <c r="AK392" s="30">
        <f t="shared" si="84"/>
        <v>11.195121951219512</v>
      </c>
      <c r="AL392" s="30">
        <f t="shared" si="85"/>
        <v>18.619186046511629</v>
      </c>
      <c r="AM392" s="30">
        <f t="shared" si="86"/>
        <v>4</v>
      </c>
      <c r="AO392" s="30">
        <f t="shared" si="87"/>
        <v>33048</v>
      </c>
      <c r="AP392" s="30">
        <f t="shared" si="88"/>
        <v>2823</v>
      </c>
      <c r="AQ392" s="30">
        <f t="shared" si="89"/>
        <v>1318</v>
      </c>
    </row>
    <row r="393" spans="29:43" x14ac:dyDescent="0.15">
      <c r="AC393" s="30">
        <v>8</v>
      </c>
      <c r="AD393" s="30">
        <v>8</v>
      </c>
      <c r="AE393" s="30">
        <v>1</v>
      </c>
      <c r="AF393" s="30">
        <v>3</v>
      </c>
      <c r="AG393" s="30">
        <f t="shared" si="81"/>
        <v>12840</v>
      </c>
      <c r="AH393" s="30">
        <f t="shared" si="82"/>
        <v>4280</v>
      </c>
      <c r="AI393" s="30">
        <f t="shared" si="83"/>
        <v>2140</v>
      </c>
      <c r="AK393" s="30">
        <f t="shared" si="84"/>
        <v>11.157326130992573</v>
      </c>
      <c r="AL393" s="30">
        <f t="shared" si="85"/>
        <v>18.799414348462665</v>
      </c>
      <c r="AM393" s="30">
        <f t="shared" si="86"/>
        <v>4</v>
      </c>
      <c r="AO393" s="30">
        <f t="shared" si="87"/>
        <v>33048</v>
      </c>
      <c r="AP393" s="30">
        <f t="shared" si="88"/>
        <v>2823</v>
      </c>
      <c r="AQ393" s="30">
        <f t="shared" si="89"/>
        <v>1318</v>
      </c>
    </row>
    <row r="394" spans="29:43" x14ac:dyDescent="0.15">
      <c r="AC394" s="30">
        <v>8</v>
      </c>
      <c r="AD394" s="30">
        <v>8</v>
      </c>
      <c r="AE394" s="30">
        <v>1</v>
      </c>
      <c r="AF394" s="30">
        <v>4</v>
      </c>
      <c r="AG394" s="30">
        <f t="shared" si="81"/>
        <v>12870</v>
      </c>
      <c r="AH394" s="30">
        <f t="shared" si="82"/>
        <v>4290</v>
      </c>
      <c r="AI394" s="30">
        <f t="shared" si="83"/>
        <v>2145</v>
      </c>
      <c r="AK394" s="30">
        <f t="shared" si="84"/>
        <v>11.119784656796769</v>
      </c>
      <c r="AL394" s="30">
        <f t="shared" si="85"/>
        <v>18.982300884955752</v>
      </c>
      <c r="AM394" s="30">
        <f t="shared" si="86"/>
        <v>4</v>
      </c>
      <c r="AO394" s="30">
        <f t="shared" si="87"/>
        <v>33048</v>
      </c>
      <c r="AP394" s="30">
        <f t="shared" si="88"/>
        <v>2823</v>
      </c>
      <c r="AQ394" s="30">
        <f t="shared" si="89"/>
        <v>1318</v>
      </c>
    </row>
    <row r="395" spans="29:43" x14ac:dyDescent="0.15">
      <c r="AC395" s="30">
        <v>8</v>
      </c>
      <c r="AD395" s="30">
        <v>8</v>
      </c>
      <c r="AE395" s="30">
        <v>1</v>
      </c>
      <c r="AF395" s="30">
        <v>5</v>
      </c>
      <c r="AG395" s="30">
        <f t="shared" si="81"/>
        <v>12900</v>
      </c>
      <c r="AH395" s="30">
        <f t="shared" si="82"/>
        <v>4300</v>
      </c>
      <c r="AI395" s="30">
        <f t="shared" si="83"/>
        <v>2150</v>
      </c>
      <c r="AK395" s="30">
        <f t="shared" si="84"/>
        <v>11.082494969818914</v>
      </c>
      <c r="AL395" s="30">
        <f t="shared" si="85"/>
        <v>19.167904903417533</v>
      </c>
      <c r="AM395" s="30">
        <f t="shared" si="86"/>
        <v>4</v>
      </c>
      <c r="AO395" s="30">
        <f t="shared" si="87"/>
        <v>33048</v>
      </c>
      <c r="AP395" s="30">
        <f t="shared" si="88"/>
        <v>2823</v>
      </c>
      <c r="AQ395" s="30">
        <f t="shared" si="89"/>
        <v>1318</v>
      </c>
    </row>
    <row r="396" spans="29:43" x14ac:dyDescent="0.15">
      <c r="AC396" s="30">
        <v>8</v>
      </c>
      <c r="AD396" s="30">
        <v>8</v>
      </c>
      <c r="AE396" s="30">
        <v>1</v>
      </c>
      <c r="AF396" s="30">
        <v>6</v>
      </c>
      <c r="AG396" s="30">
        <f t="shared" si="81"/>
        <v>12930</v>
      </c>
      <c r="AH396" s="30">
        <f t="shared" si="82"/>
        <v>4310</v>
      </c>
      <c r="AI396" s="30">
        <f t="shared" si="83"/>
        <v>2155</v>
      </c>
      <c r="AK396" s="30">
        <f t="shared" si="84"/>
        <v>11.045454545454545</v>
      </c>
      <c r="AL396" s="30">
        <f t="shared" si="85"/>
        <v>19.356287425149702</v>
      </c>
      <c r="AM396" s="30">
        <f t="shared" si="86"/>
        <v>4</v>
      </c>
      <c r="AO396" s="30">
        <f t="shared" si="87"/>
        <v>33048</v>
      </c>
      <c r="AP396" s="30">
        <f t="shared" si="88"/>
        <v>2823</v>
      </c>
      <c r="AQ396" s="30">
        <f t="shared" si="89"/>
        <v>1318</v>
      </c>
    </row>
    <row r="397" spans="29:43" x14ac:dyDescent="0.15">
      <c r="AC397" s="30">
        <v>8</v>
      </c>
      <c r="AD397" s="30">
        <v>8</v>
      </c>
      <c r="AE397" s="30">
        <v>1</v>
      </c>
      <c r="AF397" s="30">
        <v>7</v>
      </c>
      <c r="AG397" s="30">
        <f t="shared" si="81"/>
        <v>12960</v>
      </c>
      <c r="AH397" s="30">
        <f t="shared" si="82"/>
        <v>4320</v>
      </c>
      <c r="AI397" s="30">
        <f t="shared" si="83"/>
        <v>2160</v>
      </c>
      <c r="AK397" s="30">
        <f t="shared" si="84"/>
        <v>11.008660892738174</v>
      </c>
      <c r="AL397" s="30">
        <f t="shared" si="85"/>
        <v>19.547511312217196</v>
      </c>
      <c r="AM397" s="30">
        <f t="shared" si="86"/>
        <v>4</v>
      </c>
      <c r="AO397" s="30">
        <f t="shared" si="87"/>
        <v>33048</v>
      </c>
      <c r="AP397" s="30">
        <f t="shared" si="88"/>
        <v>2823</v>
      </c>
      <c r="AQ397" s="30">
        <f t="shared" si="89"/>
        <v>1318</v>
      </c>
    </row>
    <row r="398" spans="29:43" x14ac:dyDescent="0.15">
      <c r="AC398" s="30">
        <v>8</v>
      </c>
      <c r="AD398" s="30">
        <v>8</v>
      </c>
      <c r="AE398" s="30">
        <v>1</v>
      </c>
      <c r="AF398" s="30">
        <v>8</v>
      </c>
      <c r="AG398" s="30">
        <f t="shared" si="81"/>
        <v>12990</v>
      </c>
      <c r="AH398" s="30">
        <f t="shared" si="82"/>
        <v>4330</v>
      </c>
      <c r="AI398" s="30">
        <f t="shared" si="83"/>
        <v>2165</v>
      </c>
      <c r="AK398" s="30">
        <f t="shared" si="84"/>
        <v>10.97211155378486</v>
      </c>
      <c r="AL398" s="30">
        <f t="shared" si="85"/>
        <v>19.741641337386017</v>
      </c>
      <c r="AM398" s="30">
        <f t="shared" si="86"/>
        <v>4</v>
      </c>
      <c r="AO398" s="30">
        <f t="shared" si="87"/>
        <v>33048</v>
      </c>
      <c r="AP398" s="30">
        <f t="shared" si="88"/>
        <v>2823</v>
      </c>
      <c r="AQ398" s="30">
        <f t="shared" si="89"/>
        <v>1318</v>
      </c>
    </row>
    <row r="399" spans="29:43" x14ac:dyDescent="0.15">
      <c r="AC399" s="30">
        <v>8</v>
      </c>
      <c r="AD399" s="30">
        <v>8</v>
      </c>
      <c r="AE399" s="30">
        <v>1</v>
      </c>
      <c r="AF399" s="30">
        <v>9</v>
      </c>
      <c r="AG399" s="30">
        <f t="shared" si="81"/>
        <v>13020</v>
      </c>
      <c r="AH399" s="30">
        <f t="shared" si="82"/>
        <v>4340</v>
      </c>
      <c r="AI399" s="30">
        <f t="shared" si="83"/>
        <v>2170</v>
      </c>
      <c r="AK399" s="30">
        <f t="shared" si="84"/>
        <v>10.935804103242885</v>
      </c>
      <c r="AL399" s="30">
        <f t="shared" si="85"/>
        <v>19.93874425727412</v>
      </c>
      <c r="AM399" s="30">
        <f t="shared" si="86"/>
        <v>4</v>
      </c>
      <c r="AO399" s="30">
        <f t="shared" si="87"/>
        <v>33048</v>
      </c>
      <c r="AP399" s="30">
        <f t="shared" si="88"/>
        <v>2823</v>
      </c>
      <c r="AQ399" s="30">
        <f t="shared" si="89"/>
        <v>1318</v>
      </c>
    </row>
    <row r="400" spans="29:43" x14ac:dyDescent="0.15">
      <c r="AC400" s="30">
        <v>8</v>
      </c>
      <c r="AD400" s="30">
        <v>8</v>
      </c>
      <c r="AE400" s="30">
        <v>1</v>
      </c>
      <c r="AF400" s="30">
        <v>10</v>
      </c>
      <c r="AG400" s="30">
        <f t="shared" si="81"/>
        <v>13050</v>
      </c>
      <c r="AH400" s="30">
        <f t="shared" si="82"/>
        <v>4350</v>
      </c>
      <c r="AI400" s="30">
        <f t="shared" si="83"/>
        <v>2175</v>
      </c>
      <c r="AK400" s="30">
        <f t="shared" si="84"/>
        <v>10.899736147757256</v>
      </c>
      <c r="AL400" s="30">
        <f t="shared" si="85"/>
        <v>20.138888888888889</v>
      </c>
      <c r="AM400" s="30">
        <f t="shared" si="86"/>
        <v>4</v>
      </c>
      <c r="AO400" s="30">
        <f t="shared" si="87"/>
        <v>33048</v>
      </c>
      <c r="AP400" s="30">
        <f t="shared" si="88"/>
        <v>2823</v>
      </c>
      <c r="AQ400" s="30">
        <f t="shared" si="89"/>
        <v>1318</v>
      </c>
    </row>
    <row r="401" spans="29:43" x14ac:dyDescent="0.15">
      <c r="AC401" s="30">
        <v>8</v>
      </c>
      <c r="AD401" s="30">
        <v>8</v>
      </c>
      <c r="AE401" s="30">
        <v>2</v>
      </c>
      <c r="AF401" s="30">
        <v>0</v>
      </c>
      <c r="AG401" s="30">
        <f t="shared" si="81"/>
        <v>15990</v>
      </c>
      <c r="AH401" s="30">
        <f t="shared" si="82"/>
        <v>5330</v>
      </c>
      <c r="AI401" s="30">
        <f t="shared" si="83"/>
        <v>2665</v>
      </c>
      <c r="AK401" s="30">
        <f t="shared" si="84"/>
        <v>8.2372881355932197</v>
      </c>
      <c r="AL401" s="30">
        <f t="shared" si="85"/>
        <v>101.20253164556962</v>
      </c>
      <c r="AM401" s="30">
        <f t="shared" si="86"/>
        <v>4</v>
      </c>
      <c r="AO401" s="30">
        <f t="shared" si="87"/>
        <v>33048</v>
      </c>
      <c r="AP401" s="30">
        <f t="shared" si="88"/>
        <v>2823</v>
      </c>
      <c r="AQ401" s="30">
        <f t="shared" si="89"/>
        <v>1318</v>
      </c>
    </row>
    <row r="402" spans="29:43" x14ac:dyDescent="0.15">
      <c r="AC402" s="30">
        <v>8</v>
      </c>
      <c r="AD402" s="30">
        <v>8</v>
      </c>
      <c r="AE402" s="30">
        <v>2</v>
      </c>
      <c r="AF402" s="30">
        <v>1</v>
      </c>
      <c r="AG402" s="30">
        <f t="shared" si="81"/>
        <v>16050</v>
      </c>
      <c r="AH402" s="30">
        <f t="shared" si="82"/>
        <v>5350</v>
      </c>
      <c r="AI402" s="30">
        <f t="shared" si="83"/>
        <v>2675</v>
      </c>
      <c r="AK402" s="30">
        <f t="shared" si="84"/>
        <v>8.1964285714285712</v>
      </c>
      <c r="AL402" s="30">
        <f t="shared" si="85"/>
        <v>108.44594594594595</v>
      </c>
      <c r="AM402" s="30">
        <f t="shared" si="86"/>
        <v>4</v>
      </c>
      <c r="AO402" s="30">
        <f t="shared" si="87"/>
        <v>33048</v>
      </c>
      <c r="AP402" s="30">
        <f t="shared" si="88"/>
        <v>2823</v>
      </c>
      <c r="AQ402" s="30">
        <f t="shared" si="89"/>
        <v>1318</v>
      </c>
    </row>
    <row r="403" spans="29:43" x14ac:dyDescent="0.15">
      <c r="AC403" s="30">
        <v>8</v>
      </c>
      <c r="AD403" s="30">
        <v>8</v>
      </c>
      <c r="AE403" s="30">
        <v>2</v>
      </c>
      <c r="AF403" s="30">
        <v>2</v>
      </c>
      <c r="AG403" s="30">
        <f t="shared" si="81"/>
        <v>16110</v>
      </c>
      <c r="AH403" s="30">
        <f t="shared" si="82"/>
        <v>5370</v>
      </c>
      <c r="AI403" s="30">
        <f t="shared" si="83"/>
        <v>2685</v>
      </c>
      <c r="AK403" s="30">
        <f t="shared" si="84"/>
        <v>8.155972359328727</v>
      </c>
      <c r="AL403" s="30">
        <f t="shared" si="85"/>
        <v>116.73913043478261</v>
      </c>
      <c r="AM403" s="30">
        <f t="shared" si="86"/>
        <v>4</v>
      </c>
      <c r="AO403" s="30">
        <f t="shared" si="87"/>
        <v>33048</v>
      </c>
      <c r="AP403" s="30">
        <f t="shared" si="88"/>
        <v>2823</v>
      </c>
      <c r="AQ403" s="30">
        <f t="shared" si="89"/>
        <v>1318</v>
      </c>
    </row>
    <row r="404" spans="29:43" x14ac:dyDescent="0.15">
      <c r="AC404" s="30">
        <v>8</v>
      </c>
      <c r="AD404" s="30">
        <v>8</v>
      </c>
      <c r="AE404" s="30">
        <v>2</v>
      </c>
      <c r="AF404" s="30">
        <v>3</v>
      </c>
      <c r="AG404" s="30">
        <f t="shared" si="81"/>
        <v>16170</v>
      </c>
      <c r="AH404" s="30">
        <f t="shared" si="82"/>
        <v>5390</v>
      </c>
      <c r="AI404" s="30">
        <f t="shared" si="83"/>
        <v>2695</v>
      </c>
      <c r="AK404" s="30">
        <f t="shared" si="84"/>
        <v>8.115913555992142</v>
      </c>
      <c r="AL404" s="30">
        <f t="shared" si="85"/>
        <v>126.328125</v>
      </c>
      <c r="AM404" s="30">
        <f t="shared" si="86"/>
        <v>4</v>
      </c>
      <c r="AO404" s="30">
        <f t="shared" si="87"/>
        <v>33048</v>
      </c>
      <c r="AP404" s="30">
        <f t="shared" si="88"/>
        <v>2823</v>
      </c>
      <c r="AQ404" s="30">
        <f t="shared" si="89"/>
        <v>1318</v>
      </c>
    </row>
    <row r="405" spans="29:43" x14ac:dyDescent="0.15">
      <c r="AC405" s="30">
        <v>8</v>
      </c>
      <c r="AD405" s="30">
        <v>8</v>
      </c>
      <c r="AE405" s="30">
        <v>2</v>
      </c>
      <c r="AF405" s="30">
        <v>4</v>
      </c>
      <c r="AG405" s="30">
        <f t="shared" si="81"/>
        <v>16230</v>
      </c>
      <c r="AH405" s="30">
        <f t="shared" si="82"/>
        <v>5410</v>
      </c>
      <c r="AI405" s="30">
        <f t="shared" si="83"/>
        <v>2705</v>
      </c>
      <c r="AK405" s="30">
        <f t="shared" si="84"/>
        <v>8.0762463343108504</v>
      </c>
      <c r="AL405" s="30">
        <f t="shared" si="85"/>
        <v>137.54237288135593</v>
      </c>
      <c r="AM405" s="30">
        <f t="shared" si="86"/>
        <v>4</v>
      </c>
      <c r="AO405" s="30">
        <f t="shared" si="87"/>
        <v>33048</v>
      </c>
      <c r="AP405" s="30">
        <f t="shared" si="88"/>
        <v>2823</v>
      </c>
      <c r="AQ405" s="30">
        <f t="shared" si="89"/>
        <v>1318</v>
      </c>
    </row>
    <row r="406" spans="29:43" x14ac:dyDescent="0.15">
      <c r="AC406" s="30">
        <v>8</v>
      </c>
      <c r="AD406" s="30">
        <v>8</v>
      </c>
      <c r="AE406" s="30">
        <v>2</v>
      </c>
      <c r="AF406" s="30">
        <v>5</v>
      </c>
      <c r="AG406" s="30">
        <f t="shared" si="81"/>
        <v>16290</v>
      </c>
      <c r="AH406" s="30">
        <f t="shared" si="82"/>
        <v>5430</v>
      </c>
      <c r="AI406" s="30">
        <f t="shared" si="83"/>
        <v>2715</v>
      </c>
      <c r="AK406" s="30">
        <f t="shared" si="84"/>
        <v>8.036964980544747</v>
      </c>
      <c r="AL406" s="30">
        <f t="shared" si="85"/>
        <v>150.83333333333334</v>
      </c>
      <c r="AM406" s="30">
        <f t="shared" si="86"/>
        <v>4</v>
      </c>
      <c r="AO406" s="30">
        <f t="shared" si="87"/>
        <v>33048</v>
      </c>
      <c r="AP406" s="30">
        <f t="shared" si="88"/>
        <v>2823</v>
      </c>
      <c r="AQ406" s="30">
        <f t="shared" si="89"/>
        <v>1318</v>
      </c>
    </row>
    <row r="407" spans="29:43" x14ac:dyDescent="0.15">
      <c r="AC407" s="30">
        <v>8</v>
      </c>
      <c r="AD407" s="30">
        <v>8</v>
      </c>
      <c r="AE407" s="30">
        <v>2</v>
      </c>
      <c r="AF407" s="30">
        <v>6</v>
      </c>
      <c r="AG407" s="30">
        <f t="shared" si="81"/>
        <v>16350</v>
      </c>
      <c r="AH407" s="30">
        <f t="shared" si="82"/>
        <v>5450</v>
      </c>
      <c r="AI407" s="30">
        <f t="shared" si="83"/>
        <v>2725</v>
      </c>
      <c r="AK407" s="30">
        <f t="shared" si="84"/>
        <v>7.9980638915779281</v>
      </c>
      <c r="AL407" s="30">
        <f t="shared" si="85"/>
        <v>166.83673469387756</v>
      </c>
      <c r="AM407" s="30">
        <f t="shared" si="86"/>
        <v>4</v>
      </c>
      <c r="AO407" s="30">
        <f t="shared" si="87"/>
        <v>33048</v>
      </c>
      <c r="AP407" s="30">
        <f t="shared" si="88"/>
        <v>2823</v>
      </c>
      <c r="AQ407" s="30">
        <f t="shared" si="89"/>
        <v>1318</v>
      </c>
    </row>
    <row r="408" spans="29:43" x14ac:dyDescent="0.15">
      <c r="AC408" s="30">
        <v>8</v>
      </c>
      <c r="AD408" s="30">
        <v>8</v>
      </c>
      <c r="AE408" s="30">
        <v>2</v>
      </c>
      <c r="AF408" s="30">
        <v>7</v>
      </c>
      <c r="AG408" s="30">
        <f t="shared" si="81"/>
        <v>16410</v>
      </c>
      <c r="AH408" s="30">
        <f t="shared" si="82"/>
        <v>5470</v>
      </c>
      <c r="AI408" s="30">
        <f t="shared" si="83"/>
        <v>2735</v>
      </c>
      <c r="AK408" s="30">
        <f t="shared" si="84"/>
        <v>7.9595375722543356</v>
      </c>
      <c r="AL408" s="30">
        <f t="shared" si="85"/>
        <v>186.47727272727272</v>
      </c>
      <c r="AM408" s="30">
        <f t="shared" si="86"/>
        <v>4</v>
      </c>
      <c r="AO408" s="30">
        <f t="shared" si="87"/>
        <v>33048</v>
      </c>
      <c r="AP408" s="30">
        <f t="shared" si="88"/>
        <v>2823</v>
      </c>
      <c r="AQ408" s="30">
        <f t="shared" si="89"/>
        <v>1318</v>
      </c>
    </row>
    <row r="409" spans="29:43" x14ac:dyDescent="0.15">
      <c r="AC409" s="30">
        <v>8</v>
      </c>
      <c r="AD409" s="30">
        <v>8</v>
      </c>
      <c r="AE409" s="30">
        <v>2</v>
      </c>
      <c r="AF409" s="30">
        <v>8</v>
      </c>
      <c r="AG409" s="30">
        <f t="shared" si="81"/>
        <v>16470</v>
      </c>
      <c r="AH409" s="30">
        <f t="shared" si="82"/>
        <v>5490</v>
      </c>
      <c r="AI409" s="30">
        <f t="shared" si="83"/>
        <v>2745</v>
      </c>
      <c r="AK409" s="30">
        <f t="shared" si="84"/>
        <v>7.9213806327900285</v>
      </c>
      <c r="AL409" s="30">
        <f t="shared" si="85"/>
        <v>211.15384615384616</v>
      </c>
      <c r="AM409" s="30">
        <f t="shared" si="86"/>
        <v>4</v>
      </c>
      <c r="AO409" s="30">
        <f t="shared" si="87"/>
        <v>33048</v>
      </c>
      <c r="AP409" s="30">
        <f t="shared" si="88"/>
        <v>2823</v>
      </c>
      <c r="AQ409" s="30">
        <f t="shared" si="89"/>
        <v>1318</v>
      </c>
    </row>
    <row r="410" spans="29:43" x14ac:dyDescent="0.15">
      <c r="AC410" s="30">
        <v>8</v>
      </c>
      <c r="AD410" s="30">
        <v>8</v>
      </c>
      <c r="AE410" s="30">
        <v>2</v>
      </c>
      <c r="AF410" s="30">
        <v>9</v>
      </c>
      <c r="AG410" s="30">
        <f t="shared" si="81"/>
        <v>16530</v>
      </c>
      <c r="AH410" s="30">
        <f t="shared" si="82"/>
        <v>5510</v>
      </c>
      <c r="AI410" s="30">
        <f t="shared" si="83"/>
        <v>2755</v>
      </c>
      <c r="AK410" s="30">
        <f t="shared" si="84"/>
        <v>7.8835877862595423</v>
      </c>
      <c r="AL410" s="30">
        <f t="shared" si="85"/>
        <v>243.08823529411765</v>
      </c>
      <c r="AM410" s="30">
        <f t="shared" si="86"/>
        <v>4</v>
      </c>
      <c r="AO410" s="30">
        <f t="shared" si="87"/>
        <v>33048</v>
      </c>
      <c r="AP410" s="30">
        <f t="shared" si="88"/>
        <v>2823</v>
      </c>
      <c r="AQ410" s="30">
        <f t="shared" si="89"/>
        <v>1318</v>
      </c>
    </row>
    <row r="411" spans="29:43" x14ac:dyDescent="0.15">
      <c r="AC411" s="30">
        <v>8</v>
      </c>
      <c r="AD411" s="30">
        <v>8</v>
      </c>
      <c r="AE411" s="30">
        <v>2</v>
      </c>
      <c r="AF411" s="30">
        <v>10</v>
      </c>
      <c r="AG411" s="30">
        <f t="shared" si="81"/>
        <v>16590</v>
      </c>
      <c r="AH411" s="30">
        <f t="shared" si="82"/>
        <v>5530</v>
      </c>
      <c r="AI411" s="30">
        <f t="shared" si="83"/>
        <v>2765</v>
      </c>
      <c r="AK411" s="30">
        <f t="shared" si="84"/>
        <v>7.8461538461538458</v>
      </c>
      <c r="AL411" s="30">
        <f t="shared" si="85"/>
        <v>286.0344827586207</v>
      </c>
      <c r="AM411" s="30">
        <f t="shared" si="86"/>
        <v>4</v>
      </c>
      <c r="AO411" s="30">
        <f t="shared" si="87"/>
        <v>33048</v>
      </c>
      <c r="AP411" s="30">
        <f t="shared" si="88"/>
        <v>2823</v>
      </c>
      <c r="AQ411" s="30">
        <f t="shared" si="89"/>
        <v>1318</v>
      </c>
    </row>
    <row r="412" spans="29:43" x14ac:dyDescent="0.15">
      <c r="AC412" s="30">
        <v>8</v>
      </c>
      <c r="AD412" s="30">
        <v>8</v>
      </c>
      <c r="AE412" s="30">
        <v>3</v>
      </c>
      <c r="AF412" s="30">
        <v>0</v>
      </c>
      <c r="AG412" s="30">
        <f t="shared" si="81"/>
        <v>19230</v>
      </c>
      <c r="AH412" s="30">
        <f t="shared" si="82"/>
        <v>6410</v>
      </c>
      <c r="AI412" s="30">
        <f t="shared" si="83"/>
        <v>3205</v>
      </c>
      <c r="AK412" s="30">
        <f t="shared" si="84"/>
        <v>6.4901806755695208</v>
      </c>
      <c r="AL412" s="30">
        <f t="shared" si="85"/>
        <v>-50.340314136125656</v>
      </c>
      <c r="AM412" s="30">
        <f t="shared" si="86"/>
        <v>4</v>
      </c>
      <c r="AO412" s="30">
        <f t="shared" si="87"/>
        <v>33048</v>
      </c>
      <c r="AP412" s="30">
        <f t="shared" si="88"/>
        <v>2823</v>
      </c>
      <c r="AQ412" s="30">
        <f t="shared" si="89"/>
        <v>1318</v>
      </c>
    </row>
    <row r="413" spans="29:43" x14ac:dyDescent="0.15">
      <c r="AC413" s="30">
        <v>8</v>
      </c>
      <c r="AD413" s="30">
        <v>8</v>
      </c>
      <c r="AE413" s="30">
        <v>3</v>
      </c>
      <c r="AF413" s="30">
        <v>1</v>
      </c>
      <c r="AG413" s="30">
        <f t="shared" si="81"/>
        <v>19320</v>
      </c>
      <c r="AH413" s="30">
        <f t="shared" si="82"/>
        <v>6440</v>
      </c>
      <c r="AI413" s="30">
        <f t="shared" si="83"/>
        <v>3220</v>
      </c>
      <c r="AK413" s="30">
        <f t="shared" si="84"/>
        <v>6.452167122217884</v>
      </c>
      <c r="AL413" s="30">
        <f t="shared" si="85"/>
        <v>-48.664987405541559</v>
      </c>
      <c r="AM413" s="30">
        <f t="shared" si="86"/>
        <v>4</v>
      </c>
      <c r="AO413" s="30">
        <f t="shared" si="87"/>
        <v>33048</v>
      </c>
      <c r="AP413" s="30">
        <f t="shared" si="88"/>
        <v>2823</v>
      </c>
      <c r="AQ413" s="30">
        <f t="shared" si="89"/>
        <v>1318</v>
      </c>
    </row>
    <row r="414" spans="29:43" x14ac:dyDescent="0.15">
      <c r="AC414" s="30">
        <v>8</v>
      </c>
      <c r="AD414" s="30">
        <v>8</v>
      </c>
      <c r="AE414" s="30">
        <v>3</v>
      </c>
      <c r="AF414" s="30">
        <v>2</v>
      </c>
      <c r="AG414" s="30">
        <f t="shared" si="81"/>
        <v>19410</v>
      </c>
      <c r="AH414" s="30">
        <f t="shared" si="82"/>
        <v>6470</v>
      </c>
      <c r="AI414" s="30">
        <f t="shared" si="83"/>
        <v>3235</v>
      </c>
      <c r="AK414" s="30">
        <f t="shared" si="84"/>
        <v>6.4145962732919255</v>
      </c>
      <c r="AL414" s="30">
        <f t="shared" si="85"/>
        <v>-47.11165048543689</v>
      </c>
      <c r="AM414" s="30">
        <f t="shared" si="86"/>
        <v>4</v>
      </c>
      <c r="AO414" s="30">
        <f t="shared" si="87"/>
        <v>33048</v>
      </c>
      <c r="AP414" s="30">
        <f t="shared" si="88"/>
        <v>2823</v>
      </c>
      <c r="AQ414" s="30">
        <f t="shared" si="89"/>
        <v>1318</v>
      </c>
    </row>
    <row r="415" spans="29:43" x14ac:dyDescent="0.15">
      <c r="AC415" s="30">
        <v>8</v>
      </c>
      <c r="AD415" s="30">
        <v>8</v>
      </c>
      <c r="AE415" s="30">
        <v>3</v>
      </c>
      <c r="AF415" s="30">
        <v>3</v>
      </c>
      <c r="AG415" s="30">
        <f t="shared" si="81"/>
        <v>19500</v>
      </c>
      <c r="AH415" s="30">
        <f t="shared" si="82"/>
        <v>6500</v>
      </c>
      <c r="AI415" s="30">
        <f t="shared" si="83"/>
        <v>3250</v>
      </c>
      <c r="AK415" s="30">
        <f t="shared" si="84"/>
        <v>6.3774604399845618</v>
      </c>
      <c r="AL415" s="30">
        <f t="shared" si="85"/>
        <v>-45.667447306791566</v>
      </c>
      <c r="AM415" s="30">
        <f t="shared" si="86"/>
        <v>4</v>
      </c>
      <c r="AO415" s="30">
        <f t="shared" si="87"/>
        <v>33048</v>
      </c>
      <c r="AP415" s="30">
        <f t="shared" si="88"/>
        <v>2823</v>
      </c>
      <c r="AQ415" s="30">
        <f t="shared" si="89"/>
        <v>1318</v>
      </c>
    </row>
    <row r="416" spans="29:43" x14ac:dyDescent="0.15">
      <c r="AC416" s="30">
        <v>8</v>
      </c>
      <c r="AD416" s="30">
        <v>8</v>
      </c>
      <c r="AE416" s="30">
        <v>3</v>
      </c>
      <c r="AF416" s="30">
        <v>4</v>
      </c>
      <c r="AG416" s="30">
        <f t="shared" si="81"/>
        <v>19590</v>
      </c>
      <c r="AH416" s="30">
        <f t="shared" si="82"/>
        <v>6530</v>
      </c>
      <c r="AI416" s="30">
        <f t="shared" si="83"/>
        <v>3265</v>
      </c>
      <c r="AK416" s="30">
        <f t="shared" si="84"/>
        <v>6.340752110514198</v>
      </c>
      <c r="AL416" s="30">
        <f t="shared" si="85"/>
        <v>-44.321266968325794</v>
      </c>
      <c r="AM416" s="30">
        <f t="shared" si="86"/>
        <v>4</v>
      </c>
      <c r="AO416" s="30">
        <f t="shared" si="87"/>
        <v>33048</v>
      </c>
      <c r="AP416" s="30">
        <f t="shared" si="88"/>
        <v>2823</v>
      </c>
      <c r="AQ416" s="30">
        <f t="shared" si="89"/>
        <v>1318</v>
      </c>
    </row>
    <row r="417" spans="29:43" x14ac:dyDescent="0.15">
      <c r="AC417" s="30">
        <v>8</v>
      </c>
      <c r="AD417" s="30">
        <v>8</v>
      </c>
      <c r="AE417" s="30">
        <v>3</v>
      </c>
      <c r="AF417" s="30">
        <v>5</v>
      </c>
      <c r="AG417" s="30">
        <f t="shared" si="81"/>
        <v>19680</v>
      </c>
      <c r="AH417" s="30">
        <f t="shared" si="82"/>
        <v>6560</v>
      </c>
      <c r="AI417" s="30">
        <f t="shared" si="83"/>
        <v>3280</v>
      </c>
      <c r="AK417" s="30">
        <f t="shared" si="84"/>
        <v>6.3044639450591378</v>
      </c>
      <c r="AL417" s="30">
        <f t="shared" si="85"/>
        <v>-43.063457330415758</v>
      </c>
      <c r="AM417" s="30">
        <f t="shared" si="86"/>
        <v>4</v>
      </c>
      <c r="AO417" s="30">
        <f t="shared" si="87"/>
        <v>33048</v>
      </c>
      <c r="AP417" s="30">
        <f t="shared" si="88"/>
        <v>2823</v>
      </c>
      <c r="AQ417" s="30">
        <f t="shared" si="89"/>
        <v>1318</v>
      </c>
    </row>
    <row r="418" spans="29:43" x14ac:dyDescent="0.15">
      <c r="AC418" s="30">
        <v>8</v>
      </c>
      <c r="AD418" s="30">
        <v>8</v>
      </c>
      <c r="AE418" s="30">
        <v>3</v>
      </c>
      <c r="AF418" s="30">
        <v>6</v>
      </c>
      <c r="AG418" s="30">
        <f t="shared" si="81"/>
        <v>19770</v>
      </c>
      <c r="AH418" s="30">
        <f t="shared" si="82"/>
        <v>6590</v>
      </c>
      <c r="AI418" s="30">
        <f t="shared" si="83"/>
        <v>3295</v>
      </c>
      <c r="AK418" s="30">
        <f t="shared" si="84"/>
        <v>6.2685887708649473</v>
      </c>
      <c r="AL418" s="30">
        <f t="shared" si="85"/>
        <v>-41.885593220338983</v>
      </c>
      <c r="AM418" s="30">
        <f t="shared" si="86"/>
        <v>4</v>
      </c>
      <c r="AO418" s="30">
        <f t="shared" si="87"/>
        <v>33048</v>
      </c>
      <c r="AP418" s="30">
        <f t="shared" si="88"/>
        <v>2823</v>
      </c>
      <c r="AQ418" s="30">
        <f t="shared" si="89"/>
        <v>1318</v>
      </c>
    </row>
    <row r="419" spans="29:43" x14ac:dyDescent="0.15">
      <c r="AC419" s="30">
        <v>8</v>
      </c>
      <c r="AD419" s="30">
        <v>8</v>
      </c>
      <c r="AE419" s="30">
        <v>3</v>
      </c>
      <c r="AF419" s="30">
        <v>7</v>
      </c>
      <c r="AG419" s="30">
        <f t="shared" si="81"/>
        <v>19860</v>
      </c>
      <c r="AH419" s="30">
        <f t="shared" si="82"/>
        <v>6620</v>
      </c>
      <c r="AI419" s="30">
        <f t="shared" si="83"/>
        <v>3310</v>
      </c>
      <c r="AK419" s="30">
        <f t="shared" si="84"/>
        <v>6.2331195775179173</v>
      </c>
      <c r="AL419" s="30">
        <f t="shared" si="85"/>
        <v>-40.780287474332646</v>
      </c>
      <c r="AM419" s="30">
        <f t="shared" si="86"/>
        <v>4</v>
      </c>
      <c r="AO419" s="30">
        <f t="shared" si="87"/>
        <v>33048</v>
      </c>
      <c r="AP419" s="30">
        <f t="shared" si="88"/>
        <v>2823</v>
      </c>
      <c r="AQ419" s="30">
        <f t="shared" si="89"/>
        <v>1318</v>
      </c>
    </row>
    <row r="420" spans="29:43" x14ac:dyDescent="0.15">
      <c r="AC420" s="30">
        <v>8</v>
      </c>
      <c r="AD420" s="30">
        <v>8</v>
      </c>
      <c r="AE420" s="30">
        <v>3</v>
      </c>
      <c r="AF420" s="30">
        <v>8</v>
      </c>
      <c r="AG420" s="30">
        <f t="shared" si="81"/>
        <v>19950</v>
      </c>
      <c r="AH420" s="30">
        <f t="shared" si="82"/>
        <v>6650</v>
      </c>
      <c r="AI420" s="30">
        <f t="shared" si="83"/>
        <v>3325</v>
      </c>
      <c r="AK420" s="30">
        <f t="shared" si="84"/>
        <v>6.1980495123780948</v>
      </c>
      <c r="AL420" s="30">
        <f t="shared" si="85"/>
        <v>-39.741035856573703</v>
      </c>
      <c r="AM420" s="30">
        <f t="shared" si="86"/>
        <v>4</v>
      </c>
      <c r="AO420" s="30">
        <f t="shared" si="87"/>
        <v>33048</v>
      </c>
      <c r="AP420" s="30">
        <f t="shared" si="88"/>
        <v>2823</v>
      </c>
      <c r="AQ420" s="30">
        <f t="shared" si="89"/>
        <v>1318</v>
      </c>
    </row>
    <row r="421" spans="29:43" x14ac:dyDescent="0.15">
      <c r="AC421" s="30">
        <v>8</v>
      </c>
      <c r="AD421" s="30">
        <v>8</v>
      </c>
      <c r="AE421" s="30">
        <v>3</v>
      </c>
      <c r="AF421" s="30">
        <v>9</v>
      </c>
      <c r="AG421" s="30">
        <f t="shared" si="81"/>
        <v>20040</v>
      </c>
      <c r="AH421" s="30">
        <f t="shared" si="82"/>
        <v>6680</v>
      </c>
      <c r="AI421" s="30">
        <f t="shared" si="83"/>
        <v>3340</v>
      </c>
      <c r="AK421" s="30">
        <f t="shared" si="84"/>
        <v>6.16337187616561</v>
      </c>
      <c r="AL421" s="30">
        <f t="shared" si="85"/>
        <v>-38.762088974854933</v>
      </c>
      <c r="AM421" s="30">
        <f t="shared" si="86"/>
        <v>4</v>
      </c>
      <c r="AO421" s="30">
        <f t="shared" si="87"/>
        <v>33048</v>
      </c>
      <c r="AP421" s="30">
        <f t="shared" si="88"/>
        <v>2823</v>
      </c>
      <c r="AQ421" s="30">
        <f t="shared" si="89"/>
        <v>1318</v>
      </c>
    </row>
    <row r="422" spans="29:43" x14ac:dyDescent="0.15">
      <c r="AC422" s="30">
        <v>8</v>
      </c>
      <c r="AD422" s="30">
        <v>8</v>
      </c>
      <c r="AE422" s="30">
        <v>3</v>
      </c>
      <c r="AF422" s="30">
        <v>10</v>
      </c>
      <c r="AG422" s="30">
        <f t="shared" si="81"/>
        <v>20130</v>
      </c>
      <c r="AH422" s="30">
        <f t="shared" si="82"/>
        <v>6710</v>
      </c>
      <c r="AI422" s="30">
        <f t="shared" si="83"/>
        <v>3355</v>
      </c>
      <c r="AK422" s="30">
        <f t="shared" si="84"/>
        <v>6.129080118694362</v>
      </c>
      <c r="AL422" s="30">
        <f t="shared" si="85"/>
        <v>-37.838345864661655</v>
      </c>
      <c r="AM422" s="30">
        <f t="shared" si="86"/>
        <v>4</v>
      </c>
      <c r="AO422" s="30">
        <f t="shared" si="87"/>
        <v>33048</v>
      </c>
      <c r="AP422" s="30">
        <f t="shared" si="88"/>
        <v>2823</v>
      </c>
      <c r="AQ422" s="30">
        <f t="shared" si="89"/>
        <v>1318</v>
      </c>
    </row>
    <row r="423" spans="29:43" x14ac:dyDescent="0.15">
      <c r="AC423" s="30">
        <v>8</v>
      </c>
      <c r="AD423" s="30">
        <v>8</v>
      </c>
      <c r="AE423" s="30">
        <v>4</v>
      </c>
      <c r="AF423" s="30">
        <v>0</v>
      </c>
      <c r="AG423" s="30">
        <f t="shared" si="81"/>
        <v>22470</v>
      </c>
      <c r="AH423" s="30">
        <f t="shared" si="82"/>
        <v>7490</v>
      </c>
      <c r="AI423" s="30">
        <f t="shared" si="83"/>
        <v>3745</v>
      </c>
      <c r="AK423" s="30">
        <f t="shared" si="84"/>
        <v>5.3545042125729099</v>
      </c>
      <c r="AL423" s="30">
        <f t="shared" si="85"/>
        <v>-24.370932754880695</v>
      </c>
      <c r="AM423" s="30">
        <f t="shared" si="86"/>
        <v>4</v>
      </c>
      <c r="AO423" s="30">
        <f t="shared" si="87"/>
        <v>33048</v>
      </c>
      <c r="AP423" s="30">
        <f t="shared" si="88"/>
        <v>2823</v>
      </c>
      <c r="AQ423" s="30">
        <f t="shared" si="89"/>
        <v>1318</v>
      </c>
    </row>
    <row r="424" spans="29:43" x14ac:dyDescent="0.15">
      <c r="AC424" s="30">
        <v>8</v>
      </c>
      <c r="AD424" s="30">
        <v>8</v>
      </c>
      <c r="AE424" s="30">
        <v>4</v>
      </c>
      <c r="AF424" s="30">
        <v>1</v>
      </c>
      <c r="AG424" s="30">
        <f t="shared" si="81"/>
        <v>22590</v>
      </c>
      <c r="AH424" s="30">
        <f t="shared" si="82"/>
        <v>7530</v>
      </c>
      <c r="AI424" s="30">
        <f t="shared" si="83"/>
        <v>3765</v>
      </c>
      <c r="AK424" s="30">
        <f t="shared" si="84"/>
        <v>5.3200257566001286</v>
      </c>
      <c r="AL424" s="30">
        <f t="shared" si="85"/>
        <v>-23.980891719745223</v>
      </c>
      <c r="AM424" s="30">
        <f t="shared" si="86"/>
        <v>4</v>
      </c>
      <c r="AO424" s="30">
        <f t="shared" si="87"/>
        <v>33048</v>
      </c>
      <c r="AP424" s="30">
        <f t="shared" si="88"/>
        <v>2823</v>
      </c>
      <c r="AQ424" s="30">
        <f t="shared" si="89"/>
        <v>1318</v>
      </c>
    </row>
    <row r="425" spans="29:43" x14ac:dyDescent="0.15">
      <c r="AC425" s="30">
        <v>8</v>
      </c>
      <c r="AD425" s="30">
        <v>8</v>
      </c>
      <c r="AE425" s="30">
        <v>4</v>
      </c>
      <c r="AF425" s="30">
        <v>2</v>
      </c>
      <c r="AG425" s="30">
        <f t="shared" si="81"/>
        <v>22710</v>
      </c>
      <c r="AH425" s="30">
        <f t="shared" si="82"/>
        <v>7570</v>
      </c>
      <c r="AI425" s="30">
        <f t="shared" si="83"/>
        <v>3785</v>
      </c>
      <c r="AK425" s="30">
        <f t="shared" si="84"/>
        <v>5.2859884836852205</v>
      </c>
      <c r="AL425" s="30">
        <f t="shared" si="85"/>
        <v>-23.607068607068609</v>
      </c>
      <c r="AM425" s="30">
        <f t="shared" si="86"/>
        <v>4</v>
      </c>
      <c r="AO425" s="30">
        <f t="shared" si="87"/>
        <v>33048</v>
      </c>
      <c r="AP425" s="30">
        <f t="shared" si="88"/>
        <v>2823</v>
      </c>
      <c r="AQ425" s="30">
        <f t="shared" si="89"/>
        <v>1318</v>
      </c>
    </row>
    <row r="426" spans="29:43" x14ac:dyDescent="0.15">
      <c r="AC426" s="30">
        <v>8</v>
      </c>
      <c r="AD426" s="30">
        <v>8</v>
      </c>
      <c r="AE426" s="30">
        <v>4</v>
      </c>
      <c r="AF426" s="30">
        <v>3</v>
      </c>
      <c r="AG426" s="30">
        <f t="shared" si="81"/>
        <v>22830</v>
      </c>
      <c r="AH426" s="30">
        <f t="shared" si="82"/>
        <v>7610</v>
      </c>
      <c r="AI426" s="30">
        <f t="shared" si="83"/>
        <v>3805</v>
      </c>
      <c r="AK426" s="30">
        <f t="shared" si="84"/>
        <v>5.2523839796567069</v>
      </c>
      <c r="AL426" s="30">
        <f t="shared" si="85"/>
        <v>-23.248472505091648</v>
      </c>
      <c r="AM426" s="30">
        <f t="shared" si="86"/>
        <v>4</v>
      </c>
      <c r="AO426" s="30">
        <f t="shared" si="87"/>
        <v>33048</v>
      </c>
      <c r="AP426" s="30">
        <f t="shared" si="88"/>
        <v>2823</v>
      </c>
      <c r="AQ426" s="30">
        <f t="shared" si="89"/>
        <v>1318</v>
      </c>
    </row>
    <row r="427" spans="29:43" x14ac:dyDescent="0.15">
      <c r="AC427" s="30">
        <v>8</v>
      </c>
      <c r="AD427" s="30">
        <v>8</v>
      </c>
      <c r="AE427" s="30">
        <v>4</v>
      </c>
      <c r="AF427" s="30">
        <v>4</v>
      </c>
      <c r="AG427" s="30">
        <f t="shared" si="81"/>
        <v>22950</v>
      </c>
      <c r="AH427" s="30">
        <f t="shared" si="82"/>
        <v>7650</v>
      </c>
      <c r="AI427" s="30">
        <f t="shared" si="83"/>
        <v>3825</v>
      </c>
      <c r="AK427" s="30">
        <f t="shared" si="84"/>
        <v>5.2192040429564122</v>
      </c>
      <c r="AL427" s="30">
        <f t="shared" si="85"/>
        <v>-22.904191616766468</v>
      </c>
      <c r="AM427" s="30">
        <f t="shared" si="86"/>
        <v>4</v>
      </c>
      <c r="AO427" s="30">
        <f t="shared" si="87"/>
        <v>33048</v>
      </c>
      <c r="AP427" s="30">
        <f t="shared" si="88"/>
        <v>2823</v>
      </c>
      <c r="AQ427" s="30">
        <f t="shared" si="89"/>
        <v>1318</v>
      </c>
    </row>
    <row r="428" spans="29:43" x14ac:dyDescent="0.15">
      <c r="AC428" s="30">
        <v>8</v>
      </c>
      <c r="AD428" s="30">
        <v>8</v>
      </c>
      <c r="AE428" s="30">
        <v>4</v>
      </c>
      <c r="AF428" s="30">
        <v>5</v>
      </c>
      <c r="AG428" s="30">
        <f t="shared" si="81"/>
        <v>23070</v>
      </c>
      <c r="AH428" s="30">
        <f t="shared" si="82"/>
        <v>7690</v>
      </c>
      <c r="AI428" s="30">
        <f t="shared" si="83"/>
        <v>3845</v>
      </c>
      <c r="AK428" s="30">
        <f t="shared" si="84"/>
        <v>5.1864406779661021</v>
      </c>
      <c r="AL428" s="30">
        <f t="shared" si="85"/>
        <v>-22.573385518591</v>
      </c>
      <c r="AM428" s="30">
        <f t="shared" si="86"/>
        <v>4</v>
      </c>
      <c r="AO428" s="30">
        <f t="shared" si="87"/>
        <v>33048</v>
      </c>
      <c r="AP428" s="30">
        <f t="shared" si="88"/>
        <v>2823</v>
      </c>
      <c r="AQ428" s="30">
        <f t="shared" si="89"/>
        <v>1318</v>
      </c>
    </row>
    <row r="429" spans="29:43" x14ac:dyDescent="0.15">
      <c r="AC429" s="30">
        <v>8</v>
      </c>
      <c r="AD429" s="30">
        <v>8</v>
      </c>
      <c r="AE429" s="30">
        <v>4</v>
      </c>
      <c r="AF429" s="30">
        <v>6</v>
      </c>
      <c r="AG429" s="30">
        <f t="shared" si="81"/>
        <v>23190</v>
      </c>
      <c r="AH429" s="30">
        <f t="shared" si="82"/>
        <v>7730</v>
      </c>
      <c r="AI429" s="30">
        <f t="shared" si="83"/>
        <v>3865</v>
      </c>
      <c r="AK429" s="30">
        <f t="shared" si="84"/>
        <v>5.154086088583905</v>
      </c>
      <c r="AL429" s="30">
        <f t="shared" si="85"/>
        <v>-22.255278310940501</v>
      </c>
      <c r="AM429" s="30">
        <f t="shared" si="86"/>
        <v>4</v>
      </c>
      <c r="AO429" s="30">
        <f t="shared" si="87"/>
        <v>33048</v>
      </c>
      <c r="AP429" s="30">
        <f t="shared" si="88"/>
        <v>2823</v>
      </c>
      <c r="AQ429" s="30">
        <f t="shared" si="89"/>
        <v>1318</v>
      </c>
    </row>
    <row r="430" spans="29:43" x14ac:dyDescent="0.15">
      <c r="AC430" s="30">
        <v>8</v>
      </c>
      <c r="AD430" s="30">
        <v>8</v>
      </c>
      <c r="AE430" s="30">
        <v>4</v>
      </c>
      <c r="AF430" s="30">
        <v>7</v>
      </c>
      <c r="AG430" s="30">
        <f t="shared" si="81"/>
        <v>23310</v>
      </c>
      <c r="AH430" s="30">
        <f t="shared" si="82"/>
        <v>7770</v>
      </c>
      <c r="AI430" s="30">
        <f t="shared" si="83"/>
        <v>3885</v>
      </c>
      <c r="AK430" s="30">
        <f t="shared" si="84"/>
        <v>5.1221326720396778</v>
      </c>
      <c r="AL430" s="30">
        <f t="shared" si="85"/>
        <v>-21.949152542372882</v>
      </c>
      <c r="AM430" s="30">
        <f t="shared" si="86"/>
        <v>4</v>
      </c>
      <c r="AO430" s="30">
        <f t="shared" si="87"/>
        <v>33048</v>
      </c>
      <c r="AP430" s="30">
        <f t="shared" si="88"/>
        <v>2823</v>
      </c>
      <c r="AQ430" s="30">
        <f t="shared" si="89"/>
        <v>1318</v>
      </c>
    </row>
    <row r="431" spans="29:43" x14ac:dyDescent="0.15">
      <c r="AC431" s="30">
        <v>8</v>
      </c>
      <c r="AD431" s="30">
        <v>8</v>
      </c>
      <c r="AE431" s="30">
        <v>4</v>
      </c>
      <c r="AF431" s="30">
        <v>8</v>
      </c>
      <c r="AG431" s="30">
        <f t="shared" si="81"/>
        <v>23430</v>
      </c>
      <c r="AH431" s="30">
        <f t="shared" si="82"/>
        <v>7810</v>
      </c>
      <c r="AI431" s="30">
        <f t="shared" si="83"/>
        <v>3905</v>
      </c>
      <c r="AK431" s="30">
        <f t="shared" si="84"/>
        <v>5.0905730129390019</v>
      </c>
      <c r="AL431" s="30">
        <f t="shared" si="85"/>
        <v>-21.6543438077634</v>
      </c>
      <c r="AM431" s="30">
        <f t="shared" si="86"/>
        <v>4</v>
      </c>
      <c r="AO431" s="30">
        <f t="shared" si="87"/>
        <v>33048</v>
      </c>
      <c r="AP431" s="30">
        <f t="shared" si="88"/>
        <v>2823</v>
      </c>
      <c r="AQ431" s="30">
        <f t="shared" si="89"/>
        <v>1318</v>
      </c>
    </row>
    <row r="432" spans="29:43" x14ac:dyDescent="0.15">
      <c r="AC432" s="30">
        <v>8</v>
      </c>
      <c r="AD432" s="30">
        <v>8</v>
      </c>
      <c r="AE432" s="30">
        <v>4</v>
      </c>
      <c r="AF432" s="30">
        <v>9</v>
      </c>
      <c r="AG432" s="30">
        <f t="shared" si="81"/>
        <v>23550</v>
      </c>
      <c r="AH432" s="30">
        <f t="shared" si="82"/>
        <v>7850</v>
      </c>
      <c r="AI432" s="30">
        <f t="shared" si="83"/>
        <v>3925</v>
      </c>
      <c r="AK432" s="30">
        <f t="shared" si="84"/>
        <v>5.059399877526026</v>
      </c>
      <c r="AL432" s="30">
        <f t="shared" si="85"/>
        <v>-21.370235934664247</v>
      </c>
      <c r="AM432" s="30">
        <f t="shared" si="86"/>
        <v>4</v>
      </c>
      <c r="AO432" s="30">
        <f t="shared" si="87"/>
        <v>33048</v>
      </c>
      <c r="AP432" s="30">
        <f t="shared" si="88"/>
        <v>2823</v>
      </c>
      <c r="AQ432" s="30">
        <f t="shared" si="89"/>
        <v>1318</v>
      </c>
    </row>
    <row r="433" spans="29:43" x14ac:dyDescent="0.15">
      <c r="AC433" s="30">
        <v>8</v>
      </c>
      <c r="AD433" s="30">
        <v>8</v>
      </c>
      <c r="AE433" s="30">
        <v>4</v>
      </c>
      <c r="AF433" s="30">
        <v>10</v>
      </c>
      <c r="AG433" s="30">
        <f t="shared" si="81"/>
        <v>23670</v>
      </c>
      <c r="AH433" s="30">
        <f t="shared" si="82"/>
        <v>7890</v>
      </c>
      <c r="AI433" s="30">
        <f t="shared" si="83"/>
        <v>3945</v>
      </c>
      <c r="AK433" s="30">
        <f t="shared" si="84"/>
        <v>5.0286062081558125</v>
      </c>
      <c r="AL433" s="30">
        <f t="shared" si="85"/>
        <v>-21.09625668449198</v>
      </c>
      <c r="AM433" s="30">
        <f t="shared" si="86"/>
        <v>4</v>
      </c>
      <c r="AO433" s="30">
        <f t="shared" si="87"/>
        <v>33048</v>
      </c>
      <c r="AP433" s="30">
        <f t="shared" si="88"/>
        <v>2823</v>
      </c>
      <c r="AQ433" s="30">
        <f t="shared" si="89"/>
        <v>1318</v>
      </c>
    </row>
    <row r="434" spans="29:43" x14ac:dyDescent="0.15">
      <c r="AC434" s="30">
        <v>8</v>
      </c>
      <c r="AD434" s="30">
        <v>8</v>
      </c>
      <c r="AE434" s="30">
        <v>5</v>
      </c>
      <c r="AF434" s="30">
        <v>0</v>
      </c>
      <c r="AG434" s="30">
        <f t="shared" si="81"/>
        <v>25710</v>
      </c>
      <c r="AH434" s="30">
        <f t="shared" si="82"/>
        <v>8570</v>
      </c>
      <c r="AI434" s="30">
        <f t="shared" si="83"/>
        <v>4285</v>
      </c>
      <c r="AK434" s="30">
        <f t="shared" si="84"/>
        <v>4.5570876999448426</v>
      </c>
      <c r="AL434" s="30">
        <f t="shared" si="85"/>
        <v>-17.585499316005471</v>
      </c>
      <c r="AM434" s="30">
        <f t="shared" si="86"/>
        <v>4</v>
      </c>
      <c r="AO434" s="30">
        <f t="shared" si="87"/>
        <v>33048</v>
      </c>
      <c r="AP434" s="30">
        <f t="shared" si="88"/>
        <v>2823</v>
      </c>
      <c r="AQ434" s="30">
        <f t="shared" si="89"/>
        <v>1318</v>
      </c>
    </row>
    <row r="435" spans="29:43" x14ac:dyDescent="0.15">
      <c r="AC435" s="30">
        <v>8</v>
      </c>
      <c r="AD435" s="30">
        <v>8</v>
      </c>
      <c r="AE435" s="30">
        <v>5</v>
      </c>
      <c r="AF435" s="30">
        <v>1</v>
      </c>
      <c r="AG435" s="30">
        <f t="shared" si="81"/>
        <v>25860</v>
      </c>
      <c r="AH435" s="30">
        <f t="shared" si="82"/>
        <v>8620</v>
      </c>
      <c r="AI435" s="30">
        <f t="shared" si="83"/>
        <v>4310</v>
      </c>
      <c r="AK435" s="30">
        <f t="shared" si="84"/>
        <v>4.5258833196384556</v>
      </c>
      <c r="AL435" s="30">
        <f t="shared" si="85"/>
        <v>-17.390719569603228</v>
      </c>
      <c r="AM435" s="30">
        <f t="shared" si="86"/>
        <v>4</v>
      </c>
      <c r="AO435" s="30">
        <f t="shared" si="87"/>
        <v>33048</v>
      </c>
      <c r="AP435" s="30">
        <f t="shared" si="88"/>
        <v>2823</v>
      </c>
      <c r="AQ435" s="30">
        <f t="shared" si="89"/>
        <v>1318</v>
      </c>
    </row>
    <row r="436" spans="29:43" x14ac:dyDescent="0.15">
      <c r="AC436" s="30">
        <v>8</v>
      </c>
      <c r="AD436" s="30">
        <v>8</v>
      </c>
      <c r="AE436" s="30">
        <v>5</v>
      </c>
      <c r="AF436" s="30">
        <v>2</v>
      </c>
      <c r="AG436" s="30">
        <f t="shared" si="81"/>
        <v>26010</v>
      </c>
      <c r="AH436" s="30">
        <f t="shared" si="82"/>
        <v>8670</v>
      </c>
      <c r="AI436" s="30">
        <f t="shared" si="83"/>
        <v>4335</v>
      </c>
      <c r="AK436" s="30">
        <f t="shared" si="84"/>
        <v>4.4951033732317738</v>
      </c>
      <c r="AL436" s="30">
        <f t="shared" si="85"/>
        <v>-17.202380952380953</v>
      </c>
      <c r="AM436" s="30">
        <f t="shared" si="86"/>
        <v>4</v>
      </c>
      <c r="AO436" s="30">
        <f t="shared" si="87"/>
        <v>33048</v>
      </c>
      <c r="AP436" s="30">
        <f t="shared" si="88"/>
        <v>2823</v>
      </c>
      <c r="AQ436" s="30">
        <f t="shared" si="89"/>
        <v>1318</v>
      </c>
    </row>
    <row r="437" spans="29:43" x14ac:dyDescent="0.15">
      <c r="AC437" s="30">
        <v>8</v>
      </c>
      <c r="AD437" s="30">
        <v>8</v>
      </c>
      <c r="AE437" s="30">
        <v>5</v>
      </c>
      <c r="AF437" s="30">
        <v>3</v>
      </c>
      <c r="AG437" s="30">
        <f t="shared" si="81"/>
        <v>26160</v>
      </c>
      <c r="AH437" s="30">
        <f t="shared" si="82"/>
        <v>8720</v>
      </c>
      <c r="AI437" s="30">
        <f t="shared" si="83"/>
        <v>4360</v>
      </c>
      <c r="AK437" s="30">
        <f t="shared" si="84"/>
        <v>4.4647392596595514</v>
      </c>
      <c r="AL437" s="30">
        <f t="shared" si="85"/>
        <v>-17.020169160702668</v>
      </c>
      <c r="AM437" s="30">
        <f t="shared" si="86"/>
        <v>4</v>
      </c>
      <c r="AO437" s="30">
        <f t="shared" si="87"/>
        <v>33048</v>
      </c>
      <c r="AP437" s="30">
        <f t="shared" si="88"/>
        <v>2823</v>
      </c>
      <c r="AQ437" s="30">
        <f t="shared" si="89"/>
        <v>1318</v>
      </c>
    </row>
    <row r="438" spans="29:43" x14ac:dyDescent="0.15">
      <c r="AC438" s="30">
        <v>8</v>
      </c>
      <c r="AD438" s="30">
        <v>8</v>
      </c>
      <c r="AE438" s="30">
        <v>5</v>
      </c>
      <c r="AF438" s="30">
        <v>4</v>
      </c>
      <c r="AG438" s="30">
        <f t="shared" si="81"/>
        <v>26310</v>
      </c>
      <c r="AH438" s="30">
        <f t="shared" si="82"/>
        <v>8770</v>
      </c>
      <c r="AI438" s="30">
        <f t="shared" si="83"/>
        <v>4385</v>
      </c>
      <c r="AK438" s="30">
        <f t="shared" si="84"/>
        <v>4.4347826086956523</v>
      </c>
      <c r="AL438" s="30">
        <f t="shared" si="85"/>
        <v>-16.843790012804096</v>
      </c>
      <c r="AM438" s="30">
        <f t="shared" si="86"/>
        <v>4</v>
      </c>
      <c r="AO438" s="30">
        <f t="shared" si="87"/>
        <v>33048</v>
      </c>
      <c r="AP438" s="30">
        <f t="shared" si="88"/>
        <v>2823</v>
      </c>
      <c r="AQ438" s="30">
        <f t="shared" si="89"/>
        <v>1318</v>
      </c>
    </row>
    <row r="439" spans="29:43" x14ac:dyDescent="0.15">
      <c r="AC439" s="30">
        <v>8</v>
      </c>
      <c r="AD439" s="30">
        <v>8</v>
      </c>
      <c r="AE439" s="30">
        <v>5</v>
      </c>
      <c r="AF439" s="30">
        <v>5</v>
      </c>
      <c r="AG439" s="30">
        <f t="shared" si="81"/>
        <v>26460</v>
      </c>
      <c r="AH439" s="30">
        <f t="shared" si="82"/>
        <v>8820</v>
      </c>
      <c r="AI439" s="30">
        <f t="shared" si="83"/>
        <v>4410</v>
      </c>
      <c r="AK439" s="30">
        <f t="shared" si="84"/>
        <v>4.4052252732604638</v>
      </c>
      <c r="AL439" s="30">
        <f t="shared" si="85"/>
        <v>-16.67296786389414</v>
      </c>
      <c r="AM439" s="30">
        <f t="shared" si="86"/>
        <v>4</v>
      </c>
      <c r="AO439" s="30">
        <f t="shared" si="87"/>
        <v>33048</v>
      </c>
      <c r="AP439" s="30">
        <f t="shared" si="88"/>
        <v>2823</v>
      </c>
      <c r="AQ439" s="30">
        <f t="shared" si="89"/>
        <v>1318</v>
      </c>
    </row>
    <row r="440" spans="29:43" x14ac:dyDescent="0.15">
      <c r="AC440" s="30">
        <v>8</v>
      </c>
      <c r="AD440" s="30">
        <v>8</v>
      </c>
      <c r="AE440" s="30">
        <v>5</v>
      </c>
      <c r="AF440" s="30">
        <v>6</v>
      </c>
      <c r="AG440" s="30">
        <f t="shared" si="81"/>
        <v>26610</v>
      </c>
      <c r="AH440" s="30">
        <f t="shared" si="82"/>
        <v>8870</v>
      </c>
      <c r="AI440" s="30">
        <f t="shared" si="83"/>
        <v>4435</v>
      </c>
      <c r="AK440" s="30">
        <f t="shared" si="84"/>
        <v>4.3760593220338979</v>
      </c>
      <c r="AL440" s="30">
        <f t="shared" si="85"/>
        <v>-16.507444168734491</v>
      </c>
      <c r="AM440" s="30">
        <f t="shared" si="86"/>
        <v>4</v>
      </c>
      <c r="AO440" s="30">
        <f t="shared" si="87"/>
        <v>33048</v>
      </c>
      <c r="AP440" s="30">
        <f t="shared" si="88"/>
        <v>2823</v>
      </c>
      <c r="AQ440" s="30">
        <f t="shared" si="89"/>
        <v>1318</v>
      </c>
    </row>
    <row r="441" spans="29:43" x14ac:dyDescent="0.15">
      <c r="AC441" s="30">
        <v>8</v>
      </c>
      <c r="AD441" s="30">
        <v>8</v>
      </c>
      <c r="AE441" s="30">
        <v>5</v>
      </c>
      <c r="AF441" s="30">
        <v>7</v>
      </c>
      <c r="AG441" s="30">
        <f t="shared" si="81"/>
        <v>26760</v>
      </c>
      <c r="AH441" s="30">
        <f t="shared" si="82"/>
        <v>8920</v>
      </c>
      <c r="AI441" s="30">
        <f t="shared" si="83"/>
        <v>4460</v>
      </c>
      <c r="AK441" s="30">
        <f t="shared" si="84"/>
        <v>4.347277032359905</v>
      </c>
      <c r="AL441" s="30">
        <f t="shared" si="85"/>
        <v>-16.346976175931584</v>
      </c>
      <c r="AM441" s="30">
        <f t="shared" si="86"/>
        <v>4</v>
      </c>
      <c r="AO441" s="30">
        <f t="shared" si="87"/>
        <v>33048</v>
      </c>
      <c r="AP441" s="30">
        <f t="shared" si="88"/>
        <v>2823</v>
      </c>
      <c r="AQ441" s="30">
        <f t="shared" si="89"/>
        <v>1318</v>
      </c>
    </row>
    <row r="442" spans="29:43" x14ac:dyDescent="0.15">
      <c r="AC442" s="30">
        <v>8</v>
      </c>
      <c r="AD442" s="30">
        <v>8</v>
      </c>
      <c r="AE442" s="30">
        <v>5</v>
      </c>
      <c r="AF442" s="30">
        <v>8</v>
      </c>
      <c r="AG442" s="30">
        <f t="shared" si="81"/>
        <v>26910</v>
      </c>
      <c r="AH442" s="30">
        <f t="shared" si="82"/>
        <v>8970</v>
      </c>
      <c r="AI442" s="30">
        <f t="shared" si="83"/>
        <v>4485</v>
      </c>
      <c r="AK442" s="30">
        <f t="shared" si="84"/>
        <v>4.3188708834291685</v>
      </c>
      <c r="AL442" s="30">
        <f t="shared" si="85"/>
        <v>-16.191335740072201</v>
      </c>
      <c r="AM442" s="30">
        <f t="shared" si="86"/>
        <v>4</v>
      </c>
      <c r="AO442" s="30">
        <f t="shared" si="87"/>
        <v>33048</v>
      </c>
      <c r="AP442" s="30">
        <f t="shared" si="88"/>
        <v>2823</v>
      </c>
      <c r="AQ442" s="30">
        <f t="shared" si="89"/>
        <v>1318</v>
      </c>
    </row>
    <row r="443" spans="29:43" x14ac:dyDescent="0.15">
      <c r="AC443" s="30">
        <v>8</v>
      </c>
      <c r="AD443" s="30">
        <v>8</v>
      </c>
      <c r="AE443" s="30">
        <v>5</v>
      </c>
      <c r="AF443" s="30">
        <v>9</v>
      </c>
      <c r="AG443" s="30">
        <f t="shared" si="81"/>
        <v>27060</v>
      </c>
      <c r="AH443" s="30">
        <f t="shared" si="82"/>
        <v>9020</v>
      </c>
      <c r="AI443" s="30">
        <f t="shared" si="83"/>
        <v>4510</v>
      </c>
      <c r="AK443" s="30">
        <f t="shared" si="84"/>
        <v>4.2908335497273438</v>
      </c>
      <c r="AL443" s="30">
        <f t="shared" si="85"/>
        <v>-16.040308239478364</v>
      </c>
      <c r="AM443" s="30">
        <f t="shared" si="86"/>
        <v>4</v>
      </c>
      <c r="AO443" s="30">
        <f t="shared" si="87"/>
        <v>33048</v>
      </c>
      <c r="AP443" s="30">
        <f t="shared" si="88"/>
        <v>2823</v>
      </c>
      <c r="AQ443" s="30">
        <f t="shared" si="89"/>
        <v>1318</v>
      </c>
    </row>
    <row r="444" spans="29:43" x14ac:dyDescent="0.15">
      <c r="AC444" s="30">
        <v>8</v>
      </c>
      <c r="AD444" s="30">
        <v>8</v>
      </c>
      <c r="AE444" s="30">
        <v>5</v>
      </c>
      <c r="AF444" s="30">
        <v>10</v>
      </c>
      <c r="AG444" s="30">
        <f t="shared" si="81"/>
        <v>27210</v>
      </c>
      <c r="AH444" s="30">
        <f t="shared" si="82"/>
        <v>9070</v>
      </c>
      <c r="AI444" s="30">
        <f t="shared" si="83"/>
        <v>4535</v>
      </c>
      <c r="AK444" s="30">
        <f t="shared" si="84"/>
        <v>4.2631578947368425</v>
      </c>
      <c r="AL444" s="30">
        <f t="shared" si="85"/>
        <v>-15.893691588785046</v>
      </c>
      <c r="AM444" s="30">
        <f t="shared" si="86"/>
        <v>4</v>
      </c>
      <c r="AO444" s="30">
        <f t="shared" si="87"/>
        <v>33048</v>
      </c>
      <c r="AP444" s="30">
        <f t="shared" si="88"/>
        <v>2823</v>
      </c>
      <c r="AQ444" s="30">
        <f t="shared" si="89"/>
        <v>1318</v>
      </c>
    </row>
    <row r="445" spans="29:43" x14ac:dyDescent="0.15">
      <c r="AC445" s="30">
        <v>9</v>
      </c>
      <c r="AD445" s="30">
        <v>9</v>
      </c>
      <c r="AE445" s="30">
        <v>1</v>
      </c>
      <c r="AF445" s="30">
        <v>0</v>
      </c>
      <c r="AG445" s="30">
        <f t="shared" si="81"/>
        <v>13350</v>
      </c>
      <c r="AH445" s="30">
        <f t="shared" si="82"/>
        <v>4450</v>
      </c>
      <c r="AI445" s="30">
        <f t="shared" si="83"/>
        <v>2225</v>
      </c>
      <c r="AK445" s="30">
        <f t="shared" si="84"/>
        <v>15.55069515089861</v>
      </c>
      <c r="AL445" s="30">
        <f t="shared" si="85"/>
        <v>12.999026290165531</v>
      </c>
      <c r="AM445" s="30">
        <f t="shared" si="86"/>
        <v>5</v>
      </c>
      <c r="AO445" s="30">
        <f t="shared" si="87"/>
        <v>45859</v>
      </c>
      <c r="AP445" s="30">
        <f t="shared" si="88"/>
        <v>3252</v>
      </c>
      <c r="AQ445" s="30">
        <f t="shared" si="89"/>
        <v>1501</v>
      </c>
    </row>
    <row r="446" spans="29:43" x14ac:dyDescent="0.15">
      <c r="AC446" s="30">
        <v>9</v>
      </c>
      <c r="AD446" s="30">
        <v>9</v>
      </c>
      <c r="AE446" s="30">
        <v>1</v>
      </c>
      <c r="AF446" s="30">
        <v>1</v>
      </c>
      <c r="AG446" s="30">
        <f t="shared" si="81"/>
        <v>13380</v>
      </c>
      <c r="AH446" s="30">
        <f t="shared" si="82"/>
        <v>4460</v>
      </c>
      <c r="AI446" s="30">
        <f t="shared" si="83"/>
        <v>2230</v>
      </c>
      <c r="AK446" s="30">
        <f t="shared" si="84"/>
        <v>15.49814126394052</v>
      </c>
      <c r="AL446" s="30">
        <f t="shared" si="85"/>
        <v>13.09197651663405</v>
      </c>
      <c r="AM446" s="30">
        <f t="shared" si="86"/>
        <v>5</v>
      </c>
      <c r="AO446" s="30">
        <f t="shared" si="87"/>
        <v>45859</v>
      </c>
      <c r="AP446" s="30">
        <f t="shared" si="88"/>
        <v>3252</v>
      </c>
      <c r="AQ446" s="30">
        <f t="shared" si="89"/>
        <v>1501</v>
      </c>
    </row>
    <row r="447" spans="29:43" x14ac:dyDescent="0.15">
      <c r="AC447" s="30">
        <v>9</v>
      </c>
      <c r="AD447" s="30">
        <v>9</v>
      </c>
      <c r="AE447" s="30">
        <v>1</v>
      </c>
      <c r="AF447" s="30">
        <v>2</v>
      </c>
      <c r="AG447" s="30">
        <f t="shared" si="81"/>
        <v>13410</v>
      </c>
      <c r="AH447" s="30">
        <f t="shared" si="82"/>
        <v>4470</v>
      </c>
      <c r="AI447" s="30">
        <f t="shared" si="83"/>
        <v>2235</v>
      </c>
      <c r="AK447" s="30">
        <f t="shared" si="84"/>
        <v>15.445941394408893</v>
      </c>
      <c r="AL447" s="30">
        <f t="shared" si="85"/>
        <v>13.185840707964601</v>
      </c>
      <c r="AM447" s="30">
        <f t="shared" si="86"/>
        <v>5</v>
      </c>
      <c r="AO447" s="30">
        <f t="shared" si="87"/>
        <v>45859</v>
      </c>
      <c r="AP447" s="30">
        <f t="shared" si="88"/>
        <v>3252</v>
      </c>
      <c r="AQ447" s="30">
        <f t="shared" si="89"/>
        <v>1501</v>
      </c>
    </row>
    <row r="448" spans="29:43" x14ac:dyDescent="0.15">
      <c r="AC448" s="30">
        <v>9</v>
      </c>
      <c r="AD448" s="30">
        <v>9</v>
      </c>
      <c r="AE448" s="30">
        <v>1</v>
      </c>
      <c r="AF448" s="30">
        <v>3</v>
      </c>
      <c r="AG448" s="30">
        <f t="shared" si="81"/>
        <v>13440</v>
      </c>
      <c r="AH448" s="30">
        <f t="shared" si="82"/>
        <v>4480</v>
      </c>
      <c r="AI448" s="30">
        <f t="shared" si="83"/>
        <v>2240</v>
      </c>
      <c r="AK448" s="30">
        <f t="shared" si="84"/>
        <v>15.394091977173549</v>
      </c>
      <c r="AL448" s="30">
        <f t="shared" si="85"/>
        <v>13.280632411067193</v>
      </c>
      <c r="AM448" s="30">
        <f t="shared" si="86"/>
        <v>5</v>
      </c>
      <c r="AO448" s="30">
        <f t="shared" si="87"/>
        <v>45859</v>
      </c>
      <c r="AP448" s="30">
        <f t="shared" si="88"/>
        <v>3252</v>
      </c>
      <c r="AQ448" s="30">
        <f t="shared" si="89"/>
        <v>1501</v>
      </c>
    </row>
    <row r="449" spans="29:43" x14ac:dyDescent="0.15">
      <c r="AC449" s="30">
        <v>9</v>
      </c>
      <c r="AD449" s="30">
        <v>9</v>
      </c>
      <c r="AE449" s="30">
        <v>1</v>
      </c>
      <c r="AF449" s="30">
        <v>4</v>
      </c>
      <c r="AG449" s="30">
        <f t="shared" si="81"/>
        <v>13470</v>
      </c>
      <c r="AH449" s="30">
        <f t="shared" si="82"/>
        <v>4490</v>
      </c>
      <c r="AI449" s="30">
        <f t="shared" si="83"/>
        <v>2245</v>
      </c>
      <c r="AK449" s="30">
        <f t="shared" si="84"/>
        <v>15.34258949481432</v>
      </c>
      <c r="AL449" s="30">
        <f t="shared" si="85"/>
        <v>13.376365441906653</v>
      </c>
      <c r="AM449" s="30">
        <f t="shared" si="86"/>
        <v>5</v>
      </c>
      <c r="AO449" s="30">
        <f t="shared" si="87"/>
        <v>45859</v>
      </c>
      <c r="AP449" s="30">
        <f t="shared" si="88"/>
        <v>3252</v>
      </c>
      <c r="AQ449" s="30">
        <f t="shared" si="89"/>
        <v>1501</v>
      </c>
    </row>
    <row r="450" spans="29:43" x14ac:dyDescent="0.15">
      <c r="AC450" s="30">
        <v>9</v>
      </c>
      <c r="AD450" s="30">
        <v>9</v>
      </c>
      <c r="AE450" s="30">
        <v>1</v>
      </c>
      <c r="AF450" s="30">
        <v>5</v>
      </c>
      <c r="AG450" s="30">
        <f t="shared" si="81"/>
        <v>13500</v>
      </c>
      <c r="AH450" s="30">
        <f t="shared" si="82"/>
        <v>4500</v>
      </c>
      <c r="AI450" s="30">
        <f t="shared" si="83"/>
        <v>2250</v>
      </c>
      <c r="AK450" s="30">
        <f t="shared" si="84"/>
        <v>15.291430476825608</v>
      </c>
      <c r="AL450" s="30">
        <f t="shared" si="85"/>
        <v>13.473053892215569</v>
      </c>
      <c r="AM450" s="30">
        <f t="shared" si="86"/>
        <v>5</v>
      </c>
      <c r="AO450" s="30">
        <f t="shared" si="87"/>
        <v>45859</v>
      </c>
      <c r="AP450" s="30">
        <f t="shared" si="88"/>
        <v>3252</v>
      </c>
      <c r="AQ450" s="30">
        <f t="shared" si="89"/>
        <v>1501</v>
      </c>
    </row>
    <row r="451" spans="29:43" x14ac:dyDescent="0.15">
      <c r="AC451" s="30">
        <v>9</v>
      </c>
      <c r="AD451" s="30">
        <v>9</v>
      </c>
      <c r="AE451" s="30">
        <v>1</v>
      </c>
      <c r="AF451" s="30">
        <v>6</v>
      </c>
      <c r="AG451" s="30">
        <f t="shared" si="81"/>
        <v>13530</v>
      </c>
      <c r="AH451" s="30">
        <f t="shared" si="82"/>
        <v>4510</v>
      </c>
      <c r="AI451" s="30">
        <f t="shared" si="83"/>
        <v>2255</v>
      </c>
      <c r="AK451" s="30">
        <f t="shared" si="84"/>
        <v>15.240611498836822</v>
      </c>
      <c r="AL451" s="30">
        <f t="shared" si="85"/>
        <v>13.570712136409227</v>
      </c>
      <c r="AM451" s="30">
        <f t="shared" si="86"/>
        <v>5</v>
      </c>
      <c r="AO451" s="30">
        <f t="shared" si="87"/>
        <v>45859</v>
      </c>
      <c r="AP451" s="30">
        <f t="shared" si="88"/>
        <v>3252</v>
      </c>
      <c r="AQ451" s="30">
        <f t="shared" si="89"/>
        <v>1501</v>
      </c>
    </row>
    <row r="452" spans="29:43" x14ac:dyDescent="0.15">
      <c r="AC452" s="30">
        <v>9</v>
      </c>
      <c r="AD452" s="30">
        <v>9</v>
      </c>
      <c r="AE452" s="30">
        <v>1</v>
      </c>
      <c r="AF452" s="30">
        <v>7</v>
      </c>
      <c r="AG452" s="30">
        <f t="shared" si="81"/>
        <v>13560</v>
      </c>
      <c r="AH452" s="30">
        <f t="shared" si="82"/>
        <v>4520</v>
      </c>
      <c r="AI452" s="30">
        <f t="shared" si="83"/>
        <v>2260</v>
      </c>
      <c r="AK452" s="30">
        <f t="shared" si="84"/>
        <v>15.190129181848294</v>
      </c>
      <c r="AL452" s="30">
        <f t="shared" si="85"/>
        <v>13.669354838709678</v>
      </c>
      <c r="AM452" s="30">
        <f t="shared" si="86"/>
        <v>5</v>
      </c>
      <c r="AO452" s="30">
        <f t="shared" si="87"/>
        <v>45859</v>
      </c>
      <c r="AP452" s="30">
        <f t="shared" si="88"/>
        <v>3252</v>
      </c>
      <c r="AQ452" s="30">
        <f t="shared" si="89"/>
        <v>1501</v>
      </c>
    </row>
    <row r="453" spans="29:43" x14ac:dyDescent="0.15">
      <c r="AC453" s="30">
        <v>9</v>
      </c>
      <c r="AD453" s="30">
        <v>9</v>
      </c>
      <c r="AE453" s="30">
        <v>1</v>
      </c>
      <c r="AF453" s="30">
        <v>8</v>
      </c>
      <c r="AG453" s="30">
        <f t="shared" si="81"/>
        <v>13590</v>
      </c>
      <c r="AH453" s="30">
        <f t="shared" si="82"/>
        <v>4530</v>
      </c>
      <c r="AI453" s="30">
        <f t="shared" si="83"/>
        <v>2265</v>
      </c>
      <c r="AK453" s="30">
        <f t="shared" si="84"/>
        <v>15.139980191482337</v>
      </c>
      <c r="AL453" s="30">
        <f t="shared" si="85"/>
        <v>13.768996960486323</v>
      </c>
      <c r="AM453" s="30">
        <f t="shared" si="86"/>
        <v>5</v>
      </c>
      <c r="AO453" s="30">
        <f t="shared" si="87"/>
        <v>45859</v>
      </c>
      <c r="AP453" s="30">
        <f t="shared" si="88"/>
        <v>3252</v>
      </c>
      <c r="AQ453" s="30">
        <f t="shared" si="89"/>
        <v>1501</v>
      </c>
    </row>
    <row r="454" spans="29:43" x14ac:dyDescent="0.15">
      <c r="AC454" s="30">
        <v>9</v>
      </c>
      <c r="AD454" s="30">
        <v>9</v>
      </c>
      <c r="AE454" s="30">
        <v>1</v>
      </c>
      <c r="AF454" s="30">
        <v>9</v>
      </c>
      <c r="AG454" s="30">
        <f t="shared" ref="AG454:AG517" si="90">1020+180*AC454+7050+AE454*(AD454*420-120)+AE454*AF454*30</f>
        <v>13620</v>
      </c>
      <c r="AH454" s="30">
        <f t="shared" ref="AH454:AH517" si="91">340+60*AC454+2350+AE454*(AD454*140-40)+AE454*AF454*10</f>
        <v>4540</v>
      </c>
      <c r="AI454" s="30">
        <f t="shared" ref="AI454:AI517" si="92">170+30*AC454+1175+AE454*(AD454*70-20)+AE454*AF454*5</f>
        <v>2270</v>
      </c>
      <c r="AK454" s="30">
        <f t="shared" ref="AK454:AK517" si="93">VLOOKUP(IF(MOD(AC454,2)=0,AC454/2,(AC454+1)/2),B:F,5,FALSE)/(AH454-VLOOKUP(IF(MOD(AC454,2)=0,AC454/2,(AC454+1)/2),B:F,4,FALSE))</f>
        <v>15.090161237249095</v>
      </c>
      <c r="AL454" s="30">
        <f t="shared" ref="AL454:AL517" si="94">AG454/(VLOOKUP(IF(MOD(AC454,2)=0,AC454/2,(AC454+1)/2),B:F,3,FALSE)-AI454)</f>
        <v>13.869653767820774</v>
      </c>
      <c r="AM454" s="30">
        <f t="shared" ref="AM454:AM517" si="95">IF(MOD(AC454,2)=0,AC454/2,(AC454+1)/2)</f>
        <v>5</v>
      </c>
      <c r="AO454" s="30">
        <f t="shared" ref="AO454:AO517" si="96">VLOOKUP(IF(MOD(AC454,2)=0,AC454/2,(AC454+1)/2),B:F,5,FALSE)</f>
        <v>45859</v>
      </c>
      <c r="AP454" s="30">
        <f t="shared" ref="AP454:AP517" si="97">VLOOKUP(IF(MOD(AC454,2)=0,AC454/2,(AC454+1)/2),B:E,3,FALSE)</f>
        <v>3252</v>
      </c>
      <c r="AQ454" s="30">
        <f t="shared" ref="AQ454:AQ517" si="98">VLOOKUP(IF(MOD(AC454,2)=0,AC454/2,(AC454+1)/2),B:F,4,FALSE)</f>
        <v>1501</v>
      </c>
    </row>
    <row r="455" spans="29:43" x14ac:dyDescent="0.15">
      <c r="AC455" s="30">
        <v>9</v>
      </c>
      <c r="AD455" s="30">
        <v>9</v>
      </c>
      <c r="AE455" s="30">
        <v>1</v>
      </c>
      <c r="AF455" s="30">
        <v>10</v>
      </c>
      <c r="AG455" s="30">
        <f t="shared" si="90"/>
        <v>13650</v>
      </c>
      <c r="AH455" s="30">
        <f t="shared" si="91"/>
        <v>4550</v>
      </c>
      <c r="AI455" s="30">
        <f t="shared" si="92"/>
        <v>2275</v>
      </c>
      <c r="AK455" s="30">
        <f t="shared" si="93"/>
        <v>15.040669071826828</v>
      </c>
      <c r="AL455" s="30">
        <f t="shared" si="94"/>
        <v>13.971340839303991</v>
      </c>
      <c r="AM455" s="30">
        <f t="shared" si="95"/>
        <v>5</v>
      </c>
      <c r="AO455" s="30">
        <f t="shared" si="96"/>
        <v>45859</v>
      </c>
      <c r="AP455" s="30">
        <f t="shared" si="97"/>
        <v>3252</v>
      </c>
      <c r="AQ455" s="30">
        <f t="shared" si="98"/>
        <v>1501</v>
      </c>
    </row>
    <row r="456" spans="29:43" x14ac:dyDescent="0.15">
      <c r="AC456" s="30">
        <v>9</v>
      </c>
      <c r="AD456" s="30">
        <v>9</v>
      </c>
      <c r="AE456" s="30">
        <v>2</v>
      </c>
      <c r="AF456" s="30">
        <v>0</v>
      </c>
      <c r="AG456" s="30">
        <f t="shared" si="90"/>
        <v>17010</v>
      </c>
      <c r="AH456" s="30">
        <f t="shared" si="91"/>
        <v>5670</v>
      </c>
      <c r="AI456" s="30">
        <f t="shared" si="92"/>
        <v>2835</v>
      </c>
      <c r="AK456" s="30">
        <f t="shared" si="93"/>
        <v>11</v>
      </c>
      <c r="AL456" s="30">
        <f t="shared" si="94"/>
        <v>40.791366906474821</v>
      </c>
      <c r="AM456" s="30">
        <f t="shared" si="95"/>
        <v>5</v>
      </c>
      <c r="AO456" s="30">
        <f t="shared" si="96"/>
        <v>45859</v>
      </c>
      <c r="AP456" s="30">
        <f t="shared" si="97"/>
        <v>3252</v>
      </c>
      <c r="AQ456" s="30">
        <f t="shared" si="98"/>
        <v>1501</v>
      </c>
    </row>
    <row r="457" spans="29:43" x14ac:dyDescent="0.15">
      <c r="AC457" s="30">
        <v>9</v>
      </c>
      <c r="AD457" s="30">
        <v>9</v>
      </c>
      <c r="AE457" s="30">
        <v>2</v>
      </c>
      <c r="AF457" s="30">
        <v>1</v>
      </c>
      <c r="AG457" s="30">
        <f t="shared" si="90"/>
        <v>17070</v>
      </c>
      <c r="AH457" s="30">
        <f t="shared" si="91"/>
        <v>5690</v>
      </c>
      <c r="AI457" s="30">
        <f t="shared" si="92"/>
        <v>2845</v>
      </c>
      <c r="AK457" s="30">
        <f t="shared" si="93"/>
        <v>10.947481499164478</v>
      </c>
      <c r="AL457" s="30">
        <f t="shared" si="94"/>
        <v>41.941031941031945</v>
      </c>
      <c r="AM457" s="30">
        <f t="shared" si="95"/>
        <v>5</v>
      </c>
      <c r="AO457" s="30">
        <f t="shared" si="96"/>
        <v>45859</v>
      </c>
      <c r="AP457" s="30">
        <f t="shared" si="97"/>
        <v>3252</v>
      </c>
      <c r="AQ457" s="30">
        <f t="shared" si="98"/>
        <v>1501</v>
      </c>
    </row>
    <row r="458" spans="29:43" x14ac:dyDescent="0.15">
      <c r="AC458" s="30">
        <v>9</v>
      </c>
      <c r="AD458" s="30">
        <v>9</v>
      </c>
      <c r="AE458" s="30">
        <v>2</v>
      </c>
      <c r="AF458" s="30">
        <v>2</v>
      </c>
      <c r="AG458" s="30">
        <f t="shared" si="90"/>
        <v>17130</v>
      </c>
      <c r="AH458" s="30">
        <f t="shared" si="91"/>
        <v>5710</v>
      </c>
      <c r="AI458" s="30">
        <f t="shared" si="92"/>
        <v>2855</v>
      </c>
      <c r="AK458" s="30">
        <f t="shared" si="93"/>
        <v>10.895462105013067</v>
      </c>
      <c r="AL458" s="30">
        <f t="shared" si="94"/>
        <v>43.148614609571787</v>
      </c>
      <c r="AM458" s="30">
        <f t="shared" si="95"/>
        <v>5</v>
      </c>
      <c r="AO458" s="30">
        <f t="shared" si="96"/>
        <v>45859</v>
      </c>
      <c r="AP458" s="30">
        <f t="shared" si="97"/>
        <v>3252</v>
      </c>
      <c r="AQ458" s="30">
        <f t="shared" si="98"/>
        <v>1501</v>
      </c>
    </row>
    <row r="459" spans="29:43" x14ac:dyDescent="0.15">
      <c r="AC459" s="30">
        <v>9</v>
      </c>
      <c r="AD459" s="30">
        <v>9</v>
      </c>
      <c r="AE459" s="30">
        <v>2</v>
      </c>
      <c r="AF459" s="30">
        <v>3</v>
      </c>
      <c r="AG459" s="30">
        <f t="shared" si="90"/>
        <v>17190</v>
      </c>
      <c r="AH459" s="30">
        <f t="shared" si="91"/>
        <v>5730</v>
      </c>
      <c r="AI459" s="30">
        <f t="shared" si="92"/>
        <v>2865</v>
      </c>
      <c r="AK459" s="30">
        <f t="shared" si="93"/>
        <v>10.84393473634429</v>
      </c>
      <c r="AL459" s="30">
        <f t="shared" si="94"/>
        <v>44.418604651162788</v>
      </c>
      <c r="AM459" s="30">
        <f t="shared" si="95"/>
        <v>5</v>
      </c>
      <c r="AO459" s="30">
        <f t="shared" si="96"/>
        <v>45859</v>
      </c>
      <c r="AP459" s="30">
        <f t="shared" si="97"/>
        <v>3252</v>
      </c>
      <c r="AQ459" s="30">
        <f t="shared" si="98"/>
        <v>1501</v>
      </c>
    </row>
    <row r="460" spans="29:43" x14ac:dyDescent="0.15">
      <c r="AC460" s="30">
        <v>9</v>
      </c>
      <c r="AD460" s="30">
        <v>9</v>
      </c>
      <c r="AE460" s="30">
        <v>2</v>
      </c>
      <c r="AF460" s="30">
        <v>4</v>
      </c>
      <c r="AG460" s="30">
        <f t="shared" si="90"/>
        <v>17250</v>
      </c>
      <c r="AH460" s="30">
        <f t="shared" si="91"/>
        <v>5750</v>
      </c>
      <c r="AI460" s="30">
        <f t="shared" si="92"/>
        <v>2875</v>
      </c>
      <c r="AK460" s="30">
        <f t="shared" si="93"/>
        <v>10.792892445281243</v>
      </c>
      <c r="AL460" s="30">
        <f t="shared" si="94"/>
        <v>45.755968169761275</v>
      </c>
      <c r="AM460" s="30">
        <f t="shared" si="95"/>
        <v>5</v>
      </c>
      <c r="AO460" s="30">
        <f t="shared" si="96"/>
        <v>45859</v>
      </c>
      <c r="AP460" s="30">
        <f t="shared" si="97"/>
        <v>3252</v>
      </c>
      <c r="AQ460" s="30">
        <f t="shared" si="98"/>
        <v>1501</v>
      </c>
    </row>
    <row r="461" spans="29:43" x14ac:dyDescent="0.15">
      <c r="AC461" s="30">
        <v>9</v>
      </c>
      <c r="AD461" s="30">
        <v>9</v>
      </c>
      <c r="AE461" s="30">
        <v>2</v>
      </c>
      <c r="AF461" s="30">
        <v>5</v>
      </c>
      <c r="AG461" s="30">
        <f t="shared" si="90"/>
        <v>17310</v>
      </c>
      <c r="AH461" s="30">
        <f t="shared" si="91"/>
        <v>5770</v>
      </c>
      <c r="AI461" s="30">
        <f t="shared" si="92"/>
        <v>2885</v>
      </c>
      <c r="AK461" s="30">
        <f t="shared" si="93"/>
        <v>10.742328414148513</v>
      </c>
      <c r="AL461" s="30">
        <f t="shared" si="94"/>
        <v>47.166212534059945</v>
      </c>
      <c r="AM461" s="30">
        <f t="shared" si="95"/>
        <v>5</v>
      </c>
      <c r="AO461" s="30">
        <f t="shared" si="96"/>
        <v>45859</v>
      </c>
      <c r="AP461" s="30">
        <f t="shared" si="97"/>
        <v>3252</v>
      </c>
      <c r="AQ461" s="30">
        <f t="shared" si="98"/>
        <v>1501</v>
      </c>
    </row>
    <row r="462" spans="29:43" x14ac:dyDescent="0.15">
      <c r="AC462" s="30">
        <v>9</v>
      </c>
      <c r="AD462" s="30">
        <v>9</v>
      </c>
      <c r="AE462" s="30">
        <v>2</v>
      </c>
      <c r="AF462" s="30">
        <v>6</v>
      </c>
      <c r="AG462" s="30">
        <f t="shared" si="90"/>
        <v>17370</v>
      </c>
      <c r="AH462" s="30">
        <f t="shared" si="91"/>
        <v>5790</v>
      </c>
      <c r="AI462" s="30">
        <f t="shared" si="92"/>
        <v>2895</v>
      </c>
      <c r="AK462" s="30">
        <f t="shared" si="93"/>
        <v>10.692235952436466</v>
      </c>
      <c r="AL462" s="30">
        <f t="shared" si="94"/>
        <v>48.655462184873947</v>
      </c>
      <c r="AM462" s="30">
        <f t="shared" si="95"/>
        <v>5</v>
      </c>
      <c r="AO462" s="30">
        <f t="shared" si="96"/>
        <v>45859</v>
      </c>
      <c r="AP462" s="30">
        <f t="shared" si="97"/>
        <v>3252</v>
      </c>
      <c r="AQ462" s="30">
        <f t="shared" si="98"/>
        <v>1501</v>
      </c>
    </row>
    <row r="463" spans="29:43" x14ac:dyDescent="0.15">
      <c r="AC463" s="30">
        <v>9</v>
      </c>
      <c r="AD463" s="30">
        <v>9</v>
      </c>
      <c r="AE463" s="30">
        <v>2</v>
      </c>
      <c r="AF463" s="30">
        <v>7</v>
      </c>
      <c r="AG463" s="30">
        <f t="shared" si="90"/>
        <v>17430</v>
      </c>
      <c r="AH463" s="30">
        <f t="shared" si="91"/>
        <v>5810</v>
      </c>
      <c r="AI463" s="30">
        <f t="shared" si="92"/>
        <v>2905</v>
      </c>
      <c r="AK463" s="30">
        <f t="shared" si="93"/>
        <v>10.642608493850082</v>
      </c>
      <c r="AL463" s="30">
        <f t="shared" si="94"/>
        <v>50.230547550432277</v>
      </c>
      <c r="AM463" s="30">
        <f t="shared" si="95"/>
        <v>5</v>
      </c>
      <c r="AO463" s="30">
        <f t="shared" si="96"/>
        <v>45859</v>
      </c>
      <c r="AP463" s="30">
        <f t="shared" si="97"/>
        <v>3252</v>
      </c>
      <c r="AQ463" s="30">
        <f t="shared" si="98"/>
        <v>1501</v>
      </c>
    </row>
    <row r="464" spans="29:43" x14ac:dyDescent="0.15">
      <c r="AC464" s="30">
        <v>9</v>
      </c>
      <c r="AD464" s="30">
        <v>9</v>
      </c>
      <c r="AE464" s="30">
        <v>2</v>
      </c>
      <c r="AF464" s="30">
        <v>8</v>
      </c>
      <c r="AG464" s="30">
        <f t="shared" si="90"/>
        <v>17490</v>
      </c>
      <c r="AH464" s="30">
        <f t="shared" si="91"/>
        <v>5830</v>
      </c>
      <c r="AI464" s="30">
        <f t="shared" si="92"/>
        <v>2915</v>
      </c>
      <c r="AK464" s="30">
        <f t="shared" si="93"/>
        <v>10.593439593439593</v>
      </c>
      <c r="AL464" s="30">
        <f t="shared" si="94"/>
        <v>51.899109792284868</v>
      </c>
      <c r="AM464" s="30">
        <f t="shared" si="95"/>
        <v>5</v>
      </c>
      <c r="AO464" s="30">
        <f t="shared" si="96"/>
        <v>45859</v>
      </c>
      <c r="AP464" s="30">
        <f t="shared" si="97"/>
        <v>3252</v>
      </c>
      <c r="AQ464" s="30">
        <f t="shared" si="98"/>
        <v>1501</v>
      </c>
    </row>
    <row r="465" spans="29:43" x14ac:dyDescent="0.15">
      <c r="AC465" s="30">
        <v>9</v>
      </c>
      <c r="AD465" s="30">
        <v>9</v>
      </c>
      <c r="AE465" s="30">
        <v>2</v>
      </c>
      <c r="AF465" s="30">
        <v>9</v>
      </c>
      <c r="AG465" s="30">
        <f t="shared" si="90"/>
        <v>17550</v>
      </c>
      <c r="AH465" s="30">
        <f t="shared" si="91"/>
        <v>5850</v>
      </c>
      <c r="AI465" s="30">
        <f t="shared" si="92"/>
        <v>2925</v>
      </c>
      <c r="AK465" s="30">
        <f t="shared" si="93"/>
        <v>10.544722924810301</v>
      </c>
      <c r="AL465" s="30">
        <f t="shared" si="94"/>
        <v>53.669724770642205</v>
      </c>
      <c r="AM465" s="30">
        <f t="shared" si="95"/>
        <v>5</v>
      </c>
      <c r="AO465" s="30">
        <f t="shared" si="96"/>
        <v>45859</v>
      </c>
      <c r="AP465" s="30">
        <f t="shared" si="97"/>
        <v>3252</v>
      </c>
      <c r="AQ465" s="30">
        <f t="shared" si="98"/>
        <v>1501</v>
      </c>
    </row>
    <row r="466" spans="29:43" x14ac:dyDescent="0.15">
      <c r="AC466" s="30">
        <v>9</v>
      </c>
      <c r="AD466" s="30">
        <v>9</v>
      </c>
      <c r="AE466" s="30">
        <v>2</v>
      </c>
      <c r="AF466" s="30">
        <v>10</v>
      </c>
      <c r="AG466" s="30">
        <f t="shared" si="90"/>
        <v>17610</v>
      </c>
      <c r="AH466" s="30">
        <f t="shared" si="91"/>
        <v>5870</v>
      </c>
      <c r="AI466" s="30">
        <f t="shared" si="92"/>
        <v>2935</v>
      </c>
      <c r="AK466" s="30">
        <f t="shared" si="93"/>
        <v>10.496452277409018</v>
      </c>
      <c r="AL466" s="30">
        <f t="shared" si="94"/>
        <v>55.552050473186121</v>
      </c>
      <c r="AM466" s="30">
        <f t="shared" si="95"/>
        <v>5</v>
      </c>
      <c r="AO466" s="30">
        <f t="shared" si="96"/>
        <v>45859</v>
      </c>
      <c r="AP466" s="30">
        <f t="shared" si="97"/>
        <v>3252</v>
      </c>
      <c r="AQ466" s="30">
        <f t="shared" si="98"/>
        <v>1501</v>
      </c>
    </row>
    <row r="467" spans="29:43" x14ac:dyDescent="0.15">
      <c r="AC467" s="30">
        <v>9</v>
      </c>
      <c r="AD467" s="30">
        <v>9</v>
      </c>
      <c r="AE467" s="30">
        <v>3</v>
      </c>
      <c r="AF467" s="30">
        <v>0</v>
      </c>
      <c r="AG467" s="30">
        <f t="shared" si="90"/>
        <v>20670</v>
      </c>
      <c r="AH467" s="30">
        <f t="shared" si="91"/>
        <v>6890</v>
      </c>
      <c r="AI467" s="30">
        <f t="shared" si="92"/>
        <v>3445</v>
      </c>
      <c r="AK467" s="30">
        <f t="shared" si="93"/>
        <v>8.5097420671738728</v>
      </c>
      <c r="AL467" s="30">
        <f t="shared" si="94"/>
        <v>-107.09844559585493</v>
      </c>
      <c r="AM467" s="30">
        <f t="shared" si="95"/>
        <v>5</v>
      </c>
      <c r="AO467" s="30">
        <f t="shared" si="96"/>
        <v>45859</v>
      </c>
      <c r="AP467" s="30">
        <f t="shared" si="97"/>
        <v>3252</v>
      </c>
      <c r="AQ467" s="30">
        <f t="shared" si="98"/>
        <v>1501</v>
      </c>
    </row>
    <row r="468" spans="29:43" x14ac:dyDescent="0.15">
      <c r="AC468" s="30">
        <v>9</v>
      </c>
      <c r="AD468" s="30">
        <v>9</v>
      </c>
      <c r="AE468" s="30">
        <v>3</v>
      </c>
      <c r="AF468" s="30">
        <v>1</v>
      </c>
      <c r="AG468" s="30">
        <f t="shared" si="90"/>
        <v>20760</v>
      </c>
      <c r="AH468" s="30">
        <f t="shared" si="91"/>
        <v>6920</v>
      </c>
      <c r="AI468" s="30">
        <f t="shared" si="92"/>
        <v>3460</v>
      </c>
      <c r="AK468" s="30">
        <f t="shared" si="93"/>
        <v>8.4626314818232142</v>
      </c>
      <c r="AL468" s="30">
        <f t="shared" si="94"/>
        <v>-99.807692307692307</v>
      </c>
      <c r="AM468" s="30">
        <f t="shared" si="95"/>
        <v>5</v>
      </c>
      <c r="AO468" s="30">
        <f t="shared" si="96"/>
        <v>45859</v>
      </c>
      <c r="AP468" s="30">
        <f t="shared" si="97"/>
        <v>3252</v>
      </c>
      <c r="AQ468" s="30">
        <f t="shared" si="98"/>
        <v>1501</v>
      </c>
    </row>
    <row r="469" spans="29:43" x14ac:dyDescent="0.15">
      <c r="AC469" s="30">
        <v>9</v>
      </c>
      <c r="AD469" s="30">
        <v>9</v>
      </c>
      <c r="AE469" s="30">
        <v>3</v>
      </c>
      <c r="AF469" s="30">
        <v>2</v>
      </c>
      <c r="AG469" s="30">
        <f t="shared" si="90"/>
        <v>20850</v>
      </c>
      <c r="AH469" s="30">
        <f t="shared" si="91"/>
        <v>6950</v>
      </c>
      <c r="AI469" s="30">
        <f t="shared" si="92"/>
        <v>3475</v>
      </c>
      <c r="AK469" s="30">
        <f t="shared" si="93"/>
        <v>8.4160396403009727</v>
      </c>
      <c r="AL469" s="30">
        <f t="shared" si="94"/>
        <v>-93.497757847533634</v>
      </c>
      <c r="AM469" s="30">
        <f t="shared" si="95"/>
        <v>5</v>
      </c>
      <c r="AO469" s="30">
        <f t="shared" si="96"/>
        <v>45859</v>
      </c>
      <c r="AP469" s="30">
        <f t="shared" si="97"/>
        <v>3252</v>
      </c>
      <c r="AQ469" s="30">
        <f t="shared" si="98"/>
        <v>1501</v>
      </c>
    </row>
    <row r="470" spans="29:43" x14ac:dyDescent="0.15">
      <c r="AC470" s="30">
        <v>9</v>
      </c>
      <c r="AD470" s="30">
        <v>9</v>
      </c>
      <c r="AE470" s="30">
        <v>3</v>
      </c>
      <c r="AF470" s="30">
        <v>3</v>
      </c>
      <c r="AG470" s="30">
        <f t="shared" si="90"/>
        <v>20940</v>
      </c>
      <c r="AH470" s="30">
        <f t="shared" si="91"/>
        <v>6980</v>
      </c>
      <c r="AI470" s="30">
        <f t="shared" si="92"/>
        <v>3490</v>
      </c>
      <c r="AK470" s="30">
        <f t="shared" si="93"/>
        <v>8.3699580215367764</v>
      </c>
      <c r="AL470" s="30">
        <f t="shared" si="94"/>
        <v>-87.983193277310917</v>
      </c>
      <c r="AM470" s="30">
        <f t="shared" si="95"/>
        <v>5</v>
      </c>
      <c r="AO470" s="30">
        <f t="shared" si="96"/>
        <v>45859</v>
      </c>
      <c r="AP470" s="30">
        <f t="shared" si="97"/>
        <v>3252</v>
      </c>
      <c r="AQ470" s="30">
        <f t="shared" si="98"/>
        <v>1501</v>
      </c>
    </row>
    <row r="471" spans="29:43" x14ac:dyDescent="0.15">
      <c r="AC471" s="30">
        <v>9</v>
      </c>
      <c r="AD471" s="30">
        <v>9</v>
      </c>
      <c r="AE471" s="30">
        <v>3</v>
      </c>
      <c r="AF471" s="30">
        <v>4</v>
      </c>
      <c r="AG471" s="30">
        <f t="shared" si="90"/>
        <v>21030</v>
      </c>
      <c r="AH471" s="30">
        <f t="shared" si="91"/>
        <v>7010</v>
      </c>
      <c r="AI471" s="30">
        <f t="shared" si="92"/>
        <v>3505</v>
      </c>
      <c r="AK471" s="30">
        <f t="shared" si="93"/>
        <v>8.3243782900707934</v>
      </c>
      <c r="AL471" s="30">
        <f t="shared" si="94"/>
        <v>-83.122529644268781</v>
      </c>
      <c r="AM471" s="30">
        <f t="shared" si="95"/>
        <v>5</v>
      </c>
      <c r="AO471" s="30">
        <f t="shared" si="96"/>
        <v>45859</v>
      </c>
      <c r="AP471" s="30">
        <f t="shared" si="97"/>
        <v>3252</v>
      </c>
      <c r="AQ471" s="30">
        <f t="shared" si="98"/>
        <v>1501</v>
      </c>
    </row>
    <row r="472" spans="29:43" x14ac:dyDescent="0.15">
      <c r="AC472" s="30">
        <v>9</v>
      </c>
      <c r="AD472" s="30">
        <v>9</v>
      </c>
      <c r="AE472" s="30">
        <v>3</v>
      </c>
      <c r="AF472" s="30">
        <v>5</v>
      </c>
      <c r="AG472" s="30">
        <f t="shared" si="90"/>
        <v>21120</v>
      </c>
      <c r="AH472" s="30">
        <f t="shared" si="91"/>
        <v>7040</v>
      </c>
      <c r="AI472" s="30">
        <f t="shared" si="92"/>
        <v>3520</v>
      </c>
      <c r="AK472" s="30">
        <f t="shared" si="93"/>
        <v>8.2792922910272608</v>
      </c>
      <c r="AL472" s="30">
        <f t="shared" si="94"/>
        <v>-78.805970149253724</v>
      </c>
      <c r="AM472" s="30">
        <f t="shared" si="95"/>
        <v>5</v>
      </c>
      <c r="AO472" s="30">
        <f t="shared" si="96"/>
        <v>45859</v>
      </c>
      <c r="AP472" s="30">
        <f t="shared" si="97"/>
        <v>3252</v>
      </c>
      <c r="AQ472" s="30">
        <f t="shared" si="98"/>
        <v>1501</v>
      </c>
    </row>
    <row r="473" spans="29:43" x14ac:dyDescent="0.15">
      <c r="AC473" s="30">
        <v>9</v>
      </c>
      <c r="AD473" s="30">
        <v>9</v>
      </c>
      <c r="AE473" s="30">
        <v>3</v>
      </c>
      <c r="AF473" s="30">
        <v>6</v>
      </c>
      <c r="AG473" s="30">
        <f t="shared" si="90"/>
        <v>21210</v>
      </c>
      <c r="AH473" s="30">
        <f t="shared" si="91"/>
        <v>7070</v>
      </c>
      <c r="AI473" s="30">
        <f t="shared" si="92"/>
        <v>3535</v>
      </c>
      <c r="AK473" s="30">
        <f t="shared" si="93"/>
        <v>8.2346920452504939</v>
      </c>
      <c r="AL473" s="30">
        <f t="shared" si="94"/>
        <v>-74.946996466431102</v>
      </c>
      <c r="AM473" s="30">
        <f t="shared" si="95"/>
        <v>5</v>
      </c>
      <c r="AO473" s="30">
        <f t="shared" si="96"/>
        <v>45859</v>
      </c>
      <c r="AP473" s="30">
        <f t="shared" si="97"/>
        <v>3252</v>
      </c>
      <c r="AQ473" s="30">
        <f t="shared" si="98"/>
        <v>1501</v>
      </c>
    </row>
    <row r="474" spans="29:43" x14ac:dyDescent="0.15">
      <c r="AC474" s="30">
        <v>9</v>
      </c>
      <c r="AD474" s="30">
        <v>9</v>
      </c>
      <c r="AE474" s="30">
        <v>3</v>
      </c>
      <c r="AF474" s="30">
        <v>7</v>
      </c>
      <c r="AG474" s="30">
        <f t="shared" si="90"/>
        <v>21300</v>
      </c>
      <c r="AH474" s="30">
        <f t="shared" si="91"/>
        <v>7100</v>
      </c>
      <c r="AI474" s="30">
        <f t="shared" si="92"/>
        <v>3550</v>
      </c>
      <c r="AK474" s="30">
        <f t="shared" si="93"/>
        <v>8.1905697445972496</v>
      </c>
      <c r="AL474" s="30">
        <f t="shared" si="94"/>
        <v>-71.476510067114091</v>
      </c>
      <c r="AM474" s="30">
        <f t="shared" si="95"/>
        <v>5</v>
      </c>
      <c r="AO474" s="30">
        <f t="shared" si="96"/>
        <v>45859</v>
      </c>
      <c r="AP474" s="30">
        <f t="shared" si="97"/>
        <v>3252</v>
      </c>
      <c r="AQ474" s="30">
        <f t="shared" si="98"/>
        <v>1501</v>
      </c>
    </row>
    <row r="475" spans="29:43" x14ac:dyDescent="0.15">
      <c r="AC475" s="30">
        <v>9</v>
      </c>
      <c r="AD475" s="30">
        <v>9</v>
      </c>
      <c r="AE475" s="30">
        <v>3</v>
      </c>
      <c r="AF475" s="30">
        <v>8</v>
      </c>
      <c r="AG475" s="30">
        <f t="shared" si="90"/>
        <v>21390</v>
      </c>
      <c r="AH475" s="30">
        <f t="shared" si="91"/>
        <v>7130</v>
      </c>
      <c r="AI475" s="30">
        <f t="shared" si="92"/>
        <v>3565</v>
      </c>
      <c r="AK475" s="30">
        <f t="shared" si="93"/>
        <v>8.146917747379641</v>
      </c>
      <c r="AL475" s="30">
        <f t="shared" si="94"/>
        <v>-68.33865814696486</v>
      </c>
      <c r="AM475" s="30">
        <f t="shared" si="95"/>
        <v>5</v>
      </c>
      <c r="AO475" s="30">
        <f t="shared" si="96"/>
        <v>45859</v>
      </c>
      <c r="AP475" s="30">
        <f t="shared" si="97"/>
        <v>3252</v>
      </c>
      <c r="AQ475" s="30">
        <f t="shared" si="98"/>
        <v>1501</v>
      </c>
    </row>
    <row r="476" spans="29:43" x14ac:dyDescent="0.15">
      <c r="AC476" s="30">
        <v>9</v>
      </c>
      <c r="AD476" s="30">
        <v>9</v>
      </c>
      <c r="AE476" s="30">
        <v>3</v>
      </c>
      <c r="AF476" s="30">
        <v>9</v>
      </c>
      <c r="AG476" s="30">
        <f t="shared" si="90"/>
        <v>21480</v>
      </c>
      <c r="AH476" s="30">
        <f t="shared" si="91"/>
        <v>7160</v>
      </c>
      <c r="AI476" s="30">
        <f t="shared" si="92"/>
        <v>3580</v>
      </c>
      <c r="AK476" s="30">
        <f t="shared" si="93"/>
        <v>8.1037285739529956</v>
      </c>
      <c r="AL476" s="30">
        <f t="shared" si="94"/>
        <v>-65.487804878048777</v>
      </c>
      <c r="AM476" s="30">
        <f t="shared" si="95"/>
        <v>5</v>
      </c>
      <c r="AO476" s="30">
        <f t="shared" si="96"/>
        <v>45859</v>
      </c>
      <c r="AP476" s="30">
        <f t="shared" si="97"/>
        <v>3252</v>
      </c>
      <c r="AQ476" s="30">
        <f t="shared" si="98"/>
        <v>1501</v>
      </c>
    </row>
    <row r="477" spans="29:43" x14ac:dyDescent="0.15">
      <c r="AC477" s="30">
        <v>9</v>
      </c>
      <c r="AD477" s="30">
        <v>9</v>
      </c>
      <c r="AE477" s="30">
        <v>3</v>
      </c>
      <c r="AF477" s="30">
        <v>10</v>
      </c>
      <c r="AG477" s="30">
        <f t="shared" si="90"/>
        <v>21570</v>
      </c>
      <c r="AH477" s="30">
        <f t="shared" si="91"/>
        <v>7190</v>
      </c>
      <c r="AI477" s="30">
        <f t="shared" si="92"/>
        <v>3595</v>
      </c>
      <c r="AK477" s="30">
        <f t="shared" si="93"/>
        <v>8.0609949024433121</v>
      </c>
      <c r="AL477" s="30">
        <f t="shared" si="94"/>
        <v>-62.886297376093296</v>
      </c>
      <c r="AM477" s="30">
        <f t="shared" si="95"/>
        <v>5</v>
      </c>
      <c r="AO477" s="30">
        <f t="shared" si="96"/>
        <v>45859</v>
      </c>
      <c r="AP477" s="30">
        <f t="shared" si="97"/>
        <v>3252</v>
      </c>
      <c r="AQ477" s="30">
        <f t="shared" si="98"/>
        <v>1501</v>
      </c>
    </row>
    <row r="478" spans="29:43" x14ac:dyDescent="0.15">
      <c r="AC478" s="30">
        <v>9</v>
      </c>
      <c r="AD478" s="30">
        <v>9</v>
      </c>
      <c r="AE478" s="30">
        <v>4</v>
      </c>
      <c r="AF478" s="30">
        <v>0</v>
      </c>
      <c r="AG478" s="30">
        <f t="shared" si="90"/>
        <v>24330</v>
      </c>
      <c r="AH478" s="30">
        <f t="shared" si="91"/>
        <v>8110</v>
      </c>
      <c r="AI478" s="30">
        <f t="shared" si="92"/>
        <v>4055</v>
      </c>
      <c r="AK478" s="30">
        <f t="shared" si="93"/>
        <v>6.9388712361930702</v>
      </c>
      <c r="AL478" s="30">
        <f t="shared" si="94"/>
        <v>-30.298879202988793</v>
      </c>
      <c r="AM478" s="30">
        <f t="shared" si="95"/>
        <v>5</v>
      </c>
      <c r="AO478" s="30">
        <f t="shared" si="96"/>
        <v>45859</v>
      </c>
      <c r="AP478" s="30">
        <f t="shared" si="97"/>
        <v>3252</v>
      </c>
      <c r="AQ478" s="30">
        <f t="shared" si="98"/>
        <v>1501</v>
      </c>
    </row>
    <row r="479" spans="29:43" x14ac:dyDescent="0.15">
      <c r="AC479" s="30">
        <v>9</v>
      </c>
      <c r="AD479" s="30">
        <v>9</v>
      </c>
      <c r="AE479" s="30">
        <v>4</v>
      </c>
      <c r="AF479" s="30">
        <v>1</v>
      </c>
      <c r="AG479" s="30">
        <f t="shared" si="90"/>
        <v>24450</v>
      </c>
      <c r="AH479" s="30">
        <f t="shared" si="91"/>
        <v>8150</v>
      </c>
      <c r="AI479" s="30">
        <f t="shared" si="92"/>
        <v>4075</v>
      </c>
      <c r="AK479" s="30">
        <f t="shared" si="93"/>
        <v>6.8971273875770791</v>
      </c>
      <c r="AL479" s="30">
        <f t="shared" si="94"/>
        <v>-29.70838396111786</v>
      </c>
      <c r="AM479" s="30">
        <f t="shared" si="95"/>
        <v>5</v>
      </c>
      <c r="AO479" s="30">
        <f t="shared" si="96"/>
        <v>45859</v>
      </c>
      <c r="AP479" s="30">
        <f t="shared" si="97"/>
        <v>3252</v>
      </c>
      <c r="AQ479" s="30">
        <f t="shared" si="98"/>
        <v>1501</v>
      </c>
    </row>
    <row r="480" spans="29:43" x14ac:dyDescent="0.15">
      <c r="AC480" s="30">
        <v>9</v>
      </c>
      <c r="AD480" s="30">
        <v>9</v>
      </c>
      <c r="AE480" s="30">
        <v>4</v>
      </c>
      <c r="AF480" s="30">
        <v>2</v>
      </c>
      <c r="AG480" s="30">
        <f t="shared" si="90"/>
        <v>24570</v>
      </c>
      <c r="AH480" s="30">
        <f t="shared" si="91"/>
        <v>8190</v>
      </c>
      <c r="AI480" s="30">
        <f t="shared" si="92"/>
        <v>4095</v>
      </c>
      <c r="AK480" s="30">
        <f t="shared" si="93"/>
        <v>6.8558827926446408</v>
      </c>
      <c r="AL480" s="30">
        <f t="shared" si="94"/>
        <v>-29.14590747330961</v>
      </c>
      <c r="AM480" s="30">
        <f t="shared" si="95"/>
        <v>5</v>
      </c>
      <c r="AO480" s="30">
        <f t="shared" si="96"/>
        <v>45859</v>
      </c>
      <c r="AP480" s="30">
        <f t="shared" si="97"/>
        <v>3252</v>
      </c>
      <c r="AQ480" s="30">
        <f t="shared" si="98"/>
        <v>1501</v>
      </c>
    </row>
    <row r="481" spans="29:43" x14ac:dyDescent="0.15">
      <c r="AC481" s="30">
        <v>9</v>
      </c>
      <c r="AD481" s="30">
        <v>9</v>
      </c>
      <c r="AE481" s="30">
        <v>4</v>
      </c>
      <c r="AF481" s="30">
        <v>3</v>
      </c>
      <c r="AG481" s="30">
        <f t="shared" si="90"/>
        <v>24690</v>
      </c>
      <c r="AH481" s="30">
        <f t="shared" si="91"/>
        <v>8230</v>
      </c>
      <c r="AI481" s="30">
        <f t="shared" si="92"/>
        <v>4115</v>
      </c>
      <c r="AK481" s="30">
        <f t="shared" si="93"/>
        <v>6.815128548075494</v>
      </c>
      <c r="AL481" s="30">
        <f t="shared" si="94"/>
        <v>-28.609501738122827</v>
      </c>
      <c r="AM481" s="30">
        <f t="shared" si="95"/>
        <v>5</v>
      </c>
      <c r="AO481" s="30">
        <f t="shared" si="96"/>
        <v>45859</v>
      </c>
      <c r="AP481" s="30">
        <f t="shared" si="97"/>
        <v>3252</v>
      </c>
      <c r="AQ481" s="30">
        <f t="shared" si="98"/>
        <v>1501</v>
      </c>
    </row>
    <row r="482" spans="29:43" x14ac:dyDescent="0.15">
      <c r="AC482" s="30">
        <v>9</v>
      </c>
      <c r="AD482" s="30">
        <v>9</v>
      </c>
      <c r="AE482" s="30">
        <v>4</v>
      </c>
      <c r="AF482" s="30">
        <v>4</v>
      </c>
      <c r="AG482" s="30">
        <f t="shared" si="90"/>
        <v>24810</v>
      </c>
      <c r="AH482" s="30">
        <f t="shared" si="91"/>
        <v>8270</v>
      </c>
      <c r="AI482" s="30">
        <f t="shared" si="92"/>
        <v>4135</v>
      </c>
      <c r="AK482" s="30">
        <f t="shared" si="93"/>
        <v>6.7748559609986705</v>
      </c>
      <c r="AL482" s="30">
        <f t="shared" si="94"/>
        <v>-28.097395243488108</v>
      </c>
      <c r="AM482" s="30">
        <f t="shared" si="95"/>
        <v>5</v>
      </c>
      <c r="AO482" s="30">
        <f t="shared" si="96"/>
        <v>45859</v>
      </c>
      <c r="AP482" s="30">
        <f t="shared" si="97"/>
        <v>3252</v>
      </c>
      <c r="AQ482" s="30">
        <f t="shared" si="98"/>
        <v>1501</v>
      </c>
    </row>
    <row r="483" spans="29:43" x14ac:dyDescent="0.15">
      <c r="AC483" s="30">
        <v>9</v>
      </c>
      <c r="AD483" s="30">
        <v>9</v>
      </c>
      <c r="AE483" s="30">
        <v>4</v>
      </c>
      <c r="AF483" s="30">
        <v>5</v>
      </c>
      <c r="AG483" s="30">
        <f t="shared" si="90"/>
        <v>24930</v>
      </c>
      <c r="AH483" s="30">
        <f t="shared" si="91"/>
        <v>8310</v>
      </c>
      <c r="AI483" s="30">
        <f t="shared" si="92"/>
        <v>4155</v>
      </c>
      <c r="AK483" s="30">
        <f t="shared" si="93"/>
        <v>6.7350565428109856</v>
      </c>
      <c r="AL483" s="30">
        <f t="shared" si="94"/>
        <v>-27.607973421926911</v>
      </c>
      <c r="AM483" s="30">
        <f t="shared" si="95"/>
        <v>5</v>
      </c>
      <c r="AO483" s="30">
        <f t="shared" si="96"/>
        <v>45859</v>
      </c>
      <c r="AP483" s="30">
        <f t="shared" si="97"/>
        <v>3252</v>
      </c>
      <c r="AQ483" s="30">
        <f t="shared" si="98"/>
        <v>1501</v>
      </c>
    </row>
    <row r="484" spans="29:43" x14ac:dyDescent="0.15">
      <c r="AC484" s="30">
        <v>9</v>
      </c>
      <c r="AD484" s="30">
        <v>9</v>
      </c>
      <c r="AE484" s="30">
        <v>4</v>
      </c>
      <c r="AF484" s="30">
        <v>6</v>
      </c>
      <c r="AG484" s="30">
        <f t="shared" si="90"/>
        <v>25050</v>
      </c>
      <c r="AH484" s="30">
        <f t="shared" si="91"/>
        <v>8350</v>
      </c>
      <c r="AI484" s="30">
        <f t="shared" si="92"/>
        <v>4175</v>
      </c>
      <c r="AK484" s="30">
        <f t="shared" si="93"/>
        <v>6.6957220032121478</v>
      </c>
      <c r="AL484" s="30">
        <f t="shared" si="94"/>
        <v>-27.139761646803901</v>
      </c>
      <c r="AM484" s="30">
        <f t="shared" si="95"/>
        <v>5</v>
      </c>
      <c r="AO484" s="30">
        <f t="shared" si="96"/>
        <v>45859</v>
      </c>
      <c r="AP484" s="30">
        <f t="shared" si="97"/>
        <v>3252</v>
      </c>
      <c r="AQ484" s="30">
        <f t="shared" si="98"/>
        <v>1501</v>
      </c>
    </row>
    <row r="485" spans="29:43" x14ac:dyDescent="0.15">
      <c r="AC485" s="30">
        <v>9</v>
      </c>
      <c r="AD485" s="30">
        <v>9</v>
      </c>
      <c r="AE485" s="30">
        <v>4</v>
      </c>
      <c r="AF485" s="30">
        <v>7</v>
      </c>
      <c r="AG485" s="30">
        <f t="shared" si="90"/>
        <v>25170</v>
      </c>
      <c r="AH485" s="30">
        <f t="shared" si="91"/>
        <v>8390</v>
      </c>
      <c r="AI485" s="30">
        <f t="shared" si="92"/>
        <v>4195</v>
      </c>
      <c r="AK485" s="30">
        <f t="shared" si="93"/>
        <v>6.6568442444476705</v>
      </c>
      <c r="AL485" s="30">
        <f t="shared" si="94"/>
        <v>-26.691410392364794</v>
      </c>
      <c r="AM485" s="30">
        <f t="shared" si="95"/>
        <v>5</v>
      </c>
      <c r="AO485" s="30">
        <f t="shared" si="96"/>
        <v>45859</v>
      </c>
      <c r="AP485" s="30">
        <f t="shared" si="97"/>
        <v>3252</v>
      </c>
      <c r="AQ485" s="30">
        <f t="shared" si="98"/>
        <v>1501</v>
      </c>
    </row>
    <row r="486" spans="29:43" x14ac:dyDescent="0.15">
      <c r="AC486" s="30">
        <v>9</v>
      </c>
      <c r="AD486" s="30">
        <v>9</v>
      </c>
      <c r="AE486" s="30">
        <v>4</v>
      </c>
      <c r="AF486" s="30">
        <v>8</v>
      </c>
      <c r="AG486" s="30">
        <f t="shared" si="90"/>
        <v>25290</v>
      </c>
      <c r="AH486" s="30">
        <f t="shared" si="91"/>
        <v>8430</v>
      </c>
      <c r="AI486" s="30">
        <f t="shared" si="92"/>
        <v>4215</v>
      </c>
      <c r="AK486" s="30">
        <f t="shared" si="93"/>
        <v>6.6184153557511909</v>
      </c>
      <c r="AL486" s="30">
        <f t="shared" si="94"/>
        <v>-26.261682242990656</v>
      </c>
      <c r="AM486" s="30">
        <f t="shared" si="95"/>
        <v>5</v>
      </c>
      <c r="AO486" s="30">
        <f t="shared" si="96"/>
        <v>45859</v>
      </c>
      <c r="AP486" s="30">
        <f t="shared" si="97"/>
        <v>3252</v>
      </c>
      <c r="AQ486" s="30">
        <f t="shared" si="98"/>
        <v>1501</v>
      </c>
    </row>
    <row r="487" spans="29:43" x14ac:dyDescent="0.15">
      <c r="AC487" s="30">
        <v>9</v>
      </c>
      <c r="AD487" s="30">
        <v>9</v>
      </c>
      <c r="AE487" s="30">
        <v>4</v>
      </c>
      <c r="AF487" s="30">
        <v>9</v>
      </c>
      <c r="AG487" s="30">
        <f t="shared" si="90"/>
        <v>25410</v>
      </c>
      <c r="AH487" s="30">
        <f t="shared" si="91"/>
        <v>8470</v>
      </c>
      <c r="AI487" s="30">
        <f t="shared" si="92"/>
        <v>4235</v>
      </c>
      <c r="AK487" s="30">
        <f t="shared" si="93"/>
        <v>6.5804276079781889</v>
      </c>
      <c r="AL487" s="30">
        <f t="shared" si="94"/>
        <v>-25.84944048830112</v>
      </c>
      <c r="AM487" s="30">
        <f t="shared" si="95"/>
        <v>5</v>
      </c>
      <c r="AO487" s="30">
        <f t="shared" si="96"/>
        <v>45859</v>
      </c>
      <c r="AP487" s="30">
        <f t="shared" si="97"/>
        <v>3252</v>
      </c>
      <c r="AQ487" s="30">
        <f t="shared" si="98"/>
        <v>1501</v>
      </c>
    </row>
    <row r="488" spans="29:43" x14ac:dyDescent="0.15">
      <c r="AC488" s="30">
        <v>9</v>
      </c>
      <c r="AD488" s="30">
        <v>9</v>
      </c>
      <c r="AE488" s="30">
        <v>4</v>
      </c>
      <c r="AF488" s="30">
        <v>10</v>
      </c>
      <c r="AG488" s="30">
        <f t="shared" si="90"/>
        <v>25530</v>
      </c>
      <c r="AH488" s="30">
        <f t="shared" si="91"/>
        <v>8510</v>
      </c>
      <c r="AI488" s="30">
        <f t="shared" si="92"/>
        <v>4255</v>
      </c>
      <c r="AK488" s="30">
        <f t="shared" si="93"/>
        <v>6.5428734484234559</v>
      </c>
      <c r="AL488" s="30">
        <f t="shared" si="94"/>
        <v>-25.453639082751746</v>
      </c>
      <c r="AM488" s="30">
        <f t="shared" si="95"/>
        <v>5</v>
      </c>
      <c r="AO488" s="30">
        <f t="shared" si="96"/>
        <v>45859</v>
      </c>
      <c r="AP488" s="30">
        <f t="shared" si="97"/>
        <v>3252</v>
      </c>
      <c r="AQ488" s="30">
        <f t="shared" si="98"/>
        <v>1501</v>
      </c>
    </row>
    <row r="489" spans="29:43" x14ac:dyDescent="0.15">
      <c r="AC489" s="30">
        <v>9</v>
      </c>
      <c r="AD489" s="30">
        <v>9</v>
      </c>
      <c r="AE489" s="30">
        <v>5</v>
      </c>
      <c r="AF489" s="30">
        <v>0</v>
      </c>
      <c r="AG489" s="30">
        <f t="shared" si="90"/>
        <v>27990</v>
      </c>
      <c r="AH489" s="30">
        <f t="shared" si="91"/>
        <v>9330</v>
      </c>
      <c r="AI489" s="30">
        <f t="shared" si="92"/>
        <v>4665</v>
      </c>
      <c r="AK489" s="30">
        <f t="shared" si="93"/>
        <v>5.8575807893728449</v>
      </c>
      <c r="AL489" s="30">
        <f t="shared" si="94"/>
        <v>-19.808917197452228</v>
      </c>
      <c r="AM489" s="30">
        <f t="shared" si="95"/>
        <v>5</v>
      </c>
      <c r="AO489" s="30">
        <f t="shared" si="96"/>
        <v>45859</v>
      </c>
      <c r="AP489" s="30">
        <f t="shared" si="97"/>
        <v>3252</v>
      </c>
      <c r="AQ489" s="30">
        <f t="shared" si="98"/>
        <v>1501</v>
      </c>
    </row>
    <row r="490" spans="29:43" x14ac:dyDescent="0.15">
      <c r="AC490" s="30">
        <v>9</v>
      </c>
      <c r="AD490" s="30">
        <v>9</v>
      </c>
      <c r="AE490" s="30">
        <v>5</v>
      </c>
      <c r="AF490" s="30">
        <v>1</v>
      </c>
      <c r="AG490" s="30">
        <f t="shared" si="90"/>
        <v>28140</v>
      </c>
      <c r="AH490" s="30">
        <f t="shared" si="91"/>
        <v>9380</v>
      </c>
      <c r="AI490" s="30">
        <f t="shared" si="92"/>
        <v>4690</v>
      </c>
      <c r="AK490" s="30">
        <f t="shared" si="93"/>
        <v>5.820408681304734</v>
      </c>
      <c r="AL490" s="30">
        <f t="shared" si="94"/>
        <v>-19.568845618915159</v>
      </c>
      <c r="AM490" s="30">
        <f t="shared" si="95"/>
        <v>5</v>
      </c>
      <c r="AO490" s="30">
        <f t="shared" si="96"/>
        <v>45859</v>
      </c>
      <c r="AP490" s="30">
        <f t="shared" si="97"/>
        <v>3252</v>
      </c>
      <c r="AQ490" s="30">
        <f t="shared" si="98"/>
        <v>1501</v>
      </c>
    </row>
    <row r="491" spans="29:43" x14ac:dyDescent="0.15">
      <c r="AC491" s="30">
        <v>9</v>
      </c>
      <c r="AD491" s="30">
        <v>9</v>
      </c>
      <c r="AE491" s="30">
        <v>5</v>
      </c>
      <c r="AF491" s="30">
        <v>2</v>
      </c>
      <c r="AG491" s="30">
        <f t="shared" si="90"/>
        <v>28290</v>
      </c>
      <c r="AH491" s="30">
        <f t="shared" si="91"/>
        <v>9430</v>
      </c>
      <c r="AI491" s="30">
        <f t="shared" si="92"/>
        <v>4715</v>
      </c>
      <c r="AK491" s="30">
        <f t="shared" si="93"/>
        <v>5.7837053852944882</v>
      </c>
      <c r="AL491" s="30">
        <f t="shared" si="94"/>
        <v>-19.33697881066302</v>
      </c>
      <c r="AM491" s="30">
        <f t="shared" si="95"/>
        <v>5</v>
      </c>
      <c r="AO491" s="30">
        <f t="shared" si="96"/>
        <v>45859</v>
      </c>
      <c r="AP491" s="30">
        <f t="shared" si="97"/>
        <v>3252</v>
      </c>
      <c r="AQ491" s="30">
        <f t="shared" si="98"/>
        <v>1501</v>
      </c>
    </row>
    <row r="492" spans="29:43" x14ac:dyDescent="0.15">
      <c r="AC492" s="30">
        <v>9</v>
      </c>
      <c r="AD492" s="30">
        <v>9</v>
      </c>
      <c r="AE492" s="30">
        <v>5</v>
      </c>
      <c r="AF492" s="30">
        <v>3</v>
      </c>
      <c r="AG492" s="30">
        <f t="shared" si="90"/>
        <v>28440</v>
      </c>
      <c r="AH492" s="30">
        <f t="shared" si="91"/>
        <v>9480</v>
      </c>
      <c r="AI492" s="30">
        <f t="shared" si="92"/>
        <v>4740</v>
      </c>
      <c r="AK492" s="30">
        <f t="shared" si="93"/>
        <v>5.7474620879809502</v>
      </c>
      <c r="AL492" s="30">
        <f t="shared" si="94"/>
        <v>-19.112903225806452</v>
      </c>
      <c r="AM492" s="30">
        <f t="shared" si="95"/>
        <v>5</v>
      </c>
      <c r="AO492" s="30">
        <f t="shared" si="96"/>
        <v>45859</v>
      </c>
      <c r="AP492" s="30">
        <f t="shared" si="97"/>
        <v>3252</v>
      </c>
      <c r="AQ492" s="30">
        <f t="shared" si="98"/>
        <v>1501</v>
      </c>
    </row>
    <row r="493" spans="29:43" x14ac:dyDescent="0.15">
      <c r="AC493" s="30">
        <v>9</v>
      </c>
      <c r="AD493" s="30">
        <v>9</v>
      </c>
      <c r="AE493" s="30">
        <v>5</v>
      </c>
      <c r="AF493" s="30">
        <v>4</v>
      </c>
      <c r="AG493" s="30">
        <f t="shared" si="90"/>
        <v>28590</v>
      </c>
      <c r="AH493" s="30">
        <f t="shared" si="91"/>
        <v>9530</v>
      </c>
      <c r="AI493" s="30">
        <f t="shared" si="92"/>
        <v>4765</v>
      </c>
      <c r="AK493" s="30">
        <f t="shared" si="93"/>
        <v>5.7116701955411635</v>
      </c>
      <c r="AL493" s="30">
        <f t="shared" si="94"/>
        <v>-18.896232650363515</v>
      </c>
      <c r="AM493" s="30">
        <f t="shared" si="95"/>
        <v>5</v>
      </c>
      <c r="AO493" s="30">
        <f t="shared" si="96"/>
        <v>45859</v>
      </c>
      <c r="AP493" s="30">
        <f t="shared" si="97"/>
        <v>3252</v>
      </c>
      <c r="AQ493" s="30">
        <f t="shared" si="98"/>
        <v>1501</v>
      </c>
    </row>
    <row r="494" spans="29:43" x14ac:dyDescent="0.15">
      <c r="AC494" s="30">
        <v>9</v>
      </c>
      <c r="AD494" s="30">
        <v>9</v>
      </c>
      <c r="AE494" s="30">
        <v>5</v>
      </c>
      <c r="AF494" s="30">
        <v>5</v>
      </c>
      <c r="AG494" s="30">
        <f t="shared" si="90"/>
        <v>28740</v>
      </c>
      <c r="AH494" s="30">
        <f t="shared" si="91"/>
        <v>9580</v>
      </c>
      <c r="AI494" s="30">
        <f t="shared" si="92"/>
        <v>4790</v>
      </c>
      <c r="AK494" s="30">
        <f t="shared" si="93"/>
        <v>5.6763213268968933</v>
      </c>
      <c r="AL494" s="30">
        <f t="shared" si="94"/>
        <v>-18.686605981794539</v>
      </c>
      <c r="AM494" s="30">
        <f t="shared" si="95"/>
        <v>5</v>
      </c>
      <c r="AO494" s="30">
        <f t="shared" si="96"/>
        <v>45859</v>
      </c>
      <c r="AP494" s="30">
        <f t="shared" si="97"/>
        <v>3252</v>
      </c>
      <c r="AQ494" s="30">
        <f t="shared" si="98"/>
        <v>1501</v>
      </c>
    </row>
    <row r="495" spans="29:43" x14ac:dyDescent="0.15">
      <c r="AC495" s="30">
        <v>9</v>
      </c>
      <c r="AD495" s="30">
        <v>9</v>
      </c>
      <c r="AE495" s="30">
        <v>5</v>
      </c>
      <c r="AF495" s="30">
        <v>6</v>
      </c>
      <c r="AG495" s="30">
        <f t="shared" si="90"/>
        <v>28890</v>
      </c>
      <c r="AH495" s="30">
        <f t="shared" si="91"/>
        <v>9630</v>
      </c>
      <c r="AI495" s="30">
        <f t="shared" si="92"/>
        <v>4815</v>
      </c>
      <c r="AK495" s="30">
        <f t="shared" si="93"/>
        <v>5.6414073071718542</v>
      </c>
      <c r="AL495" s="30">
        <f t="shared" si="94"/>
        <v>-18.483685220729367</v>
      </c>
      <c r="AM495" s="30">
        <f t="shared" si="95"/>
        <v>5</v>
      </c>
      <c r="AO495" s="30">
        <f t="shared" si="96"/>
        <v>45859</v>
      </c>
      <c r="AP495" s="30">
        <f t="shared" si="97"/>
        <v>3252</v>
      </c>
      <c r="AQ495" s="30">
        <f t="shared" si="98"/>
        <v>1501</v>
      </c>
    </row>
    <row r="496" spans="29:43" x14ac:dyDescent="0.15">
      <c r="AC496" s="30">
        <v>9</v>
      </c>
      <c r="AD496" s="30">
        <v>9</v>
      </c>
      <c r="AE496" s="30">
        <v>5</v>
      </c>
      <c r="AF496" s="30">
        <v>7</v>
      </c>
      <c r="AG496" s="30">
        <f t="shared" si="90"/>
        <v>29040</v>
      </c>
      <c r="AH496" s="30">
        <f t="shared" si="91"/>
        <v>9680</v>
      </c>
      <c r="AI496" s="30">
        <f t="shared" si="92"/>
        <v>4840</v>
      </c>
      <c r="AK496" s="30">
        <f t="shared" si="93"/>
        <v>5.6069201613889232</v>
      </c>
      <c r="AL496" s="30">
        <f t="shared" si="94"/>
        <v>-18.287153652392949</v>
      </c>
      <c r="AM496" s="30">
        <f t="shared" si="95"/>
        <v>5</v>
      </c>
      <c r="AO496" s="30">
        <f t="shared" si="96"/>
        <v>45859</v>
      </c>
      <c r="AP496" s="30">
        <f t="shared" si="97"/>
        <v>3252</v>
      </c>
      <c r="AQ496" s="30">
        <f t="shared" si="98"/>
        <v>1501</v>
      </c>
    </row>
    <row r="497" spans="29:43" x14ac:dyDescent="0.15">
      <c r="AC497" s="30">
        <v>9</v>
      </c>
      <c r="AD497" s="30">
        <v>9</v>
      </c>
      <c r="AE497" s="30">
        <v>5</v>
      </c>
      <c r="AF497" s="30">
        <v>8</v>
      </c>
      <c r="AG497" s="30">
        <f t="shared" si="90"/>
        <v>29190</v>
      </c>
      <c r="AH497" s="30">
        <f t="shared" si="91"/>
        <v>9730</v>
      </c>
      <c r="AI497" s="30">
        <f t="shared" si="92"/>
        <v>4865</v>
      </c>
      <c r="AK497" s="30">
        <f t="shared" si="93"/>
        <v>5.5728521083971323</v>
      </c>
      <c r="AL497" s="30">
        <f t="shared" si="94"/>
        <v>-18.09671419714817</v>
      </c>
      <c r="AM497" s="30">
        <f t="shared" si="95"/>
        <v>5</v>
      </c>
      <c r="AO497" s="30">
        <f t="shared" si="96"/>
        <v>45859</v>
      </c>
      <c r="AP497" s="30">
        <f t="shared" si="97"/>
        <v>3252</v>
      </c>
      <c r="AQ497" s="30">
        <f t="shared" si="98"/>
        <v>1501</v>
      </c>
    </row>
    <row r="498" spans="29:43" x14ac:dyDescent="0.15">
      <c r="AC498" s="30">
        <v>9</v>
      </c>
      <c r="AD498" s="30">
        <v>9</v>
      </c>
      <c r="AE498" s="30">
        <v>5</v>
      </c>
      <c r="AF498" s="30">
        <v>9</v>
      </c>
      <c r="AG498" s="30">
        <f t="shared" si="90"/>
        <v>29340</v>
      </c>
      <c r="AH498" s="30">
        <f t="shared" si="91"/>
        <v>9780</v>
      </c>
      <c r="AI498" s="30">
        <f t="shared" si="92"/>
        <v>4890</v>
      </c>
      <c r="AK498" s="30">
        <f t="shared" si="93"/>
        <v>5.539195555018722</v>
      </c>
      <c r="AL498" s="30">
        <f t="shared" si="94"/>
        <v>-17.912087912087912</v>
      </c>
      <c r="AM498" s="30">
        <f t="shared" si="95"/>
        <v>5</v>
      </c>
      <c r="AO498" s="30">
        <f t="shared" si="96"/>
        <v>45859</v>
      </c>
      <c r="AP498" s="30">
        <f t="shared" si="97"/>
        <v>3252</v>
      </c>
      <c r="AQ498" s="30">
        <f t="shared" si="98"/>
        <v>1501</v>
      </c>
    </row>
    <row r="499" spans="29:43" x14ac:dyDescent="0.15">
      <c r="AC499" s="30">
        <v>9</v>
      </c>
      <c r="AD499" s="30">
        <v>9</v>
      </c>
      <c r="AE499" s="30">
        <v>5</v>
      </c>
      <c r="AF499" s="30">
        <v>10</v>
      </c>
      <c r="AG499" s="30">
        <f t="shared" si="90"/>
        <v>29490</v>
      </c>
      <c r="AH499" s="30">
        <f t="shared" si="91"/>
        <v>9830</v>
      </c>
      <c r="AI499" s="30">
        <f t="shared" si="92"/>
        <v>4915</v>
      </c>
      <c r="AK499" s="30">
        <f t="shared" si="93"/>
        <v>5.5059430904070119</v>
      </c>
      <c r="AL499" s="30">
        <f t="shared" si="94"/>
        <v>-17.733012627781118</v>
      </c>
      <c r="AM499" s="30">
        <f t="shared" si="95"/>
        <v>5</v>
      </c>
      <c r="AO499" s="30">
        <f t="shared" si="96"/>
        <v>45859</v>
      </c>
      <c r="AP499" s="30">
        <f t="shared" si="97"/>
        <v>3252</v>
      </c>
      <c r="AQ499" s="30">
        <f t="shared" si="98"/>
        <v>1501</v>
      </c>
    </row>
    <row r="500" spans="29:43" x14ac:dyDescent="0.15">
      <c r="AC500" s="30">
        <v>10</v>
      </c>
      <c r="AD500" s="30">
        <v>10</v>
      </c>
      <c r="AE500" s="30">
        <v>1</v>
      </c>
      <c r="AF500" s="30">
        <v>0</v>
      </c>
      <c r="AG500" s="30">
        <f t="shared" si="90"/>
        <v>13950</v>
      </c>
      <c r="AH500" s="30">
        <f t="shared" si="91"/>
        <v>4650</v>
      </c>
      <c r="AI500" s="30">
        <f t="shared" si="92"/>
        <v>2325</v>
      </c>
      <c r="AK500" s="30">
        <f t="shared" si="93"/>
        <v>14.563035884407748</v>
      </c>
      <c r="AL500" s="30">
        <f t="shared" si="94"/>
        <v>15.048543689320388</v>
      </c>
      <c r="AM500" s="30">
        <f t="shared" si="95"/>
        <v>5</v>
      </c>
      <c r="AO500" s="30">
        <f t="shared" si="96"/>
        <v>45859</v>
      </c>
      <c r="AP500" s="30">
        <f t="shared" si="97"/>
        <v>3252</v>
      </c>
      <c r="AQ500" s="30">
        <f t="shared" si="98"/>
        <v>1501</v>
      </c>
    </row>
    <row r="501" spans="29:43" x14ac:dyDescent="0.15">
      <c r="AC501" s="30">
        <v>10</v>
      </c>
      <c r="AD501" s="30">
        <v>10</v>
      </c>
      <c r="AE501" s="30">
        <v>1</v>
      </c>
      <c r="AF501" s="30">
        <v>1</v>
      </c>
      <c r="AG501" s="30">
        <f t="shared" si="90"/>
        <v>13980</v>
      </c>
      <c r="AH501" s="30">
        <f t="shared" si="91"/>
        <v>4660</v>
      </c>
      <c r="AI501" s="30">
        <f t="shared" si="92"/>
        <v>2330</v>
      </c>
      <c r="AK501" s="30">
        <f t="shared" si="93"/>
        <v>14.516935739157962</v>
      </c>
      <c r="AL501" s="30">
        <f t="shared" si="94"/>
        <v>15.162689804772235</v>
      </c>
      <c r="AM501" s="30">
        <f t="shared" si="95"/>
        <v>5</v>
      </c>
      <c r="AO501" s="30">
        <f t="shared" si="96"/>
        <v>45859</v>
      </c>
      <c r="AP501" s="30">
        <f t="shared" si="97"/>
        <v>3252</v>
      </c>
      <c r="AQ501" s="30">
        <f t="shared" si="98"/>
        <v>1501</v>
      </c>
    </row>
    <row r="502" spans="29:43" x14ac:dyDescent="0.15">
      <c r="AC502" s="30">
        <v>10</v>
      </c>
      <c r="AD502" s="30">
        <v>10</v>
      </c>
      <c r="AE502" s="30">
        <v>1</v>
      </c>
      <c r="AF502" s="30">
        <v>2</v>
      </c>
      <c r="AG502" s="30">
        <f t="shared" si="90"/>
        <v>14010</v>
      </c>
      <c r="AH502" s="30">
        <f t="shared" si="91"/>
        <v>4670</v>
      </c>
      <c r="AI502" s="30">
        <f t="shared" si="92"/>
        <v>2335</v>
      </c>
      <c r="AK502" s="30">
        <f t="shared" si="93"/>
        <v>14.471126538340171</v>
      </c>
      <c r="AL502" s="30">
        <f t="shared" si="94"/>
        <v>15.278080697928026</v>
      </c>
      <c r="AM502" s="30">
        <f t="shared" si="95"/>
        <v>5</v>
      </c>
      <c r="AO502" s="30">
        <f t="shared" si="96"/>
        <v>45859</v>
      </c>
      <c r="AP502" s="30">
        <f t="shared" si="97"/>
        <v>3252</v>
      </c>
      <c r="AQ502" s="30">
        <f t="shared" si="98"/>
        <v>1501</v>
      </c>
    </row>
    <row r="503" spans="29:43" x14ac:dyDescent="0.15">
      <c r="AC503" s="30">
        <v>10</v>
      </c>
      <c r="AD503" s="30">
        <v>10</v>
      </c>
      <c r="AE503" s="30">
        <v>1</v>
      </c>
      <c r="AF503" s="30">
        <v>3</v>
      </c>
      <c r="AG503" s="30">
        <f t="shared" si="90"/>
        <v>14040</v>
      </c>
      <c r="AH503" s="30">
        <f t="shared" si="91"/>
        <v>4680</v>
      </c>
      <c r="AI503" s="30">
        <f t="shared" si="92"/>
        <v>2340</v>
      </c>
      <c r="AK503" s="30">
        <f t="shared" si="93"/>
        <v>14.42560553633218</v>
      </c>
      <c r="AL503" s="30">
        <f t="shared" si="94"/>
        <v>15.394736842105264</v>
      </c>
      <c r="AM503" s="30">
        <f t="shared" si="95"/>
        <v>5</v>
      </c>
      <c r="AO503" s="30">
        <f t="shared" si="96"/>
        <v>45859</v>
      </c>
      <c r="AP503" s="30">
        <f t="shared" si="97"/>
        <v>3252</v>
      </c>
      <c r="AQ503" s="30">
        <f t="shared" si="98"/>
        <v>1501</v>
      </c>
    </row>
    <row r="504" spans="29:43" x14ac:dyDescent="0.15">
      <c r="AC504" s="30">
        <v>10</v>
      </c>
      <c r="AD504" s="30">
        <v>10</v>
      </c>
      <c r="AE504" s="30">
        <v>1</v>
      </c>
      <c r="AF504" s="30">
        <v>4</v>
      </c>
      <c r="AG504" s="30">
        <f t="shared" si="90"/>
        <v>14070</v>
      </c>
      <c r="AH504" s="30">
        <f t="shared" si="91"/>
        <v>4690</v>
      </c>
      <c r="AI504" s="30">
        <f t="shared" si="92"/>
        <v>2345</v>
      </c>
      <c r="AK504" s="30">
        <f t="shared" si="93"/>
        <v>14.380370021950455</v>
      </c>
      <c r="AL504" s="30">
        <f t="shared" si="94"/>
        <v>15.512679162072768</v>
      </c>
      <c r="AM504" s="30">
        <f t="shared" si="95"/>
        <v>5</v>
      </c>
      <c r="AO504" s="30">
        <f t="shared" si="96"/>
        <v>45859</v>
      </c>
      <c r="AP504" s="30">
        <f t="shared" si="97"/>
        <v>3252</v>
      </c>
      <c r="AQ504" s="30">
        <f t="shared" si="98"/>
        <v>1501</v>
      </c>
    </row>
    <row r="505" spans="29:43" x14ac:dyDescent="0.15">
      <c r="AC505" s="30">
        <v>10</v>
      </c>
      <c r="AD505" s="30">
        <v>10</v>
      </c>
      <c r="AE505" s="30">
        <v>1</v>
      </c>
      <c r="AF505" s="30">
        <v>5</v>
      </c>
      <c r="AG505" s="30">
        <f t="shared" si="90"/>
        <v>14100</v>
      </c>
      <c r="AH505" s="30">
        <f t="shared" si="91"/>
        <v>4700</v>
      </c>
      <c r="AI505" s="30">
        <f t="shared" si="92"/>
        <v>2350</v>
      </c>
      <c r="AK505" s="30">
        <f t="shared" si="93"/>
        <v>14.335417317911848</v>
      </c>
      <c r="AL505" s="30">
        <f t="shared" si="94"/>
        <v>15.631929046563194</v>
      </c>
      <c r="AM505" s="30">
        <f t="shared" si="95"/>
        <v>5</v>
      </c>
      <c r="AO505" s="30">
        <f t="shared" si="96"/>
        <v>45859</v>
      </c>
      <c r="AP505" s="30">
        <f t="shared" si="97"/>
        <v>3252</v>
      </c>
      <c r="AQ505" s="30">
        <f t="shared" si="98"/>
        <v>1501</v>
      </c>
    </row>
    <row r="506" spans="29:43" x14ac:dyDescent="0.15">
      <c r="AC506" s="30">
        <v>10</v>
      </c>
      <c r="AD506" s="30">
        <v>10</v>
      </c>
      <c r="AE506" s="30">
        <v>1</v>
      </c>
      <c r="AF506" s="30">
        <v>6</v>
      </c>
      <c r="AG506" s="30">
        <f t="shared" si="90"/>
        <v>14130</v>
      </c>
      <c r="AH506" s="30">
        <f t="shared" si="91"/>
        <v>4710</v>
      </c>
      <c r="AI506" s="30">
        <f t="shared" si="92"/>
        <v>2355</v>
      </c>
      <c r="AK506" s="30">
        <f t="shared" si="93"/>
        <v>14.290744780305392</v>
      </c>
      <c r="AL506" s="30">
        <f t="shared" si="94"/>
        <v>15.752508361204013</v>
      </c>
      <c r="AM506" s="30">
        <f t="shared" si="95"/>
        <v>5</v>
      </c>
      <c r="AO506" s="30">
        <f t="shared" si="96"/>
        <v>45859</v>
      </c>
      <c r="AP506" s="30">
        <f t="shared" si="97"/>
        <v>3252</v>
      </c>
      <c r="AQ506" s="30">
        <f t="shared" si="98"/>
        <v>1501</v>
      </c>
    </row>
    <row r="507" spans="29:43" x14ac:dyDescent="0.15">
      <c r="AC507" s="30">
        <v>10</v>
      </c>
      <c r="AD507" s="30">
        <v>10</v>
      </c>
      <c r="AE507" s="30">
        <v>1</v>
      </c>
      <c r="AF507" s="30">
        <v>7</v>
      </c>
      <c r="AG507" s="30">
        <f t="shared" si="90"/>
        <v>14160</v>
      </c>
      <c r="AH507" s="30">
        <f t="shared" si="91"/>
        <v>4720</v>
      </c>
      <c r="AI507" s="30">
        <f t="shared" si="92"/>
        <v>2360</v>
      </c>
      <c r="AK507" s="30">
        <f t="shared" si="93"/>
        <v>14.246349798073936</v>
      </c>
      <c r="AL507" s="30">
        <f t="shared" si="94"/>
        <v>15.874439461883409</v>
      </c>
      <c r="AM507" s="30">
        <f t="shared" si="95"/>
        <v>5</v>
      </c>
      <c r="AO507" s="30">
        <f t="shared" si="96"/>
        <v>45859</v>
      </c>
      <c r="AP507" s="30">
        <f t="shared" si="97"/>
        <v>3252</v>
      </c>
      <c r="AQ507" s="30">
        <f t="shared" si="98"/>
        <v>1501</v>
      </c>
    </row>
    <row r="508" spans="29:43" x14ac:dyDescent="0.15">
      <c r="AC508" s="30">
        <v>10</v>
      </c>
      <c r="AD508" s="30">
        <v>10</v>
      </c>
      <c r="AE508" s="30">
        <v>1</v>
      </c>
      <c r="AF508" s="30">
        <v>8</v>
      </c>
      <c r="AG508" s="30">
        <f t="shared" si="90"/>
        <v>14190</v>
      </c>
      <c r="AH508" s="30">
        <f t="shared" si="91"/>
        <v>4730</v>
      </c>
      <c r="AI508" s="30">
        <f t="shared" si="92"/>
        <v>2365</v>
      </c>
      <c r="AK508" s="30">
        <f t="shared" si="93"/>
        <v>14.20222979250542</v>
      </c>
      <c r="AL508" s="30">
        <f t="shared" si="94"/>
        <v>15.997745208568208</v>
      </c>
      <c r="AM508" s="30">
        <f t="shared" si="95"/>
        <v>5</v>
      </c>
      <c r="AO508" s="30">
        <f t="shared" si="96"/>
        <v>45859</v>
      </c>
      <c r="AP508" s="30">
        <f t="shared" si="97"/>
        <v>3252</v>
      </c>
      <c r="AQ508" s="30">
        <f t="shared" si="98"/>
        <v>1501</v>
      </c>
    </row>
    <row r="509" spans="29:43" x14ac:dyDescent="0.15">
      <c r="AC509" s="30">
        <v>10</v>
      </c>
      <c r="AD509" s="30">
        <v>10</v>
      </c>
      <c r="AE509" s="30">
        <v>1</v>
      </c>
      <c r="AF509" s="30">
        <v>9</v>
      </c>
      <c r="AG509" s="30">
        <f t="shared" si="90"/>
        <v>14220</v>
      </c>
      <c r="AH509" s="30">
        <f t="shared" si="91"/>
        <v>4740</v>
      </c>
      <c r="AI509" s="30">
        <f t="shared" si="92"/>
        <v>2370</v>
      </c>
      <c r="AK509" s="30">
        <f t="shared" si="93"/>
        <v>14.15838221673356</v>
      </c>
      <c r="AL509" s="30">
        <f t="shared" si="94"/>
        <v>16.122448979591837</v>
      </c>
      <c r="AM509" s="30">
        <f t="shared" si="95"/>
        <v>5</v>
      </c>
      <c r="AO509" s="30">
        <f t="shared" si="96"/>
        <v>45859</v>
      </c>
      <c r="AP509" s="30">
        <f t="shared" si="97"/>
        <v>3252</v>
      </c>
      <c r="AQ509" s="30">
        <f t="shared" si="98"/>
        <v>1501</v>
      </c>
    </row>
    <row r="510" spans="29:43" x14ac:dyDescent="0.15">
      <c r="AC510" s="30">
        <v>10</v>
      </c>
      <c r="AD510" s="30">
        <v>10</v>
      </c>
      <c r="AE510" s="30">
        <v>1</v>
      </c>
      <c r="AF510" s="30">
        <v>10</v>
      </c>
      <c r="AG510" s="30">
        <f t="shared" si="90"/>
        <v>14250</v>
      </c>
      <c r="AH510" s="30">
        <f t="shared" si="91"/>
        <v>4750</v>
      </c>
      <c r="AI510" s="30">
        <f t="shared" si="92"/>
        <v>2375</v>
      </c>
      <c r="AK510" s="30">
        <f t="shared" si="93"/>
        <v>14.114804555247769</v>
      </c>
      <c r="AL510" s="30">
        <f t="shared" si="94"/>
        <v>16.248574686431017</v>
      </c>
      <c r="AM510" s="30">
        <f t="shared" si="95"/>
        <v>5</v>
      </c>
      <c r="AO510" s="30">
        <f t="shared" si="96"/>
        <v>45859</v>
      </c>
      <c r="AP510" s="30">
        <f t="shared" si="97"/>
        <v>3252</v>
      </c>
      <c r="AQ510" s="30">
        <f t="shared" si="98"/>
        <v>1501</v>
      </c>
    </row>
    <row r="511" spans="29:43" x14ac:dyDescent="0.15">
      <c r="AC511" s="30">
        <v>10</v>
      </c>
      <c r="AD511" s="30">
        <v>10</v>
      </c>
      <c r="AE511" s="30">
        <v>2</v>
      </c>
      <c r="AF511" s="30">
        <v>0</v>
      </c>
      <c r="AG511" s="30">
        <f t="shared" si="90"/>
        <v>18030</v>
      </c>
      <c r="AH511" s="30">
        <f t="shared" si="91"/>
        <v>6010</v>
      </c>
      <c r="AI511" s="30">
        <f t="shared" si="92"/>
        <v>3005</v>
      </c>
      <c r="AK511" s="30">
        <f t="shared" si="93"/>
        <v>10.170547793302285</v>
      </c>
      <c r="AL511" s="30">
        <f t="shared" si="94"/>
        <v>72.995951417004051</v>
      </c>
      <c r="AM511" s="30">
        <f t="shared" si="95"/>
        <v>5</v>
      </c>
      <c r="AO511" s="30">
        <f t="shared" si="96"/>
        <v>45859</v>
      </c>
      <c r="AP511" s="30">
        <f t="shared" si="97"/>
        <v>3252</v>
      </c>
      <c r="AQ511" s="30">
        <f t="shared" si="98"/>
        <v>1501</v>
      </c>
    </row>
    <row r="512" spans="29:43" x14ac:dyDescent="0.15">
      <c r="AC512" s="30">
        <v>10</v>
      </c>
      <c r="AD512" s="30">
        <v>10</v>
      </c>
      <c r="AE512" s="30">
        <v>2</v>
      </c>
      <c r="AF512" s="30">
        <v>1</v>
      </c>
      <c r="AG512" s="30">
        <f t="shared" si="90"/>
        <v>18090</v>
      </c>
      <c r="AH512" s="30">
        <f t="shared" si="91"/>
        <v>6030</v>
      </c>
      <c r="AI512" s="30">
        <f t="shared" si="92"/>
        <v>3015</v>
      </c>
      <c r="AK512" s="30">
        <f t="shared" si="93"/>
        <v>10.125634797968646</v>
      </c>
      <c r="AL512" s="30">
        <f t="shared" si="94"/>
        <v>76.329113924050631</v>
      </c>
      <c r="AM512" s="30">
        <f t="shared" si="95"/>
        <v>5</v>
      </c>
      <c r="AO512" s="30">
        <f t="shared" si="96"/>
        <v>45859</v>
      </c>
      <c r="AP512" s="30">
        <f t="shared" si="97"/>
        <v>3252</v>
      </c>
      <c r="AQ512" s="30">
        <f t="shared" si="98"/>
        <v>1501</v>
      </c>
    </row>
    <row r="513" spans="29:43" x14ac:dyDescent="0.15">
      <c r="AC513" s="30">
        <v>10</v>
      </c>
      <c r="AD513" s="30">
        <v>10</v>
      </c>
      <c r="AE513" s="30">
        <v>2</v>
      </c>
      <c r="AF513" s="30">
        <v>2</v>
      </c>
      <c r="AG513" s="30">
        <f t="shared" si="90"/>
        <v>18150</v>
      </c>
      <c r="AH513" s="30">
        <f t="shared" si="91"/>
        <v>6050</v>
      </c>
      <c r="AI513" s="30">
        <f t="shared" si="92"/>
        <v>3025</v>
      </c>
      <c r="AK513" s="30">
        <f t="shared" si="93"/>
        <v>10.081116728951418</v>
      </c>
      <c r="AL513" s="30">
        <f t="shared" si="94"/>
        <v>79.955947136563879</v>
      </c>
      <c r="AM513" s="30">
        <f t="shared" si="95"/>
        <v>5</v>
      </c>
      <c r="AO513" s="30">
        <f t="shared" si="96"/>
        <v>45859</v>
      </c>
      <c r="AP513" s="30">
        <f t="shared" si="97"/>
        <v>3252</v>
      </c>
      <c r="AQ513" s="30">
        <f t="shared" si="98"/>
        <v>1501</v>
      </c>
    </row>
    <row r="514" spans="29:43" x14ac:dyDescent="0.15">
      <c r="AC514" s="30">
        <v>10</v>
      </c>
      <c r="AD514" s="30">
        <v>10</v>
      </c>
      <c r="AE514" s="30">
        <v>2</v>
      </c>
      <c r="AF514" s="30">
        <v>3</v>
      </c>
      <c r="AG514" s="30">
        <f t="shared" si="90"/>
        <v>18210</v>
      </c>
      <c r="AH514" s="30">
        <f t="shared" si="91"/>
        <v>6070</v>
      </c>
      <c r="AI514" s="30">
        <f t="shared" si="92"/>
        <v>3035</v>
      </c>
      <c r="AK514" s="30">
        <f t="shared" si="93"/>
        <v>10.036988400087546</v>
      </c>
      <c r="AL514" s="30">
        <f t="shared" si="94"/>
        <v>83.917050691244242</v>
      </c>
      <c r="AM514" s="30">
        <f t="shared" si="95"/>
        <v>5</v>
      </c>
      <c r="AO514" s="30">
        <f t="shared" si="96"/>
        <v>45859</v>
      </c>
      <c r="AP514" s="30">
        <f t="shared" si="97"/>
        <v>3252</v>
      </c>
      <c r="AQ514" s="30">
        <f t="shared" si="98"/>
        <v>1501</v>
      </c>
    </row>
    <row r="515" spans="29:43" x14ac:dyDescent="0.15">
      <c r="AC515" s="30">
        <v>10</v>
      </c>
      <c r="AD515" s="30">
        <v>10</v>
      </c>
      <c r="AE515" s="30">
        <v>2</v>
      </c>
      <c r="AF515" s="30">
        <v>4</v>
      </c>
      <c r="AG515" s="30">
        <f t="shared" si="90"/>
        <v>18270</v>
      </c>
      <c r="AH515" s="30">
        <f t="shared" si="91"/>
        <v>6090</v>
      </c>
      <c r="AI515" s="30">
        <f t="shared" si="92"/>
        <v>3045</v>
      </c>
      <c r="AK515" s="30">
        <f t="shared" si="93"/>
        <v>9.9932447156243196</v>
      </c>
      <c r="AL515" s="30">
        <f t="shared" si="94"/>
        <v>88.260869565217391</v>
      </c>
      <c r="AM515" s="30">
        <f t="shared" si="95"/>
        <v>5</v>
      </c>
      <c r="AO515" s="30">
        <f t="shared" si="96"/>
        <v>45859</v>
      </c>
      <c r="AP515" s="30">
        <f t="shared" si="97"/>
        <v>3252</v>
      </c>
      <c r="AQ515" s="30">
        <f t="shared" si="98"/>
        <v>1501</v>
      </c>
    </row>
    <row r="516" spans="29:43" x14ac:dyDescent="0.15">
      <c r="AC516" s="30">
        <v>10</v>
      </c>
      <c r="AD516" s="30">
        <v>10</v>
      </c>
      <c r="AE516" s="30">
        <v>2</v>
      </c>
      <c r="AF516" s="30">
        <v>5</v>
      </c>
      <c r="AG516" s="30">
        <f t="shared" si="90"/>
        <v>18330</v>
      </c>
      <c r="AH516" s="30">
        <f t="shared" si="91"/>
        <v>6110</v>
      </c>
      <c r="AI516" s="30">
        <f t="shared" si="92"/>
        <v>3055</v>
      </c>
      <c r="AK516" s="30">
        <f t="shared" si="93"/>
        <v>9.949880668257757</v>
      </c>
      <c r="AL516" s="30">
        <f t="shared" si="94"/>
        <v>93.045685279187822</v>
      </c>
      <c r="AM516" s="30">
        <f t="shared" si="95"/>
        <v>5</v>
      </c>
      <c r="AO516" s="30">
        <f t="shared" si="96"/>
        <v>45859</v>
      </c>
      <c r="AP516" s="30">
        <f t="shared" si="97"/>
        <v>3252</v>
      </c>
      <c r="AQ516" s="30">
        <f t="shared" si="98"/>
        <v>1501</v>
      </c>
    </row>
    <row r="517" spans="29:43" x14ac:dyDescent="0.15">
      <c r="AC517" s="30">
        <v>10</v>
      </c>
      <c r="AD517" s="30">
        <v>10</v>
      </c>
      <c r="AE517" s="30">
        <v>2</v>
      </c>
      <c r="AF517" s="30">
        <v>6</v>
      </c>
      <c r="AG517" s="30">
        <f t="shared" si="90"/>
        <v>18390</v>
      </c>
      <c r="AH517" s="30">
        <f t="shared" si="91"/>
        <v>6130</v>
      </c>
      <c r="AI517" s="30">
        <f t="shared" si="92"/>
        <v>3065</v>
      </c>
      <c r="AK517" s="30">
        <f t="shared" si="93"/>
        <v>9.9068913372218628</v>
      </c>
      <c r="AL517" s="30">
        <f t="shared" si="94"/>
        <v>98.342245989304814</v>
      </c>
      <c r="AM517" s="30">
        <f t="shared" si="95"/>
        <v>5</v>
      </c>
      <c r="AO517" s="30">
        <f t="shared" si="96"/>
        <v>45859</v>
      </c>
      <c r="AP517" s="30">
        <f t="shared" si="97"/>
        <v>3252</v>
      </c>
      <c r="AQ517" s="30">
        <f t="shared" si="98"/>
        <v>1501</v>
      </c>
    </row>
    <row r="518" spans="29:43" x14ac:dyDescent="0.15">
      <c r="AC518" s="30">
        <v>10</v>
      </c>
      <c r="AD518" s="30">
        <v>10</v>
      </c>
      <c r="AE518" s="30">
        <v>2</v>
      </c>
      <c r="AF518" s="30">
        <v>7</v>
      </c>
      <c r="AG518" s="30">
        <f t="shared" ref="AG518:AG581" si="99">1020+180*AC518+7050+AE518*(AD518*420-120)+AE518*AF518*30</f>
        <v>18450</v>
      </c>
      <c r="AH518" s="30">
        <f t="shared" ref="AH518:AH581" si="100">340+60*AC518+2350+AE518*(AD518*140-40)+AE518*AF518*10</f>
        <v>6150</v>
      </c>
      <c r="AI518" s="30">
        <f t="shared" ref="AI518:AI581" si="101">170+30*AC518+1175+AE518*(AD518*70-20)+AE518*AF518*5</f>
        <v>3075</v>
      </c>
      <c r="AK518" s="30">
        <f t="shared" ref="AK518:AK581" si="102">VLOOKUP(IF(MOD(AC518,2)=0,AC518/2,(AC518+1)/2),B:F,5,FALSE)/(AH518-VLOOKUP(IF(MOD(AC518,2)=0,AC518/2,(AC518+1)/2),B:F,4,FALSE))</f>
        <v>9.8642718864271881</v>
      </c>
      <c r="AL518" s="30">
        <f t="shared" ref="AL518:AL581" si="103">AG518/(VLOOKUP(IF(MOD(AC518,2)=0,AC518/2,(AC518+1)/2),B:F,3,FALSE)-AI518)</f>
        <v>104.23728813559322</v>
      </c>
      <c r="AM518" s="30">
        <f t="shared" ref="AM518:AM581" si="104">IF(MOD(AC518,2)=0,AC518/2,(AC518+1)/2)</f>
        <v>5</v>
      </c>
      <c r="AO518" s="30">
        <f t="shared" ref="AO518:AO581" si="105">VLOOKUP(IF(MOD(AC518,2)=0,AC518/2,(AC518+1)/2),B:F,5,FALSE)</f>
        <v>45859</v>
      </c>
      <c r="AP518" s="30">
        <f t="shared" ref="AP518:AP581" si="106">VLOOKUP(IF(MOD(AC518,2)=0,AC518/2,(AC518+1)/2),B:E,3,FALSE)</f>
        <v>3252</v>
      </c>
      <c r="AQ518" s="30">
        <f t="shared" ref="AQ518:AQ581" si="107">VLOOKUP(IF(MOD(AC518,2)=0,AC518/2,(AC518+1)/2),B:F,4,FALSE)</f>
        <v>1501</v>
      </c>
    </row>
    <row r="519" spans="29:43" x14ac:dyDescent="0.15">
      <c r="AC519" s="30">
        <v>10</v>
      </c>
      <c r="AD519" s="30">
        <v>10</v>
      </c>
      <c r="AE519" s="30">
        <v>2</v>
      </c>
      <c r="AF519" s="30">
        <v>8</v>
      </c>
      <c r="AG519" s="30">
        <f t="shared" si="99"/>
        <v>18510</v>
      </c>
      <c r="AH519" s="30">
        <f t="shared" si="100"/>
        <v>6170</v>
      </c>
      <c r="AI519" s="30">
        <f t="shared" si="101"/>
        <v>3085</v>
      </c>
      <c r="AK519" s="30">
        <f t="shared" si="102"/>
        <v>9.8220175626472486</v>
      </c>
      <c r="AL519" s="30">
        <f t="shared" si="103"/>
        <v>110.83832335329342</v>
      </c>
      <c r="AM519" s="30">
        <f t="shared" si="104"/>
        <v>5</v>
      </c>
      <c r="AO519" s="30">
        <f t="shared" si="105"/>
        <v>45859</v>
      </c>
      <c r="AP519" s="30">
        <f t="shared" si="106"/>
        <v>3252</v>
      </c>
      <c r="AQ519" s="30">
        <f t="shared" si="107"/>
        <v>1501</v>
      </c>
    </row>
    <row r="520" spans="29:43" x14ac:dyDescent="0.15">
      <c r="AC520" s="30">
        <v>10</v>
      </c>
      <c r="AD520" s="30">
        <v>10</v>
      </c>
      <c r="AE520" s="30">
        <v>2</v>
      </c>
      <c r="AF520" s="30">
        <v>9</v>
      </c>
      <c r="AG520" s="30">
        <f t="shared" si="99"/>
        <v>18570</v>
      </c>
      <c r="AH520" s="30">
        <f t="shared" si="100"/>
        <v>6190</v>
      </c>
      <c r="AI520" s="30">
        <f t="shared" si="101"/>
        <v>3095</v>
      </c>
      <c r="AK520" s="30">
        <f t="shared" si="102"/>
        <v>9.7801236937513334</v>
      </c>
      <c r="AL520" s="30">
        <f t="shared" si="103"/>
        <v>118.28025477707007</v>
      </c>
      <c r="AM520" s="30">
        <f t="shared" si="104"/>
        <v>5</v>
      </c>
      <c r="AO520" s="30">
        <f t="shared" si="105"/>
        <v>45859</v>
      </c>
      <c r="AP520" s="30">
        <f t="shared" si="106"/>
        <v>3252</v>
      </c>
      <c r="AQ520" s="30">
        <f t="shared" si="107"/>
        <v>1501</v>
      </c>
    </row>
    <row r="521" spans="29:43" x14ac:dyDescent="0.15">
      <c r="AC521" s="30">
        <v>10</v>
      </c>
      <c r="AD521" s="30">
        <v>10</v>
      </c>
      <c r="AE521" s="30">
        <v>2</v>
      </c>
      <c r="AF521" s="30">
        <v>10</v>
      </c>
      <c r="AG521" s="30">
        <f t="shared" si="99"/>
        <v>18630</v>
      </c>
      <c r="AH521" s="30">
        <f t="shared" si="100"/>
        <v>6210</v>
      </c>
      <c r="AI521" s="30">
        <f t="shared" si="101"/>
        <v>3105</v>
      </c>
      <c r="AK521" s="30">
        <f t="shared" si="102"/>
        <v>9.7385856869823737</v>
      </c>
      <c r="AL521" s="30">
        <f t="shared" si="103"/>
        <v>126.73469387755102</v>
      </c>
      <c r="AM521" s="30">
        <f t="shared" si="104"/>
        <v>5</v>
      </c>
      <c r="AO521" s="30">
        <f t="shared" si="105"/>
        <v>45859</v>
      </c>
      <c r="AP521" s="30">
        <f t="shared" si="106"/>
        <v>3252</v>
      </c>
      <c r="AQ521" s="30">
        <f t="shared" si="107"/>
        <v>1501</v>
      </c>
    </row>
    <row r="522" spans="29:43" x14ac:dyDescent="0.15">
      <c r="AC522" s="30">
        <v>10</v>
      </c>
      <c r="AD522" s="30">
        <v>10</v>
      </c>
      <c r="AE522" s="30">
        <v>3</v>
      </c>
      <c r="AF522" s="30">
        <v>0</v>
      </c>
      <c r="AG522" s="30">
        <f t="shared" si="99"/>
        <v>22110</v>
      </c>
      <c r="AH522" s="30">
        <f t="shared" si="100"/>
        <v>7370</v>
      </c>
      <c r="AI522" s="30">
        <f t="shared" si="101"/>
        <v>3685</v>
      </c>
      <c r="AK522" s="30">
        <f t="shared" si="102"/>
        <v>7.8137672516612708</v>
      </c>
      <c r="AL522" s="30">
        <f t="shared" si="103"/>
        <v>-51.062355658198612</v>
      </c>
      <c r="AM522" s="30">
        <f t="shared" si="104"/>
        <v>5</v>
      </c>
      <c r="AO522" s="30">
        <f t="shared" si="105"/>
        <v>45859</v>
      </c>
      <c r="AP522" s="30">
        <f t="shared" si="106"/>
        <v>3252</v>
      </c>
      <c r="AQ522" s="30">
        <f t="shared" si="107"/>
        <v>1501</v>
      </c>
    </row>
    <row r="523" spans="29:43" x14ac:dyDescent="0.15">
      <c r="AC523" s="30">
        <v>10</v>
      </c>
      <c r="AD523" s="30">
        <v>10</v>
      </c>
      <c r="AE523" s="30">
        <v>3</v>
      </c>
      <c r="AF523" s="30">
        <v>1</v>
      </c>
      <c r="AG523" s="30">
        <f t="shared" si="99"/>
        <v>22200</v>
      </c>
      <c r="AH523" s="30">
        <f t="shared" si="100"/>
        <v>7400</v>
      </c>
      <c r="AI523" s="30">
        <f t="shared" si="101"/>
        <v>3700</v>
      </c>
      <c r="AK523" s="30">
        <f t="shared" si="102"/>
        <v>7.7740294965248351</v>
      </c>
      <c r="AL523" s="30">
        <f t="shared" si="103"/>
        <v>-49.553571428571431</v>
      </c>
      <c r="AM523" s="30">
        <f t="shared" si="104"/>
        <v>5</v>
      </c>
      <c r="AO523" s="30">
        <f t="shared" si="105"/>
        <v>45859</v>
      </c>
      <c r="AP523" s="30">
        <f t="shared" si="106"/>
        <v>3252</v>
      </c>
      <c r="AQ523" s="30">
        <f t="shared" si="107"/>
        <v>1501</v>
      </c>
    </row>
    <row r="524" spans="29:43" x14ac:dyDescent="0.15">
      <c r="AC524" s="30">
        <v>10</v>
      </c>
      <c r="AD524" s="30">
        <v>10</v>
      </c>
      <c r="AE524" s="30">
        <v>3</v>
      </c>
      <c r="AF524" s="30">
        <v>2</v>
      </c>
      <c r="AG524" s="30">
        <f t="shared" si="99"/>
        <v>22290</v>
      </c>
      <c r="AH524" s="30">
        <f t="shared" si="100"/>
        <v>7430</v>
      </c>
      <c r="AI524" s="30">
        <f t="shared" si="101"/>
        <v>3715</v>
      </c>
      <c r="AK524" s="30">
        <f t="shared" si="102"/>
        <v>7.7346938775510203</v>
      </c>
      <c r="AL524" s="30">
        <f t="shared" si="103"/>
        <v>-48.142548596112313</v>
      </c>
      <c r="AM524" s="30">
        <f t="shared" si="104"/>
        <v>5</v>
      </c>
      <c r="AO524" s="30">
        <f t="shared" si="105"/>
        <v>45859</v>
      </c>
      <c r="AP524" s="30">
        <f t="shared" si="106"/>
        <v>3252</v>
      </c>
      <c r="AQ524" s="30">
        <f t="shared" si="107"/>
        <v>1501</v>
      </c>
    </row>
    <row r="525" spans="29:43" x14ac:dyDescent="0.15">
      <c r="AC525" s="30">
        <v>10</v>
      </c>
      <c r="AD525" s="30">
        <v>10</v>
      </c>
      <c r="AE525" s="30">
        <v>3</v>
      </c>
      <c r="AF525" s="30">
        <v>3</v>
      </c>
      <c r="AG525" s="30">
        <f t="shared" si="99"/>
        <v>22380</v>
      </c>
      <c r="AH525" s="30">
        <f t="shared" si="100"/>
        <v>7460</v>
      </c>
      <c r="AI525" s="30">
        <f t="shared" si="101"/>
        <v>3730</v>
      </c>
      <c r="AK525" s="30">
        <f t="shared" si="102"/>
        <v>7.6957543211948316</v>
      </c>
      <c r="AL525" s="30">
        <f t="shared" si="103"/>
        <v>-46.820083682008367</v>
      </c>
      <c r="AM525" s="30">
        <f t="shared" si="104"/>
        <v>5</v>
      </c>
      <c r="AO525" s="30">
        <f t="shared" si="105"/>
        <v>45859</v>
      </c>
      <c r="AP525" s="30">
        <f t="shared" si="106"/>
        <v>3252</v>
      </c>
      <c r="AQ525" s="30">
        <f t="shared" si="107"/>
        <v>1501</v>
      </c>
    </row>
    <row r="526" spans="29:43" x14ac:dyDescent="0.15">
      <c r="AC526" s="30">
        <v>10</v>
      </c>
      <c r="AD526" s="30">
        <v>10</v>
      </c>
      <c r="AE526" s="30">
        <v>3</v>
      </c>
      <c r="AF526" s="30">
        <v>4</v>
      </c>
      <c r="AG526" s="30">
        <f t="shared" si="99"/>
        <v>22470</v>
      </c>
      <c r="AH526" s="30">
        <f t="shared" si="100"/>
        <v>7490</v>
      </c>
      <c r="AI526" s="30">
        <f t="shared" si="101"/>
        <v>3745</v>
      </c>
      <c r="AK526" s="30">
        <f t="shared" si="102"/>
        <v>7.6572048756052764</v>
      </c>
      <c r="AL526" s="30">
        <f t="shared" si="103"/>
        <v>-45.578093306288032</v>
      </c>
      <c r="AM526" s="30">
        <f t="shared" si="104"/>
        <v>5</v>
      </c>
      <c r="AO526" s="30">
        <f t="shared" si="105"/>
        <v>45859</v>
      </c>
      <c r="AP526" s="30">
        <f t="shared" si="106"/>
        <v>3252</v>
      </c>
      <c r="AQ526" s="30">
        <f t="shared" si="107"/>
        <v>1501</v>
      </c>
    </row>
    <row r="527" spans="29:43" x14ac:dyDescent="0.15">
      <c r="AC527" s="30">
        <v>10</v>
      </c>
      <c r="AD527" s="30">
        <v>10</v>
      </c>
      <c r="AE527" s="30">
        <v>3</v>
      </c>
      <c r="AF527" s="30">
        <v>5</v>
      </c>
      <c r="AG527" s="30">
        <f t="shared" si="99"/>
        <v>22560</v>
      </c>
      <c r="AH527" s="30">
        <f t="shared" si="100"/>
        <v>7520</v>
      </c>
      <c r="AI527" s="30">
        <f t="shared" si="101"/>
        <v>3760</v>
      </c>
      <c r="AK527" s="30">
        <f t="shared" si="102"/>
        <v>7.6190397075926235</v>
      </c>
      <c r="AL527" s="30">
        <f t="shared" si="103"/>
        <v>-44.409448818897637</v>
      </c>
      <c r="AM527" s="30">
        <f t="shared" si="104"/>
        <v>5</v>
      </c>
      <c r="AO527" s="30">
        <f t="shared" si="105"/>
        <v>45859</v>
      </c>
      <c r="AP527" s="30">
        <f t="shared" si="106"/>
        <v>3252</v>
      </c>
      <c r="AQ527" s="30">
        <f t="shared" si="107"/>
        <v>1501</v>
      </c>
    </row>
    <row r="528" spans="29:43" x14ac:dyDescent="0.15">
      <c r="AC528" s="30">
        <v>10</v>
      </c>
      <c r="AD528" s="30">
        <v>10</v>
      </c>
      <c r="AE528" s="30">
        <v>3</v>
      </c>
      <c r="AF528" s="30">
        <v>6</v>
      </c>
      <c r="AG528" s="30">
        <f t="shared" si="99"/>
        <v>22650</v>
      </c>
      <c r="AH528" s="30">
        <f t="shared" si="100"/>
        <v>7550</v>
      </c>
      <c r="AI528" s="30">
        <f t="shared" si="101"/>
        <v>3775</v>
      </c>
      <c r="AK528" s="30">
        <f t="shared" si="102"/>
        <v>7.5812530996858989</v>
      </c>
      <c r="AL528" s="30">
        <f t="shared" si="103"/>
        <v>-43.307839388145318</v>
      </c>
      <c r="AM528" s="30">
        <f t="shared" si="104"/>
        <v>5</v>
      </c>
      <c r="AO528" s="30">
        <f t="shared" si="105"/>
        <v>45859</v>
      </c>
      <c r="AP528" s="30">
        <f t="shared" si="106"/>
        <v>3252</v>
      </c>
      <c r="AQ528" s="30">
        <f t="shared" si="107"/>
        <v>1501</v>
      </c>
    </row>
    <row r="529" spans="29:43" x14ac:dyDescent="0.15">
      <c r="AC529" s="30">
        <v>10</v>
      </c>
      <c r="AD529" s="30">
        <v>10</v>
      </c>
      <c r="AE529" s="30">
        <v>3</v>
      </c>
      <c r="AF529" s="30">
        <v>7</v>
      </c>
      <c r="AG529" s="30">
        <f t="shared" si="99"/>
        <v>22740</v>
      </c>
      <c r="AH529" s="30">
        <f t="shared" si="100"/>
        <v>7580</v>
      </c>
      <c r="AI529" s="30">
        <f t="shared" si="101"/>
        <v>3790</v>
      </c>
      <c r="AK529" s="30">
        <f t="shared" si="102"/>
        <v>7.543839447277513</v>
      </c>
      <c r="AL529" s="30">
        <f t="shared" si="103"/>
        <v>-42.267657992565056</v>
      </c>
      <c r="AM529" s="30">
        <f t="shared" si="104"/>
        <v>5</v>
      </c>
      <c r="AO529" s="30">
        <f t="shared" si="105"/>
        <v>45859</v>
      </c>
      <c r="AP529" s="30">
        <f t="shared" si="106"/>
        <v>3252</v>
      </c>
      <c r="AQ529" s="30">
        <f t="shared" si="107"/>
        <v>1501</v>
      </c>
    </row>
    <row r="530" spans="29:43" x14ac:dyDescent="0.15">
      <c r="AC530" s="30">
        <v>10</v>
      </c>
      <c r="AD530" s="30">
        <v>10</v>
      </c>
      <c r="AE530" s="30">
        <v>3</v>
      </c>
      <c r="AF530" s="30">
        <v>8</v>
      </c>
      <c r="AG530" s="30">
        <f t="shared" si="99"/>
        <v>22830</v>
      </c>
      <c r="AH530" s="30">
        <f t="shared" si="100"/>
        <v>7610</v>
      </c>
      <c r="AI530" s="30">
        <f t="shared" si="101"/>
        <v>3805</v>
      </c>
      <c r="AK530" s="30">
        <f t="shared" si="102"/>
        <v>7.5067932558520214</v>
      </c>
      <c r="AL530" s="30">
        <f t="shared" si="103"/>
        <v>-41.283905967450274</v>
      </c>
      <c r="AM530" s="30">
        <f t="shared" si="104"/>
        <v>5</v>
      </c>
      <c r="AO530" s="30">
        <f t="shared" si="105"/>
        <v>45859</v>
      </c>
      <c r="AP530" s="30">
        <f t="shared" si="106"/>
        <v>3252</v>
      </c>
      <c r="AQ530" s="30">
        <f t="shared" si="107"/>
        <v>1501</v>
      </c>
    </row>
    <row r="531" spans="29:43" x14ac:dyDescent="0.15">
      <c r="AC531" s="30">
        <v>10</v>
      </c>
      <c r="AD531" s="30">
        <v>10</v>
      </c>
      <c r="AE531" s="30">
        <v>3</v>
      </c>
      <c r="AF531" s="30">
        <v>9</v>
      </c>
      <c r="AG531" s="30">
        <f t="shared" si="99"/>
        <v>22920</v>
      </c>
      <c r="AH531" s="30">
        <f t="shared" si="100"/>
        <v>7640</v>
      </c>
      <c r="AI531" s="30">
        <f t="shared" si="101"/>
        <v>3820</v>
      </c>
      <c r="AK531" s="30">
        <f t="shared" si="102"/>
        <v>7.4701091382961398</v>
      </c>
      <c r="AL531" s="30">
        <f t="shared" si="103"/>
        <v>-40.352112676056336</v>
      </c>
      <c r="AM531" s="30">
        <f t="shared" si="104"/>
        <v>5</v>
      </c>
      <c r="AO531" s="30">
        <f t="shared" si="105"/>
        <v>45859</v>
      </c>
      <c r="AP531" s="30">
        <f t="shared" si="106"/>
        <v>3252</v>
      </c>
      <c r="AQ531" s="30">
        <f t="shared" si="107"/>
        <v>1501</v>
      </c>
    </row>
    <row r="532" spans="29:43" x14ac:dyDescent="0.15">
      <c r="AC532" s="30">
        <v>10</v>
      </c>
      <c r="AD532" s="30">
        <v>10</v>
      </c>
      <c r="AE532" s="30">
        <v>3</v>
      </c>
      <c r="AF532" s="30">
        <v>10</v>
      </c>
      <c r="AG532" s="30">
        <f t="shared" si="99"/>
        <v>23010</v>
      </c>
      <c r="AH532" s="30">
        <f t="shared" si="100"/>
        <v>7670</v>
      </c>
      <c r="AI532" s="30">
        <f t="shared" si="101"/>
        <v>3835</v>
      </c>
      <c r="AK532" s="30">
        <f t="shared" si="102"/>
        <v>7.4337818122872426</v>
      </c>
      <c r="AL532" s="30">
        <f t="shared" si="103"/>
        <v>-39.468267581475132</v>
      </c>
      <c r="AM532" s="30">
        <f t="shared" si="104"/>
        <v>5</v>
      </c>
      <c r="AO532" s="30">
        <f t="shared" si="105"/>
        <v>45859</v>
      </c>
      <c r="AP532" s="30">
        <f t="shared" si="106"/>
        <v>3252</v>
      </c>
      <c r="AQ532" s="30">
        <f t="shared" si="107"/>
        <v>1501</v>
      </c>
    </row>
    <row r="533" spans="29:43" x14ac:dyDescent="0.15">
      <c r="AC533" s="30">
        <v>10</v>
      </c>
      <c r="AD533" s="30">
        <v>10</v>
      </c>
      <c r="AE533" s="30">
        <v>4</v>
      </c>
      <c r="AF533" s="30">
        <v>0</v>
      </c>
      <c r="AG533" s="30">
        <f t="shared" si="99"/>
        <v>26190</v>
      </c>
      <c r="AH533" s="30">
        <f t="shared" si="100"/>
        <v>8730</v>
      </c>
      <c r="AI533" s="30">
        <f t="shared" si="101"/>
        <v>4365</v>
      </c>
      <c r="AK533" s="30">
        <f t="shared" si="102"/>
        <v>6.343754322866233</v>
      </c>
      <c r="AL533" s="30">
        <f t="shared" si="103"/>
        <v>-23.530997304582211</v>
      </c>
      <c r="AM533" s="30">
        <f t="shared" si="104"/>
        <v>5</v>
      </c>
      <c r="AO533" s="30">
        <f t="shared" si="105"/>
        <v>45859</v>
      </c>
      <c r="AP533" s="30">
        <f t="shared" si="106"/>
        <v>3252</v>
      </c>
      <c r="AQ533" s="30">
        <f t="shared" si="107"/>
        <v>1501</v>
      </c>
    </row>
    <row r="534" spans="29:43" x14ac:dyDescent="0.15">
      <c r="AC534" s="30">
        <v>10</v>
      </c>
      <c r="AD534" s="30">
        <v>10</v>
      </c>
      <c r="AE534" s="30">
        <v>4</v>
      </c>
      <c r="AF534" s="30">
        <v>1</v>
      </c>
      <c r="AG534" s="30">
        <f t="shared" si="99"/>
        <v>26310</v>
      </c>
      <c r="AH534" s="30">
        <f t="shared" si="100"/>
        <v>8770</v>
      </c>
      <c r="AI534" s="30">
        <f t="shared" si="101"/>
        <v>4385</v>
      </c>
      <c r="AK534" s="30">
        <f t="shared" si="102"/>
        <v>6.308845783464025</v>
      </c>
      <c r="AL534" s="30">
        <f t="shared" si="103"/>
        <v>-23.221535745807589</v>
      </c>
      <c r="AM534" s="30">
        <f t="shared" si="104"/>
        <v>5</v>
      </c>
      <c r="AO534" s="30">
        <f t="shared" si="105"/>
        <v>45859</v>
      </c>
      <c r="AP534" s="30">
        <f t="shared" si="106"/>
        <v>3252</v>
      </c>
      <c r="AQ534" s="30">
        <f t="shared" si="107"/>
        <v>1501</v>
      </c>
    </row>
    <row r="535" spans="29:43" x14ac:dyDescent="0.15">
      <c r="AC535" s="30">
        <v>10</v>
      </c>
      <c r="AD535" s="30">
        <v>10</v>
      </c>
      <c r="AE535" s="30">
        <v>4</v>
      </c>
      <c r="AF535" s="30">
        <v>2</v>
      </c>
      <c r="AG535" s="30">
        <f t="shared" si="99"/>
        <v>26430</v>
      </c>
      <c r="AH535" s="30">
        <f t="shared" si="100"/>
        <v>8810</v>
      </c>
      <c r="AI535" s="30">
        <f t="shared" si="101"/>
        <v>4405</v>
      </c>
      <c r="AK535" s="30">
        <f t="shared" si="102"/>
        <v>6.2743193323300037</v>
      </c>
      <c r="AL535" s="30">
        <f t="shared" si="103"/>
        <v>-22.922810060711189</v>
      </c>
      <c r="AM535" s="30">
        <f t="shared" si="104"/>
        <v>5</v>
      </c>
      <c r="AO535" s="30">
        <f t="shared" si="105"/>
        <v>45859</v>
      </c>
      <c r="AP535" s="30">
        <f t="shared" si="106"/>
        <v>3252</v>
      </c>
      <c r="AQ535" s="30">
        <f t="shared" si="107"/>
        <v>1501</v>
      </c>
    </row>
    <row r="536" spans="29:43" x14ac:dyDescent="0.15">
      <c r="AC536" s="30">
        <v>10</v>
      </c>
      <c r="AD536" s="30">
        <v>10</v>
      </c>
      <c r="AE536" s="30">
        <v>4</v>
      </c>
      <c r="AF536" s="30">
        <v>3</v>
      </c>
      <c r="AG536" s="30">
        <f t="shared" si="99"/>
        <v>26550</v>
      </c>
      <c r="AH536" s="30">
        <f t="shared" si="100"/>
        <v>8850</v>
      </c>
      <c r="AI536" s="30">
        <f t="shared" si="101"/>
        <v>4425</v>
      </c>
      <c r="AK536" s="30">
        <f t="shared" si="102"/>
        <v>6.2401687304395157</v>
      </c>
      <c r="AL536" s="30">
        <f t="shared" si="103"/>
        <v>-22.634271099744247</v>
      </c>
      <c r="AM536" s="30">
        <f t="shared" si="104"/>
        <v>5</v>
      </c>
      <c r="AO536" s="30">
        <f t="shared" si="105"/>
        <v>45859</v>
      </c>
      <c r="AP536" s="30">
        <f t="shared" si="106"/>
        <v>3252</v>
      </c>
      <c r="AQ536" s="30">
        <f t="shared" si="107"/>
        <v>1501</v>
      </c>
    </row>
    <row r="537" spans="29:43" x14ac:dyDescent="0.15">
      <c r="AC537" s="30">
        <v>10</v>
      </c>
      <c r="AD537" s="30">
        <v>10</v>
      </c>
      <c r="AE537" s="30">
        <v>4</v>
      </c>
      <c r="AF537" s="30">
        <v>4</v>
      </c>
      <c r="AG537" s="30">
        <f t="shared" si="99"/>
        <v>26670</v>
      </c>
      <c r="AH537" s="30">
        <f t="shared" si="100"/>
        <v>8890</v>
      </c>
      <c r="AI537" s="30">
        <f t="shared" si="101"/>
        <v>4445</v>
      </c>
      <c r="AK537" s="30">
        <f t="shared" si="102"/>
        <v>6.2063878738665581</v>
      </c>
      <c r="AL537" s="30">
        <f t="shared" si="103"/>
        <v>-22.355406538139146</v>
      </c>
      <c r="AM537" s="30">
        <f t="shared" si="104"/>
        <v>5</v>
      </c>
      <c r="AO537" s="30">
        <f t="shared" si="105"/>
        <v>45859</v>
      </c>
      <c r="AP537" s="30">
        <f t="shared" si="106"/>
        <v>3252</v>
      </c>
      <c r="AQ537" s="30">
        <f t="shared" si="107"/>
        <v>1501</v>
      </c>
    </row>
    <row r="538" spans="29:43" x14ac:dyDescent="0.15">
      <c r="AC538" s="30">
        <v>10</v>
      </c>
      <c r="AD538" s="30">
        <v>10</v>
      </c>
      <c r="AE538" s="30">
        <v>4</v>
      </c>
      <c r="AF538" s="30">
        <v>5</v>
      </c>
      <c r="AG538" s="30">
        <f t="shared" si="99"/>
        <v>26790</v>
      </c>
      <c r="AH538" s="30">
        <f t="shared" si="100"/>
        <v>8930</v>
      </c>
      <c r="AI538" s="30">
        <f t="shared" si="101"/>
        <v>4465</v>
      </c>
      <c r="AK538" s="30">
        <f t="shared" si="102"/>
        <v>6.1729707901467226</v>
      </c>
      <c r="AL538" s="30">
        <f t="shared" si="103"/>
        <v>-22.085737840065953</v>
      </c>
      <c r="AM538" s="30">
        <f t="shared" si="104"/>
        <v>5</v>
      </c>
      <c r="AO538" s="30">
        <f t="shared" si="105"/>
        <v>45859</v>
      </c>
      <c r="AP538" s="30">
        <f t="shared" si="106"/>
        <v>3252</v>
      </c>
      <c r="AQ538" s="30">
        <f t="shared" si="107"/>
        <v>1501</v>
      </c>
    </row>
    <row r="539" spans="29:43" x14ac:dyDescent="0.15">
      <c r="AC539" s="30">
        <v>10</v>
      </c>
      <c r="AD539" s="30">
        <v>10</v>
      </c>
      <c r="AE539" s="30">
        <v>4</v>
      </c>
      <c r="AF539" s="30">
        <v>6</v>
      </c>
      <c r="AG539" s="30">
        <f t="shared" si="99"/>
        <v>26910</v>
      </c>
      <c r="AH539" s="30">
        <f t="shared" si="100"/>
        <v>8970</v>
      </c>
      <c r="AI539" s="30">
        <f t="shared" si="101"/>
        <v>4485</v>
      </c>
      <c r="AK539" s="30">
        <f t="shared" si="102"/>
        <v>6.139911634756996</v>
      </c>
      <c r="AL539" s="30">
        <f t="shared" si="103"/>
        <v>-21.824817518248175</v>
      </c>
      <c r="AM539" s="30">
        <f t="shared" si="104"/>
        <v>5</v>
      </c>
      <c r="AO539" s="30">
        <f t="shared" si="105"/>
        <v>45859</v>
      </c>
      <c r="AP539" s="30">
        <f t="shared" si="106"/>
        <v>3252</v>
      </c>
      <c r="AQ539" s="30">
        <f t="shared" si="107"/>
        <v>1501</v>
      </c>
    </row>
    <row r="540" spans="29:43" x14ac:dyDescent="0.15">
      <c r="AC540" s="30">
        <v>10</v>
      </c>
      <c r="AD540" s="30">
        <v>10</v>
      </c>
      <c r="AE540" s="30">
        <v>4</v>
      </c>
      <c r="AF540" s="30">
        <v>7</v>
      </c>
      <c r="AG540" s="30">
        <f t="shared" si="99"/>
        <v>27030</v>
      </c>
      <c r="AH540" s="30">
        <f t="shared" si="100"/>
        <v>9010</v>
      </c>
      <c r="AI540" s="30">
        <f t="shared" si="101"/>
        <v>4505</v>
      </c>
      <c r="AK540" s="30">
        <f t="shared" si="102"/>
        <v>6.1072046877080837</v>
      </c>
      <c r="AL540" s="30">
        <f t="shared" si="103"/>
        <v>-21.572226656025538</v>
      </c>
      <c r="AM540" s="30">
        <f t="shared" si="104"/>
        <v>5</v>
      </c>
      <c r="AO540" s="30">
        <f t="shared" si="105"/>
        <v>45859</v>
      </c>
      <c r="AP540" s="30">
        <f t="shared" si="106"/>
        <v>3252</v>
      </c>
      <c r="AQ540" s="30">
        <f t="shared" si="107"/>
        <v>1501</v>
      </c>
    </row>
    <row r="541" spans="29:43" x14ac:dyDescent="0.15">
      <c r="AC541" s="30">
        <v>10</v>
      </c>
      <c r="AD541" s="30">
        <v>10</v>
      </c>
      <c r="AE541" s="30">
        <v>4</v>
      </c>
      <c r="AF541" s="30">
        <v>8</v>
      </c>
      <c r="AG541" s="30">
        <f t="shared" si="99"/>
        <v>27150</v>
      </c>
      <c r="AH541" s="30">
        <f t="shared" si="100"/>
        <v>9050</v>
      </c>
      <c r="AI541" s="30">
        <f t="shared" si="101"/>
        <v>4525</v>
      </c>
      <c r="AK541" s="30">
        <f t="shared" si="102"/>
        <v>6.0748443502450655</v>
      </c>
      <c r="AL541" s="30">
        <f t="shared" si="103"/>
        <v>-21.327572663000787</v>
      </c>
      <c r="AM541" s="30">
        <f t="shared" si="104"/>
        <v>5</v>
      </c>
      <c r="AO541" s="30">
        <f t="shared" si="105"/>
        <v>45859</v>
      </c>
      <c r="AP541" s="30">
        <f t="shared" si="106"/>
        <v>3252</v>
      </c>
      <c r="AQ541" s="30">
        <f t="shared" si="107"/>
        <v>1501</v>
      </c>
    </row>
    <row r="542" spans="29:43" x14ac:dyDescent="0.15">
      <c r="AC542" s="30">
        <v>10</v>
      </c>
      <c r="AD542" s="30">
        <v>10</v>
      </c>
      <c r="AE542" s="30">
        <v>4</v>
      </c>
      <c r="AF542" s="30">
        <v>9</v>
      </c>
      <c r="AG542" s="30">
        <f t="shared" si="99"/>
        <v>27270</v>
      </c>
      <c r="AH542" s="30">
        <f t="shared" si="100"/>
        <v>9090</v>
      </c>
      <c r="AI542" s="30">
        <f t="shared" si="101"/>
        <v>4545</v>
      </c>
      <c r="AK542" s="30">
        <f t="shared" si="102"/>
        <v>6.0428251416523917</v>
      </c>
      <c r="AL542" s="30">
        <f t="shared" si="103"/>
        <v>-21.090487238979119</v>
      </c>
      <c r="AM542" s="30">
        <f t="shared" si="104"/>
        <v>5</v>
      </c>
      <c r="AO542" s="30">
        <f t="shared" si="105"/>
        <v>45859</v>
      </c>
      <c r="AP542" s="30">
        <f t="shared" si="106"/>
        <v>3252</v>
      </c>
      <c r="AQ542" s="30">
        <f t="shared" si="107"/>
        <v>1501</v>
      </c>
    </row>
    <row r="543" spans="29:43" x14ac:dyDescent="0.15">
      <c r="AC543" s="30">
        <v>10</v>
      </c>
      <c r="AD543" s="30">
        <v>10</v>
      </c>
      <c r="AE543" s="30">
        <v>4</v>
      </c>
      <c r="AF543" s="30">
        <v>10</v>
      </c>
      <c r="AG543" s="30">
        <f t="shared" si="99"/>
        <v>27390</v>
      </c>
      <c r="AH543" s="30">
        <f t="shared" si="100"/>
        <v>9130</v>
      </c>
      <c r="AI543" s="30">
        <f t="shared" si="101"/>
        <v>4565</v>
      </c>
      <c r="AK543" s="30">
        <f t="shared" si="102"/>
        <v>6.0111416961593918</v>
      </c>
      <c r="AL543" s="30">
        <f t="shared" si="103"/>
        <v>-20.860624523990861</v>
      </c>
      <c r="AM543" s="30">
        <f t="shared" si="104"/>
        <v>5</v>
      </c>
      <c r="AO543" s="30">
        <f t="shared" si="105"/>
        <v>45859</v>
      </c>
      <c r="AP543" s="30">
        <f t="shared" si="106"/>
        <v>3252</v>
      </c>
      <c r="AQ543" s="30">
        <f t="shared" si="107"/>
        <v>1501</v>
      </c>
    </row>
    <row r="544" spans="29:43" x14ac:dyDescent="0.15">
      <c r="AC544" s="30">
        <v>10</v>
      </c>
      <c r="AD544" s="30">
        <v>10</v>
      </c>
      <c r="AE544" s="30">
        <v>5</v>
      </c>
      <c r="AF544" s="30">
        <v>0</v>
      </c>
      <c r="AG544" s="30">
        <f t="shared" si="99"/>
        <v>30270</v>
      </c>
      <c r="AH544" s="30">
        <f t="shared" si="100"/>
        <v>10090</v>
      </c>
      <c r="AI544" s="30">
        <f t="shared" si="101"/>
        <v>5045</v>
      </c>
      <c r="AK544" s="30">
        <f t="shared" si="102"/>
        <v>5.3392711607870531</v>
      </c>
      <c r="AL544" s="30">
        <f t="shared" si="103"/>
        <v>-16.882320133853877</v>
      </c>
      <c r="AM544" s="30">
        <f t="shared" si="104"/>
        <v>5</v>
      </c>
      <c r="AO544" s="30">
        <f t="shared" si="105"/>
        <v>45859</v>
      </c>
      <c r="AP544" s="30">
        <f t="shared" si="106"/>
        <v>3252</v>
      </c>
      <c r="AQ544" s="30">
        <f t="shared" si="107"/>
        <v>1501</v>
      </c>
    </row>
    <row r="545" spans="29:43" x14ac:dyDescent="0.15">
      <c r="AC545" s="30">
        <v>10</v>
      </c>
      <c r="AD545" s="30">
        <v>10</v>
      </c>
      <c r="AE545" s="30">
        <v>5</v>
      </c>
      <c r="AF545" s="30">
        <v>1</v>
      </c>
      <c r="AG545" s="30">
        <f t="shared" si="99"/>
        <v>30420</v>
      </c>
      <c r="AH545" s="30">
        <f t="shared" si="100"/>
        <v>10140</v>
      </c>
      <c r="AI545" s="30">
        <f t="shared" si="101"/>
        <v>5070</v>
      </c>
      <c r="AK545" s="30">
        <f t="shared" si="102"/>
        <v>5.3083690241926149</v>
      </c>
      <c r="AL545" s="30">
        <f t="shared" si="103"/>
        <v>-16.732673267326732</v>
      </c>
      <c r="AM545" s="30">
        <f t="shared" si="104"/>
        <v>5</v>
      </c>
      <c r="AO545" s="30">
        <f t="shared" si="105"/>
        <v>45859</v>
      </c>
      <c r="AP545" s="30">
        <f t="shared" si="106"/>
        <v>3252</v>
      </c>
      <c r="AQ545" s="30">
        <f t="shared" si="107"/>
        <v>1501</v>
      </c>
    </row>
    <row r="546" spans="29:43" x14ac:dyDescent="0.15">
      <c r="AC546" s="30">
        <v>10</v>
      </c>
      <c r="AD546" s="30">
        <v>10</v>
      </c>
      <c r="AE546" s="30">
        <v>5</v>
      </c>
      <c r="AF546" s="30">
        <v>2</v>
      </c>
      <c r="AG546" s="30">
        <f t="shared" si="99"/>
        <v>30570</v>
      </c>
      <c r="AH546" s="30">
        <f t="shared" si="100"/>
        <v>10190</v>
      </c>
      <c r="AI546" s="30">
        <f t="shared" si="101"/>
        <v>5095</v>
      </c>
      <c r="AK546" s="30">
        <f t="shared" si="102"/>
        <v>5.2778225342386929</v>
      </c>
      <c r="AL546" s="30">
        <f t="shared" si="103"/>
        <v>-16.587086272381985</v>
      </c>
      <c r="AM546" s="30">
        <f t="shared" si="104"/>
        <v>5</v>
      </c>
      <c r="AO546" s="30">
        <f t="shared" si="105"/>
        <v>45859</v>
      </c>
      <c r="AP546" s="30">
        <f t="shared" si="106"/>
        <v>3252</v>
      </c>
      <c r="AQ546" s="30">
        <f t="shared" si="107"/>
        <v>1501</v>
      </c>
    </row>
    <row r="547" spans="29:43" x14ac:dyDescent="0.15">
      <c r="AC547" s="30">
        <v>10</v>
      </c>
      <c r="AD547" s="30">
        <v>10</v>
      </c>
      <c r="AE547" s="30">
        <v>5</v>
      </c>
      <c r="AF547" s="30">
        <v>3</v>
      </c>
      <c r="AG547" s="30">
        <f t="shared" si="99"/>
        <v>30720</v>
      </c>
      <c r="AH547" s="30">
        <f t="shared" si="100"/>
        <v>10240</v>
      </c>
      <c r="AI547" s="30">
        <f t="shared" si="101"/>
        <v>5120</v>
      </c>
      <c r="AK547" s="30">
        <f t="shared" si="102"/>
        <v>5.2476255864515391</v>
      </c>
      <c r="AL547" s="30">
        <f t="shared" si="103"/>
        <v>-16.445396145610278</v>
      </c>
      <c r="AM547" s="30">
        <f t="shared" si="104"/>
        <v>5</v>
      </c>
      <c r="AO547" s="30">
        <f t="shared" si="105"/>
        <v>45859</v>
      </c>
      <c r="AP547" s="30">
        <f t="shared" si="106"/>
        <v>3252</v>
      </c>
      <c r="AQ547" s="30">
        <f t="shared" si="107"/>
        <v>1501</v>
      </c>
    </row>
    <row r="548" spans="29:43" x14ac:dyDescent="0.15">
      <c r="AC548" s="30">
        <v>10</v>
      </c>
      <c r="AD548" s="30">
        <v>10</v>
      </c>
      <c r="AE548" s="30">
        <v>5</v>
      </c>
      <c r="AF548" s="30">
        <v>4</v>
      </c>
      <c r="AG548" s="30">
        <f t="shared" si="99"/>
        <v>30870</v>
      </c>
      <c r="AH548" s="30">
        <f t="shared" si="100"/>
        <v>10290</v>
      </c>
      <c r="AI548" s="30">
        <f t="shared" si="101"/>
        <v>5145</v>
      </c>
      <c r="AK548" s="30">
        <f t="shared" si="102"/>
        <v>5.2177722152690862</v>
      </c>
      <c r="AL548" s="30">
        <f t="shared" si="103"/>
        <v>-16.307448494453247</v>
      </c>
      <c r="AM548" s="30">
        <f t="shared" si="104"/>
        <v>5</v>
      </c>
      <c r="AO548" s="30">
        <f t="shared" si="105"/>
        <v>45859</v>
      </c>
      <c r="AP548" s="30">
        <f t="shared" si="106"/>
        <v>3252</v>
      </c>
      <c r="AQ548" s="30">
        <f t="shared" si="107"/>
        <v>1501</v>
      </c>
    </row>
    <row r="549" spans="29:43" x14ac:dyDescent="0.15">
      <c r="AC549" s="30">
        <v>10</v>
      </c>
      <c r="AD549" s="30">
        <v>10</v>
      </c>
      <c r="AE549" s="30">
        <v>5</v>
      </c>
      <c r="AF549" s="30">
        <v>5</v>
      </c>
      <c r="AG549" s="30">
        <f t="shared" si="99"/>
        <v>31020</v>
      </c>
      <c r="AH549" s="30">
        <f t="shared" si="100"/>
        <v>10340</v>
      </c>
      <c r="AI549" s="30">
        <f t="shared" si="101"/>
        <v>5170</v>
      </c>
      <c r="AK549" s="30">
        <f t="shared" si="102"/>
        <v>5.1882565901120037</v>
      </c>
      <c r="AL549" s="30">
        <f t="shared" si="103"/>
        <v>-16.173096976016684</v>
      </c>
      <c r="AM549" s="30">
        <f t="shared" si="104"/>
        <v>5</v>
      </c>
      <c r="AO549" s="30">
        <f t="shared" si="105"/>
        <v>45859</v>
      </c>
      <c r="AP549" s="30">
        <f t="shared" si="106"/>
        <v>3252</v>
      </c>
      <c r="AQ549" s="30">
        <f t="shared" si="107"/>
        <v>1501</v>
      </c>
    </row>
    <row r="550" spans="29:43" x14ac:dyDescent="0.15">
      <c r="AC550" s="30">
        <v>10</v>
      </c>
      <c r="AD550" s="30">
        <v>10</v>
      </c>
      <c r="AE550" s="30">
        <v>5</v>
      </c>
      <c r="AF550" s="30">
        <v>6</v>
      </c>
      <c r="AG550" s="30">
        <f t="shared" si="99"/>
        <v>31170</v>
      </c>
      <c r="AH550" s="30">
        <f t="shared" si="100"/>
        <v>10390</v>
      </c>
      <c r="AI550" s="30">
        <f t="shared" si="101"/>
        <v>5195</v>
      </c>
      <c r="AK550" s="30">
        <f t="shared" si="102"/>
        <v>5.1590730115873553</v>
      </c>
      <c r="AL550" s="30">
        <f t="shared" si="103"/>
        <v>-16.042202779207411</v>
      </c>
      <c r="AM550" s="30">
        <f t="shared" si="104"/>
        <v>5</v>
      </c>
      <c r="AO550" s="30">
        <f t="shared" si="105"/>
        <v>45859</v>
      </c>
      <c r="AP550" s="30">
        <f t="shared" si="106"/>
        <v>3252</v>
      </c>
      <c r="AQ550" s="30">
        <f t="shared" si="107"/>
        <v>1501</v>
      </c>
    </row>
    <row r="551" spans="29:43" x14ac:dyDescent="0.15">
      <c r="AC551" s="30">
        <v>10</v>
      </c>
      <c r="AD551" s="30">
        <v>10</v>
      </c>
      <c r="AE551" s="30">
        <v>5</v>
      </c>
      <c r="AF551" s="30">
        <v>7</v>
      </c>
      <c r="AG551" s="30">
        <f t="shared" si="99"/>
        <v>31320</v>
      </c>
      <c r="AH551" s="30">
        <f t="shared" si="100"/>
        <v>10440</v>
      </c>
      <c r="AI551" s="30">
        <f t="shared" si="101"/>
        <v>5220</v>
      </c>
      <c r="AK551" s="30">
        <f t="shared" si="102"/>
        <v>5.1302159078196663</v>
      </c>
      <c r="AL551" s="30">
        <f t="shared" si="103"/>
        <v>-15.914634146341463</v>
      </c>
      <c r="AM551" s="30">
        <f t="shared" si="104"/>
        <v>5</v>
      </c>
      <c r="AO551" s="30">
        <f t="shared" si="105"/>
        <v>45859</v>
      </c>
      <c r="AP551" s="30">
        <f t="shared" si="106"/>
        <v>3252</v>
      </c>
      <c r="AQ551" s="30">
        <f t="shared" si="107"/>
        <v>1501</v>
      </c>
    </row>
    <row r="552" spans="29:43" x14ac:dyDescent="0.15">
      <c r="AC552" s="30">
        <v>10</v>
      </c>
      <c r="AD552" s="30">
        <v>10</v>
      </c>
      <c r="AE552" s="30">
        <v>5</v>
      </c>
      <c r="AF552" s="30">
        <v>8</v>
      </c>
      <c r="AG552" s="30">
        <f t="shared" si="99"/>
        <v>31470</v>
      </c>
      <c r="AH552" s="30">
        <f t="shared" si="100"/>
        <v>10490</v>
      </c>
      <c r="AI552" s="30">
        <f t="shared" si="101"/>
        <v>5245</v>
      </c>
      <c r="AK552" s="30">
        <f t="shared" si="102"/>
        <v>5.1016798309044384</v>
      </c>
      <c r="AL552" s="30">
        <f t="shared" si="103"/>
        <v>-15.790265930757652</v>
      </c>
      <c r="AM552" s="30">
        <f t="shared" si="104"/>
        <v>5</v>
      </c>
      <c r="AO552" s="30">
        <f t="shared" si="105"/>
        <v>45859</v>
      </c>
      <c r="AP552" s="30">
        <f t="shared" si="106"/>
        <v>3252</v>
      </c>
      <c r="AQ552" s="30">
        <f t="shared" si="107"/>
        <v>1501</v>
      </c>
    </row>
    <row r="553" spans="29:43" x14ac:dyDescent="0.15">
      <c r="AC553" s="30">
        <v>10</v>
      </c>
      <c r="AD553" s="30">
        <v>10</v>
      </c>
      <c r="AE553" s="30">
        <v>5</v>
      </c>
      <c r="AF553" s="30">
        <v>9</v>
      </c>
      <c r="AG553" s="30">
        <f t="shared" si="99"/>
        <v>31620</v>
      </c>
      <c r="AH553" s="30">
        <f t="shared" si="100"/>
        <v>10540</v>
      </c>
      <c r="AI553" s="30">
        <f t="shared" si="101"/>
        <v>5270</v>
      </c>
      <c r="AK553" s="30">
        <f t="shared" si="102"/>
        <v>5.0734594534793676</v>
      </c>
      <c r="AL553" s="30">
        <f t="shared" si="103"/>
        <v>-15.668979187314173</v>
      </c>
      <c r="AM553" s="30">
        <f t="shared" si="104"/>
        <v>5</v>
      </c>
      <c r="AO553" s="30">
        <f t="shared" si="105"/>
        <v>45859</v>
      </c>
      <c r="AP553" s="30">
        <f t="shared" si="106"/>
        <v>3252</v>
      </c>
      <c r="AQ553" s="30">
        <f t="shared" si="107"/>
        <v>1501</v>
      </c>
    </row>
    <row r="554" spans="29:43" x14ac:dyDescent="0.15">
      <c r="AC554" s="30">
        <v>10</v>
      </c>
      <c r="AD554" s="30">
        <v>10</v>
      </c>
      <c r="AE554" s="30">
        <v>5</v>
      </c>
      <c r="AF554" s="30">
        <v>10</v>
      </c>
      <c r="AG554" s="30">
        <f t="shared" si="99"/>
        <v>31770</v>
      </c>
      <c r="AH554" s="30">
        <f t="shared" si="100"/>
        <v>10590</v>
      </c>
      <c r="AI554" s="30">
        <f t="shared" si="101"/>
        <v>5295</v>
      </c>
      <c r="AK554" s="30">
        <f t="shared" si="102"/>
        <v>5.0455495654087361</v>
      </c>
      <c r="AL554" s="30">
        <f t="shared" si="103"/>
        <v>-15.550660792951541</v>
      </c>
      <c r="AM554" s="30">
        <f t="shared" si="104"/>
        <v>5</v>
      </c>
      <c r="AO554" s="30">
        <f t="shared" si="105"/>
        <v>45859</v>
      </c>
      <c r="AP554" s="30">
        <f t="shared" si="106"/>
        <v>3252</v>
      </c>
      <c r="AQ554" s="30">
        <f t="shared" si="107"/>
        <v>1501</v>
      </c>
    </row>
    <row r="555" spans="29:43" x14ac:dyDescent="0.15">
      <c r="AC555" s="30">
        <v>11</v>
      </c>
      <c r="AD555" s="30">
        <v>11</v>
      </c>
      <c r="AE555" s="30">
        <v>1</v>
      </c>
      <c r="AF555" s="30">
        <v>0</v>
      </c>
      <c r="AG555" s="30">
        <f t="shared" si="99"/>
        <v>14550</v>
      </c>
      <c r="AH555" s="30">
        <f t="shared" si="100"/>
        <v>4850</v>
      </c>
      <c r="AI555" s="30">
        <f t="shared" si="101"/>
        <v>2425</v>
      </c>
      <c r="AK555" s="30">
        <f t="shared" si="102"/>
        <v>17.861084681255946</v>
      </c>
      <c r="AL555" s="30">
        <f t="shared" si="103"/>
        <v>11.358313817330211</v>
      </c>
      <c r="AM555" s="30">
        <f t="shared" si="104"/>
        <v>6</v>
      </c>
      <c r="AO555" s="30">
        <f t="shared" si="105"/>
        <v>56316</v>
      </c>
      <c r="AP555" s="30">
        <f t="shared" si="106"/>
        <v>3706</v>
      </c>
      <c r="AQ555" s="30">
        <f t="shared" si="107"/>
        <v>1697</v>
      </c>
    </row>
    <row r="556" spans="29:43" x14ac:dyDescent="0.15">
      <c r="AC556" s="30">
        <v>11</v>
      </c>
      <c r="AD556" s="30">
        <v>11</v>
      </c>
      <c r="AE556" s="30">
        <v>1</v>
      </c>
      <c r="AF556" s="30">
        <v>1</v>
      </c>
      <c r="AG556" s="30">
        <f t="shared" si="99"/>
        <v>14580</v>
      </c>
      <c r="AH556" s="30">
        <f t="shared" si="100"/>
        <v>4860</v>
      </c>
      <c r="AI556" s="30">
        <f t="shared" si="101"/>
        <v>2430</v>
      </c>
      <c r="AK556" s="30">
        <f t="shared" si="102"/>
        <v>17.804615871008536</v>
      </c>
      <c r="AL556" s="30">
        <f t="shared" si="103"/>
        <v>11.426332288401253</v>
      </c>
      <c r="AM556" s="30">
        <f t="shared" si="104"/>
        <v>6</v>
      </c>
      <c r="AO556" s="30">
        <f t="shared" si="105"/>
        <v>56316</v>
      </c>
      <c r="AP556" s="30">
        <f t="shared" si="106"/>
        <v>3706</v>
      </c>
      <c r="AQ556" s="30">
        <f t="shared" si="107"/>
        <v>1697</v>
      </c>
    </row>
    <row r="557" spans="29:43" x14ac:dyDescent="0.15">
      <c r="AC557" s="30">
        <v>11</v>
      </c>
      <c r="AD557" s="30">
        <v>11</v>
      </c>
      <c r="AE557" s="30">
        <v>1</v>
      </c>
      <c r="AF557" s="30">
        <v>2</v>
      </c>
      <c r="AG557" s="30">
        <f t="shared" si="99"/>
        <v>14610</v>
      </c>
      <c r="AH557" s="30">
        <f t="shared" si="100"/>
        <v>4870</v>
      </c>
      <c r="AI557" s="30">
        <f t="shared" si="101"/>
        <v>2435</v>
      </c>
      <c r="AK557" s="30">
        <f t="shared" si="102"/>
        <v>17.748502994011975</v>
      </c>
      <c r="AL557" s="30">
        <f t="shared" si="103"/>
        <v>11.494885916601101</v>
      </c>
      <c r="AM557" s="30">
        <f t="shared" si="104"/>
        <v>6</v>
      </c>
      <c r="AO557" s="30">
        <f t="shared" si="105"/>
        <v>56316</v>
      </c>
      <c r="AP557" s="30">
        <f t="shared" si="106"/>
        <v>3706</v>
      </c>
      <c r="AQ557" s="30">
        <f t="shared" si="107"/>
        <v>1697</v>
      </c>
    </row>
    <row r="558" spans="29:43" x14ac:dyDescent="0.15">
      <c r="AC558" s="30">
        <v>11</v>
      </c>
      <c r="AD558" s="30">
        <v>11</v>
      </c>
      <c r="AE558" s="30">
        <v>1</v>
      </c>
      <c r="AF558" s="30">
        <v>3</v>
      </c>
      <c r="AG558" s="30">
        <f t="shared" si="99"/>
        <v>14640</v>
      </c>
      <c r="AH558" s="30">
        <f t="shared" si="100"/>
        <v>4880</v>
      </c>
      <c r="AI558" s="30">
        <f t="shared" si="101"/>
        <v>2440</v>
      </c>
      <c r="AK558" s="30">
        <f t="shared" si="102"/>
        <v>17.692742695570217</v>
      </c>
      <c r="AL558" s="30">
        <f t="shared" si="103"/>
        <v>11.563981042654028</v>
      </c>
      <c r="AM558" s="30">
        <f t="shared" si="104"/>
        <v>6</v>
      </c>
      <c r="AO558" s="30">
        <f t="shared" si="105"/>
        <v>56316</v>
      </c>
      <c r="AP558" s="30">
        <f t="shared" si="106"/>
        <v>3706</v>
      </c>
      <c r="AQ558" s="30">
        <f t="shared" si="107"/>
        <v>1697</v>
      </c>
    </row>
    <row r="559" spans="29:43" x14ac:dyDescent="0.15">
      <c r="AC559" s="30">
        <v>11</v>
      </c>
      <c r="AD559" s="30">
        <v>11</v>
      </c>
      <c r="AE559" s="30">
        <v>1</v>
      </c>
      <c r="AF559" s="30">
        <v>4</v>
      </c>
      <c r="AG559" s="30">
        <f t="shared" si="99"/>
        <v>14670</v>
      </c>
      <c r="AH559" s="30">
        <f t="shared" si="100"/>
        <v>4890</v>
      </c>
      <c r="AI559" s="30">
        <f t="shared" si="101"/>
        <v>2445</v>
      </c>
      <c r="AK559" s="30">
        <f t="shared" si="102"/>
        <v>17.637331663012841</v>
      </c>
      <c r="AL559" s="30">
        <f t="shared" si="103"/>
        <v>11.633624107850911</v>
      </c>
      <c r="AM559" s="30">
        <f t="shared" si="104"/>
        <v>6</v>
      </c>
      <c r="AO559" s="30">
        <f t="shared" si="105"/>
        <v>56316</v>
      </c>
      <c r="AP559" s="30">
        <f t="shared" si="106"/>
        <v>3706</v>
      </c>
      <c r="AQ559" s="30">
        <f t="shared" si="107"/>
        <v>1697</v>
      </c>
    </row>
    <row r="560" spans="29:43" x14ac:dyDescent="0.15">
      <c r="AC560" s="30">
        <v>11</v>
      </c>
      <c r="AD560" s="30">
        <v>11</v>
      </c>
      <c r="AE560" s="30">
        <v>1</v>
      </c>
      <c r="AF560" s="30">
        <v>5</v>
      </c>
      <c r="AG560" s="30">
        <f t="shared" si="99"/>
        <v>14700</v>
      </c>
      <c r="AH560" s="30">
        <f t="shared" si="100"/>
        <v>4900</v>
      </c>
      <c r="AI560" s="30">
        <f t="shared" si="101"/>
        <v>2450</v>
      </c>
      <c r="AK560" s="30">
        <f t="shared" si="102"/>
        <v>17.582266625039026</v>
      </c>
      <c r="AL560" s="30">
        <f t="shared" si="103"/>
        <v>11.703821656050955</v>
      </c>
      <c r="AM560" s="30">
        <f t="shared" si="104"/>
        <v>6</v>
      </c>
      <c r="AO560" s="30">
        <f t="shared" si="105"/>
        <v>56316</v>
      </c>
      <c r="AP560" s="30">
        <f t="shared" si="106"/>
        <v>3706</v>
      </c>
      <c r="AQ560" s="30">
        <f t="shared" si="107"/>
        <v>1697</v>
      </c>
    </row>
    <row r="561" spans="29:43" x14ac:dyDescent="0.15">
      <c r="AC561" s="30">
        <v>11</v>
      </c>
      <c r="AD561" s="30">
        <v>11</v>
      </c>
      <c r="AE561" s="30">
        <v>1</v>
      </c>
      <c r="AF561" s="30">
        <v>6</v>
      </c>
      <c r="AG561" s="30">
        <f t="shared" si="99"/>
        <v>14730</v>
      </c>
      <c r="AH561" s="30">
        <f t="shared" si="100"/>
        <v>4910</v>
      </c>
      <c r="AI561" s="30">
        <f t="shared" si="101"/>
        <v>2455</v>
      </c>
      <c r="AK561" s="30">
        <f t="shared" si="102"/>
        <v>17.527544351073765</v>
      </c>
      <c r="AL561" s="30">
        <f t="shared" si="103"/>
        <v>11.774580335731414</v>
      </c>
      <c r="AM561" s="30">
        <f t="shared" si="104"/>
        <v>6</v>
      </c>
      <c r="AO561" s="30">
        <f t="shared" si="105"/>
        <v>56316</v>
      </c>
      <c r="AP561" s="30">
        <f t="shared" si="106"/>
        <v>3706</v>
      </c>
      <c r="AQ561" s="30">
        <f t="shared" si="107"/>
        <v>1697</v>
      </c>
    </row>
    <row r="562" spans="29:43" x14ac:dyDescent="0.15">
      <c r="AC562" s="30">
        <v>11</v>
      </c>
      <c r="AD562" s="30">
        <v>11</v>
      </c>
      <c r="AE562" s="30">
        <v>1</v>
      </c>
      <c r="AF562" s="30">
        <v>7</v>
      </c>
      <c r="AG562" s="30">
        <f t="shared" si="99"/>
        <v>14760</v>
      </c>
      <c r="AH562" s="30">
        <f t="shared" si="100"/>
        <v>4920</v>
      </c>
      <c r="AI562" s="30">
        <f t="shared" si="101"/>
        <v>2460</v>
      </c>
      <c r="AK562" s="30">
        <f t="shared" si="102"/>
        <v>17.473161650636055</v>
      </c>
      <c r="AL562" s="30">
        <f t="shared" si="103"/>
        <v>11.845906902086677</v>
      </c>
      <c r="AM562" s="30">
        <f t="shared" si="104"/>
        <v>6</v>
      </c>
      <c r="AO562" s="30">
        <f t="shared" si="105"/>
        <v>56316</v>
      </c>
      <c r="AP562" s="30">
        <f t="shared" si="106"/>
        <v>3706</v>
      </c>
      <c r="AQ562" s="30">
        <f t="shared" si="107"/>
        <v>1697</v>
      </c>
    </row>
    <row r="563" spans="29:43" x14ac:dyDescent="0.15">
      <c r="AC563" s="30">
        <v>11</v>
      </c>
      <c r="AD563" s="30">
        <v>11</v>
      </c>
      <c r="AE563" s="30">
        <v>1</v>
      </c>
      <c r="AF563" s="30">
        <v>8</v>
      </c>
      <c r="AG563" s="30">
        <f t="shared" si="99"/>
        <v>14790</v>
      </c>
      <c r="AH563" s="30">
        <f t="shared" si="100"/>
        <v>4930</v>
      </c>
      <c r="AI563" s="30">
        <f t="shared" si="101"/>
        <v>2465</v>
      </c>
      <c r="AK563" s="30">
        <f t="shared" si="102"/>
        <v>17.419115372718839</v>
      </c>
      <c r="AL563" s="30">
        <f t="shared" si="103"/>
        <v>11.917808219178083</v>
      </c>
      <c r="AM563" s="30">
        <f t="shared" si="104"/>
        <v>6</v>
      </c>
      <c r="AO563" s="30">
        <f t="shared" si="105"/>
        <v>56316</v>
      </c>
      <c r="AP563" s="30">
        <f t="shared" si="106"/>
        <v>3706</v>
      </c>
      <c r="AQ563" s="30">
        <f t="shared" si="107"/>
        <v>1697</v>
      </c>
    </row>
    <row r="564" spans="29:43" x14ac:dyDescent="0.15">
      <c r="AC564" s="30">
        <v>11</v>
      </c>
      <c r="AD564" s="30">
        <v>11</v>
      </c>
      <c r="AE564" s="30">
        <v>1</v>
      </c>
      <c r="AF564" s="30">
        <v>9</v>
      </c>
      <c r="AG564" s="30">
        <f t="shared" si="99"/>
        <v>14820</v>
      </c>
      <c r="AH564" s="30">
        <f t="shared" si="100"/>
        <v>4940</v>
      </c>
      <c r="AI564" s="30">
        <f t="shared" si="101"/>
        <v>2470</v>
      </c>
      <c r="AK564" s="30">
        <f t="shared" si="102"/>
        <v>17.36540240518039</v>
      </c>
      <c r="AL564" s="30">
        <f t="shared" si="103"/>
        <v>11.990291262135923</v>
      </c>
      <c r="AM564" s="30">
        <f t="shared" si="104"/>
        <v>6</v>
      </c>
      <c r="AO564" s="30">
        <f t="shared" si="105"/>
        <v>56316</v>
      </c>
      <c r="AP564" s="30">
        <f t="shared" si="106"/>
        <v>3706</v>
      </c>
      <c r="AQ564" s="30">
        <f t="shared" si="107"/>
        <v>1697</v>
      </c>
    </row>
    <row r="565" spans="29:43" x14ac:dyDescent="0.15">
      <c r="AC565" s="30">
        <v>11</v>
      </c>
      <c r="AD565" s="30">
        <v>11</v>
      </c>
      <c r="AE565" s="30">
        <v>1</v>
      </c>
      <c r="AF565" s="30">
        <v>10</v>
      </c>
      <c r="AG565" s="30">
        <f t="shared" si="99"/>
        <v>14850</v>
      </c>
      <c r="AH565" s="30">
        <f t="shared" si="100"/>
        <v>4950</v>
      </c>
      <c r="AI565" s="30">
        <f t="shared" si="101"/>
        <v>2475</v>
      </c>
      <c r="AK565" s="30">
        <f t="shared" si="102"/>
        <v>17.312019674146942</v>
      </c>
      <c r="AL565" s="30">
        <f t="shared" si="103"/>
        <v>12.06336311941511</v>
      </c>
      <c r="AM565" s="30">
        <f t="shared" si="104"/>
        <v>6</v>
      </c>
      <c r="AO565" s="30">
        <f t="shared" si="105"/>
        <v>56316</v>
      </c>
      <c r="AP565" s="30">
        <f t="shared" si="106"/>
        <v>3706</v>
      </c>
      <c r="AQ565" s="30">
        <f t="shared" si="107"/>
        <v>1697</v>
      </c>
    </row>
    <row r="566" spans="29:43" x14ac:dyDescent="0.15">
      <c r="AC566" s="30">
        <v>11</v>
      </c>
      <c r="AD566" s="30">
        <v>11</v>
      </c>
      <c r="AE566" s="30">
        <v>2</v>
      </c>
      <c r="AF566" s="30">
        <v>0</v>
      </c>
      <c r="AG566" s="30">
        <f t="shared" si="99"/>
        <v>19050</v>
      </c>
      <c r="AH566" s="30">
        <f t="shared" si="100"/>
        <v>6350</v>
      </c>
      <c r="AI566" s="30">
        <f t="shared" si="101"/>
        <v>3175</v>
      </c>
      <c r="AK566" s="30">
        <f t="shared" si="102"/>
        <v>12.103159252095422</v>
      </c>
      <c r="AL566" s="30">
        <f t="shared" si="103"/>
        <v>35.875706214689266</v>
      </c>
      <c r="AM566" s="30">
        <f t="shared" si="104"/>
        <v>6</v>
      </c>
      <c r="AO566" s="30">
        <f t="shared" si="105"/>
        <v>56316</v>
      </c>
      <c r="AP566" s="30">
        <f t="shared" si="106"/>
        <v>3706</v>
      </c>
      <c r="AQ566" s="30">
        <f t="shared" si="107"/>
        <v>1697</v>
      </c>
    </row>
    <row r="567" spans="29:43" x14ac:dyDescent="0.15">
      <c r="AC567" s="30">
        <v>11</v>
      </c>
      <c r="AD567" s="30">
        <v>11</v>
      </c>
      <c r="AE567" s="30">
        <v>2</v>
      </c>
      <c r="AF567" s="30">
        <v>1</v>
      </c>
      <c r="AG567" s="30">
        <f t="shared" si="99"/>
        <v>19110</v>
      </c>
      <c r="AH567" s="30">
        <f t="shared" si="100"/>
        <v>6370</v>
      </c>
      <c r="AI567" s="30">
        <f t="shared" si="101"/>
        <v>3185</v>
      </c>
      <c r="AK567" s="30">
        <f t="shared" si="102"/>
        <v>12.051358870104858</v>
      </c>
      <c r="AL567" s="30">
        <f t="shared" si="103"/>
        <v>36.67946257197697</v>
      </c>
      <c r="AM567" s="30">
        <f t="shared" si="104"/>
        <v>6</v>
      </c>
      <c r="AO567" s="30">
        <f t="shared" si="105"/>
        <v>56316</v>
      </c>
      <c r="AP567" s="30">
        <f t="shared" si="106"/>
        <v>3706</v>
      </c>
      <c r="AQ567" s="30">
        <f t="shared" si="107"/>
        <v>1697</v>
      </c>
    </row>
    <row r="568" spans="29:43" x14ac:dyDescent="0.15">
      <c r="AC568" s="30">
        <v>11</v>
      </c>
      <c r="AD568" s="30">
        <v>11</v>
      </c>
      <c r="AE568" s="30">
        <v>2</v>
      </c>
      <c r="AF568" s="30">
        <v>2</v>
      </c>
      <c r="AG568" s="30">
        <f t="shared" si="99"/>
        <v>19170</v>
      </c>
      <c r="AH568" s="30">
        <f t="shared" si="100"/>
        <v>6390</v>
      </c>
      <c r="AI568" s="30">
        <f t="shared" si="101"/>
        <v>3195</v>
      </c>
      <c r="AK568" s="30">
        <f t="shared" si="102"/>
        <v>12</v>
      </c>
      <c r="AL568" s="30">
        <f t="shared" si="103"/>
        <v>37.514677103718199</v>
      </c>
      <c r="AM568" s="30">
        <f t="shared" si="104"/>
        <v>6</v>
      </c>
      <c r="AO568" s="30">
        <f t="shared" si="105"/>
        <v>56316</v>
      </c>
      <c r="AP568" s="30">
        <f t="shared" si="106"/>
        <v>3706</v>
      </c>
      <c r="AQ568" s="30">
        <f t="shared" si="107"/>
        <v>1697</v>
      </c>
    </row>
    <row r="569" spans="29:43" x14ac:dyDescent="0.15">
      <c r="AC569" s="30">
        <v>11</v>
      </c>
      <c r="AD569" s="30">
        <v>11</v>
      </c>
      <c r="AE569" s="30">
        <v>2</v>
      </c>
      <c r="AF569" s="30">
        <v>3</v>
      </c>
      <c r="AG569" s="30">
        <f t="shared" si="99"/>
        <v>19230</v>
      </c>
      <c r="AH569" s="30">
        <f t="shared" si="100"/>
        <v>6410</v>
      </c>
      <c r="AI569" s="30">
        <f t="shared" si="101"/>
        <v>3205</v>
      </c>
      <c r="AK569" s="30">
        <f t="shared" si="102"/>
        <v>11.94907702100573</v>
      </c>
      <c r="AL569" s="30">
        <f t="shared" si="103"/>
        <v>38.383233532934135</v>
      </c>
      <c r="AM569" s="30">
        <f t="shared" si="104"/>
        <v>6</v>
      </c>
      <c r="AO569" s="30">
        <f t="shared" si="105"/>
        <v>56316</v>
      </c>
      <c r="AP569" s="30">
        <f t="shared" si="106"/>
        <v>3706</v>
      </c>
      <c r="AQ569" s="30">
        <f t="shared" si="107"/>
        <v>1697</v>
      </c>
    </row>
    <row r="570" spans="29:43" x14ac:dyDescent="0.15">
      <c r="AC570" s="30">
        <v>11</v>
      </c>
      <c r="AD570" s="30">
        <v>11</v>
      </c>
      <c r="AE570" s="30">
        <v>2</v>
      </c>
      <c r="AF570" s="30">
        <v>4</v>
      </c>
      <c r="AG570" s="30">
        <f t="shared" si="99"/>
        <v>19290</v>
      </c>
      <c r="AH570" s="30">
        <f t="shared" si="100"/>
        <v>6430</v>
      </c>
      <c r="AI570" s="30">
        <f t="shared" si="101"/>
        <v>3215</v>
      </c>
      <c r="AK570" s="30">
        <f t="shared" si="102"/>
        <v>11.898584407352631</v>
      </c>
      <c r="AL570" s="30">
        <f t="shared" si="103"/>
        <v>39.287169042769854</v>
      </c>
      <c r="AM570" s="30">
        <f t="shared" si="104"/>
        <v>6</v>
      </c>
      <c r="AO570" s="30">
        <f t="shared" si="105"/>
        <v>56316</v>
      </c>
      <c r="AP570" s="30">
        <f t="shared" si="106"/>
        <v>3706</v>
      </c>
      <c r="AQ570" s="30">
        <f t="shared" si="107"/>
        <v>1697</v>
      </c>
    </row>
    <row r="571" spans="29:43" x14ac:dyDescent="0.15">
      <c r="AC571" s="30">
        <v>11</v>
      </c>
      <c r="AD571" s="30">
        <v>11</v>
      </c>
      <c r="AE571" s="30">
        <v>2</v>
      </c>
      <c r="AF571" s="30">
        <v>5</v>
      </c>
      <c r="AG571" s="30">
        <f t="shared" si="99"/>
        <v>19350</v>
      </c>
      <c r="AH571" s="30">
        <f t="shared" si="100"/>
        <v>6450</v>
      </c>
      <c r="AI571" s="30">
        <f t="shared" si="101"/>
        <v>3225</v>
      </c>
      <c r="AK571" s="30">
        <f t="shared" si="102"/>
        <v>11.84851672627814</v>
      </c>
      <c r="AL571" s="30">
        <f t="shared" si="103"/>
        <v>40.228690228690226</v>
      </c>
      <c r="AM571" s="30">
        <f t="shared" si="104"/>
        <v>6</v>
      </c>
      <c r="AO571" s="30">
        <f t="shared" si="105"/>
        <v>56316</v>
      </c>
      <c r="AP571" s="30">
        <f t="shared" si="106"/>
        <v>3706</v>
      </c>
      <c r="AQ571" s="30">
        <f t="shared" si="107"/>
        <v>1697</v>
      </c>
    </row>
    <row r="572" spans="29:43" x14ac:dyDescent="0.15">
      <c r="AC572" s="30">
        <v>11</v>
      </c>
      <c r="AD572" s="30">
        <v>11</v>
      </c>
      <c r="AE572" s="30">
        <v>2</v>
      </c>
      <c r="AF572" s="30">
        <v>6</v>
      </c>
      <c r="AG572" s="30">
        <f t="shared" si="99"/>
        <v>19410</v>
      </c>
      <c r="AH572" s="30">
        <f t="shared" si="100"/>
        <v>6470</v>
      </c>
      <c r="AI572" s="30">
        <f t="shared" si="101"/>
        <v>3235</v>
      </c>
      <c r="AK572" s="30">
        <f t="shared" si="102"/>
        <v>11.798868636077938</v>
      </c>
      <c r="AL572" s="30">
        <f t="shared" si="103"/>
        <v>41.210191082802545</v>
      </c>
      <c r="AM572" s="30">
        <f t="shared" si="104"/>
        <v>6</v>
      </c>
      <c r="AO572" s="30">
        <f t="shared" si="105"/>
        <v>56316</v>
      </c>
      <c r="AP572" s="30">
        <f t="shared" si="106"/>
        <v>3706</v>
      </c>
      <c r="AQ572" s="30">
        <f t="shared" si="107"/>
        <v>1697</v>
      </c>
    </row>
    <row r="573" spans="29:43" x14ac:dyDescent="0.15">
      <c r="AC573" s="30">
        <v>11</v>
      </c>
      <c r="AD573" s="30">
        <v>11</v>
      </c>
      <c r="AE573" s="30">
        <v>2</v>
      </c>
      <c r="AF573" s="30">
        <v>7</v>
      </c>
      <c r="AG573" s="30">
        <f t="shared" si="99"/>
        <v>19470</v>
      </c>
      <c r="AH573" s="30">
        <f t="shared" si="100"/>
        <v>6490</v>
      </c>
      <c r="AI573" s="30">
        <f t="shared" si="101"/>
        <v>3245</v>
      </c>
      <c r="AK573" s="30">
        <f t="shared" si="102"/>
        <v>11.749634884206134</v>
      </c>
      <c r="AL573" s="30">
        <f t="shared" si="103"/>
        <v>42.23427331887202</v>
      </c>
      <c r="AM573" s="30">
        <f t="shared" si="104"/>
        <v>6</v>
      </c>
      <c r="AO573" s="30">
        <f t="shared" si="105"/>
        <v>56316</v>
      </c>
      <c r="AP573" s="30">
        <f t="shared" si="106"/>
        <v>3706</v>
      </c>
      <c r="AQ573" s="30">
        <f t="shared" si="107"/>
        <v>1697</v>
      </c>
    </row>
    <row r="574" spans="29:43" x14ac:dyDescent="0.15">
      <c r="AC574" s="30">
        <v>11</v>
      </c>
      <c r="AD574" s="30">
        <v>11</v>
      </c>
      <c r="AE574" s="30">
        <v>2</v>
      </c>
      <c r="AF574" s="30">
        <v>8</v>
      </c>
      <c r="AG574" s="30">
        <f t="shared" si="99"/>
        <v>19530</v>
      </c>
      <c r="AH574" s="30">
        <f t="shared" si="100"/>
        <v>6510</v>
      </c>
      <c r="AI574" s="30">
        <f t="shared" si="101"/>
        <v>3255</v>
      </c>
      <c r="AK574" s="30">
        <f t="shared" si="102"/>
        <v>11.700810305422813</v>
      </c>
      <c r="AL574" s="30">
        <f t="shared" si="103"/>
        <v>43.303769401330378</v>
      </c>
      <c r="AM574" s="30">
        <f t="shared" si="104"/>
        <v>6</v>
      </c>
      <c r="AO574" s="30">
        <f t="shared" si="105"/>
        <v>56316</v>
      </c>
      <c r="AP574" s="30">
        <f t="shared" si="106"/>
        <v>3706</v>
      </c>
      <c r="AQ574" s="30">
        <f t="shared" si="107"/>
        <v>1697</v>
      </c>
    </row>
    <row r="575" spans="29:43" x14ac:dyDescent="0.15">
      <c r="AC575" s="30">
        <v>11</v>
      </c>
      <c r="AD575" s="30">
        <v>11</v>
      </c>
      <c r="AE575" s="30">
        <v>2</v>
      </c>
      <c r="AF575" s="30">
        <v>9</v>
      </c>
      <c r="AG575" s="30">
        <f t="shared" si="99"/>
        <v>19590</v>
      </c>
      <c r="AH575" s="30">
        <f t="shared" si="100"/>
        <v>6530</v>
      </c>
      <c r="AI575" s="30">
        <f t="shared" si="101"/>
        <v>3265</v>
      </c>
      <c r="AK575" s="30">
        <f t="shared" si="102"/>
        <v>11.652389819987585</v>
      </c>
      <c r="AL575" s="30">
        <f t="shared" si="103"/>
        <v>44.42176870748299</v>
      </c>
      <c r="AM575" s="30">
        <f t="shared" si="104"/>
        <v>6</v>
      </c>
      <c r="AO575" s="30">
        <f t="shared" si="105"/>
        <v>56316</v>
      </c>
      <c r="AP575" s="30">
        <f t="shared" si="106"/>
        <v>3706</v>
      </c>
      <c r="AQ575" s="30">
        <f t="shared" si="107"/>
        <v>1697</v>
      </c>
    </row>
    <row r="576" spans="29:43" x14ac:dyDescent="0.15">
      <c r="AC576" s="30">
        <v>11</v>
      </c>
      <c r="AD576" s="30">
        <v>11</v>
      </c>
      <c r="AE576" s="30">
        <v>2</v>
      </c>
      <c r="AF576" s="30">
        <v>10</v>
      </c>
      <c r="AG576" s="30">
        <f t="shared" si="99"/>
        <v>19650</v>
      </c>
      <c r="AH576" s="30">
        <f t="shared" si="100"/>
        <v>6550</v>
      </c>
      <c r="AI576" s="30">
        <f t="shared" si="101"/>
        <v>3275</v>
      </c>
      <c r="AK576" s="30">
        <f t="shared" si="102"/>
        <v>11.604368431897795</v>
      </c>
      <c r="AL576" s="30">
        <f t="shared" si="103"/>
        <v>45.59164733178654</v>
      </c>
      <c r="AM576" s="30">
        <f t="shared" si="104"/>
        <v>6</v>
      </c>
      <c r="AO576" s="30">
        <f t="shared" si="105"/>
        <v>56316</v>
      </c>
      <c r="AP576" s="30">
        <f t="shared" si="106"/>
        <v>3706</v>
      </c>
      <c r="AQ576" s="30">
        <f t="shared" si="107"/>
        <v>1697</v>
      </c>
    </row>
    <row r="577" spans="29:43" x14ac:dyDescent="0.15">
      <c r="AC577" s="30">
        <v>11</v>
      </c>
      <c r="AD577" s="30">
        <v>11</v>
      </c>
      <c r="AE577" s="30">
        <v>3</v>
      </c>
      <c r="AF577" s="30">
        <v>0</v>
      </c>
      <c r="AG577" s="30">
        <f t="shared" si="99"/>
        <v>23550</v>
      </c>
      <c r="AH577" s="30">
        <f t="shared" si="100"/>
        <v>7850</v>
      </c>
      <c r="AI577" s="30">
        <f t="shared" si="101"/>
        <v>3925</v>
      </c>
      <c r="AK577" s="30">
        <f t="shared" si="102"/>
        <v>9.1526084836665049</v>
      </c>
      <c r="AL577" s="30">
        <f t="shared" si="103"/>
        <v>-107.53424657534246</v>
      </c>
      <c r="AM577" s="30">
        <f t="shared" si="104"/>
        <v>6</v>
      </c>
      <c r="AO577" s="30">
        <f t="shared" si="105"/>
        <v>56316</v>
      </c>
      <c r="AP577" s="30">
        <f t="shared" si="106"/>
        <v>3706</v>
      </c>
      <c r="AQ577" s="30">
        <f t="shared" si="107"/>
        <v>1697</v>
      </c>
    </row>
    <row r="578" spans="29:43" x14ac:dyDescent="0.15">
      <c r="AC578" s="30">
        <v>11</v>
      </c>
      <c r="AD578" s="30">
        <v>11</v>
      </c>
      <c r="AE578" s="30">
        <v>3</v>
      </c>
      <c r="AF578" s="30">
        <v>1</v>
      </c>
      <c r="AG578" s="30">
        <f t="shared" si="99"/>
        <v>23640</v>
      </c>
      <c r="AH578" s="30">
        <f t="shared" si="100"/>
        <v>7880</v>
      </c>
      <c r="AI578" s="30">
        <f t="shared" si="101"/>
        <v>3940</v>
      </c>
      <c r="AK578" s="30">
        <f t="shared" si="102"/>
        <v>9.1081999029597291</v>
      </c>
      <c r="AL578" s="30">
        <f t="shared" si="103"/>
        <v>-101.02564102564102</v>
      </c>
      <c r="AM578" s="30">
        <f t="shared" si="104"/>
        <v>6</v>
      </c>
      <c r="AO578" s="30">
        <f t="shared" si="105"/>
        <v>56316</v>
      </c>
      <c r="AP578" s="30">
        <f t="shared" si="106"/>
        <v>3706</v>
      </c>
      <c r="AQ578" s="30">
        <f t="shared" si="107"/>
        <v>1697</v>
      </c>
    </row>
    <row r="579" spans="29:43" x14ac:dyDescent="0.15">
      <c r="AC579" s="30">
        <v>11</v>
      </c>
      <c r="AD579" s="30">
        <v>11</v>
      </c>
      <c r="AE579" s="30">
        <v>3</v>
      </c>
      <c r="AF579" s="30">
        <v>2</v>
      </c>
      <c r="AG579" s="30">
        <f t="shared" si="99"/>
        <v>23730</v>
      </c>
      <c r="AH579" s="30">
        <f t="shared" si="100"/>
        <v>7910</v>
      </c>
      <c r="AI579" s="30">
        <f t="shared" si="101"/>
        <v>3955</v>
      </c>
      <c r="AK579" s="30">
        <f t="shared" si="102"/>
        <v>9.0642201834862384</v>
      </c>
      <c r="AL579" s="30">
        <f t="shared" si="103"/>
        <v>-95.301204819277103</v>
      </c>
      <c r="AM579" s="30">
        <f t="shared" si="104"/>
        <v>6</v>
      </c>
      <c r="AO579" s="30">
        <f t="shared" si="105"/>
        <v>56316</v>
      </c>
      <c r="AP579" s="30">
        <f t="shared" si="106"/>
        <v>3706</v>
      </c>
      <c r="AQ579" s="30">
        <f t="shared" si="107"/>
        <v>1697</v>
      </c>
    </row>
    <row r="580" spans="29:43" x14ac:dyDescent="0.15">
      <c r="AC580" s="30">
        <v>11</v>
      </c>
      <c r="AD580" s="30">
        <v>11</v>
      </c>
      <c r="AE580" s="30">
        <v>3</v>
      </c>
      <c r="AF580" s="30">
        <v>3</v>
      </c>
      <c r="AG580" s="30">
        <f t="shared" si="99"/>
        <v>23820</v>
      </c>
      <c r="AH580" s="30">
        <f t="shared" si="100"/>
        <v>7940</v>
      </c>
      <c r="AI580" s="30">
        <f t="shared" si="101"/>
        <v>3970</v>
      </c>
      <c r="AK580" s="30">
        <f t="shared" si="102"/>
        <v>9.0206631427198456</v>
      </c>
      <c r="AL580" s="30">
        <f t="shared" si="103"/>
        <v>-90.227272727272734</v>
      </c>
      <c r="AM580" s="30">
        <f t="shared" si="104"/>
        <v>6</v>
      </c>
      <c r="AO580" s="30">
        <f t="shared" si="105"/>
        <v>56316</v>
      </c>
      <c r="AP580" s="30">
        <f t="shared" si="106"/>
        <v>3706</v>
      </c>
      <c r="AQ580" s="30">
        <f t="shared" si="107"/>
        <v>1697</v>
      </c>
    </row>
    <row r="581" spans="29:43" x14ac:dyDescent="0.15">
      <c r="AC581" s="30">
        <v>11</v>
      </c>
      <c r="AD581" s="30">
        <v>11</v>
      </c>
      <c r="AE581" s="30">
        <v>3</v>
      </c>
      <c r="AF581" s="30">
        <v>4</v>
      </c>
      <c r="AG581" s="30">
        <f t="shared" si="99"/>
        <v>23910</v>
      </c>
      <c r="AH581" s="30">
        <f t="shared" si="100"/>
        <v>7970</v>
      </c>
      <c r="AI581" s="30">
        <f t="shared" si="101"/>
        <v>3985</v>
      </c>
      <c r="AK581" s="30">
        <f t="shared" si="102"/>
        <v>8.9775227164036338</v>
      </c>
      <c r="AL581" s="30">
        <f t="shared" si="103"/>
        <v>-85.6989247311828</v>
      </c>
      <c r="AM581" s="30">
        <f t="shared" si="104"/>
        <v>6</v>
      </c>
      <c r="AO581" s="30">
        <f t="shared" si="105"/>
        <v>56316</v>
      </c>
      <c r="AP581" s="30">
        <f t="shared" si="106"/>
        <v>3706</v>
      </c>
      <c r="AQ581" s="30">
        <f t="shared" si="107"/>
        <v>1697</v>
      </c>
    </row>
    <row r="582" spans="29:43" x14ac:dyDescent="0.15">
      <c r="AC582" s="30">
        <v>11</v>
      </c>
      <c r="AD582" s="30">
        <v>11</v>
      </c>
      <c r="AE582" s="30">
        <v>3</v>
      </c>
      <c r="AF582" s="30">
        <v>5</v>
      </c>
      <c r="AG582" s="30">
        <f t="shared" ref="AG582:AG645" si="108">1020+180*AC582+7050+AE582*(AD582*420-120)+AE582*AF582*30</f>
        <v>24000</v>
      </c>
      <c r="AH582" s="30">
        <f t="shared" ref="AH582:AH645" si="109">340+60*AC582+2350+AE582*(AD582*140-40)+AE582*AF582*10</f>
        <v>8000</v>
      </c>
      <c r="AI582" s="30">
        <f t="shared" ref="AI582:AI645" si="110">170+30*AC582+1175+AE582*(AD582*70-20)+AE582*AF582*5</f>
        <v>4000</v>
      </c>
      <c r="AK582" s="30">
        <f t="shared" ref="AK582:AK645" si="111">VLOOKUP(IF(MOD(AC582,2)=0,AC582/2,(AC582+1)/2),B:F,5,FALSE)/(AH582-VLOOKUP(IF(MOD(AC582,2)=0,AC582/2,(AC582+1)/2),B:F,4,FALSE))</f>
        <v>8.9347929557353645</v>
      </c>
      <c r="AL582" s="30">
        <f t="shared" ref="AL582:AL645" si="112">AG582/(VLOOKUP(IF(MOD(AC582,2)=0,AC582/2,(AC582+1)/2),B:F,3,FALSE)-AI582)</f>
        <v>-81.632653061224488</v>
      </c>
      <c r="AM582" s="30">
        <f t="shared" ref="AM582:AM645" si="113">IF(MOD(AC582,2)=0,AC582/2,(AC582+1)/2)</f>
        <v>6</v>
      </c>
      <c r="AO582" s="30">
        <f t="shared" ref="AO582:AO645" si="114">VLOOKUP(IF(MOD(AC582,2)=0,AC582/2,(AC582+1)/2),B:F,5,FALSE)</f>
        <v>56316</v>
      </c>
      <c r="AP582" s="30">
        <f t="shared" ref="AP582:AP645" si="115">VLOOKUP(IF(MOD(AC582,2)=0,AC582/2,(AC582+1)/2),B:E,3,FALSE)</f>
        <v>3706</v>
      </c>
      <c r="AQ582" s="30">
        <f t="shared" ref="AQ582:AQ645" si="116">VLOOKUP(IF(MOD(AC582,2)=0,AC582/2,(AC582+1)/2),B:F,4,FALSE)</f>
        <v>1697</v>
      </c>
    </row>
    <row r="583" spans="29:43" x14ac:dyDescent="0.15">
      <c r="AC583" s="30">
        <v>11</v>
      </c>
      <c r="AD583" s="30">
        <v>11</v>
      </c>
      <c r="AE583" s="30">
        <v>3</v>
      </c>
      <c r="AF583" s="30">
        <v>6</v>
      </c>
      <c r="AG583" s="30">
        <f t="shared" si="108"/>
        <v>24090</v>
      </c>
      <c r="AH583" s="30">
        <f t="shared" si="109"/>
        <v>8030</v>
      </c>
      <c r="AI583" s="30">
        <f t="shared" si="110"/>
        <v>4015</v>
      </c>
      <c r="AK583" s="30">
        <f t="shared" si="111"/>
        <v>8.8924680246328762</v>
      </c>
      <c r="AL583" s="30">
        <f t="shared" si="112"/>
        <v>-77.961165048543691</v>
      </c>
      <c r="AM583" s="30">
        <f t="shared" si="113"/>
        <v>6</v>
      </c>
      <c r="AO583" s="30">
        <f t="shared" si="114"/>
        <v>56316</v>
      </c>
      <c r="AP583" s="30">
        <f t="shared" si="115"/>
        <v>3706</v>
      </c>
      <c r="AQ583" s="30">
        <f t="shared" si="116"/>
        <v>1697</v>
      </c>
    </row>
    <row r="584" spans="29:43" x14ac:dyDescent="0.15">
      <c r="AC584" s="30">
        <v>11</v>
      </c>
      <c r="AD584" s="30">
        <v>11</v>
      </c>
      <c r="AE584" s="30">
        <v>3</v>
      </c>
      <c r="AF584" s="30">
        <v>7</v>
      </c>
      <c r="AG584" s="30">
        <f t="shared" si="108"/>
        <v>24180</v>
      </c>
      <c r="AH584" s="30">
        <f t="shared" si="109"/>
        <v>8060</v>
      </c>
      <c r="AI584" s="30">
        <f t="shared" si="110"/>
        <v>4030</v>
      </c>
      <c r="AK584" s="30">
        <f t="shared" si="111"/>
        <v>8.8505421970768499</v>
      </c>
      <c r="AL584" s="30">
        <f t="shared" si="112"/>
        <v>-74.629629629629633</v>
      </c>
      <c r="AM584" s="30">
        <f t="shared" si="113"/>
        <v>6</v>
      </c>
      <c r="AO584" s="30">
        <f t="shared" si="114"/>
        <v>56316</v>
      </c>
      <c r="AP584" s="30">
        <f t="shared" si="115"/>
        <v>3706</v>
      </c>
      <c r="AQ584" s="30">
        <f t="shared" si="116"/>
        <v>1697</v>
      </c>
    </row>
    <row r="585" spans="29:43" x14ac:dyDescent="0.15">
      <c r="AC585" s="30">
        <v>11</v>
      </c>
      <c r="AD585" s="30">
        <v>11</v>
      </c>
      <c r="AE585" s="30">
        <v>3</v>
      </c>
      <c r="AF585" s="30">
        <v>8</v>
      </c>
      <c r="AG585" s="30">
        <f t="shared" si="108"/>
        <v>24270</v>
      </c>
      <c r="AH585" s="30">
        <f t="shared" si="109"/>
        <v>8090</v>
      </c>
      <c r="AI585" s="30">
        <f t="shared" si="110"/>
        <v>4045</v>
      </c>
      <c r="AK585" s="30">
        <f t="shared" si="111"/>
        <v>8.8090098545283908</v>
      </c>
      <c r="AL585" s="30">
        <f t="shared" si="112"/>
        <v>-71.592920353982308</v>
      </c>
      <c r="AM585" s="30">
        <f t="shared" si="113"/>
        <v>6</v>
      </c>
      <c r="AO585" s="30">
        <f t="shared" si="114"/>
        <v>56316</v>
      </c>
      <c r="AP585" s="30">
        <f t="shared" si="115"/>
        <v>3706</v>
      </c>
      <c r="AQ585" s="30">
        <f t="shared" si="116"/>
        <v>1697</v>
      </c>
    </row>
    <row r="586" spans="29:43" x14ac:dyDescent="0.15">
      <c r="AC586" s="30">
        <v>11</v>
      </c>
      <c r="AD586" s="30">
        <v>11</v>
      </c>
      <c r="AE586" s="30">
        <v>3</v>
      </c>
      <c r="AF586" s="30">
        <v>9</v>
      </c>
      <c r="AG586" s="30">
        <f t="shared" si="108"/>
        <v>24360</v>
      </c>
      <c r="AH586" s="30">
        <f t="shared" si="109"/>
        <v>8120</v>
      </c>
      <c r="AI586" s="30">
        <f t="shared" si="110"/>
        <v>4060</v>
      </c>
      <c r="AK586" s="30">
        <f t="shared" si="111"/>
        <v>8.7678654834189622</v>
      </c>
      <c r="AL586" s="30">
        <f t="shared" si="112"/>
        <v>-68.813559322033896</v>
      </c>
      <c r="AM586" s="30">
        <f t="shared" si="113"/>
        <v>6</v>
      </c>
      <c r="AO586" s="30">
        <f t="shared" si="114"/>
        <v>56316</v>
      </c>
      <c r="AP586" s="30">
        <f t="shared" si="115"/>
        <v>3706</v>
      </c>
      <c r="AQ586" s="30">
        <f t="shared" si="116"/>
        <v>1697</v>
      </c>
    </row>
    <row r="587" spans="29:43" x14ac:dyDescent="0.15">
      <c r="AC587" s="30">
        <v>11</v>
      </c>
      <c r="AD587" s="30">
        <v>11</v>
      </c>
      <c r="AE587" s="30">
        <v>3</v>
      </c>
      <c r="AF587" s="30">
        <v>10</v>
      </c>
      <c r="AG587" s="30">
        <f t="shared" si="108"/>
        <v>24450</v>
      </c>
      <c r="AH587" s="30">
        <f t="shared" si="109"/>
        <v>8150</v>
      </c>
      <c r="AI587" s="30">
        <f t="shared" si="110"/>
        <v>4075</v>
      </c>
      <c r="AK587" s="30">
        <f t="shared" si="111"/>
        <v>8.727103672710367</v>
      </c>
      <c r="AL587" s="30">
        <f t="shared" si="112"/>
        <v>-66.260162601626021</v>
      </c>
      <c r="AM587" s="30">
        <f t="shared" si="113"/>
        <v>6</v>
      </c>
      <c r="AO587" s="30">
        <f t="shared" si="114"/>
        <v>56316</v>
      </c>
      <c r="AP587" s="30">
        <f t="shared" si="115"/>
        <v>3706</v>
      </c>
      <c r="AQ587" s="30">
        <f t="shared" si="116"/>
        <v>1697</v>
      </c>
    </row>
    <row r="588" spans="29:43" x14ac:dyDescent="0.15">
      <c r="AC588" s="30">
        <v>11</v>
      </c>
      <c r="AD588" s="30">
        <v>11</v>
      </c>
      <c r="AE588" s="30">
        <v>4</v>
      </c>
      <c r="AF588" s="30">
        <v>0</v>
      </c>
      <c r="AG588" s="30">
        <f t="shared" si="108"/>
        <v>28050</v>
      </c>
      <c r="AH588" s="30">
        <f t="shared" si="109"/>
        <v>9350</v>
      </c>
      <c r="AI588" s="30">
        <f t="shared" si="110"/>
        <v>4675</v>
      </c>
      <c r="AK588" s="30">
        <f t="shared" si="111"/>
        <v>7.3586828694629558</v>
      </c>
      <c r="AL588" s="30">
        <f t="shared" si="112"/>
        <v>-28.94736842105263</v>
      </c>
      <c r="AM588" s="30">
        <f t="shared" si="113"/>
        <v>6</v>
      </c>
      <c r="AO588" s="30">
        <f t="shared" si="114"/>
        <v>56316</v>
      </c>
      <c r="AP588" s="30">
        <f t="shared" si="115"/>
        <v>3706</v>
      </c>
      <c r="AQ588" s="30">
        <f t="shared" si="116"/>
        <v>1697</v>
      </c>
    </row>
    <row r="589" spans="29:43" x14ac:dyDescent="0.15">
      <c r="AC589" s="30">
        <v>11</v>
      </c>
      <c r="AD589" s="30">
        <v>11</v>
      </c>
      <c r="AE589" s="30">
        <v>4</v>
      </c>
      <c r="AF589" s="30">
        <v>1</v>
      </c>
      <c r="AG589" s="30">
        <f t="shared" si="108"/>
        <v>28170</v>
      </c>
      <c r="AH589" s="30">
        <f t="shared" si="109"/>
        <v>9390</v>
      </c>
      <c r="AI589" s="30">
        <f t="shared" si="110"/>
        <v>4695</v>
      </c>
      <c r="AK589" s="30">
        <f t="shared" si="111"/>
        <v>7.3204211620954114</v>
      </c>
      <c r="AL589" s="30">
        <f t="shared" si="112"/>
        <v>-28.483316481294235</v>
      </c>
      <c r="AM589" s="30">
        <f t="shared" si="113"/>
        <v>6</v>
      </c>
      <c r="AO589" s="30">
        <f t="shared" si="114"/>
        <v>56316</v>
      </c>
      <c r="AP589" s="30">
        <f t="shared" si="115"/>
        <v>3706</v>
      </c>
      <c r="AQ589" s="30">
        <f t="shared" si="116"/>
        <v>1697</v>
      </c>
    </row>
    <row r="590" spans="29:43" x14ac:dyDescent="0.15">
      <c r="AC590" s="30">
        <v>11</v>
      </c>
      <c r="AD590" s="30">
        <v>11</v>
      </c>
      <c r="AE590" s="30">
        <v>4</v>
      </c>
      <c r="AF590" s="30">
        <v>2</v>
      </c>
      <c r="AG590" s="30">
        <f t="shared" si="108"/>
        <v>28290</v>
      </c>
      <c r="AH590" s="30">
        <f t="shared" si="109"/>
        <v>9430</v>
      </c>
      <c r="AI590" s="30">
        <f t="shared" si="110"/>
        <v>4715</v>
      </c>
      <c r="AK590" s="30">
        <f t="shared" si="111"/>
        <v>7.2825552825552826</v>
      </c>
      <c r="AL590" s="30">
        <f t="shared" si="112"/>
        <v>-28.037661050545093</v>
      </c>
      <c r="AM590" s="30">
        <f t="shared" si="113"/>
        <v>6</v>
      </c>
      <c r="AO590" s="30">
        <f t="shared" si="114"/>
        <v>56316</v>
      </c>
      <c r="AP590" s="30">
        <f t="shared" si="115"/>
        <v>3706</v>
      </c>
      <c r="AQ590" s="30">
        <f t="shared" si="116"/>
        <v>1697</v>
      </c>
    </row>
    <row r="591" spans="29:43" x14ac:dyDescent="0.15">
      <c r="AC591" s="30">
        <v>11</v>
      </c>
      <c r="AD591" s="30">
        <v>11</v>
      </c>
      <c r="AE591" s="30">
        <v>4</v>
      </c>
      <c r="AF591" s="30">
        <v>3</v>
      </c>
      <c r="AG591" s="30">
        <f t="shared" si="108"/>
        <v>28410</v>
      </c>
      <c r="AH591" s="30">
        <f t="shared" si="109"/>
        <v>9470</v>
      </c>
      <c r="AI591" s="30">
        <f t="shared" si="110"/>
        <v>4735</v>
      </c>
      <c r="AK591" s="30">
        <f t="shared" si="111"/>
        <v>7.2450791200308764</v>
      </c>
      <c r="AL591" s="30">
        <f t="shared" si="112"/>
        <v>-27.609329446064141</v>
      </c>
      <c r="AM591" s="30">
        <f t="shared" si="113"/>
        <v>6</v>
      </c>
      <c r="AO591" s="30">
        <f t="shared" si="114"/>
        <v>56316</v>
      </c>
      <c r="AP591" s="30">
        <f t="shared" si="115"/>
        <v>3706</v>
      </c>
      <c r="AQ591" s="30">
        <f t="shared" si="116"/>
        <v>1697</v>
      </c>
    </row>
    <row r="592" spans="29:43" x14ac:dyDescent="0.15">
      <c r="AC592" s="30">
        <v>11</v>
      </c>
      <c r="AD592" s="30">
        <v>11</v>
      </c>
      <c r="AE592" s="30">
        <v>4</v>
      </c>
      <c r="AF592" s="30">
        <v>4</v>
      </c>
      <c r="AG592" s="30">
        <f t="shared" si="108"/>
        <v>28530</v>
      </c>
      <c r="AH592" s="30">
        <f t="shared" si="109"/>
        <v>9510</v>
      </c>
      <c r="AI592" s="30">
        <f t="shared" si="110"/>
        <v>4755</v>
      </c>
      <c r="AK592" s="30">
        <f t="shared" si="111"/>
        <v>7.2079866888519133</v>
      </c>
      <c r="AL592" s="30">
        <f t="shared" si="112"/>
        <v>-27.197330791229742</v>
      </c>
      <c r="AM592" s="30">
        <f t="shared" si="113"/>
        <v>6</v>
      </c>
      <c r="AO592" s="30">
        <f t="shared" si="114"/>
        <v>56316</v>
      </c>
      <c r="AP592" s="30">
        <f t="shared" si="115"/>
        <v>3706</v>
      </c>
      <c r="AQ592" s="30">
        <f t="shared" si="116"/>
        <v>1697</v>
      </c>
    </row>
    <row r="593" spans="29:43" x14ac:dyDescent="0.15">
      <c r="AC593" s="30">
        <v>11</v>
      </c>
      <c r="AD593" s="30">
        <v>11</v>
      </c>
      <c r="AE593" s="30">
        <v>4</v>
      </c>
      <c r="AF593" s="30">
        <v>5</v>
      </c>
      <c r="AG593" s="30">
        <f t="shared" si="108"/>
        <v>28650</v>
      </c>
      <c r="AH593" s="30">
        <f t="shared" si="109"/>
        <v>9550</v>
      </c>
      <c r="AI593" s="30">
        <f t="shared" si="110"/>
        <v>4775</v>
      </c>
      <c r="AK593" s="30">
        <f t="shared" si="111"/>
        <v>7.1712721253024325</v>
      </c>
      <c r="AL593" s="30">
        <f t="shared" si="112"/>
        <v>-26.800748362956032</v>
      </c>
      <c r="AM593" s="30">
        <f t="shared" si="113"/>
        <v>6</v>
      </c>
      <c r="AO593" s="30">
        <f t="shared" si="114"/>
        <v>56316</v>
      </c>
      <c r="AP593" s="30">
        <f t="shared" si="115"/>
        <v>3706</v>
      </c>
      <c r="AQ593" s="30">
        <f t="shared" si="116"/>
        <v>1697</v>
      </c>
    </row>
    <row r="594" spans="29:43" x14ac:dyDescent="0.15">
      <c r="AC594" s="30">
        <v>11</v>
      </c>
      <c r="AD594" s="30">
        <v>11</v>
      </c>
      <c r="AE594" s="30">
        <v>4</v>
      </c>
      <c r="AF594" s="30">
        <v>6</v>
      </c>
      <c r="AG594" s="30">
        <f t="shared" si="108"/>
        <v>28770</v>
      </c>
      <c r="AH594" s="30">
        <f t="shared" si="109"/>
        <v>9590</v>
      </c>
      <c r="AI594" s="30">
        <f t="shared" si="110"/>
        <v>4795</v>
      </c>
      <c r="AK594" s="30">
        <f t="shared" si="111"/>
        <v>7.1349296845305972</v>
      </c>
      <c r="AL594" s="30">
        <f t="shared" si="112"/>
        <v>-26.418732782369148</v>
      </c>
      <c r="AM594" s="30">
        <f t="shared" si="113"/>
        <v>6</v>
      </c>
      <c r="AO594" s="30">
        <f t="shared" si="114"/>
        <v>56316</v>
      </c>
      <c r="AP594" s="30">
        <f t="shared" si="115"/>
        <v>3706</v>
      </c>
      <c r="AQ594" s="30">
        <f t="shared" si="116"/>
        <v>1697</v>
      </c>
    </row>
    <row r="595" spans="29:43" x14ac:dyDescent="0.15">
      <c r="AC595" s="30">
        <v>11</v>
      </c>
      <c r="AD595" s="30">
        <v>11</v>
      </c>
      <c r="AE595" s="30">
        <v>4</v>
      </c>
      <c r="AF595" s="30">
        <v>7</v>
      </c>
      <c r="AG595" s="30">
        <f t="shared" si="108"/>
        <v>28890</v>
      </c>
      <c r="AH595" s="30">
        <f t="shared" si="109"/>
        <v>9630</v>
      </c>
      <c r="AI595" s="30">
        <f t="shared" si="110"/>
        <v>4815</v>
      </c>
      <c r="AK595" s="30">
        <f t="shared" si="111"/>
        <v>7.098953737551998</v>
      </c>
      <c r="AL595" s="30">
        <f t="shared" si="112"/>
        <v>-26.05049594229035</v>
      </c>
      <c r="AM595" s="30">
        <f t="shared" si="113"/>
        <v>6</v>
      </c>
      <c r="AO595" s="30">
        <f t="shared" si="114"/>
        <v>56316</v>
      </c>
      <c r="AP595" s="30">
        <f t="shared" si="115"/>
        <v>3706</v>
      </c>
      <c r="AQ595" s="30">
        <f t="shared" si="116"/>
        <v>1697</v>
      </c>
    </row>
    <row r="596" spans="29:43" x14ac:dyDescent="0.15">
      <c r="AC596" s="30">
        <v>11</v>
      </c>
      <c r="AD596" s="30">
        <v>11</v>
      </c>
      <c r="AE596" s="30">
        <v>4</v>
      </c>
      <c r="AF596" s="30">
        <v>8</v>
      </c>
      <c r="AG596" s="30">
        <f t="shared" si="108"/>
        <v>29010</v>
      </c>
      <c r="AH596" s="30">
        <f t="shared" si="109"/>
        <v>9670</v>
      </c>
      <c r="AI596" s="30">
        <f t="shared" si="110"/>
        <v>4835</v>
      </c>
      <c r="AK596" s="30">
        <f t="shared" si="111"/>
        <v>7.0633387683431579</v>
      </c>
      <c r="AL596" s="30">
        <f t="shared" si="112"/>
        <v>-25.695305580159435</v>
      </c>
      <c r="AM596" s="30">
        <f t="shared" si="113"/>
        <v>6</v>
      </c>
      <c r="AO596" s="30">
        <f t="shared" si="114"/>
        <v>56316</v>
      </c>
      <c r="AP596" s="30">
        <f t="shared" si="115"/>
        <v>3706</v>
      </c>
      <c r="AQ596" s="30">
        <f t="shared" si="116"/>
        <v>1697</v>
      </c>
    </row>
    <row r="597" spans="29:43" x14ac:dyDescent="0.15">
      <c r="AC597" s="30">
        <v>11</v>
      </c>
      <c r="AD597" s="30">
        <v>11</v>
      </c>
      <c r="AE597" s="30">
        <v>4</v>
      </c>
      <c r="AF597" s="30">
        <v>9</v>
      </c>
      <c r="AG597" s="30">
        <f t="shared" si="108"/>
        <v>29130</v>
      </c>
      <c r="AH597" s="30">
        <f t="shared" si="109"/>
        <v>9710</v>
      </c>
      <c r="AI597" s="30">
        <f t="shared" si="110"/>
        <v>4855</v>
      </c>
      <c r="AK597" s="30">
        <f t="shared" si="111"/>
        <v>7.0280793710220895</v>
      </c>
      <c r="AL597" s="30">
        <f t="shared" si="112"/>
        <v>-25.35248041775457</v>
      </c>
      <c r="AM597" s="30">
        <f t="shared" si="113"/>
        <v>6</v>
      </c>
      <c r="AO597" s="30">
        <f t="shared" si="114"/>
        <v>56316</v>
      </c>
      <c r="AP597" s="30">
        <f t="shared" si="115"/>
        <v>3706</v>
      </c>
      <c r="AQ597" s="30">
        <f t="shared" si="116"/>
        <v>1697</v>
      </c>
    </row>
    <row r="598" spans="29:43" x14ac:dyDescent="0.15">
      <c r="AC598" s="30">
        <v>11</v>
      </c>
      <c r="AD598" s="30">
        <v>11</v>
      </c>
      <c r="AE598" s="30">
        <v>4</v>
      </c>
      <c r="AF598" s="30">
        <v>10</v>
      </c>
      <c r="AG598" s="30">
        <f t="shared" si="108"/>
        <v>29250</v>
      </c>
      <c r="AH598" s="30">
        <f t="shared" si="109"/>
        <v>9750</v>
      </c>
      <c r="AI598" s="30">
        <f t="shared" si="110"/>
        <v>4875</v>
      </c>
      <c r="AK598" s="30">
        <f t="shared" si="111"/>
        <v>6.9931702471128769</v>
      </c>
      <c r="AL598" s="30">
        <f t="shared" si="112"/>
        <v>-25.021385799828913</v>
      </c>
      <c r="AM598" s="30">
        <f t="shared" si="113"/>
        <v>6</v>
      </c>
      <c r="AO598" s="30">
        <f t="shared" si="114"/>
        <v>56316</v>
      </c>
      <c r="AP598" s="30">
        <f t="shared" si="115"/>
        <v>3706</v>
      </c>
      <c r="AQ598" s="30">
        <f t="shared" si="116"/>
        <v>1697</v>
      </c>
    </row>
    <row r="599" spans="29:43" x14ac:dyDescent="0.15">
      <c r="AC599" s="30">
        <v>11</v>
      </c>
      <c r="AD599" s="30">
        <v>11</v>
      </c>
      <c r="AE599" s="30">
        <v>5</v>
      </c>
      <c r="AF599" s="30">
        <v>0</v>
      </c>
      <c r="AG599" s="30">
        <f t="shared" si="108"/>
        <v>32550</v>
      </c>
      <c r="AH599" s="30">
        <f t="shared" si="109"/>
        <v>10850</v>
      </c>
      <c r="AI599" s="30">
        <f t="shared" si="110"/>
        <v>5425</v>
      </c>
      <c r="AK599" s="30">
        <f t="shared" si="111"/>
        <v>6.1527368076040645</v>
      </c>
      <c r="AL599" s="30">
        <f t="shared" si="112"/>
        <v>-18.93542757417103</v>
      </c>
      <c r="AM599" s="30">
        <f t="shared" si="113"/>
        <v>6</v>
      </c>
      <c r="AO599" s="30">
        <f t="shared" si="114"/>
        <v>56316</v>
      </c>
      <c r="AP599" s="30">
        <f t="shared" si="115"/>
        <v>3706</v>
      </c>
      <c r="AQ599" s="30">
        <f t="shared" si="116"/>
        <v>1697</v>
      </c>
    </row>
    <row r="600" spans="29:43" x14ac:dyDescent="0.15">
      <c r="AC600" s="30">
        <v>11</v>
      </c>
      <c r="AD600" s="30">
        <v>11</v>
      </c>
      <c r="AE600" s="30">
        <v>5</v>
      </c>
      <c r="AF600" s="30">
        <v>1</v>
      </c>
      <c r="AG600" s="30">
        <f t="shared" si="108"/>
        <v>32700</v>
      </c>
      <c r="AH600" s="30">
        <f t="shared" si="109"/>
        <v>10900</v>
      </c>
      <c r="AI600" s="30">
        <f t="shared" si="110"/>
        <v>5450</v>
      </c>
      <c r="AK600" s="30">
        <f t="shared" si="111"/>
        <v>6.1193089210040208</v>
      </c>
      <c r="AL600" s="30">
        <f t="shared" si="112"/>
        <v>-18.75</v>
      </c>
      <c r="AM600" s="30">
        <f t="shared" si="113"/>
        <v>6</v>
      </c>
      <c r="AO600" s="30">
        <f t="shared" si="114"/>
        <v>56316</v>
      </c>
      <c r="AP600" s="30">
        <f t="shared" si="115"/>
        <v>3706</v>
      </c>
      <c r="AQ600" s="30">
        <f t="shared" si="116"/>
        <v>1697</v>
      </c>
    </row>
    <row r="601" spans="29:43" x14ac:dyDescent="0.15">
      <c r="AC601" s="30">
        <v>11</v>
      </c>
      <c r="AD601" s="30">
        <v>11</v>
      </c>
      <c r="AE601" s="30">
        <v>5</v>
      </c>
      <c r="AF601" s="30">
        <v>2</v>
      </c>
      <c r="AG601" s="30">
        <f t="shared" si="108"/>
        <v>32850</v>
      </c>
      <c r="AH601" s="30">
        <f t="shared" si="109"/>
        <v>10950</v>
      </c>
      <c r="AI601" s="30">
        <f t="shared" si="110"/>
        <v>5475</v>
      </c>
      <c r="AK601" s="30">
        <f t="shared" si="111"/>
        <v>6.0862422997946615</v>
      </c>
      <c r="AL601" s="30">
        <f t="shared" si="112"/>
        <v>-18.569813453928774</v>
      </c>
      <c r="AM601" s="30">
        <f t="shared" si="113"/>
        <v>6</v>
      </c>
      <c r="AO601" s="30">
        <f t="shared" si="114"/>
        <v>56316</v>
      </c>
      <c r="AP601" s="30">
        <f t="shared" si="115"/>
        <v>3706</v>
      </c>
      <c r="AQ601" s="30">
        <f t="shared" si="116"/>
        <v>1697</v>
      </c>
    </row>
    <row r="602" spans="29:43" x14ac:dyDescent="0.15">
      <c r="AC602" s="30">
        <v>11</v>
      </c>
      <c r="AD602" s="30">
        <v>11</v>
      </c>
      <c r="AE602" s="30">
        <v>5</v>
      </c>
      <c r="AF602" s="30">
        <v>3</v>
      </c>
      <c r="AG602" s="30">
        <f t="shared" si="108"/>
        <v>33000</v>
      </c>
      <c r="AH602" s="30">
        <f t="shared" si="109"/>
        <v>11000</v>
      </c>
      <c r="AI602" s="30">
        <f t="shared" si="110"/>
        <v>5500</v>
      </c>
      <c r="AK602" s="30">
        <f t="shared" si="111"/>
        <v>6.053531118993873</v>
      </c>
      <c r="AL602" s="30">
        <f t="shared" si="112"/>
        <v>-18.394648829431439</v>
      </c>
      <c r="AM602" s="30">
        <f t="shared" si="113"/>
        <v>6</v>
      </c>
      <c r="AO602" s="30">
        <f t="shared" si="114"/>
        <v>56316</v>
      </c>
      <c r="AP602" s="30">
        <f t="shared" si="115"/>
        <v>3706</v>
      </c>
      <c r="AQ602" s="30">
        <f t="shared" si="116"/>
        <v>1697</v>
      </c>
    </row>
    <row r="603" spans="29:43" x14ac:dyDescent="0.15">
      <c r="AC603" s="30">
        <v>11</v>
      </c>
      <c r="AD603" s="30">
        <v>11</v>
      </c>
      <c r="AE603" s="30">
        <v>5</v>
      </c>
      <c r="AF603" s="30">
        <v>4</v>
      </c>
      <c r="AG603" s="30">
        <f t="shared" si="108"/>
        <v>33150</v>
      </c>
      <c r="AH603" s="30">
        <f t="shared" si="109"/>
        <v>11050</v>
      </c>
      <c r="AI603" s="30">
        <f t="shared" si="110"/>
        <v>5525</v>
      </c>
      <c r="AK603" s="30">
        <f t="shared" si="111"/>
        <v>6.0211696781781248</v>
      </c>
      <c r="AL603" s="30">
        <f t="shared" si="112"/>
        <v>-18.22429906542056</v>
      </c>
      <c r="AM603" s="30">
        <f t="shared" si="113"/>
        <v>6</v>
      </c>
      <c r="AO603" s="30">
        <f t="shared" si="114"/>
        <v>56316</v>
      </c>
      <c r="AP603" s="30">
        <f t="shared" si="115"/>
        <v>3706</v>
      </c>
      <c r="AQ603" s="30">
        <f t="shared" si="116"/>
        <v>1697</v>
      </c>
    </row>
    <row r="604" spans="29:43" x14ac:dyDescent="0.15">
      <c r="AC604" s="30">
        <v>11</v>
      </c>
      <c r="AD604" s="30">
        <v>11</v>
      </c>
      <c r="AE604" s="30">
        <v>5</v>
      </c>
      <c r="AF604" s="30">
        <v>5</v>
      </c>
      <c r="AG604" s="30">
        <f t="shared" si="108"/>
        <v>33300</v>
      </c>
      <c r="AH604" s="30">
        <f t="shared" si="109"/>
        <v>11100</v>
      </c>
      <c r="AI604" s="30">
        <f t="shared" si="110"/>
        <v>5550</v>
      </c>
      <c r="AK604" s="30">
        <f t="shared" si="111"/>
        <v>5.9891523981707966</v>
      </c>
      <c r="AL604" s="30">
        <f t="shared" si="112"/>
        <v>-18.058568329718003</v>
      </c>
      <c r="AM604" s="30">
        <f t="shared" si="113"/>
        <v>6</v>
      </c>
      <c r="AO604" s="30">
        <f t="shared" si="114"/>
        <v>56316</v>
      </c>
      <c r="AP604" s="30">
        <f t="shared" si="115"/>
        <v>3706</v>
      </c>
      <c r="AQ604" s="30">
        <f t="shared" si="116"/>
        <v>1697</v>
      </c>
    </row>
    <row r="605" spans="29:43" x14ac:dyDescent="0.15">
      <c r="AC605" s="30">
        <v>11</v>
      </c>
      <c r="AD605" s="30">
        <v>11</v>
      </c>
      <c r="AE605" s="30">
        <v>5</v>
      </c>
      <c r="AF605" s="30">
        <v>6</v>
      </c>
      <c r="AG605" s="30">
        <f t="shared" si="108"/>
        <v>33450</v>
      </c>
      <c r="AH605" s="30">
        <f t="shared" si="109"/>
        <v>11150</v>
      </c>
      <c r="AI605" s="30">
        <f t="shared" si="110"/>
        <v>5575</v>
      </c>
      <c r="AK605" s="30">
        <f t="shared" si="111"/>
        <v>5.9574738178356075</v>
      </c>
      <c r="AL605" s="30">
        <f t="shared" si="112"/>
        <v>-17.897271268057786</v>
      </c>
      <c r="AM605" s="30">
        <f t="shared" si="113"/>
        <v>6</v>
      </c>
      <c r="AO605" s="30">
        <f t="shared" si="114"/>
        <v>56316</v>
      </c>
      <c r="AP605" s="30">
        <f t="shared" si="115"/>
        <v>3706</v>
      </c>
      <c r="AQ605" s="30">
        <f t="shared" si="116"/>
        <v>1697</v>
      </c>
    </row>
    <row r="606" spans="29:43" x14ac:dyDescent="0.15">
      <c r="AC606" s="30">
        <v>11</v>
      </c>
      <c r="AD606" s="30">
        <v>11</v>
      </c>
      <c r="AE606" s="30">
        <v>5</v>
      </c>
      <c r="AF606" s="30">
        <v>7</v>
      </c>
      <c r="AG606" s="30">
        <f t="shared" si="108"/>
        <v>33600</v>
      </c>
      <c r="AH606" s="30">
        <f t="shared" si="109"/>
        <v>11200</v>
      </c>
      <c r="AI606" s="30">
        <f t="shared" si="110"/>
        <v>5600</v>
      </c>
      <c r="AK606" s="30">
        <f t="shared" si="111"/>
        <v>5.9261285909712722</v>
      </c>
      <c r="AL606" s="30">
        <f t="shared" si="112"/>
        <v>-17.740232312565997</v>
      </c>
      <c r="AM606" s="30">
        <f t="shared" si="113"/>
        <v>6</v>
      </c>
      <c r="AO606" s="30">
        <f t="shared" si="114"/>
        <v>56316</v>
      </c>
      <c r="AP606" s="30">
        <f t="shared" si="115"/>
        <v>3706</v>
      </c>
      <c r="AQ606" s="30">
        <f t="shared" si="116"/>
        <v>1697</v>
      </c>
    </row>
    <row r="607" spans="29:43" x14ac:dyDescent="0.15">
      <c r="AC607" s="30">
        <v>11</v>
      </c>
      <c r="AD607" s="30">
        <v>11</v>
      </c>
      <c r="AE607" s="30">
        <v>5</v>
      </c>
      <c r="AF607" s="30">
        <v>8</v>
      </c>
      <c r="AG607" s="30">
        <f t="shared" si="108"/>
        <v>33750</v>
      </c>
      <c r="AH607" s="30">
        <f t="shared" si="109"/>
        <v>11250</v>
      </c>
      <c r="AI607" s="30">
        <f t="shared" si="110"/>
        <v>5625</v>
      </c>
      <c r="AK607" s="30">
        <f t="shared" si="111"/>
        <v>5.8951114833036744</v>
      </c>
      <c r="AL607" s="30">
        <f t="shared" si="112"/>
        <v>-17.587285044293903</v>
      </c>
      <c r="AM607" s="30">
        <f t="shared" si="113"/>
        <v>6</v>
      </c>
      <c r="AO607" s="30">
        <f t="shared" si="114"/>
        <v>56316</v>
      </c>
      <c r="AP607" s="30">
        <f t="shared" si="115"/>
        <v>3706</v>
      </c>
      <c r="AQ607" s="30">
        <f t="shared" si="116"/>
        <v>1697</v>
      </c>
    </row>
    <row r="608" spans="29:43" x14ac:dyDescent="0.15">
      <c r="AC608" s="30">
        <v>11</v>
      </c>
      <c r="AD608" s="30">
        <v>11</v>
      </c>
      <c r="AE608" s="30">
        <v>5</v>
      </c>
      <c r="AF608" s="30">
        <v>9</v>
      </c>
      <c r="AG608" s="30">
        <f t="shared" si="108"/>
        <v>33900</v>
      </c>
      <c r="AH608" s="30">
        <f t="shared" si="109"/>
        <v>11300</v>
      </c>
      <c r="AI608" s="30">
        <f t="shared" si="110"/>
        <v>5650</v>
      </c>
      <c r="AK608" s="30">
        <f t="shared" si="111"/>
        <v>5.864417369572009</v>
      </c>
      <c r="AL608" s="30">
        <f t="shared" si="112"/>
        <v>-17.438271604938272</v>
      </c>
      <c r="AM608" s="30">
        <f t="shared" si="113"/>
        <v>6</v>
      </c>
      <c r="AO608" s="30">
        <f t="shared" si="114"/>
        <v>56316</v>
      </c>
      <c r="AP608" s="30">
        <f t="shared" si="115"/>
        <v>3706</v>
      </c>
      <c r="AQ608" s="30">
        <f t="shared" si="116"/>
        <v>1697</v>
      </c>
    </row>
    <row r="609" spans="29:43" x14ac:dyDescent="0.15">
      <c r="AC609" s="30">
        <v>11</v>
      </c>
      <c r="AD609" s="30">
        <v>11</v>
      </c>
      <c r="AE609" s="30">
        <v>5</v>
      </c>
      <c r="AF609" s="30">
        <v>10</v>
      </c>
      <c r="AG609" s="30">
        <f t="shared" si="108"/>
        <v>34050</v>
      </c>
      <c r="AH609" s="30">
        <f t="shared" si="109"/>
        <v>11350</v>
      </c>
      <c r="AI609" s="30">
        <f t="shared" si="110"/>
        <v>5675</v>
      </c>
      <c r="AK609" s="30">
        <f t="shared" si="111"/>
        <v>5.8340412307054805</v>
      </c>
      <c r="AL609" s="30">
        <f t="shared" si="112"/>
        <v>-17.29304215337735</v>
      </c>
      <c r="AM609" s="30">
        <f t="shared" si="113"/>
        <v>6</v>
      </c>
      <c r="AO609" s="30">
        <f t="shared" si="114"/>
        <v>56316</v>
      </c>
      <c r="AP609" s="30">
        <f t="shared" si="115"/>
        <v>3706</v>
      </c>
      <c r="AQ609" s="30">
        <f t="shared" si="116"/>
        <v>1697</v>
      </c>
    </row>
    <row r="610" spans="29:43" x14ac:dyDescent="0.15">
      <c r="AC610" s="30">
        <v>12</v>
      </c>
      <c r="AD610" s="30">
        <v>12</v>
      </c>
      <c r="AE610" s="30">
        <v>1</v>
      </c>
      <c r="AF610" s="30">
        <v>0</v>
      </c>
      <c r="AG610" s="30">
        <f t="shared" si="108"/>
        <v>15150</v>
      </c>
      <c r="AH610" s="30">
        <f t="shared" si="109"/>
        <v>5050</v>
      </c>
      <c r="AI610" s="30">
        <f t="shared" si="110"/>
        <v>2525</v>
      </c>
      <c r="AK610" s="30">
        <f t="shared" si="111"/>
        <v>16.795705338502835</v>
      </c>
      <c r="AL610" s="30">
        <f t="shared" si="112"/>
        <v>12.828111769686705</v>
      </c>
      <c r="AM610" s="30">
        <f t="shared" si="113"/>
        <v>6</v>
      </c>
      <c r="AO610" s="30">
        <f t="shared" si="114"/>
        <v>56316</v>
      </c>
      <c r="AP610" s="30">
        <f t="shared" si="115"/>
        <v>3706</v>
      </c>
      <c r="AQ610" s="30">
        <f t="shared" si="116"/>
        <v>1697</v>
      </c>
    </row>
    <row r="611" spans="29:43" x14ac:dyDescent="0.15">
      <c r="AC611" s="30">
        <v>12</v>
      </c>
      <c r="AD611" s="30">
        <v>12</v>
      </c>
      <c r="AE611" s="30">
        <v>1</v>
      </c>
      <c r="AF611" s="30">
        <v>1</v>
      </c>
      <c r="AG611" s="30">
        <f t="shared" si="108"/>
        <v>15180</v>
      </c>
      <c r="AH611" s="30">
        <f t="shared" si="109"/>
        <v>5060</v>
      </c>
      <c r="AI611" s="30">
        <f t="shared" si="110"/>
        <v>2530</v>
      </c>
      <c r="AK611" s="30">
        <f t="shared" si="111"/>
        <v>16.745762711864408</v>
      </c>
      <c r="AL611" s="30">
        <f t="shared" si="112"/>
        <v>12.908163265306122</v>
      </c>
      <c r="AM611" s="30">
        <f t="shared" si="113"/>
        <v>6</v>
      </c>
      <c r="AO611" s="30">
        <f t="shared" si="114"/>
        <v>56316</v>
      </c>
      <c r="AP611" s="30">
        <f t="shared" si="115"/>
        <v>3706</v>
      </c>
      <c r="AQ611" s="30">
        <f t="shared" si="116"/>
        <v>1697</v>
      </c>
    </row>
    <row r="612" spans="29:43" x14ac:dyDescent="0.15">
      <c r="AC612" s="30">
        <v>12</v>
      </c>
      <c r="AD612" s="30">
        <v>12</v>
      </c>
      <c r="AE612" s="30">
        <v>1</v>
      </c>
      <c r="AF612" s="30">
        <v>2</v>
      </c>
      <c r="AG612" s="30">
        <f t="shared" si="108"/>
        <v>15210</v>
      </c>
      <c r="AH612" s="30">
        <f t="shared" si="109"/>
        <v>5070</v>
      </c>
      <c r="AI612" s="30">
        <f t="shared" si="110"/>
        <v>2535</v>
      </c>
      <c r="AK612" s="30">
        <f t="shared" si="111"/>
        <v>16.69611621701749</v>
      </c>
      <c r="AL612" s="30">
        <f t="shared" si="112"/>
        <v>12.988898377455167</v>
      </c>
      <c r="AM612" s="30">
        <f t="shared" si="113"/>
        <v>6</v>
      </c>
      <c r="AO612" s="30">
        <f t="shared" si="114"/>
        <v>56316</v>
      </c>
      <c r="AP612" s="30">
        <f t="shared" si="115"/>
        <v>3706</v>
      </c>
      <c r="AQ612" s="30">
        <f t="shared" si="116"/>
        <v>1697</v>
      </c>
    </row>
    <row r="613" spans="29:43" x14ac:dyDescent="0.15">
      <c r="AC613" s="30">
        <v>12</v>
      </c>
      <c r="AD613" s="30">
        <v>12</v>
      </c>
      <c r="AE613" s="30">
        <v>1</v>
      </c>
      <c r="AF613" s="30">
        <v>3</v>
      </c>
      <c r="AG613" s="30">
        <f t="shared" si="108"/>
        <v>15240</v>
      </c>
      <c r="AH613" s="30">
        <f t="shared" si="109"/>
        <v>5080</v>
      </c>
      <c r="AI613" s="30">
        <f t="shared" si="110"/>
        <v>2540</v>
      </c>
      <c r="AK613" s="30">
        <f t="shared" si="111"/>
        <v>16.646763227904227</v>
      </c>
      <c r="AL613" s="30">
        <f t="shared" si="112"/>
        <v>13.070325900514579</v>
      </c>
      <c r="AM613" s="30">
        <f t="shared" si="113"/>
        <v>6</v>
      </c>
      <c r="AO613" s="30">
        <f t="shared" si="114"/>
        <v>56316</v>
      </c>
      <c r="AP613" s="30">
        <f t="shared" si="115"/>
        <v>3706</v>
      </c>
      <c r="AQ613" s="30">
        <f t="shared" si="116"/>
        <v>1697</v>
      </c>
    </row>
    <row r="614" spans="29:43" x14ac:dyDescent="0.15">
      <c r="AC614" s="30">
        <v>12</v>
      </c>
      <c r="AD614" s="30">
        <v>12</v>
      </c>
      <c r="AE614" s="30">
        <v>1</v>
      </c>
      <c r="AF614" s="30">
        <v>4</v>
      </c>
      <c r="AG614" s="30">
        <f t="shared" si="108"/>
        <v>15270</v>
      </c>
      <c r="AH614" s="30">
        <f t="shared" si="109"/>
        <v>5090</v>
      </c>
      <c r="AI614" s="30">
        <f t="shared" si="110"/>
        <v>2545</v>
      </c>
      <c r="AK614" s="30">
        <f t="shared" si="111"/>
        <v>16.597701149425287</v>
      </c>
      <c r="AL614" s="30">
        <f t="shared" si="112"/>
        <v>13.152454780361758</v>
      </c>
      <c r="AM614" s="30">
        <f t="shared" si="113"/>
        <v>6</v>
      </c>
      <c r="AO614" s="30">
        <f t="shared" si="114"/>
        <v>56316</v>
      </c>
      <c r="AP614" s="30">
        <f t="shared" si="115"/>
        <v>3706</v>
      </c>
      <c r="AQ614" s="30">
        <f t="shared" si="116"/>
        <v>1697</v>
      </c>
    </row>
    <row r="615" spans="29:43" x14ac:dyDescent="0.15">
      <c r="AC615" s="30">
        <v>12</v>
      </c>
      <c r="AD615" s="30">
        <v>12</v>
      </c>
      <c r="AE615" s="30">
        <v>1</v>
      </c>
      <c r="AF615" s="30">
        <v>5</v>
      </c>
      <c r="AG615" s="30">
        <f t="shared" si="108"/>
        <v>15300</v>
      </c>
      <c r="AH615" s="30">
        <f t="shared" si="109"/>
        <v>5100</v>
      </c>
      <c r="AI615" s="30">
        <f t="shared" si="110"/>
        <v>2550</v>
      </c>
      <c r="AK615" s="30">
        <f t="shared" si="111"/>
        <v>16.548927416985013</v>
      </c>
      <c r="AL615" s="30">
        <f t="shared" si="112"/>
        <v>13.235294117647058</v>
      </c>
      <c r="AM615" s="30">
        <f t="shared" si="113"/>
        <v>6</v>
      </c>
      <c r="AO615" s="30">
        <f t="shared" si="114"/>
        <v>56316</v>
      </c>
      <c r="AP615" s="30">
        <f t="shared" si="115"/>
        <v>3706</v>
      </c>
      <c r="AQ615" s="30">
        <f t="shared" si="116"/>
        <v>1697</v>
      </c>
    </row>
    <row r="616" spans="29:43" x14ac:dyDescent="0.15">
      <c r="AC616" s="30">
        <v>12</v>
      </c>
      <c r="AD616" s="30">
        <v>12</v>
      </c>
      <c r="AE616" s="30">
        <v>1</v>
      </c>
      <c r="AF616" s="30">
        <v>6</v>
      </c>
      <c r="AG616" s="30">
        <f t="shared" si="108"/>
        <v>15330</v>
      </c>
      <c r="AH616" s="30">
        <f t="shared" si="109"/>
        <v>5110</v>
      </c>
      <c r="AI616" s="30">
        <f t="shared" si="110"/>
        <v>2555</v>
      </c>
      <c r="AK616" s="30">
        <f t="shared" si="111"/>
        <v>16.500439496044535</v>
      </c>
      <c r="AL616" s="30">
        <f t="shared" si="112"/>
        <v>13.318853171155517</v>
      </c>
      <c r="AM616" s="30">
        <f t="shared" si="113"/>
        <v>6</v>
      </c>
      <c r="AO616" s="30">
        <f t="shared" si="114"/>
        <v>56316</v>
      </c>
      <c r="AP616" s="30">
        <f t="shared" si="115"/>
        <v>3706</v>
      </c>
      <c r="AQ616" s="30">
        <f t="shared" si="116"/>
        <v>1697</v>
      </c>
    </row>
    <row r="617" spans="29:43" x14ac:dyDescent="0.15">
      <c r="AC617" s="30">
        <v>12</v>
      </c>
      <c r="AD617" s="30">
        <v>12</v>
      </c>
      <c r="AE617" s="30">
        <v>1</v>
      </c>
      <c r="AF617" s="30">
        <v>7</v>
      </c>
      <c r="AG617" s="30">
        <f t="shared" si="108"/>
        <v>15360</v>
      </c>
      <c r="AH617" s="30">
        <f t="shared" si="109"/>
        <v>5120</v>
      </c>
      <c r="AI617" s="30">
        <f t="shared" si="110"/>
        <v>2560</v>
      </c>
      <c r="AK617" s="30">
        <f t="shared" si="111"/>
        <v>16.452234881682735</v>
      </c>
      <c r="AL617" s="30">
        <f t="shared" si="112"/>
        <v>13.403141361256544</v>
      </c>
      <c r="AM617" s="30">
        <f t="shared" si="113"/>
        <v>6</v>
      </c>
      <c r="AO617" s="30">
        <f t="shared" si="114"/>
        <v>56316</v>
      </c>
      <c r="AP617" s="30">
        <f t="shared" si="115"/>
        <v>3706</v>
      </c>
      <c r="AQ617" s="30">
        <f t="shared" si="116"/>
        <v>1697</v>
      </c>
    </row>
    <row r="618" spans="29:43" x14ac:dyDescent="0.15">
      <c r="AC618" s="30">
        <v>12</v>
      </c>
      <c r="AD618" s="30">
        <v>12</v>
      </c>
      <c r="AE618" s="30">
        <v>1</v>
      </c>
      <c r="AF618" s="30">
        <v>8</v>
      </c>
      <c r="AG618" s="30">
        <f t="shared" si="108"/>
        <v>15390</v>
      </c>
      <c r="AH618" s="30">
        <f t="shared" si="109"/>
        <v>5130</v>
      </c>
      <c r="AI618" s="30">
        <f t="shared" si="110"/>
        <v>2565</v>
      </c>
      <c r="AK618" s="30">
        <f t="shared" si="111"/>
        <v>16.404311098164872</v>
      </c>
      <c r="AL618" s="30">
        <f t="shared" si="112"/>
        <v>13.488168273444346</v>
      </c>
      <c r="AM618" s="30">
        <f t="shared" si="113"/>
        <v>6</v>
      </c>
      <c r="AO618" s="30">
        <f t="shared" si="114"/>
        <v>56316</v>
      </c>
      <c r="AP618" s="30">
        <f t="shared" si="115"/>
        <v>3706</v>
      </c>
      <c r="AQ618" s="30">
        <f t="shared" si="116"/>
        <v>1697</v>
      </c>
    </row>
    <row r="619" spans="29:43" x14ac:dyDescent="0.15">
      <c r="AC619" s="30">
        <v>12</v>
      </c>
      <c r="AD619" s="30">
        <v>12</v>
      </c>
      <c r="AE619" s="30">
        <v>1</v>
      </c>
      <c r="AF619" s="30">
        <v>9</v>
      </c>
      <c r="AG619" s="30">
        <f t="shared" si="108"/>
        <v>15420</v>
      </c>
      <c r="AH619" s="30">
        <f t="shared" si="109"/>
        <v>5140</v>
      </c>
      <c r="AI619" s="30">
        <f t="shared" si="110"/>
        <v>2570</v>
      </c>
      <c r="AK619" s="30">
        <f t="shared" si="111"/>
        <v>16.356665698518732</v>
      </c>
      <c r="AL619" s="30">
        <f t="shared" si="112"/>
        <v>13.57394366197183</v>
      </c>
      <c r="AM619" s="30">
        <f t="shared" si="113"/>
        <v>6</v>
      </c>
      <c r="AO619" s="30">
        <f t="shared" si="114"/>
        <v>56316</v>
      </c>
      <c r="AP619" s="30">
        <f t="shared" si="115"/>
        <v>3706</v>
      </c>
      <c r="AQ619" s="30">
        <f t="shared" si="116"/>
        <v>1697</v>
      </c>
    </row>
    <row r="620" spans="29:43" x14ac:dyDescent="0.15">
      <c r="AC620" s="30">
        <v>12</v>
      </c>
      <c r="AD620" s="30">
        <v>12</v>
      </c>
      <c r="AE620" s="30">
        <v>1</v>
      </c>
      <c r="AF620" s="30">
        <v>10</v>
      </c>
      <c r="AG620" s="30">
        <f t="shared" si="108"/>
        <v>15450</v>
      </c>
      <c r="AH620" s="30">
        <f t="shared" si="109"/>
        <v>5150</v>
      </c>
      <c r="AI620" s="30">
        <f t="shared" si="110"/>
        <v>2575</v>
      </c>
      <c r="AK620" s="30">
        <f t="shared" si="111"/>
        <v>16.309296264118156</v>
      </c>
      <c r="AL620" s="30">
        <f t="shared" si="112"/>
        <v>13.660477453580901</v>
      </c>
      <c r="AM620" s="30">
        <f t="shared" si="113"/>
        <v>6</v>
      </c>
      <c r="AO620" s="30">
        <f t="shared" si="114"/>
        <v>56316</v>
      </c>
      <c r="AP620" s="30">
        <f t="shared" si="115"/>
        <v>3706</v>
      </c>
      <c r="AQ620" s="30">
        <f t="shared" si="116"/>
        <v>1697</v>
      </c>
    </row>
    <row r="621" spans="29:43" x14ac:dyDescent="0.15">
      <c r="AC621" s="30">
        <v>12</v>
      </c>
      <c r="AD621" s="30">
        <v>12</v>
      </c>
      <c r="AE621" s="30">
        <v>2</v>
      </c>
      <c r="AF621" s="30">
        <v>0</v>
      </c>
      <c r="AG621" s="30">
        <f t="shared" si="108"/>
        <v>20070</v>
      </c>
      <c r="AH621" s="30">
        <f t="shared" si="109"/>
        <v>6690</v>
      </c>
      <c r="AI621" s="30">
        <f t="shared" si="110"/>
        <v>3345</v>
      </c>
      <c r="AK621" s="30">
        <f t="shared" si="111"/>
        <v>11.27899058682155</v>
      </c>
      <c r="AL621" s="30">
        <f t="shared" si="112"/>
        <v>55.59556786703601</v>
      </c>
      <c r="AM621" s="30">
        <f t="shared" si="113"/>
        <v>6</v>
      </c>
      <c r="AO621" s="30">
        <f t="shared" si="114"/>
        <v>56316</v>
      </c>
      <c r="AP621" s="30">
        <f t="shared" si="115"/>
        <v>3706</v>
      </c>
      <c r="AQ621" s="30">
        <f t="shared" si="116"/>
        <v>1697</v>
      </c>
    </row>
    <row r="622" spans="29:43" x14ac:dyDescent="0.15">
      <c r="AC622" s="30">
        <v>12</v>
      </c>
      <c r="AD622" s="30">
        <v>12</v>
      </c>
      <c r="AE622" s="30">
        <v>2</v>
      </c>
      <c r="AF622" s="30">
        <v>1</v>
      </c>
      <c r="AG622" s="30">
        <f t="shared" si="108"/>
        <v>20130</v>
      </c>
      <c r="AH622" s="30">
        <f t="shared" si="109"/>
        <v>6710</v>
      </c>
      <c r="AI622" s="30">
        <f t="shared" si="110"/>
        <v>3355</v>
      </c>
      <c r="AK622" s="30">
        <f t="shared" si="111"/>
        <v>11.233991621783364</v>
      </c>
      <c r="AL622" s="30">
        <f t="shared" si="112"/>
        <v>57.350427350427353</v>
      </c>
      <c r="AM622" s="30">
        <f t="shared" si="113"/>
        <v>6</v>
      </c>
      <c r="AO622" s="30">
        <f t="shared" si="114"/>
        <v>56316</v>
      </c>
      <c r="AP622" s="30">
        <f t="shared" si="115"/>
        <v>3706</v>
      </c>
      <c r="AQ622" s="30">
        <f t="shared" si="116"/>
        <v>1697</v>
      </c>
    </row>
    <row r="623" spans="29:43" x14ac:dyDescent="0.15">
      <c r="AC623" s="30">
        <v>12</v>
      </c>
      <c r="AD623" s="30">
        <v>12</v>
      </c>
      <c r="AE623" s="30">
        <v>2</v>
      </c>
      <c r="AF623" s="30">
        <v>2</v>
      </c>
      <c r="AG623" s="30">
        <f t="shared" si="108"/>
        <v>20190</v>
      </c>
      <c r="AH623" s="30">
        <f t="shared" si="109"/>
        <v>6730</v>
      </c>
      <c r="AI623" s="30">
        <f t="shared" si="110"/>
        <v>3365</v>
      </c>
      <c r="AK623" s="30">
        <f t="shared" si="111"/>
        <v>11.189350288098549</v>
      </c>
      <c r="AL623" s="30">
        <f t="shared" si="112"/>
        <v>59.208211143695017</v>
      </c>
      <c r="AM623" s="30">
        <f t="shared" si="113"/>
        <v>6</v>
      </c>
      <c r="AO623" s="30">
        <f t="shared" si="114"/>
        <v>56316</v>
      </c>
      <c r="AP623" s="30">
        <f t="shared" si="115"/>
        <v>3706</v>
      </c>
      <c r="AQ623" s="30">
        <f t="shared" si="116"/>
        <v>1697</v>
      </c>
    </row>
    <row r="624" spans="29:43" x14ac:dyDescent="0.15">
      <c r="AC624" s="30">
        <v>12</v>
      </c>
      <c r="AD624" s="30">
        <v>12</v>
      </c>
      <c r="AE624" s="30">
        <v>2</v>
      </c>
      <c r="AF624" s="30">
        <v>3</v>
      </c>
      <c r="AG624" s="30">
        <f t="shared" si="108"/>
        <v>20250</v>
      </c>
      <c r="AH624" s="30">
        <f t="shared" si="109"/>
        <v>6750</v>
      </c>
      <c r="AI624" s="30">
        <f t="shared" si="110"/>
        <v>3375</v>
      </c>
      <c r="AK624" s="30">
        <f t="shared" si="111"/>
        <v>11.145062339204433</v>
      </c>
      <c r="AL624" s="30">
        <f t="shared" si="112"/>
        <v>61.178247734138971</v>
      </c>
      <c r="AM624" s="30">
        <f t="shared" si="113"/>
        <v>6</v>
      </c>
      <c r="AO624" s="30">
        <f t="shared" si="114"/>
        <v>56316</v>
      </c>
      <c r="AP624" s="30">
        <f t="shared" si="115"/>
        <v>3706</v>
      </c>
      <c r="AQ624" s="30">
        <f t="shared" si="116"/>
        <v>1697</v>
      </c>
    </row>
    <row r="625" spans="29:43" x14ac:dyDescent="0.15">
      <c r="AC625" s="30">
        <v>12</v>
      </c>
      <c r="AD625" s="30">
        <v>12</v>
      </c>
      <c r="AE625" s="30">
        <v>2</v>
      </c>
      <c r="AF625" s="30">
        <v>4</v>
      </c>
      <c r="AG625" s="30">
        <f t="shared" si="108"/>
        <v>20310</v>
      </c>
      <c r="AH625" s="30">
        <f t="shared" si="109"/>
        <v>6770</v>
      </c>
      <c r="AI625" s="30">
        <f t="shared" si="110"/>
        <v>3385</v>
      </c>
      <c r="AK625" s="30">
        <f t="shared" si="111"/>
        <v>11.101123595505618</v>
      </c>
      <c r="AL625" s="30">
        <f t="shared" si="112"/>
        <v>63.271028037383175</v>
      </c>
      <c r="AM625" s="30">
        <f t="shared" si="113"/>
        <v>6</v>
      </c>
      <c r="AO625" s="30">
        <f t="shared" si="114"/>
        <v>56316</v>
      </c>
      <c r="AP625" s="30">
        <f t="shared" si="115"/>
        <v>3706</v>
      </c>
      <c r="AQ625" s="30">
        <f t="shared" si="116"/>
        <v>1697</v>
      </c>
    </row>
    <row r="626" spans="29:43" x14ac:dyDescent="0.15">
      <c r="AC626" s="30">
        <v>12</v>
      </c>
      <c r="AD626" s="30">
        <v>12</v>
      </c>
      <c r="AE626" s="30">
        <v>2</v>
      </c>
      <c r="AF626" s="30">
        <v>5</v>
      </c>
      <c r="AG626" s="30">
        <f t="shared" si="108"/>
        <v>20370</v>
      </c>
      <c r="AH626" s="30">
        <f t="shared" si="109"/>
        <v>6790</v>
      </c>
      <c r="AI626" s="30">
        <f t="shared" si="110"/>
        <v>3395</v>
      </c>
      <c r="AK626" s="30">
        <f t="shared" si="111"/>
        <v>11.0575299430591</v>
      </c>
      <c r="AL626" s="30">
        <f t="shared" si="112"/>
        <v>65.498392282958193</v>
      </c>
      <c r="AM626" s="30">
        <f t="shared" si="113"/>
        <v>6</v>
      </c>
      <c r="AO626" s="30">
        <f t="shared" si="114"/>
        <v>56316</v>
      </c>
      <c r="AP626" s="30">
        <f t="shared" si="115"/>
        <v>3706</v>
      </c>
      <c r="AQ626" s="30">
        <f t="shared" si="116"/>
        <v>1697</v>
      </c>
    </row>
    <row r="627" spans="29:43" x14ac:dyDescent="0.15">
      <c r="AC627" s="30">
        <v>12</v>
      </c>
      <c r="AD627" s="30">
        <v>12</v>
      </c>
      <c r="AE627" s="30">
        <v>2</v>
      </c>
      <c r="AF627" s="30">
        <v>6</v>
      </c>
      <c r="AG627" s="30">
        <f t="shared" si="108"/>
        <v>20430</v>
      </c>
      <c r="AH627" s="30">
        <f t="shared" si="109"/>
        <v>6810</v>
      </c>
      <c r="AI627" s="30">
        <f t="shared" si="110"/>
        <v>3405</v>
      </c>
      <c r="AK627" s="30">
        <f t="shared" si="111"/>
        <v>11.014277332290241</v>
      </c>
      <c r="AL627" s="30">
        <f t="shared" si="112"/>
        <v>67.873754152823921</v>
      </c>
      <c r="AM627" s="30">
        <f t="shared" si="113"/>
        <v>6</v>
      </c>
      <c r="AO627" s="30">
        <f t="shared" si="114"/>
        <v>56316</v>
      </c>
      <c r="AP627" s="30">
        <f t="shared" si="115"/>
        <v>3706</v>
      </c>
      <c r="AQ627" s="30">
        <f t="shared" si="116"/>
        <v>1697</v>
      </c>
    </row>
    <row r="628" spans="29:43" x14ac:dyDescent="0.15">
      <c r="AC628" s="30">
        <v>12</v>
      </c>
      <c r="AD628" s="30">
        <v>12</v>
      </c>
      <c r="AE628" s="30">
        <v>2</v>
      </c>
      <c r="AF628" s="30">
        <v>7</v>
      </c>
      <c r="AG628" s="30">
        <f t="shared" si="108"/>
        <v>20490</v>
      </c>
      <c r="AH628" s="30">
        <f t="shared" si="109"/>
        <v>6830</v>
      </c>
      <c r="AI628" s="30">
        <f t="shared" si="110"/>
        <v>3415</v>
      </c>
      <c r="AK628" s="30">
        <f t="shared" si="111"/>
        <v>10.97136177673875</v>
      </c>
      <c r="AL628" s="30">
        <f t="shared" si="112"/>
        <v>70.412371134020617</v>
      </c>
      <c r="AM628" s="30">
        <f t="shared" si="113"/>
        <v>6</v>
      </c>
      <c r="AO628" s="30">
        <f t="shared" si="114"/>
        <v>56316</v>
      </c>
      <c r="AP628" s="30">
        <f t="shared" si="115"/>
        <v>3706</v>
      </c>
      <c r="AQ628" s="30">
        <f t="shared" si="116"/>
        <v>1697</v>
      </c>
    </row>
    <row r="629" spans="29:43" x14ac:dyDescent="0.15">
      <c r="AC629" s="30">
        <v>12</v>
      </c>
      <c r="AD629" s="30">
        <v>12</v>
      </c>
      <c r="AE629" s="30">
        <v>2</v>
      </c>
      <c r="AF629" s="30">
        <v>8</v>
      </c>
      <c r="AG629" s="30">
        <f t="shared" si="108"/>
        <v>20550</v>
      </c>
      <c r="AH629" s="30">
        <f t="shared" si="109"/>
        <v>6850</v>
      </c>
      <c r="AI629" s="30">
        <f t="shared" si="110"/>
        <v>3425</v>
      </c>
      <c r="AK629" s="30">
        <f t="shared" si="111"/>
        <v>10.928779351833883</v>
      </c>
      <c r="AL629" s="30">
        <f t="shared" si="112"/>
        <v>73.131672597864764</v>
      </c>
      <c r="AM629" s="30">
        <f t="shared" si="113"/>
        <v>6</v>
      </c>
      <c r="AO629" s="30">
        <f t="shared" si="114"/>
        <v>56316</v>
      </c>
      <c r="AP629" s="30">
        <f t="shared" si="115"/>
        <v>3706</v>
      </c>
      <c r="AQ629" s="30">
        <f t="shared" si="116"/>
        <v>1697</v>
      </c>
    </row>
    <row r="630" spans="29:43" x14ac:dyDescent="0.15">
      <c r="AC630" s="30">
        <v>12</v>
      </c>
      <c r="AD630" s="30">
        <v>12</v>
      </c>
      <c r="AE630" s="30">
        <v>2</v>
      </c>
      <c r="AF630" s="30">
        <v>9</v>
      </c>
      <c r="AG630" s="30">
        <f t="shared" si="108"/>
        <v>20610</v>
      </c>
      <c r="AH630" s="30">
        <f t="shared" si="109"/>
        <v>6870</v>
      </c>
      <c r="AI630" s="30">
        <f t="shared" si="110"/>
        <v>3435</v>
      </c>
      <c r="AK630" s="30">
        <f t="shared" si="111"/>
        <v>10.886526193698048</v>
      </c>
      <c r="AL630" s="30">
        <f t="shared" si="112"/>
        <v>76.051660516605168</v>
      </c>
      <c r="AM630" s="30">
        <f t="shared" si="113"/>
        <v>6</v>
      </c>
      <c r="AO630" s="30">
        <f t="shared" si="114"/>
        <v>56316</v>
      </c>
      <c r="AP630" s="30">
        <f t="shared" si="115"/>
        <v>3706</v>
      </c>
      <c r="AQ630" s="30">
        <f t="shared" si="116"/>
        <v>1697</v>
      </c>
    </row>
    <row r="631" spans="29:43" x14ac:dyDescent="0.15">
      <c r="AC631" s="30">
        <v>12</v>
      </c>
      <c r="AD631" s="30">
        <v>12</v>
      </c>
      <c r="AE631" s="30">
        <v>2</v>
      </c>
      <c r="AF631" s="30">
        <v>10</v>
      </c>
      <c r="AG631" s="30">
        <f t="shared" si="108"/>
        <v>20670</v>
      </c>
      <c r="AH631" s="30">
        <f t="shared" si="109"/>
        <v>6890</v>
      </c>
      <c r="AI631" s="30">
        <f t="shared" si="110"/>
        <v>3445</v>
      </c>
      <c r="AK631" s="30">
        <f t="shared" si="111"/>
        <v>10.844598497978048</v>
      </c>
      <c r="AL631" s="30">
        <f t="shared" si="112"/>
        <v>79.195402298850581</v>
      </c>
      <c r="AM631" s="30">
        <f t="shared" si="113"/>
        <v>6</v>
      </c>
      <c r="AO631" s="30">
        <f t="shared" si="114"/>
        <v>56316</v>
      </c>
      <c r="AP631" s="30">
        <f t="shared" si="115"/>
        <v>3706</v>
      </c>
      <c r="AQ631" s="30">
        <f t="shared" si="116"/>
        <v>1697</v>
      </c>
    </row>
    <row r="632" spans="29:43" x14ac:dyDescent="0.15">
      <c r="AC632" s="30">
        <v>12</v>
      </c>
      <c r="AD632" s="30">
        <v>12</v>
      </c>
      <c r="AE632" s="30">
        <v>3</v>
      </c>
      <c r="AF632" s="30">
        <v>0</v>
      </c>
      <c r="AG632" s="30">
        <f t="shared" si="108"/>
        <v>24990</v>
      </c>
      <c r="AH632" s="30">
        <f t="shared" si="109"/>
        <v>8330</v>
      </c>
      <c r="AI632" s="30">
        <f t="shared" si="110"/>
        <v>4165</v>
      </c>
      <c r="AK632" s="30">
        <f t="shared" si="111"/>
        <v>8.4902758932609679</v>
      </c>
      <c r="AL632" s="30">
        <f t="shared" si="112"/>
        <v>-54.444444444444443</v>
      </c>
      <c r="AM632" s="30">
        <f t="shared" si="113"/>
        <v>6</v>
      </c>
      <c r="AO632" s="30">
        <f t="shared" si="114"/>
        <v>56316</v>
      </c>
      <c r="AP632" s="30">
        <f t="shared" si="115"/>
        <v>3706</v>
      </c>
      <c r="AQ632" s="30">
        <f t="shared" si="116"/>
        <v>1697</v>
      </c>
    </row>
    <row r="633" spans="29:43" x14ac:dyDescent="0.15">
      <c r="AC633" s="30">
        <v>12</v>
      </c>
      <c r="AD633" s="30">
        <v>12</v>
      </c>
      <c r="AE633" s="30">
        <v>3</v>
      </c>
      <c r="AF633" s="30">
        <v>1</v>
      </c>
      <c r="AG633" s="30">
        <f t="shared" si="108"/>
        <v>25080</v>
      </c>
      <c r="AH633" s="30">
        <f t="shared" si="109"/>
        <v>8360</v>
      </c>
      <c r="AI633" s="30">
        <f t="shared" si="110"/>
        <v>4180</v>
      </c>
      <c r="AK633" s="30">
        <f t="shared" si="111"/>
        <v>8.452048626744709</v>
      </c>
      <c r="AL633" s="30">
        <f t="shared" si="112"/>
        <v>-52.911392405063289</v>
      </c>
      <c r="AM633" s="30">
        <f t="shared" si="113"/>
        <v>6</v>
      </c>
      <c r="AO633" s="30">
        <f t="shared" si="114"/>
        <v>56316</v>
      </c>
      <c r="AP633" s="30">
        <f t="shared" si="115"/>
        <v>3706</v>
      </c>
      <c r="AQ633" s="30">
        <f t="shared" si="116"/>
        <v>1697</v>
      </c>
    </row>
    <row r="634" spans="29:43" x14ac:dyDescent="0.15">
      <c r="AC634" s="30">
        <v>12</v>
      </c>
      <c r="AD634" s="30">
        <v>12</v>
      </c>
      <c r="AE634" s="30">
        <v>3</v>
      </c>
      <c r="AF634" s="30">
        <v>2</v>
      </c>
      <c r="AG634" s="30">
        <f t="shared" si="108"/>
        <v>25170</v>
      </c>
      <c r="AH634" s="30">
        <f t="shared" si="109"/>
        <v>8390</v>
      </c>
      <c r="AI634" s="30">
        <f t="shared" si="110"/>
        <v>4195</v>
      </c>
      <c r="AK634" s="30">
        <f t="shared" si="111"/>
        <v>8.4141640519946215</v>
      </c>
      <c r="AL634" s="30">
        <f t="shared" si="112"/>
        <v>-51.472392638036808</v>
      </c>
      <c r="AM634" s="30">
        <f t="shared" si="113"/>
        <v>6</v>
      </c>
      <c r="AO634" s="30">
        <f t="shared" si="114"/>
        <v>56316</v>
      </c>
      <c r="AP634" s="30">
        <f t="shared" si="115"/>
        <v>3706</v>
      </c>
      <c r="AQ634" s="30">
        <f t="shared" si="116"/>
        <v>1697</v>
      </c>
    </row>
    <row r="635" spans="29:43" x14ac:dyDescent="0.15">
      <c r="AC635" s="30">
        <v>12</v>
      </c>
      <c r="AD635" s="30">
        <v>12</v>
      </c>
      <c r="AE635" s="30">
        <v>3</v>
      </c>
      <c r="AF635" s="30">
        <v>3</v>
      </c>
      <c r="AG635" s="30">
        <f t="shared" si="108"/>
        <v>25260</v>
      </c>
      <c r="AH635" s="30">
        <f t="shared" si="109"/>
        <v>8420</v>
      </c>
      <c r="AI635" s="30">
        <f t="shared" si="110"/>
        <v>4210</v>
      </c>
      <c r="AK635" s="30">
        <f t="shared" si="111"/>
        <v>8.3766175814368591</v>
      </c>
      <c r="AL635" s="30">
        <f t="shared" si="112"/>
        <v>-50.11904761904762</v>
      </c>
      <c r="AM635" s="30">
        <f t="shared" si="113"/>
        <v>6</v>
      </c>
      <c r="AO635" s="30">
        <f t="shared" si="114"/>
        <v>56316</v>
      </c>
      <c r="AP635" s="30">
        <f t="shared" si="115"/>
        <v>3706</v>
      </c>
      <c r="AQ635" s="30">
        <f t="shared" si="116"/>
        <v>1697</v>
      </c>
    </row>
    <row r="636" spans="29:43" x14ac:dyDescent="0.15">
      <c r="AC636" s="30">
        <v>12</v>
      </c>
      <c r="AD636" s="30">
        <v>12</v>
      </c>
      <c r="AE636" s="30">
        <v>3</v>
      </c>
      <c r="AF636" s="30">
        <v>4</v>
      </c>
      <c r="AG636" s="30">
        <f t="shared" si="108"/>
        <v>25350</v>
      </c>
      <c r="AH636" s="30">
        <f t="shared" si="109"/>
        <v>8450</v>
      </c>
      <c r="AI636" s="30">
        <f t="shared" si="110"/>
        <v>4225</v>
      </c>
      <c r="AK636" s="30">
        <f t="shared" si="111"/>
        <v>8.3394047090182148</v>
      </c>
      <c r="AL636" s="30">
        <f t="shared" si="112"/>
        <v>-48.843930635838149</v>
      </c>
      <c r="AM636" s="30">
        <f t="shared" si="113"/>
        <v>6</v>
      </c>
      <c r="AO636" s="30">
        <f t="shared" si="114"/>
        <v>56316</v>
      </c>
      <c r="AP636" s="30">
        <f t="shared" si="115"/>
        <v>3706</v>
      </c>
      <c r="AQ636" s="30">
        <f t="shared" si="116"/>
        <v>1697</v>
      </c>
    </row>
    <row r="637" spans="29:43" x14ac:dyDescent="0.15">
      <c r="AC637" s="30">
        <v>12</v>
      </c>
      <c r="AD637" s="30">
        <v>12</v>
      </c>
      <c r="AE637" s="30">
        <v>3</v>
      </c>
      <c r="AF637" s="30">
        <v>5</v>
      </c>
      <c r="AG637" s="30">
        <f t="shared" si="108"/>
        <v>25440</v>
      </c>
      <c r="AH637" s="30">
        <f t="shared" si="109"/>
        <v>8480</v>
      </c>
      <c r="AI637" s="30">
        <f t="shared" si="110"/>
        <v>4240</v>
      </c>
      <c r="AK637" s="30">
        <f t="shared" si="111"/>
        <v>8.302521008403362</v>
      </c>
      <c r="AL637" s="30">
        <f t="shared" si="112"/>
        <v>-47.640449438202246</v>
      </c>
      <c r="AM637" s="30">
        <f t="shared" si="113"/>
        <v>6</v>
      </c>
      <c r="AO637" s="30">
        <f t="shared" si="114"/>
        <v>56316</v>
      </c>
      <c r="AP637" s="30">
        <f t="shared" si="115"/>
        <v>3706</v>
      </c>
      <c r="AQ637" s="30">
        <f t="shared" si="116"/>
        <v>1697</v>
      </c>
    </row>
    <row r="638" spans="29:43" x14ac:dyDescent="0.15">
      <c r="AC638" s="30">
        <v>12</v>
      </c>
      <c r="AD638" s="30">
        <v>12</v>
      </c>
      <c r="AE638" s="30">
        <v>3</v>
      </c>
      <c r="AF638" s="30">
        <v>6</v>
      </c>
      <c r="AG638" s="30">
        <f t="shared" si="108"/>
        <v>25530</v>
      </c>
      <c r="AH638" s="30">
        <f t="shared" si="109"/>
        <v>8510</v>
      </c>
      <c r="AI638" s="30">
        <f t="shared" si="110"/>
        <v>4255</v>
      </c>
      <c r="AK638" s="30">
        <f t="shared" si="111"/>
        <v>8.2659621312197267</v>
      </c>
      <c r="AL638" s="30">
        <f t="shared" si="112"/>
        <v>-46.502732240437162</v>
      </c>
      <c r="AM638" s="30">
        <f t="shared" si="113"/>
        <v>6</v>
      </c>
      <c r="AO638" s="30">
        <f t="shared" si="114"/>
        <v>56316</v>
      </c>
      <c r="AP638" s="30">
        <f t="shared" si="115"/>
        <v>3706</v>
      </c>
      <c r="AQ638" s="30">
        <f t="shared" si="116"/>
        <v>1697</v>
      </c>
    </row>
    <row r="639" spans="29:43" x14ac:dyDescent="0.15">
      <c r="AC639" s="30">
        <v>12</v>
      </c>
      <c r="AD639" s="30">
        <v>12</v>
      </c>
      <c r="AE639" s="30">
        <v>3</v>
      </c>
      <c r="AF639" s="30">
        <v>7</v>
      </c>
      <c r="AG639" s="30">
        <f t="shared" si="108"/>
        <v>25620</v>
      </c>
      <c r="AH639" s="30">
        <f t="shared" si="109"/>
        <v>8540</v>
      </c>
      <c r="AI639" s="30">
        <f t="shared" si="110"/>
        <v>4270</v>
      </c>
      <c r="AK639" s="30">
        <f t="shared" si="111"/>
        <v>8.2297238053485309</v>
      </c>
      <c r="AL639" s="30">
        <f t="shared" si="112"/>
        <v>-45.425531914893618</v>
      </c>
      <c r="AM639" s="30">
        <f t="shared" si="113"/>
        <v>6</v>
      </c>
      <c r="AO639" s="30">
        <f t="shared" si="114"/>
        <v>56316</v>
      </c>
      <c r="AP639" s="30">
        <f t="shared" si="115"/>
        <v>3706</v>
      </c>
      <c r="AQ639" s="30">
        <f t="shared" si="116"/>
        <v>1697</v>
      </c>
    </row>
    <row r="640" spans="29:43" x14ac:dyDescent="0.15">
      <c r="AC640" s="30">
        <v>12</v>
      </c>
      <c r="AD640" s="30">
        <v>12</v>
      </c>
      <c r="AE640" s="30">
        <v>3</v>
      </c>
      <c r="AF640" s="30">
        <v>8</v>
      </c>
      <c r="AG640" s="30">
        <f t="shared" si="108"/>
        <v>25710</v>
      </c>
      <c r="AH640" s="30">
        <f t="shared" si="109"/>
        <v>8570</v>
      </c>
      <c r="AI640" s="30">
        <f t="shared" si="110"/>
        <v>4285</v>
      </c>
      <c r="AK640" s="30">
        <f t="shared" si="111"/>
        <v>8.1938018332605846</v>
      </c>
      <c r="AL640" s="30">
        <f t="shared" si="112"/>
        <v>-44.404145077720209</v>
      </c>
      <c r="AM640" s="30">
        <f t="shared" si="113"/>
        <v>6</v>
      </c>
      <c r="AO640" s="30">
        <f t="shared" si="114"/>
        <v>56316</v>
      </c>
      <c r="AP640" s="30">
        <f t="shared" si="115"/>
        <v>3706</v>
      </c>
      <c r="AQ640" s="30">
        <f t="shared" si="116"/>
        <v>1697</v>
      </c>
    </row>
    <row r="641" spans="29:43" x14ac:dyDescent="0.15">
      <c r="AC641" s="30">
        <v>12</v>
      </c>
      <c r="AD641" s="30">
        <v>12</v>
      </c>
      <c r="AE641" s="30">
        <v>3</v>
      </c>
      <c r="AF641" s="30">
        <v>9</v>
      </c>
      <c r="AG641" s="30">
        <f t="shared" si="108"/>
        <v>25800</v>
      </c>
      <c r="AH641" s="30">
        <f t="shared" si="109"/>
        <v>8600</v>
      </c>
      <c r="AI641" s="30">
        <f t="shared" si="110"/>
        <v>4300</v>
      </c>
      <c r="AK641" s="30">
        <f t="shared" si="111"/>
        <v>8.158192090395481</v>
      </c>
      <c r="AL641" s="30">
        <f t="shared" si="112"/>
        <v>-43.434343434343432</v>
      </c>
      <c r="AM641" s="30">
        <f t="shared" si="113"/>
        <v>6</v>
      </c>
      <c r="AO641" s="30">
        <f t="shared" si="114"/>
        <v>56316</v>
      </c>
      <c r="AP641" s="30">
        <f t="shared" si="115"/>
        <v>3706</v>
      </c>
      <c r="AQ641" s="30">
        <f t="shared" si="116"/>
        <v>1697</v>
      </c>
    </row>
    <row r="642" spans="29:43" x14ac:dyDescent="0.15">
      <c r="AC642" s="30">
        <v>12</v>
      </c>
      <c r="AD642" s="30">
        <v>12</v>
      </c>
      <c r="AE642" s="30">
        <v>3</v>
      </c>
      <c r="AF642" s="30">
        <v>10</v>
      </c>
      <c r="AG642" s="30">
        <f t="shared" si="108"/>
        <v>25890</v>
      </c>
      <c r="AH642" s="30">
        <f t="shared" si="109"/>
        <v>8630</v>
      </c>
      <c r="AI642" s="30">
        <f t="shared" si="110"/>
        <v>4315</v>
      </c>
      <c r="AK642" s="30">
        <f t="shared" si="111"/>
        <v>8.1228905235828641</v>
      </c>
      <c r="AL642" s="30">
        <f t="shared" si="112"/>
        <v>-42.512315270935957</v>
      </c>
      <c r="AM642" s="30">
        <f t="shared" si="113"/>
        <v>6</v>
      </c>
      <c r="AO642" s="30">
        <f t="shared" si="114"/>
        <v>56316</v>
      </c>
      <c r="AP642" s="30">
        <f t="shared" si="115"/>
        <v>3706</v>
      </c>
      <c r="AQ642" s="30">
        <f t="shared" si="116"/>
        <v>1697</v>
      </c>
    </row>
    <row r="643" spans="29:43" x14ac:dyDescent="0.15">
      <c r="AC643" s="30">
        <v>12</v>
      </c>
      <c r="AD643" s="30">
        <v>12</v>
      </c>
      <c r="AE643" s="30">
        <v>4</v>
      </c>
      <c r="AF643" s="30">
        <v>0</v>
      </c>
      <c r="AG643" s="30">
        <f t="shared" si="108"/>
        <v>29910</v>
      </c>
      <c r="AH643" s="30">
        <f t="shared" si="109"/>
        <v>9970</v>
      </c>
      <c r="AI643" s="30">
        <f t="shared" si="110"/>
        <v>4985</v>
      </c>
      <c r="AK643" s="30">
        <f t="shared" si="111"/>
        <v>6.8072041581046783</v>
      </c>
      <c r="AL643" s="30">
        <f t="shared" si="112"/>
        <v>-23.385457388584832</v>
      </c>
      <c r="AM643" s="30">
        <f t="shared" si="113"/>
        <v>6</v>
      </c>
      <c r="AO643" s="30">
        <f t="shared" si="114"/>
        <v>56316</v>
      </c>
      <c r="AP643" s="30">
        <f t="shared" si="115"/>
        <v>3706</v>
      </c>
      <c r="AQ643" s="30">
        <f t="shared" si="116"/>
        <v>1697</v>
      </c>
    </row>
    <row r="644" spans="29:43" x14ac:dyDescent="0.15">
      <c r="AC644" s="30">
        <v>12</v>
      </c>
      <c r="AD644" s="30">
        <v>12</v>
      </c>
      <c r="AE644" s="30">
        <v>4</v>
      </c>
      <c r="AF644" s="30">
        <v>1</v>
      </c>
      <c r="AG644" s="30">
        <f t="shared" si="108"/>
        <v>30030</v>
      </c>
      <c r="AH644" s="30">
        <f t="shared" si="109"/>
        <v>10010</v>
      </c>
      <c r="AI644" s="30">
        <f t="shared" si="110"/>
        <v>5005</v>
      </c>
      <c r="AK644" s="30">
        <f t="shared" si="111"/>
        <v>6.7744496571634789</v>
      </c>
      <c r="AL644" s="30">
        <f t="shared" si="112"/>
        <v>-23.117782909930717</v>
      </c>
      <c r="AM644" s="30">
        <f t="shared" si="113"/>
        <v>6</v>
      </c>
      <c r="AO644" s="30">
        <f t="shared" si="114"/>
        <v>56316</v>
      </c>
      <c r="AP644" s="30">
        <f t="shared" si="115"/>
        <v>3706</v>
      </c>
      <c r="AQ644" s="30">
        <f t="shared" si="116"/>
        <v>1697</v>
      </c>
    </row>
    <row r="645" spans="29:43" x14ac:dyDescent="0.15">
      <c r="AC645" s="30">
        <v>12</v>
      </c>
      <c r="AD645" s="30">
        <v>12</v>
      </c>
      <c r="AE645" s="30">
        <v>4</v>
      </c>
      <c r="AF645" s="30">
        <v>2</v>
      </c>
      <c r="AG645" s="30">
        <f t="shared" si="108"/>
        <v>30150</v>
      </c>
      <c r="AH645" s="30">
        <f t="shared" si="109"/>
        <v>10050</v>
      </c>
      <c r="AI645" s="30">
        <f t="shared" si="110"/>
        <v>5025</v>
      </c>
      <c r="AK645" s="30">
        <f t="shared" si="111"/>
        <v>6.7420088590925413</v>
      </c>
      <c r="AL645" s="30">
        <f t="shared" si="112"/>
        <v>-22.858225928733891</v>
      </c>
      <c r="AM645" s="30">
        <f t="shared" si="113"/>
        <v>6</v>
      </c>
      <c r="AO645" s="30">
        <f t="shared" si="114"/>
        <v>56316</v>
      </c>
      <c r="AP645" s="30">
        <f t="shared" si="115"/>
        <v>3706</v>
      </c>
      <c r="AQ645" s="30">
        <f t="shared" si="116"/>
        <v>1697</v>
      </c>
    </row>
    <row r="646" spans="29:43" x14ac:dyDescent="0.15">
      <c r="AC646" s="30">
        <v>12</v>
      </c>
      <c r="AD646" s="30">
        <v>12</v>
      </c>
      <c r="AE646" s="30">
        <v>4</v>
      </c>
      <c r="AF646" s="30">
        <v>3</v>
      </c>
      <c r="AG646" s="30">
        <f t="shared" ref="AG646:AG709" si="117">1020+180*AC646+7050+AE646*(AD646*420-120)+AE646*AF646*30</f>
        <v>30270</v>
      </c>
      <c r="AH646" s="30">
        <f t="shared" ref="AH646:AH709" si="118">340+60*AC646+2350+AE646*(AD646*140-40)+AE646*AF646*10</f>
        <v>10090</v>
      </c>
      <c r="AI646" s="30">
        <f t="shared" ref="AI646:AI709" si="119">170+30*AC646+1175+AE646*(AD646*70-20)+AE646*AF646*5</f>
        <v>5045</v>
      </c>
      <c r="AK646" s="30">
        <f t="shared" ref="AK646:AK709" si="120">VLOOKUP(IF(MOD(AC646,2)=0,AC646/2,(AC646+1)/2),B:F,5,FALSE)/(AH646-VLOOKUP(IF(MOD(AC646,2)=0,AC646/2,(AC646+1)/2),B:F,4,FALSE))</f>
        <v>6.7098772786846181</v>
      </c>
      <c r="AL646" s="30">
        <f t="shared" ref="AL646:AL709" si="121">AG646/(VLOOKUP(IF(MOD(AC646,2)=0,AC646/2,(AC646+1)/2),B:F,3,FALSE)-AI646)</f>
        <v>-22.606422703510081</v>
      </c>
      <c r="AM646" s="30">
        <f t="shared" ref="AM646:AM709" si="122">IF(MOD(AC646,2)=0,AC646/2,(AC646+1)/2)</f>
        <v>6</v>
      </c>
      <c r="AO646" s="30">
        <f t="shared" ref="AO646:AO709" si="123">VLOOKUP(IF(MOD(AC646,2)=0,AC646/2,(AC646+1)/2),B:F,5,FALSE)</f>
        <v>56316</v>
      </c>
      <c r="AP646" s="30">
        <f t="shared" ref="AP646:AP709" si="124">VLOOKUP(IF(MOD(AC646,2)=0,AC646/2,(AC646+1)/2),B:E,3,FALSE)</f>
        <v>3706</v>
      </c>
      <c r="AQ646" s="30">
        <f t="shared" ref="AQ646:AQ709" si="125">VLOOKUP(IF(MOD(AC646,2)=0,AC646/2,(AC646+1)/2),B:F,4,FALSE)</f>
        <v>1697</v>
      </c>
    </row>
    <row r="647" spans="29:43" x14ac:dyDescent="0.15">
      <c r="AC647" s="30">
        <v>12</v>
      </c>
      <c r="AD647" s="30">
        <v>12</v>
      </c>
      <c r="AE647" s="30">
        <v>4</v>
      </c>
      <c r="AF647" s="30">
        <v>4</v>
      </c>
      <c r="AG647" s="30">
        <f t="shared" si="117"/>
        <v>30390</v>
      </c>
      <c r="AH647" s="30">
        <f t="shared" si="118"/>
        <v>10130</v>
      </c>
      <c r="AI647" s="30">
        <f t="shared" si="119"/>
        <v>5065</v>
      </c>
      <c r="AK647" s="30">
        <f t="shared" si="120"/>
        <v>6.6780505158306651</v>
      </c>
      <c r="AL647" s="30">
        <f t="shared" si="121"/>
        <v>-22.362030905077262</v>
      </c>
      <c r="AM647" s="30">
        <f t="shared" si="122"/>
        <v>6</v>
      </c>
      <c r="AO647" s="30">
        <f t="shared" si="123"/>
        <v>56316</v>
      </c>
      <c r="AP647" s="30">
        <f t="shared" si="124"/>
        <v>3706</v>
      </c>
      <c r="AQ647" s="30">
        <f t="shared" si="125"/>
        <v>1697</v>
      </c>
    </row>
    <row r="648" spans="29:43" x14ac:dyDescent="0.15">
      <c r="AC648" s="30">
        <v>12</v>
      </c>
      <c r="AD648" s="30">
        <v>12</v>
      </c>
      <c r="AE648" s="30">
        <v>4</v>
      </c>
      <c r="AF648" s="30">
        <v>5</v>
      </c>
      <c r="AG648" s="30">
        <f t="shared" si="117"/>
        <v>30510</v>
      </c>
      <c r="AH648" s="30">
        <f t="shared" si="118"/>
        <v>10170</v>
      </c>
      <c r="AI648" s="30">
        <f t="shared" si="119"/>
        <v>5085</v>
      </c>
      <c r="AK648" s="30">
        <f t="shared" si="120"/>
        <v>6.6465242535111528</v>
      </c>
      <c r="AL648" s="30">
        <f t="shared" si="121"/>
        <v>-22.124728063814359</v>
      </c>
      <c r="AM648" s="30">
        <f t="shared" si="122"/>
        <v>6</v>
      </c>
      <c r="AO648" s="30">
        <f t="shared" si="123"/>
        <v>56316</v>
      </c>
      <c r="AP648" s="30">
        <f t="shared" si="124"/>
        <v>3706</v>
      </c>
      <c r="AQ648" s="30">
        <f t="shared" si="125"/>
        <v>1697</v>
      </c>
    </row>
    <row r="649" spans="29:43" x14ac:dyDescent="0.15">
      <c r="AC649" s="30">
        <v>12</v>
      </c>
      <c r="AD649" s="30">
        <v>12</v>
      </c>
      <c r="AE649" s="30">
        <v>4</v>
      </c>
      <c r="AF649" s="30">
        <v>6</v>
      </c>
      <c r="AG649" s="30">
        <f t="shared" si="117"/>
        <v>30630</v>
      </c>
      <c r="AH649" s="30">
        <f t="shared" si="118"/>
        <v>10210</v>
      </c>
      <c r="AI649" s="30">
        <f t="shared" si="119"/>
        <v>5105</v>
      </c>
      <c r="AK649" s="30">
        <f t="shared" si="120"/>
        <v>6.6152942558440033</v>
      </c>
      <c r="AL649" s="30">
        <f t="shared" si="121"/>
        <v>-21.89421015010722</v>
      </c>
      <c r="AM649" s="30">
        <f t="shared" si="122"/>
        <v>6</v>
      </c>
      <c r="AO649" s="30">
        <f t="shared" si="123"/>
        <v>56316</v>
      </c>
      <c r="AP649" s="30">
        <f t="shared" si="124"/>
        <v>3706</v>
      </c>
      <c r="AQ649" s="30">
        <f t="shared" si="125"/>
        <v>1697</v>
      </c>
    </row>
    <row r="650" spans="29:43" x14ac:dyDescent="0.15">
      <c r="AC650" s="30">
        <v>12</v>
      </c>
      <c r="AD650" s="30">
        <v>12</v>
      </c>
      <c r="AE650" s="30">
        <v>4</v>
      </c>
      <c r="AF650" s="30">
        <v>7</v>
      </c>
      <c r="AG650" s="30">
        <f t="shared" si="117"/>
        <v>30750</v>
      </c>
      <c r="AH650" s="30">
        <f t="shared" si="118"/>
        <v>10250</v>
      </c>
      <c r="AI650" s="30">
        <f t="shared" si="119"/>
        <v>5125</v>
      </c>
      <c r="AK650" s="30">
        <f t="shared" si="120"/>
        <v>6.5843563661873024</v>
      </c>
      <c r="AL650" s="30">
        <f t="shared" si="121"/>
        <v>-21.670190274841438</v>
      </c>
      <c r="AM650" s="30">
        <f t="shared" si="122"/>
        <v>6</v>
      </c>
      <c r="AO650" s="30">
        <f t="shared" si="123"/>
        <v>56316</v>
      </c>
      <c r="AP650" s="30">
        <f t="shared" si="124"/>
        <v>3706</v>
      </c>
      <c r="AQ650" s="30">
        <f t="shared" si="125"/>
        <v>1697</v>
      </c>
    </row>
    <row r="651" spans="29:43" x14ac:dyDescent="0.15">
      <c r="AC651" s="30">
        <v>12</v>
      </c>
      <c r="AD651" s="30">
        <v>12</v>
      </c>
      <c r="AE651" s="30">
        <v>4</v>
      </c>
      <c r="AF651" s="30">
        <v>8</v>
      </c>
      <c r="AG651" s="30">
        <f t="shared" si="117"/>
        <v>30870</v>
      </c>
      <c r="AH651" s="30">
        <f t="shared" si="118"/>
        <v>10290</v>
      </c>
      <c r="AI651" s="30">
        <f t="shared" si="119"/>
        <v>5145</v>
      </c>
      <c r="AK651" s="30">
        <f t="shared" si="120"/>
        <v>6.5537065052950076</v>
      </c>
      <c r="AL651" s="30">
        <f t="shared" si="121"/>
        <v>-21.452397498262684</v>
      </c>
      <c r="AM651" s="30">
        <f t="shared" si="122"/>
        <v>6</v>
      </c>
      <c r="AO651" s="30">
        <f t="shared" si="123"/>
        <v>56316</v>
      </c>
      <c r="AP651" s="30">
        <f t="shared" si="124"/>
        <v>3706</v>
      </c>
      <c r="AQ651" s="30">
        <f t="shared" si="125"/>
        <v>1697</v>
      </c>
    </row>
    <row r="652" spans="29:43" x14ac:dyDescent="0.15">
      <c r="AC652" s="30">
        <v>12</v>
      </c>
      <c r="AD652" s="30">
        <v>12</v>
      </c>
      <c r="AE652" s="30">
        <v>4</v>
      </c>
      <c r="AF652" s="30">
        <v>9</v>
      </c>
      <c r="AG652" s="30">
        <f t="shared" si="117"/>
        <v>30990</v>
      </c>
      <c r="AH652" s="30">
        <f t="shared" si="118"/>
        <v>10330</v>
      </c>
      <c r="AI652" s="30">
        <f t="shared" si="119"/>
        <v>5165</v>
      </c>
      <c r="AK652" s="30">
        <f t="shared" si="120"/>
        <v>6.52334066952392</v>
      </c>
      <c r="AL652" s="30">
        <f t="shared" si="121"/>
        <v>-21.240575736806033</v>
      </c>
      <c r="AM652" s="30">
        <f t="shared" si="122"/>
        <v>6</v>
      </c>
      <c r="AO652" s="30">
        <f t="shared" si="123"/>
        <v>56316</v>
      </c>
      <c r="AP652" s="30">
        <f t="shared" si="124"/>
        <v>3706</v>
      </c>
      <c r="AQ652" s="30">
        <f t="shared" si="125"/>
        <v>1697</v>
      </c>
    </row>
    <row r="653" spans="29:43" x14ac:dyDescent="0.15">
      <c r="AC653" s="30">
        <v>12</v>
      </c>
      <c r="AD653" s="30">
        <v>12</v>
      </c>
      <c r="AE653" s="30">
        <v>4</v>
      </c>
      <c r="AF653" s="30">
        <v>10</v>
      </c>
      <c r="AG653" s="30">
        <f t="shared" si="117"/>
        <v>31110</v>
      </c>
      <c r="AH653" s="30">
        <f t="shared" si="118"/>
        <v>10370</v>
      </c>
      <c r="AI653" s="30">
        <f t="shared" si="119"/>
        <v>5185</v>
      </c>
      <c r="AK653" s="30">
        <f t="shared" si="120"/>
        <v>6.4932549290902806</v>
      </c>
      <c r="AL653" s="30">
        <f t="shared" si="121"/>
        <v>-21.03448275862069</v>
      </c>
      <c r="AM653" s="30">
        <f t="shared" si="122"/>
        <v>6</v>
      </c>
      <c r="AO653" s="30">
        <f t="shared" si="123"/>
        <v>56316</v>
      </c>
      <c r="AP653" s="30">
        <f t="shared" si="124"/>
        <v>3706</v>
      </c>
      <c r="AQ653" s="30">
        <f t="shared" si="125"/>
        <v>1697</v>
      </c>
    </row>
    <row r="654" spans="29:43" x14ac:dyDescent="0.15">
      <c r="AC654" s="30">
        <v>12</v>
      </c>
      <c r="AD654" s="30">
        <v>12</v>
      </c>
      <c r="AE654" s="30">
        <v>5</v>
      </c>
      <c r="AF654" s="30">
        <v>0</v>
      </c>
      <c r="AG654" s="30">
        <f t="shared" si="117"/>
        <v>34830</v>
      </c>
      <c r="AH654" s="30">
        <f t="shared" si="118"/>
        <v>11610</v>
      </c>
      <c r="AI654" s="30">
        <f t="shared" si="119"/>
        <v>5805</v>
      </c>
      <c r="AK654" s="30">
        <f t="shared" si="120"/>
        <v>5.681024916775951</v>
      </c>
      <c r="AL654" s="30">
        <f t="shared" si="121"/>
        <v>-16.593616007622678</v>
      </c>
      <c r="AM654" s="30">
        <f t="shared" si="122"/>
        <v>6</v>
      </c>
      <c r="AO654" s="30">
        <f t="shared" si="123"/>
        <v>56316</v>
      </c>
      <c r="AP654" s="30">
        <f t="shared" si="124"/>
        <v>3706</v>
      </c>
      <c r="AQ654" s="30">
        <f t="shared" si="125"/>
        <v>1697</v>
      </c>
    </row>
    <row r="655" spans="29:43" x14ac:dyDescent="0.15">
      <c r="AC655" s="30">
        <v>12</v>
      </c>
      <c r="AD655" s="30">
        <v>12</v>
      </c>
      <c r="AE655" s="30">
        <v>5</v>
      </c>
      <c r="AF655" s="30">
        <v>1</v>
      </c>
      <c r="AG655" s="30">
        <f t="shared" si="117"/>
        <v>34980</v>
      </c>
      <c r="AH655" s="30">
        <f t="shared" si="118"/>
        <v>11660</v>
      </c>
      <c r="AI655" s="30">
        <f t="shared" si="119"/>
        <v>5830</v>
      </c>
      <c r="AK655" s="30">
        <f t="shared" si="120"/>
        <v>5.6525143029208067</v>
      </c>
      <c r="AL655" s="30">
        <f t="shared" si="121"/>
        <v>-16.468926553672315</v>
      </c>
      <c r="AM655" s="30">
        <f t="shared" si="122"/>
        <v>6</v>
      </c>
      <c r="AO655" s="30">
        <f t="shared" si="123"/>
        <v>56316</v>
      </c>
      <c r="AP655" s="30">
        <f t="shared" si="124"/>
        <v>3706</v>
      </c>
      <c r="AQ655" s="30">
        <f t="shared" si="125"/>
        <v>1697</v>
      </c>
    </row>
    <row r="656" spans="29:43" x14ac:dyDescent="0.15">
      <c r="AC656" s="30">
        <v>12</v>
      </c>
      <c r="AD656" s="30">
        <v>12</v>
      </c>
      <c r="AE656" s="30">
        <v>5</v>
      </c>
      <c r="AF656" s="30">
        <v>2</v>
      </c>
      <c r="AG656" s="30">
        <f t="shared" si="117"/>
        <v>35130</v>
      </c>
      <c r="AH656" s="30">
        <f t="shared" si="118"/>
        <v>11710</v>
      </c>
      <c r="AI656" s="30">
        <f t="shared" si="119"/>
        <v>5855</v>
      </c>
      <c r="AK656" s="30">
        <f t="shared" si="120"/>
        <v>5.6242884250474381</v>
      </c>
      <c r="AL656" s="30">
        <f t="shared" si="121"/>
        <v>-16.347138203815728</v>
      </c>
      <c r="AM656" s="30">
        <f t="shared" si="122"/>
        <v>6</v>
      </c>
      <c r="AO656" s="30">
        <f t="shared" si="123"/>
        <v>56316</v>
      </c>
      <c r="AP656" s="30">
        <f t="shared" si="124"/>
        <v>3706</v>
      </c>
      <c r="AQ656" s="30">
        <f t="shared" si="125"/>
        <v>1697</v>
      </c>
    </row>
    <row r="657" spans="29:43" x14ac:dyDescent="0.15">
      <c r="AC657" s="30">
        <v>12</v>
      </c>
      <c r="AD657" s="30">
        <v>12</v>
      </c>
      <c r="AE657" s="30">
        <v>5</v>
      </c>
      <c r="AF657" s="30">
        <v>3</v>
      </c>
      <c r="AG657" s="30">
        <f t="shared" si="117"/>
        <v>35280</v>
      </c>
      <c r="AH657" s="30">
        <f t="shared" si="118"/>
        <v>11760</v>
      </c>
      <c r="AI657" s="30">
        <f t="shared" si="119"/>
        <v>5880</v>
      </c>
      <c r="AK657" s="30">
        <f t="shared" si="120"/>
        <v>5.5963430388552124</v>
      </c>
      <c r="AL657" s="30">
        <f t="shared" si="121"/>
        <v>-16.228150873965042</v>
      </c>
      <c r="AM657" s="30">
        <f t="shared" si="122"/>
        <v>6</v>
      </c>
      <c r="AO657" s="30">
        <f t="shared" si="123"/>
        <v>56316</v>
      </c>
      <c r="AP657" s="30">
        <f t="shared" si="124"/>
        <v>3706</v>
      </c>
      <c r="AQ657" s="30">
        <f t="shared" si="125"/>
        <v>1697</v>
      </c>
    </row>
    <row r="658" spans="29:43" x14ac:dyDescent="0.15">
      <c r="AC658" s="30">
        <v>12</v>
      </c>
      <c r="AD658" s="30">
        <v>12</v>
      </c>
      <c r="AE658" s="30">
        <v>5</v>
      </c>
      <c r="AF658" s="30">
        <v>4</v>
      </c>
      <c r="AG658" s="30">
        <f t="shared" si="117"/>
        <v>35430</v>
      </c>
      <c r="AH658" s="30">
        <f t="shared" si="118"/>
        <v>11810</v>
      </c>
      <c r="AI658" s="30">
        <f t="shared" si="119"/>
        <v>5905</v>
      </c>
      <c r="AK658" s="30">
        <f t="shared" si="120"/>
        <v>5.5686739839810144</v>
      </c>
      <c r="AL658" s="30">
        <f t="shared" si="121"/>
        <v>-16.1118690313779</v>
      </c>
      <c r="AM658" s="30">
        <f t="shared" si="122"/>
        <v>6</v>
      </c>
      <c r="AO658" s="30">
        <f t="shared" si="123"/>
        <v>56316</v>
      </c>
      <c r="AP658" s="30">
        <f t="shared" si="124"/>
        <v>3706</v>
      </c>
      <c r="AQ658" s="30">
        <f t="shared" si="125"/>
        <v>1697</v>
      </c>
    </row>
    <row r="659" spans="29:43" x14ac:dyDescent="0.15">
      <c r="AC659" s="30">
        <v>12</v>
      </c>
      <c r="AD659" s="30">
        <v>12</v>
      </c>
      <c r="AE659" s="30">
        <v>5</v>
      </c>
      <c r="AF659" s="30">
        <v>5</v>
      </c>
      <c r="AG659" s="30">
        <f t="shared" si="117"/>
        <v>35580</v>
      </c>
      <c r="AH659" s="30">
        <f t="shared" si="118"/>
        <v>11860</v>
      </c>
      <c r="AI659" s="30">
        <f t="shared" si="119"/>
        <v>5930</v>
      </c>
      <c r="AK659" s="30">
        <f t="shared" si="120"/>
        <v>5.5412771819344684</v>
      </c>
      <c r="AL659" s="30">
        <f t="shared" si="121"/>
        <v>-15.998201438848922</v>
      </c>
      <c r="AM659" s="30">
        <f t="shared" si="122"/>
        <v>6</v>
      </c>
      <c r="AO659" s="30">
        <f t="shared" si="123"/>
        <v>56316</v>
      </c>
      <c r="AP659" s="30">
        <f t="shared" si="124"/>
        <v>3706</v>
      </c>
      <c r="AQ659" s="30">
        <f t="shared" si="125"/>
        <v>1697</v>
      </c>
    </row>
    <row r="660" spans="29:43" x14ac:dyDescent="0.15">
      <c r="AC660" s="30">
        <v>12</v>
      </c>
      <c r="AD660" s="30">
        <v>12</v>
      </c>
      <c r="AE660" s="30">
        <v>5</v>
      </c>
      <c r="AF660" s="30">
        <v>6</v>
      </c>
      <c r="AG660" s="30">
        <f t="shared" si="117"/>
        <v>35730</v>
      </c>
      <c r="AH660" s="30">
        <f t="shared" si="118"/>
        <v>11910</v>
      </c>
      <c r="AI660" s="30">
        <f t="shared" si="119"/>
        <v>5955</v>
      </c>
      <c r="AK660" s="30">
        <f t="shared" si="120"/>
        <v>5.514148634093802</v>
      </c>
      <c r="AL660" s="30">
        <f t="shared" si="121"/>
        <v>-15.88706091596265</v>
      </c>
      <c r="AM660" s="30">
        <f t="shared" si="122"/>
        <v>6</v>
      </c>
      <c r="AO660" s="30">
        <f t="shared" si="123"/>
        <v>56316</v>
      </c>
      <c r="AP660" s="30">
        <f t="shared" si="124"/>
        <v>3706</v>
      </c>
      <c r="AQ660" s="30">
        <f t="shared" si="125"/>
        <v>1697</v>
      </c>
    </row>
    <row r="661" spans="29:43" x14ac:dyDescent="0.15">
      <c r="AC661" s="30">
        <v>12</v>
      </c>
      <c r="AD661" s="30">
        <v>12</v>
      </c>
      <c r="AE661" s="30">
        <v>5</v>
      </c>
      <c r="AF661" s="30">
        <v>7</v>
      </c>
      <c r="AG661" s="30">
        <f t="shared" si="117"/>
        <v>35880</v>
      </c>
      <c r="AH661" s="30">
        <f t="shared" si="118"/>
        <v>11960</v>
      </c>
      <c r="AI661" s="30">
        <f t="shared" si="119"/>
        <v>5980</v>
      </c>
      <c r="AK661" s="30">
        <f t="shared" si="120"/>
        <v>5.4872844197603037</v>
      </c>
      <c r="AL661" s="30">
        <f t="shared" si="121"/>
        <v>-15.778364116094988</v>
      </c>
      <c r="AM661" s="30">
        <f t="shared" si="122"/>
        <v>6</v>
      </c>
      <c r="AO661" s="30">
        <f t="shared" si="123"/>
        <v>56316</v>
      </c>
      <c r="AP661" s="30">
        <f t="shared" si="124"/>
        <v>3706</v>
      </c>
      <c r="AQ661" s="30">
        <f t="shared" si="125"/>
        <v>1697</v>
      </c>
    </row>
    <row r="662" spans="29:43" x14ac:dyDescent="0.15">
      <c r="AC662" s="30">
        <v>12</v>
      </c>
      <c r="AD662" s="30">
        <v>12</v>
      </c>
      <c r="AE662" s="30">
        <v>5</v>
      </c>
      <c r="AF662" s="30">
        <v>8</v>
      </c>
      <c r="AG662" s="30">
        <f t="shared" si="117"/>
        <v>36030</v>
      </c>
      <c r="AH662" s="30">
        <f t="shared" si="118"/>
        <v>12010</v>
      </c>
      <c r="AI662" s="30">
        <f t="shared" si="119"/>
        <v>6005</v>
      </c>
      <c r="AK662" s="30">
        <f t="shared" si="120"/>
        <v>5.4606806942693691</v>
      </c>
      <c r="AL662" s="30">
        <f t="shared" si="121"/>
        <v>-15.672031317964333</v>
      </c>
      <c r="AM662" s="30">
        <f t="shared" si="122"/>
        <v>6</v>
      </c>
      <c r="AO662" s="30">
        <f t="shared" si="123"/>
        <v>56316</v>
      </c>
      <c r="AP662" s="30">
        <f t="shared" si="124"/>
        <v>3706</v>
      </c>
      <c r="AQ662" s="30">
        <f t="shared" si="125"/>
        <v>1697</v>
      </c>
    </row>
    <row r="663" spans="29:43" x14ac:dyDescent="0.15">
      <c r="AC663" s="30">
        <v>12</v>
      </c>
      <c r="AD663" s="30">
        <v>12</v>
      </c>
      <c r="AE663" s="30">
        <v>5</v>
      </c>
      <c r="AF663" s="30">
        <v>9</v>
      </c>
      <c r="AG663" s="30">
        <f t="shared" si="117"/>
        <v>36180</v>
      </c>
      <c r="AH663" s="30">
        <f t="shared" si="118"/>
        <v>12060</v>
      </c>
      <c r="AI663" s="30">
        <f t="shared" si="119"/>
        <v>6030</v>
      </c>
      <c r="AK663" s="30">
        <f t="shared" si="120"/>
        <v>5.4343336871562293</v>
      </c>
      <c r="AL663" s="30">
        <f t="shared" si="121"/>
        <v>-15.567986230636834</v>
      </c>
      <c r="AM663" s="30">
        <f t="shared" si="122"/>
        <v>6</v>
      </c>
      <c r="AO663" s="30">
        <f t="shared" si="123"/>
        <v>56316</v>
      </c>
      <c r="AP663" s="30">
        <f t="shared" si="124"/>
        <v>3706</v>
      </c>
      <c r="AQ663" s="30">
        <f t="shared" si="125"/>
        <v>1697</v>
      </c>
    </row>
    <row r="664" spans="29:43" x14ac:dyDescent="0.15">
      <c r="AC664" s="30">
        <v>12</v>
      </c>
      <c r="AD664" s="30">
        <v>12</v>
      </c>
      <c r="AE664" s="30">
        <v>5</v>
      </c>
      <c r="AF664" s="30">
        <v>10</v>
      </c>
      <c r="AG664" s="30">
        <f t="shared" si="117"/>
        <v>36330</v>
      </c>
      <c r="AH664" s="30">
        <f t="shared" si="118"/>
        <v>12110</v>
      </c>
      <c r="AI664" s="30">
        <f t="shared" si="119"/>
        <v>6055</v>
      </c>
      <c r="AK664" s="30">
        <f t="shared" si="120"/>
        <v>5.4082397003745317</v>
      </c>
      <c r="AL664" s="30">
        <f t="shared" si="121"/>
        <v>-15.466155810983397</v>
      </c>
      <c r="AM664" s="30">
        <f t="shared" si="122"/>
        <v>6</v>
      </c>
      <c r="AO664" s="30">
        <f t="shared" si="123"/>
        <v>56316</v>
      </c>
      <c r="AP664" s="30">
        <f t="shared" si="124"/>
        <v>3706</v>
      </c>
      <c r="AQ664" s="30">
        <f t="shared" si="125"/>
        <v>1697</v>
      </c>
    </row>
    <row r="665" spans="29:43" x14ac:dyDescent="0.15">
      <c r="AC665" s="30">
        <v>13</v>
      </c>
      <c r="AD665" s="30">
        <v>13</v>
      </c>
      <c r="AE665" s="30">
        <v>1</v>
      </c>
      <c r="AF665" s="30">
        <v>0</v>
      </c>
      <c r="AG665" s="30">
        <f t="shared" si="117"/>
        <v>15750</v>
      </c>
      <c r="AH665" s="30">
        <f t="shared" si="118"/>
        <v>5250</v>
      </c>
      <c r="AI665" s="30">
        <f t="shared" si="119"/>
        <v>2625</v>
      </c>
      <c r="AK665" s="30">
        <f t="shared" si="120"/>
        <v>21.565320665083135</v>
      </c>
      <c r="AL665" s="30">
        <f t="shared" si="121"/>
        <v>10.402906208718626</v>
      </c>
      <c r="AM665" s="30">
        <f t="shared" si="122"/>
        <v>7</v>
      </c>
      <c r="AO665" s="30">
        <f t="shared" si="123"/>
        <v>72632</v>
      </c>
      <c r="AP665" s="30">
        <f t="shared" si="124"/>
        <v>4139</v>
      </c>
      <c r="AQ665" s="30">
        <f t="shared" si="125"/>
        <v>1882</v>
      </c>
    </row>
    <row r="666" spans="29:43" x14ac:dyDescent="0.15">
      <c r="AC666" s="30">
        <v>13</v>
      </c>
      <c r="AD666" s="30">
        <v>13</v>
      </c>
      <c r="AE666" s="30">
        <v>1</v>
      </c>
      <c r="AF666" s="30">
        <v>1</v>
      </c>
      <c r="AG666" s="30">
        <f t="shared" si="117"/>
        <v>15780</v>
      </c>
      <c r="AH666" s="30">
        <f t="shared" si="118"/>
        <v>5260</v>
      </c>
      <c r="AI666" s="30">
        <f t="shared" si="119"/>
        <v>2630</v>
      </c>
      <c r="AK666" s="30">
        <f t="shared" si="120"/>
        <v>21.501480165778567</v>
      </c>
      <c r="AL666" s="30">
        <f t="shared" si="121"/>
        <v>10.457256461232605</v>
      </c>
      <c r="AM666" s="30">
        <f t="shared" si="122"/>
        <v>7</v>
      </c>
      <c r="AO666" s="30">
        <f t="shared" si="123"/>
        <v>72632</v>
      </c>
      <c r="AP666" s="30">
        <f t="shared" si="124"/>
        <v>4139</v>
      </c>
      <c r="AQ666" s="30">
        <f t="shared" si="125"/>
        <v>1882</v>
      </c>
    </row>
    <row r="667" spans="29:43" x14ac:dyDescent="0.15">
      <c r="AC667" s="30">
        <v>13</v>
      </c>
      <c r="AD667" s="30">
        <v>13</v>
      </c>
      <c r="AE667" s="30">
        <v>1</v>
      </c>
      <c r="AF667" s="30">
        <v>2</v>
      </c>
      <c r="AG667" s="30">
        <f t="shared" si="117"/>
        <v>15810</v>
      </c>
      <c r="AH667" s="30">
        <f t="shared" si="118"/>
        <v>5270</v>
      </c>
      <c r="AI667" s="30">
        <f t="shared" si="119"/>
        <v>2635</v>
      </c>
      <c r="AK667" s="30">
        <f t="shared" si="120"/>
        <v>21.438016528925619</v>
      </c>
      <c r="AL667" s="30">
        <f t="shared" si="121"/>
        <v>10.511968085106384</v>
      </c>
      <c r="AM667" s="30">
        <f t="shared" si="122"/>
        <v>7</v>
      </c>
      <c r="AO667" s="30">
        <f t="shared" si="123"/>
        <v>72632</v>
      </c>
      <c r="AP667" s="30">
        <f t="shared" si="124"/>
        <v>4139</v>
      </c>
      <c r="AQ667" s="30">
        <f t="shared" si="125"/>
        <v>1882</v>
      </c>
    </row>
    <row r="668" spans="29:43" x14ac:dyDescent="0.15">
      <c r="AC668" s="30">
        <v>13</v>
      </c>
      <c r="AD668" s="30">
        <v>13</v>
      </c>
      <c r="AE668" s="30">
        <v>1</v>
      </c>
      <c r="AF668" s="30">
        <v>3</v>
      </c>
      <c r="AG668" s="30">
        <f t="shared" si="117"/>
        <v>15840</v>
      </c>
      <c r="AH668" s="30">
        <f t="shared" si="118"/>
        <v>5280</v>
      </c>
      <c r="AI668" s="30">
        <f t="shared" si="119"/>
        <v>2640</v>
      </c>
      <c r="AK668" s="30">
        <f t="shared" si="120"/>
        <v>21.374926427310182</v>
      </c>
      <c r="AL668" s="30">
        <f t="shared" si="121"/>
        <v>10.567044696464309</v>
      </c>
      <c r="AM668" s="30">
        <f t="shared" si="122"/>
        <v>7</v>
      </c>
      <c r="AO668" s="30">
        <f t="shared" si="123"/>
        <v>72632</v>
      </c>
      <c r="AP668" s="30">
        <f t="shared" si="124"/>
        <v>4139</v>
      </c>
      <c r="AQ668" s="30">
        <f t="shared" si="125"/>
        <v>1882</v>
      </c>
    </row>
    <row r="669" spans="29:43" x14ac:dyDescent="0.15">
      <c r="AC669" s="30">
        <v>13</v>
      </c>
      <c r="AD669" s="30">
        <v>13</v>
      </c>
      <c r="AE669" s="30">
        <v>1</v>
      </c>
      <c r="AF669" s="30">
        <v>4</v>
      </c>
      <c r="AG669" s="30">
        <f t="shared" si="117"/>
        <v>15870</v>
      </c>
      <c r="AH669" s="30">
        <f t="shared" si="118"/>
        <v>5290</v>
      </c>
      <c r="AI669" s="30">
        <f t="shared" si="119"/>
        <v>2645</v>
      </c>
      <c r="AK669" s="30">
        <f t="shared" si="120"/>
        <v>21.312206572769952</v>
      </c>
      <c r="AL669" s="30">
        <f t="shared" si="121"/>
        <v>10.622489959839358</v>
      </c>
      <c r="AM669" s="30">
        <f t="shared" si="122"/>
        <v>7</v>
      </c>
      <c r="AO669" s="30">
        <f t="shared" si="123"/>
        <v>72632</v>
      </c>
      <c r="AP669" s="30">
        <f t="shared" si="124"/>
        <v>4139</v>
      </c>
      <c r="AQ669" s="30">
        <f t="shared" si="125"/>
        <v>1882</v>
      </c>
    </row>
    <row r="670" spans="29:43" x14ac:dyDescent="0.15">
      <c r="AC670" s="30">
        <v>13</v>
      </c>
      <c r="AD670" s="30">
        <v>13</v>
      </c>
      <c r="AE670" s="30">
        <v>1</v>
      </c>
      <c r="AF670" s="30">
        <v>5</v>
      </c>
      <c r="AG670" s="30">
        <f t="shared" si="117"/>
        <v>15900</v>
      </c>
      <c r="AH670" s="30">
        <f t="shared" si="118"/>
        <v>5300</v>
      </c>
      <c r="AI670" s="30">
        <f t="shared" si="119"/>
        <v>2650</v>
      </c>
      <c r="AK670" s="30">
        <f t="shared" si="120"/>
        <v>21.249853715623171</v>
      </c>
      <c r="AL670" s="30">
        <f t="shared" si="121"/>
        <v>10.678307588985897</v>
      </c>
      <c r="AM670" s="30">
        <f t="shared" si="122"/>
        <v>7</v>
      </c>
      <c r="AO670" s="30">
        <f t="shared" si="123"/>
        <v>72632</v>
      </c>
      <c r="AP670" s="30">
        <f t="shared" si="124"/>
        <v>4139</v>
      </c>
      <c r="AQ670" s="30">
        <f t="shared" si="125"/>
        <v>1882</v>
      </c>
    </row>
    <row r="671" spans="29:43" x14ac:dyDescent="0.15">
      <c r="AC671" s="30">
        <v>13</v>
      </c>
      <c r="AD671" s="30">
        <v>13</v>
      </c>
      <c r="AE671" s="30">
        <v>1</v>
      </c>
      <c r="AF671" s="30">
        <v>6</v>
      </c>
      <c r="AG671" s="30">
        <f t="shared" si="117"/>
        <v>15930</v>
      </c>
      <c r="AH671" s="30">
        <f t="shared" si="118"/>
        <v>5310</v>
      </c>
      <c r="AI671" s="30">
        <f t="shared" si="119"/>
        <v>2655</v>
      </c>
      <c r="AK671" s="30">
        <f t="shared" si="120"/>
        <v>21.18786464410735</v>
      </c>
      <c r="AL671" s="30">
        <f t="shared" si="121"/>
        <v>10.734501347708894</v>
      </c>
      <c r="AM671" s="30">
        <f t="shared" si="122"/>
        <v>7</v>
      </c>
      <c r="AO671" s="30">
        <f t="shared" si="123"/>
        <v>72632</v>
      </c>
      <c r="AP671" s="30">
        <f t="shared" si="124"/>
        <v>4139</v>
      </c>
      <c r="AQ671" s="30">
        <f t="shared" si="125"/>
        <v>1882</v>
      </c>
    </row>
    <row r="672" spans="29:43" x14ac:dyDescent="0.15">
      <c r="AC672" s="30">
        <v>13</v>
      </c>
      <c r="AD672" s="30">
        <v>13</v>
      </c>
      <c r="AE672" s="30">
        <v>1</v>
      </c>
      <c r="AF672" s="30">
        <v>7</v>
      </c>
      <c r="AG672" s="30">
        <f t="shared" si="117"/>
        <v>15960</v>
      </c>
      <c r="AH672" s="30">
        <f t="shared" si="118"/>
        <v>5320</v>
      </c>
      <c r="AI672" s="30">
        <f t="shared" si="119"/>
        <v>2660</v>
      </c>
      <c r="AK672" s="30">
        <f t="shared" si="120"/>
        <v>21.126236183827807</v>
      </c>
      <c r="AL672" s="30">
        <f t="shared" si="121"/>
        <v>10.791075050709939</v>
      </c>
      <c r="AM672" s="30">
        <f t="shared" si="122"/>
        <v>7</v>
      </c>
      <c r="AO672" s="30">
        <f t="shared" si="123"/>
        <v>72632</v>
      </c>
      <c r="AP672" s="30">
        <f t="shared" si="124"/>
        <v>4139</v>
      </c>
      <c r="AQ672" s="30">
        <f t="shared" si="125"/>
        <v>1882</v>
      </c>
    </row>
    <row r="673" spans="29:43" x14ac:dyDescent="0.15">
      <c r="AC673" s="30">
        <v>13</v>
      </c>
      <c r="AD673" s="30">
        <v>13</v>
      </c>
      <c r="AE673" s="30">
        <v>1</v>
      </c>
      <c r="AF673" s="30">
        <v>8</v>
      </c>
      <c r="AG673" s="30">
        <f t="shared" si="117"/>
        <v>15990</v>
      </c>
      <c r="AH673" s="30">
        <f t="shared" si="118"/>
        <v>5330</v>
      </c>
      <c r="AI673" s="30">
        <f t="shared" si="119"/>
        <v>2665</v>
      </c>
      <c r="AK673" s="30">
        <f t="shared" si="120"/>
        <v>21.064965197215777</v>
      </c>
      <c r="AL673" s="30">
        <f t="shared" si="121"/>
        <v>10.848032564450476</v>
      </c>
      <c r="AM673" s="30">
        <f t="shared" si="122"/>
        <v>7</v>
      </c>
      <c r="AO673" s="30">
        <f t="shared" si="123"/>
        <v>72632</v>
      </c>
      <c r="AP673" s="30">
        <f t="shared" si="124"/>
        <v>4139</v>
      </c>
      <c r="AQ673" s="30">
        <f t="shared" si="125"/>
        <v>1882</v>
      </c>
    </row>
    <row r="674" spans="29:43" x14ac:dyDescent="0.15">
      <c r="AC674" s="30">
        <v>13</v>
      </c>
      <c r="AD674" s="30">
        <v>13</v>
      </c>
      <c r="AE674" s="30">
        <v>1</v>
      </c>
      <c r="AF674" s="30">
        <v>9</v>
      </c>
      <c r="AG674" s="30">
        <f t="shared" si="117"/>
        <v>16020</v>
      </c>
      <c r="AH674" s="30">
        <f t="shared" si="118"/>
        <v>5340</v>
      </c>
      <c r="AI674" s="30">
        <f t="shared" si="119"/>
        <v>2670</v>
      </c>
      <c r="AK674" s="30">
        <f t="shared" si="120"/>
        <v>21.004048582995953</v>
      </c>
      <c r="AL674" s="30">
        <f t="shared" si="121"/>
        <v>10.905377808032675</v>
      </c>
      <c r="AM674" s="30">
        <f t="shared" si="122"/>
        <v>7</v>
      </c>
      <c r="AO674" s="30">
        <f t="shared" si="123"/>
        <v>72632</v>
      </c>
      <c r="AP674" s="30">
        <f t="shared" si="124"/>
        <v>4139</v>
      </c>
      <c r="AQ674" s="30">
        <f t="shared" si="125"/>
        <v>1882</v>
      </c>
    </row>
    <row r="675" spans="29:43" x14ac:dyDescent="0.15">
      <c r="AC675" s="30">
        <v>13</v>
      </c>
      <c r="AD675" s="30">
        <v>13</v>
      </c>
      <c r="AE675" s="30">
        <v>1</v>
      </c>
      <c r="AF675" s="30">
        <v>10</v>
      </c>
      <c r="AG675" s="30">
        <f t="shared" si="117"/>
        <v>16050</v>
      </c>
      <c r="AH675" s="30">
        <f t="shared" si="118"/>
        <v>5350</v>
      </c>
      <c r="AI675" s="30">
        <f t="shared" si="119"/>
        <v>2675</v>
      </c>
      <c r="AK675" s="30">
        <f t="shared" si="120"/>
        <v>20.943483275663205</v>
      </c>
      <c r="AL675" s="30">
        <f t="shared" si="121"/>
        <v>10.96311475409836</v>
      </c>
      <c r="AM675" s="30">
        <f t="shared" si="122"/>
        <v>7</v>
      </c>
      <c r="AO675" s="30">
        <f t="shared" si="123"/>
        <v>72632</v>
      </c>
      <c r="AP675" s="30">
        <f t="shared" si="124"/>
        <v>4139</v>
      </c>
      <c r="AQ675" s="30">
        <f t="shared" si="125"/>
        <v>1882</v>
      </c>
    </row>
    <row r="676" spans="29:43" x14ac:dyDescent="0.15">
      <c r="AC676" s="30">
        <v>13</v>
      </c>
      <c r="AD676" s="30">
        <v>13</v>
      </c>
      <c r="AE676" s="30">
        <v>2</v>
      </c>
      <c r="AF676" s="30">
        <v>0</v>
      </c>
      <c r="AG676" s="30">
        <f t="shared" si="117"/>
        <v>21090</v>
      </c>
      <c r="AH676" s="30">
        <f t="shared" si="118"/>
        <v>7030</v>
      </c>
      <c r="AI676" s="30">
        <f t="shared" si="119"/>
        <v>3515</v>
      </c>
      <c r="AK676" s="30">
        <f t="shared" si="120"/>
        <v>14.108780108780108</v>
      </c>
      <c r="AL676" s="30">
        <f t="shared" si="121"/>
        <v>33.79807692307692</v>
      </c>
      <c r="AM676" s="30">
        <f t="shared" si="122"/>
        <v>7</v>
      </c>
      <c r="AO676" s="30">
        <f t="shared" si="123"/>
        <v>72632</v>
      </c>
      <c r="AP676" s="30">
        <f t="shared" si="124"/>
        <v>4139</v>
      </c>
      <c r="AQ676" s="30">
        <f t="shared" si="125"/>
        <v>1882</v>
      </c>
    </row>
    <row r="677" spans="29:43" x14ac:dyDescent="0.15">
      <c r="AC677" s="30">
        <v>13</v>
      </c>
      <c r="AD677" s="30">
        <v>13</v>
      </c>
      <c r="AE677" s="30">
        <v>2</v>
      </c>
      <c r="AF677" s="30">
        <v>1</v>
      </c>
      <c r="AG677" s="30">
        <f t="shared" si="117"/>
        <v>21150</v>
      </c>
      <c r="AH677" s="30">
        <f t="shared" si="118"/>
        <v>7050</v>
      </c>
      <c r="AI677" s="30">
        <f t="shared" si="119"/>
        <v>3525</v>
      </c>
      <c r="AK677" s="30">
        <f t="shared" si="120"/>
        <v>14.054179566563468</v>
      </c>
      <c r="AL677" s="30">
        <f t="shared" si="121"/>
        <v>34.446254071661237</v>
      </c>
      <c r="AM677" s="30">
        <f t="shared" si="122"/>
        <v>7</v>
      </c>
      <c r="AO677" s="30">
        <f t="shared" si="123"/>
        <v>72632</v>
      </c>
      <c r="AP677" s="30">
        <f t="shared" si="124"/>
        <v>4139</v>
      </c>
      <c r="AQ677" s="30">
        <f t="shared" si="125"/>
        <v>1882</v>
      </c>
    </row>
    <row r="678" spans="29:43" x14ac:dyDescent="0.15">
      <c r="AC678" s="30">
        <v>13</v>
      </c>
      <c r="AD678" s="30">
        <v>13</v>
      </c>
      <c r="AE678" s="30">
        <v>2</v>
      </c>
      <c r="AF678" s="30">
        <v>2</v>
      </c>
      <c r="AG678" s="30">
        <f t="shared" si="117"/>
        <v>21210</v>
      </c>
      <c r="AH678" s="30">
        <f t="shared" si="118"/>
        <v>7070</v>
      </c>
      <c r="AI678" s="30">
        <f t="shared" si="119"/>
        <v>3535</v>
      </c>
      <c r="AK678" s="30">
        <f t="shared" si="120"/>
        <v>14</v>
      </c>
      <c r="AL678" s="30">
        <f t="shared" si="121"/>
        <v>35.115894039735096</v>
      </c>
      <c r="AM678" s="30">
        <f t="shared" si="122"/>
        <v>7</v>
      </c>
      <c r="AO678" s="30">
        <f t="shared" si="123"/>
        <v>72632</v>
      </c>
      <c r="AP678" s="30">
        <f t="shared" si="124"/>
        <v>4139</v>
      </c>
      <c r="AQ678" s="30">
        <f t="shared" si="125"/>
        <v>1882</v>
      </c>
    </row>
    <row r="679" spans="29:43" x14ac:dyDescent="0.15">
      <c r="AC679" s="30">
        <v>13</v>
      </c>
      <c r="AD679" s="30">
        <v>13</v>
      </c>
      <c r="AE679" s="30">
        <v>2</v>
      </c>
      <c r="AF679" s="30">
        <v>3</v>
      </c>
      <c r="AG679" s="30">
        <f t="shared" si="117"/>
        <v>21270</v>
      </c>
      <c r="AH679" s="30">
        <f t="shared" si="118"/>
        <v>7090</v>
      </c>
      <c r="AI679" s="30">
        <f t="shared" si="119"/>
        <v>3545</v>
      </c>
      <c r="AK679" s="30">
        <f t="shared" si="120"/>
        <v>13.946236559139784</v>
      </c>
      <c r="AL679" s="30">
        <f t="shared" si="121"/>
        <v>35.80808080808081</v>
      </c>
      <c r="AM679" s="30">
        <f t="shared" si="122"/>
        <v>7</v>
      </c>
      <c r="AO679" s="30">
        <f t="shared" si="123"/>
        <v>72632</v>
      </c>
      <c r="AP679" s="30">
        <f t="shared" si="124"/>
        <v>4139</v>
      </c>
      <c r="AQ679" s="30">
        <f t="shared" si="125"/>
        <v>1882</v>
      </c>
    </row>
    <row r="680" spans="29:43" x14ac:dyDescent="0.15">
      <c r="AC680" s="30">
        <v>13</v>
      </c>
      <c r="AD680" s="30">
        <v>13</v>
      </c>
      <c r="AE680" s="30">
        <v>2</v>
      </c>
      <c r="AF680" s="30">
        <v>4</v>
      </c>
      <c r="AG680" s="30">
        <f t="shared" si="117"/>
        <v>21330</v>
      </c>
      <c r="AH680" s="30">
        <f t="shared" si="118"/>
        <v>7110</v>
      </c>
      <c r="AI680" s="30">
        <f t="shared" si="119"/>
        <v>3555</v>
      </c>
      <c r="AK680" s="30">
        <f t="shared" si="120"/>
        <v>13.892884468247896</v>
      </c>
      <c r="AL680" s="30">
        <f t="shared" si="121"/>
        <v>36.523972602739725</v>
      </c>
      <c r="AM680" s="30">
        <f t="shared" si="122"/>
        <v>7</v>
      </c>
      <c r="AO680" s="30">
        <f t="shared" si="123"/>
        <v>72632</v>
      </c>
      <c r="AP680" s="30">
        <f t="shared" si="124"/>
        <v>4139</v>
      </c>
      <c r="AQ680" s="30">
        <f t="shared" si="125"/>
        <v>1882</v>
      </c>
    </row>
    <row r="681" spans="29:43" x14ac:dyDescent="0.15">
      <c r="AC681" s="30">
        <v>13</v>
      </c>
      <c r="AD681" s="30">
        <v>13</v>
      </c>
      <c r="AE681" s="30">
        <v>2</v>
      </c>
      <c r="AF681" s="30">
        <v>5</v>
      </c>
      <c r="AG681" s="30">
        <f t="shared" si="117"/>
        <v>21390</v>
      </c>
      <c r="AH681" s="30">
        <f t="shared" si="118"/>
        <v>7130</v>
      </c>
      <c r="AI681" s="30">
        <f t="shared" si="119"/>
        <v>3565</v>
      </c>
      <c r="AK681" s="30">
        <f t="shared" si="120"/>
        <v>13.839939024390244</v>
      </c>
      <c r="AL681" s="30">
        <f t="shared" si="121"/>
        <v>37.264808362369337</v>
      </c>
      <c r="AM681" s="30">
        <f t="shared" si="122"/>
        <v>7</v>
      </c>
      <c r="AO681" s="30">
        <f t="shared" si="123"/>
        <v>72632</v>
      </c>
      <c r="AP681" s="30">
        <f t="shared" si="124"/>
        <v>4139</v>
      </c>
      <c r="AQ681" s="30">
        <f t="shared" si="125"/>
        <v>1882</v>
      </c>
    </row>
    <row r="682" spans="29:43" x14ac:dyDescent="0.15">
      <c r="AC682" s="30">
        <v>13</v>
      </c>
      <c r="AD682" s="30">
        <v>13</v>
      </c>
      <c r="AE682" s="30">
        <v>2</v>
      </c>
      <c r="AF682" s="30">
        <v>6</v>
      </c>
      <c r="AG682" s="30">
        <f t="shared" si="117"/>
        <v>21450</v>
      </c>
      <c r="AH682" s="30">
        <f t="shared" si="118"/>
        <v>7150</v>
      </c>
      <c r="AI682" s="30">
        <f t="shared" si="119"/>
        <v>3575</v>
      </c>
      <c r="AK682" s="30">
        <f t="shared" si="120"/>
        <v>13.787395596051633</v>
      </c>
      <c r="AL682" s="30">
        <f t="shared" si="121"/>
        <v>38.031914893617021</v>
      </c>
      <c r="AM682" s="30">
        <f t="shared" si="122"/>
        <v>7</v>
      </c>
      <c r="AO682" s="30">
        <f t="shared" si="123"/>
        <v>72632</v>
      </c>
      <c r="AP682" s="30">
        <f t="shared" si="124"/>
        <v>4139</v>
      </c>
      <c r="AQ682" s="30">
        <f t="shared" si="125"/>
        <v>1882</v>
      </c>
    </row>
    <row r="683" spans="29:43" x14ac:dyDescent="0.15">
      <c r="AC683" s="30">
        <v>13</v>
      </c>
      <c r="AD683" s="30">
        <v>13</v>
      </c>
      <c r="AE683" s="30">
        <v>2</v>
      </c>
      <c r="AF683" s="30">
        <v>7</v>
      </c>
      <c r="AG683" s="30">
        <f t="shared" si="117"/>
        <v>21510</v>
      </c>
      <c r="AH683" s="30">
        <f t="shared" si="118"/>
        <v>7170</v>
      </c>
      <c r="AI683" s="30">
        <f t="shared" si="119"/>
        <v>3585</v>
      </c>
      <c r="AK683" s="30">
        <f t="shared" si="120"/>
        <v>13.735249621785174</v>
      </c>
      <c r="AL683" s="30">
        <f t="shared" si="121"/>
        <v>38.826714801444041</v>
      </c>
      <c r="AM683" s="30">
        <f t="shared" si="122"/>
        <v>7</v>
      </c>
      <c r="AO683" s="30">
        <f t="shared" si="123"/>
        <v>72632</v>
      </c>
      <c r="AP683" s="30">
        <f t="shared" si="124"/>
        <v>4139</v>
      </c>
      <c r="AQ683" s="30">
        <f t="shared" si="125"/>
        <v>1882</v>
      </c>
    </row>
    <row r="684" spans="29:43" x14ac:dyDescent="0.15">
      <c r="AC684" s="30">
        <v>13</v>
      </c>
      <c r="AD684" s="30">
        <v>13</v>
      </c>
      <c r="AE684" s="30">
        <v>2</v>
      </c>
      <c r="AF684" s="30">
        <v>8</v>
      </c>
      <c r="AG684" s="30">
        <f t="shared" si="117"/>
        <v>21570</v>
      </c>
      <c r="AH684" s="30">
        <f t="shared" si="118"/>
        <v>7190</v>
      </c>
      <c r="AI684" s="30">
        <f t="shared" si="119"/>
        <v>3595</v>
      </c>
      <c r="AK684" s="30">
        <f t="shared" si="120"/>
        <v>13.683496608892238</v>
      </c>
      <c r="AL684" s="30">
        <f t="shared" si="121"/>
        <v>39.650735294117645</v>
      </c>
      <c r="AM684" s="30">
        <f t="shared" si="122"/>
        <v>7</v>
      </c>
      <c r="AO684" s="30">
        <f t="shared" si="123"/>
        <v>72632</v>
      </c>
      <c r="AP684" s="30">
        <f t="shared" si="124"/>
        <v>4139</v>
      </c>
      <c r="AQ684" s="30">
        <f t="shared" si="125"/>
        <v>1882</v>
      </c>
    </row>
    <row r="685" spans="29:43" x14ac:dyDescent="0.15">
      <c r="AC685" s="30">
        <v>13</v>
      </c>
      <c r="AD685" s="30">
        <v>13</v>
      </c>
      <c r="AE685" s="30">
        <v>2</v>
      </c>
      <c r="AF685" s="30">
        <v>9</v>
      </c>
      <c r="AG685" s="30">
        <f t="shared" si="117"/>
        <v>21630</v>
      </c>
      <c r="AH685" s="30">
        <f t="shared" si="118"/>
        <v>7210</v>
      </c>
      <c r="AI685" s="30">
        <f t="shared" si="119"/>
        <v>3605</v>
      </c>
      <c r="AK685" s="30">
        <f t="shared" si="120"/>
        <v>13.632132132132131</v>
      </c>
      <c r="AL685" s="30">
        <f t="shared" si="121"/>
        <v>40.50561797752809</v>
      </c>
      <c r="AM685" s="30">
        <f t="shared" si="122"/>
        <v>7</v>
      </c>
      <c r="AO685" s="30">
        <f t="shared" si="123"/>
        <v>72632</v>
      </c>
      <c r="AP685" s="30">
        <f t="shared" si="124"/>
        <v>4139</v>
      </c>
      <c r="AQ685" s="30">
        <f t="shared" si="125"/>
        <v>1882</v>
      </c>
    </row>
    <row r="686" spans="29:43" x14ac:dyDescent="0.15">
      <c r="AC686" s="30">
        <v>13</v>
      </c>
      <c r="AD686" s="30">
        <v>13</v>
      </c>
      <c r="AE686" s="30">
        <v>2</v>
      </c>
      <c r="AF686" s="30">
        <v>10</v>
      </c>
      <c r="AG686" s="30">
        <f t="shared" si="117"/>
        <v>21690</v>
      </c>
      <c r="AH686" s="30">
        <f t="shared" si="118"/>
        <v>7230</v>
      </c>
      <c r="AI686" s="30">
        <f t="shared" si="119"/>
        <v>3615</v>
      </c>
      <c r="AK686" s="30">
        <f t="shared" si="120"/>
        <v>13.581151832460733</v>
      </c>
      <c r="AL686" s="30">
        <f t="shared" si="121"/>
        <v>41.393129770992367</v>
      </c>
      <c r="AM686" s="30">
        <f t="shared" si="122"/>
        <v>7</v>
      </c>
      <c r="AO686" s="30">
        <f t="shared" si="123"/>
        <v>72632</v>
      </c>
      <c r="AP686" s="30">
        <f t="shared" si="124"/>
        <v>4139</v>
      </c>
      <c r="AQ686" s="30">
        <f t="shared" si="125"/>
        <v>1882</v>
      </c>
    </row>
    <row r="687" spans="29:43" x14ac:dyDescent="0.15">
      <c r="AC687" s="30">
        <v>13</v>
      </c>
      <c r="AD687" s="30">
        <v>13</v>
      </c>
      <c r="AE687" s="30">
        <v>3</v>
      </c>
      <c r="AF687" s="30">
        <v>0</v>
      </c>
      <c r="AG687" s="30">
        <f t="shared" si="117"/>
        <v>26430</v>
      </c>
      <c r="AH687" s="30">
        <f t="shared" si="118"/>
        <v>8810</v>
      </c>
      <c r="AI687" s="30">
        <f t="shared" si="119"/>
        <v>4405</v>
      </c>
      <c r="AK687" s="30">
        <f t="shared" si="120"/>
        <v>10.483833718244803</v>
      </c>
      <c r="AL687" s="30">
        <f t="shared" si="121"/>
        <v>-99.360902255639104</v>
      </c>
      <c r="AM687" s="30">
        <f t="shared" si="122"/>
        <v>7</v>
      </c>
      <c r="AO687" s="30">
        <f t="shared" si="123"/>
        <v>72632</v>
      </c>
      <c r="AP687" s="30">
        <f t="shared" si="124"/>
        <v>4139</v>
      </c>
      <c r="AQ687" s="30">
        <f t="shared" si="125"/>
        <v>1882</v>
      </c>
    </row>
    <row r="688" spans="29:43" x14ac:dyDescent="0.15">
      <c r="AC688" s="30">
        <v>13</v>
      </c>
      <c r="AD688" s="30">
        <v>13</v>
      </c>
      <c r="AE688" s="30">
        <v>3</v>
      </c>
      <c r="AF688" s="30">
        <v>1</v>
      </c>
      <c r="AG688" s="30">
        <f t="shared" si="117"/>
        <v>26520</v>
      </c>
      <c r="AH688" s="30">
        <f t="shared" si="118"/>
        <v>8840</v>
      </c>
      <c r="AI688" s="30">
        <f t="shared" si="119"/>
        <v>4420</v>
      </c>
      <c r="AK688" s="30">
        <f t="shared" si="120"/>
        <v>10.438631790744466</v>
      </c>
      <c r="AL688" s="30">
        <f t="shared" si="121"/>
        <v>-94.37722419928825</v>
      </c>
      <c r="AM688" s="30">
        <f t="shared" si="122"/>
        <v>7</v>
      </c>
      <c r="AO688" s="30">
        <f t="shared" si="123"/>
        <v>72632</v>
      </c>
      <c r="AP688" s="30">
        <f t="shared" si="124"/>
        <v>4139</v>
      </c>
      <c r="AQ688" s="30">
        <f t="shared" si="125"/>
        <v>1882</v>
      </c>
    </row>
    <row r="689" spans="29:43" x14ac:dyDescent="0.15">
      <c r="AC689" s="30">
        <v>13</v>
      </c>
      <c r="AD689" s="30">
        <v>13</v>
      </c>
      <c r="AE689" s="30">
        <v>3</v>
      </c>
      <c r="AF689" s="30">
        <v>2</v>
      </c>
      <c r="AG689" s="30">
        <f t="shared" si="117"/>
        <v>26610</v>
      </c>
      <c r="AH689" s="30">
        <f t="shared" si="118"/>
        <v>8870</v>
      </c>
      <c r="AI689" s="30">
        <f t="shared" si="119"/>
        <v>4435</v>
      </c>
      <c r="AK689" s="30">
        <f t="shared" si="120"/>
        <v>10.393817973669147</v>
      </c>
      <c r="AL689" s="30">
        <f t="shared" si="121"/>
        <v>-89.898648648648646</v>
      </c>
      <c r="AM689" s="30">
        <f t="shared" si="122"/>
        <v>7</v>
      </c>
      <c r="AO689" s="30">
        <f t="shared" si="123"/>
        <v>72632</v>
      </c>
      <c r="AP689" s="30">
        <f t="shared" si="124"/>
        <v>4139</v>
      </c>
      <c r="AQ689" s="30">
        <f t="shared" si="125"/>
        <v>1882</v>
      </c>
    </row>
    <row r="690" spans="29:43" x14ac:dyDescent="0.15">
      <c r="AC690" s="30">
        <v>13</v>
      </c>
      <c r="AD690" s="30">
        <v>13</v>
      </c>
      <c r="AE690" s="30">
        <v>3</v>
      </c>
      <c r="AF690" s="30">
        <v>3</v>
      </c>
      <c r="AG690" s="30">
        <f t="shared" si="117"/>
        <v>26700</v>
      </c>
      <c r="AH690" s="30">
        <f t="shared" si="118"/>
        <v>8900</v>
      </c>
      <c r="AI690" s="30">
        <f t="shared" si="119"/>
        <v>4450</v>
      </c>
      <c r="AK690" s="30">
        <f t="shared" si="120"/>
        <v>10.349387289826161</v>
      </c>
      <c r="AL690" s="30">
        <f t="shared" si="121"/>
        <v>-85.852090032154337</v>
      </c>
      <c r="AM690" s="30">
        <f t="shared" si="122"/>
        <v>7</v>
      </c>
      <c r="AO690" s="30">
        <f t="shared" si="123"/>
        <v>72632</v>
      </c>
      <c r="AP690" s="30">
        <f t="shared" si="124"/>
        <v>4139</v>
      </c>
      <c r="AQ690" s="30">
        <f t="shared" si="125"/>
        <v>1882</v>
      </c>
    </row>
    <row r="691" spans="29:43" x14ac:dyDescent="0.15">
      <c r="AC691" s="30">
        <v>13</v>
      </c>
      <c r="AD691" s="30">
        <v>13</v>
      </c>
      <c r="AE691" s="30">
        <v>3</v>
      </c>
      <c r="AF691" s="30">
        <v>4</v>
      </c>
      <c r="AG691" s="30">
        <f t="shared" si="117"/>
        <v>26790</v>
      </c>
      <c r="AH691" s="30">
        <f t="shared" si="118"/>
        <v>8930</v>
      </c>
      <c r="AI691" s="30">
        <f t="shared" si="119"/>
        <v>4465</v>
      </c>
      <c r="AK691" s="30">
        <f t="shared" si="120"/>
        <v>10.305334846765041</v>
      </c>
      <c r="AL691" s="30">
        <f t="shared" si="121"/>
        <v>-82.177914110429441</v>
      </c>
      <c r="AM691" s="30">
        <f t="shared" si="122"/>
        <v>7</v>
      </c>
      <c r="AO691" s="30">
        <f t="shared" si="123"/>
        <v>72632</v>
      </c>
      <c r="AP691" s="30">
        <f t="shared" si="124"/>
        <v>4139</v>
      </c>
      <c r="AQ691" s="30">
        <f t="shared" si="125"/>
        <v>1882</v>
      </c>
    </row>
    <row r="692" spans="29:43" x14ac:dyDescent="0.15">
      <c r="AC692" s="30">
        <v>13</v>
      </c>
      <c r="AD692" s="30">
        <v>13</v>
      </c>
      <c r="AE692" s="30">
        <v>3</v>
      </c>
      <c r="AF692" s="30">
        <v>5</v>
      </c>
      <c r="AG692" s="30">
        <f t="shared" si="117"/>
        <v>26880</v>
      </c>
      <c r="AH692" s="30">
        <f t="shared" si="118"/>
        <v>8960</v>
      </c>
      <c r="AI692" s="30">
        <f t="shared" si="119"/>
        <v>4480</v>
      </c>
      <c r="AK692" s="30">
        <f t="shared" si="120"/>
        <v>10.261655834981633</v>
      </c>
      <c r="AL692" s="30">
        <f t="shared" si="121"/>
        <v>-78.826979472140764</v>
      </c>
      <c r="AM692" s="30">
        <f t="shared" si="122"/>
        <v>7</v>
      </c>
      <c r="AO692" s="30">
        <f t="shared" si="123"/>
        <v>72632</v>
      </c>
      <c r="AP692" s="30">
        <f t="shared" si="124"/>
        <v>4139</v>
      </c>
      <c r="AQ692" s="30">
        <f t="shared" si="125"/>
        <v>1882</v>
      </c>
    </row>
    <row r="693" spans="29:43" x14ac:dyDescent="0.15">
      <c r="AC693" s="30">
        <v>13</v>
      </c>
      <c r="AD693" s="30">
        <v>13</v>
      </c>
      <c r="AE693" s="30">
        <v>3</v>
      </c>
      <c r="AF693" s="30">
        <v>6</v>
      </c>
      <c r="AG693" s="30">
        <f t="shared" si="117"/>
        <v>26970</v>
      </c>
      <c r="AH693" s="30">
        <f t="shared" si="118"/>
        <v>8990</v>
      </c>
      <c r="AI693" s="30">
        <f t="shared" si="119"/>
        <v>4495</v>
      </c>
      <c r="AK693" s="30">
        <f t="shared" si="120"/>
        <v>10.218345526167699</v>
      </c>
      <c r="AL693" s="30">
        <f t="shared" si="121"/>
        <v>-75.758426966292134</v>
      </c>
      <c r="AM693" s="30">
        <f t="shared" si="122"/>
        <v>7</v>
      </c>
      <c r="AO693" s="30">
        <f t="shared" si="123"/>
        <v>72632</v>
      </c>
      <c r="AP693" s="30">
        <f t="shared" si="124"/>
        <v>4139</v>
      </c>
      <c r="AQ693" s="30">
        <f t="shared" si="125"/>
        <v>1882</v>
      </c>
    </row>
    <row r="694" spans="29:43" x14ac:dyDescent="0.15">
      <c r="AC694" s="30">
        <v>13</v>
      </c>
      <c r="AD694" s="30">
        <v>13</v>
      </c>
      <c r="AE694" s="30">
        <v>3</v>
      </c>
      <c r="AF694" s="30">
        <v>7</v>
      </c>
      <c r="AG694" s="30">
        <f t="shared" si="117"/>
        <v>27060</v>
      </c>
      <c r="AH694" s="30">
        <f t="shared" si="118"/>
        <v>9020</v>
      </c>
      <c r="AI694" s="30">
        <f t="shared" si="119"/>
        <v>4510</v>
      </c>
      <c r="AK694" s="30">
        <f t="shared" si="120"/>
        <v>10.175399271504624</v>
      </c>
      <c r="AL694" s="30">
        <f t="shared" si="121"/>
        <v>-72.938005390835585</v>
      </c>
      <c r="AM694" s="30">
        <f t="shared" si="122"/>
        <v>7</v>
      </c>
      <c r="AO694" s="30">
        <f t="shared" si="123"/>
        <v>72632</v>
      </c>
      <c r="AP694" s="30">
        <f t="shared" si="124"/>
        <v>4139</v>
      </c>
      <c r="AQ694" s="30">
        <f t="shared" si="125"/>
        <v>1882</v>
      </c>
    </row>
    <row r="695" spans="29:43" x14ac:dyDescent="0.15">
      <c r="AC695" s="30">
        <v>13</v>
      </c>
      <c r="AD695" s="30">
        <v>13</v>
      </c>
      <c r="AE695" s="30">
        <v>3</v>
      </c>
      <c r="AF695" s="30">
        <v>8</v>
      </c>
      <c r="AG695" s="30">
        <f t="shared" si="117"/>
        <v>27150</v>
      </c>
      <c r="AH695" s="30">
        <f t="shared" si="118"/>
        <v>9050</v>
      </c>
      <c r="AI695" s="30">
        <f t="shared" si="119"/>
        <v>4525</v>
      </c>
      <c r="AK695" s="30">
        <f t="shared" si="120"/>
        <v>10.1328125</v>
      </c>
      <c r="AL695" s="30">
        <f t="shared" si="121"/>
        <v>-70.336787564766837</v>
      </c>
      <c r="AM695" s="30">
        <f t="shared" si="122"/>
        <v>7</v>
      </c>
      <c r="AO695" s="30">
        <f t="shared" si="123"/>
        <v>72632</v>
      </c>
      <c r="AP695" s="30">
        <f t="shared" si="124"/>
        <v>4139</v>
      </c>
      <c r="AQ695" s="30">
        <f t="shared" si="125"/>
        <v>1882</v>
      </c>
    </row>
    <row r="696" spans="29:43" x14ac:dyDescent="0.15">
      <c r="AC696" s="30">
        <v>13</v>
      </c>
      <c r="AD696" s="30">
        <v>13</v>
      </c>
      <c r="AE696" s="30">
        <v>3</v>
      </c>
      <c r="AF696" s="30">
        <v>9</v>
      </c>
      <c r="AG696" s="30">
        <f t="shared" si="117"/>
        <v>27240</v>
      </c>
      <c r="AH696" s="30">
        <f t="shared" si="118"/>
        <v>9080</v>
      </c>
      <c r="AI696" s="30">
        <f t="shared" si="119"/>
        <v>4540</v>
      </c>
      <c r="AK696" s="30">
        <f t="shared" si="120"/>
        <v>10.090580716865796</v>
      </c>
      <c r="AL696" s="30">
        <f t="shared" si="121"/>
        <v>-67.930174563591024</v>
      </c>
      <c r="AM696" s="30">
        <f t="shared" si="122"/>
        <v>7</v>
      </c>
      <c r="AO696" s="30">
        <f t="shared" si="123"/>
        <v>72632</v>
      </c>
      <c r="AP696" s="30">
        <f t="shared" si="124"/>
        <v>4139</v>
      </c>
      <c r="AQ696" s="30">
        <f t="shared" si="125"/>
        <v>1882</v>
      </c>
    </row>
    <row r="697" spans="29:43" x14ac:dyDescent="0.15">
      <c r="AC697" s="30">
        <v>13</v>
      </c>
      <c r="AD697" s="30">
        <v>13</v>
      </c>
      <c r="AE697" s="30">
        <v>3</v>
      </c>
      <c r="AF697" s="30">
        <v>10</v>
      </c>
      <c r="AG697" s="30">
        <f t="shared" si="117"/>
        <v>27330</v>
      </c>
      <c r="AH697" s="30">
        <f t="shared" si="118"/>
        <v>9110</v>
      </c>
      <c r="AI697" s="30">
        <f t="shared" si="119"/>
        <v>4555</v>
      </c>
      <c r="AK697" s="30">
        <f t="shared" si="120"/>
        <v>10.048699501936913</v>
      </c>
      <c r="AL697" s="30">
        <f t="shared" si="121"/>
        <v>-65.697115384615387</v>
      </c>
      <c r="AM697" s="30">
        <f t="shared" si="122"/>
        <v>7</v>
      </c>
      <c r="AO697" s="30">
        <f t="shared" si="123"/>
        <v>72632</v>
      </c>
      <c r="AP697" s="30">
        <f t="shared" si="124"/>
        <v>4139</v>
      </c>
      <c r="AQ697" s="30">
        <f t="shared" si="125"/>
        <v>1882</v>
      </c>
    </row>
    <row r="698" spans="29:43" x14ac:dyDescent="0.15">
      <c r="AC698" s="30">
        <v>13</v>
      </c>
      <c r="AD698" s="30">
        <v>13</v>
      </c>
      <c r="AE698" s="30">
        <v>4</v>
      </c>
      <c r="AF698" s="30">
        <v>0</v>
      </c>
      <c r="AG698" s="30">
        <f t="shared" si="117"/>
        <v>31770</v>
      </c>
      <c r="AH698" s="30">
        <f t="shared" si="118"/>
        <v>10590</v>
      </c>
      <c r="AI698" s="30">
        <f t="shared" si="119"/>
        <v>5295</v>
      </c>
      <c r="AK698" s="30">
        <f t="shared" si="120"/>
        <v>8.340836012861736</v>
      </c>
      <c r="AL698" s="30">
        <f t="shared" si="121"/>
        <v>-27.482698961937718</v>
      </c>
      <c r="AM698" s="30">
        <f t="shared" si="122"/>
        <v>7</v>
      </c>
      <c r="AO698" s="30">
        <f t="shared" si="123"/>
        <v>72632</v>
      </c>
      <c r="AP698" s="30">
        <f t="shared" si="124"/>
        <v>4139</v>
      </c>
      <c r="AQ698" s="30">
        <f t="shared" si="125"/>
        <v>1882</v>
      </c>
    </row>
    <row r="699" spans="29:43" x14ac:dyDescent="0.15">
      <c r="AC699" s="30">
        <v>13</v>
      </c>
      <c r="AD699" s="30">
        <v>13</v>
      </c>
      <c r="AE699" s="30">
        <v>4</v>
      </c>
      <c r="AF699" s="30">
        <v>1</v>
      </c>
      <c r="AG699" s="30">
        <f t="shared" si="117"/>
        <v>31890</v>
      </c>
      <c r="AH699" s="30">
        <f t="shared" si="118"/>
        <v>10630</v>
      </c>
      <c r="AI699" s="30">
        <f t="shared" si="119"/>
        <v>5315</v>
      </c>
      <c r="AK699" s="30">
        <f t="shared" si="120"/>
        <v>8.3026977594878826</v>
      </c>
      <c r="AL699" s="30">
        <f t="shared" si="121"/>
        <v>-27.117346938775512</v>
      </c>
      <c r="AM699" s="30">
        <f t="shared" si="122"/>
        <v>7</v>
      </c>
      <c r="AO699" s="30">
        <f t="shared" si="123"/>
        <v>72632</v>
      </c>
      <c r="AP699" s="30">
        <f t="shared" si="124"/>
        <v>4139</v>
      </c>
      <c r="AQ699" s="30">
        <f t="shared" si="125"/>
        <v>1882</v>
      </c>
    </row>
    <row r="700" spans="29:43" x14ac:dyDescent="0.15">
      <c r="AC700" s="30">
        <v>13</v>
      </c>
      <c r="AD700" s="30">
        <v>13</v>
      </c>
      <c r="AE700" s="30">
        <v>4</v>
      </c>
      <c r="AF700" s="30">
        <v>2</v>
      </c>
      <c r="AG700" s="30">
        <f t="shared" si="117"/>
        <v>32010</v>
      </c>
      <c r="AH700" s="30">
        <f t="shared" si="118"/>
        <v>10670</v>
      </c>
      <c r="AI700" s="30">
        <f t="shared" si="119"/>
        <v>5335</v>
      </c>
      <c r="AK700" s="30">
        <f t="shared" si="120"/>
        <v>8.264906690942194</v>
      </c>
      <c r="AL700" s="30">
        <f t="shared" si="121"/>
        <v>-26.764214046822744</v>
      </c>
      <c r="AM700" s="30">
        <f t="shared" si="122"/>
        <v>7</v>
      </c>
      <c r="AO700" s="30">
        <f t="shared" si="123"/>
        <v>72632</v>
      </c>
      <c r="AP700" s="30">
        <f t="shared" si="124"/>
        <v>4139</v>
      </c>
      <c r="AQ700" s="30">
        <f t="shared" si="125"/>
        <v>1882</v>
      </c>
    </row>
    <row r="701" spans="29:43" x14ac:dyDescent="0.15">
      <c r="AC701" s="30">
        <v>13</v>
      </c>
      <c r="AD701" s="30">
        <v>13</v>
      </c>
      <c r="AE701" s="30">
        <v>4</v>
      </c>
      <c r="AF701" s="30">
        <v>3</v>
      </c>
      <c r="AG701" s="30">
        <f t="shared" si="117"/>
        <v>32130</v>
      </c>
      <c r="AH701" s="30">
        <f t="shared" si="118"/>
        <v>10710</v>
      </c>
      <c r="AI701" s="30">
        <f t="shared" si="119"/>
        <v>5355</v>
      </c>
      <c r="AK701" s="30">
        <f t="shared" si="120"/>
        <v>8.2274580879021304</v>
      </c>
      <c r="AL701" s="30">
        <f t="shared" si="121"/>
        <v>-26.422697368421051</v>
      </c>
      <c r="AM701" s="30">
        <f t="shared" si="122"/>
        <v>7</v>
      </c>
      <c r="AO701" s="30">
        <f t="shared" si="123"/>
        <v>72632</v>
      </c>
      <c r="AP701" s="30">
        <f t="shared" si="124"/>
        <v>4139</v>
      </c>
      <c r="AQ701" s="30">
        <f t="shared" si="125"/>
        <v>1882</v>
      </c>
    </row>
    <row r="702" spans="29:43" x14ac:dyDescent="0.15">
      <c r="AC702" s="30">
        <v>13</v>
      </c>
      <c r="AD702" s="30">
        <v>13</v>
      </c>
      <c r="AE702" s="30">
        <v>4</v>
      </c>
      <c r="AF702" s="30">
        <v>4</v>
      </c>
      <c r="AG702" s="30">
        <f t="shared" si="117"/>
        <v>32250</v>
      </c>
      <c r="AH702" s="30">
        <f t="shared" si="118"/>
        <v>10750</v>
      </c>
      <c r="AI702" s="30">
        <f t="shared" si="119"/>
        <v>5375</v>
      </c>
      <c r="AK702" s="30">
        <f t="shared" si="120"/>
        <v>8.1903473161930531</v>
      </c>
      <c r="AL702" s="30">
        <f t="shared" si="121"/>
        <v>-26.092233009708739</v>
      </c>
      <c r="AM702" s="30">
        <f t="shared" si="122"/>
        <v>7</v>
      </c>
      <c r="AO702" s="30">
        <f t="shared" si="123"/>
        <v>72632</v>
      </c>
      <c r="AP702" s="30">
        <f t="shared" si="124"/>
        <v>4139</v>
      </c>
      <c r="AQ702" s="30">
        <f t="shared" si="125"/>
        <v>1882</v>
      </c>
    </row>
    <row r="703" spans="29:43" x14ac:dyDescent="0.15">
      <c r="AC703" s="30">
        <v>13</v>
      </c>
      <c r="AD703" s="30">
        <v>13</v>
      </c>
      <c r="AE703" s="30">
        <v>4</v>
      </c>
      <c r="AF703" s="30">
        <v>5</v>
      </c>
      <c r="AG703" s="30">
        <f t="shared" si="117"/>
        <v>32370</v>
      </c>
      <c r="AH703" s="30">
        <f t="shared" si="118"/>
        <v>10790</v>
      </c>
      <c r="AI703" s="30">
        <f t="shared" si="119"/>
        <v>5395</v>
      </c>
      <c r="AK703" s="30">
        <f t="shared" si="120"/>
        <v>8.1535698248765147</v>
      </c>
      <c r="AL703" s="30">
        <f t="shared" si="121"/>
        <v>-25.772292993630572</v>
      </c>
      <c r="AM703" s="30">
        <f t="shared" si="122"/>
        <v>7</v>
      </c>
      <c r="AO703" s="30">
        <f t="shared" si="123"/>
        <v>72632</v>
      </c>
      <c r="AP703" s="30">
        <f t="shared" si="124"/>
        <v>4139</v>
      </c>
      <c r="AQ703" s="30">
        <f t="shared" si="125"/>
        <v>1882</v>
      </c>
    </row>
    <row r="704" spans="29:43" x14ac:dyDescent="0.15">
      <c r="AC704" s="30">
        <v>13</v>
      </c>
      <c r="AD704" s="30">
        <v>13</v>
      </c>
      <c r="AE704" s="30">
        <v>4</v>
      </c>
      <c r="AF704" s="30">
        <v>6</v>
      </c>
      <c r="AG704" s="30">
        <f t="shared" si="117"/>
        <v>32490</v>
      </c>
      <c r="AH704" s="30">
        <f t="shared" si="118"/>
        <v>10830</v>
      </c>
      <c r="AI704" s="30">
        <f t="shared" si="119"/>
        <v>5415</v>
      </c>
      <c r="AK704" s="30">
        <f t="shared" si="120"/>
        <v>8.1171211443898077</v>
      </c>
      <c r="AL704" s="30">
        <f t="shared" si="121"/>
        <v>-25.462382445141067</v>
      </c>
      <c r="AM704" s="30">
        <f t="shared" si="122"/>
        <v>7</v>
      </c>
      <c r="AO704" s="30">
        <f t="shared" si="123"/>
        <v>72632</v>
      </c>
      <c r="AP704" s="30">
        <f t="shared" si="124"/>
        <v>4139</v>
      </c>
      <c r="AQ704" s="30">
        <f t="shared" si="125"/>
        <v>1882</v>
      </c>
    </row>
    <row r="705" spans="29:43" x14ac:dyDescent="0.15">
      <c r="AC705" s="30">
        <v>13</v>
      </c>
      <c r="AD705" s="30">
        <v>13</v>
      </c>
      <c r="AE705" s="30">
        <v>4</v>
      </c>
      <c r="AF705" s="30">
        <v>7</v>
      </c>
      <c r="AG705" s="30">
        <f t="shared" si="117"/>
        <v>32610</v>
      </c>
      <c r="AH705" s="30">
        <f t="shared" si="118"/>
        <v>10870</v>
      </c>
      <c r="AI705" s="30">
        <f t="shared" si="119"/>
        <v>5435</v>
      </c>
      <c r="AK705" s="30">
        <f t="shared" si="120"/>
        <v>8.0809968847352032</v>
      </c>
      <c r="AL705" s="30">
        <f t="shared" si="121"/>
        <v>-25.162037037037038</v>
      </c>
      <c r="AM705" s="30">
        <f t="shared" si="122"/>
        <v>7</v>
      </c>
      <c r="AO705" s="30">
        <f t="shared" si="123"/>
        <v>72632</v>
      </c>
      <c r="AP705" s="30">
        <f t="shared" si="124"/>
        <v>4139</v>
      </c>
      <c r="AQ705" s="30">
        <f t="shared" si="125"/>
        <v>1882</v>
      </c>
    </row>
    <row r="706" spans="29:43" x14ac:dyDescent="0.15">
      <c r="AC706" s="30">
        <v>13</v>
      </c>
      <c r="AD706" s="30">
        <v>13</v>
      </c>
      <c r="AE706" s="30">
        <v>4</v>
      </c>
      <c r="AF706" s="30">
        <v>8</v>
      </c>
      <c r="AG706" s="30">
        <f t="shared" si="117"/>
        <v>32730</v>
      </c>
      <c r="AH706" s="30">
        <f t="shared" si="118"/>
        <v>10910</v>
      </c>
      <c r="AI706" s="30">
        <f t="shared" si="119"/>
        <v>5455</v>
      </c>
      <c r="AK706" s="30">
        <f t="shared" si="120"/>
        <v>8.0451927337173235</v>
      </c>
      <c r="AL706" s="30">
        <f t="shared" si="121"/>
        <v>-24.87082066869301</v>
      </c>
      <c r="AM706" s="30">
        <f t="shared" si="122"/>
        <v>7</v>
      </c>
      <c r="AO706" s="30">
        <f t="shared" si="123"/>
        <v>72632</v>
      </c>
      <c r="AP706" s="30">
        <f t="shared" si="124"/>
        <v>4139</v>
      </c>
      <c r="AQ706" s="30">
        <f t="shared" si="125"/>
        <v>1882</v>
      </c>
    </row>
    <row r="707" spans="29:43" x14ac:dyDescent="0.15">
      <c r="AC707" s="30">
        <v>13</v>
      </c>
      <c r="AD707" s="30">
        <v>13</v>
      </c>
      <c r="AE707" s="30">
        <v>4</v>
      </c>
      <c r="AF707" s="30">
        <v>9</v>
      </c>
      <c r="AG707" s="30">
        <f t="shared" si="117"/>
        <v>32850</v>
      </c>
      <c r="AH707" s="30">
        <f t="shared" si="118"/>
        <v>10950</v>
      </c>
      <c r="AI707" s="30">
        <f t="shared" si="119"/>
        <v>5475</v>
      </c>
      <c r="AK707" s="30">
        <f t="shared" si="120"/>
        <v>8.0097044552271726</v>
      </c>
      <c r="AL707" s="30">
        <f t="shared" si="121"/>
        <v>-24.588323353293415</v>
      </c>
      <c r="AM707" s="30">
        <f t="shared" si="122"/>
        <v>7</v>
      </c>
      <c r="AO707" s="30">
        <f t="shared" si="123"/>
        <v>72632</v>
      </c>
      <c r="AP707" s="30">
        <f t="shared" si="124"/>
        <v>4139</v>
      </c>
      <c r="AQ707" s="30">
        <f t="shared" si="125"/>
        <v>1882</v>
      </c>
    </row>
    <row r="708" spans="29:43" x14ac:dyDescent="0.15">
      <c r="AC708" s="30">
        <v>13</v>
      </c>
      <c r="AD708" s="30">
        <v>13</v>
      </c>
      <c r="AE708" s="30">
        <v>4</v>
      </c>
      <c r="AF708" s="30">
        <v>10</v>
      </c>
      <c r="AG708" s="30">
        <f t="shared" si="117"/>
        <v>32970</v>
      </c>
      <c r="AH708" s="30">
        <f t="shared" si="118"/>
        <v>10990</v>
      </c>
      <c r="AI708" s="30">
        <f t="shared" si="119"/>
        <v>5495</v>
      </c>
      <c r="AK708" s="30">
        <f t="shared" si="120"/>
        <v>7.9745278875713659</v>
      </c>
      <c r="AL708" s="30">
        <f t="shared" si="121"/>
        <v>-24.314159292035399</v>
      </c>
      <c r="AM708" s="30">
        <f t="shared" si="122"/>
        <v>7</v>
      </c>
      <c r="AO708" s="30">
        <f t="shared" si="123"/>
        <v>72632</v>
      </c>
      <c r="AP708" s="30">
        <f t="shared" si="124"/>
        <v>4139</v>
      </c>
      <c r="AQ708" s="30">
        <f t="shared" si="125"/>
        <v>1882</v>
      </c>
    </row>
    <row r="709" spans="29:43" x14ac:dyDescent="0.15">
      <c r="AC709" s="30">
        <v>13</v>
      </c>
      <c r="AD709" s="30">
        <v>13</v>
      </c>
      <c r="AE709" s="30">
        <v>5</v>
      </c>
      <c r="AF709" s="30">
        <v>0</v>
      </c>
      <c r="AG709" s="30">
        <f t="shared" si="117"/>
        <v>37110</v>
      </c>
      <c r="AH709" s="30">
        <f t="shared" si="118"/>
        <v>12370</v>
      </c>
      <c r="AI709" s="30">
        <f t="shared" si="119"/>
        <v>6185</v>
      </c>
      <c r="AK709" s="30">
        <f t="shared" si="120"/>
        <v>6.9252479023646067</v>
      </c>
      <c r="AL709" s="30">
        <f t="shared" si="121"/>
        <v>-18.137829912023459</v>
      </c>
      <c r="AM709" s="30">
        <f t="shared" si="122"/>
        <v>7</v>
      </c>
      <c r="AO709" s="30">
        <f t="shared" si="123"/>
        <v>72632</v>
      </c>
      <c r="AP709" s="30">
        <f t="shared" si="124"/>
        <v>4139</v>
      </c>
      <c r="AQ709" s="30">
        <f t="shared" si="125"/>
        <v>1882</v>
      </c>
    </row>
    <row r="710" spans="29:43" x14ac:dyDescent="0.15">
      <c r="AC710" s="30">
        <v>13</v>
      </c>
      <c r="AD710" s="30">
        <v>13</v>
      </c>
      <c r="AE710" s="30">
        <v>5</v>
      </c>
      <c r="AF710" s="30">
        <v>1</v>
      </c>
      <c r="AG710" s="30">
        <f t="shared" ref="AG710:AG773" si="126">1020+180*AC710+7050+AE710*(AD710*420-120)+AE710*AF710*30</f>
        <v>37260</v>
      </c>
      <c r="AH710" s="30">
        <f t="shared" ref="AH710:AH773" si="127">340+60*AC710+2350+AE710*(AD710*140-40)+AE710*AF710*10</f>
        <v>12420</v>
      </c>
      <c r="AI710" s="30">
        <f t="shared" ref="AI710:AI773" si="128">170+30*AC710+1175+AE710*(AD710*70-20)+AE710*AF710*5</f>
        <v>6210</v>
      </c>
      <c r="AK710" s="30">
        <f t="shared" ref="AK710:AK773" si="129">VLOOKUP(IF(MOD(AC710,2)=0,AC710/2,(AC710+1)/2),B:F,5,FALSE)/(AH710-VLOOKUP(IF(MOD(AC710,2)=0,AC710/2,(AC710+1)/2),B:F,4,FALSE))</f>
        <v>6.8923894477130387</v>
      </c>
      <c r="AL710" s="30">
        <f t="shared" ref="AL710:AL773" si="130">AG710/(VLOOKUP(IF(MOD(AC710,2)=0,AC710/2,(AC710+1)/2),B:F,3,FALSE)-AI710)</f>
        <v>-17.991308546595846</v>
      </c>
      <c r="AM710" s="30">
        <f t="shared" ref="AM710:AM773" si="131">IF(MOD(AC710,2)=0,AC710/2,(AC710+1)/2)</f>
        <v>7</v>
      </c>
      <c r="AO710" s="30">
        <f t="shared" ref="AO710:AO773" si="132">VLOOKUP(IF(MOD(AC710,2)=0,AC710/2,(AC710+1)/2),B:F,5,FALSE)</f>
        <v>72632</v>
      </c>
      <c r="AP710" s="30">
        <f t="shared" ref="AP710:AP773" si="133">VLOOKUP(IF(MOD(AC710,2)=0,AC710/2,(AC710+1)/2),B:E,3,FALSE)</f>
        <v>4139</v>
      </c>
      <c r="AQ710" s="30">
        <f t="shared" ref="AQ710:AQ773" si="134">VLOOKUP(IF(MOD(AC710,2)=0,AC710/2,(AC710+1)/2),B:F,4,FALSE)</f>
        <v>1882</v>
      </c>
    </row>
    <row r="711" spans="29:43" x14ac:dyDescent="0.15">
      <c r="AC711" s="30">
        <v>13</v>
      </c>
      <c r="AD711" s="30">
        <v>13</v>
      </c>
      <c r="AE711" s="30">
        <v>5</v>
      </c>
      <c r="AF711" s="30">
        <v>2</v>
      </c>
      <c r="AG711" s="30">
        <f t="shared" si="126"/>
        <v>37410</v>
      </c>
      <c r="AH711" s="30">
        <f t="shared" si="127"/>
        <v>12470</v>
      </c>
      <c r="AI711" s="30">
        <f t="shared" si="128"/>
        <v>6235</v>
      </c>
      <c r="AK711" s="30">
        <f t="shared" si="129"/>
        <v>6.8598413298073293</v>
      </c>
      <c r="AL711" s="30">
        <f t="shared" si="130"/>
        <v>-17.84828244274809</v>
      </c>
      <c r="AM711" s="30">
        <f t="shared" si="131"/>
        <v>7</v>
      </c>
      <c r="AO711" s="30">
        <f t="shared" si="132"/>
        <v>72632</v>
      </c>
      <c r="AP711" s="30">
        <f t="shared" si="133"/>
        <v>4139</v>
      </c>
      <c r="AQ711" s="30">
        <f t="shared" si="134"/>
        <v>1882</v>
      </c>
    </row>
    <row r="712" spans="29:43" x14ac:dyDescent="0.15">
      <c r="AC712" s="30">
        <v>13</v>
      </c>
      <c r="AD712" s="30">
        <v>13</v>
      </c>
      <c r="AE712" s="30">
        <v>5</v>
      </c>
      <c r="AF712" s="30">
        <v>3</v>
      </c>
      <c r="AG712" s="30">
        <f t="shared" si="126"/>
        <v>37560</v>
      </c>
      <c r="AH712" s="30">
        <f t="shared" si="127"/>
        <v>12520</v>
      </c>
      <c r="AI712" s="30">
        <f t="shared" si="128"/>
        <v>6260</v>
      </c>
      <c r="AK712" s="30">
        <f t="shared" si="129"/>
        <v>6.8275991727768375</v>
      </c>
      <c r="AL712" s="30">
        <f t="shared" si="130"/>
        <v>-17.708628005657708</v>
      </c>
      <c r="AM712" s="30">
        <f t="shared" si="131"/>
        <v>7</v>
      </c>
      <c r="AO712" s="30">
        <f t="shared" si="132"/>
        <v>72632</v>
      </c>
      <c r="AP712" s="30">
        <f t="shared" si="133"/>
        <v>4139</v>
      </c>
      <c r="AQ712" s="30">
        <f t="shared" si="134"/>
        <v>1882</v>
      </c>
    </row>
    <row r="713" spans="29:43" x14ac:dyDescent="0.15">
      <c r="AC713" s="30">
        <v>13</v>
      </c>
      <c r="AD713" s="30">
        <v>13</v>
      </c>
      <c r="AE713" s="30">
        <v>5</v>
      </c>
      <c r="AF713" s="30">
        <v>4</v>
      </c>
      <c r="AG713" s="30">
        <f t="shared" si="126"/>
        <v>37710</v>
      </c>
      <c r="AH713" s="30">
        <f t="shared" si="127"/>
        <v>12570</v>
      </c>
      <c r="AI713" s="30">
        <f t="shared" si="128"/>
        <v>6285</v>
      </c>
      <c r="AK713" s="30">
        <f t="shared" si="129"/>
        <v>6.7956586826347305</v>
      </c>
      <c r="AL713" s="30">
        <f t="shared" si="130"/>
        <v>-17.572227399813606</v>
      </c>
      <c r="AM713" s="30">
        <f t="shared" si="131"/>
        <v>7</v>
      </c>
      <c r="AO713" s="30">
        <f t="shared" si="132"/>
        <v>72632</v>
      </c>
      <c r="AP713" s="30">
        <f t="shared" si="133"/>
        <v>4139</v>
      </c>
      <c r="AQ713" s="30">
        <f t="shared" si="134"/>
        <v>1882</v>
      </c>
    </row>
    <row r="714" spans="29:43" x14ac:dyDescent="0.15">
      <c r="AC714" s="30">
        <v>13</v>
      </c>
      <c r="AD714" s="30">
        <v>13</v>
      </c>
      <c r="AE714" s="30">
        <v>5</v>
      </c>
      <c r="AF714" s="30">
        <v>5</v>
      </c>
      <c r="AG714" s="30">
        <f t="shared" si="126"/>
        <v>37860</v>
      </c>
      <c r="AH714" s="30">
        <f t="shared" si="127"/>
        <v>12620</v>
      </c>
      <c r="AI714" s="30">
        <f t="shared" si="128"/>
        <v>6310</v>
      </c>
      <c r="AK714" s="30">
        <f t="shared" si="129"/>
        <v>6.7640156453715772</v>
      </c>
      <c r="AL714" s="30">
        <f t="shared" si="130"/>
        <v>-17.438968217411333</v>
      </c>
      <c r="AM714" s="30">
        <f t="shared" si="131"/>
        <v>7</v>
      </c>
      <c r="AO714" s="30">
        <f t="shared" si="132"/>
        <v>72632</v>
      </c>
      <c r="AP714" s="30">
        <f t="shared" si="133"/>
        <v>4139</v>
      </c>
      <c r="AQ714" s="30">
        <f t="shared" si="134"/>
        <v>1882</v>
      </c>
    </row>
    <row r="715" spans="29:43" x14ac:dyDescent="0.15">
      <c r="AC715" s="30">
        <v>13</v>
      </c>
      <c r="AD715" s="30">
        <v>13</v>
      </c>
      <c r="AE715" s="30">
        <v>5</v>
      </c>
      <c r="AF715" s="30">
        <v>6</v>
      </c>
      <c r="AG715" s="30">
        <f t="shared" si="126"/>
        <v>38010</v>
      </c>
      <c r="AH715" s="30">
        <f t="shared" si="127"/>
        <v>12670</v>
      </c>
      <c r="AI715" s="30">
        <f t="shared" si="128"/>
        <v>6335</v>
      </c>
      <c r="AK715" s="30">
        <f t="shared" si="129"/>
        <v>6.7326659251019647</v>
      </c>
      <c r="AL715" s="30">
        <f t="shared" si="130"/>
        <v>-17.308743169398905</v>
      </c>
      <c r="AM715" s="30">
        <f t="shared" si="131"/>
        <v>7</v>
      </c>
      <c r="AO715" s="30">
        <f t="shared" si="132"/>
        <v>72632</v>
      </c>
      <c r="AP715" s="30">
        <f t="shared" si="133"/>
        <v>4139</v>
      </c>
      <c r="AQ715" s="30">
        <f t="shared" si="134"/>
        <v>1882</v>
      </c>
    </row>
    <row r="716" spans="29:43" x14ac:dyDescent="0.15">
      <c r="AC716" s="30">
        <v>13</v>
      </c>
      <c r="AD716" s="30">
        <v>13</v>
      </c>
      <c r="AE716" s="30">
        <v>5</v>
      </c>
      <c r="AF716" s="30">
        <v>7</v>
      </c>
      <c r="AG716" s="30">
        <f t="shared" si="126"/>
        <v>38160</v>
      </c>
      <c r="AH716" s="30">
        <f t="shared" si="127"/>
        <v>12720</v>
      </c>
      <c r="AI716" s="30">
        <f t="shared" si="128"/>
        <v>6360</v>
      </c>
      <c r="AK716" s="30">
        <f t="shared" si="129"/>
        <v>6.7016054622624104</v>
      </c>
      <c r="AL716" s="30">
        <f t="shared" si="130"/>
        <v>-17.181449797388563</v>
      </c>
      <c r="AM716" s="30">
        <f t="shared" si="131"/>
        <v>7</v>
      </c>
      <c r="AO716" s="30">
        <f t="shared" si="132"/>
        <v>72632</v>
      </c>
      <c r="AP716" s="30">
        <f t="shared" si="133"/>
        <v>4139</v>
      </c>
      <c r="AQ716" s="30">
        <f t="shared" si="134"/>
        <v>1882</v>
      </c>
    </row>
    <row r="717" spans="29:43" x14ac:dyDescent="0.15">
      <c r="AC717" s="30">
        <v>13</v>
      </c>
      <c r="AD717" s="30">
        <v>13</v>
      </c>
      <c r="AE717" s="30">
        <v>5</v>
      </c>
      <c r="AF717" s="30">
        <v>8</v>
      </c>
      <c r="AG717" s="30">
        <f t="shared" si="126"/>
        <v>38310</v>
      </c>
      <c r="AH717" s="30">
        <f t="shared" si="127"/>
        <v>12770</v>
      </c>
      <c r="AI717" s="30">
        <f t="shared" si="128"/>
        <v>6385</v>
      </c>
      <c r="AK717" s="30">
        <f t="shared" si="129"/>
        <v>6.670830271858927</v>
      </c>
      <c r="AL717" s="30">
        <f t="shared" si="130"/>
        <v>-17.05699020480855</v>
      </c>
      <c r="AM717" s="30">
        <f t="shared" si="131"/>
        <v>7</v>
      </c>
      <c r="AO717" s="30">
        <f t="shared" si="132"/>
        <v>72632</v>
      </c>
      <c r="AP717" s="30">
        <f t="shared" si="133"/>
        <v>4139</v>
      </c>
      <c r="AQ717" s="30">
        <f t="shared" si="134"/>
        <v>1882</v>
      </c>
    </row>
    <row r="718" spans="29:43" x14ac:dyDescent="0.15">
      <c r="AC718" s="30">
        <v>13</v>
      </c>
      <c r="AD718" s="30">
        <v>13</v>
      </c>
      <c r="AE718" s="30">
        <v>5</v>
      </c>
      <c r="AF718" s="30">
        <v>9</v>
      </c>
      <c r="AG718" s="30">
        <f t="shared" si="126"/>
        <v>38460</v>
      </c>
      <c r="AH718" s="30">
        <f t="shared" si="127"/>
        <v>12820</v>
      </c>
      <c r="AI718" s="30">
        <f t="shared" si="128"/>
        <v>6410</v>
      </c>
      <c r="AK718" s="30">
        <f t="shared" si="129"/>
        <v>6.6403364417626625</v>
      </c>
      <c r="AL718" s="30">
        <f t="shared" si="130"/>
        <v>-16.935270805812419</v>
      </c>
      <c r="AM718" s="30">
        <f t="shared" si="131"/>
        <v>7</v>
      </c>
      <c r="AO718" s="30">
        <f t="shared" si="132"/>
        <v>72632</v>
      </c>
      <c r="AP718" s="30">
        <f t="shared" si="133"/>
        <v>4139</v>
      </c>
      <c r="AQ718" s="30">
        <f t="shared" si="134"/>
        <v>1882</v>
      </c>
    </row>
    <row r="719" spans="29:43" x14ac:dyDescent="0.15">
      <c r="AC719" s="30">
        <v>13</v>
      </c>
      <c r="AD719" s="30">
        <v>13</v>
      </c>
      <c r="AE719" s="30">
        <v>5</v>
      </c>
      <c r="AF719" s="30">
        <v>10</v>
      </c>
      <c r="AG719" s="30">
        <f t="shared" si="126"/>
        <v>38610</v>
      </c>
      <c r="AH719" s="30">
        <f t="shared" si="127"/>
        <v>12870</v>
      </c>
      <c r="AI719" s="30">
        <f t="shared" si="128"/>
        <v>6435</v>
      </c>
      <c r="AK719" s="30">
        <f t="shared" si="129"/>
        <v>6.6101201310520565</v>
      </c>
      <c r="AL719" s="30">
        <f t="shared" si="130"/>
        <v>-16.816202090592334</v>
      </c>
      <c r="AM719" s="30">
        <f t="shared" si="131"/>
        <v>7</v>
      </c>
      <c r="AO719" s="30">
        <f t="shared" si="132"/>
        <v>72632</v>
      </c>
      <c r="AP719" s="30">
        <f t="shared" si="133"/>
        <v>4139</v>
      </c>
      <c r="AQ719" s="30">
        <f t="shared" si="134"/>
        <v>1882</v>
      </c>
    </row>
    <row r="720" spans="29:43" x14ac:dyDescent="0.15">
      <c r="AC720" s="30">
        <v>14</v>
      </c>
      <c r="AD720" s="30">
        <v>14</v>
      </c>
      <c r="AE720" s="30">
        <v>1</v>
      </c>
      <c r="AF720" s="30">
        <v>0</v>
      </c>
      <c r="AG720" s="30">
        <f t="shared" si="126"/>
        <v>16350</v>
      </c>
      <c r="AH720" s="30">
        <f t="shared" si="127"/>
        <v>5450</v>
      </c>
      <c r="AI720" s="30">
        <f t="shared" si="128"/>
        <v>2725</v>
      </c>
      <c r="AK720" s="30">
        <f t="shared" si="129"/>
        <v>20.356502242152466</v>
      </c>
      <c r="AL720" s="30">
        <f t="shared" si="130"/>
        <v>11.562942008486562</v>
      </c>
      <c r="AM720" s="30">
        <f t="shared" si="131"/>
        <v>7</v>
      </c>
      <c r="AO720" s="30">
        <f t="shared" si="132"/>
        <v>72632</v>
      </c>
      <c r="AP720" s="30">
        <f t="shared" si="133"/>
        <v>4139</v>
      </c>
      <c r="AQ720" s="30">
        <f t="shared" si="134"/>
        <v>1882</v>
      </c>
    </row>
    <row r="721" spans="29:43" x14ac:dyDescent="0.15">
      <c r="AC721" s="30">
        <v>14</v>
      </c>
      <c r="AD721" s="30">
        <v>14</v>
      </c>
      <c r="AE721" s="30">
        <v>1</v>
      </c>
      <c r="AF721" s="30">
        <v>1</v>
      </c>
      <c r="AG721" s="30">
        <f t="shared" si="126"/>
        <v>16380</v>
      </c>
      <c r="AH721" s="30">
        <f t="shared" si="127"/>
        <v>5460</v>
      </c>
      <c r="AI721" s="30">
        <f t="shared" si="128"/>
        <v>2730</v>
      </c>
      <c r="AK721" s="30">
        <f t="shared" si="129"/>
        <v>20.299608719955284</v>
      </c>
      <c r="AL721" s="30">
        <f t="shared" si="130"/>
        <v>11.62526614620298</v>
      </c>
      <c r="AM721" s="30">
        <f t="shared" si="131"/>
        <v>7</v>
      </c>
      <c r="AO721" s="30">
        <f t="shared" si="132"/>
        <v>72632</v>
      </c>
      <c r="AP721" s="30">
        <f t="shared" si="133"/>
        <v>4139</v>
      </c>
      <c r="AQ721" s="30">
        <f t="shared" si="134"/>
        <v>1882</v>
      </c>
    </row>
    <row r="722" spans="29:43" x14ac:dyDescent="0.15">
      <c r="AC722" s="30">
        <v>14</v>
      </c>
      <c r="AD722" s="30">
        <v>14</v>
      </c>
      <c r="AE722" s="30">
        <v>1</v>
      </c>
      <c r="AF722" s="30">
        <v>2</v>
      </c>
      <c r="AG722" s="30">
        <f t="shared" si="126"/>
        <v>16410</v>
      </c>
      <c r="AH722" s="30">
        <f t="shared" si="127"/>
        <v>5470</v>
      </c>
      <c r="AI722" s="30">
        <f t="shared" si="128"/>
        <v>2735</v>
      </c>
      <c r="AK722" s="30">
        <f t="shared" si="129"/>
        <v>20.243032329988853</v>
      </c>
      <c r="AL722" s="30">
        <f t="shared" si="130"/>
        <v>11.688034188034187</v>
      </c>
      <c r="AM722" s="30">
        <f t="shared" si="131"/>
        <v>7</v>
      </c>
      <c r="AO722" s="30">
        <f t="shared" si="132"/>
        <v>72632</v>
      </c>
      <c r="AP722" s="30">
        <f t="shared" si="133"/>
        <v>4139</v>
      </c>
      <c r="AQ722" s="30">
        <f t="shared" si="134"/>
        <v>1882</v>
      </c>
    </row>
    <row r="723" spans="29:43" x14ac:dyDescent="0.15">
      <c r="AC723" s="30">
        <v>14</v>
      </c>
      <c r="AD723" s="30">
        <v>14</v>
      </c>
      <c r="AE723" s="30">
        <v>1</v>
      </c>
      <c r="AF723" s="30">
        <v>3</v>
      </c>
      <c r="AG723" s="30">
        <f t="shared" si="126"/>
        <v>16440</v>
      </c>
      <c r="AH723" s="30">
        <f t="shared" si="127"/>
        <v>5480</v>
      </c>
      <c r="AI723" s="30">
        <f t="shared" si="128"/>
        <v>2740</v>
      </c>
      <c r="AK723" s="30">
        <f t="shared" si="129"/>
        <v>20.186770428015564</v>
      </c>
      <c r="AL723" s="30">
        <f t="shared" si="130"/>
        <v>11.751250893495353</v>
      </c>
      <c r="AM723" s="30">
        <f t="shared" si="131"/>
        <v>7</v>
      </c>
      <c r="AO723" s="30">
        <f t="shared" si="132"/>
        <v>72632</v>
      </c>
      <c r="AP723" s="30">
        <f t="shared" si="133"/>
        <v>4139</v>
      </c>
      <c r="AQ723" s="30">
        <f t="shared" si="134"/>
        <v>1882</v>
      </c>
    </row>
    <row r="724" spans="29:43" x14ac:dyDescent="0.15">
      <c r="AC724" s="30">
        <v>14</v>
      </c>
      <c r="AD724" s="30">
        <v>14</v>
      </c>
      <c r="AE724" s="30">
        <v>1</v>
      </c>
      <c r="AF724" s="30">
        <v>4</v>
      </c>
      <c r="AG724" s="30">
        <f t="shared" si="126"/>
        <v>16470</v>
      </c>
      <c r="AH724" s="30">
        <f t="shared" si="127"/>
        <v>5490</v>
      </c>
      <c r="AI724" s="30">
        <f t="shared" si="128"/>
        <v>2745</v>
      </c>
      <c r="AK724" s="30">
        <f t="shared" si="129"/>
        <v>20.13082039911308</v>
      </c>
      <c r="AL724" s="30">
        <f t="shared" si="130"/>
        <v>11.814921090387374</v>
      </c>
      <c r="AM724" s="30">
        <f t="shared" si="131"/>
        <v>7</v>
      </c>
      <c r="AO724" s="30">
        <f t="shared" si="132"/>
        <v>72632</v>
      </c>
      <c r="AP724" s="30">
        <f t="shared" si="133"/>
        <v>4139</v>
      </c>
      <c r="AQ724" s="30">
        <f t="shared" si="134"/>
        <v>1882</v>
      </c>
    </row>
    <row r="725" spans="29:43" x14ac:dyDescent="0.15">
      <c r="AC725" s="30">
        <v>14</v>
      </c>
      <c r="AD725" s="30">
        <v>14</v>
      </c>
      <c r="AE725" s="30">
        <v>1</v>
      </c>
      <c r="AF725" s="30">
        <v>5</v>
      </c>
      <c r="AG725" s="30">
        <f t="shared" si="126"/>
        <v>16500</v>
      </c>
      <c r="AH725" s="30">
        <f t="shared" si="127"/>
        <v>5500</v>
      </c>
      <c r="AI725" s="30">
        <f t="shared" si="128"/>
        <v>2750</v>
      </c>
      <c r="AK725" s="30">
        <f t="shared" si="129"/>
        <v>20.07517965726921</v>
      </c>
      <c r="AL725" s="30">
        <f t="shared" si="130"/>
        <v>11.879049676025918</v>
      </c>
      <c r="AM725" s="30">
        <f t="shared" si="131"/>
        <v>7</v>
      </c>
      <c r="AO725" s="30">
        <f t="shared" si="132"/>
        <v>72632</v>
      </c>
      <c r="AP725" s="30">
        <f t="shared" si="133"/>
        <v>4139</v>
      </c>
      <c r="AQ725" s="30">
        <f t="shared" si="134"/>
        <v>1882</v>
      </c>
    </row>
    <row r="726" spans="29:43" x14ac:dyDescent="0.15">
      <c r="AC726" s="30">
        <v>14</v>
      </c>
      <c r="AD726" s="30">
        <v>14</v>
      </c>
      <c r="AE726" s="30">
        <v>1</v>
      </c>
      <c r="AF726" s="30">
        <v>6</v>
      </c>
      <c r="AG726" s="30">
        <f t="shared" si="126"/>
        <v>16530</v>
      </c>
      <c r="AH726" s="30">
        <f t="shared" si="127"/>
        <v>5510</v>
      </c>
      <c r="AI726" s="30">
        <f t="shared" si="128"/>
        <v>2755</v>
      </c>
      <c r="AK726" s="30">
        <f t="shared" si="129"/>
        <v>20.019845644983462</v>
      </c>
      <c r="AL726" s="30">
        <f t="shared" si="130"/>
        <v>11.943641618497109</v>
      </c>
      <c r="AM726" s="30">
        <f t="shared" si="131"/>
        <v>7</v>
      </c>
      <c r="AO726" s="30">
        <f t="shared" si="132"/>
        <v>72632</v>
      </c>
      <c r="AP726" s="30">
        <f t="shared" si="133"/>
        <v>4139</v>
      </c>
      <c r="AQ726" s="30">
        <f t="shared" si="134"/>
        <v>1882</v>
      </c>
    </row>
    <row r="727" spans="29:43" x14ac:dyDescent="0.15">
      <c r="AC727" s="30">
        <v>14</v>
      </c>
      <c r="AD727" s="30">
        <v>14</v>
      </c>
      <c r="AE727" s="30">
        <v>1</v>
      </c>
      <c r="AF727" s="30">
        <v>7</v>
      </c>
      <c r="AG727" s="30">
        <f t="shared" si="126"/>
        <v>16560</v>
      </c>
      <c r="AH727" s="30">
        <f t="shared" si="127"/>
        <v>5520</v>
      </c>
      <c r="AI727" s="30">
        <f t="shared" si="128"/>
        <v>2760</v>
      </c>
      <c r="AK727" s="30">
        <f t="shared" si="129"/>
        <v>19.964815832875207</v>
      </c>
      <c r="AL727" s="30">
        <f t="shared" si="130"/>
        <v>12.008701957940536</v>
      </c>
      <c r="AM727" s="30">
        <f t="shared" si="131"/>
        <v>7</v>
      </c>
      <c r="AO727" s="30">
        <f t="shared" si="132"/>
        <v>72632</v>
      </c>
      <c r="AP727" s="30">
        <f t="shared" si="133"/>
        <v>4139</v>
      </c>
      <c r="AQ727" s="30">
        <f t="shared" si="134"/>
        <v>1882</v>
      </c>
    </row>
    <row r="728" spans="29:43" x14ac:dyDescent="0.15">
      <c r="AC728" s="30">
        <v>14</v>
      </c>
      <c r="AD728" s="30">
        <v>14</v>
      </c>
      <c r="AE728" s="30">
        <v>1</v>
      </c>
      <c r="AF728" s="30">
        <v>8</v>
      </c>
      <c r="AG728" s="30">
        <f t="shared" si="126"/>
        <v>16590</v>
      </c>
      <c r="AH728" s="30">
        <f t="shared" si="127"/>
        <v>5530</v>
      </c>
      <c r="AI728" s="30">
        <f t="shared" si="128"/>
        <v>2765</v>
      </c>
      <c r="AK728" s="30">
        <f t="shared" si="129"/>
        <v>19.910087719298247</v>
      </c>
      <c r="AL728" s="30">
        <f t="shared" si="130"/>
        <v>12.074235807860262</v>
      </c>
      <c r="AM728" s="30">
        <f t="shared" si="131"/>
        <v>7</v>
      </c>
      <c r="AO728" s="30">
        <f t="shared" si="132"/>
        <v>72632</v>
      </c>
      <c r="AP728" s="30">
        <f t="shared" si="133"/>
        <v>4139</v>
      </c>
      <c r="AQ728" s="30">
        <f t="shared" si="134"/>
        <v>1882</v>
      </c>
    </row>
    <row r="729" spans="29:43" x14ac:dyDescent="0.15">
      <c r="AC729" s="30">
        <v>14</v>
      </c>
      <c r="AD729" s="30">
        <v>14</v>
      </c>
      <c r="AE729" s="30">
        <v>1</v>
      </c>
      <c r="AF729" s="30">
        <v>9</v>
      </c>
      <c r="AG729" s="30">
        <f t="shared" si="126"/>
        <v>16620</v>
      </c>
      <c r="AH729" s="30">
        <f t="shared" si="127"/>
        <v>5540</v>
      </c>
      <c r="AI729" s="30">
        <f t="shared" si="128"/>
        <v>2770</v>
      </c>
      <c r="AK729" s="30">
        <f t="shared" si="129"/>
        <v>19.855658829961726</v>
      </c>
      <c r="AL729" s="30">
        <f t="shared" si="130"/>
        <v>12.140248356464573</v>
      </c>
      <c r="AM729" s="30">
        <f t="shared" si="131"/>
        <v>7</v>
      </c>
      <c r="AO729" s="30">
        <f t="shared" si="132"/>
        <v>72632</v>
      </c>
      <c r="AP729" s="30">
        <f t="shared" si="133"/>
        <v>4139</v>
      </c>
      <c r="AQ729" s="30">
        <f t="shared" si="134"/>
        <v>1882</v>
      </c>
    </row>
    <row r="730" spans="29:43" x14ac:dyDescent="0.15">
      <c r="AC730" s="30">
        <v>14</v>
      </c>
      <c r="AD730" s="30">
        <v>14</v>
      </c>
      <c r="AE730" s="30">
        <v>1</v>
      </c>
      <c r="AF730" s="30">
        <v>10</v>
      </c>
      <c r="AG730" s="30">
        <f t="shared" si="126"/>
        <v>16650</v>
      </c>
      <c r="AH730" s="30">
        <f t="shared" si="127"/>
        <v>5550</v>
      </c>
      <c r="AI730" s="30">
        <f t="shared" si="128"/>
        <v>2775</v>
      </c>
      <c r="AK730" s="30">
        <f t="shared" si="129"/>
        <v>19.801526717557252</v>
      </c>
      <c r="AL730" s="30">
        <f t="shared" si="130"/>
        <v>12.206744868035191</v>
      </c>
      <c r="AM730" s="30">
        <f t="shared" si="131"/>
        <v>7</v>
      </c>
      <c r="AO730" s="30">
        <f t="shared" si="132"/>
        <v>72632</v>
      </c>
      <c r="AP730" s="30">
        <f t="shared" si="133"/>
        <v>4139</v>
      </c>
      <c r="AQ730" s="30">
        <f t="shared" si="134"/>
        <v>1882</v>
      </c>
    </row>
    <row r="731" spans="29:43" x14ac:dyDescent="0.15">
      <c r="AC731" s="30">
        <v>14</v>
      </c>
      <c r="AD731" s="30">
        <v>14</v>
      </c>
      <c r="AE731" s="30">
        <v>2</v>
      </c>
      <c r="AF731" s="30">
        <v>0</v>
      </c>
      <c r="AG731" s="30">
        <f t="shared" si="126"/>
        <v>22110</v>
      </c>
      <c r="AH731" s="30">
        <f t="shared" si="127"/>
        <v>7370</v>
      </c>
      <c r="AI731" s="30">
        <f t="shared" si="128"/>
        <v>3685</v>
      </c>
      <c r="AK731" s="30">
        <f t="shared" si="129"/>
        <v>13.23469387755102</v>
      </c>
      <c r="AL731" s="30">
        <f t="shared" si="130"/>
        <v>48.70044052863436</v>
      </c>
      <c r="AM731" s="30">
        <f t="shared" si="131"/>
        <v>7</v>
      </c>
      <c r="AO731" s="30">
        <f t="shared" si="132"/>
        <v>72632</v>
      </c>
      <c r="AP731" s="30">
        <f t="shared" si="133"/>
        <v>4139</v>
      </c>
      <c r="AQ731" s="30">
        <f t="shared" si="134"/>
        <v>1882</v>
      </c>
    </row>
    <row r="732" spans="29:43" x14ac:dyDescent="0.15">
      <c r="AC732" s="30">
        <v>14</v>
      </c>
      <c r="AD732" s="30">
        <v>14</v>
      </c>
      <c r="AE732" s="30">
        <v>2</v>
      </c>
      <c r="AF732" s="30">
        <v>1</v>
      </c>
      <c r="AG732" s="30">
        <f t="shared" si="126"/>
        <v>22170</v>
      </c>
      <c r="AH732" s="30">
        <f t="shared" si="127"/>
        <v>7390</v>
      </c>
      <c r="AI732" s="30">
        <f t="shared" si="128"/>
        <v>3695</v>
      </c>
      <c r="AK732" s="30">
        <f t="shared" si="129"/>
        <v>13.186637618010167</v>
      </c>
      <c r="AL732" s="30">
        <f t="shared" si="130"/>
        <v>49.932432432432435</v>
      </c>
      <c r="AM732" s="30">
        <f t="shared" si="131"/>
        <v>7</v>
      </c>
      <c r="AO732" s="30">
        <f t="shared" si="132"/>
        <v>72632</v>
      </c>
      <c r="AP732" s="30">
        <f t="shared" si="133"/>
        <v>4139</v>
      </c>
      <c r="AQ732" s="30">
        <f t="shared" si="134"/>
        <v>1882</v>
      </c>
    </row>
    <row r="733" spans="29:43" x14ac:dyDescent="0.15">
      <c r="AC733" s="30">
        <v>14</v>
      </c>
      <c r="AD733" s="30">
        <v>14</v>
      </c>
      <c r="AE733" s="30">
        <v>2</v>
      </c>
      <c r="AF733" s="30">
        <v>2</v>
      </c>
      <c r="AG733" s="30">
        <f t="shared" si="126"/>
        <v>22230</v>
      </c>
      <c r="AH733" s="30">
        <f t="shared" si="127"/>
        <v>7410</v>
      </c>
      <c r="AI733" s="30">
        <f t="shared" si="128"/>
        <v>3705</v>
      </c>
      <c r="AK733" s="30">
        <f t="shared" si="129"/>
        <v>13.138929088277859</v>
      </c>
      <c r="AL733" s="30">
        <f t="shared" si="130"/>
        <v>51.221198156682028</v>
      </c>
      <c r="AM733" s="30">
        <f t="shared" si="131"/>
        <v>7</v>
      </c>
      <c r="AO733" s="30">
        <f t="shared" si="132"/>
        <v>72632</v>
      </c>
      <c r="AP733" s="30">
        <f t="shared" si="133"/>
        <v>4139</v>
      </c>
      <c r="AQ733" s="30">
        <f t="shared" si="134"/>
        <v>1882</v>
      </c>
    </row>
    <row r="734" spans="29:43" x14ac:dyDescent="0.15">
      <c r="AC734" s="30">
        <v>14</v>
      </c>
      <c r="AD734" s="30">
        <v>14</v>
      </c>
      <c r="AE734" s="30">
        <v>2</v>
      </c>
      <c r="AF734" s="30">
        <v>3</v>
      </c>
      <c r="AG734" s="30">
        <f t="shared" si="126"/>
        <v>22290</v>
      </c>
      <c r="AH734" s="30">
        <f t="shared" si="127"/>
        <v>7430</v>
      </c>
      <c r="AI734" s="30">
        <f t="shared" si="128"/>
        <v>3715</v>
      </c>
      <c r="AK734" s="30">
        <f t="shared" si="129"/>
        <v>13.09156452775775</v>
      </c>
      <c r="AL734" s="30">
        <f t="shared" si="130"/>
        <v>52.570754716981135</v>
      </c>
      <c r="AM734" s="30">
        <f t="shared" si="131"/>
        <v>7</v>
      </c>
      <c r="AO734" s="30">
        <f t="shared" si="132"/>
        <v>72632</v>
      </c>
      <c r="AP734" s="30">
        <f t="shared" si="133"/>
        <v>4139</v>
      </c>
      <c r="AQ734" s="30">
        <f t="shared" si="134"/>
        <v>1882</v>
      </c>
    </row>
    <row r="735" spans="29:43" x14ac:dyDescent="0.15">
      <c r="AC735" s="30">
        <v>14</v>
      </c>
      <c r="AD735" s="30">
        <v>14</v>
      </c>
      <c r="AE735" s="30">
        <v>2</v>
      </c>
      <c r="AF735" s="30">
        <v>4</v>
      </c>
      <c r="AG735" s="30">
        <f t="shared" si="126"/>
        <v>22350</v>
      </c>
      <c r="AH735" s="30">
        <f t="shared" si="127"/>
        <v>7450</v>
      </c>
      <c r="AI735" s="30">
        <f t="shared" si="128"/>
        <v>3725</v>
      </c>
      <c r="AK735" s="30">
        <f t="shared" si="129"/>
        <v>13.044540229885058</v>
      </c>
      <c r="AL735" s="30">
        <f t="shared" si="130"/>
        <v>53.985507246376812</v>
      </c>
      <c r="AM735" s="30">
        <f t="shared" si="131"/>
        <v>7</v>
      </c>
      <c r="AO735" s="30">
        <f t="shared" si="132"/>
        <v>72632</v>
      </c>
      <c r="AP735" s="30">
        <f t="shared" si="133"/>
        <v>4139</v>
      </c>
      <c r="AQ735" s="30">
        <f t="shared" si="134"/>
        <v>1882</v>
      </c>
    </row>
    <row r="736" spans="29:43" x14ac:dyDescent="0.15">
      <c r="AC736" s="30">
        <v>14</v>
      </c>
      <c r="AD736" s="30">
        <v>14</v>
      </c>
      <c r="AE736" s="30">
        <v>2</v>
      </c>
      <c r="AF736" s="30">
        <v>5</v>
      </c>
      <c r="AG736" s="30">
        <f t="shared" si="126"/>
        <v>22410</v>
      </c>
      <c r="AH736" s="30">
        <f t="shared" si="127"/>
        <v>7470</v>
      </c>
      <c r="AI736" s="30">
        <f t="shared" si="128"/>
        <v>3735</v>
      </c>
      <c r="AK736" s="30">
        <f t="shared" si="129"/>
        <v>12.997852541159627</v>
      </c>
      <c r="AL736" s="30">
        <f t="shared" si="130"/>
        <v>55.470297029702969</v>
      </c>
      <c r="AM736" s="30">
        <f t="shared" si="131"/>
        <v>7</v>
      </c>
      <c r="AO736" s="30">
        <f t="shared" si="132"/>
        <v>72632</v>
      </c>
      <c r="AP736" s="30">
        <f t="shared" si="133"/>
        <v>4139</v>
      </c>
      <c r="AQ736" s="30">
        <f t="shared" si="134"/>
        <v>1882</v>
      </c>
    </row>
    <row r="737" spans="29:43" x14ac:dyDescent="0.15">
      <c r="AC737" s="30">
        <v>14</v>
      </c>
      <c r="AD737" s="30">
        <v>14</v>
      </c>
      <c r="AE737" s="30">
        <v>2</v>
      </c>
      <c r="AF737" s="30">
        <v>6</v>
      </c>
      <c r="AG737" s="30">
        <f t="shared" si="126"/>
        <v>22470</v>
      </c>
      <c r="AH737" s="30">
        <f t="shared" si="127"/>
        <v>7490</v>
      </c>
      <c r="AI737" s="30">
        <f t="shared" si="128"/>
        <v>3745</v>
      </c>
      <c r="AK737" s="30">
        <f t="shared" si="129"/>
        <v>12.951497860199714</v>
      </c>
      <c r="AL737" s="30">
        <f t="shared" si="130"/>
        <v>57.030456852791879</v>
      </c>
      <c r="AM737" s="30">
        <f t="shared" si="131"/>
        <v>7</v>
      </c>
      <c r="AO737" s="30">
        <f t="shared" si="132"/>
        <v>72632</v>
      </c>
      <c r="AP737" s="30">
        <f t="shared" si="133"/>
        <v>4139</v>
      </c>
      <c r="AQ737" s="30">
        <f t="shared" si="134"/>
        <v>1882</v>
      </c>
    </row>
    <row r="738" spans="29:43" x14ac:dyDescent="0.15">
      <c r="AC738" s="30">
        <v>14</v>
      </c>
      <c r="AD738" s="30">
        <v>14</v>
      </c>
      <c r="AE738" s="30">
        <v>2</v>
      </c>
      <c r="AF738" s="30">
        <v>7</v>
      </c>
      <c r="AG738" s="30">
        <f t="shared" si="126"/>
        <v>22530</v>
      </c>
      <c r="AH738" s="30">
        <f t="shared" si="127"/>
        <v>7510</v>
      </c>
      <c r="AI738" s="30">
        <f t="shared" si="128"/>
        <v>3755</v>
      </c>
      <c r="AK738" s="30">
        <f t="shared" si="129"/>
        <v>12.90547263681592</v>
      </c>
      <c r="AL738" s="30">
        <f t="shared" si="130"/>
        <v>58.671875</v>
      </c>
      <c r="AM738" s="30">
        <f t="shared" si="131"/>
        <v>7</v>
      </c>
      <c r="AO738" s="30">
        <f t="shared" si="132"/>
        <v>72632</v>
      </c>
      <c r="AP738" s="30">
        <f t="shared" si="133"/>
        <v>4139</v>
      </c>
      <c r="AQ738" s="30">
        <f t="shared" si="134"/>
        <v>1882</v>
      </c>
    </row>
    <row r="739" spans="29:43" x14ac:dyDescent="0.15">
      <c r="AC739" s="30">
        <v>14</v>
      </c>
      <c r="AD739" s="30">
        <v>14</v>
      </c>
      <c r="AE739" s="30">
        <v>2</v>
      </c>
      <c r="AF739" s="30">
        <v>8</v>
      </c>
      <c r="AG739" s="30">
        <f t="shared" si="126"/>
        <v>22590</v>
      </c>
      <c r="AH739" s="30">
        <f t="shared" si="127"/>
        <v>7530</v>
      </c>
      <c r="AI739" s="30">
        <f t="shared" si="128"/>
        <v>3765</v>
      </c>
      <c r="AK739" s="30">
        <f t="shared" si="129"/>
        <v>12.859773371104815</v>
      </c>
      <c r="AL739" s="30">
        <f t="shared" si="130"/>
        <v>60.401069518716575</v>
      </c>
      <c r="AM739" s="30">
        <f t="shared" si="131"/>
        <v>7</v>
      </c>
      <c r="AO739" s="30">
        <f t="shared" si="132"/>
        <v>72632</v>
      </c>
      <c r="AP739" s="30">
        <f t="shared" si="133"/>
        <v>4139</v>
      </c>
      <c r="AQ739" s="30">
        <f t="shared" si="134"/>
        <v>1882</v>
      </c>
    </row>
    <row r="740" spans="29:43" x14ac:dyDescent="0.15">
      <c r="AC740" s="30">
        <v>14</v>
      </c>
      <c r="AD740" s="30">
        <v>14</v>
      </c>
      <c r="AE740" s="30">
        <v>2</v>
      </c>
      <c r="AF740" s="30">
        <v>9</v>
      </c>
      <c r="AG740" s="30">
        <f t="shared" si="126"/>
        <v>22650</v>
      </c>
      <c r="AH740" s="30">
        <f t="shared" si="127"/>
        <v>7550</v>
      </c>
      <c r="AI740" s="30">
        <f t="shared" si="128"/>
        <v>3775</v>
      </c>
      <c r="AK740" s="30">
        <f t="shared" si="129"/>
        <v>12.814396612561751</v>
      </c>
      <c r="AL740" s="30">
        <f t="shared" si="130"/>
        <v>62.225274725274723</v>
      </c>
      <c r="AM740" s="30">
        <f t="shared" si="131"/>
        <v>7</v>
      </c>
      <c r="AO740" s="30">
        <f t="shared" si="132"/>
        <v>72632</v>
      </c>
      <c r="AP740" s="30">
        <f t="shared" si="133"/>
        <v>4139</v>
      </c>
      <c r="AQ740" s="30">
        <f t="shared" si="134"/>
        <v>1882</v>
      </c>
    </row>
    <row r="741" spans="29:43" x14ac:dyDescent="0.15">
      <c r="AC741" s="30">
        <v>14</v>
      </c>
      <c r="AD741" s="30">
        <v>14</v>
      </c>
      <c r="AE741" s="30">
        <v>2</v>
      </c>
      <c r="AF741" s="30">
        <v>10</v>
      </c>
      <c r="AG741" s="30">
        <f t="shared" si="126"/>
        <v>22710</v>
      </c>
      <c r="AH741" s="30">
        <f t="shared" si="127"/>
        <v>7570</v>
      </c>
      <c r="AI741" s="30">
        <f t="shared" si="128"/>
        <v>3785</v>
      </c>
      <c r="AK741" s="30">
        <f t="shared" si="129"/>
        <v>12.769338959212376</v>
      </c>
      <c r="AL741" s="30">
        <f t="shared" si="130"/>
        <v>64.152542372881356</v>
      </c>
      <c r="AM741" s="30">
        <f t="shared" si="131"/>
        <v>7</v>
      </c>
      <c r="AO741" s="30">
        <f t="shared" si="132"/>
        <v>72632</v>
      </c>
      <c r="AP741" s="30">
        <f t="shared" si="133"/>
        <v>4139</v>
      </c>
      <c r="AQ741" s="30">
        <f t="shared" si="134"/>
        <v>1882</v>
      </c>
    </row>
    <row r="742" spans="29:43" x14ac:dyDescent="0.15">
      <c r="AC742" s="30">
        <v>14</v>
      </c>
      <c r="AD742" s="30">
        <v>14</v>
      </c>
      <c r="AE742" s="30">
        <v>3</v>
      </c>
      <c r="AF742" s="30">
        <v>0</v>
      </c>
      <c r="AG742" s="30">
        <f t="shared" si="126"/>
        <v>27870</v>
      </c>
      <c r="AH742" s="30">
        <f t="shared" si="127"/>
        <v>9290</v>
      </c>
      <c r="AI742" s="30">
        <f t="shared" si="128"/>
        <v>4645</v>
      </c>
      <c r="AK742" s="30">
        <f t="shared" si="129"/>
        <v>9.8045356371490282</v>
      </c>
      <c r="AL742" s="30">
        <f t="shared" si="130"/>
        <v>-55.079051383399211</v>
      </c>
      <c r="AM742" s="30">
        <f t="shared" si="131"/>
        <v>7</v>
      </c>
      <c r="AO742" s="30">
        <f t="shared" si="132"/>
        <v>72632</v>
      </c>
      <c r="AP742" s="30">
        <f t="shared" si="133"/>
        <v>4139</v>
      </c>
      <c r="AQ742" s="30">
        <f t="shared" si="134"/>
        <v>1882</v>
      </c>
    </row>
    <row r="743" spans="29:43" x14ac:dyDescent="0.15">
      <c r="AC743" s="30">
        <v>14</v>
      </c>
      <c r="AD743" s="30">
        <v>14</v>
      </c>
      <c r="AE743" s="30">
        <v>3</v>
      </c>
      <c r="AF743" s="30">
        <v>1</v>
      </c>
      <c r="AG743" s="30">
        <f t="shared" si="126"/>
        <v>27960</v>
      </c>
      <c r="AH743" s="30">
        <f t="shared" si="127"/>
        <v>9320</v>
      </c>
      <c r="AI743" s="30">
        <f t="shared" si="128"/>
        <v>4660</v>
      </c>
      <c r="AK743" s="30">
        <f t="shared" si="129"/>
        <v>9.7649905888679758</v>
      </c>
      <c r="AL743" s="30">
        <f t="shared" si="130"/>
        <v>-53.666026871401151</v>
      </c>
      <c r="AM743" s="30">
        <f t="shared" si="131"/>
        <v>7</v>
      </c>
      <c r="AO743" s="30">
        <f t="shared" si="132"/>
        <v>72632</v>
      </c>
      <c r="AP743" s="30">
        <f t="shared" si="133"/>
        <v>4139</v>
      </c>
      <c r="AQ743" s="30">
        <f t="shared" si="134"/>
        <v>1882</v>
      </c>
    </row>
    <row r="744" spans="29:43" x14ac:dyDescent="0.15">
      <c r="AC744" s="30">
        <v>14</v>
      </c>
      <c r="AD744" s="30">
        <v>14</v>
      </c>
      <c r="AE744" s="30">
        <v>3</v>
      </c>
      <c r="AF744" s="30">
        <v>2</v>
      </c>
      <c r="AG744" s="30">
        <f t="shared" si="126"/>
        <v>28050</v>
      </c>
      <c r="AH744" s="30">
        <f t="shared" si="127"/>
        <v>9350</v>
      </c>
      <c r="AI744" s="30">
        <f t="shared" si="128"/>
        <v>4675</v>
      </c>
      <c r="AK744" s="30">
        <f t="shared" si="129"/>
        <v>9.7257632565613275</v>
      </c>
      <c r="AL744" s="30">
        <f t="shared" si="130"/>
        <v>-52.332089552238806</v>
      </c>
      <c r="AM744" s="30">
        <f t="shared" si="131"/>
        <v>7</v>
      </c>
      <c r="AO744" s="30">
        <f t="shared" si="132"/>
        <v>72632</v>
      </c>
      <c r="AP744" s="30">
        <f t="shared" si="133"/>
        <v>4139</v>
      </c>
      <c r="AQ744" s="30">
        <f t="shared" si="134"/>
        <v>1882</v>
      </c>
    </row>
    <row r="745" spans="29:43" x14ac:dyDescent="0.15">
      <c r="AC745" s="30">
        <v>14</v>
      </c>
      <c r="AD745" s="30">
        <v>14</v>
      </c>
      <c r="AE745" s="30">
        <v>3</v>
      </c>
      <c r="AF745" s="30">
        <v>3</v>
      </c>
      <c r="AG745" s="30">
        <f t="shared" si="126"/>
        <v>28140</v>
      </c>
      <c r="AH745" s="30">
        <f t="shared" si="127"/>
        <v>9380</v>
      </c>
      <c r="AI745" s="30">
        <f t="shared" si="128"/>
        <v>4690</v>
      </c>
      <c r="AK745" s="30">
        <f t="shared" si="129"/>
        <v>9.6868498266204313</v>
      </c>
      <c r="AL745" s="30">
        <f t="shared" si="130"/>
        <v>-51.070780399274049</v>
      </c>
      <c r="AM745" s="30">
        <f t="shared" si="131"/>
        <v>7</v>
      </c>
      <c r="AO745" s="30">
        <f t="shared" si="132"/>
        <v>72632</v>
      </c>
      <c r="AP745" s="30">
        <f t="shared" si="133"/>
        <v>4139</v>
      </c>
      <c r="AQ745" s="30">
        <f t="shared" si="134"/>
        <v>1882</v>
      </c>
    </row>
    <row r="746" spans="29:43" x14ac:dyDescent="0.15">
      <c r="AC746" s="30">
        <v>14</v>
      </c>
      <c r="AD746" s="30">
        <v>14</v>
      </c>
      <c r="AE746" s="30">
        <v>3</v>
      </c>
      <c r="AF746" s="30">
        <v>4</v>
      </c>
      <c r="AG746" s="30">
        <f t="shared" si="126"/>
        <v>28230</v>
      </c>
      <c r="AH746" s="30">
        <f t="shared" si="127"/>
        <v>9410</v>
      </c>
      <c r="AI746" s="30">
        <f t="shared" si="128"/>
        <v>4705</v>
      </c>
      <c r="AK746" s="30">
        <f t="shared" si="129"/>
        <v>9.6482465462274174</v>
      </c>
      <c r="AL746" s="30">
        <f t="shared" si="130"/>
        <v>-49.876325088339222</v>
      </c>
      <c r="AM746" s="30">
        <f t="shared" si="131"/>
        <v>7</v>
      </c>
      <c r="AO746" s="30">
        <f t="shared" si="132"/>
        <v>72632</v>
      </c>
      <c r="AP746" s="30">
        <f t="shared" si="133"/>
        <v>4139</v>
      </c>
      <c r="AQ746" s="30">
        <f t="shared" si="134"/>
        <v>1882</v>
      </c>
    </row>
    <row r="747" spans="29:43" x14ac:dyDescent="0.15">
      <c r="AC747" s="30">
        <v>14</v>
      </c>
      <c r="AD747" s="30">
        <v>14</v>
      </c>
      <c r="AE747" s="30">
        <v>3</v>
      </c>
      <c r="AF747" s="30">
        <v>5</v>
      </c>
      <c r="AG747" s="30">
        <f t="shared" si="126"/>
        <v>28320</v>
      </c>
      <c r="AH747" s="30">
        <f t="shared" si="127"/>
        <v>9440</v>
      </c>
      <c r="AI747" s="30">
        <f t="shared" si="128"/>
        <v>4720</v>
      </c>
      <c r="AK747" s="30">
        <f t="shared" si="129"/>
        <v>9.6099497221487162</v>
      </c>
      <c r="AL747" s="30">
        <f t="shared" si="130"/>
        <v>-48.743545611015492</v>
      </c>
      <c r="AM747" s="30">
        <f t="shared" si="131"/>
        <v>7</v>
      </c>
      <c r="AO747" s="30">
        <f t="shared" si="132"/>
        <v>72632</v>
      </c>
      <c r="AP747" s="30">
        <f t="shared" si="133"/>
        <v>4139</v>
      </c>
      <c r="AQ747" s="30">
        <f t="shared" si="134"/>
        <v>1882</v>
      </c>
    </row>
    <row r="748" spans="29:43" x14ac:dyDescent="0.15">
      <c r="AC748" s="30">
        <v>14</v>
      </c>
      <c r="AD748" s="30">
        <v>14</v>
      </c>
      <c r="AE748" s="30">
        <v>3</v>
      </c>
      <c r="AF748" s="30">
        <v>6</v>
      </c>
      <c r="AG748" s="30">
        <f t="shared" si="126"/>
        <v>28410</v>
      </c>
      <c r="AH748" s="30">
        <f t="shared" si="127"/>
        <v>9470</v>
      </c>
      <c r="AI748" s="30">
        <f t="shared" si="128"/>
        <v>4735</v>
      </c>
      <c r="AK748" s="30">
        <f t="shared" si="129"/>
        <v>9.5719557195571952</v>
      </c>
      <c r="AL748" s="30">
        <f t="shared" si="130"/>
        <v>-47.667785234899327</v>
      </c>
      <c r="AM748" s="30">
        <f t="shared" si="131"/>
        <v>7</v>
      </c>
      <c r="AO748" s="30">
        <f t="shared" si="132"/>
        <v>72632</v>
      </c>
      <c r="AP748" s="30">
        <f t="shared" si="133"/>
        <v>4139</v>
      </c>
      <c r="AQ748" s="30">
        <f t="shared" si="134"/>
        <v>1882</v>
      </c>
    </row>
    <row r="749" spans="29:43" x14ac:dyDescent="0.15">
      <c r="AC749" s="30">
        <v>14</v>
      </c>
      <c r="AD749" s="30">
        <v>14</v>
      </c>
      <c r="AE749" s="30">
        <v>3</v>
      </c>
      <c r="AF749" s="30">
        <v>7</v>
      </c>
      <c r="AG749" s="30">
        <f t="shared" si="126"/>
        <v>28500</v>
      </c>
      <c r="AH749" s="30">
        <f t="shared" si="127"/>
        <v>9500</v>
      </c>
      <c r="AI749" s="30">
        <f t="shared" si="128"/>
        <v>4750</v>
      </c>
      <c r="AK749" s="30">
        <f t="shared" si="129"/>
        <v>9.534260960882122</v>
      </c>
      <c r="AL749" s="30">
        <f t="shared" si="130"/>
        <v>-46.644844517184943</v>
      </c>
      <c r="AM749" s="30">
        <f t="shared" si="131"/>
        <v>7</v>
      </c>
      <c r="AO749" s="30">
        <f t="shared" si="132"/>
        <v>72632</v>
      </c>
      <c r="AP749" s="30">
        <f t="shared" si="133"/>
        <v>4139</v>
      </c>
      <c r="AQ749" s="30">
        <f t="shared" si="134"/>
        <v>1882</v>
      </c>
    </row>
    <row r="750" spans="29:43" x14ac:dyDescent="0.15">
      <c r="AC750" s="30">
        <v>14</v>
      </c>
      <c r="AD750" s="30">
        <v>14</v>
      </c>
      <c r="AE750" s="30">
        <v>3</v>
      </c>
      <c r="AF750" s="30">
        <v>8</v>
      </c>
      <c r="AG750" s="30">
        <f t="shared" si="126"/>
        <v>28590</v>
      </c>
      <c r="AH750" s="30">
        <f t="shared" si="127"/>
        <v>9530</v>
      </c>
      <c r="AI750" s="30">
        <f t="shared" si="128"/>
        <v>4765</v>
      </c>
      <c r="AK750" s="30">
        <f t="shared" si="129"/>
        <v>9.4968619246861916</v>
      </c>
      <c r="AL750" s="30">
        <f t="shared" si="130"/>
        <v>-45.670926517571885</v>
      </c>
      <c r="AM750" s="30">
        <f t="shared" si="131"/>
        <v>7</v>
      </c>
      <c r="AO750" s="30">
        <f t="shared" si="132"/>
        <v>72632</v>
      </c>
      <c r="AP750" s="30">
        <f t="shared" si="133"/>
        <v>4139</v>
      </c>
      <c r="AQ750" s="30">
        <f t="shared" si="134"/>
        <v>1882</v>
      </c>
    </row>
    <row r="751" spans="29:43" x14ac:dyDescent="0.15">
      <c r="AC751" s="30">
        <v>14</v>
      </c>
      <c r="AD751" s="30">
        <v>14</v>
      </c>
      <c r="AE751" s="30">
        <v>3</v>
      </c>
      <c r="AF751" s="30">
        <v>9</v>
      </c>
      <c r="AG751" s="30">
        <f t="shared" si="126"/>
        <v>28680</v>
      </c>
      <c r="AH751" s="30">
        <f t="shared" si="127"/>
        <v>9560</v>
      </c>
      <c r="AI751" s="30">
        <f t="shared" si="128"/>
        <v>4780</v>
      </c>
      <c r="AK751" s="30">
        <f t="shared" si="129"/>
        <v>9.4597551445688985</v>
      </c>
      <c r="AL751" s="30">
        <f t="shared" si="130"/>
        <v>-44.742589703588145</v>
      </c>
      <c r="AM751" s="30">
        <f t="shared" si="131"/>
        <v>7</v>
      </c>
      <c r="AO751" s="30">
        <f t="shared" si="132"/>
        <v>72632</v>
      </c>
      <c r="AP751" s="30">
        <f t="shared" si="133"/>
        <v>4139</v>
      </c>
      <c r="AQ751" s="30">
        <f t="shared" si="134"/>
        <v>1882</v>
      </c>
    </row>
    <row r="752" spans="29:43" x14ac:dyDescent="0.15">
      <c r="AC752" s="30">
        <v>14</v>
      </c>
      <c r="AD752" s="30">
        <v>14</v>
      </c>
      <c r="AE752" s="30">
        <v>3</v>
      </c>
      <c r="AF752" s="30">
        <v>10</v>
      </c>
      <c r="AG752" s="30">
        <f t="shared" si="126"/>
        <v>28770</v>
      </c>
      <c r="AH752" s="30">
        <f t="shared" si="127"/>
        <v>9590</v>
      </c>
      <c r="AI752" s="30">
        <f t="shared" si="128"/>
        <v>4795</v>
      </c>
      <c r="AK752" s="30">
        <f t="shared" si="129"/>
        <v>9.422937208095485</v>
      </c>
      <c r="AL752" s="30">
        <f t="shared" si="130"/>
        <v>-43.856707317073173</v>
      </c>
      <c r="AM752" s="30">
        <f t="shared" si="131"/>
        <v>7</v>
      </c>
      <c r="AO752" s="30">
        <f t="shared" si="132"/>
        <v>72632</v>
      </c>
      <c r="AP752" s="30">
        <f t="shared" si="133"/>
        <v>4139</v>
      </c>
      <c r="AQ752" s="30">
        <f t="shared" si="134"/>
        <v>1882</v>
      </c>
    </row>
    <row r="753" spans="29:43" x14ac:dyDescent="0.15">
      <c r="AC753" s="30">
        <v>14</v>
      </c>
      <c r="AD753" s="30">
        <v>14</v>
      </c>
      <c r="AE753" s="30">
        <v>4</v>
      </c>
      <c r="AF753" s="30">
        <v>0</v>
      </c>
      <c r="AG753" s="30">
        <f t="shared" si="126"/>
        <v>33630</v>
      </c>
      <c r="AH753" s="30">
        <f t="shared" si="127"/>
        <v>11210</v>
      </c>
      <c r="AI753" s="30">
        <f t="shared" si="128"/>
        <v>5605</v>
      </c>
      <c r="AK753" s="30">
        <f t="shared" si="129"/>
        <v>7.7864493996569468</v>
      </c>
      <c r="AL753" s="30">
        <f t="shared" si="130"/>
        <v>-22.939972714870397</v>
      </c>
      <c r="AM753" s="30">
        <f t="shared" si="131"/>
        <v>7</v>
      </c>
      <c r="AO753" s="30">
        <f t="shared" si="132"/>
        <v>72632</v>
      </c>
      <c r="AP753" s="30">
        <f t="shared" si="133"/>
        <v>4139</v>
      </c>
      <c r="AQ753" s="30">
        <f t="shared" si="134"/>
        <v>1882</v>
      </c>
    </row>
    <row r="754" spans="29:43" x14ac:dyDescent="0.15">
      <c r="AC754" s="30">
        <v>14</v>
      </c>
      <c r="AD754" s="30">
        <v>14</v>
      </c>
      <c r="AE754" s="30">
        <v>4</v>
      </c>
      <c r="AF754" s="30">
        <v>1</v>
      </c>
      <c r="AG754" s="30">
        <f t="shared" si="126"/>
        <v>33750</v>
      </c>
      <c r="AH754" s="30">
        <f t="shared" si="127"/>
        <v>11250</v>
      </c>
      <c r="AI754" s="30">
        <f t="shared" si="128"/>
        <v>5625</v>
      </c>
      <c r="AK754" s="30">
        <f t="shared" si="129"/>
        <v>7.7532023911187018</v>
      </c>
      <c r="AL754" s="30">
        <f t="shared" si="130"/>
        <v>-22.711978465679678</v>
      </c>
      <c r="AM754" s="30">
        <f t="shared" si="131"/>
        <v>7</v>
      </c>
      <c r="AO754" s="30">
        <f t="shared" si="132"/>
        <v>72632</v>
      </c>
      <c r="AP754" s="30">
        <f t="shared" si="133"/>
        <v>4139</v>
      </c>
      <c r="AQ754" s="30">
        <f t="shared" si="134"/>
        <v>1882</v>
      </c>
    </row>
    <row r="755" spans="29:43" x14ac:dyDescent="0.15">
      <c r="AC755" s="30">
        <v>14</v>
      </c>
      <c r="AD755" s="30">
        <v>14</v>
      </c>
      <c r="AE755" s="30">
        <v>4</v>
      </c>
      <c r="AF755" s="30">
        <v>2</v>
      </c>
      <c r="AG755" s="30">
        <f t="shared" si="126"/>
        <v>33870</v>
      </c>
      <c r="AH755" s="30">
        <f t="shared" si="127"/>
        <v>11290</v>
      </c>
      <c r="AI755" s="30">
        <f t="shared" si="128"/>
        <v>5645</v>
      </c>
      <c r="AK755" s="30">
        <f t="shared" si="129"/>
        <v>7.7202380952380949</v>
      </c>
      <c r="AL755" s="30">
        <f t="shared" si="130"/>
        <v>-22.490039840637451</v>
      </c>
      <c r="AM755" s="30">
        <f t="shared" si="131"/>
        <v>7</v>
      </c>
      <c r="AO755" s="30">
        <f t="shared" si="132"/>
        <v>72632</v>
      </c>
      <c r="AP755" s="30">
        <f t="shared" si="133"/>
        <v>4139</v>
      </c>
      <c r="AQ755" s="30">
        <f t="shared" si="134"/>
        <v>1882</v>
      </c>
    </row>
    <row r="756" spans="29:43" x14ac:dyDescent="0.15">
      <c r="AC756" s="30">
        <v>14</v>
      </c>
      <c r="AD756" s="30">
        <v>14</v>
      </c>
      <c r="AE756" s="30">
        <v>4</v>
      </c>
      <c r="AF756" s="30">
        <v>3</v>
      </c>
      <c r="AG756" s="30">
        <f t="shared" si="126"/>
        <v>33990</v>
      </c>
      <c r="AH756" s="30">
        <f t="shared" si="127"/>
        <v>11330</v>
      </c>
      <c r="AI756" s="30">
        <f t="shared" si="128"/>
        <v>5665</v>
      </c>
      <c r="AK756" s="30">
        <f t="shared" si="129"/>
        <v>7.6875529212531752</v>
      </c>
      <c r="AL756" s="30">
        <f t="shared" si="130"/>
        <v>-22.27391874180865</v>
      </c>
      <c r="AM756" s="30">
        <f t="shared" si="131"/>
        <v>7</v>
      </c>
      <c r="AO756" s="30">
        <f t="shared" si="132"/>
        <v>72632</v>
      </c>
      <c r="AP756" s="30">
        <f t="shared" si="133"/>
        <v>4139</v>
      </c>
      <c r="AQ756" s="30">
        <f t="shared" si="134"/>
        <v>1882</v>
      </c>
    </row>
    <row r="757" spans="29:43" x14ac:dyDescent="0.15">
      <c r="AC757" s="30">
        <v>14</v>
      </c>
      <c r="AD757" s="30">
        <v>14</v>
      </c>
      <c r="AE757" s="30">
        <v>4</v>
      </c>
      <c r="AF757" s="30">
        <v>4</v>
      </c>
      <c r="AG757" s="30">
        <f t="shared" si="126"/>
        <v>34110</v>
      </c>
      <c r="AH757" s="30">
        <f t="shared" si="127"/>
        <v>11370</v>
      </c>
      <c r="AI757" s="30">
        <f t="shared" si="128"/>
        <v>5685</v>
      </c>
      <c r="AK757" s="30">
        <f t="shared" si="129"/>
        <v>7.6551433389544687</v>
      </c>
      <c r="AL757" s="30">
        <f t="shared" si="130"/>
        <v>-22.063389391979303</v>
      </c>
      <c r="AM757" s="30">
        <f t="shared" si="131"/>
        <v>7</v>
      </c>
      <c r="AO757" s="30">
        <f t="shared" si="132"/>
        <v>72632</v>
      </c>
      <c r="AP757" s="30">
        <f t="shared" si="133"/>
        <v>4139</v>
      </c>
      <c r="AQ757" s="30">
        <f t="shared" si="134"/>
        <v>1882</v>
      </c>
    </row>
    <row r="758" spans="29:43" x14ac:dyDescent="0.15">
      <c r="AC758" s="30">
        <v>14</v>
      </c>
      <c r="AD758" s="30">
        <v>14</v>
      </c>
      <c r="AE758" s="30">
        <v>4</v>
      </c>
      <c r="AF758" s="30">
        <v>5</v>
      </c>
      <c r="AG758" s="30">
        <f t="shared" si="126"/>
        <v>34230</v>
      </c>
      <c r="AH758" s="30">
        <f t="shared" si="127"/>
        <v>11410</v>
      </c>
      <c r="AI758" s="30">
        <f t="shared" si="128"/>
        <v>5705</v>
      </c>
      <c r="AK758" s="30">
        <f t="shared" si="129"/>
        <v>7.623005877413938</v>
      </c>
      <c r="AL758" s="30">
        <f t="shared" si="130"/>
        <v>-21.85823754789272</v>
      </c>
      <c r="AM758" s="30">
        <f t="shared" si="131"/>
        <v>7</v>
      </c>
      <c r="AO758" s="30">
        <f t="shared" si="132"/>
        <v>72632</v>
      </c>
      <c r="AP758" s="30">
        <f t="shared" si="133"/>
        <v>4139</v>
      </c>
      <c r="AQ758" s="30">
        <f t="shared" si="134"/>
        <v>1882</v>
      </c>
    </row>
    <row r="759" spans="29:43" x14ac:dyDescent="0.15">
      <c r="AC759" s="30">
        <v>14</v>
      </c>
      <c r="AD759" s="30">
        <v>14</v>
      </c>
      <c r="AE759" s="30">
        <v>4</v>
      </c>
      <c r="AF759" s="30">
        <v>6</v>
      </c>
      <c r="AG759" s="30">
        <f t="shared" si="126"/>
        <v>34350</v>
      </c>
      <c r="AH759" s="30">
        <f t="shared" si="127"/>
        <v>11450</v>
      </c>
      <c r="AI759" s="30">
        <f t="shared" si="128"/>
        <v>5725</v>
      </c>
      <c r="AK759" s="30">
        <f t="shared" si="129"/>
        <v>7.5911371237458196</v>
      </c>
      <c r="AL759" s="30">
        <f t="shared" si="130"/>
        <v>-21.658259773013871</v>
      </c>
      <c r="AM759" s="30">
        <f t="shared" si="131"/>
        <v>7</v>
      </c>
      <c r="AO759" s="30">
        <f t="shared" si="132"/>
        <v>72632</v>
      </c>
      <c r="AP759" s="30">
        <f t="shared" si="133"/>
        <v>4139</v>
      </c>
      <c r="AQ759" s="30">
        <f t="shared" si="134"/>
        <v>1882</v>
      </c>
    </row>
    <row r="760" spans="29:43" x14ac:dyDescent="0.15">
      <c r="AC760" s="30">
        <v>14</v>
      </c>
      <c r="AD760" s="30">
        <v>14</v>
      </c>
      <c r="AE760" s="30">
        <v>4</v>
      </c>
      <c r="AF760" s="30">
        <v>7</v>
      </c>
      <c r="AG760" s="30">
        <f t="shared" si="126"/>
        <v>34470</v>
      </c>
      <c r="AH760" s="30">
        <f t="shared" si="127"/>
        <v>11490</v>
      </c>
      <c r="AI760" s="30">
        <f t="shared" si="128"/>
        <v>5745</v>
      </c>
      <c r="AK760" s="30">
        <f t="shared" si="129"/>
        <v>7.5595337218984175</v>
      </c>
      <c r="AL760" s="30">
        <f t="shared" si="130"/>
        <v>-21.463262764632628</v>
      </c>
      <c r="AM760" s="30">
        <f t="shared" si="131"/>
        <v>7</v>
      </c>
      <c r="AO760" s="30">
        <f t="shared" si="132"/>
        <v>72632</v>
      </c>
      <c r="AP760" s="30">
        <f t="shared" si="133"/>
        <v>4139</v>
      </c>
      <c r="AQ760" s="30">
        <f t="shared" si="134"/>
        <v>1882</v>
      </c>
    </row>
    <row r="761" spans="29:43" x14ac:dyDescent="0.15">
      <c r="AC761" s="30">
        <v>14</v>
      </c>
      <c r="AD761" s="30">
        <v>14</v>
      </c>
      <c r="AE761" s="30">
        <v>4</v>
      </c>
      <c r="AF761" s="30">
        <v>8</v>
      </c>
      <c r="AG761" s="30">
        <f t="shared" si="126"/>
        <v>34590</v>
      </c>
      <c r="AH761" s="30">
        <f t="shared" si="127"/>
        <v>11530</v>
      </c>
      <c r="AI761" s="30">
        <f t="shared" si="128"/>
        <v>5765</v>
      </c>
      <c r="AK761" s="30">
        <f t="shared" si="129"/>
        <v>7.5281923714759538</v>
      </c>
      <c r="AL761" s="30">
        <f t="shared" si="130"/>
        <v>-21.273062730627306</v>
      </c>
      <c r="AM761" s="30">
        <f t="shared" si="131"/>
        <v>7</v>
      </c>
      <c r="AO761" s="30">
        <f t="shared" si="132"/>
        <v>72632</v>
      </c>
      <c r="AP761" s="30">
        <f t="shared" si="133"/>
        <v>4139</v>
      </c>
      <c r="AQ761" s="30">
        <f t="shared" si="134"/>
        <v>1882</v>
      </c>
    </row>
    <row r="762" spans="29:43" x14ac:dyDescent="0.15">
      <c r="AC762" s="30">
        <v>14</v>
      </c>
      <c r="AD762" s="30">
        <v>14</v>
      </c>
      <c r="AE762" s="30">
        <v>4</v>
      </c>
      <c r="AF762" s="30">
        <v>9</v>
      </c>
      <c r="AG762" s="30">
        <f t="shared" si="126"/>
        <v>34710</v>
      </c>
      <c r="AH762" s="30">
        <f t="shared" si="127"/>
        <v>11570</v>
      </c>
      <c r="AI762" s="30">
        <f t="shared" si="128"/>
        <v>5785</v>
      </c>
      <c r="AK762" s="30">
        <f t="shared" si="129"/>
        <v>7.497109826589595</v>
      </c>
      <c r="AL762" s="30">
        <f t="shared" si="130"/>
        <v>-21.087484811664641</v>
      </c>
      <c r="AM762" s="30">
        <f t="shared" si="131"/>
        <v>7</v>
      </c>
      <c r="AO762" s="30">
        <f t="shared" si="132"/>
        <v>72632</v>
      </c>
      <c r="AP762" s="30">
        <f t="shared" si="133"/>
        <v>4139</v>
      </c>
      <c r="AQ762" s="30">
        <f t="shared" si="134"/>
        <v>1882</v>
      </c>
    </row>
    <row r="763" spans="29:43" x14ac:dyDescent="0.15">
      <c r="AC763" s="30">
        <v>14</v>
      </c>
      <c r="AD763" s="30">
        <v>14</v>
      </c>
      <c r="AE763" s="30">
        <v>4</v>
      </c>
      <c r="AF763" s="30">
        <v>10</v>
      </c>
      <c r="AG763" s="30">
        <f t="shared" si="126"/>
        <v>34830</v>
      </c>
      <c r="AH763" s="30">
        <f t="shared" si="127"/>
        <v>11610</v>
      </c>
      <c r="AI763" s="30">
        <f t="shared" si="128"/>
        <v>5805</v>
      </c>
      <c r="AK763" s="30">
        <f t="shared" si="129"/>
        <v>7.4662828947368425</v>
      </c>
      <c r="AL763" s="30">
        <f t="shared" si="130"/>
        <v>-20.906362545018006</v>
      </c>
      <c r="AM763" s="30">
        <f t="shared" si="131"/>
        <v>7</v>
      </c>
      <c r="AO763" s="30">
        <f t="shared" si="132"/>
        <v>72632</v>
      </c>
      <c r="AP763" s="30">
        <f t="shared" si="133"/>
        <v>4139</v>
      </c>
      <c r="AQ763" s="30">
        <f t="shared" si="134"/>
        <v>1882</v>
      </c>
    </row>
    <row r="764" spans="29:43" x14ac:dyDescent="0.15">
      <c r="AC764" s="30">
        <v>14</v>
      </c>
      <c r="AD764" s="30">
        <v>14</v>
      </c>
      <c r="AE764" s="30">
        <v>5</v>
      </c>
      <c r="AF764" s="30">
        <v>0</v>
      </c>
      <c r="AG764" s="30">
        <f t="shared" si="126"/>
        <v>39390</v>
      </c>
      <c r="AH764" s="30">
        <f t="shared" si="127"/>
        <v>13130</v>
      </c>
      <c r="AI764" s="30">
        <f t="shared" si="128"/>
        <v>6565</v>
      </c>
      <c r="AK764" s="30">
        <f t="shared" si="129"/>
        <v>6.4573257467994312</v>
      </c>
      <c r="AL764" s="30">
        <f t="shared" si="130"/>
        <v>-16.236603462489693</v>
      </c>
      <c r="AM764" s="30">
        <f t="shared" si="131"/>
        <v>7</v>
      </c>
      <c r="AO764" s="30">
        <f t="shared" si="132"/>
        <v>72632</v>
      </c>
      <c r="AP764" s="30">
        <f t="shared" si="133"/>
        <v>4139</v>
      </c>
      <c r="AQ764" s="30">
        <f t="shared" si="134"/>
        <v>1882</v>
      </c>
    </row>
    <row r="765" spans="29:43" x14ac:dyDescent="0.15">
      <c r="AC765" s="30">
        <v>14</v>
      </c>
      <c r="AD765" s="30">
        <v>14</v>
      </c>
      <c r="AE765" s="30">
        <v>5</v>
      </c>
      <c r="AF765" s="30">
        <v>1</v>
      </c>
      <c r="AG765" s="30">
        <f t="shared" si="126"/>
        <v>39540</v>
      </c>
      <c r="AH765" s="30">
        <f t="shared" si="127"/>
        <v>13180</v>
      </c>
      <c r="AI765" s="30">
        <f t="shared" si="128"/>
        <v>6590</v>
      </c>
      <c r="AK765" s="30">
        <f t="shared" si="129"/>
        <v>6.4287484510532842</v>
      </c>
      <c r="AL765" s="30">
        <f t="shared" si="130"/>
        <v>-16.132190942472459</v>
      </c>
      <c r="AM765" s="30">
        <f t="shared" si="131"/>
        <v>7</v>
      </c>
      <c r="AO765" s="30">
        <f t="shared" si="132"/>
        <v>72632</v>
      </c>
      <c r="AP765" s="30">
        <f t="shared" si="133"/>
        <v>4139</v>
      </c>
      <c r="AQ765" s="30">
        <f t="shared" si="134"/>
        <v>1882</v>
      </c>
    </row>
    <row r="766" spans="29:43" x14ac:dyDescent="0.15">
      <c r="AC766" s="30">
        <v>14</v>
      </c>
      <c r="AD766" s="30">
        <v>14</v>
      </c>
      <c r="AE766" s="30">
        <v>5</v>
      </c>
      <c r="AF766" s="30">
        <v>2</v>
      </c>
      <c r="AG766" s="30">
        <f t="shared" si="126"/>
        <v>39690</v>
      </c>
      <c r="AH766" s="30">
        <f t="shared" si="127"/>
        <v>13230</v>
      </c>
      <c r="AI766" s="30">
        <f t="shared" si="128"/>
        <v>6615</v>
      </c>
      <c r="AK766" s="30">
        <f t="shared" si="129"/>
        <v>6.4004229820232643</v>
      </c>
      <c r="AL766" s="30">
        <f t="shared" si="130"/>
        <v>-16.029886914378029</v>
      </c>
      <c r="AM766" s="30">
        <f t="shared" si="131"/>
        <v>7</v>
      </c>
      <c r="AO766" s="30">
        <f t="shared" si="132"/>
        <v>72632</v>
      </c>
      <c r="AP766" s="30">
        <f t="shared" si="133"/>
        <v>4139</v>
      </c>
      <c r="AQ766" s="30">
        <f t="shared" si="134"/>
        <v>1882</v>
      </c>
    </row>
    <row r="767" spans="29:43" x14ac:dyDescent="0.15">
      <c r="AC767" s="30">
        <v>14</v>
      </c>
      <c r="AD767" s="30">
        <v>14</v>
      </c>
      <c r="AE767" s="30">
        <v>5</v>
      </c>
      <c r="AF767" s="30">
        <v>3</v>
      </c>
      <c r="AG767" s="30">
        <f t="shared" si="126"/>
        <v>39840</v>
      </c>
      <c r="AH767" s="30">
        <f t="shared" si="127"/>
        <v>13280</v>
      </c>
      <c r="AI767" s="30">
        <f t="shared" si="128"/>
        <v>6640</v>
      </c>
      <c r="AK767" s="30">
        <f t="shared" si="129"/>
        <v>6.3723460256185298</v>
      </c>
      <c r="AL767" s="30">
        <f t="shared" si="130"/>
        <v>-15.929628148740504</v>
      </c>
      <c r="AM767" s="30">
        <f t="shared" si="131"/>
        <v>7</v>
      </c>
      <c r="AO767" s="30">
        <f t="shared" si="132"/>
        <v>72632</v>
      </c>
      <c r="AP767" s="30">
        <f t="shared" si="133"/>
        <v>4139</v>
      </c>
      <c r="AQ767" s="30">
        <f t="shared" si="134"/>
        <v>1882</v>
      </c>
    </row>
    <row r="768" spans="29:43" x14ac:dyDescent="0.15">
      <c r="AC768" s="30">
        <v>14</v>
      </c>
      <c r="AD768" s="30">
        <v>14</v>
      </c>
      <c r="AE768" s="30">
        <v>5</v>
      </c>
      <c r="AF768" s="30">
        <v>4</v>
      </c>
      <c r="AG768" s="30">
        <f t="shared" si="126"/>
        <v>39990</v>
      </c>
      <c r="AH768" s="30">
        <f t="shared" si="127"/>
        <v>13330</v>
      </c>
      <c r="AI768" s="30">
        <f t="shared" si="128"/>
        <v>6665</v>
      </c>
      <c r="AK768" s="30">
        <f t="shared" si="129"/>
        <v>6.3445143256464007</v>
      </c>
      <c r="AL768" s="30">
        <f t="shared" si="130"/>
        <v>-15.831353919239906</v>
      </c>
      <c r="AM768" s="30">
        <f t="shared" si="131"/>
        <v>7</v>
      </c>
      <c r="AO768" s="30">
        <f t="shared" si="132"/>
        <v>72632</v>
      </c>
      <c r="AP768" s="30">
        <f t="shared" si="133"/>
        <v>4139</v>
      </c>
      <c r="AQ768" s="30">
        <f t="shared" si="134"/>
        <v>1882</v>
      </c>
    </row>
    <row r="769" spans="29:43" x14ac:dyDescent="0.15">
      <c r="AC769" s="30">
        <v>14</v>
      </c>
      <c r="AD769" s="30">
        <v>14</v>
      </c>
      <c r="AE769" s="30">
        <v>5</v>
      </c>
      <c r="AF769" s="30">
        <v>5</v>
      </c>
      <c r="AG769" s="30">
        <f t="shared" si="126"/>
        <v>40140</v>
      </c>
      <c r="AH769" s="30">
        <f t="shared" si="127"/>
        <v>13380</v>
      </c>
      <c r="AI769" s="30">
        <f t="shared" si="128"/>
        <v>6690</v>
      </c>
      <c r="AK769" s="30">
        <f t="shared" si="129"/>
        <v>6.3169246825534877</v>
      </c>
      <c r="AL769" s="30">
        <f t="shared" si="130"/>
        <v>-15.735005880047041</v>
      </c>
      <c r="AM769" s="30">
        <f t="shared" si="131"/>
        <v>7</v>
      </c>
      <c r="AO769" s="30">
        <f t="shared" si="132"/>
        <v>72632</v>
      </c>
      <c r="AP769" s="30">
        <f t="shared" si="133"/>
        <v>4139</v>
      </c>
      <c r="AQ769" s="30">
        <f t="shared" si="134"/>
        <v>1882</v>
      </c>
    </row>
    <row r="770" spans="29:43" x14ac:dyDescent="0.15">
      <c r="AC770" s="30">
        <v>14</v>
      </c>
      <c r="AD770" s="30">
        <v>14</v>
      </c>
      <c r="AE770" s="30">
        <v>5</v>
      </c>
      <c r="AF770" s="30">
        <v>6</v>
      </c>
      <c r="AG770" s="30">
        <f t="shared" si="126"/>
        <v>40290</v>
      </c>
      <c r="AH770" s="30">
        <f t="shared" si="127"/>
        <v>13430</v>
      </c>
      <c r="AI770" s="30">
        <f t="shared" si="128"/>
        <v>6715</v>
      </c>
      <c r="AK770" s="30">
        <f t="shared" si="129"/>
        <v>6.2895739521995147</v>
      </c>
      <c r="AL770" s="30">
        <f t="shared" si="130"/>
        <v>-15.64052795031056</v>
      </c>
      <c r="AM770" s="30">
        <f t="shared" si="131"/>
        <v>7</v>
      </c>
      <c r="AO770" s="30">
        <f t="shared" si="132"/>
        <v>72632</v>
      </c>
      <c r="AP770" s="30">
        <f t="shared" si="133"/>
        <v>4139</v>
      </c>
      <c r="AQ770" s="30">
        <f t="shared" si="134"/>
        <v>1882</v>
      </c>
    </row>
    <row r="771" spans="29:43" x14ac:dyDescent="0.15">
      <c r="AC771" s="30">
        <v>14</v>
      </c>
      <c r="AD771" s="30">
        <v>14</v>
      </c>
      <c r="AE771" s="30">
        <v>5</v>
      </c>
      <c r="AF771" s="30">
        <v>7</v>
      </c>
      <c r="AG771" s="30">
        <f t="shared" si="126"/>
        <v>40440</v>
      </c>
      <c r="AH771" s="30">
        <f t="shared" si="127"/>
        <v>13480</v>
      </c>
      <c r="AI771" s="30">
        <f t="shared" si="128"/>
        <v>6740</v>
      </c>
      <c r="AK771" s="30">
        <f t="shared" si="129"/>
        <v>6.2624590446628732</v>
      </c>
      <c r="AL771" s="30">
        <f t="shared" si="130"/>
        <v>-15.547866205305652</v>
      </c>
      <c r="AM771" s="30">
        <f t="shared" si="131"/>
        <v>7</v>
      </c>
      <c r="AO771" s="30">
        <f t="shared" si="132"/>
        <v>72632</v>
      </c>
      <c r="AP771" s="30">
        <f t="shared" si="133"/>
        <v>4139</v>
      </c>
      <c r="AQ771" s="30">
        <f t="shared" si="134"/>
        <v>1882</v>
      </c>
    </row>
    <row r="772" spans="29:43" x14ac:dyDescent="0.15">
      <c r="AC772" s="30">
        <v>14</v>
      </c>
      <c r="AD772" s="30">
        <v>14</v>
      </c>
      <c r="AE772" s="30">
        <v>5</v>
      </c>
      <c r="AF772" s="30">
        <v>8</v>
      </c>
      <c r="AG772" s="30">
        <f t="shared" si="126"/>
        <v>40590</v>
      </c>
      <c r="AH772" s="30">
        <f t="shared" si="127"/>
        <v>13530</v>
      </c>
      <c r="AI772" s="30">
        <f t="shared" si="128"/>
        <v>6765</v>
      </c>
      <c r="AK772" s="30">
        <f t="shared" si="129"/>
        <v>6.2355769230769234</v>
      </c>
      <c r="AL772" s="30">
        <f t="shared" si="130"/>
        <v>-15.456968773800456</v>
      </c>
      <c r="AM772" s="30">
        <f t="shared" si="131"/>
        <v>7</v>
      </c>
      <c r="AO772" s="30">
        <f t="shared" si="132"/>
        <v>72632</v>
      </c>
      <c r="AP772" s="30">
        <f t="shared" si="133"/>
        <v>4139</v>
      </c>
      <c r="AQ772" s="30">
        <f t="shared" si="134"/>
        <v>1882</v>
      </c>
    </row>
    <row r="773" spans="29:43" x14ac:dyDescent="0.15">
      <c r="AC773" s="30">
        <v>14</v>
      </c>
      <c r="AD773" s="30">
        <v>14</v>
      </c>
      <c r="AE773" s="30">
        <v>5</v>
      </c>
      <c r="AF773" s="30">
        <v>9</v>
      </c>
      <c r="AG773" s="30">
        <f t="shared" si="126"/>
        <v>40740</v>
      </c>
      <c r="AH773" s="30">
        <f t="shared" si="127"/>
        <v>13580</v>
      </c>
      <c r="AI773" s="30">
        <f t="shared" si="128"/>
        <v>6790</v>
      </c>
      <c r="AK773" s="30">
        <f t="shared" si="129"/>
        <v>6.2089246024961531</v>
      </c>
      <c r="AL773" s="30">
        <f t="shared" si="130"/>
        <v>-15.367785741229724</v>
      </c>
      <c r="AM773" s="30">
        <f t="shared" si="131"/>
        <v>7</v>
      </c>
      <c r="AO773" s="30">
        <f t="shared" si="132"/>
        <v>72632</v>
      </c>
      <c r="AP773" s="30">
        <f t="shared" si="133"/>
        <v>4139</v>
      </c>
      <c r="AQ773" s="30">
        <f t="shared" si="134"/>
        <v>1882</v>
      </c>
    </row>
    <row r="774" spans="29:43" x14ac:dyDescent="0.15">
      <c r="AC774" s="30">
        <v>14</v>
      </c>
      <c r="AD774" s="30">
        <v>14</v>
      </c>
      <c r="AE774" s="30">
        <v>5</v>
      </c>
      <c r="AF774" s="30">
        <v>10</v>
      </c>
      <c r="AG774" s="30">
        <f t="shared" ref="AG774:AG837" si="135">1020+180*AC774+7050+AE774*(AD774*420-120)+AE774*AF774*30</f>
        <v>40890</v>
      </c>
      <c r="AH774" s="30">
        <f t="shared" ref="AH774:AH837" si="136">340+60*AC774+2350+AE774*(AD774*140-40)+AE774*AF774*10</f>
        <v>13630</v>
      </c>
      <c r="AI774" s="30">
        <f t="shared" ref="AI774:AI837" si="137">170+30*AC774+1175+AE774*(AD774*70-20)+AE774*AF774*5</f>
        <v>6815</v>
      </c>
      <c r="AK774" s="30">
        <f t="shared" ref="AK774:AK837" si="138">VLOOKUP(IF(MOD(AC774,2)=0,AC774/2,(AC774+1)/2),B:F,5,FALSE)/(AH774-VLOOKUP(IF(MOD(AC774,2)=0,AC774/2,(AC774+1)/2),B:F,4,FALSE))</f>
        <v>6.1824991487912833</v>
      </c>
      <c r="AL774" s="30">
        <f t="shared" ref="AL774:AL837" si="139">AG774/(VLOOKUP(IF(MOD(AC774,2)=0,AC774/2,(AC774+1)/2),B:F,3,FALSE)-AI774)</f>
        <v>-15.280269058295964</v>
      </c>
      <c r="AM774" s="30">
        <f t="shared" ref="AM774:AM837" si="140">IF(MOD(AC774,2)=0,AC774/2,(AC774+1)/2)</f>
        <v>7</v>
      </c>
      <c r="AO774" s="30">
        <f t="shared" ref="AO774:AO837" si="141">VLOOKUP(IF(MOD(AC774,2)=0,AC774/2,(AC774+1)/2),B:F,5,FALSE)</f>
        <v>72632</v>
      </c>
      <c r="AP774" s="30">
        <f t="shared" ref="AP774:AP837" si="142">VLOOKUP(IF(MOD(AC774,2)=0,AC774/2,(AC774+1)/2),B:E,3,FALSE)</f>
        <v>4139</v>
      </c>
      <c r="AQ774" s="30">
        <f t="shared" ref="AQ774:AQ837" si="143">VLOOKUP(IF(MOD(AC774,2)=0,AC774/2,(AC774+1)/2),B:F,4,FALSE)</f>
        <v>1882</v>
      </c>
    </row>
    <row r="775" spans="29:43" x14ac:dyDescent="0.15">
      <c r="AC775" s="30">
        <v>15</v>
      </c>
      <c r="AD775" s="30">
        <v>15</v>
      </c>
      <c r="AE775" s="30">
        <v>1</v>
      </c>
      <c r="AF775" s="30">
        <v>0</v>
      </c>
      <c r="AG775" s="30">
        <f t="shared" si="135"/>
        <v>16950</v>
      </c>
      <c r="AH775" s="30">
        <f t="shared" si="136"/>
        <v>5650</v>
      </c>
      <c r="AI775" s="30">
        <f t="shared" si="137"/>
        <v>2825</v>
      </c>
      <c r="AK775" s="30">
        <f t="shared" si="138"/>
        <v>23.798882681564248</v>
      </c>
      <c r="AL775" s="30">
        <f t="shared" si="139"/>
        <v>9.6746575342465757</v>
      </c>
      <c r="AM775" s="30">
        <f t="shared" si="140"/>
        <v>8</v>
      </c>
      <c r="AO775" s="30">
        <f t="shared" si="141"/>
        <v>85200</v>
      </c>
      <c r="AP775" s="30">
        <f t="shared" si="142"/>
        <v>4577</v>
      </c>
      <c r="AQ775" s="30">
        <f t="shared" si="143"/>
        <v>2070</v>
      </c>
    </row>
    <row r="776" spans="29:43" x14ac:dyDescent="0.15">
      <c r="AC776" s="30">
        <v>15</v>
      </c>
      <c r="AD776" s="30">
        <v>15</v>
      </c>
      <c r="AE776" s="30">
        <v>1</v>
      </c>
      <c r="AF776" s="30">
        <v>1</v>
      </c>
      <c r="AG776" s="30">
        <f t="shared" si="135"/>
        <v>16980</v>
      </c>
      <c r="AH776" s="30">
        <f t="shared" si="136"/>
        <v>5660</v>
      </c>
      <c r="AI776" s="30">
        <f t="shared" si="137"/>
        <v>2830</v>
      </c>
      <c r="AK776" s="30">
        <f t="shared" si="138"/>
        <v>23.732590529247911</v>
      </c>
      <c r="AL776" s="30">
        <f t="shared" si="139"/>
        <v>9.7195191757298218</v>
      </c>
      <c r="AM776" s="30">
        <f t="shared" si="140"/>
        <v>8</v>
      </c>
      <c r="AO776" s="30">
        <f t="shared" si="141"/>
        <v>85200</v>
      </c>
      <c r="AP776" s="30">
        <f t="shared" si="142"/>
        <v>4577</v>
      </c>
      <c r="AQ776" s="30">
        <f t="shared" si="143"/>
        <v>2070</v>
      </c>
    </row>
    <row r="777" spans="29:43" x14ac:dyDescent="0.15">
      <c r="AC777" s="30">
        <v>15</v>
      </c>
      <c r="AD777" s="30">
        <v>15</v>
      </c>
      <c r="AE777" s="30">
        <v>1</v>
      </c>
      <c r="AF777" s="30">
        <v>2</v>
      </c>
      <c r="AG777" s="30">
        <f t="shared" si="135"/>
        <v>17010</v>
      </c>
      <c r="AH777" s="30">
        <f t="shared" si="136"/>
        <v>5670</v>
      </c>
      <c r="AI777" s="30">
        <f t="shared" si="137"/>
        <v>2835</v>
      </c>
      <c r="AK777" s="30">
        <f t="shared" si="138"/>
        <v>23.666666666666668</v>
      </c>
      <c r="AL777" s="30">
        <f t="shared" si="139"/>
        <v>9.7646383467278994</v>
      </c>
      <c r="AM777" s="30">
        <f t="shared" si="140"/>
        <v>8</v>
      </c>
      <c r="AO777" s="30">
        <f t="shared" si="141"/>
        <v>85200</v>
      </c>
      <c r="AP777" s="30">
        <f t="shared" si="142"/>
        <v>4577</v>
      </c>
      <c r="AQ777" s="30">
        <f t="shared" si="143"/>
        <v>2070</v>
      </c>
    </row>
    <row r="778" spans="29:43" x14ac:dyDescent="0.15">
      <c r="AC778" s="30">
        <v>15</v>
      </c>
      <c r="AD778" s="30">
        <v>15</v>
      </c>
      <c r="AE778" s="30">
        <v>1</v>
      </c>
      <c r="AF778" s="30">
        <v>3</v>
      </c>
      <c r="AG778" s="30">
        <f t="shared" si="135"/>
        <v>17040</v>
      </c>
      <c r="AH778" s="30">
        <f t="shared" si="136"/>
        <v>5680</v>
      </c>
      <c r="AI778" s="30">
        <f t="shared" si="137"/>
        <v>2840</v>
      </c>
      <c r="AK778" s="30">
        <f t="shared" si="138"/>
        <v>23.601108033240997</v>
      </c>
      <c r="AL778" s="30">
        <f t="shared" si="139"/>
        <v>9.810017271157168</v>
      </c>
      <c r="AM778" s="30">
        <f t="shared" si="140"/>
        <v>8</v>
      </c>
      <c r="AO778" s="30">
        <f t="shared" si="141"/>
        <v>85200</v>
      </c>
      <c r="AP778" s="30">
        <f t="shared" si="142"/>
        <v>4577</v>
      </c>
      <c r="AQ778" s="30">
        <f t="shared" si="143"/>
        <v>2070</v>
      </c>
    </row>
    <row r="779" spans="29:43" x14ac:dyDescent="0.15">
      <c r="AC779" s="30">
        <v>15</v>
      </c>
      <c r="AD779" s="30">
        <v>15</v>
      </c>
      <c r="AE779" s="30">
        <v>1</v>
      </c>
      <c r="AF779" s="30">
        <v>4</v>
      </c>
      <c r="AG779" s="30">
        <f t="shared" si="135"/>
        <v>17070</v>
      </c>
      <c r="AH779" s="30">
        <f t="shared" si="136"/>
        <v>5690</v>
      </c>
      <c r="AI779" s="30">
        <f t="shared" si="137"/>
        <v>2845</v>
      </c>
      <c r="AK779" s="30">
        <f t="shared" si="138"/>
        <v>23.535911602209946</v>
      </c>
      <c r="AL779" s="30">
        <f t="shared" si="139"/>
        <v>9.8556581986143179</v>
      </c>
      <c r="AM779" s="30">
        <f t="shared" si="140"/>
        <v>8</v>
      </c>
      <c r="AO779" s="30">
        <f t="shared" si="141"/>
        <v>85200</v>
      </c>
      <c r="AP779" s="30">
        <f t="shared" si="142"/>
        <v>4577</v>
      </c>
      <c r="AQ779" s="30">
        <f t="shared" si="143"/>
        <v>2070</v>
      </c>
    </row>
    <row r="780" spans="29:43" x14ac:dyDescent="0.15">
      <c r="AC780" s="30">
        <v>15</v>
      </c>
      <c r="AD780" s="30">
        <v>15</v>
      </c>
      <c r="AE780" s="30">
        <v>1</v>
      </c>
      <c r="AF780" s="30">
        <v>5</v>
      </c>
      <c r="AG780" s="30">
        <f t="shared" si="135"/>
        <v>17100</v>
      </c>
      <c r="AH780" s="30">
        <f t="shared" si="136"/>
        <v>5700</v>
      </c>
      <c r="AI780" s="30">
        <f t="shared" si="137"/>
        <v>2850</v>
      </c>
      <c r="AK780" s="30">
        <f t="shared" si="138"/>
        <v>23.471074380165291</v>
      </c>
      <c r="AL780" s="30">
        <f t="shared" si="139"/>
        <v>9.9015634047481189</v>
      </c>
      <c r="AM780" s="30">
        <f t="shared" si="140"/>
        <v>8</v>
      </c>
      <c r="AO780" s="30">
        <f t="shared" si="141"/>
        <v>85200</v>
      </c>
      <c r="AP780" s="30">
        <f t="shared" si="142"/>
        <v>4577</v>
      </c>
      <c r="AQ780" s="30">
        <f t="shared" si="143"/>
        <v>2070</v>
      </c>
    </row>
    <row r="781" spans="29:43" x14ac:dyDescent="0.15">
      <c r="AC781" s="30">
        <v>15</v>
      </c>
      <c r="AD781" s="30">
        <v>15</v>
      </c>
      <c r="AE781" s="30">
        <v>1</v>
      </c>
      <c r="AF781" s="30">
        <v>6</v>
      </c>
      <c r="AG781" s="30">
        <f t="shared" si="135"/>
        <v>17130</v>
      </c>
      <c r="AH781" s="30">
        <f t="shared" si="136"/>
        <v>5710</v>
      </c>
      <c r="AI781" s="30">
        <f t="shared" si="137"/>
        <v>2855</v>
      </c>
      <c r="AK781" s="30">
        <f t="shared" si="138"/>
        <v>23.406593406593405</v>
      </c>
      <c r="AL781" s="30">
        <f t="shared" si="139"/>
        <v>9.94773519163763</v>
      </c>
      <c r="AM781" s="30">
        <f t="shared" si="140"/>
        <v>8</v>
      </c>
      <c r="AO781" s="30">
        <f t="shared" si="141"/>
        <v>85200</v>
      </c>
      <c r="AP781" s="30">
        <f t="shared" si="142"/>
        <v>4577</v>
      </c>
      <c r="AQ781" s="30">
        <f t="shared" si="143"/>
        <v>2070</v>
      </c>
    </row>
    <row r="782" spans="29:43" x14ac:dyDescent="0.15">
      <c r="AC782" s="30">
        <v>15</v>
      </c>
      <c r="AD782" s="30">
        <v>15</v>
      </c>
      <c r="AE782" s="30">
        <v>1</v>
      </c>
      <c r="AF782" s="30">
        <v>7</v>
      </c>
      <c r="AG782" s="30">
        <f t="shared" si="135"/>
        <v>17160</v>
      </c>
      <c r="AH782" s="30">
        <f t="shared" si="136"/>
        <v>5720</v>
      </c>
      <c r="AI782" s="30">
        <f t="shared" si="137"/>
        <v>2860</v>
      </c>
      <c r="AK782" s="30">
        <f t="shared" si="138"/>
        <v>23.342465753424658</v>
      </c>
      <c r="AL782" s="30">
        <f t="shared" si="139"/>
        <v>9.9941758881770522</v>
      </c>
      <c r="AM782" s="30">
        <f t="shared" si="140"/>
        <v>8</v>
      </c>
      <c r="AO782" s="30">
        <f t="shared" si="141"/>
        <v>85200</v>
      </c>
      <c r="AP782" s="30">
        <f t="shared" si="142"/>
        <v>4577</v>
      </c>
      <c r="AQ782" s="30">
        <f t="shared" si="143"/>
        <v>2070</v>
      </c>
    </row>
    <row r="783" spans="29:43" x14ac:dyDescent="0.15">
      <c r="AC783" s="30">
        <v>15</v>
      </c>
      <c r="AD783" s="30">
        <v>15</v>
      </c>
      <c r="AE783" s="30">
        <v>1</v>
      </c>
      <c r="AF783" s="30">
        <v>8</v>
      </c>
      <c r="AG783" s="30">
        <f t="shared" si="135"/>
        <v>17190</v>
      </c>
      <c r="AH783" s="30">
        <f t="shared" si="136"/>
        <v>5730</v>
      </c>
      <c r="AI783" s="30">
        <f t="shared" si="137"/>
        <v>2865</v>
      </c>
      <c r="AK783" s="30">
        <f t="shared" si="138"/>
        <v>23.278688524590162</v>
      </c>
      <c r="AL783" s="30">
        <f t="shared" si="139"/>
        <v>10.040887850467289</v>
      </c>
      <c r="AM783" s="30">
        <f t="shared" si="140"/>
        <v>8</v>
      </c>
      <c r="AO783" s="30">
        <f t="shared" si="141"/>
        <v>85200</v>
      </c>
      <c r="AP783" s="30">
        <f t="shared" si="142"/>
        <v>4577</v>
      </c>
      <c r="AQ783" s="30">
        <f t="shared" si="143"/>
        <v>2070</v>
      </c>
    </row>
    <row r="784" spans="29:43" x14ac:dyDescent="0.15">
      <c r="AC784" s="30">
        <v>15</v>
      </c>
      <c r="AD784" s="30">
        <v>15</v>
      </c>
      <c r="AE784" s="30">
        <v>1</v>
      </c>
      <c r="AF784" s="30">
        <v>9</v>
      </c>
      <c r="AG784" s="30">
        <f t="shared" si="135"/>
        <v>17220</v>
      </c>
      <c r="AH784" s="30">
        <f t="shared" si="136"/>
        <v>5740</v>
      </c>
      <c r="AI784" s="30">
        <f t="shared" si="137"/>
        <v>2870</v>
      </c>
      <c r="AK784" s="30">
        <f t="shared" si="138"/>
        <v>23.21525885558583</v>
      </c>
      <c r="AL784" s="30">
        <f t="shared" si="139"/>
        <v>10.087873462214411</v>
      </c>
      <c r="AM784" s="30">
        <f t="shared" si="140"/>
        <v>8</v>
      </c>
      <c r="AO784" s="30">
        <f t="shared" si="141"/>
        <v>85200</v>
      </c>
      <c r="AP784" s="30">
        <f t="shared" si="142"/>
        <v>4577</v>
      </c>
      <c r="AQ784" s="30">
        <f t="shared" si="143"/>
        <v>2070</v>
      </c>
    </row>
    <row r="785" spans="29:43" x14ac:dyDescent="0.15">
      <c r="AC785" s="30">
        <v>15</v>
      </c>
      <c r="AD785" s="30">
        <v>15</v>
      </c>
      <c r="AE785" s="30">
        <v>1</v>
      </c>
      <c r="AF785" s="30">
        <v>10</v>
      </c>
      <c r="AG785" s="30">
        <f t="shared" si="135"/>
        <v>17250</v>
      </c>
      <c r="AH785" s="30">
        <f t="shared" si="136"/>
        <v>5750</v>
      </c>
      <c r="AI785" s="30">
        <f t="shared" si="137"/>
        <v>2875</v>
      </c>
      <c r="AK785" s="30">
        <f t="shared" si="138"/>
        <v>23.152173913043477</v>
      </c>
      <c r="AL785" s="30">
        <f t="shared" si="139"/>
        <v>10.135135135135135</v>
      </c>
      <c r="AM785" s="30">
        <f t="shared" si="140"/>
        <v>8</v>
      </c>
      <c r="AO785" s="30">
        <f t="shared" si="141"/>
        <v>85200</v>
      </c>
      <c r="AP785" s="30">
        <f t="shared" si="142"/>
        <v>4577</v>
      </c>
      <c r="AQ785" s="30">
        <f t="shared" si="143"/>
        <v>2070</v>
      </c>
    </row>
    <row r="786" spans="29:43" x14ac:dyDescent="0.15">
      <c r="AC786" s="30">
        <v>15</v>
      </c>
      <c r="AD786" s="30">
        <v>15</v>
      </c>
      <c r="AE786" s="30">
        <v>2</v>
      </c>
      <c r="AF786" s="30">
        <v>0</v>
      </c>
      <c r="AG786" s="30">
        <f t="shared" si="135"/>
        <v>23130</v>
      </c>
      <c r="AH786" s="30">
        <f t="shared" si="136"/>
        <v>7710</v>
      </c>
      <c r="AI786" s="30">
        <f t="shared" si="137"/>
        <v>3855</v>
      </c>
      <c r="AK786" s="30">
        <f t="shared" si="138"/>
        <v>15.106382978723405</v>
      </c>
      <c r="AL786" s="30">
        <f t="shared" si="139"/>
        <v>32.036011080332408</v>
      </c>
      <c r="AM786" s="30">
        <f t="shared" si="140"/>
        <v>8</v>
      </c>
      <c r="AO786" s="30">
        <f t="shared" si="141"/>
        <v>85200</v>
      </c>
      <c r="AP786" s="30">
        <f t="shared" si="142"/>
        <v>4577</v>
      </c>
      <c r="AQ786" s="30">
        <f t="shared" si="143"/>
        <v>2070</v>
      </c>
    </row>
    <row r="787" spans="29:43" x14ac:dyDescent="0.15">
      <c r="AC787" s="30">
        <v>15</v>
      </c>
      <c r="AD787" s="30">
        <v>15</v>
      </c>
      <c r="AE787" s="30">
        <v>2</v>
      </c>
      <c r="AF787" s="30">
        <v>1</v>
      </c>
      <c r="AG787" s="30">
        <f t="shared" si="135"/>
        <v>23190</v>
      </c>
      <c r="AH787" s="30">
        <f t="shared" si="136"/>
        <v>7730</v>
      </c>
      <c r="AI787" s="30">
        <f t="shared" si="137"/>
        <v>3865</v>
      </c>
      <c r="AK787" s="30">
        <f t="shared" si="138"/>
        <v>15.053003533568905</v>
      </c>
      <c r="AL787" s="30">
        <f t="shared" si="139"/>
        <v>32.570224719101127</v>
      </c>
      <c r="AM787" s="30">
        <f t="shared" si="140"/>
        <v>8</v>
      </c>
      <c r="AO787" s="30">
        <f t="shared" si="141"/>
        <v>85200</v>
      </c>
      <c r="AP787" s="30">
        <f t="shared" si="142"/>
        <v>4577</v>
      </c>
      <c r="AQ787" s="30">
        <f t="shared" si="143"/>
        <v>2070</v>
      </c>
    </row>
    <row r="788" spans="29:43" x14ac:dyDescent="0.15">
      <c r="AC788" s="30">
        <v>15</v>
      </c>
      <c r="AD788" s="30">
        <v>15</v>
      </c>
      <c r="AE788" s="30">
        <v>2</v>
      </c>
      <c r="AF788" s="30">
        <v>2</v>
      </c>
      <c r="AG788" s="30">
        <f t="shared" si="135"/>
        <v>23250</v>
      </c>
      <c r="AH788" s="30">
        <f t="shared" si="136"/>
        <v>7750</v>
      </c>
      <c r="AI788" s="30">
        <f t="shared" si="137"/>
        <v>3875</v>
      </c>
      <c r="AK788" s="30">
        <f t="shared" si="138"/>
        <v>15</v>
      </c>
      <c r="AL788" s="30">
        <f t="shared" si="139"/>
        <v>33.119658119658119</v>
      </c>
      <c r="AM788" s="30">
        <f t="shared" si="140"/>
        <v>8</v>
      </c>
      <c r="AO788" s="30">
        <f t="shared" si="141"/>
        <v>85200</v>
      </c>
      <c r="AP788" s="30">
        <f t="shared" si="142"/>
        <v>4577</v>
      </c>
      <c r="AQ788" s="30">
        <f t="shared" si="143"/>
        <v>2070</v>
      </c>
    </row>
    <row r="789" spans="29:43" x14ac:dyDescent="0.15">
      <c r="AC789" s="30">
        <v>15</v>
      </c>
      <c r="AD789" s="30">
        <v>15</v>
      </c>
      <c r="AE789" s="30">
        <v>2</v>
      </c>
      <c r="AF789" s="30">
        <v>3</v>
      </c>
      <c r="AG789" s="30">
        <f t="shared" si="135"/>
        <v>23310</v>
      </c>
      <c r="AH789" s="30">
        <f t="shared" si="136"/>
        <v>7770</v>
      </c>
      <c r="AI789" s="30">
        <f t="shared" si="137"/>
        <v>3885</v>
      </c>
      <c r="AK789" s="30">
        <f t="shared" si="138"/>
        <v>14.947368421052632</v>
      </c>
      <c r="AL789" s="30">
        <f t="shared" si="139"/>
        <v>33.684971098265898</v>
      </c>
      <c r="AM789" s="30">
        <f t="shared" si="140"/>
        <v>8</v>
      </c>
      <c r="AO789" s="30">
        <f t="shared" si="141"/>
        <v>85200</v>
      </c>
      <c r="AP789" s="30">
        <f t="shared" si="142"/>
        <v>4577</v>
      </c>
      <c r="AQ789" s="30">
        <f t="shared" si="143"/>
        <v>2070</v>
      </c>
    </row>
    <row r="790" spans="29:43" x14ac:dyDescent="0.15">
      <c r="AC790" s="30">
        <v>15</v>
      </c>
      <c r="AD790" s="30">
        <v>15</v>
      </c>
      <c r="AE790" s="30">
        <v>2</v>
      </c>
      <c r="AF790" s="30">
        <v>4</v>
      </c>
      <c r="AG790" s="30">
        <f t="shared" si="135"/>
        <v>23370</v>
      </c>
      <c r="AH790" s="30">
        <f t="shared" si="136"/>
        <v>7790</v>
      </c>
      <c r="AI790" s="30">
        <f t="shared" si="137"/>
        <v>3895</v>
      </c>
      <c r="AK790" s="30">
        <f t="shared" si="138"/>
        <v>14.895104895104895</v>
      </c>
      <c r="AL790" s="30">
        <f t="shared" si="139"/>
        <v>34.266862170087975</v>
      </c>
      <c r="AM790" s="30">
        <f t="shared" si="140"/>
        <v>8</v>
      </c>
      <c r="AO790" s="30">
        <f t="shared" si="141"/>
        <v>85200</v>
      </c>
      <c r="AP790" s="30">
        <f t="shared" si="142"/>
        <v>4577</v>
      </c>
      <c r="AQ790" s="30">
        <f t="shared" si="143"/>
        <v>2070</v>
      </c>
    </row>
    <row r="791" spans="29:43" x14ac:dyDescent="0.15">
      <c r="AC791" s="30">
        <v>15</v>
      </c>
      <c r="AD791" s="30">
        <v>15</v>
      </c>
      <c r="AE791" s="30">
        <v>2</v>
      </c>
      <c r="AF791" s="30">
        <v>5</v>
      </c>
      <c r="AG791" s="30">
        <f t="shared" si="135"/>
        <v>23430</v>
      </c>
      <c r="AH791" s="30">
        <f t="shared" si="136"/>
        <v>7810</v>
      </c>
      <c r="AI791" s="30">
        <f t="shared" si="137"/>
        <v>3905</v>
      </c>
      <c r="AK791" s="30">
        <f t="shared" si="138"/>
        <v>14.843205574912892</v>
      </c>
      <c r="AL791" s="30">
        <f t="shared" si="139"/>
        <v>34.866071428571431</v>
      </c>
      <c r="AM791" s="30">
        <f t="shared" si="140"/>
        <v>8</v>
      </c>
      <c r="AO791" s="30">
        <f t="shared" si="141"/>
        <v>85200</v>
      </c>
      <c r="AP791" s="30">
        <f t="shared" si="142"/>
        <v>4577</v>
      </c>
      <c r="AQ791" s="30">
        <f t="shared" si="143"/>
        <v>2070</v>
      </c>
    </row>
    <row r="792" spans="29:43" x14ac:dyDescent="0.15">
      <c r="AC792" s="30">
        <v>15</v>
      </c>
      <c r="AD792" s="30">
        <v>15</v>
      </c>
      <c r="AE792" s="30">
        <v>2</v>
      </c>
      <c r="AF792" s="30">
        <v>6</v>
      </c>
      <c r="AG792" s="30">
        <f t="shared" si="135"/>
        <v>23490</v>
      </c>
      <c r="AH792" s="30">
        <f t="shared" si="136"/>
        <v>7830</v>
      </c>
      <c r="AI792" s="30">
        <f t="shared" si="137"/>
        <v>3915</v>
      </c>
      <c r="AK792" s="30">
        <f t="shared" si="138"/>
        <v>14.791666666666666</v>
      </c>
      <c r="AL792" s="30">
        <f t="shared" si="139"/>
        <v>35.483383685800604</v>
      </c>
      <c r="AM792" s="30">
        <f t="shared" si="140"/>
        <v>8</v>
      </c>
      <c r="AO792" s="30">
        <f t="shared" si="141"/>
        <v>85200</v>
      </c>
      <c r="AP792" s="30">
        <f t="shared" si="142"/>
        <v>4577</v>
      </c>
      <c r="AQ792" s="30">
        <f t="shared" si="143"/>
        <v>2070</v>
      </c>
    </row>
    <row r="793" spans="29:43" x14ac:dyDescent="0.15">
      <c r="AC793" s="30">
        <v>15</v>
      </c>
      <c r="AD793" s="30">
        <v>15</v>
      </c>
      <c r="AE793" s="30">
        <v>2</v>
      </c>
      <c r="AF793" s="30">
        <v>7</v>
      </c>
      <c r="AG793" s="30">
        <f t="shared" si="135"/>
        <v>23550</v>
      </c>
      <c r="AH793" s="30">
        <f t="shared" si="136"/>
        <v>7850</v>
      </c>
      <c r="AI793" s="30">
        <f t="shared" si="137"/>
        <v>3925</v>
      </c>
      <c r="AK793" s="30">
        <f t="shared" si="138"/>
        <v>14.740484429065743</v>
      </c>
      <c r="AL793" s="30">
        <f t="shared" si="139"/>
        <v>36.119631901840492</v>
      </c>
      <c r="AM793" s="30">
        <f t="shared" si="140"/>
        <v>8</v>
      </c>
      <c r="AO793" s="30">
        <f t="shared" si="141"/>
        <v>85200</v>
      </c>
      <c r="AP793" s="30">
        <f t="shared" si="142"/>
        <v>4577</v>
      </c>
      <c r="AQ793" s="30">
        <f t="shared" si="143"/>
        <v>2070</v>
      </c>
    </row>
    <row r="794" spans="29:43" x14ac:dyDescent="0.15">
      <c r="AC794" s="30">
        <v>15</v>
      </c>
      <c r="AD794" s="30">
        <v>15</v>
      </c>
      <c r="AE794" s="30">
        <v>2</v>
      </c>
      <c r="AF794" s="30">
        <v>8</v>
      </c>
      <c r="AG794" s="30">
        <f t="shared" si="135"/>
        <v>23610</v>
      </c>
      <c r="AH794" s="30">
        <f t="shared" si="136"/>
        <v>7870</v>
      </c>
      <c r="AI794" s="30">
        <f t="shared" si="137"/>
        <v>3935</v>
      </c>
      <c r="AK794" s="30">
        <f t="shared" si="138"/>
        <v>14.689655172413794</v>
      </c>
      <c r="AL794" s="30">
        <f t="shared" si="139"/>
        <v>36.77570093457944</v>
      </c>
      <c r="AM794" s="30">
        <f t="shared" si="140"/>
        <v>8</v>
      </c>
      <c r="AO794" s="30">
        <f t="shared" si="141"/>
        <v>85200</v>
      </c>
      <c r="AP794" s="30">
        <f t="shared" si="142"/>
        <v>4577</v>
      </c>
      <c r="AQ794" s="30">
        <f t="shared" si="143"/>
        <v>2070</v>
      </c>
    </row>
    <row r="795" spans="29:43" x14ac:dyDescent="0.15">
      <c r="AC795" s="30">
        <v>15</v>
      </c>
      <c r="AD795" s="30">
        <v>15</v>
      </c>
      <c r="AE795" s="30">
        <v>2</v>
      </c>
      <c r="AF795" s="30">
        <v>9</v>
      </c>
      <c r="AG795" s="30">
        <f t="shared" si="135"/>
        <v>23670</v>
      </c>
      <c r="AH795" s="30">
        <f t="shared" si="136"/>
        <v>7890</v>
      </c>
      <c r="AI795" s="30">
        <f t="shared" si="137"/>
        <v>3945</v>
      </c>
      <c r="AK795" s="30">
        <f t="shared" si="138"/>
        <v>14.639175257731958</v>
      </c>
      <c r="AL795" s="30">
        <f t="shared" si="139"/>
        <v>37.452531645569621</v>
      </c>
      <c r="AM795" s="30">
        <f t="shared" si="140"/>
        <v>8</v>
      </c>
      <c r="AO795" s="30">
        <f t="shared" si="141"/>
        <v>85200</v>
      </c>
      <c r="AP795" s="30">
        <f t="shared" si="142"/>
        <v>4577</v>
      </c>
      <c r="AQ795" s="30">
        <f t="shared" si="143"/>
        <v>2070</v>
      </c>
    </row>
    <row r="796" spans="29:43" x14ac:dyDescent="0.15">
      <c r="AC796" s="30">
        <v>15</v>
      </c>
      <c r="AD796" s="30">
        <v>15</v>
      </c>
      <c r="AE796" s="30">
        <v>2</v>
      </c>
      <c r="AF796" s="30">
        <v>10</v>
      </c>
      <c r="AG796" s="30">
        <f t="shared" si="135"/>
        <v>23730</v>
      </c>
      <c r="AH796" s="30">
        <f t="shared" si="136"/>
        <v>7910</v>
      </c>
      <c r="AI796" s="30">
        <f t="shared" si="137"/>
        <v>3955</v>
      </c>
      <c r="AK796" s="30">
        <f t="shared" si="138"/>
        <v>14.58904109589041</v>
      </c>
      <c r="AL796" s="30">
        <f t="shared" si="139"/>
        <v>38.151125401929264</v>
      </c>
      <c r="AM796" s="30">
        <f t="shared" si="140"/>
        <v>8</v>
      </c>
      <c r="AO796" s="30">
        <f t="shared" si="141"/>
        <v>85200</v>
      </c>
      <c r="AP796" s="30">
        <f t="shared" si="142"/>
        <v>4577</v>
      </c>
      <c r="AQ796" s="30">
        <f t="shared" si="143"/>
        <v>2070</v>
      </c>
    </row>
    <row r="797" spans="29:43" x14ac:dyDescent="0.15">
      <c r="AC797" s="30">
        <v>15</v>
      </c>
      <c r="AD797" s="30">
        <v>15</v>
      </c>
      <c r="AE797" s="30">
        <v>3</v>
      </c>
      <c r="AF797" s="30">
        <v>0</v>
      </c>
      <c r="AG797" s="30">
        <f t="shared" si="135"/>
        <v>29310</v>
      </c>
      <c r="AH797" s="30">
        <f t="shared" si="136"/>
        <v>9770</v>
      </c>
      <c r="AI797" s="30">
        <f t="shared" si="137"/>
        <v>4885</v>
      </c>
      <c r="AK797" s="30">
        <f t="shared" si="138"/>
        <v>11.064935064935066</v>
      </c>
      <c r="AL797" s="30">
        <f t="shared" si="139"/>
        <v>-95.162337662337663</v>
      </c>
      <c r="AM797" s="30">
        <f t="shared" si="140"/>
        <v>8</v>
      </c>
      <c r="AO797" s="30">
        <f t="shared" si="141"/>
        <v>85200</v>
      </c>
      <c r="AP797" s="30">
        <f t="shared" si="142"/>
        <v>4577</v>
      </c>
      <c r="AQ797" s="30">
        <f t="shared" si="143"/>
        <v>2070</v>
      </c>
    </row>
    <row r="798" spans="29:43" x14ac:dyDescent="0.15">
      <c r="AC798" s="30">
        <v>15</v>
      </c>
      <c r="AD798" s="30">
        <v>15</v>
      </c>
      <c r="AE798" s="30">
        <v>3</v>
      </c>
      <c r="AF798" s="30">
        <v>1</v>
      </c>
      <c r="AG798" s="30">
        <f t="shared" si="135"/>
        <v>29400</v>
      </c>
      <c r="AH798" s="30">
        <f t="shared" si="136"/>
        <v>9800</v>
      </c>
      <c r="AI798" s="30">
        <f t="shared" si="137"/>
        <v>4900</v>
      </c>
      <c r="AK798" s="30">
        <f t="shared" si="138"/>
        <v>11.021992238033635</v>
      </c>
      <c r="AL798" s="30">
        <f t="shared" si="139"/>
        <v>-91.021671826625393</v>
      </c>
      <c r="AM798" s="30">
        <f t="shared" si="140"/>
        <v>8</v>
      </c>
      <c r="AO798" s="30">
        <f t="shared" si="141"/>
        <v>85200</v>
      </c>
      <c r="AP798" s="30">
        <f t="shared" si="142"/>
        <v>4577</v>
      </c>
      <c r="AQ798" s="30">
        <f t="shared" si="143"/>
        <v>2070</v>
      </c>
    </row>
    <row r="799" spans="29:43" x14ac:dyDescent="0.15">
      <c r="AC799" s="30">
        <v>15</v>
      </c>
      <c r="AD799" s="30">
        <v>15</v>
      </c>
      <c r="AE799" s="30">
        <v>3</v>
      </c>
      <c r="AF799" s="30">
        <v>2</v>
      </c>
      <c r="AG799" s="30">
        <f t="shared" si="135"/>
        <v>29490</v>
      </c>
      <c r="AH799" s="30">
        <f t="shared" si="136"/>
        <v>9830</v>
      </c>
      <c r="AI799" s="30">
        <f t="shared" si="137"/>
        <v>4915</v>
      </c>
      <c r="AK799" s="30">
        <f t="shared" si="138"/>
        <v>10.979381443298969</v>
      </c>
      <c r="AL799" s="30">
        <f t="shared" si="139"/>
        <v>-87.248520710059168</v>
      </c>
      <c r="AM799" s="30">
        <f t="shared" si="140"/>
        <v>8</v>
      </c>
      <c r="AO799" s="30">
        <f t="shared" si="141"/>
        <v>85200</v>
      </c>
      <c r="AP799" s="30">
        <f t="shared" si="142"/>
        <v>4577</v>
      </c>
      <c r="AQ799" s="30">
        <f t="shared" si="143"/>
        <v>2070</v>
      </c>
    </row>
    <row r="800" spans="29:43" x14ac:dyDescent="0.15">
      <c r="AC800" s="30">
        <v>15</v>
      </c>
      <c r="AD800" s="30">
        <v>15</v>
      </c>
      <c r="AE800" s="30">
        <v>3</v>
      </c>
      <c r="AF800" s="30">
        <v>3</v>
      </c>
      <c r="AG800" s="30">
        <f t="shared" si="135"/>
        <v>29580</v>
      </c>
      <c r="AH800" s="30">
        <f t="shared" si="136"/>
        <v>9860</v>
      </c>
      <c r="AI800" s="30">
        <f t="shared" si="137"/>
        <v>4930</v>
      </c>
      <c r="AK800" s="30">
        <f t="shared" si="138"/>
        <v>10.937098844672658</v>
      </c>
      <c r="AL800" s="30">
        <f t="shared" si="139"/>
        <v>-83.79603399433428</v>
      </c>
      <c r="AM800" s="30">
        <f t="shared" si="140"/>
        <v>8</v>
      </c>
      <c r="AO800" s="30">
        <f t="shared" si="141"/>
        <v>85200</v>
      </c>
      <c r="AP800" s="30">
        <f t="shared" si="142"/>
        <v>4577</v>
      </c>
      <c r="AQ800" s="30">
        <f t="shared" si="143"/>
        <v>2070</v>
      </c>
    </row>
    <row r="801" spans="29:43" x14ac:dyDescent="0.15">
      <c r="AC801" s="30">
        <v>15</v>
      </c>
      <c r="AD801" s="30">
        <v>15</v>
      </c>
      <c r="AE801" s="30">
        <v>3</v>
      </c>
      <c r="AF801" s="30">
        <v>4</v>
      </c>
      <c r="AG801" s="30">
        <f t="shared" si="135"/>
        <v>29670</v>
      </c>
      <c r="AH801" s="30">
        <f t="shared" si="136"/>
        <v>9890</v>
      </c>
      <c r="AI801" s="30">
        <f t="shared" si="137"/>
        <v>4945</v>
      </c>
      <c r="AK801" s="30">
        <f t="shared" si="138"/>
        <v>10.895140664961637</v>
      </c>
      <c r="AL801" s="30">
        <f t="shared" si="139"/>
        <v>-80.625</v>
      </c>
      <c r="AM801" s="30">
        <f t="shared" si="140"/>
        <v>8</v>
      </c>
      <c r="AO801" s="30">
        <f t="shared" si="141"/>
        <v>85200</v>
      </c>
      <c r="AP801" s="30">
        <f t="shared" si="142"/>
        <v>4577</v>
      </c>
      <c r="AQ801" s="30">
        <f t="shared" si="143"/>
        <v>2070</v>
      </c>
    </row>
    <row r="802" spans="29:43" x14ac:dyDescent="0.15">
      <c r="AC802" s="30">
        <v>15</v>
      </c>
      <c r="AD802" s="30">
        <v>15</v>
      </c>
      <c r="AE802" s="30">
        <v>3</v>
      </c>
      <c r="AF802" s="30">
        <v>5</v>
      </c>
      <c r="AG802" s="30">
        <f t="shared" si="135"/>
        <v>29760</v>
      </c>
      <c r="AH802" s="30">
        <f t="shared" si="136"/>
        <v>9920</v>
      </c>
      <c r="AI802" s="30">
        <f t="shared" si="137"/>
        <v>4960</v>
      </c>
      <c r="AK802" s="30">
        <f t="shared" si="138"/>
        <v>10.853503184713375</v>
      </c>
      <c r="AL802" s="30">
        <f t="shared" si="139"/>
        <v>-77.702349869451695</v>
      </c>
      <c r="AM802" s="30">
        <f t="shared" si="140"/>
        <v>8</v>
      </c>
      <c r="AO802" s="30">
        <f t="shared" si="141"/>
        <v>85200</v>
      </c>
      <c r="AP802" s="30">
        <f t="shared" si="142"/>
        <v>4577</v>
      </c>
      <c r="AQ802" s="30">
        <f t="shared" si="143"/>
        <v>2070</v>
      </c>
    </row>
    <row r="803" spans="29:43" x14ac:dyDescent="0.15">
      <c r="AC803" s="30">
        <v>15</v>
      </c>
      <c r="AD803" s="30">
        <v>15</v>
      </c>
      <c r="AE803" s="30">
        <v>3</v>
      </c>
      <c r="AF803" s="30">
        <v>6</v>
      </c>
      <c r="AG803" s="30">
        <f t="shared" si="135"/>
        <v>29850</v>
      </c>
      <c r="AH803" s="30">
        <f t="shared" si="136"/>
        <v>9950</v>
      </c>
      <c r="AI803" s="30">
        <f t="shared" si="137"/>
        <v>4975</v>
      </c>
      <c r="AK803" s="30">
        <f t="shared" si="138"/>
        <v>10.812182741116752</v>
      </c>
      <c r="AL803" s="30">
        <f t="shared" si="139"/>
        <v>-75</v>
      </c>
      <c r="AM803" s="30">
        <f t="shared" si="140"/>
        <v>8</v>
      </c>
      <c r="AO803" s="30">
        <f t="shared" si="141"/>
        <v>85200</v>
      </c>
      <c r="AP803" s="30">
        <f t="shared" si="142"/>
        <v>4577</v>
      </c>
      <c r="AQ803" s="30">
        <f t="shared" si="143"/>
        <v>2070</v>
      </c>
    </row>
    <row r="804" spans="29:43" x14ac:dyDescent="0.15">
      <c r="AC804" s="30">
        <v>15</v>
      </c>
      <c r="AD804" s="30">
        <v>15</v>
      </c>
      <c r="AE804" s="30">
        <v>3</v>
      </c>
      <c r="AF804" s="30">
        <v>7</v>
      </c>
      <c r="AG804" s="30">
        <f t="shared" si="135"/>
        <v>29940</v>
      </c>
      <c r="AH804" s="30">
        <f t="shared" si="136"/>
        <v>9980</v>
      </c>
      <c r="AI804" s="30">
        <f t="shared" si="137"/>
        <v>4990</v>
      </c>
      <c r="AK804" s="30">
        <f t="shared" si="138"/>
        <v>10.77117572692794</v>
      </c>
      <c r="AL804" s="30">
        <f t="shared" si="139"/>
        <v>-72.493946731234871</v>
      </c>
      <c r="AM804" s="30">
        <f t="shared" si="140"/>
        <v>8</v>
      </c>
      <c r="AO804" s="30">
        <f t="shared" si="141"/>
        <v>85200</v>
      </c>
      <c r="AP804" s="30">
        <f t="shared" si="142"/>
        <v>4577</v>
      </c>
      <c r="AQ804" s="30">
        <f t="shared" si="143"/>
        <v>2070</v>
      </c>
    </row>
    <row r="805" spans="29:43" x14ac:dyDescent="0.15">
      <c r="AC805" s="30">
        <v>15</v>
      </c>
      <c r="AD805" s="30">
        <v>15</v>
      </c>
      <c r="AE805" s="30">
        <v>3</v>
      </c>
      <c r="AF805" s="30">
        <v>8</v>
      </c>
      <c r="AG805" s="30">
        <f t="shared" si="135"/>
        <v>30030</v>
      </c>
      <c r="AH805" s="30">
        <f t="shared" si="136"/>
        <v>10010</v>
      </c>
      <c r="AI805" s="30">
        <f t="shared" si="137"/>
        <v>5005</v>
      </c>
      <c r="AK805" s="30">
        <f t="shared" si="138"/>
        <v>10.730478589420654</v>
      </c>
      <c r="AL805" s="30">
        <f t="shared" si="139"/>
        <v>-70.163551401869157</v>
      </c>
      <c r="AM805" s="30">
        <f t="shared" si="140"/>
        <v>8</v>
      </c>
      <c r="AO805" s="30">
        <f t="shared" si="141"/>
        <v>85200</v>
      </c>
      <c r="AP805" s="30">
        <f t="shared" si="142"/>
        <v>4577</v>
      </c>
      <c r="AQ805" s="30">
        <f t="shared" si="143"/>
        <v>2070</v>
      </c>
    </row>
    <row r="806" spans="29:43" x14ac:dyDescent="0.15">
      <c r="AC806" s="30">
        <v>15</v>
      </c>
      <c r="AD806" s="30">
        <v>15</v>
      </c>
      <c r="AE806" s="30">
        <v>3</v>
      </c>
      <c r="AF806" s="30">
        <v>9</v>
      </c>
      <c r="AG806" s="30">
        <f t="shared" si="135"/>
        <v>30120</v>
      </c>
      <c r="AH806" s="30">
        <f t="shared" si="136"/>
        <v>10040</v>
      </c>
      <c r="AI806" s="30">
        <f t="shared" si="137"/>
        <v>5020</v>
      </c>
      <c r="AK806" s="30">
        <f t="shared" si="138"/>
        <v>10.690087829360101</v>
      </c>
      <c r="AL806" s="30">
        <f t="shared" si="139"/>
        <v>-67.990970654627546</v>
      </c>
      <c r="AM806" s="30">
        <f t="shared" si="140"/>
        <v>8</v>
      </c>
      <c r="AO806" s="30">
        <f t="shared" si="141"/>
        <v>85200</v>
      </c>
      <c r="AP806" s="30">
        <f t="shared" si="142"/>
        <v>4577</v>
      </c>
      <c r="AQ806" s="30">
        <f t="shared" si="143"/>
        <v>2070</v>
      </c>
    </row>
    <row r="807" spans="29:43" x14ac:dyDescent="0.15">
      <c r="AC807" s="30">
        <v>15</v>
      </c>
      <c r="AD807" s="30">
        <v>15</v>
      </c>
      <c r="AE807" s="30">
        <v>3</v>
      </c>
      <c r="AF807" s="30">
        <v>10</v>
      </c>
      <c r="AG807" s="30">
        <f t="shared" si="135"/>
        <v>30210</v>
      </c>
      <c r="AH807" s="30">
        <f t="shared" si="136"/>
        <v>10070</v>
      </c>
      <c r="AI807" s="30">
        <f t="shared" si="137"/>
        <v>5035</v>
      </c>
      <c r="AK807" s="30">
        <f t="shared" si="138"/>
        <v>10.65</v>
      </c>
      <c r="AL807" s="30">
        <f t="shared" si="139"/>
        <v>-65.960698689956331</v>
      </c>
      <c r="AM807" s="30">
        <f t="shared" si="140"/>
        <v>8</v>
      </c>
      <c r="AO807" s="30">
        <f t="shared" si="141"/>
        <v>85200</v>
      </c>
      <c r="AP807" s="30">
        <f t="shared" si="142"/>
        <v>4577</v>
      </c>
      <c r="AQ807" s="30">
        <f t="shared" si="143"/>
        <v>2070</v>
      </c>
    </row>
    <row r="808" spans="29:43" x14ac:dyDescent="0.15">
      <c r="AC808" s="30">
        <v>15</v>
      </c>
      <c r="AD808" s="30">
        <v>15</v>
      </c>
      <c r="AE808" s="30">
        <v>4</v>
      </c>
      <c r="AF808" s="30">
        <v>0</v>
      </c>
      <c r="AG808" s="30">
        <f t="shared" si="135"/>
        <v>35490</v>
      </c>
      <c r="AH808" s="30">
        <f t="shared" si="136"/>
        <v>11830</v>
      </c>
      <c r="AI808" s="30">
        <f t="shared" si="137"/>
        <v>5915</v>
      </c>
      <c r="AK808" s="30">
        <f t="shared" si="138"/>
        <v>8.7295081967213122</v>
      </c>
      <c r="AL808" s="30">
        <f t="shared" si="139"/>
        <v>-26.524663677130047</v>
      </c>
      <c r="AM808" s="30">
        <f t="shared" si="140"/>
        <v>8</v>
      </c>
      <c r="AO808" s="30">
        <f t="shared" si="141"/>
        <v>85200</v>
      </c>
      <c r="AP808" s="30">
        <f t="shared" si="142"/>
        <v>4577</v>
      </c>
      <c r="AQ808" s="30">
        <f t="shared" si="143"/>
        <v>2070</v>
      </c>
    </row>
    <row r="809" spans="29:43" x14ac:dyDescent="0.15">
      <c r="AC809" s="30">
        <v>15</v>
      </c>
      <c r="AD809" s="30">
        <v>15</v>
      </c>
      <c r="AE809" s="30">
        <v>4</v>
      </c>
      <c r="AF809" s="30">
        <v>1</v>
      </c>
      <c r="AG809" s="30">
        <f t="shared" si="135"/>
        <v>35610</v>
      </c>
      <c r="AH809" s="30">
        <f t="shared" si="136"/>
        <v>11870</v>
      </c>
      <c r="AI809" s="30">
        <f t="shared" si="137"/>
        <v>5935</v>
      </c>
      <c r="AK809" s="30">
        <f t="shared" si="138"/>
        <v>8.6938775510204085</v>
      </c>
      <c r="AL809" s="30">
        <f t="shared" si="139"/>
        <v>-26.222385861561119</v>
      </c>
      <c r="AM809" s="30">
        <f t="shared" si="140"/>
        <v>8</v>
      </c>
      <c r="AO809" s="30">
        <f t="shared" si="141"/>
        <v>85200</v>
      </c>
      <c r="AP809" s="30">
        <f t="shared" si="142"/>
        <v>4577</v>
      </c>
      <c r="AQ809" s="30">
        <f t="shared" si="143"/>
        <v>2070</v>
      </c>
    </row>
    <row r="810" spans="29:43" x14ac:dyDescent="0.15">
      <c r="AC810" s="30">
        <v>15</v>
      </c>
      <c r="AD810" s="30">
        <v>15</v>
      </c>
      <c r="AE810" s="30">
        <v>4</v>
      </c>
      <c r="AF810" s="30">
        <v>2</v>
      </c>
      <c r="AG810" s="30">
        <f t="shared" si="135"/>
        <v>35730</v>
      </c>
      <c r="AH810" s="30">
        <f t="shared" si="136"/>
        <v>11910</v>
      </c>
      <c r="AI810" s="30">
        <f t="shared" si="137"/>
        <v>5955</v>
      </c>
      <c r="AK810" s="30">
        <f t="shared" si="138"/>
        <v>8.6585365853658534</v>
      </c>
      <c r="AL810" s="30">
        <f t="shared" si="139"/>
        <v>-25.9288824383164</v>
      </c>
      <c r="AM810" s="30">
        <f t="shared" si="140"/>
        <v>8</v>
      </c>
      <c r="AO810" s="30">
        <f t="shared" si="141"/>
        <v>85200</v>
      </c>
      <c r="AP810" s="30">
        <f t="shared" si="142"/>
        <v>4577</v>
      </c>
      <c r="AQ810" s="30">
        <f t="shared" si="143"/>
        <v>2070</v>
      </c>
    </row>
    <row r="811" spans="29:43" x14ac:dyDescent="0.15">
      <c r="AC811" s="30">
        <v>15</v>
      </c>
      <c r="AD811" s="30">
        <v>15</v>
      </c>
      <c r="AE811" s="30">
        <v>4</v>
      </c>
      <c r="AF811" s="30">
        <v>3</v>
      </c>
      <c r="AG811" s="30">
        <f t="shared" si="135"/>
        <v>35850</v>
      </c>
      <c r="AH811" s="30">
        <f t="shared" si="136"/>
        <v>11950</v>
      </c>
      <c r="AI811" s="30">
        <f t="shared" si="137"/>
        <v>5975</v>
      </c>
      <c r="AK811" s="30">
        <f t="shared" si="138"/>
        <v>8.623481781376519</v>
      </c>
      <c r="AL811" s="30">
        <f t="shared" si="139"/>
        <v>-25.643776824034333</v>
      </c>
      <c r="AM811" s="30">
        <f t="shared" si="140"/>
        <v>8</v>
      </c>
      <c r="AO811" s="30">
        <f t="shared" si="141"/>
        <v>85200</v>
      </c>
      <c r="AP811" s="30">
        <f t="shared" si="142"/>
        <v>4577</v>
      </c>
      <c r="AQ811" s="30">
        <f t="shared" si="143"/>
        <v>2070</v>
      </c>
    </row>
    <row r="812" spans="29:43" x14ac:dyDescent="0.15">
      <c r="AC812" s="30">
        <v>15</v>
      </c>
      <c r="AD812" s="30">
        <v>15</v>
      </c>
      <c r="AE812" s="30">
        <v>4</v>
      </c>
      <c r="AF812" s="30">
        <v>4</v>
      </c>
      <c r="AG812" s="30">
        <f t="shared" si="135"/>
        <v>35970</v>
      </c>
      <c r="AH812" s="30">
        <f t="shared" si="136"/>
        <v>11990</v>
      </c>
      <c r="AI812" s="30">
        <f t="shared" si="137"/>
        <v>5995</v>
      </c>
      <c r="AK812" s="30">
        <f t="shared" si="138"/>
        <v>8.5887096774193541</v>
      </c>
      <c r="AL812" s="30">
        <f t="shared" si="139"/>
        <v>-25.366713681241183</v>
      </c>
      <c r="AM812" s="30">
        <f t="shared" si="140"/>
        <v>8</v>
      </c>
      <c r="AO812" s="30">
        <f t="shared" si="141"/>
        <v>85200</v>
      </c>
      <c r="AP812" s="30">
        <f t="shared" si="142"/>
        <v>4577</v>
      </c>
      <c r="AQ812" s="30">
        <f t="shared" si="143"/>
        <v>2070</v>
      </c>
    </row>
    <row r="813" spans="29:43" x14ac:dyDescent="0.15">
      <c r="AC813" s="30">
        <v>15</v>
      </c>
      <c r="AD813" s="30">
        <v>15</v>
      </c>
      <c r="AE813" s="30">
        <v>4</v>
      </c>
      <c r="AF813" s="30">
        <v>5</v>
      </c>
      <c r="AG813" s="30">
        <f t="shared" si="135"/>
        <v>36090</v>
      </c>
      <c r="AH813" s="30">
        <f t="shared" si="136"/>
        <v>12030</v>
      </c>
      <c r="AI813" s="30">
        <f t="shared" si="137"/>
        <v>6015</v>
      </c>
      <c r="AK813" s="30">
        <f t="shared" si="138"/>
        <v>8.5542168674698793</v>
      </c>
      <c r="AL813" s="30">
        <f t="shared" si="139"/>
        <v>-25.097357440890125</v>
      </c>
      <c r="AM813" s="30">
        <f t="shared" si="140"/>
        <v>8</v>
      </c>
      <c r="AO813" s="30">
        <f t="shared" si="141"/>
        <v>85200</v>
      </c>
      <c r="AP813" s="30">
        <f t="shared" si="142"/>
        <v>4577</v>
      </c>
      <c r="AQ813" s="30">
        <f t="shared" si="143"/>
        <v>2070</v>
      </c>
    </row>
    <row r="814" spans="29:43" x14ac:dyDescent="0.15">
      <c r="AC814" s="30">
        <v>15</v>
      </c>
      <c r="AD814" s="30">
        <v>15</v>
      </c>
      <c r="AE814" s="30">
        <v>4</v>
      </c>
      <c r="AF814" s="30">
        <v>6</v>
      </c>
      <c r="AG814" s="30">
        <f t="shared" si="135"/>
        <v>36210</v>
      </c>
      <c r="AH814" s="30">
        <f t="shared" si="136"/>
        <v>12070</v>
      </c>
      <c r="AI814" s="30">
        <f t="shared" si="137"/>
        <v>6035</v>
      </c>
      <c r="AK814" s="30">
        <f t="shared" si="138"/>
        <v>8.52</v>
      </c>
      <c r="AL814" s="30">
        <f t="shared" si="139"/>
        <v>-24.835390946502059</v>
      </c>
      <c r="AM814" s="30">
        <f t="shared" si="140"/>
        <v>8</v>
      </c>
      <c r="AO814" s="30">
        <f t="shared" si="141"/>
        <v>85200</v>
      </c>
      <c r="AP814" s="30">
        <f t="shared" si="142"/>
        <v>4577</v>
      </c>
      <c r="AQ814" s="30">
        <f t="shared" si="143"/>
        <v>2070</v>
      </c>
    </row>
    <row r="815" spans="29:43" x14ac:dyDescent="0.15">
      <c r="AC815" s="30">
        <v>15</v>
      </c>
      <c r="AD815" s="30">
        <v>15</v>
      </c>
      <c r="AE815" s="30">
        <v>4</v>
      </c>
      <c r="AF815" s="30">
        <v>7</v>
      </c>
      <c r="AG815" s="30">
        <f t="shared" si="135"/>
        <v>36330</v>
      </c>
      <c r="AH815" s="30">
        <f t="shared" si="136"/>
        <v>12110</v>
      </c>
      <c r="AI815" s="30">
        <f t="shared" si="137"/>
        <v>6055</v>
      </c>
      <c r="AK815" s="30">
        <f t="shared" si="138"/>
        <v>8.4860557768924298</v>
      </c>
      <c r="AL815" s="30">
        <f t="shared" si="139"/>
        <v>-24.580514208389715</v>
      </c>
      <c r="AM815" s="30">
        <f t="shared" si="140"/>
        <v>8</v>
      </c>
      <c r="AO815" s="30">
        <f t="shared" si="141"/>
        <v>85200</v>
      </c>
      <c r="AP815" s="30">
        <f t="shared" si="142"/>
        <v>4577</v>
      </c>
      <c r="AQ815" s="30">
        <f t="shared" si="143"/>
        <v>2070</v>
      </c>
    </row>
    <row r="816" spans="29:43" x14ac:dyDescent="0.15">
      <c r="AC816" s="30">
        <v>15</v>
      </c>
      <c r="AD816" s="30">
        <v>15</v>
      </c>
      <c r="AE816" s="30">
        <v>4</v>
      </c>
      <c r="AF816" s="30">
        <v>8</v>
      </c>
      <c r="AG816" s="30">
        <f t="shared" si="135"/>
        <v>36450</v>
      </c>
      <c r="AH816" s="30">
        <f t="shared" si="136"/>
        <v>12150</v>
      </c>
      <c r="AI816" s="30">
        <f t="shared" si="137"/>
        <v>6075</v>
      </c>
      <c r="AK816" s="30">
        <f t="shared" si="138"/>
        <v>8.4523809523809526</v>
      </c>
      <c r="AL816" s="30">
        <f t="shared" si="139"/>
        <v>-24.332443257676903</v>
      </c>
      <c r="AM816" s="30">
        <f t="shared" si="140"/>
        <v>8</v>
      </c>
      <c r="AO816" s="30">
        <f t="shared" si="141"/>
        <v>85200</v>
      </c>
      <c r="AP816" s="30">
        <f t="shared" si="142"/>
        <v>4577</v>
      </c>
      <c r="AQ816" s="30">
        <f t="shared" si="143"/>
        <v>2070</v>
      </c>
    </row>
    <row r="817" spans="29:43" x14ac:dyDescent="0.15">
      <c r="AC817" s="30">
        <v>15</v>
      </c>
      <c r="AD817" s="30">
        <v>15</v>
      </c>
      <c r="AE817" s="30">
        <v>4</v>
      </c>
      <c r="AF817" s="30">
        <v>9</v>
      </c>
      <c r="AG817" s="30">
        <f t="shared" si="135"/>
        <v>36570</v>
      </c>
      <c r="AH817" s="30">
        <f t="shared" si="136"/>
        <v>12190</v>
      </c>
      <c r="AI817" s="30">
        <f t="shared" si="137"/>
        <v>6095</v>
      </c>
      <c r="AK817" s="30">
        <f t="shared" si="138"/>
        <v>8.4189723320158105</v>
      </c>
      <c r="AL817" s="30">
        <f t="shared" si="139"/>
        <v>-24.09090909090909</v>
      </c>
      <c r="AM817" s="30">
        <f t="shared" si="140"/>
        <v>8</v>
      </c>
      <c r="AO817" s="30">
        <f t="shared" si="141"/>
        <v>85200</v>
      </c>
      <c r="AP817" s="30">
        <f t="shared" si="142"/>
        <v>4577</v>
      </c>
      <c r="AQ817" s="30">
        <f t="shared" si="143"/>
        <v>2070</v>
      </c>
    </row>
    <row r="818" spans="29:43" x14ac:dyDescent="0.15">
      <c r="AC818" s="30">
        <v>15</v>
      </c>
      <c r="AD818" s="30">
        <v>15</v>
      </c>
      <c r="AE818" s="30">
        <v>4</v>
      </c>
      <c r="AF818" s="30">
        <v>10</v>
      </c>
      <c r="AG818" s="30">
        <f t="shared" si="135"/>
        <v>36690</v>
      </c>
      <c r="AH818" s="30">
        <f t="shared" si="136"/>
        <v>12230</v>
      </c>
      <c r="AI818" s="30">
        <f t="shared" si="137"/>
        <v>6115</v>
      </c>
      <c r="AK818" s="30">
        <f t="shared" si="138"/>
        <v>8.3858267716535426</v>
      </c>
      <c r="AL818" s="30">
        <f t="shared" si="139"/>
        <v>-23.855656697009103</v>
      </c>
      <c r="AM818" s="30">
        <f t="shared" si="140"/>
        <v>8</v>
      </c>
      <c r="AO818" s="30">
        <f t="shared" si="141"/>
        <v>85200</v>
      </c>
      <c r="AP818" s="30">
        <f t="shared" si="142"/>
        <v>4577</v>
      </c>
      <c r="AQ818" s="30">
        <f t="shared" si="143"/>
        <v>2070</v>
      </c>
    </row>
    <row r="819" spans="29:43" x14ac:dyDescent="0.15">
      <c r="AC819" s="30">
        <v>15</v>
      </c>
      <c r="AD819" s="30">
        <v>15</v>
      </c>
      <c r="AE819" s="30">
        <v>5</v>
      </c>
      <c r="AF819" s="30">
        <v>0</v>
      </c>
      <c r="AG819" s="30">
        <f t="shared" si="135"/>
        <v>41670</v>
      </c>
      <c r="AH819" s="30">
        <f t="shared" si="136"/>
        <v>13890</v>
      </c>
      <c r="AI819" s="30">
        <f t="shared" si="137"/>
        <v>6945</v>
      </c>
      <c r="AK819" s="30">
        <f t="shared" si="138"/>
        <v>7.2081218274111674</v>
      </c>
      <c r="AL819" s="30">
        <f t="shared" si="139"/>
        <v>-17.597128378378379</v>
      </c>
      <c r="AM819" s="30">
        <f t="shared" si="140"/>
        <v>8</v>
      </c>
      <c r="AO819" s="30">
        <f t="shared" si="141"/>
        <v>85200</v>
      </c>
      <c r="AP819" s="30">
        <f t="shared" si="142"/>
        <v>4577</v>
      </c>
      <c r="AQ819" s="30">
        <f t="shared" si="143"/>
        <v>2070</v>
      </c>
    </row>
    <row r="820" spans="29:43" x14ac:dyDescent="0.15">
      <c r="AC820" s="30">
        <v>15</v>
      </c>
      <c r="AD820" s="30">
        <v>15</v>
      </c>
      <c r="AE820" s="30">
        <v>5</v>
      </c>
      <c r="AF820" s="30">
        <v>1</v>
      </c>
      <c r="AG820" s="30">
        <f t="shared" si="135"/>
        <v>41820</v>
      </c>
      <c r="AH820" s="30">
        <f t="shared" si="136"/>
        <v>13940</v>
      </c>
      <c r="AI820" s="30">
        <f t="shared" si="137"/>
        <v>6970</v>
      </c>
      <c r="AK820" s="30">
        <f t="shared" si="138"/>
        <v>7.1777590564448186</v>
      </c>
      <c r="AL820" s="30">
        <f t="shared" si="139"/>
        <v>-17.475971583786041</v>
      </c>
      <c r="AM820" s="30">
        <f t="shared" si="140"/>
        <v>8</v>
      </c>
      <c r="AO820" s="30">
        <f t="shared" si="141"/>
        <v>85200</v>
      </c>
      <c r="AP820" s="30">
        <f t="shared" si="142"/>
        <v>4577</v>
      </c>
      <c r="AQ820" s="30">
        <f t="shared" si="143"/>
        <v>2070</v>
      </c>
    </row>
    <row r="821" spans="29:43" x14ac:dyDescent="0.15">
      <c r="AC821" s="30">
        <v>15</v>
      </c>
      <c r="AD821" s="30">
        <v>15</v>
      </c>
      <c r="AE821" s="30">
        <v>5</v>
      </c>
      <c r="AF821" s="30">
        <v>2</v>
      </c>
      <c r="AG821" s="30">
        <f t="shared" si="135"/>
        <v>41970</v>
      </c>
      <c r="AH821" s="30">
        <f t="shared" si="136"/>
        <v>13990</v>
      </c>
      <c r="AI821" s="30">
        <f t="shared" si="137"/>
        <v>6995</v>
      </c>
      <c r="AK821" s="30">
        <f t="shared" si="138"/>
        <v>7.147651006711409</v>
      </c>
      <c r="AL821" s="30">
        <f t="shared" si="139"/>
        <v>-17.357320099255585</v>
      </c>
      <c r="AM821" s="30">
        <f t="shared" si="140"/>
        <v>8</v>
      </c>
      <c r="AO821" s="30">
        <f t="shared" si="141"/>
        <v>85200</v>
      </c>
      <c r="AP821" s="30">
        <f t="shared" si="142"/>
        <v>4577</v>
      </c>
      <c r="AQ821" s="30">
        <f t="shared" si="143"/>
        <v>2070</v>
      </c>
    </row>
    <row r="822" spans="29:43" x14ac:dyDescent="0.15">
      <c r="AC822" s="30">
        <v>15</v>
      </c>
      <c r="AD822" s="30">
        <v>15</v>
      </c>
      <c r="AE822" s="30">
        <v>5</v>
      </c>
      <c r="AF822" s="30">
        <v>3</v>
      </c>
      <c r="AG822" s="30">
        <f t="shared" si="135"/>
        <v>42120</v>
      </c>
      <c r="AH822" s="30">
        <f t="shared" si="136"/>
        <v>14040</v>
      </c>
      <c r="AI822" s="30">
        <f t="shared" si="137"/>
        <v>7020</v>
      </c>
      <c r="AK822" s="30">
        <f t="shared" si="138"/>
        <v>7.1177944862155389</v>
      </c>
      <c r="AL822" s="30">
        <f t="shared" si="139"/>
        <v>-17.24109701187065</v>
      </c>
      <c r="AM822" s="30">
        <f t="shared" si="140"/>
        <v>8</v>
      </c>
      <c r="AO822" s="30">
        <f t="shared" si="141"/>
        <v>85200</v>
      </c>
      <c r="AP822" s="30">
        <f t="shared" si="142"/>
        <v>4577</v>
      </c>
      <c r="AQ822" s="30">
        <f t="shared" si="143"/>
        <v>2070</v>
      </c>
    </row>
    <row r="823" spans="29:43" x14ac:dyDescent="0.15">
      <c r="AC823" s="30">
        <v>15</v>
      </c>
      <c r="AD823" s="30">
        <v>15</v>
      </c>
      <c r="AE823" s="30">
        <v>5</v>
      </c>
      <c r="AF823" s="30">
        <v>4</v>
      </c>
      <c r="AG823" s="30">
        <f t="shared" si="135"/>
        <v>42270</v>
      </c>
      <c r="AH823" s="30">
        <f t="shared" si="136"/>
        <v>14090</v>
      </c>
      <c r="AI823" s="30">
        <f t="shared" si="137"/>
        <v>7045</v>
      </c>
      <c r="AK823" s="30">
        <f t="shared" si="138"/>
        <v>7.0881863560732112</v>
      </c>
      <c r="AL823" s="30">
        <f t="shared" si="139"/>
        <v>-17.127228525121556</v>
      </c>
      <c r="AM823" s="30">
        <f t="shared" si="140"/>
        <v>8</v>
      </c>
      <c r="AO823" s="30">
        <f t="shared" si="141"/>
        <v>85200</v>
      </c>
      <c r="AP823" s="30">
        <f t="shared" si="142"/>
        <v>4577</v>
      </c>
      <c r="AQ823" s="30">
        <f t="shared" si="143"/>
        <v>2070</v>
      </c>
    </row>
    <row r="824" spans="29:43" x14ac:dyDescent="0.15">
      <c r="AC824" s="30">
        <v>15</v>
      </c>
      <c r="AD824" s="30">
        <v>15</v>
      </c>
      <c r="AE824" s="30">
        <v>5</v>
      </c>
      <c r="AF824" s="30">
        <v>5</v>
      </c>
      <c r="AG824" s="30">
        <f t="shared" si="135"/>
        <v>42420</v>
      </c>
      <c r="AH824" s="30">
        <f t="shared" si="136"/>
        <v>14140</v>
      </c>
      <c r="AI824" s="30">
        <f t="shared" si="137"/>
        <v>7070</v>
      </c>
      <c r="AK824" s="30">
        <f t="shared" si="138"/>
        <v>7.0588235294117645</v>
      </c>
      <c r="AL824" s="30">
        <f t="shared" si="139"/>
        <v>-17.015643802647414</v>
      </c>
      <c r="AM824" s="30">
        <f t="shared" si="140"/>
        <v>8</v>
      </c>
      <c r="AO824" s="30">
        <f t="shared" si="141"/>
        <v>85200</v>
      </c>
      <c r="AP824" s="30">
        <f t="shared" si="142"/>
        <v>4577</v>
      </c>
      <c r="AQ824" s="30">
        <f t="shared" si="143"/>
        <v>2070</v>
      </c>
    </row>
    <row r="825" spans="29:43" x14ac:dyDescent="0.15">
      <c r="AC825" s="30">
        <v>15</v>
      </c>
      <c r="AD825" s="30">
        <v>15</v>
      </c>
      <c r="AE825" s="30">
        <v>5</v>
      </c>
      <c r="AF825" s="30">
        <v>6</v>
      </c>
      <c r="AG825" s="30">
        <f t="shared" si="135"/>
        <v>42570</v>
      </c>
      <c r="AH825" s="30">
        <f t="shared" si="136"/>
        <v>14190</v>
      </c>
      <c r="AI825" s="30">
        <f t="shared" si="137"/>
        <v>7095</v>
      </c>
      <c r="AK825" s="30">
        <f t="shared" si="138"/>
        <v>7.0297029702970297</v>
      </c>
      <c r="AL825" s="30">
        <f t="shared" si="139"/>
        <v>-16.906274821286736</v>
      </c>
      <c r="AM825" s="30">
        <f t="shared" si="140"/>
        <v>8</v>
      </c>
      <c r="AO825" s="30">
        <f t="shared" si="141"/>
        <v>85200</v>
      </c>
      <c r="AP825" s="30">
        <f t="shared" si="142"/>
        <v>4577</v>
      </c>
      <c r="AQ825" s="30">
        <f t="shared" si="143"/>
        <v>2070</v>
      </c>
    </row>
    <row r="826" spans="29:43" x14ac:dyDescent="0.15">
      <c r="AC826" s="30">
        <v>15</v>
      </c>
      <c r="AD826" s="30">
        <v>15</v>
      </c>
      <c r="AE826" s="30">
        <v>5</v>
      </c>
      <c r="AF826" s="30">
        <v>7</v>
      </c>
      <c r="AG826" s="30">
        <f t="shared" si="135"/>
        <v>42720</v>
      </c>
      <c r="AH826" s="30">
        <f t="shared" si="136"/>
        <v>14240</v>
      </c>
      <c r="AI826" s="30">
        <f t="shared" si="137"/>
        <v>7120</v>
      </c>
      <c r="AK826" s="30">
        <f t="shared" si="138"/>
        <v>7.0008216926869347</v>
      </c>
      <c r="AL826" s="30">
        <f t="shared" si="139"/>
        <v>-16.799056232795909</v>
      </c>
      <c r="AM826" s="30">
        <f t="shared" si="140"/>
        <v>8</v>
      </c>
      <c r="AO826" s="30">
        <f t="shared" si="141"/>
        <v>85200</v>
      </c>
      <c r="AP826" s="30">
        <f t="shared" si="142"/>
        <v>4577</v>
      </c>
      <c r="AQ826" s="30">
        <f t="shared" si="143"/>
        <v>2070</v>
      </c>
    </row>
    <row r="827" spans="29:43" x14ac:dyDescent="0.15">
      <c r="AC827" s="30">
        <v>15</v>
      </c>
      <c r="AD827" s="30">
        <v>15</v>
      </c>
      <c r="AE827" s="30">
        <v>5</v>
      </c>
      <c r="AF827" s="30">
        <v>8</v>
      </c>
      <c r="AG827" s="30">
        <f t="shared" si="135"/>
        <v>42870</v>
      </c>
      <c r="AH827" s="30">
        <f t="shared" si="136"/>
        <v>14290</v>
      </c>
      <c r="AI827" s="30">
        <f t="shared" si="137"/>
        <v>7145</v>
      </c>
      <c r="AK827" s="30">
        <f t="shared" si="138"/>
        <v>6.9721767594108019</v>
      </c>
      <c r="AL827" s="30">
        <f t="shared" si="139"/>
        <v>-16.693925233644858</v>
      </c>
      <c r="AM827" s="30">
        <f t="shared" si="140"/>
        <v>8</v>
      </c>
      <c r="AO827" s="30">
        <f t="shared" si="141"/>
        <v>85200</v>
      </c>
      <c r="AP827" s="30">
        <f t="shared" si="142"/>
        <v>4577</v>
      </c>
      <c r="AQ827" s="30">
        <f t="shared" si="143"/>
        <v>2070</v>
      </c>
    </row>
    <row r="828" spans="29:43" x14ac:dyDescent="0.15">
      <c r="AC828" s="30">
        <v>15</v>
      </c>
      <c r="AD828" s="30">
        <v>15</v>
      </c>
      <c r="AE828" s="30">
        <v>5</v>
      </c>
      <c r="AF828" s="30">
        <v>9</v>
      </c>
      <c r="AG828" s="30">
        <f t="shared" si="135"/>
        <v>43020</v>
      </c>
      <c r="AH828" s="30">
        <f t="shared" si="136"/>
        <v>14340</v>
      </c>
      <c r="AI828" s="30">
        <f t="shared" si="137"/>
        <v>7170</v>
      </c>
      <c r="AK828" s="30">
        <f t="shared" si="138"/>
        <v>6.9437652811735937</v>
      </c>
      <c r="AL828" s="30">
        <f t="shared" si="139"/>
        <v>-16.590821442344776</v>
      </c>
      <c r="AM828" s="30">
        <f t="shared" si="140"/>
        <v>8</v>
      </c>
      <c r="AO828" s="30">
        <f t="shared" si="141"/>
        <v>85200</v>
      </c>
      <c r="AP828" s="30">
        <f t="shared" si="142"/>
        <v>4577</v>
      </c>
      <c r="AQ828" s="30">
        <f t="shared" si="143"/>
        <v>2070</v>
      </c>
    </row>
    <row r="829" spans="29:43" x14ac:dyDescent="0.15">
      <c r="AC829" s="30">
        <v>15</v>
      </c>
      <c r="AD829" s="30">
        <v>15</v>
      </c>
      <c r="AE829" s="30">
        <v>5</v>
      </c>
      <c r="AF829" s="30">
        <v>10</v>
      </c>
      <c r="AG829" s="30">
        <f t="shared" si="135"/>
        <v>43170</v>
      </c>
      <c r="AH829" s="30">
        <f t="shared" si="136"/>
        <v>14390</v>
      </c>
      <c r="AI829" s="30">
        <f t="shared" si="137"/>
        <v>7195</v>
      </c>
      <c r="AK829" s="30">
        <f t="shared" si="138"/>
        <v>6.9155844155844157</v>
      </c>
      <c r="AL829" s="30">
        <f t="shared" si="139"/>
        <v>-16.48968678380443</v>
      </c>
      <c r="AM829" s="30">
        <f t="shared" si="140"/>
        <v>8</v>
      </c>
      <c r="AO829" s="30">
        <f t="shared" si="141"/>
        <v>85200</v>
      </c>
      <c r="AP829" s="30">
        <f t="shared" si="142"/>
        <v>4577</v>
      </c>
      <c r="AQ829" s="30">
        <f t="shared" si="143"/>
        <v>2070</v>
      </c>
    </row>
    <row r="830" spans="29:43" x14ac:dyDescent="0.15">
      <c r="AC830" s="30">
        <v>16</v>
      </c>
      <c r="AD830" s="30">
        <v>16</v>
      </c>
      <c r="AE830" s="30">
        <v>1</v>
      </c>
      <c r="AF830" s="30">
        <v>0</v>
      </c>
      <c r="AG830" s="30">
        <f t="shared" si="135"/>
        <v>17550</v>
      </c>
      <c r="AH830" s="30">
        <f t="shared" si="136"/>
        <v>5850</v>
      </c>
      <c r="AI830" s="30">
        <f t="shared" si="137"/>
        <v>2925</v>
      </c>
      <c r="AK830" s="30">
        <f t="shared" si="138"/>
        <v>22.539682539682541</v>
      </c>
      <c r="AL830" s="30">
        <f t="shared" si="139"/>
        <v>10.623486682808716</v>
      </c>
      <c r="AM830" s="30">
        <f t="shared" si="140"/>
        <v>8</v>
      </c>
      <c r="AO830" s="30">
        <f t="shared" si="141"/>
        <v>85200</v>
      </c>
      <c r="AP830" s="30">
        <f t="shared" si="142"/>
        <v>4577</v>
      </c>
      <c r="AQ830" s="30">
        <f t="shared" si="143"/>
        <v>2070</v>
      </c>
    </row>
    <row r="831" spans="29:43" x14ac:dyDescent="0.15">
      <c r="AC831" s="30">
        <v>16</v>
      </c>
      <c r="AD831" s="30">
        <v>16</v>
      </c>
      <c r="AE831" s="30">
        <v>1</v>
      </c>
      <c r="AF831" s="30">
        <v>1</v>
      </c>
      <c r="AG831" s="30">
        <f t="shared" si="135"/>
        <v>17580</v>
      </c>
      <c r="AH831" s="30">
        <f t="shared" si="136"/>
        <v>5860</v>
      </c>
      <c r="AI831" s="30">
        <f t="shared" si="137"/>
        <v>2930</v>
      </c>
      <c r="AK831" s="30">
        <f t="shared" si="138"/>
        <v>22.480211081794195</v>
      </c>
      <c r="AL831" s="30">
        <f t="shared" si="139"/>
        <v>10.673952641165755</v>
      </c>
      <c r="AM831" s="30">
        <f t="shared" si="140"/>
        <v>8</v>
      </c>
      <c r="AO831" s="30">
        <f t="shared" si="141"/>
        <v>85200</v>
      </c>
      <c r="AP831" s="30">
        <f t="shared" si="142"/>
        <v>4577</v>
      </c>
      <c r="AQ831" s="30">
        <f t="shared" si="143"/>
        <v>2070</v>
      </c>
    </row>
    <row r="832" spans="29:43" x14ac:dyDescent="0.15">
      <c r="AC832" s="30">
        <v>16</v>
      </c>
      <c r="AD832" s="30">
        <v>16</v>
      </c>
      <c r="AE832" s="30">
        <v>1</v>
      </c>
      <c r="AF832" s="30">
        <v>2</v>
      </c>
      <c r="AG832" s="30">
        <f t="shared" si="135"/>
        <v>17610</v>
      </c>
      <c r="AH832" s="30">
        <f t="shared" si="136"/>
        <v>5870</v>
      </c>
      <c r="AI832" s="30">
        <f t="shared" si="137"/>
        <v>2935</v>
      </c>
      <c r="AK832" s="30">
        <f t="shared" si="138"/>
        <v>22.421052631578949</v>
      </c>
      <c r="AL832" s="30">
        <f t="shared" si="139"/>
        <v>10.724725943970768</v>
      </c>
      <c r="AM832" s="30">
        <f t="shared" si="140"/>
        <v>8</v>
      </c>
      <c r="AO832" s="30">
        <f t="shared" si="141"/>
        <v>85200</v>
      </c>
      <c r="AP832" s="30">
        <f t="shared" si="142"/>
        <v>4577</v>
      </c>
      <c r="AQ832" s="30">
        <f t="shared" si="143"/>
        <v>2070</v>
      </c>
    </row>
    <row r="833" spans="29:43" x14ac:dyDescent="0.15">
      <c r="AC833" s="30">
        <v>16</v>
      </c>
      <c r="AD833" s="30">
        <v>16</v>
      </c>
      <c r="AE833" s="30">
        <v>1</v>
      </c>
      <c r="AF833" s="30">
        <v>3</v>
      </c>
      <c r="AG833" s="30">
        <f t="shared" si="135"/>
        <v>17640</v>
      </c>
      <c r="AH833" s="30">
        <f t="shared" si="136"/>
        <v>5880</v>
      </c>
      <c r="AI833" s="30">
        <f t="shared" si="137"/>
        <v>2940</v>
      </c>
      <c r="AK833" s="30">
        <f t="shared" si="138"/>
        <v>22.362204724409448</v>
      </c>
      <c r="AL833" s="30">
        <f t="shared" si="139"/>
        <v>10.775809407452657</v>
      </c>
      <c r="AM833" s="30">
        <f t="shared" si="140"/>
        <v>8</v>
      </c>
      <c r="AO833" s="30">
        <f t="shared" si="141"/>
        <v>85200</v>
      </c>
      <c r="AP833" s="30">
        <f t="shared" si="142"/>
        <v>4577</v>
      </c>
      <c r="AQ833" s="30">
        <f t="shared" si="143"/>
        <v>2070</v>
      </c>
    </row>
    <row r="834" spans="29:43" x14ac:dyDescent="0.15">
      <c r="AC834" s="30">
        <v>16</v>
      </c>
      <c r="AD834" s="30">
        <v>16</v>
      </c>
      <c r="AE834" s="30">
        <v>1</v>
      </c>
      <c r="AF834" s="30">
        <v>4</v>
      </c>
      <c r="AG834" s="30">
        <f t="shared" si="135"/>
        <v>17670</v>
      </c>
      <c r="AH834" s="30">
        <f t="shared" si="136"/>
        <v>5890</v>
      </c>
      <c r="AI834" s="30">
        <f t="shared" si="137"/>
        <v>2945</v>
      </c>
      <c r="AK834" s="30">
        <f t="shared" si="138"/>
        <v>22.30366492146597</v>
      </c>
      <c r="AL834" s="30">
        <f t="shared" si="139"/>
        <v>10.827205882352942</v>
      </c>
      <c r="AM834" s="30">
        <f t="shared" si="140"/>
        <v>8</v>
      </c>
      <c r="AO834" s="30">
        <f t="shared" si="141"/>
        <v>85200</v>
      </c>
      <c r="AP834" s="30">
        <f t="shared" si="142"/>
        <v>4577</v>
      </c>
      <c r="AQ834" s="30">
        <f t="shared" si="143"/>
        <v>2070</v>
      </c>
    </row>
    <row r="835" spans="29:43" x14ac:dyDescent="0.15">
      <c r="AC835" s="30">
        <v>16</v>
      </c>
      <c r="AD835" s="30">
        <v>16</v>
      </c>
      <c r="AE835" s="30">
        <v>1</v>
      </c>
      <c r="AF835" s="30">
        <v>5</v>
      </c>
      <c r="AG835" s="30">
        <f t="shared" si="135"/>
        <v>17700</v>
      </c>
      <c r="AH835" s="30">
        <f t="shared" si="136"/>
        <v>5900</v>
      </c>
      <c r="AI835" s="30">
        <f t="shared" si="137"/>
        <v>2950</v>
      </c>
      <c r="AK835" s="30">
        <f t="shared" si="138"/>
        <v>22.245430809399476</v>
      </c>
      <c r="AL835" s="30">
        <f t="shared" si="139"/>
        <v>10.878918254456053</v>
      </c>
      <c r="AM835" s="30">
        <f t="shared" si="140"/>
        <v>8</v>
      </c>
      <c r="AO835" s="30">
        <f t="shared" si="141"/>
        <v>85200</v>
      </c>
      <c r="AP835" s="30">
        <f t="shared" si="142"/>
        <v>4577</v>
      </c>
      <c r="AQ835" s="30">
        <f t="shared" si="143"/>
        <v>2070</v>
      </c>
    </row>
    <row r="836" spans="29:43" x14ac:dyDescent="0.15">
      <c r="AC836" s="30">
        <v>16</v>
      </c>
      <c r="AD836" s="30">
        <v>16</v>
      </c>
      <c r="AE836" s="30">
        <v>1</v>
      </c>
      <c r="AF836" s="30">
        <v>6</v>
      </c>
      <c r="AG836" s="30">
        <f t="shared" si="135"/>
        <v>17730</v>
      </c>
      <c r="AH836" s="30">
        <f t="shared" si="136"/>
        <v>5910</v>
      </c>
      <c r="AI836" s="30">
        <f t="shared" si="137"/>
        <v>2955</v>
      </c>
      <c r="AK836" s="30">
        <f t="shared" si="138"/>
        <v>22.1875</v>
      </c>
      <c r="AL836" s="30">
        <f t="shared" si="139"/>
        <v>10.930949445129469</v>
      </c>
      <c r="AM836" s="30">
        <f t="shared" si="140"/>
        <v>8</v>
      </c>
      <c r="AO836" s="30">
        <f t="shared" si="141"/>
        <v>85200</v>
      </c>
      <c r="AP836" s="30">
        <f t="shared" si="142"/>
        <v>4577</v>
      </c>
      <c r="AQ836" s="30">
        <f t="shared" si="143"/>
        <v>2070</v>
      </c>
    </row>
    <row r="837" spans="29:43" x14ac:dyDescent="0.15">
      <c r="AC837" s="30">
        <v>16</v>
      </c>
      <c r="AD837" s="30">
        <v>16</v>
      </c>
      <c r="AE837" s="30">
        <v>1</v>
      </c>
      <c r="AF837" s="30">
        <v>7</v>
      </c>
      <c r="AG837" s="30">
        <f t="shared" si="135"/>
        <v>17760</v>
      </c>
      <c r="AH837" s="30">
        <f t="shared" si="136"/>
        <v>5920</v>
      </c>
      <c r="AI837" s="30">
        <f t="shared" si="137"/>
        <v>2960</v>
      </c>
      <c r="AK837" s="30">
        <f t="shared" si="138"/>
        <v>22.129870129870131</v>
      </c>
      <c r="AL837" s="30">
        <f t="shared" si="139"/>
        <v>10.98330241187384</v>
      </c>
      <c r="AM837" s="30">
        <f t="shared" si="140"/>
        <v>8</v>
      </c>
      <c r="AO837" s="30">
        <f t="shared" si="141"/>
        <v>85200</v>
      </c>
      <c r="AP837" s="30">
        <f t="shared" si="142"/>
        <v>4577</v>
      </c>
      <c r="AQ837" s="30">
        <f t="shared" si="143"/>
        <v>2070</v>
      </c>
    </row>
    <row r="838" spans="29:43" x14ac:dyDescent="0.15">
      <c r="AC838" s="30">
        <v>16</v>
      </c>
      <c r="AD838" s="30">
        <v>16</v>
      </c>
      <c r="AE838" s="30">
        <v>1</v>
      </c>
      <c r="AF838" s="30">
        <v>8</v>
      </c>
      <c r="AG838" s="30">
        <f t="shared" ref="AG838:AG901" si="144">1020+180*AC838+7050+AE838*(AD838*420-120)+AE838*AF838*30</f>
        <v>17790</v>
      </c>
      <c r="AH838" s="30">
        <f t="shared" ref="AH838:AH901" si="145">340+60*AC838+2350+AE838*(AD838*140-40)+AE838*AF838*10</f>
        <v>5930</v>
      </c>
      <c r="AI838" s="30">
        <f t="shared" ref="AI838:AI901" si="146">170+30*AC838+1175+AE838*(AD838*70-20)+AE838*AF838*5</f>
        <v>2965</v>
      </c>
      <c r="AK838" s="30">
        <f t="shared" ref="AK838:AK901" si="147">VLOOKUP(IF(MOD(AC838,2)=0,AC838/2,(AC838+1)/2),B:F,5,FALSE)/(AH838-VLOOKUP(IF(MOD(AC838,2)=0,AC838/2,(AC838+1)/2),B:F,4,FALSE))</f>
        <v>22.072538860103627</v>
      </c>
      <c r="AL838" s="30">
        <f t="shared" ref="AL838:AL901" si="148">AG838/(VLOOKUP(IF(MOD(AC838,2)=0,AC838/2,(AC838+1)/2),B:F,3,FALSE)-AI838)</f>
        <v>11.035980148883375</v>
      </c>
      <c r="AM838" s="30">
        <f t="shared" ref="AM838:AM901" si="149">IF(MOD(AC838,2)=0,AC838/2,(AC838+1)/2)</f>
        <v>8</v>
      </c>
      <c r="AO838" s="30">
        <f t="shared" ref="AO838:AO901" si="150">VLOOKUP(IF(MOD(AC838,2)=0,AC838/2,(AC838+1)/2),B:F,5,FALSE)</f>
        <v>85200</v>
      </c>
      <c r="AP838" s="30">
        <f t="shared" ref="AP838:AP901" si="151">VLOOKUP(IF(MOD(AC838,2)=0,AC838/2,(AC838+1)/2),B:E,3,FALSE)</f>
        <v>4577</v>
      </c>
      <c r="AQ838" s="30">
        <f t="shared" ref="AQ838:AQ901" si="152">VLOOKUP(IF(MOD(AC838,2)=0,AC838/2,(AC838+1)/2),B:F,4,FALSE)</f>
        <v>2070</v>
      </c>
    </row>
    <row r="839" spans="29:43" x14ac:dyDescent="0.15">
      <c r="AC839" s="30">
        <v>16</v>
      </c>
      <c r="AD839" s="30">
        <v>16</v>
      </c>
      <c r="AE839" s="30">
        <v>1</v>
      </c>
      <c r="AF839" s="30">
        <v>9</v>
      </c>
      <c r="AG839" s="30">
        <f t="shared" si="144"/>
        <v>17820</v>
      </c>
      <c r="AH839" s="30">
        <f t="shared" si="145"/>
        <v>5940</v>
      </c>
      <c r="AI839" s="30">
        <f t="shared" si="146"/>
        <v>2970</v>
      </c>
      <c r="AK839" s="30">
        <f t="shared" si="147"/>
        <v>22.015503875968992</v>
      </c>
      <c r="AL839" s="30">
        <f t="shared" si="148"/>
        <v>11.088985687616677</v>
      </c>
      <c r="AM839" s="30">
        <f t="shared" si="149"/>
        <v>8</v>
      </c>
      <c r="AO839" s="30">
        <f t="shared" si="150"/>
        <v>85200</v>
      </c>
      <c r="AP839" s="30">
        <f t="shared" si="151"/>
        <v>4577</v>
      </c>
      <c r="AQ839" s="30">
        <f t="shared" si="152"/>
        <v>2070</v>
      </c>
    </row>
    <row r="840" spans="29:43" x14ac:dyDescent="0.15">
      <c r="AC840" s="30">
        <v>16</v>
      </c>
      <c r="AD840" s="30">
        <v>16</v>
      </c>
      <c r="AE840" s="30">
        <v>1</v>
      </c>
      <c r="AF840" s="30">
        <v>10</v>
      </c>
      <c r="AG840" s="30">
        <f t="shared" si="144"/>
        <v>17850</v>
      </c>
      <c r="AH840" s="30">
        <f t="shared" si="145"/>
        <v>5950</v>
      </c>
      <c r="AI840" s="30">
        <f t="shared" si="146"/>
        <v>2975</v>
      </c>
      <c r="AK840" s="30">
        <f t="shared" si="147"/>
        <v>21.958762886597938</v>
      </c>
      <c r="AL840" s="30">
        <f t="shared" si="148"/>
        <v>11.142322097378278</v>
      </c>
      <c r="AM840" s="30">
        <f t="shared" si="149"/>
        <v>8</v>
      </c>
      <c r="AO840" s="30">
        <f t="shared" si="150"/>
        <v>85200</v>
      </c>
      <c r="AP840" s="30">
        <f t="shared" si="151"/>
        <v>4577</v>
      </c>
      <c r="AQ840" s="30">
        <f t="shared" si="152"/>
        <v>2070</v>
      </c>
    </row>
    <row r="841" spans="29:43" x14ac:dyDescent="0.15">
      <c r="AC841" s="30">
        <v>16</v>
      </c>
      <c r="AD841" s="30">
        <v>16</v>
      </c>
      <c r="AE841" s="30">
        <v>2</v>
      </c>
      <c r="AF841" s="30">
        <v>0</v>
      </c>
      <c r="AG841" s="30">
        <f t="shared" si="144"/>
        <v>24150</v>
      </c>
      <c r="AH841" s="30">
        <f t="shared" si="145"/>
        <v>8050</v>
      </c>
      <c r="AI841" s="30">
        <f t="shared" si="146"/>
        <v>4025</v>
      </c>
      <c r="AK841" s="30">
        <f t="shared" si="147"/>
        <v>14.247491638795987</v>
      </c>
      <c r="AL841" s="30">
        <f t="shared" si="148"/>
        <v>43.75</v>
      </c>
      <c r="AM841" s="30">
        <f t="shared" si="149"/>
        <v>8</v>
      </c>
      <c r="AO841" s="30">
        <f t="shared" si="150"/>
        <v>85200</v>
      </c>
      <c r="AP841" s="30">
        <f t="shared" si="151"/>
        <v>4577</v>
      </c>
      <c r="AQ841" s="30">
        <f t="shared" si="152"/>
        <v>2070</v>
      </c>
    </row>
    <row r="842" spans="29:43" x14ac:dyDescent="0.15">
      <c r="AC842" s="30">
        <v>16</v>
      </c>
      <c r="AD842" s="30">
        <v>16</v>
      </c>
      <c r="AE842" s="30">
        <v>2</v>
      </c>
      <c r="AF842" s="30">
        <v>1</v>
      </c>
      <c r="AG842" s="30">
        <f t="shared" si="144"/>
        <v>24210</v>
      </c>
      <c r="AH842" s="30">
        <f t="shared" si="145"/>
        <v>8070</v>
      </c>
      <c r="AI842" s="30">
        <f t="shared" si="146"/>
        <v>4035</v>
      </c>
      <c r="AK842" s="30">
        <f t="shared" si="147"/>
        <v>14.2</v>
      </c>
      <c r="AL842" s="30">
        <f t="shared" si="148"/>
        <v>44.667896678966791</v>
      </c>
      <c r="AM842" s="30">
        <f t="shared" si="149"/>
        <v>8</v>
      </c>
      <c r="AO842" s="30">
        <f t="shared" si="150"/>
        <v>85200</v>
      </c>
      <c r="AP842" s="30">
        <f t="shared" si="151"/>
        <v>4577</v>
      </c>
      <c r="AQ842" s="30">
        <f t="shared" si="152"/>
        <v>2070</v>
      </c>
    </row>
    <row r="843" spans="29:43" x14ac:dyDescent="0.15">
      <c r="AC843" s="30">
        <v>16</v>
      </c>
      <c r="AD843" s="30">
        <v>16</v>
      </c>
      <c r="AE843" s="30">
        <v>2</v>
      </c>
      <c r="AF843" s="30">
        <v>2</v>
      </c>
      <c r="AG843" s="30">
        <f t="shared" si="144"/>
        <v>24270</v>
      </c>
      <c r="AH843" s="30">
        <f t="shared" si="145"/>
        <v>8090</v>
      </c>
      <c r="AI843" s="30">
        <f t="shared" si="146"/>
        <v>4045</v>
      </c>
      <c r="AK843" s="30">
        <f t="shared" si="147"/>
        <v>14.152823920265782</v>
      </c>
      <c r="AL843" s="30">
        <f t="shared" si="148"/>
        <v>45.620300751879697</v>
      </c>
      <c r="AM843" s="30">
        <f t="shared" si="149"/>
        <v>8</v>
      </c>
      <c r="AO843" s="30">
        <f t="shared" si="150"/>
        <v>85200</v>
      </c>
      <c r="AP843" s="30">
        <f t="shared" si="151"/>
        <v>4577</v>
      </c>
      <c r="AQ843" s="30">
        <f t="shared" si="152"/>
        <v>2070</v>
      </c>
    </row>
    <row r="844" spans="29:43" x14ac:dyDescent="0.15">
      <c r="AC844" s="30">
        <v>16</v>
      </c>
      <c r="AD844" s="30">
        <v>16</v>
      </c>
      <c r="AE844" s="30">
        <v>2</v>
      </c>
      <c r="AF844" s="30">
        <v>3</v>
      </c>
      <c r="AG844" s="30">
        <f t="shared" si="144"/>
        <v>24330</v>
      </c>
      <c r="AH844" s="30">
        <f t="shared" si="145"/>
        <v>8110</v>
      </c>
      <c r="AI844" s="30">
        <f t="shared" si="146"/>
        <v>4055</v>
      </c>
      <c r="AK844" s="30">
        <f t="shared" si="147"/>
        <v>14.105960264900663</v>
      </c>
      <c r="AL844" s="30">
        <f t="shared" si="148"/>
        <v>46.609195402298852</v>
      </c>
      <c r="AM844" s="30">
        <f t="shared" si="149"/>
        <v>8</v>
      </c>
      <c r="AO844" s="30">
        <f t="shared" si="150"/>
        <v>85200</v>
      </c>
      <c r="AP844" s="30">
        <f t="shared" si="151"/>
        <v>4577</v>
      </c>
      <c r="AQ844" s="30">
        <f t="shared" si="152"/>
        <v>2070</v>
      </c>
    </row>
    <row r="845" spans="29:43" x14ac:dyDescent="0.15">
      <c r="AC845" s="30">
        <v>16</v>
      </c>
      <c r="AD845" s="30">
        <v>16</v>
      </c>
      <c r="AE845" s="30">
        <v>2</v>
      </c>
      <c r="AF845" s="30">
        <v>4</v>
      </c>
      <c r="AG845" s="30">
        <f t="shared" si="144"/>
        <v>24390</v>
      </c>
      <c r="AH845" s="30">
        <f t="shared" si="145"/>
        <v>8130</v>
      </c>
      <c r="AI845" s="30">
        <f t="shared" si="146"/>
        <v>4065</v>
      </c>
      <c r="AK845" s="30">
        <f t="shared" si="147"/>
        <v>14.059405940594059</v>
      </c>
      <c r="AL845" s="30">
        <f t="shared" si="148"/>
        <v>47.63671875</v>
      </c>
      <c r="AM845" s="30">
        <f t="shared" si="149"/>
        <v>8</v>
      </c>
      <c r="AO845" s="30">
        <f t="shared" si="150"/>
        <v>85200</v>
      </c>
      <c r="AP845" s="30">
        <f t="shared" si="151"/>
        <v>4577</v>
      </c>
      <c r="AQ845" s="30">
        <f t="shared" si="152"/>
        <v>2070</v>
      </c>
    </row>
    <row r="846" spans="29:43" x14ac:dyDescent="0.15">
      <c r="AC846" s="30">
        <v>16</v>
      </c>
      <c r="AD846" s="30">
        <v>16</v>
      </c>
      <c r="AE846" s="30">
        <v>2</v>
      </c>
      <c r="AF846" s="30">
        <v>5</v>
      </c>
      <c r="AG846" s="30">
        <f t="shared" si="144"/>
        <v>24450</v>
      </c>
      <c r="AH846" s="30">
        <f t="shared" si="145"/>
        <v>8150</v>
      </c>
      <c r="AI846" s="30">
        <f t="shared" si="146"/>
        <v>4075</v>
      </c>
      <c r="AK846" s="30">
        <f t="shared" si="147"/>
        <v>14.013157894736842</v>
      </c>
      <c r="AL846" s="30">
        <f t="shared" si="148"/>
        <v>48.705179282868528</v>
      </c>
      <c r="AM846" s="30">
        <f t="shared" si="149"/>
        <v>8</v>
      </c>
      <c r="AO846" s="30">
        <f t="shared" si="150"/>
        <v>85200</v>
      </c>
      <c r="AP846" s="30">
        <f t="shared" si="151"/>
        <v>4577</v>
      </c>
      <c r="AQ846" s="30">
        <f t="shared" si="152"/>
        <v>2070</v>
      </c>
    </row>
    <row r="847" spans="29:43" x14ac:dyDescent="0.15">
      <c r="AC847" s="30">
        <v>16</v>
      </c>
      <c r="AD847" s="30">
        <v>16</v>
      </c>
      <c r="AE847" s="30">
        <v>2</v>
      </c>
      <c r="AF847" s="30">
        <v>6</v>
      </c>
      <c r="AG847" s="30">
        <f t="shared" si="144"/>
        <v>24510</v>
      </c>
      <c r="AH847" s="30">
        <f t="shared" si="145"/>
        <v>8170</v>
      </c>
      <c r="AI847" s="30">
        <f t="shared" si="146"/>
        <v>4085</v>
      </c>
      <c r="AK847" s="30">
        <f t="shared" si="147"/>
        <v>13.967213114754099</v>
      </c>
      <c r="AL847" s="30">
        <f t="shared" si="148"/>
        <v>49.81707317073171</v>
      </c>
      <c r="AM847" s="30">
        <f t="shared" si="149"/>
        <v>8</v>
      </c>
      <c r="AO847" s="30">
        <f t="shared" si="150"/>
        <v>85200</v>
      </c>
      <c r="AP847" s="30">
        <f t="shared" si="151"/>
        <v>4577</v>
      </c>
      <c r="AQ847" s="30">
        <f t="shared" si="152"/>
        <v>2070</v>
      </c>
    </row>
    <row r="848" spans="29:43" x14ac:dyDescent="0.15">
      <c r="AC848" s="30">
        <v>16</v>
      </c>
      <c r="AD848" s="30">
        <v>16</v>
      </c>
      <c r="AE848" s="30">
        <v>2</v>
      </c>
      <c r="AF848" s="30">
        <v>7</v>
      </c>
      <c r="AG848" s="30">
        <f t="shared" si="144"/>
        <v>24570</v>
      </c>
      <c r="AH848" s="30">
        <f t="shared" si="145"/>
        <v>8190</v>
      </c>
      <c r="AI848" s="30">
        <f t="shared" si="146"/>
        <v>4095</v>
      </c>
      <c r="AK848" s="30">
        <f t="shared" si="147"/>
        <v>13.921568627450981</v>
      </c>
      <c r="AL848" s="30">
        <f t="shared" si="148"/>
        <v>50.975103734439834</v>
      </c>
      <c r="AM848" s="30">
        <f t="shared" si="149"/>
        <v>8</v>
      </c>
      <c r="AO848" s="30">
        <f t="shared" si="150"/>
        <v>85200</v>
      </c>
      <c r="AP848" s="30">
        <f t="shared" si="151"/>
        <v>4577</v>
      </c>
      <c r="AQ848" s="30">
        <f t="shared" si="152"/>
        <v>2070</v>
      </c>
    </row>
    <row r="849" spans="29:43" x14ac:dyDescent="0.15">
      <c r="AC849" s="30">
        <v>16</v>
      </c>
      <c r="AD849" s="30">
        <v>16</v>
      </c>
      <c r="AE849" s="30">
        <v>2</v>
      </c>
      <c r="AF849" s="30">
        <v>8</v>
      </c>
      <c r="AG849" s="30">
        <f t="shared" si="144"/>
        <v>24630</v>
      </c>
      <c r="AH849" s="30">
        <f t="shared" si="145"/>
        <v>8210</v>
      </c>
      <c r="AI849" s="30">
        <f t="shared" si="146"/>
        <v>4105</v>
      </c>
      <c r="AK849" s="30">
        <f t="shared" si="147"/>
        <v>13.876221498371336</v>
      </c>
      <c r="AL849" s="30">
        <f t="shared" si="148"/>
        <v>52.182203389830505</v>
      </c>
      <c r="AM849" s="30">
        <f t="shared" si="149"/>
        <v>8</v>
      </c>
      <c r="AO849" s="30">
        <f t="shared" si="150"/>
        <v>85200</v>
      </c>
      <c r="AP849" s="30">
        <f t="shared" si="151"/>
        <v>4577</v>
      </c>
      <c r="AQ849" s="30">
        <f t="shared" si="152"/>
        <v>2070</v>
      </c>
    </row>
    <row r="850" spans="29:43" x14ac:dyDescent="0.15">
      <c r="AC850" s="30">
        <v>16</v>
      </c>
      <c r="AD850" s="30">
        <v>16</v>
      </c>
      <c r="AE850" s="30">
        <v>2</v>
      </c>
      <c r="AF850" s="30">
        <v>9</v>
      </c>
      <c r="AG850" s="30">
        <f t="shared" si="144"/>
        <v>24690</v>
      </c>
      <c r="AH850" s="30">
        <f t="shared" si="145"/>
        <v>8230</v>
      </c>
      <c r="AI850" s="30">
        <f t="shared" si="146"/>
        <v>4115</v>
      </c>
      <c r="AK850" s="30">
        <f t="shared" si="147"/>
        <v>13.831168831168831</v>
      </c>
      <c r="AL850" s="30">
        <f t="shared" si="148"/>
        <v>53.441558441558442</v>
      </c>
      <c r="AM850" s="30">
        <f t="shared" si="149"/>
        <v>8</v>
      </c>
      <c r="AO850" s="30">
        <f t="shared" si="150"/>
        <v>85200</v>
      </c>
      <c r="AP850" s="30">
        <f t="shared" si="151"/>
        <v>4577</v>
      </c>
      <c r="AQ850" s="30">
        <f t="shared" si="152"/>
        <v>2070</v>
      </c>
    </row>
    <row r="851" spans="29:43" x14ac:dyDescent="0.15">
      <c r="AC851" s="30">
        <v>16</v>
      </c>
      <c r="AD851" s="30">
        <v>16</v>
      </c>
      <c r="AE851" s="30">
        <v>2</v>
      </c>
      <c r="AF851" s="30">
        <v>10</v>
      </c>
      <c r="AG851" s="30">
        <f t="shared" si="144"/>
        <v>24750</v>
      </c>
      <c r="AH851" s="30">
        <f t="shared" si="145"/>
        <v>8250</v>
      </c>
      <c r="AI851" s="30">
        <f t="shared" si="146"/>
        <v>4125</v>
      </c>
      <c r="AK851" s="30">
        <f t="shared" si="147"/>
        <v>13.78640776699029</v>
      </c>
      <c r="AL851" s="30">
        <f t="shared" si="148"/>
        <v>54.756637168141594</v>
      </c>
      <c r="AM851" s="30">
        <f t="shared" si="149"/>
        <v>8</v>
      </c>
      <c r="AO851" s="30">
        <f t="shared" si="150"/>
        <v>85200</v>
      </c>
      <c r="AP851" s="30">
        <f t="shared" si="151"/>
        <v>4577</v>
      </c>
      <c r="AQ851" s="30">
        <f t="shared" si="152"/>
        <v>2070</v>
      </c>
    </row>
    <row r="852" spans="29:43" x14ac:dyDescent="0.15">
      <c r="AC852" s="30">
        <v>16</v>
      </c>
      <c r="AD852" s="30">
        <v>16</v>
      </c>
      <c r="AE852" s="30">
        <v>3</v>
      </c>
      <c r="AF852" s="30">
        <v>0</v>
      </c>
      <c r="AG852" s="30">
        <f t="shared" si="144"/>
        <v>30750</v>
      </c>
      <c r="AH852" s="30">
        <f t="shared" si="145"/>
        <v>10250</v>
      </c>
      <c r="AI852" s="30">
        <f t="shared" si="146"/>
        <v>5125</v>
      </c>
      <c r="AK852" s="30">
        <f t="shared" si="147"/>
        <v>10.415647921760391</v>
      </c>
      <c r="AL852" s="30">
        <f t="shared" si="148"/>
        <v>-56.113138686131386</v>
      </c>
      <c r="AM852" s="30">
        <f t="shared" si="149"/>
        <v>8</v>
      </c>
      <c r="AO852" s="30">
        <f t="shared" si="150"/>
        <v>85200</v>
      </c>
      <c r="AP852" s="30">
        <f t="shared" si="151"/>
        <v>4577</v>
      </c>
      <c r="AQ852" s="30">
        <f t="shared" si="152"/>
        <v>2070</v>
      </c>
    </row>
    <row r="853" spans="29:43" x14ac:dyDescent="0.15">
      <c r="AC853" s="30">
        <v>16</v>
      </c>
      <c r="AD853" s="30">
        <v>16</v>
      </c>
      <c r="AE853" s="30">
        <v>3</v>
      </c>
      <c r="AF853" s="30">
        <v>1</v>
      </c>
      <c r="AG853" s="30">
        <f t="shared" si="144"/>
        <v>30840</v>
      </c>
      <c r="AH853" s="30">
        <f t="shared" si="145"/>
        <v>10280</v>
      </c>
      <c r="AI853" s="30">
        <f t="shared" si="146"/>
        <v>5140</v>
      </c>
      <c r="AK853" s="30">
        <f t="shared" si="147"/>
        <v>10.377588306942753</v>
      </c>
      <c r="AL853" s="30">
        <f t="shared" si="148"/>
        <v>-54.777975133214923</v>
      </c>
      <c r="AM853" s="30">
        <f t="shared" si="149"/>
        <v>8</v>
      </c>
      <c r="AO853" s="30">
        <f t="shared" si="150"/>
        <v>85200</v>
      </c>
      <c r="AP853" s="30">
        <f t="shared" si="151"/>
        <v>4577</v>
      </c>
      <c r="AQ853" s="30">
        <f t="shared" si="152"/>
        <v>2070</v>
      </c>
    </row>
    <row r="854" spans="29:43" x14ac:dyDescent="0.15">
      <c r="AC854" s="30">
        <v>16</v>
      </c>
      <c r="AD854" s="30">
        <v>16</v>
      </c>
      <c r="AE854" s="30">
        <v>3</v>
      </c>
      <c r="AF854" s="30">
        <v>2</v>
      </c>
      <c r="AG854" s="30">
        <f t="shared" si="144"/>
        <v>30930</v>
      </c>
      <c r="AH854" s="30">
        <f t="shared" si="145"/>
        <v>10310</v>
      </c>
      <c r="AI854" s="30">
        <f t="shared" si="146"/>
        <v>5155</v>
      </c>
      <c r="AK854" s="30">
        <f t="shared" si="147"/>
        <v>10.339805825242719</v>
      </c>
      <c r="AL854" s="30">
        <f t="shared" si="148"/>
        <v>-53.512110726643598</v>
      </c>
      <c r="AM854" s="30">
        <f t="shared" si="149"/>
        <v>8</v>
      </c>
      <c r="AO854" s="30">
        <f t="shared" si="150"/>
        <v>85200</v>
      </c>
      <c r="AP854" s="30">
        <f t="shared" si="151"/>
        <v>4577</v>
      </c>
      <c r="AQ854" s="30">
        <f t="shared" si="152"/>
        <v>2070</v>
      </c>
    </row>
    <row r="855" spans="29:43" x14ac:dyDescent="0.15">
      <c r="AC855" s="30">
        <v>16</v>
      </c>
      <c r="AD855" s="30">
        <v>16</v>
      </c>
      <c r="AE855" s="30">
        <v>3</v>
      </c>
      <c r="AF855" s="30">
        <v>3</v>
      </c>
      <c r="AG855" s="30">
        <f t="shared" si="144"/>
        <v>31020</v>
      </c>
      <c r="AH855" s="30">
        <f t="shared" si="145"/>
        <v>10340</v>
      </c>
      <c r="AI855" s="30">
        <f t="shared" si="146"/>
        <v>5170</v>
      </c>
      <c r="AK855" s="30">
        <f t="shared" si="147"/>
        <v>10.302297460701331</v>
      </c>
      <c r="AL855" s="30">
        <f t="shared" si="148"/>
        <v>-52.310286677908941</v>
      </c>
      <c r="AM855" s="30">
        <f t="shared" si="149"/>
        <v>8</v>
      </c>
      <c r="AO855" s="30">
        <f t="shared" si="150"/>
        <v>85200</v>
      </c>
      <c r="AP855" s="30">
        <f t="shared" si="151"/>
        <v>4577</v>
      </c>
      <c r="AQ855" s="30">
        <f t="shared" si="152"/>
        <v>2070</v>
      </c>
    </row>
    <row r="856" spans="29:43" x14ac:dyDescent="0.15">
      <c r="AC856" s="30">
        <v>16</v>
      </c>
      <c r="AD856" s="30">
        <v>16</v>
      </c>
      <c r="AE856" s="30">
        <v>3</v>
      </c>
      <c r="AF856" s="30">
        <v>4</v>
      </c>
      <c r="AG856" s="30">
        <f t="shared" si="144"/>
        <v>31110</v>
      </c>
      <c r="AH856" s="30">
        <f t="shared" si="145"/>
        <v>10370</v>
      </c>
      <c r="AI856" s="30">
        <f t="shared" si="146"/>
        <v>5185</v>
      </c>
      <c r="AK856" s="30">
        <f t="shared" si="147"/>
        <v>10.265060240963855</v>
      </c>
      <c r="AL856" s="30">
        <f t="shared" si="148"/>
        <v>-51.16776315789474</v>
      </c>
      <c r="AM856" s="30">
        <f t="shared" si="149"/>
        <v>8</v>
      </c>
      <c r="AO856" s="30">
        <f t="shared" si="150"/>
        <v>85200</v>
      </c>
      <c r="AP856" s="30">
        <f t="shared" si="151"/>
        <v>4577</v>
      </c>
      <c r="AQ856" s="30">
        <f t="shared" si="152"/>
        <v>2070</v>
      </c>
    </row>
    <row r="857" spans="29:43" x14ac:dyDescent="0.15">
      <c r="AC857" s="30">
        <v>16</v>
      </c>
      <c r="AD857" s="30">
        <v>16</v>
      </c>
      <c r="AE857" s="30">
        <v>3</v>
      </c>
      <c r="AF857" s="30">
        <v>5</v>
      </c>
      <c r="AG857" s="30">
        <f t="shared" si="144"/>
        <v>31200</v>
      </c>
      <c r="AH857" s="30">
        <f t="shared" si="145"/>
        <v>10400</v>
      </c>
      <c r="AI857" s="30">
        <f t="shared" si="146"/>
        <v>5200</v>
      </c>
      <c r="AK857" s="30">
        <f t="shared" si="147"/>
        <v>10.228091236494597</v>
      </c>
      <c r="AL857" s="30">
        <f t="shared" si="148"/>
        <v>-50.080256821829856</v>
      </c>
      <c r="AM857" s="30">
        <f t="shared" si="149"/>
        <v>8</v>
      </c>
      <c r="AO857" s="30">
        <f t="shared" si="150"/>
        <v>85200</v>
      </c>
      <c r="AP857" s="30">
        <f t="shared" si="151"/>
        <v>4577</v>
      </c>
      <c r="AQ857" s="30">
        <f t="shared" si="152"/>
        <v>2070</v>
      </c>
    </row>
    <row r="858" spans="29:43" x14ac:dyDescent="0.15">
      <c r="AC858" s="30">
        <v>16</v>
      </c>
      <c r="AD858" s="30">
        <v>16</v>
      </c>
      <c r="AE858" s="30">
        <v>3</v>
      </c>
      <c r="AF858" s="30">
        <v>6</v>
      </c>
      <c r="AG858" s="30">
        <f t="shared" si="144"/>
        <v>31290</v>
      </c>
      <c r="AH858" s="30">
        <f t="shared" si="145"/>
        <v>10430</v>
      </c>
      <c r="AI858" s="30">
        <f t="shared" si="146"/>
        <v>5215</v>
      </c>
      <c r="AK858" s="30">
        <f t="shared" si="147"/>
        <v>10.191387559808613</v>
      </c>
      <c r="AL858" s="30">
        <f t="shared" si="148"/>
        <v>-49.043887147335425</v>
      </c>
      <c r="AM858" s="30">
        <f t="shared" si="149"/>
        <v>8</v>
      </c>
      <c r="AO858" s="30">
        <f t="shared" si="150"/>
        <v>85200</v>
      </c>
      <c r="AP858" s="30">
        <f t="shared" si="151"/>
        <v>4577</v>
      </c>
      <c r="AQ858" s="30">
        <f t="shared" si="152"/>
        <v>2070</v>
      </c>
    </row>
    <row r="859" spans="29:43" x14ac:dyDescent="0.15">
      <c r="AC859" s="30">
        <v>16</v>
      </c>
      <c r="AD859" s="30">
        <v>16</v>
      </c>
      <c r="AE859" s="30">
        <v>3</v>
      </c>
      <c r="AF859" s="30">
        <v>7</v>
      </c>
      <c r="AG859" s="30">
        <f t="shared" si="144"/>
        <v>31380</v>
      </c>
      <c r="AH859" s="30">
        <f t="shared" si="145"/>
        <v>10460</v>
      </c>
      <c r="AI859" s="30">
        <f t="shared" si="146"/>
        <v>5230</v>
      </c>
      <c r="AK859" s="30">
        <f t="shared" si="147"/>
        <v>10.154946364719905</v>
      </c>
      <c r="AL859" s="30">
        <f t="shared" si="148"/>
        <v>-48.055130168453296</v>
      </c>
      <c r="AM859" s="30">
        <f t="shared" si="149"/>
        <v>8</v>
      </c>
      <c r="AO859" s="30">
        <f t="shared" si="150"/>
        <v>85200</v>
      </c>
      <c r="AP859" s="30">
        <f t="shared" si="151"/>
        <v>4577</v>
      </c>
      <c r="AQ859" s="30">
        <f t="shared" si="152"/>
        <v>2070</v>
      </c>
    </row>
    <row r="860" spans="29:43" x14ac:dyDescent="0.15">
      <c r="AC860" s="30">
        <v>16</v>
      </c>
      <c r="AD860" s="30">
        <v>16</v>
      </c>
      <c r="AE860" s="30">
        <v>3</v>
      </c>
      <c r="AF860" s="30">
        <v>8</v>
      </c>
      <c r="AG860" s="30">
        <f t="shared" si="144"/>
        <v>31470</v>
      </c>
      <c r="AH860" s="30">
        <f t="shared" si="145"/>
        <v>10490</v>
      </c>
      <c r="AI860" s="30">
        <f t="shared" si="146"/>
        <v>5245</v>
      </c>
      <c r="AK860" s="30">
        <f t="shared" si="147"/>
        <v>10.118764845605702</v>
      </c>
      <c r="AL860" s="30">
        <f t="shared" si="148"/>
        <v>-47.110778443113773</v>
      </c>
      <c r="AM860" s="30">
        <f t="shared" si="149"/>
        <v>8</v>
      </c>
      <c r="AO860" s="30">
        <f t="shared" si="150"/>
        <v>85200</v>
      </c>
      <c r="AP860" s="30">
        <f t="shared" si="151"/>
        <v>4577</v>
      </c>
      <c r="AQ860" s="30">
        <f t="shared" si="152"/>
        <v>2070</v>
      </c>
    </row>
    <row r="861" spans="29:43" x14ac:dyDescent="0.15">
      <c r="AC861" s="30">
        <v>16</v>
      </c>
      <c r="AD861" s="30">
        <v>16</v>
      </c>
      <c r="AE861" s="30">
        <v>3</v>
      </c>
      <c r="AF861" s="30">
        <v>9</v>
      </c>
      <c r="AG861" s="30">
        <f t="shared" si="144"/>
        <v>31560</v>
      </c>
      <c r="AH861" s="30">
        <f t="shared" si="145"/>
        <v>10520</v>
      </c>
      <c r="AI861" s="30">
        <f t="shared" si="146"/>
        <v>5260</v>
      </c>
      <c r="AK861" s="30">
        <f t="shared" si="147"/>
        <v>10.082840236686391</v>
      </c>
      <c r="AL861" s="30">
        <f t="shared" si="148"/>
        <v>-46.207906295754029</v>
      </c>
      <c r="AM861" s="30">
        <f t="shared" si="149"/>
        <v>8</v>
      </c>
      <c r="AO861" s="30">
        <f t="shared" si="150"/>
        <v>85200</v>
      </c>
      <c r="AP861" s="30">
        <f t="shared" si="151"/>
        <v>4577</v>
      </c>
      <c r="AQ861" s="30">
        <f t="shared" si="152"/>
        <v>2070</v>
      </c>
    </row>
    <row r="862" spans="29:43" x14ac:dyDescent="0.15">
      <c r="AC862" s="30">
        <v>16</v>
      </c>
      <c r="AD862" s="30">
        <v>16</v>
      </c>
      <c r="AE862" s="30">
        <v>3</v>
      </c>
      <c r="AF862" s="30">
        <v>10</v>
      </c>
      <c r="AG862" s="30">
        <f t="shared" si="144"/>
        <v>31650</v>
      </c>
      <c r="AH862" s="30">
        <f t="shared" si="145"/>
        <v>10550</v>
      </c>
      <c r="AI862" s="30">
        <f t="shared" si="146"/>
        <v>5275</v>
      </c>
      <c r="AK862" s="30">
        <f t="shared" si="147"/>
        <v>10.047169811320755</v>
      </c>
      <c r="AL862" s="30">
        <f t="shared" si="148"/>
        <v>-45.343839541547275</v>
      </c>
      <c r="AM862" s="30">
        <f t="shared" si="149"/>
        <v>8</v>
      </c>
      <c r="AO862" s="30">
        <f t="shared" si="150"/>
        <v>85200</v>
      </c>
      <c r="AP862" s="30">
        <f t="shared" si="151"/>
        <v>4577</v>
      </c>
      <c r="AQ862" s="30">
        <f t="shared" si="152"/>
        <v>2070</v>
      </c>
    </row>
    <row r="863" spans="29:43" x14ac:dyDescent="0.15">
      <c r="AC863" s="30">
        <v>16</v>
      </c>
      <c r="AD863" s="30">
        <v>16</v>
      </c>
      <c r="AE863" s="30">
        <v>4</v>
      </c>
      <c r="AF863" s="30">
        <v>0</v>
      </c>
      <c r="AG863" s="30">
        <f t="shared" si="144"/>
        <v>37350</v>
      </c>
      <c r="AH863" s="30">
        <f t="shared" si="145"/>
        <v>12450</v>
      </c>
      <c r="AI863" s="30">
        <f t="shared" si="146"/>
        <v>6225</v>
      </c>
      <c r="AK863" s="30">
        <f t="shared" si="147"/>
        <v>8.2080924855491322</v>
      </c>
      <c r="AL863" s="30">
        <f t="shared" si="148"/>
        <v>-22.663834951456312</v>
      </c>
      <c r="AM863" s="30">
        <f t="shared" si="149"/>
        <v>8</v>
      </c>
      <c r="AO863" s="30">
        <f t="shared" si="150"/>
        <v>85200</v>
      </c>
      <c r="AP863" s="30">
        <f t="shared" si="151"/>
        <v>4577</v>
      </c>
      <c r="AQ863" s="30">
        <f t="shared" si="152"/>
        <v>2070</v>
      </c>
    </row>
    <row r="864" spans="29:43" x14ac:dyDescent="0.15">
      <c r="AC864" s="30">
        <v>16</v>
      </c>
      <c r="AD864" s="30">
        <v>16</v>
      </c>
      <c r="AE864" s="30">
        <v>4</v>
      </c>
      <c r="AF864" s="30">
        <v>1</v>
      </c>
      <c r="AG864" s="30">
        <f t="shared" si="144"/>
        <v>37470</v>
      </c>
      <c r="AH864" s="30">
        <f t="shared" si="145"/>
        <v>12490</v>
      </c>
      <c r="AI864" s="30">
        <f t="shared" si="146"/>
        <v>6245</v>
      </c>
      <c r="AK864" s="30">
        <f t="shared" si="147"/>
        <v>8.1765834932821502</v>
      </c>
      <c r="AL864" s="30">
        <f t="shared" si="148"/>
        <v>-22.464028776978417</v>
      </c>
      <c r="AM864" s="30">
        <f t="shared" si="149"/>
        <v>8</v>
      </c>
      <c r="AO864" s="30">
        <f t="shared" si="150"/>
        <v>85200</v>
      </c>
      <c r="AP864" s="30">
        <f t="shared" si="151"/>
        <v>4577</v>
      </c>
      <c r="AQ864" s="30">
        <f t="shared" si="152"/>
        <v>2070</v>
      </c>
    </row>
    <row r="865" spans="29:43" x14ac:dyDescent="0.15">
      <c r="AC865" s="30">
        <v>16</v>
      </c>
      <c r="AD865" s="30">
        <v>16</v>
      </c>
      <c r="AE865" s="30">
        <v>4</v>
      </c>
      <c r="AF865" s="30">
        <v>2</v>
      </c>
      <c r="AG865" s="30">
        <f t="shared" si="144"/>
        <v>37590</v>
      </c>
      <c r="AH865" s="30">
        <f t="shared" si="145"/>
        <v>12530</v>
      </c>
      <c r="AI865" s="30">
        <f t="shared" si="146"/>
        <v>6265</v>
      </c>
      <c r="AK865" s="30">
        <f t="shared" si="147"/>
        <v>8.1453154875717022</v>
      </c>
      <c r="AL865" s="30">
        <f t="shared" si="148"/>
        <v>-22.268957345971565</v>
      </c>
      <c r="AM865" s="30">
        <f t="shared" si="149"/>
        <v>8</v>
      </c>
      <c r="AO865" s="30">
        <f t="shared" si="150"/>
        <v>85200</v>
      </c>
      <c r="AP865" s="30">
        <f t="shared" si="151"/>
        <v>4577</v>
      </c>
      <c r="AQ865" s="30">
        <f t="shared" si="152"/>
        <v>2070</v>
      </c>
    </row>
    <row r="866" spans="29:43" x14ac:dyDescent="0.15">
      <c r="AC866" s="30">
        <v>16</v>
      </c>
      <c r="AD866" s="30">
        <v>16</v>
      </c>
      <c r="AE866" s="30">
        <v>4</v>
      </c>
      <c r="AF866" s="30">
        <v>3</v>
      </c>
      <c r="AG866" s="30">
        <f t="shared" si="144"/>
        <v>37710</v>
      </c>
      <c r="AH866" s="30">
        <f t="shared" si="145"/>
        <v>12570</v>
      </c>
      <c r="AI866" s="30">
        <f t="shared" si="146"/>
        <v>6285</v>
      </c>
      <c r="AK866" s="30">
        <f t="shared" si="147"/>
        <v>8.1142857142857139</v>
      </c>
      <c r="AL866" s="30">
        <f t="shared" si="148"/>
        <v>-22.078454332552692</v>
      </c>
      <c r="AM866" s="30">
        <f t="shared" si="149"/>
        <v>8</v>
      </c>
      <c r="AO866" s="30">
        <f t="shared" si="150"/>
        <v>85200</v>
      </c>
      <c r="AP866" s="30">
        <f t="shared" si="151"/>
        <v>4577</v>
      </c>
      <c r="AQ866" s="30">
        <f t="shared" si="152"/>
        <v>2070</v>
      </c>
    </row>
    <row r="867" spans="29:43" x14ac:dyDescent="0.15">
      <c r="AC867" s="30">
        <v>16</v>
      </c>
      <c r="AD867" s="30">
        <v>16</v>
      </c>
      <c r="AE867" s="30">
        <v>4</v>
      </c>
      <c r="AF867" s="30">
        <v>4</v>
      </c>
      <c r="AG867" s="30">
        <f t="shared" si="144"/>
        <v>37830</v>
      </c>
      <c r="AH867" s="30">
        <f t="shared" si="145"/>
        <v>12610</v>
      </c>
      <c r="AI867" s="30">
        <f t="shared" si="146"/>
        <v>6305</v>
      </c>
      <c r="AK867" s="30">
        <f t="shared" si="147"/>
        <v>8.0834914611005697</v>
      </c>
      <c r="AL867" s="30">
        <f t="shared" si="148"/>
        <v>-21.892361111111111</v>
      </c>
      <c r="AM867" s="30">
        <f t="shared" si="149"/>
        <v>8</v>
      </c>
      <c r="AO867" s="30">
        <f t="shared" si="150"/>
        <v>85200</v>
      </c>
      <c r="AP867" s="30">
        <f t="shared" si="151"/>
        <v>4577</v>
      </c>
      <c r="AQ867" s="30">
        <f t="shared" si="152"/>
        <v>2070</v>
      </c>
    </row>
    <row r="868" spans="29:43" x14ac:dyDescent="0.15">
      <c r="AC868" s="30">
        <v>16</v>
      </c>
      <c r="AD868" s="30">
        <v>16</v>
      </c>
      <c r="AE868" s="30">
        <v>4</v>
      </c>
      <c r="AF868" s="30">
        <v>5</v>
      </c>
      <c r="AG868" s="30">
        <f t="shared" si="144"/>
        <v>37950</v>
      </c>
      <c r="AH868" s="30">
        <f t="shared" si="145"/>
        <v>12650</v>
      </c>
      <c r="AI868" s="30">
        <f t="shared" si="146"/>
        <v>6325</v>
      </c>
      <c r="AK868" s="30">
        <f t="shared" si="147"/>
        <v>8.0529300567107747</v>
      </c>
      <c r="AL868" s="30">
        <f t="shared" si="148"/>
        <v>-21.710526315789473</v>
      </c>
      <c r="AM868" s="30">
        <f t="shared" si="149"/>
        <v>8</v>
      </c>
      <c r="AO868" s="30">
        <f t="shared" si="150"/>
        <v>85200</v>
      </c>
      <c r="AP868" s="30">
        <f t="shared" si="151"/>
        <v>4577</v>
      </c>
      <c r="AQ868" s="30">
        <f t="shared" si="152"/>
        <v>2070</v>
      </c>
    </row>
    <row r="869" spans="29:43" x14ac:dyDescent="0.15">
      <c r="AC869" s="30">
        <v>16</v>
      </c>
      <c r="AD869" s="30">
        <v>16</v>
      </c>
      <c r="AE869" s="30">
        <v>4</v>
      </c>
      <c r="AF869" s="30">
        <v>6</v>
      </c>
      <c r="AG869" s="30">
        <f t="shared" si="144"/>
        <v>38070</v>
      </c>
      <c r="AH869" s="30">
        <f t="shared" si="145"/>
        <v>12690</v>
      </c>
      <c r="AI869" s="30">
        <f t="shared" si="146"/>
        <v>6345</v>
      </c>
      <c r="AK869" s="30">
        <f t="shared" si="147"/>
        <v>8.0225988700564965</v>
      </c>
      <c r="AL869" s="30">
        <f t="shared" si="148"/>
        <v>-21.532805429864254</v>
      </c>
      <c r="AM869" s="30">
        <f t="shared" si="149"/>
        <v>8</v>
      </c>
      <c r="AO869" s="30">
        <f t="shared" si="150"/>
        <v>85200</v>
      </c>
      <c r="AP869" s="30">
        <f t="shared" si="151"/>
        <v>4577</v>
      </c>
      <c r="AQ869" s="30">
        <f t="shared" si="152"/>
        <v>2070</v>
      </c>
    </row>
    <row r="870" spans="29:43" x14ac:dyDescent="0.15">
      <c r="AC870" s="30">
        <v>16</v>
      </c>
      <c r="AD870" s="30">
        <v>16</v>
      </c>
      <c r="AE870" s="30">
        <v>4</v>
      </c>
      <c r="AF870" s="30">
        <v>7</v>
      </c>
      <c r="AG870" s="30">
        <f t="shared" si="144"/>
        <v>38190</v>
      </c>
      <c r="AH870" s="30">
        <f t="shared" si="145"/>
        <v>12730</v>
      </c>
      <c r="AI870" s="30">
        <f t="shared" si="146"/>
        <v>6365</v>
      </c>
      <c r="AK870" s="30">
        <f t="shared" si="147"/>
        <v>7.9924953095684801</v>
      </c>
      <c r="AL870" s="30">
        <f t="shared" si="148"/>
        <v>-21.359060402684563</v>
      </c>
      <c r="AM870" s="30">
        <f t="shared" si="149"/>
        <v>8</v>
      </c>
      <c r="AO870" s="30">
        <f t="shared" si="150"/>
        <v>85200</v>
      </c>
      <c r="AP870" s="30">
        <f t="shared" si="151"/>
        <v>4577</v>
      </c>
      <c r="AQ870" s="30">
        <f t="shared" si="152"/>
        <v>2070</v>
      </c>
    </row>
    <row r="871" spans="29:43" x14ac:dyDescent="0.15">
      <c r="AC871" s="30">
        <v>16</v>
      </c>
      <c r="AD871" s="30">
        <v>16</v>
      </c>
      <c r="AE871" s="30">
        <v>4</v>
      </c>
      <c r="AF871" s="30">
        <v>8</v>
      </c>
      <c r="AG871" s="30">
        <f t="shared" si="144"/>
        <v>38310</v>
      </c>
      <c r="AH871" s="30">
        <f t="shared" si="145"/>
        <v>12770</v>
      </c>
      <c r="AI871" s="30">
        <f t="shared" si="146"/>
        <v>6385</v>
      </c>
      <c r="AK871" s="30">
        <f t="shared" si="147"/>
        <v>7.962616822429907</v>
      </c>
      <c r="AL871" s="30">
        <f t="shared" si="148"/>
        <v>-21.189159292035399</v>
      </c>
      <c r="AM871" s="30">
        <f t="shared" si="149"/>
        <v>8</v>
      </c>
      <c r="AO871" s="30">
        <f t="shared" si="150"/>
        <v>85200</v>
      </c>
      <c r="AP871" s="30">
        <f t="shared" si="151"/>
        <v>4577</v>
      </c>
      <c r="AQ871" s="30">
        <f t="shared" si="152"/>
        <v>2070</v>
      </c>
    </row>
    <row r="872" spans="29:43" x14ac:dyDescent="0.15">
      <c r="AC872" s="30">
        <v>16</v>
      </c>
      <c r="AD872" s="30">
        <v>16</v>
      </c>
      <c r="AE872" s="30">
        <v>4</v>
      </c>
      <c r="AF872" s="30">
        <v>9</v>
      </c>
      <c r="AG872" s="30">
        <f t="shared" si="144"/>
        <v>38430</v>
      </c>
      <c r="AH872" s="30">
        <f t="shared" si="145"/>
        <v>12810</v>
      </c>
      <c r="AI872" s="30">
        <f t="shared" si="146"/>
        <v>6405</v>
      </c>
      <c r="AK872" s="30">
        <f t="shared" si="147"/>
        <v>7.9329608938547489</v>
      </c>
      <c r="AL872" s="30">
        <f t="shared" si="148"/>
        <v>-21.022975929978116</v>
      </c>
      <c r="AM872" s="30">
        <f t="shared" si="149"/>
        <v>8</v>
      </c>
      <c r="AO872" s="30">
        <f t="shared" si="150"/>
        <v>85200</v>
      </c>
      <c r="AP872" s="30">
        <f t="shared" si="151"/>
        <v>4577</v>
      </c>
      <c r="AQ872" s="30">
        <f t="shared" si="152"/>
        <v>2070</v>
      </c>
    </row>
    <row r="873" spans="29:43" x14ac:dyDescent="0.15">
      <c r="AC873" s="30">
        <v>16</v>
      </c>
      <c r="AD873" s="30">
        <v>16</v>
      </c>
      <c r="AE873" s="30">
        <v>4</v>
      </c>
      <c r="AF873" s="30">
        <v>10</v>
      </c>
      <c r="AG873" s="30">
        <f t="shared" si="144"/>
        <v>38550</v>
      </c>
      <c r="AH873" s="30">
        <f t="shared" si="145"/>
        <v>12850</v>
      </c>
      <c r="AI873" s="30">
        <f t="shared" si="146"/>
        <v>6425</v>
      </c>
      <c r="AK873" s="30">
        <f t="shared" si="147"/>
        <v>7.9035250463821889</v>
      </c>
      <c r="AL873" s="30">
        <f t="shared" si="148"/>
        <v>-20.86038961038961</v>
      </c>
      <c r="AM873" s="30">
        <f t="shared" si="149"/>
        <v>8</v>
      </c>
      <c r="AO873" s="30">
        <f t="shared" si="150"/>
        <v>85200</v>
      </c>
      <c r="AP873" s="30">
        <f t="shared" si="151"/>
        <v>4577</v>
      </c>
      <c r="AQ873" s="30">
        <f t="shared" si="152"/>
        <v>2070</v>
      </c>
    </row>
    <row r="874" spans="29:43" x14ac:dyDescent="0.15">
      <c r="AC874" s="30">
        <v>16</v>
      </c>
      <c r="AD874" s="30">
        <v>16</v>
      </c>
      <c r="AE874" s="30">
        <v>5</v>
      </c>
      <c r="AF874" s="30">
        <v>0</v>
      </c>
      <c r="AG874" s="30">
        <f t="shared" si="144"/>
        <v>43950</v>
      </c>
      <c r="AH874" s="30">
        <f t="shared" si="145"/>
        <v>14650</v>
      </c>
      <c r="AI874" s="30">
        <f t="shared" si="146"/>
        <v>7325</v>
      </c>
      <c r="AK874" s="30">
        <f t="shared" si="147"/>
        <v>6.7726550079491252</v>
      </c>
      <c r="AL874" s="30">
        <f t="shared" si="148"/>
        <v>-15.993449781659388</v>
      </c>
      <c r="AM874" s="30">
        <f t="shared" si="149"/>
        <v>8</v>
      </c>
      <c r="AO874" s="30">
        <f t="shared" si="150"/>
        <v>85200</v>
      </c>
      <c r="AP874" s="30">
        <f t="shared" si="151"/>
        <v>4577</v>
      </c>
      <c r="AQ874" s="30">
        <f t="shared" si="152"/>
        <v>2070</v>
      </c>
    </row>
    <row r="875" spans="29:43" x14ac:dyDescent="0.15">
      <c r="AC875" s="30">
        <v>16</v>
      </c>
      <c r="AD875" s="30">
        <v>16</v>
      </c>
      <c r="AE875" s="30">
        <v>5</v>
      </c>
      <c r="AF875" s="30">
        <v>1</v>
      </c>
      <c r="AG875" s="30">
        <f t="shared" si="144"/>
        <v>44100</v>
      </c>
      <c r="AH875" s="30">
        <f t="shared" si="145"/>
        <v>14700</v>
      </c>
      <c r="AI875" s="30">
        <f t="shared" si="146"/>
        <v>7350</v>
      </c>
      <c r="AK875" s="30">
        <f t="shared" si="147"/>
        <v>6.7458432304038007</v>
      </c>
      <c r="AL875" s="30">
        <f t="shared" si="148"/>
        <v>-15.903353768481789</v>
      </c>
      <c r="AM875" s="30">
        <f t="shared" si="149"/>
        <v>8</v>
      </c>
      <c r="AO875" s="30">
        <f t="shared" si="150"/>
        <v>85200</v>
      </c>
      <c r="AP875" s="30">
        <f t="shared" si="151"/>
        <v>4577</v>
      </c>
      <c r="AQ875" s="30">
        <f t="shared" si="152"/>
        <v>2070</v>
      </c>
    </row>
    <row r="876" spans="29:43" x14ac:dyDescent="0.15">
      <c r="AC876" s="30">
        <v>16</v>
      </c>
      <c r="AD876" s="30">
        <v>16</v>
      </c>
      <c r="AE876" s="30">
        <v>5</v>
      </c>
      <c r="AF876" s="30">
        <v>2</v>
      </c>
      <c r="AG876" s="30">
        <f t="shared" si="144"/>
        <v>44250</v>
      </c>
      <c r="AH876" s="30">
        <f t="shared" si="145"/>
        <v>14750</v>
      </c>
      <c r="AI876" s="30">
        <f t="shared" si="146"/>
        <v>7375</v>
      </c>
      <c r="AK876" s="30">
        <f t="shared" si="147"/>
        <v>6.7192429022082019</v>
      </c>
      <c r="AL876" s="30">
        <f t="shared" si="148"/>
        <v>-15.814867762687634</v>
      </c>
      <c r="AM876" s="30">
        <f t="shared" si="149"/>
        <v>8</v>
      </c>
      <c r="AO876" s="30">
        <f t="shared" si="150"/>
        <v>85200</v>
      </c>
      <c r="AP876" s="30">
        <f t="shared" si="151"/>
        <v>4577</v>
      </c>
      <c r="AQ876" s="30">
        <f t="shared" si="152"/>
        <v>2070</v>
      </c>
    </row>
    <row r="877" spans="29:43" x14ac:dyDescent="0.15">
      <c r="AC877" s="30">
        <v>16</v>
      </c>
      <c r="AD877" s="30">
        <v>16</v>
      </c>
      <c r="AE877" s="30">
        <v>5</v>
      </c>
      <c r="AF877" s="30">
        <v>3</v>
      </c>
      <c r="AG877" s="30">
        <f t="shared" si="144"/>
        <v>44400</v>
      </c>
      <c r="AH877" s="30">
        <f t="shared" si="145"/>
        <v>14800</v>
      </c>
      <c r="AI877" s="30">
        <f t="shared" si="146"/>
        <v>7400</v>
      </c>
      <c r="AK877" s="30">
        <f t="shared" si="147"/>
        <v>6.6928515318146111</v>
      </c>
      <c r="AL877" s="30">
        <f t="shared" si="148"/>
        <v>-15.727948990435706</v>
      </c>
      <c r="AM877" s="30">
        <f t="shared" si="149"/>
        <v>8</v>
      </c>
      <c r="AO877" s="30">
        <f t="shared" si="150"/>
        <v>85200</v>
      </c>
      <c r="AP877" s="30">
        <f t="shared" si="151"/>
        <v>4577</v>
      </c>
      <c r="AQ877" s="30">
        <f t="shared" si="152"/>
        <v>2070</v>
      </c>
    </row>
    <row r="878" spans="29:43" x14ac:dyDescent="0.15">
      <c r="AC878" s="30">
        <v>16</v>
      </c>
      <c r="AD878" s="30">
        <v>16</v>
      </c>
      <c r="AE878" s="30">
        <v>5</v>
      </c>
      <c r="AF878" s="30">
        <v>4</v>
      </c>
      <c r="AG878" s="30">
        <f t="shared" si="144"/>
        <v>44550</v>
      </c>
      <c r="AH878" s="30">
        <f t="shared" si="145"/>
        <v>14850</v>
      </c>
      <c r="AI878" s="30">
        <f t="shared" si="146"/>
        <v>7425</v>
      </c>
      <c r="AK878" s="30">
        <f t="shared" si="147"/>
        <v>6.666666666666667</v>
      </c>
      <c r="AL878" s="30">
        <f t="shared" si="148"/>
        <v>-15.642556179775282</v>
      </c>
      <c r="AM878" s="30">
        <f t="shared" si="149"/>
        <v>8</v>
      </c>
      <c r="AO878" s="30">
        <f t="shared" si="150"/>
        <v>85200</v>
      </c>
      <c r="AP878" s="30">
        <f t="shared" si="151"/>
        <v>4577</v>
      </c>
      <c r="AQ878" s="30">
        <f t="shared" si="152"/>
        <v>2070</v>
      </c>
    </row>
    <row r="879" spans="29:43" x14ac:dyDescent="0.15">
      <c r="AC879" s="30">
        <v>16</v>
      </c>
      <c r="AD879" s="30">
        <v>16</v>
      </c>
      <c r="AE879" s="30">
        <v>5</v>
      </c>
      <c r="AF879" s="30">
        <v>5</v>
      </c>
      <c r="AG879" s="30">
        <f t="shared" si="144"/>
        <v>44700</v>
      </c>
      <c r="AH879" s="30">
        <f t="shared" si="145"/>
        <v>14900</v>
      </c>
      <c r="AI879" s="30">
        <f t="shared" si="146"/>
        <v>7450</v>
      </c>
      <c r="AK879" s="30">
        <f t="shared" si="147"/>
        <v>6.6406858924395946</v>
      </c>
      <c r="AL879" s="30">
        <f t="shared" si="148"/>
        <v>-15.558649495301079</v>
      </c>
      <c r="AM879" s="30">
        <f t="shared" si="149"/>
        <v>8</v>
      </c>
      <c r="AO879" s="30">
        <f t="shared" si="150"/>
        <v>85200</v>
      </c>
      <c r="AP879" s="30">
        <f t="shared" si="151"/>
        <v>4577</v>
      </c>
      <c r="AQ879" s="30">
        <f t="shared" si="152"/>
        <v>2070</v>
      </c>
    </row>
    <row r="880" spans="29:43" x14ac:dyDescent="0.15">
      <c r="AC880" s="30">
        <v>16</v>
      </c>
      <c r="AD880" s="30">
        <v>16</v>
      </c>
      <c r="AE880" s="30">
        <v>5</v>
      </c>
      <c r="AF880" s="30">
        <v>6</v>
      </c>
      <c r="AG880" s="30">
        <f t="shared" si="144"/>
        <v>44850</v>
      </c>
      <c r="AH880" s="30">
        <f t="shared" si="145"/>
        <v>14950</v>
      </c>
      <c r="AI880" s="30">
        <f t="shared" si="146"/>
        <v>7475</v>
      </c>
      <c r="AK880" s="30">
        <f t="shared" si="147"/>
        <v>6.6149068322981366</v>
      </c>
      <c r="AL880" s="30">
        <f t="shared" si="148"/>
        <v>-15.476190476190476</v>
      </c>
      <c r="AM880" s="30">
        <f t="shared" si="149"/>
        <v>8</v>
      </c>
      <c r="AO880" s="30">
        <f t="shared" si="150"/>
        <v>85200</v>
      </c>
      <c r="AP880" s="30">
        <f t="shared" si="151"/>
        <v>4577</v>
      </c>
      <c r="AQ880" s="30">
        <f t="shared" si="152"/>
        <v>2070</v>
      </c>
    </row>
    <row r="881" spans="29:43" x14ac:dyDescent="0.15">
      <c r="AC881" s="30">
        <v>16</v>
      </c>
      <c r="AD881" s="30">
        <v>16</v>
      </c>
      <c r="AE881" s="30">
        <v>5</v>
      </c>
      <c r="AF881" s="30">
        <v>7</v>
      </c>
      <c r="AG881" s="30">
        <f t="shared" si="144"/>
        <v>45000</v>
      </c>
      <c r="AH881" s="30">
        <f t="shared" si="145"/>
        <v>15000</v>
      </c>
      <c r="AI881" s="30">
        <f t="shared" si="146"/>
        <v>7500</v>
      </c>
      <c r="AK881" s="30">
        <f t="shared" si="147"/>
        <v>6.5893271461716934</v>
      </c>
      <c r="AL881" s="30">
        <f t="shared" si="148"/>
        <v>-15.395141977420458</v>
      </c>
      <c r="AM881" s="30">
        <f t="shared" si="149"/>
        <v>8</v>
      </c>
      <c r="AO881" s="30">
        <f t="shared" si="150"/>
        <v>85200</v>
      </c>
      <c r="AP881" s="30">
        <f t="shared" si="151"/>
        <v>4577</v>
      </c>
      <c r="AQ881" s="30">
        <f t="shared" si="152"/>
        <v>2070</v>
      </c>
    </row>
    <row r="882" spans="29:43" x14ac:dyDescent="0.15">
      <c r="AC882" s="30">
        <v>16</v>
      </c>
      <c r="AD882" s="30">
        <v>16</v>
      </c>
      <c r="AE882" s="30">
        <v>5</v>
      </c>
      <c r="AF882" s="30">
        <v>8</v>
      </c>
      <c r="AG882" s="30">
        <f t="shared" si="144"/>
        <v>45150</v>
      </c>
      <c r="AH882" s="30">
        <f t="shared" si="145"/>
        <v>15050</v>
      </c>
      <c r="AI882" s="30">
        <f t="shared" si="146"/>
        <v>7525</v>
      </c>
      <c r="AK882" s="30">
        <f t="shared" si="147"/>
        <v>6.5639445300462249</v>
      </c>
      <c r="AL882" s="30">
        <f t="shared" si="148"/>
        <v>-15.315468113975577</v>
      </c>
      <c r="AM882" s="30">
        <f t="shared" si="149"/>
        <v>8</v>
      </c>
      <c r="AO882" s="30">
        <f t="shared" si="150"/>
        <v>85200</v>
      </c>
      <c r="AP882" s="30">
        <f t="shared" si="151"/>
        <v>4577</v>
      </c>
      <c r="AQ882" s="30">
        <f t="shared" si="152"/>
        <v>2070</v>
      </c>
    </row>
    <row r="883" spans="29:43" x14ac:dyDescent="0.15">
      <c r="AC883" s="30">
        <v>16</v>
      </c>
      <c r="AD883" s="30">
        <v>16</v>
      </c>
      <c r="AE883" s="30">
        <v>5</v>
      </c>
      <c r="AF883" s="30">
        <v>9</v>
      </c>
      <c r="AG883" s="30">
        <f t="shared" si="144"/>
        <v>45300</v>
      </c>
      <c r="AH883" s="30">
        <f t="shared" si="145"/>
        <v>15100</v>
      </c>
      <c r="AI883" s="30">
        <f t="shared" si="146"/>
        <v>7550</v>
      </c>
      <c r="AK883" s="30">
        <f t="shared" si="147"/>
        <v>6.5387567152724486</v>
      </c>
      <c r="AL883" s="30">
        <f t="shared" si="148"/>
        <v>-15.237134207870838</v>
      </c>
      <c r="AM883" s="30">
        <f t="shared" si="149"/>
        <v>8</v>
      </c>
      <c r="AO883" s="30">
        <f t="shared" si="150"/>
        <v>85200</v>
      </c>
      <c r="AP883" s="30">
        <f t="shared" si="151"/>
        <v>4577</v>
      </c>
      <c r="AQ883" s="30">
        <f t="shared" si="152"/>
        <v>2070</v>
      </c>
    </row>
    <row r="884" spans="29:43" x14ac:dyDescent="0.15">
      <c r="AC884" s="30">
        <v>16</v>
      </c>
      <c r="AD884" s="30">
        <v>16</v>
      </c>
      <c r="AE884" s="30">
        <v>5</v>
      </c>
      <c r="AF884" s="30">
        <v>10</v>
      </c>
      <c r="AG884" s="30">
        <f t="shared" si="144"/>
        <v>45450</v>
      </c>
      <c r="AH884" s="30">
        <f t="shared" si="145"/>
        <v>15150</v>
      </c>
      <c r="AI884" s="30">
        <f t="shared" si="146"/>
        <v>7575</v>
      </c>
      <c r="AK884" s="30">
        <f t="shared" si="147"/>
        <v>6.5137614678899078</v>
      </c>
      <c r="AL884" s="30">
        <f t="shared" si="148"/>
        <v>-15.160106737825217</v>
      </c>
      <c r="AM884" s="30">
        <f t="shared" si="149"/>
        <v>8</v>
      </c>
      <c r="AO884" s="30">
        <f t="shared" si="150"/>
        <v>85200</v>
      </c>
      <c r="AP884" s="30">
        <f t="shared" si="151"/>
        <v>4577</v>
      </c>
      <c r="AQ884" s="30">
        <f t="shared" si="152"/>
        <v>2070</v>
      </c>
    </row>
    <row r="885" spans="29:43" x14ac:dyDescent="0.15">
      <c r="AC885" s="30">
        <v>17</v>
      </c>
      <c r="AD885" s="30">
        <v>17</v>
      </c>
      <c r="AE885" s="30">
        <v>1</v>
      </c>
      <c r="AF885" s="30">
        <v>0</v>
      </c>
      <c r="AG885" s="30">
        <f t="shared" si="144"/>
        <v>18150</v>
      </c>
      <c r="AH885" s="30">
        <f t="shared" si="145"/>
        <v>6050</v>
      </c>
      <c r="AI885" s="30">
        <f t="shared" si="146"/>
        <v>3025</v>
      </c>
      <c r="AK885" s="30">
        <f t="shared" si="147"/>
        <v>27.672645739910315</v>
      </c>
      <c r="AL885" s="30">
        <f t="shared" si="148"/>
        <v>9.1114457831325293</v>
      </c>
      <c r="AM885" s="30">
        <f t="shared" si="149"/>
        <v>9</v>
      </c>
      <c r="AO885" s="30">
        <f t="shared" si="150"/>
        <v>104907</v>
      </c>
      <c r="AP885" s="30">
        <f t="shared" si="151"/>
        <v>5017</v>
      </c>
      <c r="AQ885" s="30">
        <f t="shared" si="152"/>
        <v>2259</v>
      </c>
    </row>
    <row r="886" spans="29:43" x14ac:dyDescent="0.15">
      <c r="AC886" s="30">
        <v>17</v>
      </c>
      <c r="AD886" s="30">
        <v>17</v>
      </c>
      <c r="AE886" s="30">
        <v>1</v>
      </c>
      <c r="AF886" s="30">
        <v>1</v>
      </c>
      <c r="AG886" s="30">
        <f t="shared" si="144"/>
        <v>18180</v>
      </c>
      <c r="AH886" s="30">
        <f t="shared" si="145"/>
        <v>6060</v>
      </c>
      <c r="AI886" s="30">
        <f t="shared" si="146"/>
        <v>3030</v>
      </c>
      <c r="AK886" s="30">
        <f t="shared" si="147"/>
        <v>27.599842146803471</v>
      </c>
      <c r="AL886" s="30">
        <f t="shared" si="148"/>
        <v>9.1494715651736289</v>
      </c>
      <c r="AM886" s="30">
        <f t="shared" si="149"/>
        <v>9</v>
      </c>
      <c r="AO886" s="30">
        <f t="shared" si="150"/>
        <v>104907</v>
      </c>
      <c r="AP886" s="30">
        <f t="shared" si="151"/>
        <v>5017</v>
      </c>
      <c r="AQ886" s="30">
        <f t="shared" si="152"/>
        <v>2259</v>
      </c>
    </row>
    <row r="887" spans="29:43" x14ac:dyDescent="0.15">
      <c r="AC887" s="30">
        <v>17</v>
      </c>
      <c r="AD887" s="30">
        <v>17</v>
      </c>
      <c r="AE887" s="30">
        <v>1</v>
      </c>
      <c r="AF887" s="30">
        <v>2</v>
      </c>
      <c r="AG887" s="30">
        <f t="shared" si="144"/>
        <v>18210</v>
      </c>
      <c r="AH887" s="30">
        <f t="shared" si="145"/>
        <v>6070</v>
      </c>
      <c r="AI887" s="30">
        <f t="shared" si="146"/>
        <v>3035</v>
      </c>
      <c r="AK887" s="30">
        <f t="shared" si="147"/>
        <v>27.527420624508004</v>
      </c>
      <c r="AL887" s="30">
        <f t="shared" si="148"/>
        <v>9.1876892028254282</v>
      </c>
      <c r="AM887" s="30">
        <f t="shared" si="149"/>
        <v>9</v>
      </c>
      <c r="AO887" s="30">
        <f t="shared" si="150"/>
        <v>104907</v>
      </c>
      <c r="AP887" s="30">
        <f t="shared" si="151"/>
        <v>5017</v>
      </c>
      <c r="AQ887" s="30">
        <f t="shared" si="152"/>
        <v>2259</v>
      </c>
    </row>
    <row r="888" spans="29:43" x14ac:dyDescent="0.15">
      <c r="AC888" s="30">
        <v>17</v>
      </c>
      <c r="AD888" s="30">
        <v>17</v>
      </c>
      <c r="AE888" s="30">
        <v>1</v>
      </c>
      <c r="AF888" s="30">
        <v>3</v>
      </c>
      <c r="AG888" s="30">
        <f t="shared" si="144"/>
        <v>18240</v>
      </c>
      <c r="AH888" s="30">
        <f t="shared" si="145"/>
        <v>6080</v>
      </c>
      <c r="AI888" s="30">
        <f t="shared" si="146"/>
        <v>3040</v>
      </c>
      <c r="AK888" s="30">
        <f t="shared" si="147"/>
        <v>27.455378173253074</v>
      </c>
      <c r="AL888" s="30">
        <f t="shared" si="148"/>
        <v>9.2261001517450687</v>
      </c>
      <c r="AM888" s="30">
        <f t="shared" si="149"/>
        <v>9</v>
      </c>
      <c r="AO888" s="30">
        <f t="shared" si="150"/>
        <v>104907</v>
      </c>
      <c r="AP888" s="30">
        <f t="shared" si="151"/>
        <v>5017</v>
      </c>
      <c r="AQ888" s="30">
        <f t="shared" si="152"/>
        <v>2259</v>
      </c>
    </row>
    <row r="889" spans="29:43" x14ac:dyDescent="0.15">
      <c r="AC889" s="30">
        <v>17</v>
      </c>
      <c r="AD889" s="30">
        <v>17</v>
      </c>
      <c r="AE889" s="30">
        <v>1</v>
      </c>
      <c r="AF889" s="30">
        <v>4</v>
      </c>
      <c r="AG889" s="30">
        <f t="shared" si="144"/>
        <v>18270</v>
      </c>
      <c r="AH889" s="30">
        <f t="shared" si="145"/>
        <v>6090</v>
      </c>
      <c r="AI889" s="30">
        <f t="shared" si="146"/>
        <v>3045</v>
      </c>
      <c r="AK889" s="30">
        <f t="shared" si="147"/>
        <v>27.383711824588879</v>
      </c>
      <c r="AL889" s="30">
        <f t="shared" si="148"/>
        <v>9.264705882352942</v>
      </c>
      <c r="AM889" s="30">
        <f t="shared" si="149"/>
        <v>9</v>
      </c>
      <c r="AO889" s="30">
        <f t="shared" si="150"/>
        <v>104907</v>
      </c>
      <c r="AP889" s="30">
        <f t="shared" si="151"/>
        <v>5017</v>
      </c>
      <c r="AQ889" s="30">
        <f t="shared" si="152"/>
        <v>2259</v>
      </c>
    </row>
    <row r="890" spans="29:43" x14ac:dyDescent="0.15">
      <c r="AC890" s="30">
        <v>17</v>
      </c>
      <c r="AD890" s="30">
        <v>17</v>
      </c>
      <c r="AE890" s="30">
        <v>1</v>
      </c>
      <c r="AF890" s="30">
        <v>5</v>
      </c>
      <c r="AG890" s="30">
        <f t="shared" si="144"/>
        <v>18300</v>
      </c>
      <c r="AH890" s="30">
        <f t="shared" si="145"/>
        <v>6100</v>
      </c>
      <c r="AI890" s="30">
        <f t="shared" si="146"/>
        <v>3050</v>
      </c>
      <c r="AK890" s="30">
        <f t="shared" si="147"/>
        <v>27.312418640978912</v>
      </c>
      <c r="AL890" s="30">
        <f t="shared" si="148"/>
        <v>9.3035078800203355</v>
      </c>
      <c r="AM890" s="30">
        <f t="shared" si="149"/>
        <v>9</v>
      </c>
      <c r="AO890" s="30">
        <f t="shared" si="150"/>
        <v>104907</v>
      </c>
      <c r="AP890" s="30">
        <f t="shared" si="151"/>
        <v>5017</v>
      </c>
      <c r="AQ890" s="30">
        <f t="shared" si="152"/>
        <v>2259</v>
      </c>
    </row>
    <row r="891" spans="29:43" x14ac:dyDescent="0.15">
      <c r="AC891" s="30">
        <v>17</v>
      </c>
      <c r="AD891" s="30">
        <v>17</v>
      </c>
      <c r="AE891" s="30">
        <v>1</v>
      </c>
      <c r="AF891" s="30">
        <v>6</v>
      </c>
      <c r="AG891" s="30">
        <f t="shared" si="144"/>
        <v>18330</v>
      </c>
      <c r="AH891" s="30">
        <f t="shared" si="145"/>
        <v>6110</v>
      </c>
      <c r="AI891" s="30">
        <f t="shared" si="146"/>
        <v>3055</v>
      </c>
      <c r="AK891" s="30">
        <f t="shared" si="147"/>
        <v>27.241495715398599</v>
      </c>
      <c r="AL891" s="30">
        <f t="shared" si="148"/>
        <v>9.3425076452599392</v>
      </c>
      <c r="AM891" s="30">
        <f t="shared" si="149"/>
        <v>9</v>
      </c>
      <c r="AO891" s="30">
        <f t="shared" si="150"/>
        <v>104907</v>
      </c>
      <c r="AP891" s="30">
        <f t="shared" si="151"/>
        <v>5017</v>
      </c>
      <c r="AQ891" s="30">
        <f t="shared" si="152"/>
        <v>2259</v>
      </c>
    </row>
    <row r="892" spans="29:43" x14ac:dyDescent="0.15">
      <c r="AC892" s="30">
        <v>17</v>
      </c>
      <c r="AD892" s="30">
        <v>17</v>
      </c>
      <c r="AE892" s="30">
        <v>1</v>
      </c>
      <c r="AF892" s="30">
        <v>7</v>
      </c>
      <c r="AG892" s="30">
        <f t="shared" si="144"/>
        <v>18360</v>
      </c>
      <c r="AH892" s="30">
        <f t="shared" si="145"/>
        <v>6120</v>
      </c>
      <c r="AI892" s="30">
        <f t="shared" si="146"/>
        <v>3060</v>
      </c>
      <c r="AK892" s="30">
        <f t="shared" si="147"/>
        <v>27.17094017094017</v>
      </c>
      <c r="AL892" s="30">
        <f t="shared" si="148"/>
        <v>9.3817066939192646</v>
      </c>
      <c r="AM892" s="30">
        <f t="shared" si="149"/>
        <v>9</v>
      </c>
      <c r="AO892" s="30">
        <f t="shared" si="150"/>
        <v>104907</v>
      </c>
      <c r="AP892" s="30">
        <f t="shared" si="151"/>
        <v>5017</v>
      </c>
      <c r="AQ892" s="30">
        <f t="shared" si="152"/>
        <v>2259</v>
      </c>
    </row>
    <row r="893" spans="29:43" x14ac:dyDescent="0.15">
      <c r="AC893" s="30">
        <v>17</v>
      </c>
      <c r="AD893" s="30">
        <v>17</v>
      </c>
      <c r="AE893" s="30">
        <v>1</v>
      </c>
      <c r="AF893" s="30">
        <v>8</v>
      </c>
      <c r="AG893" s="30">
        <f t="shared" si="144"/>
        <v>18390</v>
      </c>
      <c r="AH893" s="30">
        <f t="shared" si="145"/>
        <v>6130</v>
      </c>
      <c r="AI893" s="30">
        <f t="shared" si="146"/>
        <v>3065</v>
      </c>
      <c r="AK893" s="30">
        <f t="shared" si="147"/>
        <v>27.100749160423664</v>
      </c>
      <c r="AL893" s="30">
        <f t="shared" si="148"/>
        <v>9.4211065573770494</v>
      </c>
      <c r="AM893" s="30">
        <f t="shared" si="149"/>
        <v>9</v>
      </c>
      <c r="AO893" s="30">
        <f t="shared" si="150"/>
        <v>104907</v>
      </c>
      <c r="AP893" s="30">
        <f t="shared" si="151"/>
        <v>5017</v>
      </c>
      <c r="AQ893" s="30">
        <f t="shared" si="152"/>
        <v>2259</v>
      </c>
    </row>
    <row r="894" spans="29:43" x14ac:dyDescent="0.15">
      <c r="AC894" s="30">
        <v>17</v>
      </c>
      <c r="AD894" s="30">
        <v>17</v>
      </c>
      <c r="AE894" s="30">
        <v>1</v>
      </c>
      <c r="AF894" s="30">
        <v>9</v>
      </c>
      <c r="AG894" s="30">
        <f t="shared" si="144"/>
        <v>18420</v>
      </c>
      <c r="AH894" s="30">
        <f t="shared" si="145"/>
        <v>6140</v>
      </c>
      <c r="AI894" s="30">
        <f t="shared" si="146"/>
        <v>3070</v>
      </c>
      <c r="AK894" s="30">
        <f t="shared" si="147"/>
        <v>27.030919866013914</v>
      </c>
      <c r="AL894" s="30">
        <f t="shared" si="148"/>
        <v>9.4607087827426817</v>
      </c>
      <c r="AM894" s="30">
        <f t="shared" si="149"/>
        <v>9</v>
      </c>
      <c r="AO894" s="30">
        <f t="shared" si="150"/>
        <v>104907</v>
      </c>
      <c r="AP894" s="30">
        <f t="shared" si="151"/>
        <v>5017</v>
      </c>
      <c r="AQ894" s="30">
        <f t="shared" si="152"/>
        <v>2259</v>
      </c>
    </row>
    <row r="895" spans="29:43" x14ac:dyDescent="0.15">
      <c r="AC895" s="30">
        <v>17</v>
      </c>
      <c r="AD895" s="30">
        <v>17</v>
      </c>
      <c r="AE895" s="30">
        <v>1</v>
      </c>
      <c r="AF895" s="30">
        <v>10</v>
      </c>
      <c r="AG895" s="30">
        <f t="shared" si="144"/>
        <v>18450</v>
      </c>
      <c r="AH895" s="30">
        <f t="shared" si="145"/>
        <v>6150</v>
      </c>
      <c r="AI895" s="30">
        <f t="shared" si="146"/>
        <v>3075</v>
      </c>
      <c r="AK895" s="30">
        <f t="shared" si="147"/>
        <v>26.961449498843486</v>
      </c>
      <c r="AL895" s="30">
        <f t="shared" si="148"/>
        <v>9.5005149330587031</v>
      </c>
      <c r="AM895" s="30">
        <f t="shared" si="149"/>
        <v>9</v>
      </c>
      <c r="AO895" s="30">
        <f t="shared" si="150"/>
        <v>104907</v>
      </c>
      <c r="AP895" s="30">
        <f t="shared" si="151"/>
        <v>5017</v>
      </c>
      <c r="AQ895" s="30">
        <f t="shared" si="152"/>
        <v>2259</v>
      </c>
    </row>
    <row r="896" spans="29:43" x14ac:dyDescent="0.15">
      <c r="AC896" s="30">
        <v>17</v>
      </c>
      <c r="AD896" s="30">
        <v>17</v>
      </c>
      <c r="AE896" s="30">
        <v>2</v>
      </c>
      <c r="AF896" s="30">
        <v>0</v>
      </c>
      <c r="AG896" s="30">
        <f t="shared" si="144"/>
        <v>25170</v>
      </c>
      <c r="AH896" s="30">
        <f t="shared" si="145"/>
        <v>8390</v>
      </c>
      <c r="AI896" s="30">
        <f t="shared" si="146"/>
        <v>4195</v>
      </c>
      <c r="AK896" s="30">
        <f t="shared" si="147"/>
        <v>17.11091175990866</v>
      </c>
      <c r="AL896" s="30">
        <f t="shared" si="148"/>
        <v>30.62043795620438</v>
      </c>
      <c r="AM896" s="30">
        <f t="shared" si="149"/>
        <v>9</v>
      </c>
      <c r="AO896" s="30">
        <f t="shared" si="150"/>
        <v>104907</v>
      </c>
      <c r="AP896" s="30">
        <f t="shared" si="151"/>
        <v>5017</v>
      </c>
      <c r="AQ896" s="30">
        <f t="shared" si="152"/>
        <v>2259</v>
      </c>
    </row>
    <row r="897" spans="29:43" x14ac:dyDescent="0.15">
      <c r="AC897" s="30">
        <v>17</v>
      </c>
      <c r="AD897" s="30">
        <v>17</v>
      </c>
      <c r="AE897" s="30">
        <v>2</v>
      </c>
      <c r="AF897" s="30">
        <v>1</v>
      </c>
      <c r="AG897" s="30">
        <f t="shared" si="144"/>
        <v>25230</v>
      </c>
      <c r="AH897" s="30">
        <f t="shared" si="145"/>
        <v>8410</v>
      </c>
      <c r="AI897" s="30">
        <f t="shared" si="146"/>
        <v>4205</v>
      </c>
      <c r="AK897" s="30">
        <f t="shared" si="147"/>
        <v>17.05527556494879</v>
      </c>
      <c r="AL897" s="30">
        <f t="shared" si="148"/>
        <v>31.071428571428573</v>
      </c>
      <c r="AM897" s="30">
        <f t="shared" si="149"/>
        <v>9</v>
      </c>
      <c r="AO897" s="30">
        <f t="shared" si="150"/>
        <v>104907</v>
      </c>
      <c r="AP897" s="30">
        <f t="shared" si="151"/>
        <v>5017</v>
      </c>
      <c r="AQ897" s="30">
        <f t="shared" si="152"/>
        <v>2259</v>
      </c>
    </row>
    <row r="898" spans="29:43" x14ac:dyDescent="0.15">
      <c r="AC898" s="30">
        <v>17</v>
      </c>
      <c r="AD898" s="30">
        <v>17</v>
      </c>
      <c r="AE898" s="30">
        <v>2</v>
      </c>
      <c r="AF898" s="30">
        <v>2</v>
      </c>
      <c r="AG898" s="30">
        <f t="shared" si="144"/>
        <v>25290</v>
      </c>
      <c r="AH898" s="30">
        <f t="shared" si="145"/>
        <v>8430</v>
      </c>
      <c r="AI898" s="30">
        <f t="shared" si="146"/>
        <v>4215</v>
      </c>
      <c r="AK898" s="30">
        <f t="shared" si="147"/>
        <v>17</v>
      </c>
      <c r="AL898" s="30">
        <f t="shared" si="148"/>
        <v>31.533665835411473</v>
      </c>
      <c r="AM898" s="30">
        <f t="shared" si="149"/>
        <v>9</v>
      </c>
      <c r="AO898" s="30">
        <f t="shared" si="150"/>
        <v>104907</v>
      </c>
      <c r="AP898" s="30">
        <f t="shared" si="151"/>
        <v>5017</v>
      </c>
      <c r="AQ898" s="30">
        <f t="shared" si="152"/>
        <v>2259</v>
      </c>
    </row>
    <row r="899" spans="29:43" x14ac:dyDescent="0.15">
      <c r="AC899" s="30">
        <v>17</v>
      </c>
      <c r="AD899" s="30">
        <v>17</v>
      </c>
      <c r="AE899" s="30">
        <v>2</v>
      </c>
      <c r="AF899" s="30">
        <v>3</v>
      </c>
      <c r="AG899" s="30">
        <f t="shared" si="144"/>
        <v>25350</v>
      </c>
      <c r="AH899" s="30">
        <f t="shared" si="145"/>
        <v>8450</v>
      </c>
      <c r="AI899" s="30">
        <f t="shared" si="146"/>
        <v>4225</v>
      </c>
      <c r="AK899" s="30">
        <f t="shared" si="147"/>
        <v>16.945081570020999</v>
      </c>
      <c r="AL899" s="30">
        <f t="shared" si="148"/>
        <v>32.007575757575758</v>
      </c>
      <c r="AM899" s="30">
        <f t="shared" si="149"/>
        <v>9</v>
      </c>
      <c r="AO899" s="30">
        <f t="shared" si="150"/>
        <v>104907</v>
      </c>
      <c r="AP899" s="30">
        <f t="shared" si="151"/>
        <v>5017</v>
      </c>
      <c r="AQ899" s="30">
        <f t="shared" si="152"/>
        <v>2259</v>
      </c>
    </row>
    <row r="900" spans="29:43" x14ac:dyDescent="0.15">
      <c r="AC900" s="30">
        <v>17</v>
      </c>
      <c r="AD900" s="30">
        <v>17</v>
      </c>
      <c r="AE900" s="30">
        <v>2</v>
      </c>
      <c r="AF900" s="30">
        <v>4</v>
      </c>
      <c r="AG900" s="30">
        <f t="shared" si="144"/>
        <v>25410</v>
      </c>
      <c r="AH900" s="30">
        <f t="shared" si="145"/>
        <v>8470</v>
      </c>
      <c r="AI900" s="30">
        <f t="shared" si="146"/>
        <v>4235</v>
      </c>
      <c r="AK900" s="30">
        <f t="shared" si="147"/>
        <v>16.890516824987923</v>
      </c>
      <c r="AL900" s="30">
        <f t="shared" si="148"/>
        <v>32.493606138107417</v>
      </c>
      <c r="AM900" s="30">
        <f t="shared" si="149"/>
        <v>9</v>
      </c>
      <c r="AO900" s="30">
        <f t="shared" si="150"/>
        <v>104907</v>
      </c>
      <c r="AP900" s="30">
        <f t="shared" si="151"/>
        <v>5017</v>
      </c>
      <c r="AQ900" s="30">
        <f t="shared" si="152"/>
        <v>2259</v>
      </c>
    </row>
    <row r="901" spans="29:43" x14ac:dyDescent="0.15">
      <c r="AC901" s="30">
        <v>17</v>
      </c>
      <c r="AD901" s="30">
        <v>17</v>
      </c>
      <c r="AE901" s="30">
        <v>2</v>
      </c>
      <c r="AF901" s="30">
        <v>5</v>
      </c>
      <c r="AG901" s="30">
        <f t="shared" si="144"/>
        <v>25470</v>
      </c>
      <c r="AH901" s="30">
        <f t="shared" si="145"/>
        <v>8490</v>
      </c>
      <c r="AI901" s="30">
        <f t="shared" si="146"/>
        <v>4245</v>
      </c>
      <c r="AK901" s="30">
        <f t="shared" si="147"/>
        <v>16.836302359171881</v>
      </c>
      <c r="AL901" s="30">
        <f t="shared" si="148"/>
        <v>32.99222797927461</v>
      </c>
      <c r="AM901" s="30">
        <f t="shared" si="149"/>
        <v>9</v>
      </c>
      <c r="AO901" s="30">
        <f t="shared" si="150"/>
        <v>104907</v>
      </c>
      <c r="AP901" s="30">
        <f t="shared" si="151"/>
        <v>5017</v>
      </c>
      <c r="AQ901" s="30">
        <f t="shared" si="152"/>
        <v>2259</v>
      </c>
    </row>
    <row r="902" spans="29:43" x14ac:dyDescent="0.15">
      <c r="AC902" s="30">
        <v>17</v>
      </c>
      <c r="AD902" s="30">
        <v>17</v>
      </c>
      <c r="AE902" s="30">
        <v>2</v>
      </c>
      <c r="AF902" s="30">
        <v>6</v>
      </c>
      <c r="AG902" s="30">
        <f t="shared" ref="AG902:AG965" si="153">1020+180*AC902+7050+AE902*(AD902*420-120)+AE902*AF902*30</f>
        <v>25530</v>
      </c>
      <c r="AH902" s="30">
        <f t="shared" ref="AH902:AH965" si="154">340+60*AC902+2350+AE902*(AD902*140-40)+AE902*AF902*10</f>
        <v>8510</v>
      </c>
      <c r="AI902" s="30">
        <f t="shared" ref="AI902:AI965" si="155">170+30*AC902+1175+AE902*(AD902*70-20)+AE902*AF902*5</f>
        <v>4255</v>
      </c>
      <c r="AK902" s="30">
        <f t="shared" ref="AK902:AK965" si="156">VLOOKUP(IF(MOD(AC902,2)=0,AC902/2,(AC902+1)/2),B:F,5,FALSE)/(AH902-VLOOKUP(IF(MOD(AC902,2)=0,AC902/2,(AC902+1)/2),B:F,4,FALSE))</f>
        <v>16.782434810430331</v>
      </c>
      <c r="AL902" s="30">
        <f t="shared" ref="AL902:AL965" si="157">AG902/(VLOOKUP(IF(MOD(AC902,2)=0,AC902/2,(AC902+1)/2),B:F,3,FALSE)-AI902)</f>
        <v>33.503937007874015</v>
      </c>
      <c r="AM902" s="30">
        <f t="shared" ref="AM902:AM965" si="158">IF(MOD(AC902,2)=0,AC902/2,(AC902+1)/2)</f>
        <v>9</v>
      </c>
      <c r="AO902" s="30">
        <f t="shared" ref="AO902:AO965" si="159">VLOOKUP(IF(MOD(AC902,2)=0,AC902/2,(AC902+1)/2),B:F,5,FALSE)</f>
        <v>104907</v>
      </c>
      <c r="AP902" s="30">
        <f t="shared" ref="AP902:AP965" si="160">VLOOKUP(IF(MOD(AC902,2)=0,AC902/2,(AC902+1)/2),B:E,3,FALSE)</f>
        <v>5017</v>
      </c>
      <c r="AQ902" s="30">
        <f t="shared" ref="AQ902:AQ965" si="161">VLOOKUP(IF(MOD(AC902,2)=0,AC902/2,(AC902+1)/2),B:F,4,FALSE)</f>
        <v>2259</v>
      </c>
    </row>
    <row r="903" spans="29:43" x14ac:dyDescent="0.15">
      <c r="AC903" s="30">
        <v>17</v>
      </c>
      <c r="AD903" s="30">
        <v>17</v>
      </c>
      <c r="AE903" s="30">
        <v>2</v>
      </c>
      <c r="AF903" s="30">
        <v>7</v>
      </c>
      <c r="AG903" s="30">
        <f t="shared" si="153"/>
        <v>25590</v>
      </c>
      <c r="AH903" s="30">
        <f t="shared" si="154"/>
        <v>8530</v>
      </c>
      <c r="AI903" s="30">
        <f t="shared" si="155"/>
        <v>4265</v>
      </c>
      <c r="AK903" s="30">
        <f t="shared" si="156"/>
        <v>16.728910859512041</v>
      </c>
      <c r="AL903" s="30">
        <f t="shared" si="157"/>
        <v>34.029255319148938</v>
      </c>
      <c r="AM903" s="30">
        <f t="shared" si="158"/>
        <v>9</v>
      </c>
      <c r="AO903" s="30">
        <f t="shared" si="159"/>
        <v>104907</v>
      </c>
      <c r="AP903" s="30">
        <f t="shared" si="160"/>
        <v>5017</v>
      </c>
      <c r="AQ903" s="30">
        <f t="shared" si="161"/>
        <v>2259</v>
      </c>
    </row>
    <row r="904" spans="29:43" x14ac:dyDescent="0.15">
      <c r="AC904" s="30">
        <v>17</v>
      </c>
      <c r="AD904" s="30">
        <v>17</v>
      </c>
      <c r="AE904" s="30">
        <v>2</v>
      </c>
      <c r="AF904" s="30">
        <v>8</v>
      </c>
      <c r="AG904" s="30">
        <f t="shared" si="153"/>
        <v>25650</v>
      </c>
      <c r="AH904" s="30">
        <f t="shared" si="154"/>
        <v>8550</v>
      </c>
      <c r="AI904" s="30">
        <f t="shared" si="155"/>
        <v>4275</v>
      </c>
      <c r="AK904" s="30">
        <f t="shared" si="156"/>
        <v>16.675727229375298</v>
      </c>
      <c r="AL904" s="30">
        <f t="shared" si="157"/>
        <v>34.568733153638817</v>
      </c>
      <c r="AM904" s="30">
        <f t="shared" si="158"/>
        <v>9</v>
      </c>
      <c r="AO904" s="30">
        <f t="shared" si="159"/>
        <v>104907</v>
      </c>
      <c r="AP904" s="30">
        <f t="shared" si="160"/>
        <v>5017</v>
      </c>
      <c r="AQ904" s="30">
        <f t="shared" si="161"/>
        <v>2259</v>
      </c>
    </row>
    <row r="905" spans="29:43" x14ac:dyDescent="0.15">
      <c r="AC905" s="30">
        <v>17</v>
      </c>
      <c r="AD905" s="30">
        <v>17</v>
      </c>
      <c r="AE905" s="30">
        <v>2</v>
      </c>
      <c r="AF905" s="30">
        <v>9</v>
      </c>
      <c r="AG905" s="30">
        <f t="shared" si="153"/>
        <v>25710</v>
      </c>
      <c r="AH905" s="30">
        <f t="shared" si="154"/>
        <v>8570</v>
      </c>
      <c r="AI905" s="30">
        <f t="shared" si="155"/>
        <v>4285</v>
      </c>
      <c r="AK905" s="30">
        <f t="shared" si="156"/>
        <v>16.622880684519092</v>
      </c>
      <c r="AL905" s="30">
        <f t="shared" si="157"/>
        <v>35.122950819672134</v>
      </c>
      <c r="AM905" s="30">
        <f t="shared" si="158"/>
        <v>9</v>
      </c>
      <c r="AO905" s="30">
        <f t="shared" si="159"/>
        <v>104907</v>
      </c>
      <c r="AP905" s="30">
        <f t="shared" si="160"/>
        <v>5017</v>
      </c>
      <c r="AQ905" s="30">
        <f t="shared" si="161"/>
        <v>2259</v>
      </c>
    </row>
    <row r="906" spans="29:43" x14ac:dyDescent="0.15">
      <c r="AC906" s="30">
        <v>17</v>
      </c>
      <c r="AD906" s="30">
        <v>17</v>
      </c>
      <c r="AE906" s="30">
        <v>2</v>
      </c>
      <c r="AF906" s="30">
        <v>10</v>
      </c>
      <c r="AG906" s="30">
        <f t="shared" si="153"/>
        <v>25770</v>
      </c>
      <c r="AH906" s="30">
        <f t="shared" si="154"/>
        <v>8590</v>
      </c>
      <c r="AI906" s="30">
        <f t="shared" si="155"/>
        <v>4295</v>
      </c>
      <c r="AK906" s="30">
        <f t="shared" si="156"/>
        <v>16.570368030326964</v>
      </c>
      <c r="AL906" s="30">
        <f t="shared" si="157"/>
        <v>35.692520775623265</v>
      </c>
      <c r="AM906" s="30">
        <f t="shared" si="158"/>
        <v>9</v>
      </c>
      <c r="AO906" s="30">
        <f t="shared" si="159"/>
        <v>104907</v>
      </c>
      <c r="AP906" s="30">
        <f t="shared" si="160"/>
        <v>5017</v>
      </c>
      <c r="AQ906" s="30">
        <f t="shared" si="161"/>
        <v>2259</v>
      </c>
    </row>
    <row r="907" spans="29:43" x14ac:dyDescent="0.15">
      <c r="AC907" s="30">
        <v>17</v>
      </c>
      <c r="AD907" s="30">
        <v>17</v>
      </c>
      <c r="AE907" s="30">
        <v>3</v>
      </c>
      <c r="AF907" s="30">
        <v>0</v>
      </c>
      <c r="AG907" s="30">
        <f t="shared" si="153"/>
        <v>32190</v>
      </c>
      <c r="AH907" s="30">
        <f t="shared" si="154"/>
        <v>10730</v>
      </c>
      <c r="AI907" s="30">
        <f t="shared" si="155"/>
        <v>5365</v>
      </c>
      <c r="AK907" s="30">
        <f t="shared" si="156"/>
        <v>12.384252154409161</v>
      </c>
      <c r="AL907" s="30">
        <f t="shared" si="157"/>
        <v>-92.5</v>
      </c>
      <c r="AM907" s="30">
        <f t="shared" si="158"/>
        <v>9</v>
      </c>
      <c r="AO907" s="30">
        <f t="shared" si="159"/>
        <v>104907</v>
      </c>
      <c r="AP907" s="30">
        <f t="shared" si="160"/>
        <v>5017</v>
      </c>
      <c r="AQ907" s="30">
        <f t="shared" si="161"/>
        <v>2259</v>
      </c>
    </row>
    <row r="908" spans="29:43" x14ac:dyDescent="0.15">
      <c r="AC908" s="30">
        <v>17</v>
      </c>
      <c r="AD908" s="30">
        <v>17</v>
      </c>
      <c r="AE908" s="30">
        <v>3</v>
      </c>
      <c r="AF908" s="30">
        <v>1</v>
      </c>
      <c r="AG908" s="30">
        <f t="shared" si="153"/>
        <v>32280</v>
      </c>
      <c r="AH908" s="30">
        <f t="shared" si="154"/>
        <v>10760</v>
      </c>
      <c r="AI908" s="30">
        <f t="shared" si="155"/>
        <v>5380</v>
      </c>
      <c r="AK908" s="30">
        <f t="shared" si="156"/>
        <v>12.340548170803435</v>
      </c>
      <c r="AL908" s="30">
        <f t="shared" si="157"/>
        <v>-88.925619834710744</v>
      </c>
      <c r="AM908" s="30">
        <f t="shared" si="158"/>
        <v>9</v>
      </c>
      <c r="AO908" s="30">
        <f t="shared" si="159"/>
        <v>104907</v>
      </c>
      <c r="AP908" s="30">
        <f t="shared" si="160"/>
        <v>5017</v>
      </c>
      <c r="AQ908" s="30">
        <f t="shared" si="161"/>
        <v>2259</v>
      </c>
    </row>
    <row r="909" spans="29:43" x14ac:dyDescent="0.15">
      <c r="AC909" s="30">
        <v>17</v>
      </c>
      <c r="AD909" s="30">
        <v>17</v>
      </c>
      <c r="AE909" s="30">
        <v>3</v>
      </c>
      <c r="AF909" s="30">
        <v>2</v>
      </c>
      <c r="AG909" s="30">
        <f t="shared" si="153"/>
        <v>32370</v>
      </c>
      <c r="AH909" s="30">
        <f t="shared" si="154"/>
        <v>10790</v>
      </c>
      <c r="AI909" s="30">
        <f t="shared" si="155"/>
        <v>5395</v>
      </c>
      <c r="AK909" s="30">
        <f t="shared" si="156"/>
        <v>12.297151564881021</v>
      </c>
      <c r="AL909" s="30">
        <f t="shared" si="157"/>
        <v>-85.634920634920633</v>
      </c>
      <c r="AM909" s="30">
        <f t="shared" si="158"/>
        <v>9</v>
      </c>
      <c r="AO909" s="30">
        <f t="shared" si="159"/>
        <v>104907</v>
      </c>
      <c r="AP909" s="30">
        <f t="shared" si="160"/>
        <v>5017</v>
      </c>
      <c r="AQ909" s="30">
        <f t="shared" si="161"/>
        <v>2259</v>
      </c>
    </row>
    <row r="910" spans="29:43" x14ac:dyDescent="0.15">
      <c r="AC910" s="30">
        <v>17</v>
      </c>
      <c r="AD910" s="30">
        <v>17</v>
      </c>
      <c r="AE910" s="30">
        <v>3</v>
      </c>
      <c r="AF910" s="30">
        <v>3</v>
      </c>
      <c r="AG910" s="30">
        <f t="shared" si="153"/>
        <v>32460</v>
      </c>
      <c r="AH910" s="30">
        <f t="shared" si="154"/>
        <v>10820</v>
      </c>
      <c r="AI910" s="30">
        <f t="shared" si="155"/>
        <v>5410</v>
      </c>
      <c r="AK910" s="30">
        <f t="shared" si="156"/>
        <v>12.254059105244714</v>
      </c>
      <c r="AL910" s="30">
        <f t="shared" si="157"/>
        <v>-82.595419847328245</v>
      </c>
      <c r="AM910" s="30">
        <f t="shared" si="158"/>
        <v>9</v>
      </c>
      <c r="AO910" s="30">
        <f t="shared" si="159"/>
        <v>104907</v>
      </c>
      <c r="AP910" s="30">
        <f t="shared" si="160"/>
        <v>5017</v>
      </c>
      <c r="AQ910" s="30">
        <f t="shared" si="161"/>
        <v>2259</v>
      </c>
    </row>
    <row r="911" spans="29:43" x14ac:dyDescent="0.15">
      <c r="AC911" s="30">
        <v>17</v>
      </c>
      <c r="AD911" s="30">
        <v>17</v>
      </c>
      <c r="AE911" s="30">
        <v>3</v>
      </c>
      <c r="AF911" s="30">
        <v>4</v>
      </c>
      <c r="AG911" s="30">
        <f t="shared" si="153"/>
        <v>32550</v>
      </c>
      <c r="AH911" s="30">
        <f t="shared" si="154"/>
        <v>10850</v>
      </c>
      <c r="AI911" s="30">
        <f t="shared" si="155"/>
        <v>5425</v>
      </c>
      <c r="AK911" s="30">
        <f t="shared" si="156"/>
        <v>12.211267605633802</v>
      </c>
      <c r="AL911" s="30">
        <f t="shared" si="157"/>
        <v>-79.779411764705884</v>
      </c>
      <c r="AM911" s="30">
        <f t="shared" si="158"/>
        <v>9</v>
      </c>
      <c r="AO911" s="30">
        <f t="shared" si="159"/>
        <v>104907</v>
      </c>
      <c r="AP911" s="30">
        <f t="shared" si="160"/>
        <v>5017</v>
      </c>
      <c r="AQ911" s="30">
        <f t="shared" si="161"/>
        <v>2259</v>
      </c>
    </row>
    <row r="912" spans="29:43" x14ac:dyDescent="0.15">
      <c r="AC912" s="30">
        <v>17</v>
      </c>
      <c r="AD912" s="30">
        <v>17</v>
      </c>
      <c r="AE912" s="30">
        <v>3</v>
      </c>
      <c r="AF912" s="30">
        <v>5</v>
      </c>
      <c r="AG912" s="30">
        <f t="shared" si="153"/>
        <v>32640</v>
      </c>
      <c r="AH912" s="30">
        <f t="shared" si="154"/>
        <v>10880</v>
      </c>
      <c r="AI912" s="30">
        <f t="shared" si="155"/>
        <v>5440</v>
      </c>
      <c r="AK912" s="30">
        <f t="shared" si="156"/>
        <v>12.168773924138732</v>
      </c>
      <c r="AL912" s="30">
        <f t="shared" si="157"/>
        <v>-77.163120567375884</v>
      </c>
      <c r="AM912" s="30">
        <f t="shared" si="158"/>
        <v>9</v>
      </c>
      <c r="AO912" s="30">
        <f t="shared" si="159"/>
        <v>104907</v>
      </c>
      <c r="AP912" s="30">
        <f t="shared" si="160"/>
        <v>5017</v>
      </c>
      <c r="AQ912" s="30">
        <f t="shared" si="161"/>
        <v>2259</v>
      </c>
    </row>
    <row r="913" spans="29:43" x14ac:dyDescent="0.15">
      <c r="AC913" s="30">
        <v>17</v>
      </c>
      <c r="AD913" s="30">
        <v>17</v>
      </c>
      <c r="AE913" s="30">
        <v>3</v>
      </c>
      <c r="AF913" s="30">
        <v>6</v>
      </c>
      <c r="AG913" s="30">
        <f t="shared" si="153"/>
        <v>32730</v>
      </c>
      <c r="AH913" s="30">
        <f t="shared" si="154"/>
        <v>10910</v>
      </c>
      <c r="AI913" s="30">
        <f t="shared" si="155"/>
        <v>5455</v>
      </c>
      <c r="AK913" s="30">
        <f t="shared" si="156"/>
        <v>12.126574962432089</v>
      </c>
      <c r="AL913" s="30">
        <f t="shared" si="157"/>
        <v>-74.726027397260268</v>
      </c>
      <c r="AM913" s="30">
        <f t="shared" si="158"/>
        <v>9</v>
      </c>
      <c r="AO913" s="30">
        <f t="shared" si="159"/>
        <v>104907</v>
      </c>
      <c r="AP913" s="30">
        <f t="shared" si="160"/>
        <v>5017</v>
      </c>
      <c r="AQ913" s="30">
        <f t="shared" si="161"/>
        <v>2259</v>
      </c>
    </row>
    <row r="914" spans="29:43" x14ac:dyDescent="0.15">
      <c r="AC914" s="30">
        <v>17</v>
      </c>
      <c r="AD914" s="30">
        <v>17</v>
      </c>
      <c r="AE914" s="30">
        <v>3</v>
      </c>
      <c r="AF914" s="30">
        <v>7</v>
      </c>
      <c r="AG914" s="30">
        <f t="shared" si="153"/>
        <v>32820</v>
      </c>
      <c r="AH914" s="30">
        <f t="shared" si="154"/>
        <v>10940</v>
      </c>
      <c r="AI914" s="30">
        <f t="shared" si="155"/>
        <v>5470</v>
      </c>
      <c r="AK914" s="30">
        <f t="shared" si="156"/>
        <v>12.084667665015552</v>
      </c>
      <c r="AL914" s="30">
        <f t="shared" si="157"/>
        <v>-72.450331125827816</v>
      </c>
      <c r="AM914" s="30">
        <f t="shared" si="158"/>
        <v>9</v>
      </c>
      <c r="AO914" s="30">
        <f t="shared" si="159"/>
        <v>104907</v>
      </c>
      <c r="AP914" s="30">
        <f t="shared" si="160"/>
        <v>5017</v>
      </c>
      <c r="AQ914" s="30">
        <f t="shared" si="161"/>
        <v>2259</v>
      </c>
    </row>
    <row r="915" spans="29:43" x14ac:dyDescent="0.15">
      <c r="AC915" s="30">
        <v>17</v>
      </c>
      <c r="AD915" s="30">
        <v>17</v>
      </c>
      <c r="AE915" s="30">
        <v>3</v>
      </c>
      <c r="AF915" s="30">
        <v>8</v>
      </c>
      <c r="AG915" s="30">
        <f t="shared" si="153"/>
        <v>32910</v>
      </c>
      <c r="AH915" s="30">
        <f t="shared" si="154"/>
        <v>10970</v>
      </c>
      <c r="AI915" s="30">
        <f t="shared" si="155"/>
        <v>5485</v>
      </c>
      <c r="AK915" s="30">
        <f t="shared" si="156"/>
        <v>12.043049018482378</v>
      </c>
      <c r="AL915" s="30">
        <f t="shared" si="157"/>
        <v>-70.320512820512818</v>
      </c>
      <c r="AM915" s="30">
        <f t="shared" si="158"/>
        <v>9</v>
      </c>
      <c r="AO915" s="30">
        <f t="shared" si="159"/>
        <v>104907</v>
      </c>
      <c r="AP915" s="30">
        <f t="shared" si="160"/>
        <v>5017</v>
      </c>
      <c r="AQ915" s="30">
        <f t="shared" si="161"/>
        <v>2259</v>
      </c>
    </row>
    <row r="916" spans="29:43" x14ac:dyDescent="0.15">
      <c r="AC916" s="30">
        <v>17</v>
      </c>
      <c r="AD916" s="30">
        <v>17</v>
      </c>
      <c r="AE916" s="30">
        <v>3</v>
      </c>
      <c r="AF916" s="30">
        <v>9</v>
      </c>
      <c r="AG916" s="30">
        <f t="shared" si="153"/>
        <v>33000</v>
      </c>
      <c r="AH916" s="30">
        <f t="shared" si="154"/>
        <v>11000</v>
      </c>
      <c r="AI916" s="30">
        <f t="shared" si="155"/>
        <v>5500</v>
      </c>
      <c r="AK916" s="30">
        <f t="shared" si="156"/>
        <v>12.001716050795103</v>
      </c>
      <c r="AL916" s="30">
        <f t="shared" si="157"/>
        <v>-68.322981366459629</v>
      </c>
      <c r="AM916" s="30">
        <f t="shared" si="158"/>
        <v>9</v>
      </c>
      <c r="AO916" s="30">
        <f t="shared" si="159"/>
        <v>104907</v>
      </c>
      <c r="AP916" s="30">
        <f t="shared" si="160"/>
        <v>5017</v>
      </c>
      <c r="AQ916" s="30">
        <f t="shared" si="161"/>
        <v>2259</v>
      </c>
    </row>
    <row r="917" spans="29:43" x14ac:dyDescent="0.15">
      <c r="AC917" s="30">
        <v>17</v>
      </c>
      <c r="AD917" s="30">
        <v>17</v>
      </c>
      <c r="AE917" s="30">
        <v>3</v>
      </c>
      <c r="AF917" s="30">
        <v>10</v>
      </c>
      <c r="AG917" s="30">
        <f t="shared" si="153"/>
        <v>33090</v>
      </c>
      <c r="AH917" s="30">
        <f t="shared" si="154"/>
        <v>11030</v>
      </c>
      <c r="AI917" s="30">
        <f t="shared" si="155"/>
        <v>5515</v>
      </c>
      <c r="AK917" s="30">
        <f t="shared" si="156"/>
        <v>11.960665830578041</v>
      </c>
      <c r="AL917" s="30">
        <f t="shared" si="157"/>
        <v>-66.445783132530124</v>
      </c>
      <c r="AM917" s="30">
        <f t="shared" si="158"/>
        <v>9</v>
      </c>
      <c r="AO917" s="30">
        <f t="shared" si="159"/>
        <v>104907</v>
      </c>
      <c r="AP917" s="30">
        <f t="shared" si="160"/>
        <v>5017</v>
      </c>
      <c r="AQ917" s="30">
        <f t="shared" si="161"/>
        <v>2259</v>
      </c>
    </row>
    <row r="918" spans="29:43" x14ac:dyDescent="0.15">
      <c r="AC918" s="30">
        <v>17</v>
      </c>
      <c r="AD918" s="30">
        <v>17</v>
      </c>
      <c r="AE918" s="30">
        <v>4</v>
      </c>
      <c r="AF918" s="30">
        <v>0</v>
      </c>
      <c r="AG918" s="30">
        <f t="shared" si="153"/>
        <v>39210</v>
      </c>
      <c r="AH918" s="30">
        <f t="shared" si="154"/>
        <v>13070</v>
      </c>
      <c r="AI918" s="30">
        <f t="shared" si="155"/>
        <v>6535</v>
      </c>
      <c r="AK918" s="30">
        <f t="shared" si="156"/>
        <v>9.7037276847655161</v>
      </c>
      <c r="AL918" s="30">
        <f t="shared" si="157"/>
        <v>-25.830039525691699</v>
      </c>
      <c r="AM918" s="30">
        <f t="shared" si="158"/>
        <v>9</v>
      </c>
      <c r="AO918" s="30">
        <f t="shared" si="159"/>
        <v>104907</v>
      </c>
      <c r="AP918" s="30">
        <f t="shared" si="160"/>
        <v>5017</v>
      </c>
      <c r="AQ918" s="30">
        <f t="shared" si="161"/>
        <v>2259</v>
      </c>
    </row>
    <row r="919" spans="29:43" x14ac:dyDescent="0.15">
      <c r="AC919" s="30">
        <v>17</v>
      </c>
      <c r="AD919" s="30">
        <v>17</v>
      </c>
      <c r="AE919" s="30">
        <v>4</v>
      </c>
      <c r="AF919" s="30">
        <v>1</v>
      </c>
      <c r="AG919" s="30">
        <f t="shared" si="153"/>
        <v>39330</v>
      </c>
      <c r="AH919" s="30">
        <f t="shared" si="154"/>
        <v>13110</v>
      </c>
      <c r="AI919" s="30">
        <f t="shared" si="155"/>
        <v>6555</v>
      </c>
      <c r="AK919" s="30">
        <f t="shared" si="156"/>
        <v>9.6679568703345318</v>
      </c>
      <c r="AL919" s="30">
        <f t="shared" si="157"/>
        <v>-25.572171651495449</v>
      </c>
      <c r="AM919" s="30">
        <f t="shared" si="158"/>
        <v>9</v>
      </c>
      <c r="AO919" s="30">
        <f t="shared" si="159"/>
        <v>104907</v>
      </c>
      <c r="AP919" s="30">
        <f t="shared" si="160"/>
        <v>5017</v>
      </c>
      <c r="AQ919" s="30">
        <f t="shared" si="161"/>
        <v>2259</v>
      </c>
    </row>
    <row r="920" spans="29:43" x14ac:dyDescent="0.15">
      <c r="AC920" s="30">
        <v>17</v>
      </c>
      <c r="AD920" s="30">
        <v>17</v>
      </c>
      <c r="AE920" s="30">
        <v>4</v>
      </c>
      <c r="AF920" s="30">
        <v>2</v>
      </c>
      <c r="AG920" s="30">
        <f t="shared" si="153"/>
        <v>39450</v>
      </c>
      <c r="AH920" s="30">
        <f t="shared" si="154"/>
        <v>13150</v>
      </c>
      <c r="AI920" s="30">
        <f t="shared" si="155"/>
        <v>6575</v>
      </c>
      <c r="AK920" s="30">
        <f t="shared" si="156"/>
        <v>9.6324488109448172</v>
      </c>
      <c r="AL920" s="30">
        <f t="shared" si="157"/>
        <v>-25.320924261874197</v>
      </c>
      <c r="AM920" s="30">
        <f t="shared" si="158"/>
        <v>9</v>
      </c>
      <c r="AO920" s="30">
        <f t="shared" si="159"/>
        <v>104907</v>
      </c>
      <c r="AP920" s="30">
        <f t="shared" si="160"/>
        <v>5017</v>
      </c>
      <c r="AQ920" s="30">
        <f t="shared" si="161"/>
        <v>2259</v>
      </c>
    </row>
    <row r="921" spans="29:43" x14ac:dyDescent="0.15">
      <c r="AC921" s="30">
        <v>17</v>
      </c>
      <c r="AD921" s="30">
        <v>17</v>
      </c>
      <c r="AE921" s="30">
        <v>4</v>
      </c>
      <c r="AF921" s="30">
        <v>3</v>
      </c>
      <c r="AG921" s="30">
        <f t="shared" si="153"/>
        <v>39570</v>
      </c>
      <c r="AH921" s="30">
        <f t="shared" si="154"/>
        <v>13190</v>
      </c>
      <c r="AI921" s="30">
        <f t="shared" si="155"/>
        <v>6595</v>
      </c>
      <c r="AK921" s="30">
        <f t="shared" si="156"/>
        <v>9.5972006220839816</v>
      </c>
      <c r="AL921" s="30">
        <f t="shared" si="157"/>
        <v>-25.076045627376427</v>
      </c>
      <c r="AM921" s="30">
        <f t="shared" si="158"/>
        <v>9</v>
      </c>
      <c r="AO921" s="30">
        <f t="shared" si="159"/>
        <v>104907</v>
      </c>
      <c r="AP921" s="30">
        <f t="shared" si="160"/>
        <v>5017</v>
      </c>
      <c r="AQ921" s="30">
        <f t="shared" si="161"/>
        <v>2259</v>
      </c>
    </row>
    <row r="922" spans="29:43" x14ac:dyDescent="0.15">
      <c r="AC922" s="30">
        <v>17</v>
      </c>
      <c r="AD922" s="30">
        <v>17</v>
      </c>
      <c r="AE922" s="30">
        <v>4</v>
      </c>
      <c r="AF922" s="30">
        <v>4</v>
      </c>
      <c r="AG922" s="30">
        <f t="shared" si="153"/>
        <v>39690</v>
      </c>
      <c r="AH922" s="30">
        <f t="shared" si="154"/>
        <v>13230</v>
      </c>
      <c r="AI922" s="30">
        <f t="shared" si="155"/>
        <v>6615</v>
      </c>
      <c r="AK922" s="30">
        <f t="shared" si="156"/>
        <v>9.5622094613070825</v>
      </c>
      <c r="AL922" s="30">
        <f t="shared" si="157"/>
        <v>-24.83729662077597</v>
      </c>
      <c r="AM922" s="30">
        <f t="shared" si="158"/>
        <v>9</v>
      </c>
      <c r="AO922" s="30">
        <f t="shared" si="159"/>
        <v>104907</v>
      </c>
      <c r="AP922" s="30">
        <f t="shared" si="160"/>
        <v>5017</v>
      </c>
      <c r="AQ922" s="30">
        <f t="shared" si="161"/>
        <v>2259</v>
      </c>
    </row>
    <row r="923" spans="29:43" x14ac:dyDescent="0.15">
      <c r="AC923" s="30">
        <v>17</v>
      </c>
      <c r="AD923" s="30">
        <v>17</v>
      </c>
      <c r="AE923" s="30">
        <v>4</v>
      </c>
      <c r="AF923" s="30">
        <v>5</v>
      </c>
      <c r="AG923" s="30">
        <f t="shared" si="153"/>
        <v>39810</v>
      </c>
      <c r="AH923" s="30">
        <f t="shared" si="154"/>
        <v>13270</v>
      </c>
      <c r="AI923" s="30">
        <f t="shared" si="155"/>
        <v>6635</v>
      </c>
      <c r="AK923" s="30">
        <f t="shared" si="156"/>
        <v>9.5274725274725274</v>
      </c>
      <c r="AL923" s="30">
        <f t="shared" si="157"/>
        <v>-24.604449938195302</v>
      </c>
      <c r="AM923" s="30">
        <f t="shared" si="158"/>
        <v>9</v>
      </c>
      <c r="AO923" s="30">
        <f t="shared" si="159"/>
        <v>104907</v>
      </c>
      <c r="AP923" s="30">
        <f t="shared" si="160"/>
        <v>5017</v>
      </c>
      <c r="AQ923" s="30">
        <f t="shared" si="161"/>
        <v>2259</v>
      </c>
    </row>
    <row r="924" spans="29:43" x14ac:dyDescent="0.15">
      <c r="AC924" s="30">
        <v>17</v>
      </c>
      <c r="AD924" s="30">
        <v>17</v>
      </c>
      <c r="AE924" s="30">
        <v>4</v>
      </c>
      <c r="AF924" s="30">
        <v>6</v>
      </c>
      <c r="AG924" s="30">
        <f t="shared" si="153"/>
        <v>39930</v>
      </c>
      <c r="AH924" s="30">
        <f t="shared" si="154"/>
        <v>13310</v>
      </c>
      <c r="AI924" s="30">
        <f t="shared" si="155"/>
        <v>6655</v>
      </c>
      <c r="AK924" s="30">
        <f t="shared" si="156"/>
        <v>9.4929870599945705</v>
      </c>
      <c r="AL924" s="30">
        <f t="shared" si="157"/>
        <v>-24.377289377289376</v>
      </c>
      <c r="AM924" s="30">
        <f t="shared" si="158"/>
        <v>9</v>
      </c>
      <c r="AO924" s="30">
        <f t="shared" si="159"/>
        <v>104907</v>
      </c>
      <c r="AP924" s="30">
        <f t="shared" si="160"/>
        <v>5017</v>
      </c>
      <c r="AQ924" s="30">
        <f t="shared" si="161"/>
        <v>2259</v>
      </c>
    </row>
    <row r="925" spans="29:43" x14ac:dyDescent="0.15">
      <c r="AC925" s="30">
        <v>17</v>
      </c>
      <c r="AD925" s="30">
        <v>17</v>
      </c>
      <c r="AE925" s="30">
        <v>4</v>
      </c>
      <c r="AF925" s="30">
        <v>7</v>
      </c>
      <c r="AG925" s="30">
        <f t="shared" si="153"/>
        <v>40050</v>
      </c>
      <c r="AH925" s="30">
        <f t="shared" si="154"/>
        <v>13350</v>
      </c>
      <c r="AI925" s="30">
        <f t="shared" si="155"/>
        <v>6675</v>
      </c>
      <c r="AK925" s="30">
        <f t="shared" si="156"/>
        <v>9.4587503381119831</v>
      </c>
      <c r="AL925" s="30">
        <f t="shared" si="157"/>
        <v>-24.155609167671894</v>
      </c>
      <c r="AM925" s="30">
        <f t="shared" si="158"/>
        <v>9</v>
      </c>
      <c r="AO925" s="30">
        <f t="shared" si="159"/>
        <v>104907</v>
      </c>
      <c r="AP925" s="30">
        <f t="shared" si="160"/>
        <v>5017</v>
      </c>
      <c r="AQ925" s="30">
        <f t="shared" si="161"/>
        <v>2259</v>
      </c>
    </row>
    <row r="926" spans="29:43" x14ac:dyDescent="0.15">
      <c r="AC926" s="30">
        <v>17</v>
      </c>
      <c r="AD926" s="30">
        <v>17</v>
      </c>
      <c r="AE926" s="30">
        <v>4</v>
      </c>
      <c r="AF926" s="30">
        <v>8</v>
      </c>
      <c r="AG926" s="30">
        <f t="shared" si="153"/>
        <v>40170</v>
      </c>
      <c r="AH926" s="30">
        <f t="shared" si="154"/>
        <v>13390</v>
      </c>
      <c r="AI926" s="30">
        <f t="shared" si="155"/>
        <v>6695</v>
      </c>
      <c r="AK926" s="30">
        <f t="shared" si="156"/>
        <v>9.4247596801724907</v>
      </c>
      <c r="AL926" s="30">
        <f t="shared" si="157"/>
        <v>-23.93921334922527</v>
      </c>
      <c r="AM926" s="30">
        <f t="shared" si="158"/>
        <v>9</v>
      </c>
      <c r="AO926" s="30">
        <f t="shared" si="159"/>
        <v>104907</v>
      </c>
      <c r="AP926" s="30">
        <f t="shared" si="160"/>
        <v>5017</v>
      </c>
      <c r="AQ926" s="30">
        <f t="shared" si="161"/>
        <v>2259</v>
      </c>
    </row>
    <row r="927" spans="29:43" x14ac:dyDescent="0.15">
      <c r="AC927" s="30">
        <v>17</v>
      </c>
      <c r="AD927" s="30">
        <v>17</v>
      </c>
      <c r="AE927" s="30">
        <v>4</v>
      </c>
      <c r="AF927" s="30">
        <v>9</v>
      </c>
      <c r="AG927" s="30">
        <f t="shared" si="153"/>
        <v>40290</v>
      </c>
      <c r="AH927" s="30">
        <f t="shared" si="154"/>
        <v>13430</v>
      </c>
      <c r="AI927" s="30">
        <f t="shared" si="155"/>
        <v>6715</v>
      </c>
      <c r="AK927" s="30">
        <f t="shared" si="156"/>
        <v>9.3910124429325936</v>
      </c>
      <c r="AL927" s="30">
        <f t="shared" si="157"/>
        <v>-23.727915194346291</v>
      </c>
      <c r="AM927" s="30">
        <f t="shared" si="158"/>
        <v>9</v>
      </c>
      <c r="AO927" s="30">
        <f t="shared" si="159"/>
        <v>104907</v>
      </c>
      <c r="AP927" s="30">
        <f t="shared" si="160"/>
        <v>5017</v>
      </c>
      <c r="AQ927" s="30">
        <f t="shared" si="161"/>
        <v>2259</v>
      </c>
    </row>
    <row r="928" spans="29:43" x14ac:dyDescent="0.15">
      <c r="AC928" s="30">
        <v>17</v>
      </c>
      <c r="AD928" s="30">
        <v>17</v>
      </c>
      <c r="AE928" s="30">
        <v>4</v>
      </c>
      <c r="AF928" s="30">
        <v>10</v>
      </c>
      <c r="AG928" s="30">
        <f t="shared" si="153"/>
        <v>40410</v>
      </c>
      <c r="AH928" s="30">
        <f t="shared" si="154"/>
        <v>13470</v>
      </c>
      <c r="AI928" s="30">
        <f t="shared" si="155"/>
        <v>6735</v>
      </c>
      <c r="AK928" s="30">
        <f t="shared" si="156"/>
        <v>9.3575060208723571</v>
      </c>
      <c r="AL928" s="30">
        <f t="shared" si="157"/>
        <v>-23.52153667054715</v>
      </c>
      <c r="AM928" s="30">
        <f t="shared" si="158"/>
        <v>9</v>
      </c>
      <c r="AO928" s="30">
        <f t="shared" si="159"/>
        <v>104907</v>
      </c>
      <c r="AP928" s="30">
        <f t="shared" si="160"/>
        <v>5017</v>
      </c>
      <c r="AQ928" s="30">
        <f t="shared" si="161"/>
        <v>2259</v>
      </c>
    </row>
    <row r="929" spans="29:43" x14ac:dyDescent="0.15">
      <c r="AC929" s="30">
        <v>17</v>
      </c>
      <c r="AD929" s="30">
        <v>17</v>
      </c>
      <c r="AE929" s="30">
        <v>5</v>
      </c>
      <c r="AF929" s="30">
        <v>0</v>
      </c>
      <c r="AG929" s="30">
        <f t="shared" si="153"/>
        <v>46230</v>
      </c>
      <c r="AH929" s="30">
        <f t="shared" si="154"/>
        <v>15410</v>
      </c>
      <c r="AI929" s="30">
        <f t="shared" si="155"/>
        <v>7705</v>
      </c>
      <c r="AK929" s="30">
        <f t="shared" si="156"/>
        <v>7.977112006691506</v>
      </c>
      <c r="AL929" s="30">
        <f t="shared" si="157"/>
        <v>-17.198660714285715</v>
      </c>
      <c r="AM929" s="30">
        <f t="shared" si="158"/>
        <v>9</v>
      </c>
      <c r="AO929" s="30">
        <f t="shared" si="159"/>
        <v>104907</v>
      </c>
      <c r="AP929" s="30">
        <f t="shared" si="160"/>
        <v>5017</v>
      </c>
      <c r="AQ929" s="30">
        <f t="shared" si="161"/>
        <v>2259</v>
      </c>
    </row>
    <row r="930" spans="29:43" x14ac:dyDescent="0.15">
      <c r="AC930" s="30">
        <v>17</v>
      </c>
      <c r="AD930" s="30">
        <v>17</v>
      </c>
      <c r="AE930" s="30">
        <v>5</v>
      </c>
      <c r="AF930" s="30">
        <v>1</v>
      </c>
      <c r="AG930" s="30">
        <f t="shared" si="153"/>
        <v>46380</v>
      </c>
      <c r="AH930" s="30">
        <f t="shared" si="154"/>
        <v>15460</v>
      </c>
      <c r="AI930" s="30">
        <f t="shared" si="155"/>
        <v>7730</v>
      </c>
      <c r="AK930" s="30">
        <f t="shared" si="156"/>
        <v>7.9468979622755853</v>
      </c>
      <c r="AL930" s="30">
        <f t="shared" si="157"/>
        <v>-17.095466273497973</v>
      </c>
      <c r="AM930" s="30">
        <f t="shared" si="158"/>
        <v>9</v>
      </c>
      <c r="AO930" s="30">
        <f t="shared" si="159"/>
        <v>104907</v>
      </c>
      <c r="AP930" s="30">
        <f t="shared" si="160"/>
        <v>5017</v>
      </c>
      <c r="AQ930" s="30">
        <f t="shared" si="161"/>
        <v>2259</v>
      </c>
    </row>
    <row r="931" spans="29:43" x14ac:dyDescent="0.15">
      <c r="AC931" s="30">
        <v>17</v>
      </c>
      <c r="AD931" s="30">
        <v>17</v>
      </c>
      <c r="AE931" s="30">
        <v>5</v>
      </c>
      <c r="AF931" s="30">
        <v>2</v>
      </c>
      <c r="AG931" s="30">
        <f t="shared" si="153"/>
        <v>46530</v>
      </c>
      <c r="AH931" s="30">
        <f t="shared" si="154"/>
        <v>15510</v>
      </c>
      <c r="AI931" s="30">
        <f t="shared" si="155"/>
        <v>7755</v>
      </c>
      <c r="AK931" s="30">
        <f t="shared" si="156"/>
        <v>7.9169119311750054</v>
      </c>
      <c r="AL931" s="30">
        <f t="shared" si="157"/>
        <v>-16.994156318480641</v>
      </c>
      <c r="AM931" s="30">
        <f t="shared" si="158"/>
        <v>9</v>
      </c>
      <c r="AO931" s="30">
        <f t="shared" si="159"/>
        <v>104907</v>
      </c>
      <c r="AP931" s="30">
        <f t="shared" si="160"/>
        <v>5017</v>
      </c>
      <c r="AQ931" s="30">
        <f t="shared" si="161"/>
        <v>2259</v>
      </c>
    </row>
    <row r="932" spans="29:43" x14ac:dyDescent="0.15">
      <c r="AC932" s="30">
        <v>17</v>
      </c>
      <c r="AD932" s="30">
        <v>17</v>
      </c>
      <c r="AE932" s="30">
        <v>5</v>
      </c>
      <c r="AF932" s="30">
        <v>3</v>
      </c>
      <c r="AG932" s="30">
        <f t="shared" si="153"/>
        <v>46680</v>
      </c>
      <c r="AH932" s="30">
        <f t="shared" si="154"/>
        <v>15560</v>
      </c>
      <c r="AI932" s="30">
        <f t="shared" si="155"/>
        <v>7780</v>
      </c>
      <c r="AK932" s="30">
        <f t="shared" si="156"/>
        <v>7.8871513420043602</v>
      </c>
      <c r="AL932" s="30">
        <f t="shared" si="157"/>
        <v>-16.894679695982628</v>
      </c>
      <c r="AM932" s="30">
        <f t="shared" si="158"/>
        <v>9</v>
      </c>
      <c r="AO932" s="30">
        <f t="shared" si="159"/>
        <v>104907</v>
      </c>
      <c r="AP932" s="30">
        <f t="shared" si="160"/>
        <v>5017</v>
      </c>
      <c r="AQ932" s="30">
        <f t="shared" si="161"/>
        <v>2259</v>
      </c>
    </row>
    <row r="933" spans="29:43" x14ac:dyDescent="0.15">
      <c r="AC933" s="30">
        <v>17</v>
      </c>
      <c r="AD933" s="30">
        <v>17</v>
      </c>
      <c r="AE933" s="30">
        <v>5</v>
      </c>
      <c r="AF933" s="30">
        <v>4</v>
      </c>
      <c r="AG933" s="30">
        <f t="shared" si="153"/>
        <v>46830</v>
      </c>
      <c r="AH933" s="30">
        <f t="shared" si="154"/>
        <v>15610</v>
      </c>
      <c r="AI933" s="30">
        <f t="shared" si="155"/>
        <v>7805</v>
      </c>
      <c r="AK933" s="30">
        <f t="shared" si="156"/>
        <v>7.857613661897985</v>
      </c>
      <c r="AL933" s="30">
        <f t="shared" si="157"/>
        <v>-16.796987087517934</v>
      </c>
      <c r="AM933" s="30">
        <f t="shared" si="158"/>
        <v>9</v>
      </c>
      <c r="AO933" s="30">
        <f t="shared" si="159"/>
        <v>104907</v>
      </c>
      <c r="AP933" s="30">
        <f t="shared" si="160"/>
        <v>5017</v>
      </c>
      <c r="AQ933" s="30">
        <f t="shared" si="161"/>
        <v>2259</v>
      </c>
    </row>
    <row r="934" spans="29:43" x14ac:dyDescent="0.15">
      <c r="AC934" s="30">
        <v>17</v>
      </c>
      <c r="AD934" s="30">
        <v>17</v>
      </c>
      <c r="AE934" s="30">
        <v>5</v>
      </c>
      <c r="AF934" s="30">
        <v>5</v>
      </c>
      <c r="AG934" s="30">
        <f t="shared" si="153"/>
        <v>46980</v>
      </c>
      <c r="AH934" s="30">
        <f t="shared" si="154"/>
        <v>15660</v>
      </c>
      <c r="AI934" s="30">
        <f t="shared" si="155"/>
        <v>7830</v>
      </c>
      <c r="AK934" s="30">
        <f t="shared" si="156"/>
        <v>7.8282963957913587</v>
      </c>
      <c r="AL934" s="30">
        <f t="shared" si="157"/>
        <v>-16.701030927835053</v>
      </c>
      <c r="AM934" s="30">
        <f t="shared" si="158"/>
        <v>9</v>
      </c>
      <c r="AO934" s="30">
        <f t="shared" si="159"/>
        <v>104907</v>
      </c>
      <c r="AP934" s="30">
        <f t="shared" si="160"/>
        <v>5017</v>
      </c>
      <c r="AQ934" s="30">
        <f t="shared" si="161"/>
        <v>2259</v>
      </c>
    </row>
    <row r="935" spans="29:43" x14ac:dyDescent="0.15">
      <c r="AC935" s="30">
        <v>17</v>
      </c>
      <c r="AD935" s="30">
        <v>17</v>
      </c>
      <c r="AE935" s="30">
        <v>5</v>
      </c>
      <c r="AF935" s="30">
        <v>6</v>
      </c>
      <c r="AG935" s="30">
        <f t="shared" si="153"/>
        <v>47130</v>
      </c>
      <c r="AH935" s="30">
        <f t="shared" si="154"/>
        <v>15710</v>
      </c>
      <c r="AI935" s="30">
        <f t="shared" si="155"/>
        <v>7855</v>
      </c>
      <c r="AK935" s="30">
        <f t="shared" si="156"/>
        <v>7.799197085718534</v>
      </c>
      <c r="AL935" s="30">
        <f t="shared" si="157"/>
        <v>-16.606765327695559</v>
      </c>
      <c r="AM935" s="30">
        <f t="shared" si="158"/>
        <v>9</v>
      </c>
      <c r="AO935" s="30">
        <f t="shared" si="159"/>
        <v>104907</v>
      </c>
      <c r="AP935" s="30">
        <f t="shared" si="160"/>
        <v>5017</v>
      </c>
      <c r="AQ935" s="30">
        <f t="shared" si="161"/>
        <v>2259</v>
      </c>
    </row>
    <row r="936" spans="29:43" x14ac:dyDescent="0.15">
      <c r="AC936" s="30">
        <v>17</v>
      </c>
      <c r="AD936" s="30">
        <v>17</v>
      </c>
      <c r="AE936" s="30">
        <v>5</v>
      </c>
      <c r="AF936" s="30">
        <v>7</v>
      </c>
      <c r="AG936" s="30">
        <f t="shared" si="153"/>
        <v>47280</v>
      </c>
      <c r="AH936" s="30">
        <f t="shared" si="154"/>
        <v>15760</v>
      </c>
      <c r="AI936" s="30">
        <f t="shared" si="155"/>
        <v>7880</v>
      </c>
      <c r="AK936" s="30">
        <f t="shared" si="156"/>
        <v>7.770313310125176</v>
      </c>
      <c r="AL936" s="30">
        <f t="shared" si="157"/>
        <v>-16.514146000698567</v>
      </c>
      <c r="AM936" s="30">
        <f t="shared" si="158"/>
        <v>9</v>
      </c>
      <c r="AO936" s="30">
        <f t="shared" si="159"/>
        <v>104907</v>
      </c>
      <c r="AP936" s="30">
        <f t="shared" si="160"/>
        <v>5017</v>
      </c>
      <c r="AQ936" s="30">
        <f t="shared" si="161"/>
        <v>2259</v>
      </c>
    </row>
    <row r="937" spans="29:43" x14ac:dyDescent="0.15">
      <c r="AC937" s="30">
        <v>17</v>
      </c>
      <c r="AD937" s="30">
        <v>17</v>
      </c>
      <c r="AE937" s="30">
        <v>5</v>
      </c>
      <c r="AF937" s="30">
        <v>8</v>
      </c>
      <c r="AG937" s="30">
        <f t="shared" si="153"/>
        <v>47430</v>
      </c>
      <c r="AH937" s="30">
        <f t="shared" si="154"/>
        <v>15810</v>
      </c>
      <c r="AI937" s="30">
        <f t="shared" si="155"/>
        <v>7905</v>
      </c>
      <c r="AK937" s="30">
        <f t="shared" si="156"/>
        <v>7.7416426831968117</v>
      </c>
      <c r="AL937" s="30">
        <f t="shared" si="157"/>
        <v>-16.423130193905816</v>
      </c>
      <c r="AM937" s="30">
        <f t="shared" si="158"/>
        <v>9</v>
      </c>
      <c r="AO937" s="30">
        <f t="shared" si="159"/>
        <v>104907</v>
      </c>
      <c r="AP937" s="30">
        <f t="shared" si="160"/>
        <v>5017</v>
      </c>
      <c r="AQ937" s="30">
        <f t="shared" si="161"/>
        <v>2259</v>
      </c>
    </row>
    <row r="938" spans="29:43" x14ac:dyDescent="0.15">
      <c r="AC938" s="30">
        <v>17</v>
      </c>
      <c r="AD938" s="30">
        <v>17</v>
      </c>
      <c r="AE938" s="30">
        <v>5</v>
      </c>
      <c r="AF938" s="30">
        <v>9</v>
      </c>
      <c r="AG938" s="30">
        <f t="shared" si="153"/>
        <v>47580</v>
      </c>
      <c r="AH938" s="30">
        <f t="shared" si="154"/>
        <v>15860</v>
      </c>
      <c r="AI938" s="30">
        <f t="shared" si="155"/>
        <v>7930</v>
      </c>
      <c r="AK938" s="30">
        <f t="shared" si="156"/>
        <v>7.7131828542018965</v>
      </c>
      <c r="AL938" s="30">
        <f t="shared" si="157"/>
        <v>-16.333676622039135</v>
      </c>
      <c r="AM938" s="30">
        <f t="shared" si="158"/>
        <v>9</v>
      </c>
      <c r="AO938" s="30">
        <f t="shared" si="159"/>
        <v>104907</v>
      </c>
      <c r="AP938" s="30">
        <f t="shared" si="160"/>
        <v>5017</v>
      </c>
      <c r="AQ938" s="30">
        <f t="shared" si="161"/>
        <v>2259</v>
      </c>
    </row>
    <row r="939" spans="29:43" x14ac:dyDescent="0.15">
      <c r="AC939" s="30">
        <v>17</v>
      </c>
      <c r="AD939" s="30">
        <v>17</v>
      </c>
      <c r="AE939" s="30">
        <v>5</v>
      </c>
      <c r="AF939" s="30">
        <v>10</v>
      </c>
      <c r="AG939" s="30">
        <f t="shared" si="153"/>
        <v>47730</v>
      </c>
      <c r="AH939" s="30">
        <f t="shared" si="154"/>
        <v>15910</v>
      </c>
      <c r="AI939" s="30">
        <f t="shared" si="155"/>
        <v>7955</v>
      </c>
      <c r="AK939" s="30">
        <f t="shared" si="156"/>
        <v>7.6849315068493151</v>
      </c>
      <c r="AL939" s="30">
        <f t="shared" si="157"/>
        <v>-16.245745405037439</v>
      </c>
      <c r="AM939" s="30">
        <f t="shared" si="158"/>
        <v>9</v>
      </c>
      <c r="AO939" s="30">
        <f t="shared" si="159"/>
        <v>104907</v>
      </c>
      <c r="AP939" s="30">
        <f t="shared" si="160"/>
        <v>5017</v>
      </c>
      <c r="AQ939" s="30">
        <f t="shared" si="161"/>
        <v>2259</v>
      </c>
    </row>
    <row r="940" spans="29:43" x14ac:dyDescent="0.15">
      <c r="AC940" s="30">
        <v>18</v>
      </c>
      <c r="AD940" s="30">
        <v>18</v>
      </c>
      <c r="AE940" s="30">
        <v>1</v>
      </c>
      <c r="AF940" s="30">
        <v>0</v>
      </c>
      <c r="AG940" s="30">
        <f t="shared" si="153"/>
        <v>18750</v>
      </c>
      <c r="AH940" s="30">
        <f t="shared" si="154"/>
        <v>6250</v>
      </c>
      <c r="AI940" s="30">
        <f t="shared" si="155"/>
        <v>3125</v>
      </c>
      <c r="AK940" s="30">
        <f t="shared" si="156"/>
        <v>26.285893259834626</v>
      </c>
      <c r="AL940" s="30">
        <f t="shared" si="157"/>
        <v>9.9101479915433401</v>
      </c>
      <c r="AM940" s="30">
        <f t="shared" si="158"/>
        <v>9</v>
      </c>
      <c r="AO940" s="30">
        <f t="shared" si="159"/>
        <v>104907</v>
      </c>
      <c r="AP940" s="30">
        <f t="shared" si="160"/>
        <v>5017</v>
      </c>
      <c r="AQ940" s="30">
        <f t="shared" si="161"/>
        <v>2259</v>
      </c>
    </row>
    <row r="941" spans="29:43" x14ac:dyDescent="0.15">
      <c r="AC941" s="30">
        <v>18</v>
      </c>
      <c r="AD941" s="30">
        <v>18</v>
      </c>
      <c r="AE941" s="30">
        <v>1</v>
      </c>
      <c r="AF941" s="30">
        <v>1</v>
      </c>
      <c r="AG941" s="30">
        <f t="shared" si="153"/>
        <v>18780</v>
      </c>
      <c r="AH941" s="30">
        <f t="shared" si="154"/>
        <v>6260</v>
      </c>
      <c r="AI941" s="30">
        <f t="shared" si="155"/>
        <v>3130</v>
      </c>
      <c r="AK941" s="30">
        <f t="shared" si="156"/>
        <v>26.220194951262183</v>
      </c>
      <c r="AL941" s="30">
        <f t="shared" si="157"/>
        <v>9.9523052464228936</v>
      </c>
      <c r="AM941" s="30">
        <f t="shared" si="158"/>
        <v>9</v>
      </c>
      <c r="AO941" s="30">
        <f t="shared" si="159"/>
        <v>104907</v>
      </c>
      <c r="AP941" s="30">
        <f t="shared" si="160"/>
        <v>5017</v>
      </c>
      <c r="AQ941" s="30">
        <f t="shared" si="161"/>
        <v>2259</v>
      </c>
    </row>
    <row r="942" spans="29:43" x14ac:dyDescent="0.15">
      <c r="AC942" s="30">
        <v>18</v>
      </c>
      <c r="AD942" s="30">
        <v>18</v>
      </c>
      <c r="AE942" s="30">
        <v>1</v>
      </c>
      <c r="AF942" s="30">
        <v>2</v>
      </c>
      <c r="AG942" s="30">
        <f t="shared" si="153"/>
        <v>18810</v>
      </c>
      <c r="AH942" s="30">
        <f t="shared" si="154"/>
        <v>6270</v>
      </c>
      <c r="AI942" s="30">
        <f t="shared" si="155"/>
        <v>3135</v>
      </c>
      <c r="AK942" s="30">
        <f t="shared" si="156"/>
        <v>26.154824233358266</v>
      </c>
      <c r="AL942" s="30">
        <f t="shared" si="157"/>
        <v>9.9946865037194481</v>
      </c>
      <c r="AM942" s="30">
        <f t="shared" si="158"/>
        <v>9</v>
      </c>
      <c r="AO942" s="30">
        <f t="shared" si="159"/>
        <v>104907</v>
      </c>
      <c r="AP942" s="30">
        <f t="shared" si="160"/>
        <v>5017</v>
      </c>
      <c r="AQ942" s="30">
        <f t="shared" si="161"/>
        <v>2259</v>
      </c>
    </row>
    <row r="943" spans="29:43" x14ac:dyDescent="0.15">
      <c r="AC943" s="30">
        <v>18</v>
      </c>
      <c r="AD943" s="30">
        <v>18</v>
      </c>
      <c r="AE943" s="30">
        <v>1</v>
      </c>
      <c r="AF943" s="30">
        <v>3</v>
      </c>
      <c r="AG943" s="30">
        <f t="shared" si="153"/>
        <v>18840</v>
      </c>
      <c r="AH943" s="30">
        <f t="shared" si="154"/>
        <v>6280</v>
      </c>
      <c r="AI943" s="30">
        <f t="shared" si="155"/>
        <v>3140</v>
      </c>
      <c r="AK943" s="30">
        <f t="shared" si="156"/>
        <v>26.089778662024372</v>
      </c>
      <c r="AL943" s="30">
        <f t="shared" si="157"/>
        <v>10.037293553542888</v>
      </c>
      <c r="AM943" s="30">
        <f t="shared" si="158"/>
        <v>9</v>
      </c>
      <c r="AO943" s="30">
        <f t="shared" si="159"/>
        <v>104907</v>
      </c>
      <c r="AP943" s="30">
        <f t="shared" si="160"/>
        <v>5017</v>
      </c>
      <c r="AQ943" s="30">
        <f t="shared" si="161"/>
        <v>2259</v>
      </c>
    </row>
    <row r="944" spans="29:43" x14ac:dyDescent="0.15">
      <c r="AC944" s="30">
        <v>18</v>
      </c>
      <c r="AD944" s="30">
        <v>18</v>
      </c>
      <c r="AE944" s="30">
        <v>1</v>
      </c>
      <c r="AF944" s="30">
        <v>4</v>
      </c>
      <c r="AG944" s="30">
        <f t="shared" si="153"/>
        <v>18870</v>
      </c>
      <c r="AH944" s="30">
        <f t="shared" si="154"/>
        <v>6290</v>
      </c>
      <c r="AI944" s="30">
        <f t="shared" si="155"/>
        <v>3145</v>
      </c>
      <c r="AK944" s="30">
        <f t="shared" si="156"/>
        <v>26.025055817415033</v>
      </c>
      <c r="AL944" s="30">
        <f t="shared" si="157"/>
        <v>10.080128205128204</v>
      </c>
      <c r="AM944" s="30">
        <f t="shared" si="158"/>
        <v>9</v>
      </c>
      <c r="AO944" s="30">
        <f t="shared" si="159"/>
        <v>104907</v>
      </c>
      <c r="AP944" s="30">
        <f t="shared" si="160"/>
        <v>5017</v>
      </c>
      <c r="AQ944" s="30">
        <f t="shared" si="161"/>
        <v>2259</v>
      </c>
    </row>
    <row r="945" spans="29:43" x14ac:dyDescent="0.15">
      <c r="AC945" s="30">
        <v>18</v>
      </c>
      <c r="AD945" s="30">
        <v>18</v>
      </c>
      <c r="AE945" s="30">
        <v>1</v>
      </c>
      <c r="AF945" s="30">
        <v>5</v>
      </c>
      <c r="AG945" s="30">
        <f t="shared" si="153"/>
        <v>18900</v>
      </c>
      <c r="AH945" s="30">
        <f t="shared" si="154"/>
        <v>6300</v>
      </c>
      <c r="AI945" s="30">
        <f t="shared" si="155"/>
        <v>3150</v>
      </c>
      <c r="AK945" s="30">
        <f t="shared" si="156"/>
        <v>25.960653303637713</v>
      </c>
      <c r="AL945" s="30">
        <f t="shared" si="157"/>
        <v>10.123192287091591</v>
      </c>
      <c r="AM945" s="30">
        <f t="shared" si="158"/>
        <v>9</v>
      </c>
      <c r="AO945" s="30">
        <f t="shared" si="159"/>
        <v>104907</v>
      </c>
      <c r="AP945" s="30">
        <f t="shared" si="160"/>
        <v>5017</v>
      </c>
      <c r="AQ945" s="30">
        <f t="shared" si="161"/>
        <v>2259</v>
      </c>
    </row>
    <row r="946" spans="29:43" x14ac:dyDescent="0.15">
      <c r="AC946" s="30">
        <v>18</v>
      </c>
      <c r="AD946" s="30">
        <v>18</v>
      </c>
      <c r="AE946" s="30">
        <v>1</v>
      </c>
      <c r="AF946" s="30">
        <v>6</v>
      </c>
      <c r="AG946" s="30">
        <f t="shared" si="153"/>
        <v>18930</v>
      </c>
      <c r="AH946" s="30">
        <f t="shared" si="154"/>
        <v>6310</v>
      </c>
      <c r="AI946" s="30">
        <f t="shared" si="155"/>
        <v>3155</v>
      </c>
      <c r="AK946" s="30">
        <f t="shared" si="156"/>
        <v>25.89656874845717</v>
      </c>
      <c r="AL946" s="30">
        <f t="shared" si="157"/>
        <v>10.166487647690655</v>
      </c>
      <c r="AM946" s="30">
        <f t="shared" si="158"/>
        <v>9</v>
      </c>
      <c r="AO946" s="30">
        <f t="shared" si="159"/>
        <v>104907</v>
      </c>
      <c r="AP946" s="30">
        <f t="shared" si="160"/>
        <v>5017</v>
      </c>
      <c r="AQ946" s="30">
        <f t="shared" si="161"/>
        <v>2259</v>
      </c>
    </row>
    <row r="947" spans="29:43" x14ac:dyDescent="0.15">
      <c r="AC947" s="30">
        <v>18</v>
      </c>
      <c r="AD947" s="30">
        <v>18</v>
      </c>
      <c r="AE947" s="30">
        <v>1</v>
      </c>
      <c r="AF947" s="30">
        <v>7</v>
      </c>
      <c r="AG947" s="30">
        <f t="shared" si="153"/>
        <v>18960</v>
      </c>
      <c r="AH947" s="30">
        <f t="shared" si="154"/>
        <v>6320</v>
      </c>
      <c r="AI947" s="30">
        <f t="shared" si="155"/>
        <v>3160</v>
      </c>
      <c r="AK947" s="30">
        <f t="shared" si="156"/>
        <v>25.832799803004185</v>
      </c>
      <c r="AL947" s="30">
        <f t="shared" si="157"/>
        <v>10.210016155088853</v>
      </c>
      <c r="AM947" s="30">
        <f t="shared" si="158"/>
        <v>9</v>
      </c>
      <c r="AO947" s="30">
        <f t="shared" si="159"/>
        <v>104907</v>
      </c>
      <c r="AP947" s="30">
        <f t="shared" si="160"/>
        <v>5017</v>
      </c>
      <c r="AQ947" s="30">
        <f t="shared" si="161"/>
        <v>2259</v>
      </c>
    </row>
    <row r="948" spans="29:43" x14ac:dyDescent="0.15">
      <c r="AC948" s="30">
        <v>18</v>
      </c>
      <c r="AD948" s="30">
        <v>18</v>
      </c>
      <c r="AE948" s="30">
        <v>1</v>
      </c>
      <c r="AF948" s="30">
        <v>8</v>
      </c>
      <c r="AG948" s="30">
        <f t="shared" si="153"/>
        <v>18990</v>
      </c>
      <c r="AH948" s="30">
        <f t="shared" si="154"/>
        <v>6330</v>
      </c>
      <c r="AI948" s="30">
        <f t="shared" si="155"/>
        <v>3165</v>
      </c>
      <c r="AK948" s="30">
        <f t="shared" si="156"/>
        <v>25.769344141488578</v>
      </c>
      <c r="AL948" s="30">
        <f t="shared" si="157"/>
        <v>10.253779697624189</v>
      </c>
      <c r="AM948" s="30">
        <f t="shared" si="158"/>
        <v>9</v>
      </c>
      <c r="AO948" s="30">
        <f t="shared" si="159"/>
        <v>104907</v>
      </c>
      <c r="AP948" s="30">
        <f t="shared" si="160"/>
        <v>5017</v>
      </c>
      <c r="AQ948" s="30">
        <f t="shared" si="161"/>
        <v>2259</v>
      </c>
    </row>
    <row r="949" spans="29:43" x14ac:dyDescent="0.15">
      <c r="AC949" s="30">
        <v>18</v>
      </c>
      <c r="AD949" s="30">
        <v>18</v>
      </c>
      <c r="AE949" s="30">
        <v>1</v>
      </c>
      <c r="AF949" s="30">
        <v>9</v>
      </c>
      <c r="AG949" s="30">
        <f t="shared" si="153"/>
        <v>19020</v>
      </c>
      <c r="AH949" s="30">
        <f t="shared" si="154"/>
        <v>6340</v>
      </c>
      <c r="AI949" s="30">
        <f t="shared" si="155"/>
        <v>3170</v>
      </c>
      <c r="AK949" s="30">
        <f t="shared" si="156"/>
        <v>25.706199460916441</v>
      </c>
      <c r="AL949" s="30">
        <f t="shared" si="157"/>
        <v>10.297780184082296</v>
      </c>
      <c r="AM949" s="30">
        <f t="shared" si="158"/>
        <v>9</v>
      </c>
      <c r="AO949" s="30">
        <f t="shared" si="159"/>
        <v>104907</v>
      </c>
      <c r="AP949" s="30">
        <f t="shared" si="160"/>
        <v>5017</v>
      </c>
      <c r="AQ949" s="30">
        <f t="shared" si="161"/>
        <v>2259</v>
      </c>
    </row>
    <row r="950" spans="29:43" x14ac:dyDescent="0.15">
      <c r="AC950" s="30">
        <v>18</v>
      </c>
      <c r="AD950" s="30">
        <v>18</v>
      </c>
      <c r="AE950" s="30">
        <v>1</v>
      </c>
      <c r="AF950" s="30">
        <v>10</v>
      </c>
      <c r="AG950" s="30">
        <f t="shared" si="153"/>
        <v>19050</v>
      </c>
      <c r="AH950" s="30">
        <f t="shared" si="154"/>
        <v>6350</v>
      </c>
      <c r="AI950" s="30">
        <f t="shared" si="155"/>
        <v>3175</v>
      </c>
      <c r="AK950" s="30">
        <f t="shared" si="156"/>
        <v>25.643363480811537</v>
      </c>
      <c r="AL950" s="30">
        <f t="shared" si="157"/>
        <v>10.342019543973942</v>
      </c>
      <c r="AM950" s="30">
        <f t="shared" si="158"/>
        <v>9</v>
      </c>
      <c r="AO950" s="30">
        <f t="shared" si="159"/>
        <v>104907</v>
      </c>
      <c r="AP950" s="30">
        <f t="shared" si="160"/>
        <v>5017</v>
      </c>
      <c r="AQ950" s="30">
        <f t="shared" si="161"/>
        <v>2259</v>
      </c>
    </row>
    <row r="951" spans="29:43" x14ac:dyDescent="0.15">
      <c r="AC951" s="30">
        <v>18</v>
      </c>
      <c r="AD951" s="30">
        <v>18</v>
      </c>
      <c r="AE951" s="30">
        <v>2</v>
      </c>
      <c r="AF951" s="30">
        <v>0</v>
      </c>
      <c r="AG951" s="30">
        <f t="shared" si="153"/>
        <v>26190</v>
      </c>
      <c r="AH951" s="30">
        <f t="shared" si="154"/>
        <v>8730</v>
      </c>
      <c r="AI951" s="30">
        <f t="shared" si="155"/>
        <v>4365</v>
      </c>
      <c r="AK951" s="30">
        <f t="shared" si="156"/>
        <v>16.211868335651367</v>
      </c>
      <c r="AL951" s="30">
        <f t="shared" si="157"/>
        <v>40.168711656441715</v>
      </c>
      <c r="AM951" s="30">
        <f t="shared" si="158"/>
        <v>9</v>
      </c>
      <c r="AO951" s="30">
        <f t="shared" si="159"/>
        <v>104907</v>
      </c>
      <c r="AP951" s="30">
        <f t="shared" si="160"/>
        <v>5017</v>
      </c>
      <c r="AQ951" s="30">
        <f t="shared" si="161"/>
        <v>2259</v>
      </c>
    </row>
    <row r="952" spans="29:43" x14ac:dyDescent="0.15">
      <c r="AC952" s="30">
        <v>18</v>
      </c>
      <c r="AD952" s="30">
        <v>18</v>
      </c>
      <c r="AE952" s="30">
        <v>2</v>
      </c>
      <c r="AF952" s="30">
        <v>1</v>
      </c>
      <c r="AG952" s="30">
        <f t="shared" si="153"/>
        <v>26250</v>
      </c>
      <c r="AH952" s="30">
        <f t="shared" si="154"/>
        <v>8750</v>
      </c>
      <c r="AI952" s="30">
        <f t="shared" si="155"/>
        <v>4375</v>
      </c>
      <c r="AK952" s="30">
        <f t="shared" si="156"/>
        <v>16.16191649976891</v>
      </c>
      <c r="AL952" s="30">
        <f t="shared" si="157"/>
        <v>40.887850467289717</v>
      </c>
      <c r="AM952" s="30">
        <f t="shared" si="158"/>
        <v>9</v>
      </c>
      <c r="AO952" s="30">
        <f t="shared" si="159"/>
        <v>104907</v>
      </c>
      <c r="AP952" s="30">
        <f t="shared" si="160"/>
        <v>5017</v>
      </c>
      <c r="AQ952" s="30">
        <f t="shared" si="161"/>
        <v>2259</v>
      </c>
    </row>
    <row r="953" spans="29:43" x14ac:dyDescent="0.15">
      <c r="AC953" s="30">
        <v>18</v>
      </c>
      <c r="AD953" s="30">
        <v>18</v>
      </c>
      <c r="AE953" s="30">
        <v>2</v>
      </c>
      <c r="AF953" s="30">
        <v>2</v>
      </c>
      <c r="AG953" s="30">
        <f t="shared" si="153"/>
        <v>26310</v>
      </c>
      <c r="AH953" s="30">
        <f t="shared" si="154"/>
        <v>8770</v>
      </c>
      <c r="AI953" s="30">
        <f t="shared" si="155"/>
        <v>4385</v>
      </c>
      <c r="AK953" s="30">
        <f t="shared" si="156"/>
        <v>16.112271540469973</v>
      </c>
      <c r="AL953" s="30">
        <f t="shared" si="157"/>
        <v>41.629746835443036</v>
      </c>
      <c r="AM953" s="30">
        <f t="shared" si="158"/>
        <v>9</v>
      </c>
      <c r="AO953" s="30">
        <f t="shared" si="159"/>
        <v>104907</v>
      </c>
      <c r="AP953" s="30">
        <f t="shared" si="160"/>
        <v>5017</v>
      </c>
      <c r="AQ953" s="30">
        <f t="shared" si="161"/>
        <v>2259</v>
      </c>
    </row>
    <row r="954" spans="29:43" x14ac:dyDescent="0.15">
      <c r="AC954" s="30">
        <v>18</v>
      </c>
      <c r="AD954" s="30">
        <v>18</v>
      </c>
      <c r="AE954" s="30">
        <v>2</v>
      </c>
      <c r="AF954" s="30">
        <v>3</v>
      </c>
      <c r="AG954" s="30">
        <f t="shared" si="153"/>
        <v>26370</v>
      </c>
      <c r="AH954" s="30">
        <f t="shared" si="154"/>
        <v>8790</v>
      </c>
      <c r="AI954" s="30">
        <f t="shared" si="155"/>
        <v>4395</v>
      </c>
      <c r="AK954" s="30">
        <f t="shared" si="156"/>
        <v>16.062930638493338</v>
      </c>
      <c r="AL954" s="30">
        <f t="shared" si="157"/>
        <v>42.39549839228296</v>
      </c>
      <c r="AM954" s="30">
        <f t="shared" si="158"/>
        <v>9</v>
      </c>
      <c r="AO954" s="30">
        <f t="shared" si="159"/>
        <v>104907</v>
      </c>
      <c r="AP954" s="30">
        <f t="shared" si="160"/>
        <v>5017</v>
      </c>
      <c r="AQ954" s="30">
        <f t="shared" si="161"/>
        <v>2259</v>
      </c>
    </row>
    <row r="955" spans="29:43" x14ac:dyDescent="0.15">
      <c r="AC955" s="30">
        <v>18</v>
      </c>
      <c r="AD955" s="30">
        <v>18</v>
      </c>
      <c r="AE955" s="30">
        <v>2</v>
      </c>
      <c r="AF955" s="30">
        <v>4</v>
      </c>
      <c r="AG955" s="30">
        <f t="shared" si="153"/>
        <v>26430</v>
      </c>
      <c r="AH955" s="30">
        <f t="shared" si="154"/>
        <v>8810</v>
      </c>
      <c r="AI955" s="30">
        <f t="shared" si="155"/>
        <v>4405</v>
      </c>
      <c r="AK955" s="30">
        <f t="shared" si="156"/>
        <v>16.013891009006258</v>
      </c>
      <c r="AL955" s="30">
        <f t="shared" si="157"/>
        <v>43.186274509803923</v>
      </c>
      <c r="AM955" s="30">
        <f t="shared" si="158"/>
        <v>9</v>
      </c>
      <c r="AO955" s="30">
        <f t="shared" si="159"/>
        <v>104907</v>
      </c>
      <c r="AP955" s="30">
        <f t="shared" si="160"/>
        <v>5017</v>
      </c>
      <c r="AQ955" s="30">
        <f t="shared" si="161"/>
        <v>2259</v>
      </c>
    </row>
    <row r="956" spans="29:43" x14ac:dyDescent="0.15">
      <c r="AC956" s="30">
        <v>18</v>
      </c>
      <c r="AD956" s="30">
        <v>18</v>
      </c>
      <c r="AE956" s="30">
        <v>2</v>
      </c>
      <c r="AF956" s="30">
        <v>5</v>
      </c>
      <c r="AG956" s="30">
        <f t="shared" si="153"/>
        <v>26490</v>
      </c>
      <c r="AH956" s="30">
        <f t="shared" si="154"/>
        <v>8830</v>
      </c>
      <c r="AI956" s="30">
        <f t="shared" si="155"/>
        <v>4415</v>
      </c>
      <c r="AK956" s="30">
        <f t="shared" si="156"/>
        <v>15.965149901080505</v>
      </c>
      <c r="AL956" s="30">
        <f t="shared" si="157"/>
        <v>44.003322259136212</v>
      </c>
      <c r="AM956" s="30">
        <f t="shared" si="158"/>
        <v>9</v>
      </c>
      <c r="AO956" s="30">
        <f t="shared" si="159"/>
        <v>104907</v>
      </c>
      <c r="AP956" s="30">
        <f t="shared" si="160"/>
        <v>5017</v>
      </c>
      <c r="AQ956" s="30">
        <f t="shared" si="161"/>
        <v>2259</v>
      </c>
    </row>
    <row r="957" spans="29:43" x14ac:dyDescent="0.15">
      <c r="AC957" s="30">
        <v>18</v>
      </c>
      <c r="AD957" s="30">
        <v>18</v>
      </c>
      <c r="AE957" s="30">
        <v>2</v>
      </c>
      <c r="AF957" s="30">
        <v>6</v>
      </c>
      <c r="AG957" s="30">
        <f t="shared" si="153"/>
        <v>26550</v>
      </c>
      <c r="AH957" s="30">
        <f t="shared" si="154"/>
        <v>8850</v>
      </c>
      <c r="AI957" s="30">
        <f t="shared" si="155"/>
        <v>4425</v>
      </c>
      <c r="AK957" s="30">
        <f t="shared" si="156"/>
        <v>15.91670459717797</v>
      </c>
      <c r="AL957" s="30">
        <f t="shared" si="157"/>
        <v>44.847972972972975</v>
      </c>
      <c r="AM957" s="30">
        <f t="shared" si="158"/>
        <v>9</v>
      </c>
      <c r="AO957" s="30">
        <f t="shared" si="159"/>
        <v>104907</v>
      </c>
      <c r="AP957" s="30">
        <f t="shared" si="160"/>
        <v>5017</v>
      </c>
      <c r="AQ957" s="30">
        <f t="shared" si="161"/>
        <v>2259</v>
      </c>
    </row>
    <row r="958" spans="29:43" x14ac:dyDescent="0.15">
      <c r="AC958" s="30">
        <v>18</v>
      </c>
      <c r="AD958" s="30">
        <v>18</v>
      </c>
      <c r="AE958" s="30">
        <v>2</v>
      </c>
      <c r="AF958" s="30">
        <v>7</v>
      </c>
      <c r="AG958" s="30">
        <f t="shared" si="153"/>
        <v>26610</v>
      </c>
      <c r="AH958" s="30">
        <f t="shared" si="154"/>
        <v>8870</v>
      </c>
      <c r="AI958" s="30">
        <f t="shared" si="155"/>
        <v>4435</v>
      </c>
      <c r="AK958" s="30">
        <f t="shared" si="156"/>
        <v>15.86855241264559</v>
      </c>
      <c r="AL958" s="30">
        <f t="shared" si="157"/>
        <v>45.72164948453608</v>
      </c>
      <c r="AM958" s="30">
        <f t="shared" si="158"/>
        <v>9</v>
      </c>
      <c r="AO958" s="30">
        <f t="shared" si="159"/>
        <v>104907</v>
      </c>
      <c r="AP958" s="30">
        <f t="shared" si="160"/>
        <v>5017</v>
      </c>
      <c r="AQ958" s="30">
        <f t="shared" si="161"/>
        <v>2259</v>
      </c>
    </row>
    <row r="959" spans="29:43" x14ac:dyDescent="0.15">
      <c r="AC959" s="30">
        <v>18</v>
      </c>
      <c r="AD959" s="30">
        <v>18</v>
      </c>
      <c r="AE959" s="30">
        <v>2</v>
      </c>
      <c r="AF959" s="30">
        <v>8</v>
      </c>
      <c r="AG959" s="30">
        <f t="shared" si="153"/>
        <v>26670</v>
      </c>
      <c r="AH959" s="30">
        <f t="shared" si="154"/>
        <v>8890</v>
      </c>
      <c r="AI959" s="30">
        <f t="shared" si="155"/>
        <v>4445</v>
      </c>
      <c r="AK959" s="30">
        <f t="shared" si="156"/>
        <v>15.820690695219424</v>
      </c>
      <c r="AL959" s="30">
        <f t="shared" si="157"/>
        <v>46.625874125874127</v>
      </c>
      <c r="AM959" s="30">
        <f t="shared" si="158"/>
        <v>9</v>
      </c>
      <c r="AO959" s="30">
        <f t="shared" si="159"/>
        <v>104907</v>
      </c>
      <c r="AP959" s="30">
        <f t="shared" si="160"/>
        <v>5017</v>
      </c>
      <c r="AQ959" s="30">
        <f t="shared" si="161"/>
        <v>2259</v>
      </c>
    </row>
    <row r="960" spans="29:43" x14ac:dyDescent="0.15">
      <c r="AC960" s="30">
        <v>18</v>
      </c>
      <c r="AD960" s="30">
        <v>18</v>
      </c>
      <c r="AE960" s="30">
        <v>2</v>
      </c>
      <c r="AF960" s="30">
        <v>9</v>
      </c>
      <c r="AG960" s="30">
        <f t="shared" si="153"/>
        <v>26730</v>
      </c>
      <c r="AH960" s="30">
        <f t="shared" si="154"/>
        <v>8910</v>
      </c>
      <c r="AI960" s="30">
        <f t="shared" si="155"/>
        <v>4455</v>
      </c>
      <c r="AK960" s="30">
        <f t="shared" si="156"/>
        <v>15.773116824537663</v>
      </c>
      <c r="AL960" s="30">
        <f t="shared" si="157"/>
        <v>47.562277580071175</v>
      </c>
      <c r="AM960" s="30">
        <f t="shared" si="158"/>
        <v>9</v>
      </c>
      <c r="AO960" s="30">
        <f t="shared" si="159"/>
        <v>104907</v>
      </c>
      <c r="AP960" s="30">
        <f t="shared" si="160"/>
        <v>5017</v>
      </c>
      <c r="AQ960" s="30">
        <f t="shared" si="161"/>
        <v>2259</v>
      </c>
    </row>
    <row r="961" spans="29:43" x14ac:dyDescent="0.15">
      <c r="AC961" s="30">
        <v>18</v>
      </c>
      <c r="AD961" s="30">
        <v>18</v>
      </c>
      <c r="AE961" s="30">
        <v>2</v>
      </c>
      <c r="AF961" s="30">
        <v>10</v>
      </c>
      <c r="AG961" s="30">
        <f t="shared" si="153"/>
        <v>26790</v>
      </c>
      <c r="AH961" s="30">
        <f t="shared" si="154"/>
        <v>8930</v>
      </c>
      <c r="AI961" s="30">
        <f t="shared" si="155"/>
        <v>4465</v>
      </c>
      <c r="AK961" s="30">
        <f t="shared" si="156"/>
        <v>15.725828211662419</v>
      </c>
      <c r="AL961" s="30">
        <f t="shared" si="157"/>
        <v>48.532608695652172</v>
      </c>
      <c r="AM961" s="30">
        <f t="shared" si="158"/>
        <v>9</v>
      </c>
      <c r="AO961" s="30">
        <f t="shared" si="159"/>
        <v>104907</v>
      </c>
      <c r="AP961" s="30">
        <f t="shared" si="160"/>
        <v>5017</v>
      </c>
      <c r="AQ961" s="30">
        <f t="shared" si="161"/>
        <v>2259</v>
      </c>
    </row>
    <row r="962" spans="29:43" x14ac:dyDescent="0.15">
      <c r="AC962" s="30">
        <v>18</v>
      </c>
      <c r="AD962" s="30">
        <v>18</v>
      </c>
      <c r="AE962" s="30">
        <v>3</v>
      </c>
      <c r="AF962" s="30">
        <v>0</v>
      </c>
      <c r="AG962" s="30">
        <f t="shared" si="153"/>
        <v>33630</v>
      </c>
      <c r="AH962" s="30">
        <f t="shared" si="154"/>
        <v>11210</v>
      </c>
      <c r="AI962" s="30">
        <f t="shared" si="155"/>
        <v>5605</v>
      </c>
      <c r="AK962" s="30">
        <f t="shared" si="156"/>
        <v>11.720143000782036</v>
      </c>
      <c r="AL962" s="30">
        <f t="shared" si="157"/>
        <v>-57.193877551020407</v>
      </c>
      <c r="AM962" s="30">
        <f t="shared" si="158"/>
        <v>9</v>
      </c>
      <c r="AO962" s="30">
        <f t="shared" si="159"/>
        <v>104907</v>
      </c>
      <c r="AP962" s="30">
        <f t="shared" si="160"/>
        <v>5017</v>
      </c>
      <c r="AQ962" s="30">
        <f t="shared" si="161"/>
        <v>2259</v>
      </c>
    </row>
    <row r="963" spans="29:43" x14ac:dyDescent="0.15">
      <c r="AC963" s="30">
        <v>18</v>
      </c>
      <c r="AD963" s="30">
        <v>18</v>
      </c>
      <c r="AE963" s="30">
        <v>3</v>
      </c>
      <c r="AF963" s="30">
        <v>1</v>
      </c>
      <c r="AG963" s="30">
        <f t="shared" si="153"/>
        <v>33720</v>
      </c>
      <c r="AH963" s="30">
        <f t="shared" si="154"/>
        <v>11240</v>
      </c>
      <c r="AI963" s="30">
        <f t="shared" si="155"/>
        <v>5620</v>
      </c>
      <c r="AK963" s="30">
        <f t="shared" si="156"/>
        <v>11.68099320788331</v>
      </c>
      <c r="AL963" s="30">
        <f t="shared" si="157"/>
        <v>-55.920398009950247</v>
      </c>
      <c r="AM963" s="30">
        <f t="shared" si="158"/>
        <v>9</v>
      </c>
      <c r="AO963" s="30">
        <f t="shared" si="159"/>
        <v>104907</v>
      </c>
      <c r="AP963" s="30">
        <f t="shared" si="160"/>
        <v>5017</v>
      </c>
      <c r="AQ963" s="30">
        <f t="shared" si="161"/>
        <v>2259</v>
      </c>
    </row>
    <row r="964" spans="29:43" x14ac:dyDescent="0.15">
      <c r="AC964" s="30">
        <v>18</v>
      </c>
      <c r="AD964" s="30">
        <v>18</v>
      </c>
      <c r="AE964" s="30">
        <v>3</v>
      </c>
      <c r="AF964" s="30">
        <v>2</v>
      </c>
      <c r="AG964" s="30">
        <f t="shared" si="153"/>
        <v>33810</v>
      </c>
      <c r="AH964" s="30">
        <f t="shared" si="154"/>
        <v>11270</v>
      </c>
      <c r="AI964" s="30">
        <f t="shared" si="155"/>
        <v>5635</v>
      </c>
      <c r="AK964" s="30">
        <f t="shared" si="156"/>
        <v>11.642104094995005</v>
      </c>
      <c r="AL964" s="30">
        <f t="shared" si="157"/>
        <v>-54.708737864077669</v>
      </c>
      <c r="AM964" s="30">
        <f t="shared" si="158"/>
        <v>9</v>
      </c>
      <c r="AO964" s="30">
        <f t="shared" si="159"/>
        <v>104907</v>
      </c>
      <c r="AP964" s="30">
        <f t="shared" si="160"/>
        <v>5017</v>
      </c>
      <c r="AQ964" s="30">
        <f t="shared" si="161"/>
        <v>2259</v>
      </c>
    </row>
    <row r="965" spans="29:43" x14ac:dyDescent="0.15">
      <c r="AC965" s="30">
        <v>18</v>
      </c>
      <c r="AD965" s="30">
        <v>18</v>
      </c>
      <c r="AE965" s="30">
        <v>3</v>
      </c>
      <c r="AF965" s="30">
        <v>3</v>
      </c>
      <c r="AG965" s="30">
        <f t="shared" si="153"/>
        <v>33900</v>
      </c>
      <c r="AH965" s="30">
        <f t="shared" si="154"/>
        <v>11300</v>
      </c>
      <c r="AI965" s="30">
        <f t="shared" si="155"/>
        <v>5650</v>
      </c>
      <c r="AK965" s="30">
        <f t="shared" si="156"/>
        <v>11.603473067138591</v>
      </c>
      <c r="AL965" s="30">
        <f t="shared" si="157"/>
        <v>-53.554502369668249</v>
      </c>
      <c r="AM965" s="30">
        <f t="shared" si="158"/>
        <v>9</v>
      </c>
      <c r="AO965" s="30">
        <f t="shared" si="159"/>
        <v>104907</v>
      </c>
      <c r="AP965" s="30">
        <f t="shared" si="160"/>
        <v>5017</v>
      </c>
      <c r="AQ965" s="30">
        <f t="shared" si="161"/>
        <v>2259</v>
      </c>
    </row>
    <row r="966" spans="29:43" x14ac:dyDescent="0.15">
      <c r="AC966" s="30">
        <v>18</v>
      </c>
      <c r="AD966" s="30">
        <v>18</v>
      </c>
      <c r="AE966" s="30">
        <v>3</v>
      </c>
      <c r="AF966" s="30">
        <v>4</v>
      </c>
      <c r="AG966" s="30">
        <f t="shared" ref="AG966:AG1029" si="162">1020+180*AC966+7050+AE966*(AD966*420-120)+AE966*AF966*30</f>
        <v>33990</v>
      </c>
      <c r="AH966" s="30">
        <f t="shared" ref="AH966:AH1029" si="163">340+60*AC966+2350+AE966*(AD966*140-40)+AE966*AF966*10</f>
        <v>11330</v>
      </c>
      <c r="AI966" s="30">
        <f t="shared" ref="AI966:AI1029" si="164">170+30*AC966+1175+AE966*(AD966*70-20)+AE966*AF966*5</f>
        <v>5665</v>
      </c>
      <c r="AK966" s="30">
        <f t="shared" ref="AK966:AK1029" si="165">VLOOKUP(IF(MOD(AC966,2)=0,AC966/2,(AC966+1)/2),B:F,5,FALSE)/(AH966-VLOOKUP(IF(MOD(AC966,2)=0,AC966/2,(AC966+1)/2),B:F,4,FALSE))</f>
        <v>11.565097563664425</v>
      </c>
      <c r="AL966" s="30">
        <f t="shared" ref="AL966:AL1029" si="166">AG966/(VLOOKUP(IF(MOD(AC966,2)=0,AC966/2,(AC966+1)/2),B:F,3,FALSE)-AI966)</f>
        <v>-52.453703703703702</v>
      </c>
      <c r="AM966" s="30">
        <f t="shared" ref="AM966:AM1029" si="167">IF(MOD(AC966,2)=0,AC966/2,(AC966+1)/2)</f>
        <v>9</v>
      </c>
      <c r="AO966" s="30">
        <f t="shared" ref="AO966:AO1029" si="168">VLOOKUP(IF(MOD(AC966,2)=0,AC966/2,(AC966+1)/2),B:F,5,FALSE)</f>
        <v>104907</v>
      </c>
      <c r="AP966" s="30">
        <f t="shared" ref="AP966:AP1029" si="169">VLOOKUP(IF(MOD(AC966,2)=0,AC966/2,(AC966+1)/2),B:E,3,FALSE)</f>
        <v>5017</v>
      </c>
      <c r="AQ966" s="30">
        <f t="shared" ref="AQ966:AQ1029" si="170">VLOOKUP(IF(MOD(AC966,2)=0,AC966/2,(AC966+1)/2),B:F,4,FALSE)</f>
        <v>2259</v>
      </c>
    </row>
    <row r="967" spans="29:43" x14ac:dyDescent="0.15">
      <c r="AC967" s="30">
        <v>18</v>
      </c>
      <c r="AD967" s="30">
        <v>18</v>
      </c>
      <c r="AE967" s="30">
        <v>3</v>
      </c>
      <c r="AF967" s="30">
        <v>5</v>
      </c>
      <c r="AG967" s="30">
        <f t="shared" si="162"/>
        <v>34080</v>
      </c>
      <c r="AH967" s="30">
        <f t="shared" si="163"/>
        <v>11360</v>
      </c>
      <c r="AI967" s="30">
        <f t="shared" si="164"/>
        <v>5680</v>
      </c>
      <c r="AK967" s="30">
        <f t="shared" si="165"/>
        <v>11.526975057685968</v>
      </c>
      <c r="AL967" s="30">
        <f t="shared" si="166"/>
        <v>-51.402714932126699</v>
      </c>
      <c r="AM967" s="30">
        <f t="shared" si="167"/>
        <v>9</v>
      </c>
      <c r="AO967" s="30">
        <f t="shared" si="168"/>
        <v>104907</v>
      </c>
      <c r="AP967" s="30">
        <f t="shared" si="169"/>
        <v>5017</v>
      </c>
      <c r="AQ967" s="30">
        <f t="shared" si="170"/>
        <v>2259</v>
      </c>
    </row>
    <row r="968" spans="29:43" x14ac:dyDescent="0.15">
      <c r="AC968" s="30">
        <v>18</v>
      </c>
      <c r="AD968" s="30">
        <v>18</v>
      </c>
      <c r="AE968" s="30">
        <v>3</v>
      </c>
      <c r="AF968" s="30">
        <v>6</v>
      </c>
      <c r="AG968" s="30">
        <f t="shared" si="162"/>
        <v>34170</v>
      </c>
      <c r="AH968" s="30">
        <f t="shared" si="163"/>
        <v>11390</v>
      </c>
      <c r="AI968" s="30">
        <f t="shared" si="164"/>
        <v>5695</v>
      </c>
      <c r="AK968" s="30">
        <f t="shared" si="165"/>
        <v>11.489103055525135</v>
      </c>
      <c r="AL968" s="30">
        <f t="shared" si="166"/>
        <v>-50.398230088495573</v>
      </c>
      <c r="AM968" s="30">
        <f t="shared" si="167"/>
        <v>9</v>
      </c>
      <c r="AO968" s="30">
        <f t="shared" si="168"/>
        <v>104907</v>
      </c>
      <c r="AP968" s="30">
        <f t="shared" si="169"/>
        <v>5017</v>
      </c>
      <c r="AQ968" s="30">
        <f t="shared" si="170"/>
        <v>2259</v>
      </c>
    </row>
    <row r="969" spans="29:43" x14ac:dyDescent="0.15">
      <c r="AC969" s="30">
        <v>18</v>
      </c>
      <c r="AD969" s="30">
        <v>18</v>
      </c>
      <c r="AE969" s="30">
        <v>3</v>
      </c>
      <c r="AF969" s="30">
        <v>7</v>
      </c>
      <c r="AG969" s="30">
        <f t="shared" si="162"/>
        <v>34260</v>
      </c>
      <c r="AH969" s="30">
        <f t="shared" si="163"/>
        <v>11420</v>
      </c>
      <c r="AI969" s="30">
        <f t="shared" si="164"/>
        <v>5710</v>
      </c>
      <c r="AK969" s="30">
        <f t="shared" si="165"/>
        <v>11.451479096168541</v>
      </c>
      <c r="AL969" s="30">
        <f t="shared" si="166"/>
        <v>-49.437229437229441</v>
      </c>
      <c r="AM969" s="30">
        <f t="shared" si="167"/>
        <v>9</v>
      </c>
      <c r="AO969" s="30">
        <f t="shared" si="168"/>
        <v>104907</v>
      </c>
      <c r="AP969" s="30">
        <f t="shared" si="169"/>
        <v>5017</v>
      </c>
      <c r="AQ969" s="30">
        <f t="shared" si="170"/>
        <v>2259</v>
      </c>
    </row>
    <row r="970" spans="29:43" x14ac:dyDescent="0.15">
      <c r="AC970" s="30">
        <v>18</v>
      </c>
      <c r="AD970" s="30">
        <v>18</v>
      </c>
      <c r="AE970" s="30">
        <v>3</v>
      </c>
      <c r="AF970" s="30">
        <v>8</v>
      </c>
      <c r="AG970" s="30">
        <f t="shared" si="162"/>
        <v>34350</v>
      </c>
      <c r="AH970" s="30">
        <f t="shared" si="163"/>
        <v>11450</v>
      </c>
      <c r="AI970" s="30">
        <f t="shared" si="164"/>
        <v>5725</v>
      </c>
      <c r="AK970" s="30">
        <f t="shared" si="165"/>
        <v>11.414100750734415</v>
      </c>
      <c r="AL970" s="30">
        <f t="shared" si="166"/>
        <v>-48.516949152542374</v>
      </c>
      <c r="AM970" s="30">
        <f t="shared" si="167"/>
        <v>9</v>
      </c>
      <c r="AO970" s="30">
        <f t="shared" si="168"/>
        <v>104907</v>
      </c>
      <c r="AP970" s="30">
        <f t="shared" si="169"/>
        <v>5017</v>
      </c>
      <c r="AQ970" s="30">
        <f t="shared" si="170"/>
        <v>2259</v>
      </c>
    </row>
    <row r="971" spans="29:43" x14ac:dyDescent="0.15">
      <c r="AC971" s="30">
        <v>18</v>
      </c>
      <c r="AD971" s="30">
        <v>18</v>
      </c>
      <c r="AE971" s="30">
        <v>3</v>
      </c>
      <c r="AF971" s="30">
        <v>9</v>
      </c>
      <c r="AG971" s="30">
        <f t="shared" si="162"/>
        <v>34440</v>
      </c>
      <c r="AH971" s="30">
        <f t="shared" si="163"/>
        <v>11480</v>
      </c>
      <c r="AI971" s="30">
        <f t="shared" si="164"/>
        <v>5740</v>
      </c>
      <c r="AK971" s="30">
        <f t="shared" si="165"/>
        <v>11.376965621949896</v>
      </c>
      <c r="AL971" s="30">
        <f t="shared" si="166"/>
        <v>-47.634854771784234</v>
      </c>
      <c r="AM971" s="30">
        <f t="shared" si="167"/>
        <v>9</v>
      </c>
      <c r="AO971" s="30">
        <f t="shared" si="168"/>
        <v>104907</v>
      </c>
      <c r="AP971" s="30">
        <f t="shared" si="169"/>
        <v>5017</v>
      </c>
      <c r="AQ971" s="30">
        <f t="shared" si="170"/>
        <v>2259</v>
      </c>
    </row>
    <row r="972" spans="29:43" x14ac:dyDescent="0.15">
      <c r="AC972" s="30">
        <v>18</v>
      </c>
      <c r="AD972" s="30">
        <v>18</v>
      </c>
      <c r="AE972" s="30">
        <v>3</v>
      </c>
      <c r="AF972" s="30">
        <v>10</v>
      </c>
      <c r="AG972" s="30">
        <f t="shared" si="162"/>
        <v>34530</v>
      </c>
      <c r="AH972" s="30">
        <f t="shared" si="163"/>
        <v>11510</v>
      </c>
      <c r="AI972" s="30">
        <f t="shared" si="164"/>
        <v>5755</v>
      </c>
      <c r="AK972" s="30">
        <f t="shared" si="165"/>
        <v>11.340071343638526</v>
      </c>
      <c r="AL972" s="30">
        <f t="shared" si="166"/>
        <v>-46.788617886178862</v>
      </c>
      <c r="AM972" s="30">
        <f t="shared" si="167"/>
        <v>9</v>
      </c>
      <c r="AO972" s="30">
        <f t="shared" si="168"/>
        <v>104907</v>
      </c>
      <c r="AP972" s="30">
        <f t="shared" si="169"/>
        <v>5017</v>
      </c>
      <c r="AQ972" s="30">
        <f t="shared" si="170"/>
        <v>2259</v>
      </c>
    </row>
    <row r="973" spans="29:43" x14ac:dyDescent="0.15">
      <c r="AC973" s="30">
        <v>18</v>
      </c>
      <c r="AD973" s="30">
        <v>18</v>
      </c>
      <c r="AE973" s="30">
        <v>4</v>
      </c>
      <c r="AF973" s="30">
        <v>0</v>
      </c>
      <c r="AG973" s="30">
        <f t="shared" si="162"/>
        <v>41070</v>
      </c>
      <c r="AH973" s="30">
        <f t="shared" si="163"/>
        <v>13690</v>
      </c>
      <c r="AI973" s="30">
        <f t="shared" si="164"/>
        <v>6845</v>
      </c>
      <c r="AK973" s="30">
        <f t="shared" si="165"/>
        <v>9.1774122998862744</v>
      </c>
      <c r="AL973" s="30">
        <f t="shared" si="166"/>
        <v>-22.467177242888404</v>
      </c>
      <c r="AM973" s="30">
        <f t="shared" si="167"/>
        <v>9</v>
      </c>
      <c r="AO973" s="30">
        <f t="shared" si="168"/>
        <v>104907</v>
      </c>
      <c r="AP973" s="30">
        <f t="shared" si="169"/>
        <v>5017</v>
      </c>
      <c r="AQ973" s="30">
        <f t="shared" si="170"/>
        <v>2259</v>
      </c>
    </row>
    <row r="974" spans="29:43" x14ac:dyDescent="0.15">
      <c r="AC974" s="30">
        <v>18</v>
      </c>
      <c r="AD974" s="30">
        <v>18</v>
      </c>
      <c r="AE974" s="30">
        <v>4</v>
      </c>
      <c r="AF974" s="30">
        <v>1</v>
      </c>
      <c r="AG974" s="30">
        <f t="shared" si="162"/>
        <v>41190</v>
      </c>
      <c r="AH974" s="30">
        <f t="shared" si="163"/>
        <v>13730</v>
      </c>
      <c r="AI974" s="30">
        <f t="shared" si="164"/>
        <v>6865</v>
      </c>
      <c r="AK974" s="30">
        <f t="shared" si="165"/>
        <v>9.1454101647633159</v>
      </c>
      <c r="AL974" s="30">
        <f t="shared" si="166"/>
        <v>-22.288961038961038</v>
      </c>
      <c r="AM974" s="30">
        <f t="shared" si="167"/>
        <v>9</v>
      </c>
      <c r="AO974" s="30">
        <f t="shared" si="168"/>
        <v>104907</v>
      </c>
      <c r="AP974" s="30">
        <f t="shared" si="169"/>
        <v>5017</v>
      </c>
      <c r="AQ974" s="30">
        <f t="shared" si="170"/>
        <v>2259</v>
      </c>
    </row>
    <row r="975" spans="29:43" x14ac:dyDescent="0.15">
      <c r="AC975" s="30">
        <v>18</v>
      </c>
      <c r="AD975" s="30">
        <v>18</v>
      </c>
      <c r="AE975" s="30">
        <v>4</v>
      </c>
      <c r="AF975" s="30">
        <v>2</v>
      </c>
      <c r="AG975" s="30">
        <f t="shared" si="162"/>
        <v>41310</v>
      </c>
      <c r="AH975" s="30">
        <f t="shared" si="163"/>
        <v>13770</v>
      </c>
      <c r="AI975" s="30">
        <f t="shared" si="164"/>
        <v>6885</v>
      </c>
      <c r="AK975" s="30">
        <f t="shared" si="165"/>
        <v>9.1136304404482669</v>
      </c>
      <c r="AL975" s="30">
        <f t="shared" si="166"/>
        <v>-22.114561027837258</v>
      </c>
      <c r="AM975" s="30">
        <f t="shared" si="167"/>
        <v>9</v>
      </c>
      <c r="AO975" s="30">
        <f t="shared" si="168"/>
        <v>104907</v>
      </c>
      <c r="AP975" s="30">
        <f t="shared" si="169"/>
        <v>5017</v>
      </c>
      <c r="AQ975" s="30">
        <f t="shared" si="170"/>
        <v>2259</v>
      </c>
    </row>
    <row r="976" spans="29:43" x14ac:dyDescent="0.15">
      <c r="AC976" s="30">
        <v>18</v>
      </c>
      <c r="AD976" s="30">
        <v>18</v>
      </c>
      <c r="AE976" s="30">
        <v>4</v>
      </c>
      <c r="AF976" s="30">
        <v>3</v>
      </c>
      <c r="AG976" s="30">
        <f t="shared" si="162"/>
        <v>41430</v>
      </c>
      <c r="AH976" s="30">
        <f t="shared" si="163"/>
        <v>13810</v>
      </c>
      <c r="AI976" s="30">
        <f t="shared" si="164"/>
        <v>6905</v>
      </c>
      <c r="AK976" s="30">
        <f t="shared" si="165"/>
        <v>9.0820708163795345</v>
      </c>
      <c r="AL976" s="30">
        <f t="shared" si="166"/>
        <v>-21.943855932203391</v>
      </c>
      <c r="AM976" s="30">
        <f t="shared" si="167"/>
        <v>9</v>
      </c>
      <c r="AO976" s="30">
        <f t="shared" si="168"/>
        <v>104907</v>
      </c>
      <c r="AP976" s="30">
        <f t="shared" si="169"/>
        <v>5017</v>
      </c>
      <c r="AQ976" s="30">
        <f t="shared" si="170"/>
        <v>2259</v>
      </c>
    </row>
    <row r="977" spans="29:43" x14ac:dyDescent="0.15">
      <c r="AC977" s="30">
        <v>18</v>
      </c>
      <c r="AD977" s="30">
        <v>18</v>
      </c>
      <c r="AE977" s="30">
        <v>4</v>
      </c>
      <c r="AF977" s="30">
        <v>4</v>
      </c>
      <c r="AG977" s="30">
        <f t="shared" si="162"/>
        <v>41550</v>
      </c>
      <c r="AH977" s="30">
        <f t="shared" si="163"/>
        <v>13850</v>
      </c>
      <c r="AI977" s="30">
        <f t="shared" si="164"/>
        <v>6925</v>
      </c>
      <c r="AK977" s="30">
        <f t="shared" si="165"/>
        <v>9.0507290138900878</v>
      </c>
      <c r="AL977" s="30">
        <f t="shared" si="166"/>
        <v>-21.776729559748428</v>
      </c>
      <c r="AM977" s="30">
        <f t="shared" si="167"/>
        <v>9</v>
      </c>
      <c r="AO977" s="30">
        <f t="shared" si="168"/>
        <v>104907</v>
      </c>
      <c r="AP977" s="30">
        <f t="shared" si="169"/>
        <v>5017</v>
      </c>
      <c r="AQ977" s="30">
        <f t="shared" si="170"/>
        <v>2259</v>
      </c>
    </row>
    <row r="978" spans="29:43" x14ac:dyDescent="0.15">
      <c r="AC978" s="30">
        <v>18</v>
      </c>
      <c r="AD978" s="30">
        <v>18</v>
      </c>
      <c r="AE978" s="30">
        <v>4</v>
      </c>
      <c r="AF978" s="30">
        <v>5</v>
      </c>
      <c r="AG978" s="30">
        <f t="shared" si="162"/>
        <v>41670</v>
      </c>
      <c r="AH978" s="30">
        <f t="shared" si="163"/>
        <v>13890</v>
      </c>
      <c r="AI978" s="30">
        <f t="shared" si="164"/>
        <v>6945</v>
      </c>
      <c r="AK978" s="30">
        <f t="shared" si="165"/>
        <v>9.0196027856590142</v>
      </c>
      <c r="AL978" s="30">
        <f t="shared" si="166"/>
        <v>-21.613070539419088</v>
      </c>
      <c r="AM978" s="30">
        <f t="shared" si="167"/>
        <v>9</v>
      </c>
      <c r="AO978" s="30">
        <f t="shared" si="168"/>
        <v>104907</v>
      </c>
      <c r="AP978" s="30">
        <f t="shared" si="169"/>
        <v>5017</v>
      </c>
      <c r="AQ978" s="30">
        <f t="shared" si="170"/>
        <v>2259</v>
      </c>
    </row>
    <row r="979" spans="29:43" x14ac:dyDescent="0.15">
      <c r="AC979" s="30">
        <v>18</v>
      </c>
      <c r="AD979" s="30">
        <v>18</v>
      </c>
      <c r="AE979" s="30">
        <v>4</v>
      </c>
      <c r="AF979" s="30">
        <v>6</v>
      </c>
      <c r="AG979" s="30">
        <f t="shared" si="162"/>
        <v>41790</v>
      </c>
      <c r="AH979" s="30">
        <f t="shared" si="163"/>
        <v>13930</v>
      </c>
      <c r="AI979" s="30">
        <f t="shared" si="164"/>
        <v>6965</v>
      </c>
      <c r="AK979" s="30">
        <f t="shared" si="165"/>
        <v>8.9886899151743638</v>
      </c>
      <c r="AL979" s="30">
        <f t="shared" si="166"/>
        <v>-21.45277207392197</v>
      </c>
      <c r="AM979" s="30">
        <f t="shared" si="167"/>
        <v>9</v>
      </c>
      <c r="AO979" s="30">
        <f t="shared" si="168"/>
        <v>104907</v>
      </c>
      <c r="AP979" s="30">
        <f t="shared" si="169"/>
        <v>5017</v>
      </c>
      <c r="AQ979" s="30">
        <f t="shared" si="170"/>
        <v>2259</v>
      </c>
    </row>
    <row r="980" spans="29:43" x14ac:dyDescent="0.15">
      <c r="AC980" s="30">
        <v>18</v>
      </c>
      <c r="AD980" s="30">
        <v>18</v>
      </c>
      <c r="AE980" s="30">
        <v>4</v>
      </c>
      <c r="AF980" s="30">
        <v>7</v>
      </c>
      <c r="AG980" s="30">
        <f t="shared" si="162"/>
        <v>41910</v>
      </c>
      <c r="AH980" s="30">
        <f t="shared" si="163"/>
        <v>13970</v>
      </c>
      <c r="AI980" s="30">
        <f t="shared" si="164"/>
        <v>6985</v>
      </c>
      <c r="AK980" s="30">
        <f t="shared" si="165"/>
        <v>8.957988216206985</v>
      </c>
      <c r="AL980" s="30">
        <f t="shared" si="166"/>
        <v>-21.295731707317074</v>
      </c>
      <c r="AM980" s="30">
        <f t="shared" si="167"/>
        <v>9</v>
      </c>
      <c r="AO980" s="30">
        <f t="shared" si="168"/>
        <v>104907</v>
      </c>
      <c r="AP980" s="30">
        <f t="shared" si="169"/>
        <v>5017</v>
      </c>
      <c r="AQ980" s="30">
        <f t="shared" si="170"/>
        <v>2259</v>
      </c>
    </row>
    <row r="981" spans="29:43" x14ac:dyDescent="0.15">
      <c r="AC981" s="30">
        <v>18</v>
      </c>
      <c r="AD981" s="30">
        <v>18</v>
      </c>
      <c r="AE981" s="30">
        <v>4</v>
      </c>
      <c r="AF981" s="30">
        <v>8</v>
      </c>
      <c r="AG981" s="30">
        <f t="shared" si="162"/>
        <v>42030</v>
      </c>
      <c r="AH981" s="30">
        <f t="shared" si="163"/>
        <v>14010</v>
      </c>
      <c r="AI981" s="30">
        <f t="shared" si="164"/>
        <v>7005</v>
      </c>
      <c r="AK981" s="30">
        <f t="shared" si="165"/>
        <v>8.9274955322951239</v>
      </c>
      <c r="AL981" s="30">
        <f t="shared" si="166"/>
        <v>-21.141851106639837</v>
      </c>
      <c r="AM981" s="30">
        <f t="shared" si="167"/>
        <v>9</v>
      </c>
      <c r="AO981" s="30">
        <f t="shared" si="168"/>
        <v>104907</v>
      </c>
      <c r="AP981" s="30">
        <f t="shared" si="169"/>
        <v>5017</v>
      </c>
      <c r="AQ981" s="30">
        <f t="shared" si="170"/>
        <v>2259</v>
      </c>
    </row>
    <row r="982" spans="29:43" x14ac:dyDescent="0.15">
      <c r="AC982" s="30">
        <v>18</v>
      </c>
      <c r="AD982" s="30">
        <v>18</v>
      </c>
      <c r="AE982" s="30">
        <v>4</v>
      </c>
      <c r="AF982" s="30">
        <v>9</v>
      </c>
      <c r="AG982" s="30">
        <f t="shared" si="162"/>
        <v>42150</v>
      </c>
      <c r="AH982" s="30">
        <f t="shared" si="163"/>
        <v>14050</v>
      </c>
      <c r="AI982" s="30">
        <f t="shared" si="164"/>
        <v>7025</v>
      </c>
      <c r="AK982" s="30">
        <f t="shared" si="165"/>
        <v>8.8972097362395051</v>
      </c>
      <c r="AL982" s="30">
        <f t="shared" si="166"/>
        <v>-20.991035856573706</v>
      </c>
      <c r="AM982" s="30">
        <f t="shared" si="167"/>
        <v>9</v>
      </c>
      <c r="AO982" s="30">
        <f t="shared" si="168"/>
        <v>104907</v>
      </c>
      <c r="AP982" s="30">
        <f t="shared" si="169"/>
        <v>5017</v>
      </c>
      <c r="AQ982" s="30">
        <f t="shared" si="170"/>
        <v>2259</v>
      </c>
    </row>
    <row r="983" spans="29:43" x14ac:dyDescent="0.15">
      <c r="AC983" s="30">
        <v>18</v>
      </c>
      <c r="AD983" s="30">
        <v>18</v>
      </c>
      <c r="AE983" s="30">
        <v>4</v>
      </c>
      <c r="AF983" s="30">
        <v>10</v>
      </c>
      <c r="AG983" s="30">
        <f t="shared" si="162"/>
        <v>42270</v>
      </c>
      <c r="AH983" s="30">
        <f t="shared" si="163"/>
        <v>14090</v>
      </c>
      <c r="AI983" s="30">
        <f t="shared" si="164"/>
        <v>7045</v>
      </c>
      <c r="AK983" s="30">
        <f t="shared" si="165"/>
        <v>8.8671287296086554</v>
      </c>
      <c r="AL983" s="30">
        <f t="shared" si="166"/>
        <v>-20.84319526627219</v>
      </c>
      <c r="AM983" s="30">
        <f t="shared" si="167"/>
        <v>9</v>
      </c>
      <c r="AO983" s="30">
        <f t="shared" si="168"/>
        <v>104907</v>
      </c>
      <c r="AP983" s="30">
        <f t="shared" si="169"/>
        <v>5017</v>
      </c>
      <c r="AQ983" s="30">
        <f t="shared" si="170"/>
        <v>2259</v>
      </c>
    </row>
    <row r="984" spans="29:43" x14ac:dyDescent="0.15">
      <c r="AC984" s="30">
        <v>18</v>
      </c>
      <c r="AD984" s="30">
        <v>18</v>
      </c>
      <c r="AE984" s="30">
        <v>5</v>
      </c>
      <c r="AF984" s="30">
        <v>0</v>
      </c>
      <c r="AG984" s="30">
        <f t="shared" si="162"/>
        <v>48510</v>
      </c>
      <c r="AH984" s="30">
        <f t="shared" si="163"/>
        <v>16170</v>
      </c>
      <c r="AI984" s="30">
        <f t="shared" si="164"/>
        <v>8085</v>
      </c>
      <c r="AK984" s="30">
        <f t="shared" si="165"/>
        <v>7.5412982531809361</v>
      </c>
      <c r="AL984" s="30">
        <f t="shared" si="166"/>
        <v>-15.811603650586701</v>
      </c>
      <c r="AM984" s="30">
        <f t="shared" si="167"/>
        <v>9</v>
      </c>
      <c r="AO984" s="30">
        <f t="shared" si="168"/>
        <v>104907</v>
      </c>
      <c r="AP984" s="30">
        <f t="shared" si="169"/>
        <v>5017</v>
      </c>
      <c r="AQ984" s="30">
        <f t="shared" si="170"/>
        <v>2259</v>
      </c>
    </row>
    <row r="985" spans="29:43" x14ac:dyDescent="0.15">
      <c r="AC985" s="30">
        <v>18</v>
      </c>
      <c r="AD985" s="30">
        <v>18</v>
      </c>
      <c r="AE985" s="30">
        <v>5</v>
      </c>
      <c r="AF985" s="30">
        <v>1</v>
      </c>
      <c r="AG985" s="30">
        <f t="shared" si="162"/>
        <v>48660</v>
      </c>
      <c r="AH985" s="30">
        <f t="shared" si="163"/>
        <v>16220</v>
      </c>
      <c r="AI985" s="30">
        <f t="shared" si="164"/>
        <v>8110</v>
      </c>
      <c r="AK985" s="30">
        <f t="shared" si="165"/>
        <v>7.5142898073203925</v>
      </c>
      <c r="AL985" s="30">
        <f t="shared" si="166"/>
        <v>-15.732298739088264</v>
      </c>
      <c r="AM985" s="30">
        <f t="shared" si="167"/>
        <v>9</v>
      </c>
      <c r="AO985" s="30">
        <f t="shared" si="168"/>
        <v>104907</v>
      </c>
      <c r="AP985" s="30">
        <f t="shared" si="169"/>
        <v>5017</v>
      </c>
      <c r="AQ985" s="30">
        <f t="shared" si="170"/>
        <v>2259</v>
      </c>
    </row>
    <row r="986" spans="29:43" x14ac:dyDescent="0.15">
      <c r="AC986" s="30">
        <v>18</v>
      </c>
      <c r="AD986" s="30">
        <v>18</v>
      </c>
      <c r="AE986" s="30">
        <v>5</v>
      </c>
      <c r="AF986" s="30">
        <v>2</v>
      </c>
      <c r="AG986" s="30">
        <f t="shared" si="162"/>
        <v>48810</v>
      </c>
      <c r="AH986" s="30">
        <f t="shared" si="163"/>
        <v>16270</v>
      </c>
      <c r="AI986" s="30">
        <f t="shared" si="164"/>
        <v>8135</v>
      </c>
      <c r="AK986" s="30">
        <f t="shared" si="165"/>
        <v>7.4874741274712724</v>
      </c>
      <c r="AL986" s="30">
        <f t="shared" si="166"/>
        <v>-15.654265554842848</v>
      </c>
      <c r="AM986" s="30">
        <f t="shared" si="167"/>
        <v>9</v>
      </c>
      <c r="AO986" s="30">
        <f t="shared" si="168"/>
        <v>104907</v>
      </c>
      <c r="AP986" s="30">
        <f t="shared" si="169"/>
        <v>5017</v>
      </c>
      <c r="AQ986" s="30">
        <f t="shared" si="170"/>
        <v>2259</v>
      </c>
    </row>
    <row r="987" spans="29:43" x14ac:dyDescent="0.15">
      <c r="AC987" s="30">
        <v>18</v>
      </c>
      <c r="AD987" s="30">
        <v>18</v>
      </c>
      <c r="AE987" s="30">
        <v>5</v>
      </c>
      <c r="AF987" s="30">
        <v>3</v>
      </c>
      <c r="AG987" s="30">
        <f t="shared" si="162"/>
        <v>48960</v>
      </c>
      <c r="AH987" s="30">
        <f t="shared" si="163"/>
        <v>16320</v>
      </c>
      <c r="AI987" s="30">
        <f t="shared" si="164"/>
        <v>8160</v>
      </c>
      <c r="AK987" s="30">
        <f t="shared" si="165"/>
        <v>7.4608491572434392</v>
      </c>
      <c r="AL987" s="30">
        <f t="shared" si="166"/>
        <v>-15.577473751193127</v>
      </c>
      <c r="AM987" s="30">
        <f t="shared" si="167"/>
        <v>9</v>
      </c>
      <c r="AO987" s="30">
        <f t="shared" si="168"/>
        <v>104907</v>
      </c>
      <c r="AP987" s="30">
        <f t="shared" si="169"/>
        <v>5017</v>
      </c>
      <c r="AQ987" s="30">
        <f t="shared" si="170"/>
        <v>2259</v>
      </c>
    </row>
    <row r="988" spans="29:43" x14ac:dyDescent="0.15">
      <c r="AC988" s="30">
        <v>18</v>
      </c>
      <c r="AD988" s="30">
        <v>18</v>
      </c>
      <c r="AE988" s="30">
        <v>5</v>
      </c>
      <c r="AF988" s="30">
        <v>4</v>
      </c>
      <c r="AG988" s="30">
        <f t="shared" si="162"/>
        <v>49110</v>
      </c>
      <c r="AH988" s="30">
        <f t="shared" si="163"/>
        <v>16370</v>
      </c>
      <c r="AI988" s="30">
        <f t="shared" si="164"/>
        <v>8185</v>
      </c>
      <c r="AK988" s="30">
        <f t="shared" si="165"/>
        <v>7.4344128693926725</v>
      </c>
      <c r="AL988" s="30">
        <f t="shared" si="166"/>
        <v>-15.501893939393939</v>
      </c>
      <c r="AM988" s="30">
        <f t="shared" si="167"/>
        <v>9</v>
      </c>
      <c r="AO988" s="30">
        <f t="shared" si="168"/>
        <v>104907</v>
      </c>
      <c r="AP988" s="30">
        <f t="shared" si="169"/>
        <v>5017</v>
      </c>
      <c r="AQ988" s="30">
        <f t="shared" si="170"/>
        <v>2259</v>
      </c>
    </row>
    <row r="989" spans="29:43" x14ac:dyDescent="0.15">
      <c r="AC989" s="30">
        <v>18</v>
      </c>
      <c r="AD989" s="30">
        <v>18</v>
      </c>
      <c r="AE989" s="30">
        <v>5</v>
      </c>
      <c r="AF989" s="30">
        <v>5</v>
      </c>
      <c r="AG989" s="30">
        <f t="shared" si="162"/>
        <v>49260</v>
      </c>
      <c r="AH989" s="30">
        <f t="shared" si="163"/>
        <v>16420</v>
      </c>
      <c r="AI989" s="30">
        <f t="shared" si="164"/>
        <v>8210</v>
      </c>
      <c r="AK989" s="30">
        <f t="shared" si="165"/>
        <v>7.408163265306122</v>
      </c>
      <c r="AL989" s="30">
        <f t="shared" si="166"/>
        <v>-15.427497651111807</v>
      </c>
      <c r="AM989" s="30">
        <f t="shared" si="167"/>
        <v>9</v>
      </c>
      <c r="AO989" s="30">
        <f t="shared" si="168"/>
        <v>104907</v>
      </c>
      <c r="AP989" s="30">
        <f t="shared" si="169"/>
        <v>5017</v>
      </c>
      <c r="AQ989" s="30">
        <f t="shared" si="170"/>
        <v>2259</v>
      </c>
    </row>
    <row r="990" spans="29:43" x14ac:dyDescent="0.15">
      <c r="AC990" s="30">
        <v>18</v>
      </c>
      <c r="AD990" s="30">
        <v>18</v>
      </c>
      <c r="AE990" s="30">
        <v>5</v>
      </c>
      <c r="AF990" s="30">
        <v>6</v>
      </c>
      <c r="AG990" s="30">
        <f t="shared" si="162"/>
        <v>49410</v>
      </c>
      <c r="AH990" s="30">
        <f t="shared" si="163"/>
        <v>16470</v>
      </c>
      <c r="AI990" s="30">
        <f t="shared" si="164"/>
        <v>8235</v>
      </c>
      <c r="AK990" s="30">
        <f t="shared" si="165"/>
        <v>7.3820983744986277</v>
      </c>
      <c r="AL990" s="30">
        <f t="shared" si="166"/>
        <v>-15.354257302672467</v>
      </c>
      <c r="AM990" s="30">
        <f t="shared" si="167"/>
        <v>9</v>
      </c>
      <c r="AO990" s="30">
        <f t="shared" si="168"/>
        <v>104907</v>
      </c>
      <c r="AP990" s="30">
        <f t="shared" si="169"/>
        <v>5017</v>
      </c>
      <c r="AQ990" s="30">
        <f t="shared" si="170"/>
        <v>2259</v>
      </c>
    </row>
    <row r="991" spans="29:43" x14ac:dyDescent="0.15">
      <c r="AC991" s="30">
        <v>18</v>
      </c>
      <c r="AD991" s="30">
        <v>18</v>
      </c>
      <c r="AE991" s="30">
        <v>5</v>
      </c>
      <c r="AF991" s="30">
        <v>7</v>
      </c>
      <c r="AG991" s="30">
        <f t="shared" si="162"/>
        <v>49560</v>
      </c>
      <c r="AH991" s="30">
        <f t="shared" si="163"/>
        <v>16520</v>
      </c>
      <c r="AI991" s="30">
        <f t="shared" si="164"/>
        <v>8260</v>
      </c>
      <c r="AK991" s="30">
        <f t="shared" si="165"/>
        <v>7.3562162541196265</v>
      </c>
      <c r="AL991" s="30">
        <f t="shared" si="166"/>
        <v>-15.282146160962073</v>
      </c>
      <c r="AM991" s="30">
        <f t="shared" si="167"/>
        <v>9</v>
      </c>
      <c r="AO991" s="30">
        <f t="shared" si="168"/>
        <v>104907</v>
      </c>
      <c r="AP991" s="30">
        <f t="shared" si="169"/>
        <v>5017</v>
      </c>
      <c r="AQ991" s="30">
        <f t="shared" si="170"/>
        <v>2259</v>
      </c>
    </row>
    <row r="992" spans="29:43" x14ac:dyDescent="0.15">
      <c r="AC992" s="30">
        <v>18</v>
      </c>
      <c r="AD992" s="30">
        <v>18</v>
      </c>
      <c r="AE992" s="30">
        <v>5</v>
      </c>
      <c r="AF992" s="30">
        <v>8</v>
      </c>
      <c r="AG992" s="30">
        <f t="shared" si="162"/>
        <v>49710</v>
      </c>
      <c r="AH992" s="30">
        <f t="shared" si="163"/>
        <v>16570</v>
      </c>
      <c r="AI992" s="30">
        <f t="shared" si="164"/>
        <v>8285</v>
      </c>
      <c r="AK992" s="30">
        <f t="shared" si="165"/>
        <v>7.3305149884704077</v>
      </c>
      <c r="AL992" s="30">
        <f t="shared" si="166"/>
        <v>-15.211138310893514</v>
      </c>
      <c r="AM992" s="30">
        <f t="shared" si="167"/>
        <v>9</v>
      </c>
      <c r="AO992" s="30">
        <f t="shared" si="168"/>
        <v>104907</v>
      </c>
      <c r="AP992" s="30">
        <f t="shared" si="169"/>
        <v>5017</v>
      </c>
      <c r="AQ992" s="30">
        <f t="shared" si="170"/>
        <v>2259</v>
      </c>
    </row>
    <row r="993" spans="29:43" x14ac:dyDescent="0.15">
      <c r="AC993" s="30">
        <v>18</v>
      </c>
      <c r="AD993" s="30">
        <v>18</v>
      </c>
      <c r="AE993" s="30">
        <v>5</v>
      </c>
      <c r="AF993" s="30">
        <v>9</v>
      </c>
      <c r="AG993" s="30">
        <f t="shared" si="162"/>
        <v>49860</v>
      </c>
      <c r="AH993" s="30">
        <f t="shared" si="163"/>
        <v>16620</v>
      </c>
      <c r="AI993" s="30">
        <f t="shared" si="164"/>
        <v>8310</v>
      </c>
      <c r="AK993" s="30">
        <f t="shared" si="165"/>
        <v>7.3049926885314393</v>
      </c>
      <c r="AL993" s="30">
        <f t="shared" si="166"/>
        <v>-15.141208624354691</v>
      </c>
      <c r="AM993" s="30">
        <f t="shared" si="167"/>
        <v>9</v>
      </c>
      <c r="AO993" s="30">
        <f t="shared" si="168"/>
        <v>104907</v>
      </c>
      <c r="AP993" s="30">
        <f t="shared" si="169"/>
        <v>5017</v>
      </c>
      <c r="AQ993" s="30">
        <f t="shared" si="170"/>
        <v>2259</v>
      </c>
    </row>
    <row r="994" spans="29:43" x14ac:dyDescent="0.15">
      <c r="AC994" s="30">
        <v>18</v>
      </c>
      <c r="AD994" s="30">
        <v>18</v>
      </c>
      <c r="AE994" s="30">
        <v>5</v>
      </c>
      <c r="AF994" s="30">
        <v>10</v>
      </c>
      <c r="AG994" s="30">
        <f t="shared" si="162"/>
        <v>50010</v>
      </c>
      <c r="AH994" s="30">
        <f t="shared" si="163"/>
        <v>16670</v>
      </c>
      <c r="AI994" s="30">
        <f t="shared" si="164"/>
        <v>8335</v>
      </c>
      <c r="AK994" s="30">
        <f t="shared" si="165"/>
        <v>7.2796474914995493</v>
      </c>
      <c r="AL994" s="30">
        <f t="shared" si="166"/>
        <v>-15.072332730560579</v>
      </c>
      <c r="AM994" s="30">
        <f t="shared" si="167"/>
        <v>9</v>
      </c>
      <c r="AO994" s="30">
        <f t="shared" si="168"/>
        <v>104907</v>
      </c>
      <c r="AP994" s="30">
        <f t="shared" si="169"/>
        <v>5017</v>
      </c>
      <c r="AQ994" s="30">
        <f t="shared" si="170"/>
        <v>2259</v>
      </c>
    </row>
    <row r="995" spans="29:43" x14ac:dyDescent="0.15">
      <c r="AC995" s="30">
        <v>19</v>
      </c>
      <c r="AD995" s="30">
        <v>19</v>
      </c>
      <c r="AE995" s="30">
        <v>1</v>
      </c>
      <c r="AF995" s="30">
        <v>0</v>
      </c>
      <c r="AG995" s="30">
        <f t="shared" si="162"/>
        <v>19350</v>
      </c>
      <c r="AH995" s="30">
        <f t="shared" si="163"/>
        <v>6450</v>
      </c>
      <c r="AI995" s="30">
        <f t="shared" si="164"/>
        <v>3225</v>
      </c>
      <c r="AK995" s="30">
        <f t="shared" si="165"/>
        <v>29.972993248312079</v>
      </c>
      <c r="AL995" s="30">
        <f t="shared" si="166"/>
        <v>8.6422510049129073</v>
      </c>
      <c r="AM995" s="30">
        <f t="shared" si="167"/>
        <v>10</v>
      </c>
      <c r="AO995" s="30">
        <f t="shared" si="168"/>
        <v>119862</v>
      </c>
      <c r="AP995" s="30">
        <f t="shared" si="169"/>
        <v>5464</v>
      </c>
      <c r="AQ995" s="30">
        <f t="shared" si="170"/>
        <v>2451</v>
      </c>
    </row>
    <row r="996" spans="29:43" x14ac:dyDescent="0.15">
      <c r="AC996" s="30">
        <v>19</v>
      </c>
      <c r="AD996" s="30">
        <v>19</v>
      </c>
      <c r="AE996" s="30">
        <v>1</v>
      </c>
      <c r="AF996" s="30">
        <v>1</v>
      </c>
      <c r="AG996" s="30">
        <f t="shared" si="162"/>
        <v>19380</v>
      </c>
      <c r="AH996" s="30">
        <f t="shared" si="163"/>
        <v>6460</v>
      </c>
      <c r="AI996" s="30">
        <f t="shared" si="164"/>
        <v>3230</v>
      </c>
      <c r="AK996" s="30">
        <f t="shared" si="165"/>
        <v>29.898228984784236</v>
      </c>
      <c r="AL996" s="30">
        <f t="shared" si="166"/>
        <v>8.6750223813786924</v>
      </c>
      <c r="AM996" s="30">
        <f t="shared" si="167"/>
        <v>10</v>
      </c>
      <c r="AO996" s="30">
        <f t="shared" si="168"/>
        <v>119862</v>
      </c>
      <c r="AP996" s="30">
        <f t="shared" si="169"/>
        <v>5464</v>
      </c>
      <c r="AQ996" s="30">
        <f t="shared" si="170"/>
        <v>2451</v>
      </c>
    </row>
    <row r="997" spans="29:43" x14ac:dyDescent="0.15">
      <c r="AC997" s="30">
        <v>19</v>
      </c>
      <c r="AD997" s="30">
        <v>19</v>
      </c>
      <c r="AE997" s="30">
        <v>1</v>
      </c>
      <c r="AF997" s="30">
        <v>2</v>
      </c>
      <c r="AG997" s="30">
        <f t="shared" si="162"/>
        <v>19410</v>
      </c>
      <c r="AH997" s="30">
        <f t="shared" si="163"/>
        <v>6470</v>
      </c>
      <c r="AI997" s="30">
        <f t="shared" si="164"/>
        <v>3235</v>
      </c>
      <c r="AK997" s="30">
        <f t="shared" si="165"/>
        <v>29.823836775317243</v>
      </c>
      <c r="AL997" s="30">
        <f t="shared" si="166"/>
        <v>8.7079407806191114</v>
      </c>
      <c r="AM997" s="30">
        <f t="shared" si="167"/>
        <v>10</v>
      </c>
      <c r="AO997" s="30">
        <f t="shared" si="168"/>
        <v>119862</v>
      </c>
      <c r="AP997" s="30">
        <f t="shared" si="169"/>
        <v>5464</v>
      </c>
      <c r="AQ997" s="30">
        <f t="shared" si="170"/>
        <v>2451</v>
      </c>
    </row>
    <row r="998" spans="29:43" x14ac:dyDescent="0.15">
      <c r="AC998" s="30">
        <v>19</v>
      </c>
      <c r="AD998" s="30">
        <v>19</v>
      </c>
      <c r="AE998" s="30">
        <v>1</v>
      </c>
      <c r="AF998" s="30">
        <v>3</v>
      </c>
      <c r="AG998" s="30">
        <f t="shared" si="162"/>
        <v>19440</v>
      </c>
      <c r="AH998" s="30">
        <f t="shared" si="163"/>
        <v>6480</v>
      </c>
      <c r="AI998" s="30">
        <f t="shared" si="164"/>
        <v>3240</v>
      </c>
      <c r="AK998" s="30">
        <f t="shared" si="165"/>
        <v>29.74981384959047</v>
      </c>
      <c r="AL998" s="30">
        <f t="shared" si="166"/>
        <v>8.7410071942446042</v>
      </c>
      <c r="AM998" s="30">
        <f t="shared" si="167"/>
        <v>10</v>
      </c>
      <c r="AO998" s="30">
        <f t="shared" si="168"/>
        <v>119862</v>
      </c>
      <c r="AP998" s="30">
        <f t="shared" si="169"/>
        <v>5464</v>
      </c>
      <c r="AQ998" s="30">
        <f t="shared" si="170"/>
        <v>2451</v>
      </c>
    </row>
    <row r="999" spans="29:43" x14ac:dyDescent="0.15">
      <c r="AC999" s="30">
        <v>19</v>
      </c>
      <c r="AD999" s="30">
        <v>19</v>
      </c>
      <c r="AE999" s="30">
        <v>1</v>
      </c>
      <c r="AF999" s="30">
        <v>4</v>
      </c>
      <c r="AG999" s="30">
        <f t="shared" si="162"/>
        <v>19470</v>
      </c>
      <c r="AH999" s="30">
        <f t="shared" si="163"/>
        <v>6490</v>
      </c>
      <c r="AI999" s="30">
        <f t="shared" si="164"/>
        <v>3245</v>
      </c>
      <c r="AK999" s="30">
        <f t="shared" si="165"/>
        <v>29.67615746471899</v>
      </c>
      <c r="AL999" s="30">
        <f t="shared" si="166"/>
        <v>8.7742226228030642</v>
      </c>
      <c r="AM999" s="30">
        <f t="shared" si="167"/>
        <v>10</v>
      </c>
      <c r="AO999" s="30">
        <f t="shared" si="168"/>
        <v>119862</v>
      </c>
      <c r="AP999" s="30">
        <f t="shared" si="169"/>
        <v>5464</v>
      </c>
      <c r="AQ999" s="30">
        <f t="shared" si="170"/>
        <v>2451</v>
      </c>
    </row>
    <row r="1000" spans="29:43" x14ac:dyDescent="0.15">
      <c r="AC1000" s="30">
        <v>19</v>
      </c>
      <c r="AD1000" s="30">
        <v>19</v>
      </c>
      <c r="AE1000" s="30">
        <v>1</v>
      </c>
      <c r="AF1000" s="30">
        <v>5</v>
      </c>
      <c r="AG1000" s="30">
        <f t="shared" si="162"/>
        <v>19500</v>
      </c>
      <c r="AH1000" s="30">
        <f t="shared" si="163"/>
        <v>6500</v>
      </c>
      <c r="AI1000" s="30">
        <f t="shared" si="164"/>
        <v>3250</v>
      </c>
      <c r="AK1000" s="30">
        <f t="shared" si="165"/>
        <v>29.602864904914792</v>
      </c>
      <c r="AL1000" s="30">
        <f t="shared" si="166"/>
        <v>8.8075880758807585</v>
      </c>
      <c r="AM1000" s="30">
        <f t="shared" si="167"/>
        <v>10</v>
      </c>
      <c r="AO1000" s="30">
        <f t="shared" si="168"/>
        <v>119862</v>
      </c>
      <c r="AP1000" s="30">
        <f t="shared" si="169"/>
        <v>5464</v>
      </c>
      <c r="AQ1000" s="30">
        <f t="shared" si="170"/>
        <v>2451</v>
      </c>
    </row>
    <row r="1001" spans="29:43" x14ac:dyDescent="0.15">
      <c r="AC1001" s="30">
        <v>19</v>
      </c>
      <c r="AD1001" s="30">
        <v>19</v>
      </c>
      <c r="AE1001" s="30">
        <v>1</v>
      </c>
      <c r="AF1001" s="30">
        <v>6</v>
      </c>
      <c r="AG1001" s="30">
        <f t="shared" si="162"/>
        <v>19530</v>
      </c>
      <c r="AH1001" s="30">
        <f t="shared" si="163"/>
        <v>6510</v>
      </c>
      <c r="AI1001" s="30">
        <f t="shared" si="164"/>
        <v>3255</v>
      </c>
      <c r="AK1001" s="30">
        <f t="shared" si="165"/>
        <v>29.529933481152995</v>
      </c>
      <c r="AL1001" s="30">
        <f t="shared" si="166"/>
        <v>8.8411045722046175</v>
      </c>
      <c r="AM1001" s="30">
        <f t="shared" si="167"/>
        <v>10</v>
      </c>
      <c r="AO1001" s="30">
        <f t="shared" si="168"/>
        <v>119862</v>
      </c>
      <c r="AP1001" s="30">
        <f t="shared" si="169"/>
        <v>5464</v>
      </c>
      <c r="AQ1001" s="30">
        <f t="shared" si="170"/>
        <v>2451</v>
      </c>
    </row>
    <row r="1002" spans="29:43" x14ac:dyDescent="0.15">
      <c r="AC1002" s="30">
        <v>19</v>
      </c>
      <c r="AD1002" s="30">
        <v>19</v>
      </c>
      <c r="AE1002" s="30">
        <v>1</v>
      </c>
      <c r="AF1002" s="30">
        <v>7</v>
      </c>
      <c r="AG1002" s="30">
        <f t="shared" si="162"/>
        <v>19560</v>
      </c>
      <c r="AH1002" s="30">
        <f t="shared" si="163"/>
        <v>6520</v>
      </c>
      <c r="AI1002" s="30">
        <f t="shared" si="164"/>
        <v>3260</v>
      </c>
      <c r="AK1002" s="30">
        <f t="shared" si="165"/>
        <v>29.457360530842958</v>
      </c>
      <c r="AL1002" s="30">
        <f t="shared" si="166"/>
        <v>8.8747731397459173</v>
      </c>
      <c r="AM1002" s="30">
        <f t="shared" si="167"/>
        <v>10</v>
      </c>
      <c r="AO1002" s="30">
        <f t="shared" si="168"/>
        <v>119862</v>
      </c>
      <c r="AP1002" s="30">
        <f t="shared" si="169"/>
        <v>5464</v>
      </c>
      <c r="AQ1002" s="30">
        <f t="shared" si="170"/>
        <v>2451</v>
      </c>
    </row>
    <row r="1003" spans="29:43" x14ac:dyDescent="0.15">
      <c r="AC1003" s="30">
        <v>19</v>
      </c>
      <c r="AD1003" s="30">
        <v>19</v>
      </c>
      <c r="AE1003" s="30">
        <v>1</v>
      </c>
      <c r="AF1003" s="30">
        <v>8</v>
      </c>
      <c r="AG1003" s="30">
        <f t="shared" si="162"/>
        <v>19590</v>
      </c>
      <c r="AH1003" s="30">
        <f t="shared" si="163"/>
        <v>6530</v>
      </c>
      <c r="AI1003" s="30">
        <f t="shared" si="164"/>
        <v>3265</v>
      </c>
      <c r="AK1003" s="30">
        <f t="shared" si="165"/>
        <v>29.385143417504292</v>
      </c>
      <c r="AL1003" s="30">
        <f t="shared" si="166"/>
        <v>8.908594815825376</v>
      </c>
      <c r="AM1003" s="30">
        <f t="shared" si="167"/>
        <v>10</v>
      </c>
      <c r="AO1003" s="30">
        <f t="shared" si="168"/>
        <v>119862</v>
      </c>
      <c r="AP1003" s="30">
        <f t="shared" si="169"/>
        <v>5464</v>
      </c>
      <c r="AQ1003" s="30">
        <f t="shared" si="170"/>
        <v>2451</v>
      </c>
    </row>
    <row r="1004" spans="29:43" x14ac:dyDescent="0.15">
      <c r="AC1004" s="30">
        <v>19</v>
      </c>
      <c r="AD1004" s="30">
        <v>19</v>
      </c>
      <c r="AE1004" s="30">
        <v>1</v>
      </c>
      <c r="AF1004" s="30">
        <v>9</v>
      </c>
      <c r="AG1004" s="30">
        <f t="shared" si="162"/>
        <v>19620</v>
      </c>
      <c r="AH1004" s="30">
        <f t="shared" si="163"/>
        <v>6540</v>
      </c>
      <c r="AI1004" s="30">
        <f t="shared" si="164"/>
        <v>3270</v>
      </c>
      <c r="AK1004" s="30">
        <f t="shared" si="165"/>
        <v>29.313279530447542</v>
      </c>
      <c r="AL1004" s="30">
        <f t="shared" si="166"/>
        <v>8.9425706472196893</v>
      </c>
      <c r="AM1004" s="30">
        <f t="shared" si="167"/>
        <v>10</v>
      </c>
      <c r="AO1004" s="30">
        <f t="shared" si="168"/>
        <v>119862</v>
      </c>
      <c r="AP1004" s="30">
        <f t="shared" si="169"/>
        <v>5464</v>
      </c>
      <c r="AQ1004" s="30">
        <f t="shared" si="170"/>
        <v>2451</v>
      </c>
    </row>
    <row r="1005" spans="29:43" x14ac:dyDescent="0.15">
      <c r="AC1005" s="30">
        <v>19</v>
      </c>
      <c r="AD1005" s="30">
        <v>19</v>
      </c>
      <c r="AE1005" s="30">
        <v>1</v>
      </c>
      <c r="AF1005" s="30">
        <v>10</v>
      </c>
      <c r="AG1005" s="30">
        <f t="shared" si="162"/>
        <v>19650</v>
      </c>
      <c r="AH1005" s="30">
        <f t="shared" si="163"/>
        <v>6550</v>
      </c>
      <c r="AI1005" s="30">
        <f t="shared" si="164"/>
        <v>3275</v>
      </c>
      <c r="AK1005" s="30">
        <f t="shared" si="165"/>
        <v>29.241766284459626</v>
      </c>
      <c r="AL1005" s="30">
        <f t="shared" si="166"/>
        <v>8.9767016902695289</v>
      </c>
      <c r="AM1005" s="30">
        <f t="shared" si="167"/>
        <v>10</v>
      </c>
      <c r="AO1005" s="30">
        <f t="shared" si="168"/>
        <v>119862</v>
      </c>
      <c r="AP1005" s="30">
        <f t="shared" si="169"/>
        <v>5464</v>
      </c>
      <c r="AQ1005" s="30">
        <f t="shared" si="170"/>
        <v>2451</v>
      </c>
    </row>
    <row r="1006" spans="29:43" x14ac:dyDescent="0.15">
      <c r="AC1006" s="30">
        <v>19</v>
      </c>
      <c r="AD1006" s="30">
        <v>19</v>
      </c>
      <c r="AE1006" s="30">
        <v>2</v>
      </c>
      <c r="AF1006" s="30">
        <v>0</v>
      </c>
      <c r="AG1006" s="30">
        <f t="shared" si="162"/>
        <v>27210</v>
      </c>
      <c r="AH1006" s="30">
        <f t="shared" si="163"/>
        <v>9070</v>
      </c>
      <c r="AI1006" s="30">
        <f t="shared" si="164"/>
        <v>4535</v>
      </c>
      <c r="AK1006" s="30">
        <f t="shared" si="165"/>
        <v>18.108777760991085</v>
      </c>
      <c r="AL1006" s="30">
        <f t="shared" si="166"/>
        <v>29.289558665231432</v>
      </c>
      <c r="AM1006" s="30">
        <f t="shared" si="167"/>
        <v>10</v>
      </c>
      <c r="AO1006" s="30">
        <f t="shared" si="168"/>
        <v>119862</v>
      </c>
      <c r="AP1006" s="30">
        <f t="shared" si="169"/>
        <v>5464</v>
      </c>
      <c r="AQ1006" s="30">
        <f t="shared" si="170"/>
        <v>2451</v>
      </c>
    </row>
    <row r="1007" spans="29:43" x14ac:dyDescent="0.15">
      <c r="AC1007" s="30">
        <v>19</v>
      </c>
      <c r="AD1007" s="30">
        <v>19</v>
      </c>
      <c r="AE1007" s="30">
        <v>2</v>
      </c>
      <c r="AF1007" s="30">
        <v>1</v>
      </c>
      <c r="AG1007" s="30">
        <f t="shared" si="162"/>
        <v>27270</v>
      </c>
      <c r="AH1007" s="30">
        <f t="shared" si="163"/>
        <v>9090</v>
      </c>
      <c r="AI1007" s="30">
        <f t="shared" si="164"/>
        <v>4545</v>
      </c>
      <c r="AK1007" s="30">
        <f t="shared" si="165"/>
        <v>18.054225033890646</v>
      </c>
      <c r="AL1007" s="30">
        <f t="shared" si="166"/>
        <v>29.673558215451578</v>
      </c>
      <c r="AM1007" s="30">
        <f t="shared" si="167"/>
        <v>10</v>
      </c>
      <c r="AO1007" s="30">
        <f t="shared" si="168"/>
        <v>119862</v>
      </c>
      <c r="AP1007" s="30">
        <f t="shared" si="169"/>
        <v>5464</v>
      </c>
      <c r="AQ1007" s="30">
        <f t="shared" si="170"/>
        <v>2451</v>
      </c>
    </row>
    <row r="1008" spans="29:43" x14ac:dyDescent="0.15">
      <c r="AC1008" s="30">
        <v>19</v>
      </c>
      <c r="AD1008" s="30">
        <v>19</v>
      </c>
      <c r="AE1008" s="30">
        <v>2</v>
      </c>
      <c r="AF1008" s="30">
        <v>2</v>
      </c>
      <c r="AG1008" s="30">
        <f t="shared" si="162"/>
        <v>27330</v>
      </c>
      <c r="AH1008" s="30">
        <f t="shared" si="163"/>
        <v>9110</v>
      </c>
      <c r="AI1008" s="30">
        <f t="shared" si="164"/>
        <v>4555</v>
      </c>
      <c r="AK1008" s="30">
        <f t="shared" si="165"/>
        <v>18</v>
      </c>
      <c r="AL1008" s="30">
        <f t="shared" si="166"/>
        <v>30.066006600660067</v>
      </c>
      <c r="AM1008" s="30">
        <f t="shared" si="167"/>
        <v>10</v>
      </c>
      <c r="AO1008" s="30">
        <f t="shared" si="168"/>
        <v>119862</v>
      </c>
      <c r="AP1008" s="30">
        <f t="shared" si="169"/>
        <v>5464</v>
      </c>
      <c r="AQ1008" s="30">
        <f t="shared" si="170"/>
        <v>2451</v>
      </c>
    </row>
    <row r="1009" spans="29:43" x14ac:dyDescent="0.15">
      <c r="AC1009" s="30">
        <v>19</v>
      </c>
      <c r="AD1009" s="30">
        <v>19</v>
      </c>
      <c r="AE1009" s="30">
        <v>2</v>
      </c>
      <c r="AF1009" s="30">
        <v>3</v>
      </c>
      <c r="AG1009" s="30">
        <f t="shared" si="162"/>
        <v>27390</v>
      </c>
      <c r="AH1009" s="30">
        <f t="shared" si="163"/>
        <v>9130</v>
      </c>
      <c r="AI1009" s="30">
        <f t="shared" si="164"/>
        <v>4565</v>
      </c>
      <c r="AK1009" s="30">
        <f t="shared" si="165"/>
        <v>17.946099715526277</v>
      </c>
      <c r="AL1009" s="30">
        <f t="shared" si="166"/>
        <v>30.46718576195773</v>
      </c>
      <c r="AM1009" s="30">
        <f t="shared" si="167"/>
        <v>10</v>
      </c>
      <c r="AO1009" s="30">
        <f t="shared" si="168"/>
        <v>119862</v>
      </c>
      <c r="AP1009" s="30">
        <f t="shared" si="169"/>
        <v>5464</v>
      </c>
      <c r="AQ1009" s="30">
        <f t="shared" si="170"/>
        <v>2451</v>
      </c>
    </row>
    <row r="1010" spans="29:43" x14ac:dyDescent="0.15">
      <c r="AC1010" s="30">
        <v>19</v>
      </c>
      <c r="AD1010" s="30">
        <v>19</v>
      </c>
      <c r="AE1010" s="30">
        <v>2</v>
      </c>
      <c r="AF1010" s="30">
        <v>4</v>
      </c>
      <c r="AG1010" s="30">
        <f t="shared" si="162"/>
        <v>27450</v>
      </c>
      <c r="AH1010" s="30">
        <f t="shared" si="163"/>
        <v>9150</v>
      </c>
      <c r="AI1010" s="30">
        <f t="shared" si="164"/>
        <v>4575</v>
      </c>
      <c r="AK1010" s="30">
        <f t="shared" si="165"/>
        <v>17.892521271831615</v>
      </c>
      <c r="AL1010" s="30">
        <f t="shared" si="166"/>
        <v>30.877390326209223</v>
      </c>
      <c r="AM1010" s="30">
        <f t="shared" si="167"/>
        <v>10</v>
      </c>
      <c r="AO1010" s="30">
        <f t="shared" si="168"/>
        <v>119862</v>
      </c>
      <c r="AP1010" s="30">
        <f t="shared" si="169"/>
        <v>5464</v>
      </c>
      <c r="AQ1010" s="30">
        <f t="shared" si="170"/>
        <v>2451</v>
      </c>
    </row>
    <row r="1011" spans="29:43" x14ac:dyDescent="0.15">
      <c r="AC1011" s="30">
        <v>19</v>
      </c>
      <c r="AD1011" s="30">
        <v>19</v>
      </c>
      <c r="AE1011" s="30">
        <v>2</v>
      </c>
      <c r="AF1011" s="30">
        <v>5</v>
      </c>
      <c r="AG1011" s="30">
        <f t="shared" si="162"/>
        <v>27510</v>
      </c>
      <c r="AH1011" s="30">
        <f t="shared" si="163"/>
        <v>9170</v>
      </c>
      <c r="AI1011" s="30">
        <f t="shared" si="164"/>
        <v>4585</v>
      </c>
      <c r="AK1011" s="30">
        <f t="shared" si="165"/>
        <v>17.839261794909955</v>
      </c>
      <c r="AL1011" s="30">
        <f t="shared" si="166"/>
        <v>31.296928327645052</v>
      </c>
      <c r="AM1011" s="30">
        <f t="shared" si="167"/>
        <v>10</v>
      </c>
      <c r="AO1011" s="30">
        <f t="shared" si="168"/>
        <v>119862</v>
      </c>
      <c r="AP1011" s="30">
        <f t="shared" si="169"/>
        <v>5464</v>
      </c>
      <c r="AQ1011" s="30">
        <f t="shared" si="170"/>
        <v>2451</v>
      </c>
    </row>
    <row r="1012" spans="29:43" x14ac:dyDescent="0.15">
      <c r="AC1012" s="30">
        <v>19</v>
      </c>
      <c r="AD1012" s="30">
        <v>19</v>
      </c>
      <c r="AE1012" s="30">
        <v>2</v>
      </c>
      <c r="AF1012" s="30">
        <v>6</v>
      </c>
      <c r="AG1012" s="30">
        <f t="shared" si="162"/>
        <v>27570</v>
      </c>
      <c r="AH1012" s="30">
        <f t="shared" si="163"/>
        <v>9190</v>
      </c>
      <c r="AI1012" s="30">
        <f t="shared" si="164"/>
        <v>4595</v>
      </c>
      <c r="AK1012" s="30">
        <f t="shared" si="165"/>
        <v>17.786318444873128</v>
      </c>
      <c r="AL1012" s="30">
        <f t="shared" si="166"/>
        <v>31.726121979286535</v>
      </c>
      <c r="AM1012" s="30">
        <f t="shared" si="167"/>
        <v>10</v>
      </c>
      <c r="AO1012" s="30">
        <f t="shared" si="168"/>
        <v>119862</v>
      </c>
      <c r="AP1012" s="30">
        <f t="shared" si="169"/>
        <v>5464</v>
      </c>
      <c r="AQ1012" s="30">
        <f t="shared" si="170"/>
        <v>2451</v>
      </c>
    </row>
    <row r="1013" spans="29:43" x14ac:dyDescent="0.15">
      <c r="AC1013" s="30">
        <v>19</v>
      </c>
      <c r="AD1013" s="30">
        <v>19</v>
      </c>
      <c r="AE1013" s="30">
        <v>2</v>
      </c>
      <c r="AF1013" s="30">
        <v>7</v>
      </c>
      <c r="AG1013" s="30">
        <f t="shared" si="162"/>
        <v>27630</v>
      </c>
      <c r="AH1013" s="30">
        <f t="shared" si="163"/>
        <v>9210</v>
      </c>
      <c r="AI1013" s="30">
        <f t="shared" si="164"/>
        <v>4605</v>
      </c>
      <c r="AK1013" s="30">
        <f t="shared" si="165"/>
        <v>17.733688415446071</v>
      </c>
      <c r="AL1013" s="30">
        <f t="shared" si="166"/>
        <v>32.165308498253786</v>
      </c>
      <c r="AM1013" s="30">
        <f t="shared" si="167"/>
        <v>10</v>
      </c>
      <c r="AO1013" s="30">
        <f t="shared" si="168"/>
        <v>119862</v>
      </c>
      <c r="AP1013" s="30">
        <f t="shared" si="169"/>
        <v>5464</v>
      </c>
      <c r="AQ1013" s="30">
        <f t="shared" si="170"/>
        <v>2451</v>
      </c>
    </row>
    <row r="1014" spans="29:43" x14ac:dyDescent="0.15">
      <c r="AC1014" s="30">
        <v>19</v>
      </c>
      <c r="AD1014" s="30">
        <v>19</v>
      </c>
      <c r="AE1014" s="30">
        <v>2</v>
      </c>
      <c r="AF1014" s="30">
        <v>8</v>
      </c>
      <c r="AG1014" s="30">
        <f t="shared" si="162"/>
        <v>27690</v>
      </c>
      <c r="AH1014" s="30">
        <f t="shared" si="163"/>
        <v>9230</v>
      </c>
      <c r="AI1014" s="30">
        <f t="shared" si="164"/>
        <v>4615</v>
      </c>
      <c r="AK1014" s="30">
        <f t="shared" si="165"/>
        <v>17.681368933471013</v>
      </c>
      <c r="AL1014" s="30">
        <f t="shared" si="166"/>
        <v>32.614840989399291</v>
      </c>
      <c r="AM1014" s="30">
        <f t="shared" si="167"/>
        <v>10</v>
      </c>
      <c r="AO1014" s="30">
        <f t="shared" si="168"/>
        <v>119862</v>
      </c>
      <c r="AP1014" s="30">
        <f t="shared" si="169"/>
        <v>5464</v>
      </c>
      <c r="AQ1014" s="30">
        <f t="shared" si="170"/>
        <v>2451</v>
      </c>
    </row>
    <row r="1015" spans="29:43" x14ac:dyDescent="0.15">
      <c r="AC1015" s="30">
        <v>19</v>
      </c>
      <c r="AD1015" s="30">
        <v>19</v>
      </c>
      <c r="AE1015" s="30">
        <v>2</v>
      </c>
      <c r="AF1015" s="30">
        <v>9</v>
      </c>
      <c r="AG1015" s="30">
        <f t="shared" si="162"/>
        <v>27750</v>
      </c>
      <c r="AH1015" s="30">
        <f t="shared" si="163"/>
        <v>9250</v>
      </c>
      <c r="AI1015" s="30">
        <f t="shared" si="164"/>
        <v>4625</v>
      </c>
      <c r="AK1015" s="30">
        <f t="shared" si="165"/>
        <v>17.629357258420356</v>
      </c>
      <c r="AL1015" s="30">
        <f t="shared" si="166"/>
        <v>33.075089392133492</v>
      </c>
      <c r="AM1015" s="30">
        <f t="shared" si="167"/>
        <v>10</v>
      </c>
      <c r="AO1015" s="30">
        <f t="shared" si="168"/>
        <v>119862</v>
      </c>
      <c r="AP1015" s="30">
        <f t="shared" si="169"/>
        <v>5464</v>
      </c>
      <c r="AQ1015" s="30">
        <f t="shared" si="170"/>
        <v>2451</v>
      </c>
    </row>
    <row r="1016" spans="29:43" x14ac:dyDescent="0.15">
      <c r="AC1016" s="30">
        <v>19</v>
      </c>
      <c r="AD1016" s="30">
        <v>19</v>
      </c>
      <c r="AE1016" s="30">
        <v>2</v>
      </c>
      <c r="AF1016" s="30">
        <v>10</v>
      </c>
      <c r="AG1016" s="30">
        <f t="shared" si="162"/>
        <v>27810</v>
      </c>
      <c r="AH1016" s="30">
        <f t="shared" si="163"/>
        <v>9270</v>
      </c>
      <c r="AI1016" s="30">
        <f t="shared" si="164"/>
        <v>4635</v>
      </c>
      <c r="AK1016" s="30">
        <f t="shared" si="165"/>
        <v>17.577650681918168</v>
      </c>
      <c r="AL1016" s="30">
        <f t="shared" si="166"/>
        <v>33.546441495778048</v>
      </c>
      <c r="AM1016" s="30">
        <f t="shared" si="167"/>
        <v>10</v>
      </c>
      <c r="AO1016" s="30">
        <f t="shared" si="168"/>
        <v>119862</v>
      </c>
      <c r="AP1016" s="30">
        <f t="shared" si="169"/>
        <v>5464</v>
      </c>
      <c r="AQ1016" s="30">
        <f t="shared" si="170"/>
        <v>2451</v>
      </c>
    </row>
    <row r="1017" spans="29:43" x14ac:dyDescent="0.15">
      <c r="AC1017" s="30">
        <v>19</v>
      </c>
      <c r="AD1017" s="30">
        <v>19</v>
      </c>
      <c r="AE1017" s="30">
        <v>3</v>
      </c>
      <c r="AF1017" s="30">
        <v>0</v>
      </c>
      <c r="AG1017" s="30">
        <f t="shared" si="162"/>
        <v>35070</v>
      </c>
      <c r="AH1017" s="30">
        <f t="shared" si="163"/>
        <v>11690</v>
      </c>
      <c r="AI1017" s="30">
        <f t="shared" si="164"/>
        <v>5845</v>
      </c>
      <c r="AK1017" s="30">
        <f t="shared" si="165"/>
        <v>12.97348197856911</v>
      </c>
      <c r="AL1017" s="30">
        <f t="shared" si="166"/>
        <v>-92.047244094488192</v>
      </c>
      <c r="AM1017" s="30">
        <f t="shared" si="167"/>
        <v>10</v>
      </c>
      <c r="AO1017" s="30">
        <f t="shared" si="168"/>
        <v>119862</v>
      </c>
      <c r="AP1017" s="30">
        <f t="shared" si="169"/>
        <v>5464</v>
      </c>
      <c r="AQ1017" s="30">
        <f t="shared" si="170"/>
        <v>2451</v>
      </c>
    </row>
    <row r="1018" spans="29:43" x14ac:dyDescent="0.15">
      <c r="AC1018" s="30">
        <v>19</v>
      </c>
      <c r="AD1018" s="30">
        <v>19</v>
      </c>
      <c r="AE1018" s="30">
        <v>3</v>
      </c>
      <c r="AF1018" s="30">
        <v>1</v>
      </c>
      <c r="AG1018" s="30">
        <f t="shared" si="162"/>
        <v>35160</v>
      </c>
      <c r="AH1018" s="30">
        <f t="shared" si="163"/>
        <v>11720</v>
      </c>
      <c r="AI1018" s="30">
        <f t="shared" si="164"/>
        <v>5860</v>
      </c>
      <c r="AK1018" s="30">
        <f t="shared" si="165"/>
        <v>12.931492070342001</v>
      </c>
      <c r="AL1018" s="30">
        <f t="shared" si="166"/>
        <v>-88.787878787878782</v>
      </c>
      <c r="AM1018" s="30">
        <f t="shared" si="167"/>
        <v>10</v>
      </c>
      <c r="AO1018" s="30">
        <f t="shared" si="168"/>
        <v>119862</v>
      </c>
      <c r="AP1018" s="30">
        <f t="shared" si="169"/>
        <v>5464</v>
      </c>
      <c r="AQ1018" s="30">
        <f t="shared" si="170"/>
        <v>2451</v>
      </c>
    </row>
    <row r="1019" spans="29:43" x14ac:dyDescent="0.15">
      <c r="AC1019" s="30">
        <v>19</v>
      </c>
      <c r="AD1019" s="30">
        <v>19</v>
      </c>
      <c r="AE1019" s="30">
        <v>3</v>
      </c>
      <c r="AF1019" s="30">
        <v>2</v>
      </c>
      <c r="AG1019" s="30">
        <f t="shared" si="162"/>
        <v>35250</v>
      </c>
      <c r="AH1019" s="30">
        <f t="shared" si="163"/>
        <v>11750</v>
      </c>
      <c r="AI1019" s="30">
        <f t="shared" si="164"/>
        <v>5875</v>
      </c>
      <c r="AK1019" s="30">
        <f t="shared" si="165"/>
        <v>12.889773093881063</v>
      </c>
      <c r="AL1019" s="30">
        <f t="shared" si="166"/>
        <v>-85.766423357664237</v>
      </c>
      <c r="AM1019" s="30">
        <f t="shared" si="167"/>
        <v>10</v>
      </c>
      <c r="AO1019" s="30">
        <f t="shared" si="168"/>
        <v>119862</v>
      </c>
      <c r="AP1019" s="30">
        <f t="shared" si="169"/>
        <v>5464</v>
      </c>
      <c r="AQ1019" s="30">
        <f t="shared" si="170"/>
        <v>2451</v>
      </c>
    </row>
    <row r="1020" spans="29:43" x14ac:dyDescent="0.15">
      <c r="AC1020" s="30">
        <v>19</v>
      </c>
      <c r="AD1020" s="30">
        <v>19</v>
      </c>
      <c r="AE1020" s="30">
        <v>3</v>
      </c>
      <c r="AF1020" s="30">
        <v>3</v>
      </c>
      <c r="AG1020" s="30">
        <f t="shared" si="162"/>
        <v>35340</v>
      </c>
      <c r="AH1020" s="30">
        <f t="shared" si="163"/>
        <v>11780</v>
      </c>
      <c r="AI1020" s="30">
        <f t="shared" si="164"/>
        <v>5890</v>
      </c>
      <c r="AK1020" s="30">
        <f t="shared" si="165"/>
        <v>12.848322435416444</v>
      </c>
      <c r="AL1020" s="30">
        <f t="shared" si="166"/>
        <v>-82.957746478873233</v>
      </c>
      <c r="AM1020" s="30">
        <f t="shared" si="167"/>
        <v>10</v>
      </c>
      <c r="AO1020" s="30">
        <f t="shared" si="168"/>
        <v>119862</v>
      </c>
      <c r="AP1020" s="30">
        <f t="shared" si="169"/>
        <v>5464</v>
      </c>
      <c r="AQ1020" s="30">
        <f t="shared" si="170"/>
        <v>2451</v>
      </c>
    </row>
    <row r="1021" spans="29:43" x14ac:dyDescent="0.15">
      <c r="AC1021" s="30">
        <v>19</v>
      </c>
      <c r="AD1021" s="30">
        <v>19</v>
      </c>
      <c r="AE1021" s="30">
        <v>3</v>
      </c>
      <c r="AF1021" s="30">
        <v>4</v>
      </c>
      <c r="AG1021" s="30">
        <f t="shared" si="162"/>
        <v>35430</v>
      </c>
      <c r="AH1021" s="30">
        <f t="shared" si="163"/>
        <v>11810</v>
      </c>
      <c r="AI1021" s="30">
        <f t="shared" si="164"/>
        <v>5905</v>
      </c>
      <c r="AK1021" s="30">
        <f t="shared" si="165"/>
        <v>12.807137514691741</v>
      </c>
      <c r="AL1021" s="30">
        <f t="shared" si="166"/>
        <v>-80.340136054421762</v>
      </c>
      <c r="AM1021" s="30">
        <f t="shared" si="167"/>
        <v>10</v>
      </c>
      <c r="AO1021" s="30">
        <f t="shared" si="168"/>
        <v>119862</v>
      </c>
      <c r="AP1021" s="30">
        <f t="shared" si="169"/>
        <v>5464</v>
      </c>
      <c r="AQ1021" s="30">
        <f t="shared" si="170"/>
        <v>2451</v>
      </c>
    </row>
    <row r="1022" spans="29:43" x14ac:dyDescent="0.15">
      <c r="AC1022" s="30">
        <v>19</v>
      </c>
      <c r="AD1022" s="30">
        <v>19</v>
      </c>
      <c r="AE1022" s="30">
        <v>3</v>
      </c>
      <c r="AF1022" s="30">
        <v>5</v>
      </c>
      <c r="AG1022" s="30">
        <f t="shared" si="162"/>
        <v>35520</v>
      </c>
      <c r="AH1022" s="30">
        <f t="shared" si="163"/>
        <v>11840</v>
      </c>
      <c r="AI1022" s="30">
        <f t="shared" si="164"/>
        <v>5920</v>
      </c>
      <c r="AK1022" s="30">
        <f t="shared" si="165"/>
        <v>12.766215784428587</v>
      </c>
      <c r="AL1022" s="30">
        <f t="shared" si="166"/>
        <v>-77.89473684210526</v>
      </c>
      <c r="AM1022" s="30">
        <f t="shared" si="167"/>
        <v>10</v>
      </c>
      <c r="AO1022" s="30">
        <f t="shared" si="168"/>
        <v>119862</v>
      </c>
      <c r="AP1022" s="30">
        <f t="shared" si="169"/>
        <v>5464</v>
      </c>
      <c r="AQ1022" s="30">
        <f t="shared" si="170"/>
        <v>2451</v>
      </c>
    </row>
    <row r="1023" spans="29:43" x14ac:dyDescent="0.15">
      <c r="AC1023" s="30">
        <v>19</v>
      </c>
      <c r="AD1023" s="30">
        <v>19</v>
      </c>
      <c r="AE1023" s="30">
        <v>3</v>
      </c>
      <c r="AF1023" s="30">
        <v>6</v>
      </c>
      <c r="AG1023" s="30">
        <f t="shared" si="162"/>
        <v>35610</v>
      </c>
      <c r="AH1023" s="30">
        <f t="shared" si="163"/>
        <v>11870</v>
      </c>
      <c r="AI1023" s="30">
        <f t="shared" si="164"/>
        <v>5935</v>
      </c>
      <c r="AK1023" s="30">
        <f t="shared" si="165"/>
        <v>12.725554729801464</v>
      </c>
      <c r="AL1023" s="30">
        <f t="shared" si="166"/>
        <v>-75.605095541401269</v>
      </c>
      <c r="AM1023" s="30">
        <f t="shared" si="167"/>
        <v>10</v>
      </c>
      <c r="AO1023" s="30">
        <f t="shared" si="168"/>
        <v>119862</v>
      </c>
      <c r="AP1023" s="30">
        <f t="shared" si="169"/>
        <v>5464</v>
      </c>
      <c r="AQ1023" s="30">
        <f t="shared" si="170"/>
        <v>2451</v>
      </c>
    </row>
    <row r="1024" spans="29:43" x14ac:dyDescent="0.15">
      <c r="AC1024" s="30">
        <v>19</v>
      </c>
      <c r="AD1024" s="30">
        <v>19</v>
      </c>
      <c r="AE1024" s="30">
        <v>3</v>
      </c>
      <c r="AF1024" s="30">
        <v>7</v>
      </c>
      <c r="AG1024" s="30">
        <f t="shared" si="162"/>
        <v>35700</v>
      </c>
      <c r="AH1024" s="30">
        <f t="shared" si="163"/>
        <v>11900</v>
      </c>
      <c r="AI1024" s="30">
        <f t="shared" si="164"/>
        <v>5950</v>
      </c>
      <c r="AK1024" s="30">
        <f t="shared" si="165"/>
        <v>12.685151867922531</v>
      </c>
      <c r="AL1024" s="30">
        <f t="shared" si="166"/>
        <v>-73.456790123456784</v>
      </c>
      <c r="AM1024" s="30">
        <f t="shared" si="167"/>
        <v>10</v>
      </c>
      <c r="AO1024" s="30">
        <f t="shared" si="168"/>
        <v>119862</v>
      </c>
      <c r="AP1024" s="30">
        <f t="shared" si="169"/>
        <v>5464</v>
      </c>
      <c r="AQ1024" s="30">
        <f t="shared" si="170"/>
        <v>2451</v>
      </c>
    </row>
    <row r="1025" spans="29:43" x14ac:dyDescent="0.15">
      <c r="AC1025" s="30">
        <v>19</v>
      </c>
      <c r="AD1025" s="30">
        <v>19</v>
      </c>
      <c r="AE1025" s="30">
        <v>3</v>
      </c>
      <c r="AF1025" s="30">
        <v>8</v>
      </c>
      <c r="AG1025" s="30">
        <f t="shared" si="162"/>
        <v>35790</v>
      </c>
      <c r="AH1025" s="30">
        <f t="shared" si="163"/>
        <v>11930</v>
      </c>
      <c r="AI1025" s="30">
        <f t="shared" si="164"/>
        <v>5965</v>
      </c>
      <c r="AK1025" s="30">
        <f t="shared" si="165"/>
        <v>12.645004747336216</v>
      </c>
      <c r="AL1025" s="30">
        <f t="shared" si="166"/>
        <v>-71.437125748502993</v>
      </c>
      <c r="AM1025" s="30">
        <f t="shared" si="167"/>
        <v>10</v>
      </c>
      <c r="AO1025" s="30">
        <f t="shared" si="168"/>
        <v>119862</v>
      </c>
      <c r="AP1025" s="30">
        <f t="shared" si="169"/>
        <v>5464</v>
      </c>
      <c r="AQ1025" s="30">
        <f t="shared" si="170"/>
        <v>2451</v>
      </c>
    </row>
    <row r="1026" spans="29:43" x14ac:dyDescent="0.15">
      <c r="AC1026" s="30">
        <v>19</v>
      </c>
      <c r="AD1026" s="30">
        <v>19</v>
      </c>
      <c r="AE1026" s="30">
        <v>3</v>
      </c>
      <c r="AF1026" s="30">
        <v>9</v>
      </c>
      <c r="AG1026" s="30">
        <f t="shared" si="162"/>
        <v>35880</v>
      </c>
      <c r="AH1026" s="30">
        <f t="shared" si="163"/>
        <v>11960</v>
      </c>
      <c r="AI1026" s="30">
        <f t="shared" si="164"/>
        <v>5980</v>
      </c>
      <c r="AK1026" s="30">
        <f t="shared" si="165"/>
        <v>12.605110947523398</v>
      </c>
      <c r="AL1026" s="30">
        <f t="shared" si="166"/>
        <v>-69.534883720930239</v>
      </c>
      <c r="AM1026" s="30">
        <f t="shared" si="167"/>
        <v>10</v>
      </c>
      <c r="AO1026" s="30">
        <f t="shared" si="168"/>
        <v>119862</v>
      </c>
      <c r="AP1026" s="30">
        <f t="shared" si="169"/>
        <v>5464</v>
      </c>
      <c r="AQ1026" s="30">
        <f t="shared" si="170"/>
        <v>2451</v>
      </c>
    </row>
    <row r="1027" spans="29:43" x14ac:dyDescent="0.15">
      <c r="AC1027" s="30">
        <v>19</v>
      </c>
      <c r="AD1027" s="30">
        <v>19</v>
      </c>
      <c r="AE1027" s="30">
        <v>3</v>
      </c>
      <c r="AF1027" s="30">
        <v>10</v>
      </c>
      <c r="AG1027" s="30">
        <f t="shared" si="162"/>
        <v>35970</v>
      </c>
      <c r="AH1027" s="30">
        <f t="shared" si="163"/>
        <v>11990</v>
      </c>
      <c r="AI1027" s="30">
        <f t="shared" si="164"/>
        <v>5995</v>
      </c>
      <c r="AK1027" s="30">
        <f t="shared" si="165"/>
        <v>12.565468078414929</v>
      </c>
      <c r="AL1027" s="30">
        <f t="shared" si="166"/>
        <v>-67.740112994350284</v>
      </c>
      <c r="AM1027" s="30">
        <f t="shared" si="167"/>
        <v>10</v>
      </c>
      <c r="AO1027" s="30">
        <f t="shared" si="168"/>
        <v>119862</v>
      </c>
      <c r="AP1027" s="30">
        <f t="shared" si="169"/>
        <v>5464</v>
      </c>
      <c r="AQ1027" s="30">
        <f t="shared" si="170"/>
        <v>2451</v>
      </c>
    </row>
    <row r="1028" spans="29:43" x14ac:dyDescent="0.15">
      <c r="AC1028" s="30">
        <v>19</v>
      </c>
      <c r="AD1028" s="30">
        <v>19</v>
      </c>
      <c r="AE1028" s="30">
        <v>4</v>
      </c>
      <c r="AF1028" s="30">
        <v>0</v>
      </c>
      <c r="AG1028" s="30">
        <f t="shared" si="162"/>
        <v>42930</v>
      </c>
      <c r="AH1028" s="30">
        <f t="shared" si="163"/>
        <v>14310</v>
      </c>
      <c r="AI1028" s="30">
        <f t="shared" si="164"/>
        <v>7155</v>
      </c>
      <c r="AK1028" s="30">
        <f t="shared" si="165"/>
        <v>10.10726030862636</v>
      </c>
      <c r="AL1028" s="30">
        <f t="shared" si="166"/>
        <v>-25.387344766410408</v>
      </c>
      <c r="AM1028" s="30">
        <f t="shared" si="167"/>
        <v>10</v>
      </c>
      <c r="AO1028" s="30">
        <f t="shared" si="168"/>
        <v>119862</v>
      </c>
      <c r="AP1028" s="30">
        <f t="shared" si="169"/>
        <v>5464</v>
      </c>
      <c r="AQ1028" s="30">
        <f t="shared" si="170"/>
        <v>2451</v>
      </c>
    </row>
    <row r="1029" spans="29:43" x14ac:dyDescent="0.15">
      <c r="AC1029" s="30">
        <v>19</v>
      </c>
      <c r="AD1029" s="30">
        <v>19</v>
      </c>
      <c r="AE1029" s="30">
        <v>4</v>
      </c>
      <c r="AF1029" s="30">
        <v>1</v>
      </c>
      <c r="AG1029" s="30">
        <f t="shared" si="162"/>
        <v>43050</v>
      </c>
      <c r="AH1029" s="30">
        <f t="shared" si="163"/>
        <v>14350</v>
      </c>
      <c r="AI1029" s="30">
        <f t="shared" si="164"/>
        <v>7175</v>
      </c>
      <c r="AK1029" s="30">
        <f t="shared" si="165"/>
        <v>10.073283469199092</v>
      </c>
      <c r="AL1029" s="30">
        <f t="shared" si="166"/>
        <v>-25.160724722384572</v>
      </c>
      <c r="AM1029" s="30">
        <f t="shared" si="167"/>
        <v>10</v>
      </c>
      <c r="AO1029" s="30">
        <f t="shared" si="168"/>
        <v>119862</v>
      </c>
      <c r="AP1029" s="30">
        <f t="shared" si="169"/>
        <v>5464</v>
      </c>
      <c r="AQ1029" s="30">
        <f t="shared" si="170"/>
        <v>2451</v>
      </c>
    </row>
    <row r="1030" spans="29:43" x14ac:dyDescent="0.15">
      <c r="AC1030" s="30">
        <v>19</v>
      </c>
      <c r="AD1030" s="30">
        <v>19</v>
      </c>
      <c r="AE1030" s="30">
        <v>4</v>
      </c>
      <c r="AF1030" s="30">
        <v>2</v>
      </c>
      <c r="AG1030" s="30">
        <f t="shared" ref="AG1030:AG1093" si="171">1020+180*AC1030+7050+AE1030*(AD1030*420-120)+AE1030*AF1030*30</f>
        <v>43170</v>
      </c>
      <c r="AH1030" s="30">
        <f t="shared" ref="AH1030:AH1093" si="172">340+60*AC1030+2350+AE1030*(AD1030*140-40)+AE1030*AF1030*10</f>
        <v>14390</v>
      </c>
      <c r="AI1030" s="30">
        <f t="shared" ref="AI1030:AI1093" si="173">170+30*AC1030+1175+AE1030*(AD1030*70-20)+AE1030*AF1030*5</f>
        <v>7195</v>
      </c>
      <c r="AK1030" s="30">
        <f t="shared" ref="AK1030:AK1093" si="174">VLOOKUP(IF(MOD(AC1030,2)=0,AC1030/2,(AC1030+1)/2),B:F,5,FALSE)/(AH1030-VLOOKUP(IF(MOD(AC1030,2)=0,AC1030/2,(AC1030+1)/2),B:F,4,FALSE))</f>
        <v>10.039534299355054</v>
      </c>
      <c r="AL1030" s="30">
        <f t="shared" ref="AL1030:AL1093" si="175">AG1030/(VLOOKUP(IF(MOD(AC1030,2)=0,AC1030/2,(AC1030+1)/2),B:F,3,FALSE)-AI1030)</f>
        <v>-24.939341421143848</v>
      </c>
      <c r="AM1030" s="30">
        <f t="shared" ref="AM1030:AM1093" si="176">IF(MOD(AC1030,2)=0,AC1030/2,(AC1030+1)/2)</f>
        <v>10</v>
      </c>
      <c r="AO1030" s="30">
        <f t="shared" ref="AO1030:AO1093" si="177">VLOOKUP(IF(MOD(AC1030,2)=0,AC1030/2,(AC1030+1)/2),B:F,5,FALSE)</f>
        <v>119862</v>
      </c>
      <c r="AP1030" s="30">
        <f t="shared" ref="AP1030:AP1093" si="178">VLOOKUP(IF(MOD(AC1030,2)=0,AC1030/2,(AC1030+1)/2),B:E,3,FALSE)</f>
        <v>5464</v>
      </c>
      <c r="AQ1030" s="30">
        <f t="shared" ref="AQ1030:AQ1093" si="179">VLOOKUP(IF(MOD(AC1030,2)=0,AC1030/2,(AC1030+1)/2),B:F,4,FALSE)</f>
        <v>2451</v>
      </c>
    </row>
    <row r="1031" spans="29:43" x14ac:dyDescent="0.15">
      <c r="AC1031" s="30">
        <v>19</v>
      </c>
      <c r="AD1031" s="30">
        <v>19</v>
      </c>
      <c r="AE1031" s="30">
        <v>4</v>
      </c>
      <c r="AF1031" s="30">
        <v>3</v>
      </c>
      <c r="AG1031" s="30">
        <f t="shared" si="171"/>
        <v>43290</v>
      </c>
      <c r="AH1031" s="30">
        <f t="shared" si="172"/>
        <v>14430</v>
      </c>
      <c r="AI1031" s="30">
        <f t="shared" si="173"/>
        <v>7215</v>
      </c>
      <c r="AK1031" s="30">
        <f t="shared" si="174"/>
        <v>10.006010518407212</v>
      </c>
      <c r="AL1031" s="30">
        <f t="shared" si="175"/>
        <v>-24.723015419760138</v>
      </c>
      <c r="AM1031" s="30">
        <f t="shared" si="176"/>
        <v>10</v>
      </c>
      <c r="AO1031" s="30">
        <f t="shared" si="177"/>
        <v>119862</v>
      </c>
      <c r="AP1031" s="30">
        <f t="shared" si="178"/>
        <v>5464</v>
      </c>
      <c r="AQ1031" s="30">
        <f t="shared" si="179"/>
        <v>2451</v>
      </c>
    </row>
    <row r="1032" spans="29:43" x14ac:dyDescent="0.15">
      <c r="AC1032" s="30">
        <v>19</v>
      </c>
      <c r="AD1032" s="30">
        <v>19</v>
      </c>
      <c r="AE1032" s="30">
        <v>4</v>
      </c>
      <c r="AF1032" s="30">
        <v>4</v>
      </c>
      <c r="AG1032" s="30">
        <f t="shared" si="171"/>
        <v>43410</v>
      </c>
      <c r="AH1032" s="30">
        <f t="shared" si="172"/>
        <v>14470</v>
      </c>
      <c r="AI1032" s="30">
        <f t="shared" si="173"/>
        <v>7235</v>
      </c>
      <c r="AK1032" s="30">
        <f t="shared" si="174"/>
        <v>9.9727098760296204</v>
      </c>
      <c r="AL1032" s="30">
        <f t="shared" si="175"/>
        <v>-24.511575381140599</v>
      </c>
      <c r="AM1032" s="30">
        <f t="shared" si="176"/>
        <v>10</v>
      </c>
      <c r="AO1032" s="30">
        <f t="shared" si="177"/>
        <v>119862</v>
      </c>
      <c r="AP1032" s="30">
        <f t="shared" si="178"/>
        <v>5464</v>
      </c>
      <c r="AQ1032" s="30">
        <f t="shared" si="179"/>
        <v>2451</v>
      </c>
    </row>
    <row r="1033" spans="29:43" x14ac:dyDescent="0.15">
      <c r="AC1033" s="30">
        <v>19</v>
      </c>
      <c r="AD1033" s="30">
        <v>19</v>
      </c>
      <c r="AE1033" s="30">
        <v>4</v>
      </c>
      <c r="AF1033" s="30">
        <v>5</v>
      </c>
      <c r="AG1033" s="30">
        <f t="shared" si="171"/>
        <v>43530</v>
      </c>
      <c r="AH1033" s="30">
        <f t="shared" si="172"/>
        <v>14510</v>
      </c>
      <c r="AI1033" s="30">
        <f t="shared" si="173"/>
        <v>7255</v>
      </c>
      <c r="AK1033" s="30">
        <f t="shared" si="174"/>
        <v>9.9396301517538763</v>
      </c>
      <c r="AL1033" s="30">
        <f t="shared" si="175"/>
        <v>-24.304857621440537</v>
      </c>
      <c r="AM1033" s="30">
        <f t="shared" si="176"/>
        <v>10</v>
      </c>
      <c r="AO1033" s="30">
        <f t="shared" si="177"/>
        <v>119862</v>
      </c>
      <c r="AP1033" s="30">
        <f t="shared" si="178"/>
        <v>5464</v>
      </c>
      <c r="AQ1033" s="30">
        <f t="shared" si="179"/>
        <v>2451</v>
      </c>
    </row>
    <row r="1034" spans="29:43" x14ac:dyDescent="0.15">
      <c r="AC1034" s="30">
        <v>19</v>
      </c>
      <c r="AD1034" s="30">
        <v>19</v>
      </c>
      <c r="AE1034" s="30">
        <v>4</v>
      </c>
      <c r="AF1034" s="30">
        <v>6</v>
      </c>
      <c r="AG1034" s="30">
        <f t="shared" si="171"/>
        <v>43650</v>
      </c>
      <c r="AH1034" s="30">
        <f t="shared" si="172"/>
        <v>14550</v>
      </c>
      <c r="AI1034" s="30">
        <f t="shared" si="173"/>
        <v>7275</v>
      </c>
      <c r="AK1034" s="30">
        <f t="shared" si="174"/>
        <v>9.906769154475576</v>
      </c>
      <c r="AL1034" s="30">
        <f t="shared" si="175"/>
        <v>-24.102705687465487</v>
      </c>
      <c r="AM1034" s="30">
        <f t="shared" si="176"/>
        <v>10</v>
      </c>
      <c r="AO1034" s="30">
        <f t="shared" si="177"/>
        <v>119862</v>
      </c>
      <c r="AP1034" s="30">
        <f t="shared" si="178"/>
        <v>5464</v>
      </c>
      <c r="AQ1034" s="30">
        <f t="shared" si="179"/>
        <v>2451</v>
      </c>
    </row>
    <row r="1035" spans="29:43" x14ac:dyDescent="0.15">
      <c r="AC1035" s="30">
        <v>19</v>
      </c>
      <c r="AD1035" s="30">
        <v>19</v>
      </c>
      <c r="AE1035" s="30">
        <v>4</v>
      </c>
      <c r="AF1035" s="30">
        <v>7</v>
      </c>
      <c r="AG1035" s="30">
        <f t="shared" si="171"/>
        <v>43770</v>
      </c>
      <c r="AH1035" s="30">
        <f t="shared" si="172"/>
        <v>14590</v>
      </c>
      <c r="AI1035" s="30">
        <f t="shared" si="173"/>
        <v>7295</v>
      </c>
      <c r="AK1035" s="30">
        <f t="shared" si="174"/>
        <v>9.8741247219705084</v>
      </c>
      <c r="AL1035" s="30">
        <f t="shared" si="175"/>
        <v>-23.904969961769524</v>
      </c>
      <c r="AM1035" s="30">
        <f t="shared" si="176"/>
        <v>10</v>
      </c>
      <c r="AO1035" s="30">
        <f t="shared" si="177"/>
        <v>119862</v>
      </c>
      <c r="AP1035" s="30">
        <f t="shared" si="178"/>
        <v>5464</v>
      </c>
      <c r="AQ1035" s="30">
        <f t="shared" si="179"/>
        <v>2451</v>
      </c>
    </row>
    <row r="1036" spans="29:43" x14ac:dyDescent="0.15">
      <c r="AC1036" s="30">
        <v>19</v>
      </c>
      <c r="AD1036" s="30">
        <v>19</v>
      </c>
      <c r="AE1036" s="30">
        <v>4</v>
      </c>
      <c r="AF1036" s="30">
        <v>8</v>
      </c>
      <c r="AG1036" s="30">
        <f t="shared" si="171"/>
        <v>43890</v>
      </c>
      <c r="AH1036" s="30">
        <f t="shared" si="172"/>
        <v>14630</v>
      </c>
      <c r="AI1036" s="30">
        <f t="shared" si="173"/>
        <v>7315</v>
      </c>
      <c r="AK1036" s="30">
        <f t="shared" si="174"/>
        <v>9.8416947204203957</v>
      </c>
      <c r="AL1036" s="30">
        <f t="shared" si="175"/>
        <v>-23.711507293354945</v>
      </c>
      <c r="AM1036" s="30">
        <f t="shared" si="176"/>
        <v>10</v>
      </c>
      <c r="AO1036" s="30">
        <f t="shared" si="177"/>
        <v>119862</v>
      </c>
      <c r="AP1036" s="30">
        <f t="shared" si="178"/>
        <v>5464</v>
      </c>
      <c r="AQ1036" s="30">
        <f t="shared" si="179"/>
        <v>2451</v>
      </c>
    </row>
    <row r="1037" spans="29:43" x14ac:dyDescent="0.15">
      <c r="AC1037" s="30">
        <v>19</v>
      </c>
      <c r="AD1037" s="30">
        <v>19</v>
      </c>
      <c r="AE1037" s="30">
        <v>4</v>
      </c>
      <c r="AF1037" s="30">
        <v>9</v>
      </c>
      <c r="AG1037" s="30">
        <f t="shared" si="171"/>
        <v>44010</v>
      </c>
      <c r="AH1037" s="30">
        <f t="shared" si="172"/>
        <v>14670</v>
      </c>
      <c r="AI1037" s="30">
        <f t="shared" si="173"/>
        <v>7335</v>
      </c>
      <c r="AK1037" s="30">
        <f t="shared" si="174"/>
        <v>9.8094770439479504</v>
      </c>
      <c r="AL1037" s="30">
        <f t="shared" si="175"/>
        <v>-23.522180652057724</v>
      </c>
      <c r="AM1037" s="30">
        <f t="shared" si="176"/>
        <v>10</v>
      </c>
      <c r="AO1037" s="30">
        <f t="shared" si="177"/>
        <v>119862</v>
      </c>
      <c r="AP1037" s="30">
        <f t="shared" si="178"/>
        <v>5464</v>
      </c>
      <c r="AQ1037" s="30">
        <f t="shared" si="179"/>
        <v>2451</v>
      </c>
    </row>
    <row r="1038" spans="29:43" x14ac:dyDescent="0.15">
      <c r="AC1038" s="30">
        <v>19</v>
      </c>
      <c r="AD1038" s="30">
        <v>19</v>
      </c>
      <c r="AE1038" s="30">
        <v>4</v>
      </c>
      <c r="AF1038" s="30">
        <v>10</v>
      </c>
      <c r="AG1038" s="30">
        <f t="shared" si="171"/>
        <v>44130</v>
      </c>
      <c r="AH1038" s="30">
        <f t="shared" si="172"/>
        <v>14710</v>
      </c>
      <c r="AI1038" s="30">
        <f t="shared" si="173"/>
        <v>7355</v>
      </c>
      <c r="AK1038" s="30">
        <f t="shared" si="174"/>
        <v>9.7774696141610242</v>
      </c>
      <c r="AL1038" s="30">
        <f t="shared" si="175"/>
        <v>-23.336858804865152</v>
      </c>
      <c r="AM1038" s="30">
        <f t="shared" si="176"/>
        <v>10</v>
      </c>
      <c r="AO1038" s="30">
        <f t="shared" si="177"/>
        <v>119862</v>
      </c>
      <c r="AP1038" s="30">
        <f t="shared" si="178"/>
        <v>5464</v>
      </c>
      <c r="AQ1038" s="30">
        <f t="shared" si="179"/>
        <v>2451</v>
      </c>
    </row>
    <row r="1039" spans="29:43" x14ac:dyDescent="0.15">
      <c r="AC1039" s="30">
        <v>19</v>
      </c>
      <c r="AD1039" s="30">
        <v>19</v>
      </c>
      <c r="AE1039" s="30">
        <v>5</v>
      </c>
      <c r="AF1039" s="30">
        <v>0</v>
      </c>
      <c r="AG1039" s="30">
        <f t="shared" si="171"/>
        <v>50790</v>
      </c>
      <c r="AH1039" s="30">
        <f t="shared" si="172"/>
        <v>16930</v>
      </c>
      <c r="AI1039" s="30">
        <f t="shared" si="173"/>
        <v>8465</v>
      </c>
      <c r="AK1039" s="30">
        <f t="shared" si="174"/>
        <v>8.2783341390980034</v>
      </c>
      <c r="AL1039" s="30">
        <f t="shared" si="175"/>
        <v>-16.924358547150948</v>
      </c>
      <c r="AM1039" s="30">
        <f t="shared" si="176"/>
        <v>10</v>
      </c>
      <c r="AO1039" s="30">
        <f t="shared" si="177"/>
        <v>119862</v>
      </c>
      <c r="AP1039" s="30">
        <f t="shared" si="178"/>
        <v>5464</v>
      </c>
      <c r="AQ1039" s="30">
        <f t="shared" si="179"/>
        <v>2451</v>
      </c>
    </row>
    <row r="1040" spans="29:43" x14ac:dyDescent="0.15">
      <c r="AC1040" s="30">
        <v>19</v>
      </c>
      <c r="AD1040" s="30">
        <v>19</v>
      </c>
      <c r="AE1040" s="30">
        <v>5</v>
      </c>
      <c r="AF1040" s="30">
        <v>1</v>
      </c>
      <c r="AG1040" s="30">
        <f t="shared" si="171"/>
        <v>50940</v>
      </c>
      <c r="AH1040" s="30">
        <f t="shared" si="172"/>
        <v>16980</v>
      </c>
      <c r="AI1040" s="30">
        <f t="shared" si="173"/>
        <v>8490</v>
      </c>
      <c r="AK1040" s="30">
        <f t="shared" si="174"/>
        <v>8.2498451373115831</v>
      </c>
      <c r="AL1040" s="30">
        <f t="shared" si="175"/>
        <v>-16.834104428288168</v>
      </c>
      <c r="AM1040" s="30">
        <f t="shared" si="176"/>
        <v>10</v>
      </c>
      <c r="AO1040" s="30">
        <f t="shared" si="177"/>
        <v>119862</v>
      </c>
      <c r="AP1040" s="30">
        <f t="shared" si="178"/>
        <v>5464</v>
      </c>
      <c r="AQ1040" s="30">
        <f t="shared" si="179"/>
        <v>2451</v>
      </c>
    </row>
    <row r="1041" spans="29:43" x14ac:dyDescent="0.15">
      <c r="AC1041" s="30">
        <v>19</v>
      </c>
      <c r="AD1041" s="30">
        <v>19</v>
      </c>
      <c r="AE1041" s="30">
        <v>5</v>
      </c>
      <c r="AF1041" s="30">
        <v>2</v>
      </c>
      <c r="AG1041" s="30">
        <f t="shared" si="171"/>
        <v>51090</v>
      </c>
      <c r="AH1041" s="30">
        <f t="shared" si="172"/>
        <v>17030</v>
      </c>
      <c r="AI1041" s="30">
        <f t="shared" si="173"/>
        <v>8515</v>
      </c>
      <c r="AK1041" s="30">
        <f t="shared" si="174"/>
        <v>8.2215515467453191</v>
      </c>
      <c r="AL1041" s="30">
        <f t="shared" si="175"/>
        <v>-16.745329400196656</v>
      </c>
      <c r="AM1041" s="30">
        <f t="shared" si="176"/>
        <v>10</v>
      </c>
      <c r="AO1041" s="30">
        <f t="shared" si="177"/>
        <v>119862</v>
      </c>
      <c r="AP1041" s="30">
        <f t="shared" si="178"/>
        <v>5464</v>
      </c>
      <c r="AQ1041" s="30">
        <f t="shared" si="179"/>
        <v>2451</v>
      </c>
    </row>
    <row r="1042" spans="29:43" x14ac:dyDescent="0.15">
      <c r="AC1042" s="30">
        <v>19</v>
      </c>
      <c r="AD1042" s="30">
        <v>19</v>
      </c>
      <c r="AE1042" s="30">
        <v>5</v>
      </c>
      <c r="AF1042" s="30">
        <v>3</v>
      </c>
      <c r="AG1042" s="30">
        <f t="shared" si="171"/>
        <v>51240</v>
      </c>
      <c r="AH1042" s="30">
        <f t="shared" si="172"/>
        <v>17080</v>
      </c>
      <c r="AI1042" s="30">
        <f t="shared" si="173"/>
        <v>8540</v>
      </c>
      <c r="AK1042" s="30">
        <f t="shared" si="174"/>
        <v>8.1934513637295776</v>
      </c>
      <c r="AL1042" s="30">
        <f t="shared" si="175"/>
        <v>-16.657997399219767</v>
      </c>
      <c r="AM1042" s="30">
        <f t="shared" si="176"/>
        <v>10</v>
      </c>
      <c r="AO1042" s="30">
        <f t="shared" si="177"/>
        <v>119862</v>
      </c>
      <c r="AP1042" s="30">
        <f t="shared" si="178"/>
        <v>5464</v>
      </c>
      <c r="AQ1042" s="30">
        <f t="shared" si="179"/>
        <v>2451</v>
      </c>
    </row>
    <row r="1043" spans="29:43" x14ac:dyDescent="0.15">
      <c r="AC1043" s="30">
        <v>19</v>
      </c>
      <c r="AD1043" s="30">
        <v>19</v>
      </c>
      <c r="AE1043" s="30">
        <v>5</v>
      </c>
      <c r="AF1043" s="30">
        <v>4</v>
      </c>
      <c r="AG1043" s="30">
        <f t="shared" si="171"/>
        <v>51390</v>
      </c>
      <c r="AH1043" s="30">
        <f t="shared" si="172"/>
        <v>17130</v>
      </c>
      <c r="AI1043" s="30">
        <f t="shared" si="173"/>
        <v>8565</v>
      </c>
      <c r="AK1043" s="30">
        <f t="shared" si="174"/>
        <v>8.1655426118945424</v>
      </c>
      <c r="AL1043" s="30">
        <f t="shared" si="175"/>
        <v>-16.572073524669463</v>
      </c>
      <c r="AM1043" s="30">
        <f t="shared" si="176"/>
        <v>10</v>
      </c>
      <c r="AO1043" s="30">
        <f t="shared" si="177"/>
        <v>119862</v>
      </c>
      <c r="AP1043" s="30">
        <f t="shared" si="178"/>
        <v>5464</v>
      </c>
      <c r="AQ1043" s="30">
        <f t="shared" si="179"/>
        <v>2451</v>
      </c>
    </row>
    <row r="1044" spans="29:43" x14ac:dyDescent="0.15">
      <c r="AC1044" s="30">
        <v>19</v>
      </c>
      <c r="AD1044" s="30">
        <v>19</v>
      </c>
      <c r="AE1044" s="30">
        <v>5</v>
      </c>
      <c r="AF1044" s="30">
        <v>5</v>
      </c>
      <c r="AG1044" s="30">
        <f t="shared" si="171"/>
        <v>51540</v>
      </c>
      <c r="AH1044" s="30">
        <f t="shared" si="172"/>
        <v>17180</v>
      </c>
      <c r="AI1044" s="30">
        <f t="shared" si="173"/>
        <v>8590</v>
      </c>
      <c r="AK1044" s="30">
        <f t="shared" si="174"/>
        <v>8.1378233417068362</v>
      </c>
      <c r="AL1044" s="30">
        <f t="shared" si="175"/>
        <v>-16.487523992322458</v>
      </c>
      <c r="AM1044" s="30">
        <f t="shared" si="176"/>
        <v>10</v>
      </c>
      <c r="AO1044" s="30">
        <f t="shared" si="177"/>
        <v>119862</v>
      </c>
      <c r="AP1044" s="30">
        <f t="shared" si="178"/>
        <v>5464</v>
      </c>
      <c r="AQ1044" s="30">
        <f t="shared" si="179"/>
        <v>2451</v>
      </c>
    </row>
    <row r="1045" spans="29:43" x14ac:dyDescent="0.15">
      <c r="AC1045" s="30">
        <v>19</v>
      </c>
      <c r="AD1045" s="30">
        <v>19</v>
      </c>
      <c r="AE1045" s="30">
        <v>5</v>
      </c>
      <c r="AF1045" s="30">
        <v>6</v>
      </c>
      <c r="AG1045" s="30">
        <f t="shared" si="171"/>
        <v>51690</v>
      </c>
      <c r="AH1045" s="30">
        <f t="shared" si="172"/>
        <v>17230</v>
      </c>
      <c r="AI1045" s="30">
        <f t="shared" si="173"/>
        <v>8615</v>
      </c>
      <c r="AK1045" s="30">
        <f t="shared" si="174"/>
        <v>8.1102916300155634</v>
      </c>
      <c r="AL1045" s="30">
        <f t="shared" si="175"/>
        <v>-16.404316090130116</v>
      </c>
      <c r="AM1045" s="30">
        <f t="shared" si="176"/>
        <v>10</v>
      </c>
      <c r="AO1045" s="30">
        <f t="shared" si="177"/>
        <v>119862</v>
      </c>
      <c r="AP1045" s="30">
        <f t="shared" si="178"/>
        <v>5464</v>
      </c>
      <c r="AQ1045" s="30">
        <f t="shared" si="179"/>
        <v>2451</v>
      </c>
    </row>
    <row r="1046" spans="29:43" x14ac:dyDescent="0.15">
      <c r="AC1046" s="30">
        <v>19</v>
      </c>
      <c r="AD1046" s="30">
        <v>19</v>
      </c>
      <c r="AE1046" s="30">
        <v>5</v>
      </c>
      <c r="AF1046" s="30">
        <v>7</v>
      </c>
      <c r="AG1046" s="30">
        <f t="shared" si="171"/>
        <v>51840</v>
      </c>
      <c r="AH1046" s="30">
        <f t="shared" si="172"/>
        <v>17280</v>
      </c>
      <c r="AI1046" s="30">
        <f t="shared" si="173"/>
        <v>8640</v>
      </c>
      <c r="AK1046" s="30">
        <f t="shared" si="174"/>
        <v>8.0829455796075251</v>
      </c>
      <c r="AL1046" s="30">
        <f t="shared" si="175"/>
        <v>-16.322418136020151</v>
      </c>
      <c r="AM1046" s="30">
        <f t="shared" si="176"/>
        <v>10</v>
      </c>
      <c r="AO1046" s="30">
        <f t="shared" si="177"/>
        <v>119862</v>
      </c>
      <c r="AP1046" s="30">
        <f t="shared" si="178"/>
        <v>5464</v>
      </c>
      <c r="AQ1046" s="30">
        <f t="shared" si="179"/>
        <v>2451</v>
      </c>
    </row>
    <row r="1047" spans="29:43" x14ac:dyDescent="0.15">
      <c r="AC1047" s="30">
        <v>19</v>
      </c>
      <c r="AD1047" s="30">
        <v>19</v>
      </c>
      <c r="AE1047" s="30">
        <v>5</v>
      </c>
      <c r="AF1047" s="30">
        <v>8</v>
      </c>
      <c r="AG1047" s="30">
        <f t="shared" si="171"/>
        <v>51990</v>
      </c>
      <c r="AH1047" s="30">
        <f t="shared" si="172"/>
        <v>17330</v>
      </c>
      <c r="AI1047" s="30">
        <f t="shared" si="173"/>
        <v>8665</v>
      </c>
      <c r="AK1047" s="30">
        <f t="shared" si="174"/>
        <v>8.0557833187714234</v>
      </c>
      <c r="AL1047" s="30">
        <f t="shared" si="175"/>
        <v>-16.241799437675727</v>
      </c>
      <c r="AM1047" s="30">
        <f t="shared" si="176"/>
        <v>10</v>
      </c>
      <c r="AO1047" s="30">
        <f t="shared" si="177"/>
        <v>119862</v>
      </c>
      <c r="AP1047" s="30">
        <f t="shared" si="178"/>
        <v>5464</v>
      </c>
      <c r="AQ1047" s="30">
        <f t="shared" si="179"/>
        <v>2451</v>
      </c>
    </row>
    <row r="1048" spans="29:43" x14ac:dyDescent="0.15">
      <c r="AC1048" s="30">
        <v>19</v>
      </c>
      <c r="AD1048" s="30">
        <v>19</v>
      </c>
      <c r="AE1048" s="30">
        <v>5</v>
      </c>
      <c r="AF1048" s="30">
        <v>9</v>
      </c>
      <c r="AG1048" s="30">
        <f t="shared" si="171"/>
        <v>52140</v>
      </c>
      <c r="AH1048" s="30">
        <f t="shared" si="172"/>
        <v>17380</v>
      </c>
      <c r="AI1048" s="30">
        <f t="shared" si="173"/>
        <v>8690</v>
      </c>
      <c r="AK1048" s="30">
        <f t="shared" si="174"/>
        <v>8.0288030008707878</v>
      </c>
      <c r="AL1048" s="30">
        <f t="shared" si="175"/>
        <v>-16.162430254184748</v>
      </c>
      <c r="AM1048" s="30">
        <f t="shared" si="176"/>
        <v>10</v>
      </c>
      <c r="AO1048" s="30">
        <f t="shared" si="177"/>
        <v>119862</v>
      </c>
      <c r="AP1048" s="30">
        <f t="shared" si="178"/>
        <v>5464</v>
      </c>
      <c r="AQ1048" s="30">
        <f t="shared" si="179"/>
        <v>2451</v>
      </c>
    </row>
    <row r="1049" spans="29:43" x14ac:dyDescent="0.15">
      <c r="AC1049" s="30">
        <v>19</v>
      </c>
      <c r="AD1049" s="30">
        <v>19</v>
      </c>
      <c r="AE1049" s="30">
        <v>5</v>
      </c>
      <c r="AF1049" s="30">
        <v>10</v>
      </c>
      <c r="AG1049" s="30">
        <f t="shared" si="171"/>
        <v>52290</v>
      </c>
      <c r="AH1049" s="30">
        <f t="shared" si="172"/>
        <v>17430</v>
      </c>
      <c r="AI1049" s="30">
        <f t="shared" si="173"/>
        <v>8715</v>
      </c>
      <c r="AK1049" s="30">
        <f t="shared" si="174"/>
        <v>8.002002803925496</v>
      </c>
      <c r="AL1049" s="30">
        <f t="shared" si="175"/>
        <v>-16.084281759458626</v>
      </c>
      <c r="AM1049" s="30">
        <f t="shared" si="176"/>
        <v>10</v>
      </c>
      <c r="AO1049" s="30">
        <f t="shared" si="177"/>
        <v>119862</v>
      </c>
      <c r="AP1049" s="30">
        <f t="shared" si="178"/>
        <v>5464</v>
      </c>
      <c r="AQ1049" s="30">
        <f t="shared" si="179"/>
        <v>2451</v>
      </c>
    </row>
    <row r="1050" spans="29:43" x14ac:dyDescent="0.15">
      <c r="AC1050" s="30">
        <v>20</v>
      </c>
      <c r="AD1050" s="30">
        <v>20</v>
      </c>
      <c r="AE1050" s="30">
        <v>1</v>
      </c>
      <c r="AF1050" s="30">
        <v>0</v>
      </c>
      <c r="AG1050" s="30">
        <f t="shared" si="171"/>
        <v>19950</v>
      </c>
      <c r="AH1050" s="30">
        <f t="shared" si="172"/>
        <v>6650</v>
      </c>
      <c r="AI1050" s="30">
        <f t="shared" si="173"/>
        <v>3325</v>
      </c>
      <c r="AK1050" s="30">
        <f t="shared" si="174"/>
        <v>28.545367944748751</v>
      </c>
      <c r="AL1050" s="30">
        <f t="shared" si="175"/>
        <v>9.326788218793828</v>
      </c>
      <c r="AM1050" s="30">
        <f t="shared" si="176"/>
        <v>10</v>
      </c>
      <c r="AO1050" s="30">
        <f t="shared" si="177"/>
        <v>119862</v>
      </c>
      <c r="AP1050" s="30">
        <f t="shared" si="178"/>
        <v>5464</v>
      </c>
      <c r="AQ1050" s="30">
        <f t="shared" si="179"/>
        <v>2451</v>
      </c>
    </row>
    <row r="1051" spans="29:43" x14ac:dyDescent="0.15">
      <c r="AC1051" s="30">
        <v>20</v>
      </c>
      <c r="AD1051" s="30">
        <v>20</v>
      </c>
      <c r="AE1051" s="30">
        <v>1</v>
      </c>
      <c r="AF1051" s="30">
        <v>1</v>
      </c>
      <c r="AG1051" s="30">
        <f t="shared" si="171"/>
        <v>19980</v>
      </c>
      <c r="AH1051" s="30">
        <f t="shared" si="172"/>
        <v>6660</v>
      </c>
      <c r="AI1051" s="30">
        <f t="shared" si="173"/>
        <v>3330</v>
      </c>
      <c r="AK1051" s="30">
        <f t="shared" si="174"/>
        <v>28.477548111190305</v>
      </c>
      <c r="AL1051" s="30">
        <f t="shared" si="175"/>
        <v>9.3626991565135889</v>
      </c>
      <c r="AM1051" s="30">
        <f t="shared" si="176"/>
        <v>10</v>
      </c>
      <c r="AO1051" s="30">
        <f t="shared" si="177"/>
        <v>119862</v>
      </c>
      <c r="AP1051" s="30">
        <f t="shared" si="178"/>
        <v>5464</v>
      </c>
      <c r="AQ1051" s="30">
        <f t="shared" si="179"/>
        <v>2451</v>
      </c>
    </row>
    <row r="1052" spans="29:43" x14ac:dyDescent="0.15">
      <c r="AC1052" s="30">
        <v>20</v>
      </c>
      <c r="AD1052" s="30">
        <v>20</v>
      </c>
      <c r="AE1052" s="30">
        <v>1</v>
      </c>
      <c r="AF1052" s="30">
        <v>2</v>
      </c>
      <c r="AG1052" s="30">
        <f t="shared" si="171"/>
        <v>20010</v>
      </c>
      <c r="AH1052" s="30">
        <f t="shared" si="172"/>
        <v>6670</v>
      </c>
      <c r="AI1052" s="30">
        <f t="shared" si="173"/>
        <v>3335</v>
      </c>
      <c r="AK1052" s="30">
        <f t="shared" si="174"/>
        <v>28.41004977482816</v>
      </c>
      <c r="AL1052" s="30">
        <f t="shared" si="175"/>
        <v>9.3987787693752942</v>
      </c>
      <c r="AM1052" s="30">
        <f t="shared" si="176"/>
        <v>10</v>
      </c>
      <c r="AO1052" s="30">
        <f t="shared" si="177"/>
        <v>119862</v>
      </c>
      <c r="AP1052" s="30">
        <f t="shared" si="178"/>
        <v>5464</v>
      </c>
      <c r="AQ1052" s="30">
        <f t="shared" si="179"/>
        <v>2451</v>
      </c>
    </row>
    <row r="1053" spans="29:43" x14ac:dyDescent="0.15">
      <c r="AC1053" s="30">
        <v>20</v>
      </c>
      <c r="AD1053" s="30">
        <v>20</v>
      </c>
      <c r="AE1053" s="30">
        <v>1</v>
      </c>
      <c r="AF1053" s="30">
        <v>3</v>
      </c>
      <c r="AG1053" s="30">
        <f t="shared" si="171"/>
        <v>20040</v>
      </c>
      <c r="AH1053" s="30">
        <f t="shared" si="172"/>
        <v>6680</v>
      </c>
      <c r="AI1053" s="30">
        <f t="shared" si="173"/>
        <v>3340</v>
      </c>
      <c r="AK1053" s="30">
        <f t="shared" si="174"/>
        <v>28.342870655001182</v>
      </c>
      <c r="AL1053" s="30">
        <f t="shared" si="175"/>
        <v>9.4350282485875709</v>
      </c>
      <c r="AM1053" s="30">
        <f t="shared" si="176"/>
        <v>10</v>
      </c>
      <c r="AO1053" s="30">
        <f t="shared" si="177"/>
        <v>119862</v>
      </c>
      <c r="AP1053" s="30">
        <f t="shared" si="178"/>
        <v>5464</v>
      </c>
      <c r="AQ1053" s="30">
        <f t="shared" si="179"/>
        <v>2451</v>
      </c>
    </row>
    <row r="1054" spans="29:43" x14ac:dyDescent="0.15">
      <c r="AC1054" s="30">
        <v>20</v>
      </c>
      <c r="AD1054" s="30">
        <v>20</v>
      </c>
      <c r="AE1054" s="30">
        <v>1</v>
      </c>
      <c r="AF1054" s="30">
        <v>4</v>
      </c>
      <c r="AG1054" s="30">
        <f t="shared" si="171"/>
        <v>20070</v>
      </c>
      <c r="AH1054" s="30">
        <f t="shared" si="172"/>
        <v>6690</v>
      </c>
      <c r="AI1054" s="30">
        <f t="shared" si="173"/>
        <v>3345</v>
      </c>
      <c r="AK1054" s="30">
        <f t="shared" si="174"/>
        <v>28.276008492569002</v>
      </c>
      <c r="AL1054" s="30">
        <f t="shared" si="175"/>
        <v>9.4714487966021714</v>
      </c>
      <c r="AM1054" s="30">
        <f t="shared" si="176"/>
        <v>10</v>
      </c>
      <c r="AO1054" s="30">
        <f t="shared" si="177"/>
        <v>119862</v>
      </c>
      <c r="AP1054" s="30">
        <f t="shared" si="178"/>
        <v>5464</v>
      </c>
      <c r="AQ1054" s="30">
        <f t="shared" si="179"/>
        <v>2451</v>
      </c>
    </row>
    <row r="1055" spans="29:43" x14ac:dyDescent="0.15">
      <c r="AC1055" s="30">
        <v>20</v>
      </c>
      <c r="AD1055" s="30">
        <v>20</v>
      </c>
      <c r="AE1055" s="30">
        <v>1</v>
      </c>
      <c r="AF1055" s="30">
        <v>5</v>
      </c>
      <c r="AG1055" s="30">
        <f t="shared" si="171"/>
        <v>20100</v>
      </c>
      <c r="AH1055" s="30">
        <f t="shared" si="172"/>
        <v>6700</v>
      </c>
      <c r="AI1055" s="30">
        <f t="shared" si="173"/>
        <v>3350</v>
      </c>
      <c r="AK1055" s="30">
        <f t="shared" si="174"/>
        <v>28.209461049658742</v>
      </c>
      <c r="AL1055" s="30">
        <f t="shared" si="175"/>
        <v>9.508041627246925</v>
      </c>
      <c r="AM1055" s="30">
        <f t="shared" si="176"/>
        <v>10</v>
      </c>
      <c r="AO1055" s="30">
        <f t="shared" si="177"/>
        <v>119862</v>
      </c>
      <c r="AP1055" s="30">
        <f t="shared" si="178"/>
        <v>5464</v>
      </c>
      <c r="AQ1055" s="30">
        <f t="shared" si="179"/>
        <v>2451</v>
      </c>
    </row>
    <row r="1056" spans="29:43" x14ac:dyDescent="0.15">
      <c r="AC1056" s="30">
        <v>20</v>
      </c>
      <c r="AD1056" s="30">
        <v>20</v>
      </c>
      <c r="AE1056" s="30">
        <v>1</v>
      </c>
      <c r="AF1056" s="30">
        <v>6</v>
      </c>
      <c r="AG1056" s="30">
        <f t="shared" si="171"/>
        <v>20130</v>
      </c>
      <c r="AH1056" s="30">
        <f t="shared" si="172"/>
        <v>6710</v>
      </c>
      <c r="AI1056" s="30">
        <f t="shared" si="173"/>
        <v>3355</v>
      </c>
      <c r="AK1056" s="30">
        <f t="shared" si="174"/>
        <v>28.143226109415355</v>
      </c>
      <c r="AL1056" s="30">
        <f t="shared" si="175"/>
        <v>9.5448079658605973</v>
      </c>
      <c r="AM1056" s="30">
        <f t="shared" si="176"/>
        <v>10</v>
      </c>
      <c r="AO1056" s="30">
        <f t="shared" si="177"/>
        <v>119862</v>
      </c>
      <c r="AP1056" s="30">
        <f t="shared" si="178"/>
        <v>5464</v>
      </c>
      <c r="AQ1056" s="30">
        <f t="shared" si="179"/>
        <v>2451</v>
      </c>
    </row>
    <row r="1057" spans="29:43" x14ac:dyDescent="0.15">
      <c r="AC1057" s="30">
        <v>20</v>
      </c>
      <c r="AD1057" s="30">
        <v>20</v>
      </c>
      <c r="AE1057" s="30">
        <v>1</v>
      </c>
      <c r="AF1057" s="30">
        <v>7</v>
      </c>
      <c r="AG1057" s="30">
        <f t="shared" si="171"/>
        <v>20160</v>
      </c>
      <c r="AH1057" s="30">
        <f t="shared" si="172"/>
        <v>6720</v>
      </c>
      <c r="AI1057" s="30">
        <f t="shared" si="173"/>
        <v>3360</v>
      </c>
      <c r="AK1057" s="30">
        <f t="shared" si="174"/>
        <v>28.077301475755448</v>
      </c>
      <c r="AL1057" s="30">
        <f t="shared" si="175"/>
        <v>9.5817490494296571</v>
      </c>
      <c r="AM1057" s="30">
        <f t="shared" si="176"/>
        <v>10</v>
      </c>
      <c r="AO1057" s="30">
        <f t="shared" si="177"/>
        <v>119862</v>
      </c>
      <c r="AP1057" s="30">
        <f t="shared" si="178"/>
        <v>5464</v>
      </c>
      <c r="AQ1057" s="30">
        <f t="shared" si="179"/>
        <v>2451</v>
      </c>
    </row>
    <row r="1058" spans="29:43" x14ac:dyDescent="0.15">
      <c r="AC1058" s="30">
        <v>20</v>
      </c>
      <c r="AD1058" s="30">
        <v>20</v>
      </c>
      <c r="AE1058" s="30">
        <v>1</v>
      </c>
      <c r="AF1058" s="30">
        <v>8</v>
      </c>
      <c r="AG1058" s="30">
        <f t="shared" si="171"/>
        <v>20190</v>
      </c>
      <c r="AH1058" s="30">
        <f t="shared" si="172"/>
        <v>6730</v>
      </c>
      <c r="AI1058" s="30">
        <f t="shared" si="173"/>
        <v>3365</v>
      </c>
      <c r="AK1058" s="30">
        <f t="shared" si="174"/>
        <v>28.011684973124563</v>
      </c>
      <c r="AL1058" s="30">
        <f t="shared" si="175"/>
        <v>9.6188661267270135</v>
      </c>
      <c r="AM1058" s="30">
        <f t="shared" si="176"/>
        <v>10</v>
      </c>
      <c r="AO1058" s="30">
        <f t="shared" si="177"/>
        <v>119862</v>
      </c>
      <c r="AP1058" s="30">
        <f t="shared" si="178"/>
        <v>5464</v>
      </c>
      <c r="AQ1058" s="30">
        <f t="shared" si="179"/>
        <v>2451</v>
      </c>
    </row>
    <row r="1059" spans="29:43" x14ac:dyDescent="0.15">
      <c r="AC1059" s="30">
        <v>20</v>
      </c>
      <c r="AD1059" s="30">
        <v>20</v>
      </c>
      <c r="AE1059" s="30">
        <v>1</v>
      </c>
      <c r="AF1059" s="30">
        <v>9</v>
      </c>
      <c r="AG1059" s="30">
        <f t="shared" si="171"/>
        <v>20220</v>
      </c>
      <c r="AH1059" s="30">
        <f t="shared" si="172"/>
        <v>6740</v>
      </c>
      <c r="AI1059" s="30">
        <f t="shared" si="173"/>
        <v>3370</v>
      </c>
      <c r="AK1059" s="30">
        <f t="shared" si="174"/>
        <v>27.94637444625787</v>
      </c>
      <c r="AL1059" s="30">
        <f t="shared" si="175"/>
        <v>9.6561604584527228</v>
      </c>
      <c r="AM1059" s="30">
        <f t="shared" si="176"/>
        <v>10</v>
      </c>
      <c r="AO1059" s="30">
        <f t="shared" si="177"/>
        <v>119862</v>
      </c>
      <c r="AP1059" s="30">
        <f t="shared" si="178"/>
        <v>5464</v>
      </c>
      <c r="AQ1059" s="30">
        <f t="shared" si="179"/>
        <v>2451</v>
      </c>
    </row>
    <row r="1060" spans="29:43" x14ac:dyDescent="0.15">
      <c r="AC1060" s="30">
        <v>20</v>
      </c>
      <c r="AD1060" s="30">
        <v>20</v>
      </c>
      <c r="AE1060" s="30">
        <v>1</v>
      </c>
      <c r="AF1060" s="30">
        <v>10</v>
      </c>
      <c r="AG1060" s="30">
        <f t="shared" si="171"/>
        <v>20250</v>
      </c>
      <c r="AH1060" s="30">
        <f t="shared" si="172"/>
        <v>6750</v>
      </c>
      <c r="AI1060" s="30">
        <f t="shared" si="173"/>
        <v>3375</v>
      </c>
      <c r="AK1060" s="30">
        <f t="shared" si="174"/>
        <v>27.881367759944172</v>
      </c>
      <c r="AL1060" s="30">
        <f t="shared" si="175"/>
        <v>9.6936333173767348</v>
      </c>
      <c r="AM1060" s="30">
        <f t="shared" si="176"/>
        <v>10</v>
      </c>
      <c r="AO1060" s="30">
        <f t="shared" si="177"/>
        <v>119862</v>
      </c>
      <c r="AP1060" s="30">
        <f t="shared" si="178"/>
        <v>5464</v>
      </c>
      <c r="AQ1060" s="30">
        <f t="shared" si="179"/>
        <v>2451</v>
      </c>
    </row>
    <row r="1061" spans="29:43" x14ac:dyDescent="0.15">
      <c r="AC1061" s="30">
        <v>20</v>
      </c>
      <c r="AD1061" s="30">
        <v>20</v>
      </c>
      <c r="AE1061" s="30">
        <v>2</v>
      </c>
      <c r="AF1061" s="30">
        <v>0</v>
      </c>
      <c r="AG1061" s="30">
        <f t="shared" si="171"/>
        <v>28230</v>
      </c>
      <c r="AH1061" s="30">
        <f t="shared" si="172"/>
        <v>9410</v>
      </c>
      <c r="AI1061" s="30">
        <f t="shared" si="173"/>
        <v>4705</v>
      </c>
      <c r="AK1061" s="30">
        <f t="shared" si="174"/>
        <v>17.224026440580545</v>
      </c>
      <c r="AL1061" s="30">
        <f t="shared" si="175"/>
        <v>37.193675889328063</v>
      </c>
      <c r="AM1061" s="30">
        <f t="shared" si="176"/>
        <v>10</v>
      </c>
      <c r="AO1061" s="30">
        <f t="shared" si="177"/>
        <v>119862</v>
      </c>
      <c r="AP1061" s="30">
        <f t="shared" si="178"/>
        <v>5464</v>
      </c>
      <c r="AQ1061" s="30">
        <f t="shared" si="179"/>
        <v>2451</v>
      </c>
    </row>
    <row r="1062" spans="29:43" x14ac:dyDescent="0.15">
      <c r="AC1062" s="30">
        <v>20</v>
      </c>
      <c r="AD1062" s="30">
        <v>20</v>
      </c>
      <c r="AE1062" s="30">
        <v>2</v>
      </c>
      <c r="AF1062" s="30">
        <v>1</v>
      </c>
      <c r="AG1062" s="30">
        <f t="shared" si="171"/>
        <v>28290</v>
      </c>
      <c r="AH1062" s="30">
        <f t="shared" si="172"/>
        <v>9430</v>
      </c>
      <c r="AI1062" s="30">
        <f t="shared" si="173"/>
        <v>4715</v>
      </c>
      <c r="AK1062" s="30">
        <f t="shared" si="174"/>
        <v>17.174666857716005</v>
      </c>
      <c r="AL1062" s="30">
        <f t="shared" si="175"/>
        <v>37.770360480640853</v>
      </c>
      <c r="AM1062" s="30">
        <f t="shared" si="176"/>
        <v>10</v>
      </c>
      <c r="AO1062" s="30">
        <f t="shared" si="177"/>
        <v>119862</v>
      </c>
      <c r="AP1062" s="30">
        <f t="shared" si="178"/>
        <v>5464</v>
      </c>
      <c r="AQ1062" s="30">
        <f t="shared" si="179"/>
        <v>2451</v>
      </c>
    </row>
    <row r="1063" spans="29:43" x14ac:dyDescent="0.15">
      <c r="AC1063" s="30">
        <v>20</v>
      </c>
      <c r="AD1063" s="30">
        <v>20</v>
      </c>
      <c r="AE1063" s="30">
        <v>2</v>
      </c>
      <c r="AF1063" s="30">
        <v>2</v>
      </c>
      <c r="AG1063" s="30">
        <f t="shared" si="171"/>
        <v>28350</v>
      </c>
      <c r="AH1063" s="30">
        <f t="shared" si="172"/>
        <v>9450</v>
      </c>
      <c r="AI1063" s="30">
        <f t="shared" si="173"/>
        <v>4725</v>
      </c>
      <c r="AK1063" s="30">
        <f t="shared" si="174"/>
        <v>17.125589369909989</v>
      </c>
      <c r="AL1063" s="30">
        <f t="shared" si="175"/>
        <v>38.362652232746953</v>
      </c>
      <c r="AM1063" s="30">
        <f t="shared" si="176"/>
        <v>10</v>
      </c>
      <c r="AO1063" s="30">
        <f t="shared" si="177"/>
        <v>119862</v>
      </c>
      <c r="AP1063" s="30">
        <f t="shared" si="178"/>
        <v>5464</v>
      </c>
      <c r="AQ1063" s="30">
        <f t="shared" si="179"/>
        <v>2451</v>
      </c>
    </row>
    <row r="1064" spans="29:43" x14ac:dyDescent="0.15">
      <c r="AC1064" s="30">
        <v>20</v>
      </c>
      <c r="AD1064" s="30">
        <v>20</v>
      </c>
      <c r="AE1064" s="30">
        <v>2</v>
      </c>
      <c r="AF1064" s="30">
        <v>3</v>
      </c>
      <c r="AG1064" s="30">
        <f t="shared" si="171"/>
        <v>28410</v>
      </c>
      <c r="AH1064" s="30">
        <f t="shared" si="172"/>
        <v>9470</v>
      </c>
      <c r="AI1064" s="30">
        <f t="shared" si="173"/>
        <v>4735</v>
      </c>
      <c r="AK1064" s="30">
        <f t="shared" si="174"/>
        <v>17.076791565750106</v>
      </c>
      <c r="AL1064" s="30">
        <f t="shared" si="175"/>
        <v>38.971193415637863</v>
      </c>
      <c r="AM1064" s="30">
        <f t="shared" si="176"/>
        <v>10</v>
      </c>
      <c r="AO1064" s="30">
        <f t="shared" si="177"/>
        <v>119862</v>
      </c>
      <c r="AP1064" s="30">
        <f t="shared" si="178"/>
        <v>5464</v>
      </c>
      <c r="AQ1064" s="30">
        <f t="shared" si="179"/>
        <v>2451</v>
      </c>
    </row>
    <row r="1065" spans="29:43" x14ac:dyDescent="0.15">
      <c r="AC1065" s="30">
        <v>20</v>
      </c>
      <c r="AD1065" s="30">
        <v>20</v>
      </c>
      <c r="AE1065" s="30">
        <v>2</v>
      </c>
      <c r="AF1065" s="30">
        <v>4</v>
      </c>
      <c r="AG1065" s="30">
        <f t="shared" si="171"/>
        <v>28470</v>
      </c>
      <c r="AH1065" s="30">
        <f t="shared" si="172"/>
        <v>9490</v>
      </c>
      <c r="AI1065" s="30">
        <f t="shared" si="173"/>
        <v>4745</v>
      </c>
      <c r="AK1065" s="30">
        <f t="shared" si="174"/>
        <v>17.028271061230289</v>
      </c>
      <c r="AL1065" s="30">
        <f t="shared" si="175"/>
        <v>39.596662030598054</v>
      </c>
      <c r="AM1065" s="30">
        <f t="shared" si="176"/>
        <v>10</v>
      </c>
      <c r="AO1065" s="30">
        <f t="shared" si="177"/>
        <v>119862</v>
      </c>
      <c r="AP1065" s="30">
        <f t="shared" si="178"/>
        <v>5464</v>
      </c>
      <c r="AQ1065" s="30">
        <f t="shared" si="179"/>
        <v>2451</v>
      </c>
    </row>
    <row r="1066" spans="29:43" x14ac:dyDescent="0.15">
      <c r="AC1066" s="30">
        <v>20</v>
      </c>
      <c r="AD1066" s="30">
        <v>20</v>
      </c>
      <c r="AE1066" s="30">
        <v>2</v>
      </c>
      <c r="AF1066" s="30">
        <v>5</v>
      </c>
      <c r="AG1066" s="30">
        <f t="shared" si="171"/>
        <v>28530</v>
      </c>
      <c r="AH1066" s="30">
        <f t="shared" si="172"/>
        <v>9510</v>
      </c>
      <c r="AI1066" s="30">
        <f t="shared" si="173"/>
        <v>4755</v>
      </c>
      <c r="AK1066" s="30">
        <f t="shared" si="174"/>
        <v>16.980025499362515</v>
      </c>
      <c r="AL1066" s="30">
        <f t="shared" si="175"/>
        <v>40.239774330042316</v>
      </c>
      <c r="AM1066" s="30">
        <f t="shared" si="176"/>
        <v>10</v>
      </c>
      <c r="AO1066" s="30">
        <f t="shared" si="177"/>
        <v>119862</v>
      </c>
      <c r="AP1066" s="30">
        <f t="shared" si="178"/>
        <v>5464</v>
      </c>
      <c r="AQ1066" s="30">
        <f t="shared" si="179"/>
        <v>2451</v>
      </c>
    </row>
    <row r="1067" spans="29:43" x14ac:dyDescent="0.15">
      <c r="AC1067" s="30">
        <v>20</v>
      </c>
      <c r="AD1067" s="30">
        <v>20</v>
      </c>
      <c r="AE1067" s="30">
        <v>2</v>
      </c>
      <c r="AF1067" s="30">
        <v>6</v>
      </c>
      <c r="AG1067" s="30">
        <f t="shared" si="171"/>
        <v>28590</v>
      </c>
      <c r="AH1067" s="30">
        <f t="shared" si="172"/>
        <v>9530</v>
      </c>
      <c r="AI1067" s="30">
        <f t="shared" si="173"/>
        <v>4765</v>
      </c>
      <c r="AK1067" s="30">
        <f t="shared" si="174"/>
        <v>16.93205254979517</v>
      </c>
      <c r="AL1067" s="30">
        <f t="shared" si="175"/>
        <v>40.901287553648068</v>
      </c>
      <c r="AM1067" s="30">
        <f t="shared" si="176"/>
        <v>10</v>
      </c>
      <c r="AO1067" s="30">
        <f t="shared" si="177"/>
        <v>119862</v>
      </c>
      <c r="AP1067" s="30">
        <f t="shared" si="178"/>
        <v>5464</v>
      </c>
      <c r="AQ1067" s="30">
        <f t="shared" si="179"/>
        <v>2451</v>
      </c>
    </row>
    <row r="1068" spans="29:43" x14ac:dyDescent="0.15">
      <c r="AC1068" s="30">
        <v>20</v>
      </c>
      <c r="AD1068" s="30">
        <v>20</v>
      </c>
      <c r="AE1068" s="30">
        <v>2</v>
      </c>
      <c r="AF1068" s="30">
        <v>7</v>
      </c>
      <c r="AG1068" s="30">
        <f t="shared" si="171"/>
        <v>28650</v>
      </c>
      <c r="AH1068" s="30">
        <f t="shared" si="172"/>
        <v>9550</v>
      </c>
      <c r="AI1068" s="30">
        <f t="shared" si="173"/>
        <v>4775</v>
      </c>
      <c r="AK1068" s="30">
        <f t="shared" si="174"/>
        <v>16.884349908437809</v>
      </c>
      <c r="AL1068" s="30">
        <f t="shared" si="175"/>
        <v>41.582002902757623</v>
      </c>
      <c r="AM1068" s="30">
        <f t="shared" si="176"/>
        <v>10</v>
      </c>
      <c r="AO1068" s="30">
        <f t="shared" si="177"/>
        <v>119862</v>
      </c>
      <c r="AP1068" s="30">
        <f t="shared" si="178"/>
        <v>5464</v>
      </c>
      <c r="AQ1068" s="30">
        <f t="shared" si="179"/>
        <v>2451</v>
      </c>
    </row>
    <row r="1069" spans="29:43" x14ac:dyDescent="0.15">
      <c r="AC1069" s="30">
        <v>20</v>
      </c>
      <c r="AD1069" s="30">
        <v>20</v>
      </c>
      <c r="AE1069" s="30">
        <v>2</v>
      </c>
      <c r="AF1069" s="30">
        <v>8</v>
      </c>
      <c r="AG1069" s="30">
        <f t="shared" si="171"/>
        <v>28710</v>
      </c>
      <c r="AH1069" s="30">
        <f t="shared" si="172"/>
        <v>9570</v>
      </c>
      <c r="AI1069" s="30">
        <f t="shared" si="173"/>
        <v>4785</v>
      </c>
      <c r="AK1069" s="30">
        <f t="shared" si="174"/>
        <v>16.83691529709229</v>
      </c>
      <c r="AL1069" s="30">
        <f t="shared" si="175"/>
        <v>42.282768777614137</v>
      </c>
      <c r="AM1069" s="30">
        <f t="shared" si="176"/>
        <v>10</v>
      </c>
      <c r="AO1069" s="30">
        <f t="shared" si="177"/>
        <v>119862</v>
      </c>
      <c r="AP1069" s="30">
        <f t="shared" si="178"/>
        <v>5464</v>
      </c>
      <c r="AQ1069" s="30">
        <f t="shared" si="179"/>
        <v>2451</v>
      </c>
    </row>
    <row r="1070" spans="29:43" x14ac:dyDescent="0.15">
      <c r="AC1070" s="30">
        <v>20</v>
      </c>
      <c r="AD1070" s="30">
        <v>20</v>
      </c>
      <c r="AE1070" s="30">
        <v>2</v>
      </c>
      <c r="AF1070" s="30">
        <v>9</v>
      </c>
      <c r="AG1070" s="30">
        <f t="shared" si="171"/>
        <v>28770</v>
      </c>
      <c r="AH1070" s="30">
        <f t="shared" si="172"/>
        <v>9590</v>
      </c>
      <c r="AI1070" s="30">
        <f t="shared" si="173"/>
        <v>4795</v>
      </c>
      <c r="AK1070" s="30">
        <f t="shared" si="174"/>
        <v>16.789746463090069</v>
      </c>
      <c r="AL1070" s="30">
        <f t="shared" si="175"/>
        <v>43.004484304932738</v>
      </c>
      <c r="AM1070" s="30">
        <f t="shared" si="176"/>
        <v>10</v>
      </c>
      <c r="AO1070" s="30">
        <f t="shared" si="177"/>
        <v>119862</v>
      </c>
      <c r="AP1070" s="30">
        <f t="shared" si="178"/>
        <v>5464</v>
      </c>
      <c r="AQ1070" s="30">
        <f t="shared" si="179"/>
        <v>2451</v>
      </c>
    </row>
    <row r="1071" spans="29:43" x14ac:dyDescent="0.15">
      <c r="AC1071" s="30">
        <v>20</v>
      </c>
      <c r="AD1071" s="30">
        <v>20</v>
      </c>
      <c r="AE1071" s="30">
        <v>2</v>
      </c>
      <c r="AF1071" s="30">
        <v>10</v>
      </c>
      <c r="AG1071" s="30">
        <f t="shared" si="171"/>
        <v>28830</v>
      </c>
      <c r="AH1071" s="30">
        <f t="shared" si="172"/>
        <v>9610</v>
      </c>
      <c r="AI1071" s="30">
        <f t="shared" si="173"/>
        <v>4805</v>
      </c>
      <c r="AK1071" s="30">
        <f t="shared" si="174"/>
        <v>16.742841178935606</v>
      </c>
      <c r="AL1071" s="30">
        <f t="shared" si="175"/>
        <v>43.748103186646432</v>
      </c>
      <c r="AM1071" s="30">
        <f t="shared" si="176"/>
        <v>10</v>
      </c>
      <c r="AO1071" s="30">
        <f t="shared" si="177"/>
        <v>119862</v>
      </c>
      <c r="AP1071" s="30">
        <f t="shared" si="178"/>
        <v>5464</v>
      </c>
      <c r="AQ1071" s="30">
        <f t="shared" si="179"/>
        <v>2451</v>
      </c>
    </row>
    <row r="1072" spans="29:43" x14ac:dyDescent="0.15">
      <c r="AC1072" s="30">
        <v>20</v>
      </c>
      <c r="AD1072" s="30">
        <v>20</v>
      </c>
      <c r="AE1072" s="30">
        <v>3</v>
      </c>
      <c r="AF1072" s="30">
        <v>0</v>
      </c>
      <c r="AG1072" s="30">
        <f t="shared" si="171"/>
        <v>36510</v>
      </c>
      <c r="AH1072" s="30">
        <f t="shared" si="172"/>
        <v>12170</v>
      </c>
      <c r="AI1072" s="30">
        <f t="shared" si="173"/>
        <v>6085</v>
      </c>
      <c r="AK1072" s="30">
        <f t="shared" si="174"/>
        <v>12.33275028295092</v>
      </c>
      <c r="AL1072" s="30">
        <f t="shared" si="175"/>
        <v>-58.792270531400966</v>
      </c>
      <c r="AM1072" s="30">
        <f t="shared" si="176"/>
        <v>10</v>
      </c>
      <c r="AO1072" s="30">
        <f t="shared" si="177"/>
        <v>119862</v>
      </c>
      <c r="AP1072" s="30">
        <f t="shared" si="178"/>
        <v>5464</v>
      </c>
      <c r="AQ1072" s="30">
        <f t="shared" si="179"/>
        <v>2451</v>
      </c>
    </row>
    <row r="1073" spans="29:43" x14ac:dyDescent="0.15">
      <c r="AC1073" s="30">
        <v>20</v>
      </c>
      <c r="AD1073" s="30">
        <v>20</v>
      </c>
      <c r="AE1073" s="30">
        <v>3</v>
      </c>
      <c r="AF1073" s="30">
        <v>1</v>
      </c>
      <c r="AG1073" s="30">
        <f t="shared" si="171"/>
        <v>36600</v>
      </c>
      <c r="AH1073" s="30">
        <f t="shared" si="172"/>
        <v>12200</v>
      </c>
      <c r="AI1073" s="30">
        <f t="shared" si="173"/>
        <v>6100</v>
      </c>
      <c r="AK1073" s="30">
        <f t="shared" si="174"/>
        <v>12.294799466611961</v>
      </c>
      <c r="AL1073" s="30">
        <f t="shared" si="175"/>
        <v>-57.547169811320757</v>
      </c>
      <c r="AM1073" s="30">
        <f t="shared" si="176"/>
        <v>10</v>
      </c>
      <c r="AO1073" s="30">
        <f t="shared" si="177"/>
        <v>119862</v>
      </c>
      <c r="AP1073" s="30">
        <f t="shared" si="178"/>
        <v>5464</v>
      </c>
      <c r="AQ1073" s="30">
        <f t="shared" si="179"/>
        <v>2451</v>
      </c>
    </row>
    <row r="1074" spans="29:43" x14ac:dyDescent="0.15">
      <c r="AC1074" s="30">
        <v>20</v>
      </c>
      <c r="AD1074" s="30">
        <v>20</v>
      </c>
      <c r="AE1074" s="30">
        <v>3</v>
      </c>
      <c r="AF1074" s="30">
        <v>2</v>
      </c>
      <c r="AG1074" s="30">
        <f t="shared" si="171"/>
        <v>36690</v>
      </c>
      <c r="AH1074" s="30">
        <f t="shared" si="172"/>
        <v>12230</v>
      </c>
      <c r="AI1074" s="30">
        <f t="shared" si="173"/>
        <v>6115</v>
      </c>
      <c r="AK1074" s="30">
        <f t="shared" si="174"/>
        <v>12.257081501175989</v>
      </c>
      <c r="AL1074" s="30">
        <f t="shared" si="175"/>
        <v>-56.359447004608292</v>
      </c>
      <c r="AM1074" s="30">
        <f t="shared" si="176"/>
        <v>10</v>
      </c>
      <c r="AO1074" s="30">
        <f t="shared" si="177"/>
        <v>119862</v>
      </c>
      <c r="AP1074" s="30">
        <f t="shared" si="178"/>
        <v>5464</v>
      </c>
      <c r="AQ1074" s="30">
        <f t="shared" si="179"/>
        <v>2451</v>
      </c>
    </row>
    <row r="1075" spans="29:43" x14ac:dyDescent="0.15">
      <c r="AC1075" s="30">
        <v>20</v>
      </c>
      <c r="AD1075" s="30">
        <v>20</v>
      </c>
      <c r="AE1075" s="30">
        <v>3</v>
      </c>
      <c r="AF1075" s="30">
        <v>3</v>
      </c>
      <c r="AG1075" s="30">
        <f t="shared" si="171"/>
        <v>36780</v>
      </c>
      <c r="AH1075" s="30">
        <f t="shared" si="172"/>
        <v>12260</v>
      </c>
      <c r="AI1075" s="30">
        <f t="shared" si="173"/>
        <v>6130</v>
      </c>
      <c r="AK1075" s="30">
        <f t="shared" si="174"/>
        <v>12.219594250178407</v>
      </c>
      <c r="AL1075" s="30">
        <f t="shared" si="175"/>
        <v>-55.225225225225223</v>
      </c>
      <c r="AM1075" s="30">
        <f t="shared" si="176"/>
        <v>10</v>
      </c>
      <c r="AO1075" s="30">
        <f t="shared" si="177"/>
        <v>119862</v>
      </c>
      <c r="AP1075" s="30">
        <f t="shared" si="178"/>
        <v>5464</v>
      </c>
      <c r="AQ1075" s="30">
        <f t="shared" si="179"/>
        <v>2451</v>
      </c>
    </row>
    <row r="1076" spans="29:43" x14ac:dyDescent="0.15">
      <c r="AC1076" s="30">
        <v>20</v>
      </c>
      <c r="AD1076" s="30">
        <v>20</v>
      </c>
      <c r="AE1076" s="30">
        <v>3</v>
      </c>
      <c r="AF1076" s="30">
        <v>4</v>
      </c>
      <c r="AG1076" s="30">
        <f t="shared" si="171"/>
        <v>36870</v>
      </c>
      <c r="AH1076" s="30">
        <f t="shared" si="172"/>
        <v>12290</v>
      </c>
      <c r="AI1076" s="30">
        <f t="shared" si="173"/>
        <v>6145</v>
      </c>
      <c r="AK1076" s="30">
        <f t="shared" si="174"/>
        <v>12.182335603211708</v>
      </c>
      <c r="AL1076" s="30">
        <f t="shared" si="175"/>
        <v>-54.140969162995596</v>
      </c>
      <c r="AM1076" s="30">
        <f t="shared" si="176"/>
        <v>10</v>
      </c>
      <c r="AO1076" s="30">
        <f t="shared" si="177"/>
        <v>119862</v>
      </c>
      <c r="AP1076" s="30">
        <f t="shared" si="178"/>
        <v>5464</v>
      </c>
      <c r="AQ1076" s="30">
        <f t="shared" si="179"/>
        <v>2451</v>
      </c>
    </row>
    <row r="1077" spans="29:43" x14ac:dyDescent="0.15">
      <c r="AC1077" s="30">
        <v>20</v>
      </c>
      <c r="AD1077" s="30">
        <v>20</v>
      </c>
      <c r="AE1077" s="30">
        <v>3</v>
      </c>
      <c r="AF1077" s="30">
        <v>5</v>
      </c>
      <c r="AG1077" s="30">
        <f t="shared" si="171"/>
        <v>36960</v>
      </c>
      <c r="AH1077" s="30">
        <f t="shared" si="172"/>
        <v>12320</v>
      </c>
      <c r="AI1077" s="30">
        <f t="shared" si="173"/>
        <v>6160</v>
      </c>
      <c r="AK1077" s="30">
        <f t="shared" si="174"/>
        <v>12.145303475529436</v>
      </c>
      <c r="AL1077" s="30">
        <f t="shared" si="175"/>
        <v>-53.103448275862071</v>
      </c>
      <c r="AM1077" s="30">
        <f t="shared" si="176"/>
        <v>10</v>
      </c>
      <c r="AO1077" s="30">
        <f t="shared" si="177"/>
        <v>119862</v>
      </c>
      <c r="AP1077" s="30">
        <f t="shared" si="178"/>
        <v>5464</v>
      </c>
      <c r="AQ1077" s="30">
        <f t="shared" si="179"/>
        <v>2451</v>
      </c>
    </row>
    <row r="1078" spans="29:43" x14ac:dyDescent="0.15">
      <c r="AC1078" s="30">
        <v>20</v>
      </c>
      <c r="AD1078" s="30">
        <v>20</v>
      </c>
      <c r="AE1078" s="30">
        <v>3</v>
      </c>
      <c r="AF1078" s="30">
        <v>6</v>
      </c>
      <c r="AG1078" s="30">
        <f t="shared" si="171"/>
        <v>37050</v>
      </c>
      <c r="AH1078" s="30">
        <f t="shared" si="172"/>
        <v>12350</v>
      </c>
      <c r="AI1078" s="30">
        <f t="shared" si="173"/>
        <v>6175</v>
      </c>
      <c r="AK1078" s="30">
        <f t="shared" si="174"/>
        <v>12.10849580765734</v>
      </c>
      <c r="AL1078" s="30">
        <f t="shared" si="175"/>
        <v>-52.109704641350213</v>
      </c>
      <c r="AM1078" s="30">
        <f t="shared" si="176"/>
        <v>10</v>
      </c>
      <c r="AO1078" s="30">
        <f t="shared" si="177"/>
        <v>119862</v>
      </c>
      <c r="AP1078" s="30">
        <f t="shared" si="178"/>
        <v>5464</v>
      </c>
      <c r="AQ1078" s="30">
        <f t="shared" si="179"/>
        <v>2451</v>
      </c>
    </row>
    <row r="1079" spans="29:43" x14ac:dyDescent="0.15">
      <c r="AC1079" s="30">
        <v>20</v>
      </c>
      <c r="AD1079" s="30">
        <v>20</v>
      </c>
      <c r="AE1079" s="30">
        <v>3</v>
      </c>
      <c r="AF1079" s="30">
        <v>7</v>
      </c>
      <c r="AG1079" s="30">
        <f t="shared" si="171"/>
        <v>37140</v>
      </c>
      <c r="AH1079" s="30">
        <f t="shared" si="172"/>
        <v>12380</v>
      </c>
      <c r="AI1079" s="30">
        <f t="shared" si="173"/>
        <v>6190</v>
      </c>
      <c r="AK1079" s="30">
        <f t="shared" si="174"/>
        <v>12.071910565011581</v>
      </c>
      <c r="AL1079" s="30">
        <f t="shared" si="175"/>
        <v>-51.15702479338843</v>
      </c>
      <c r="AM1079" s="30">
        <f t="shared" si="176"/>
        <v>10</v>
      </c>
      <c r="AO1079" s="30">
        <f t="shared" si="177"/>
        <v>119862</v>
      </c>
      <c r="AP1079" s="30">
        <f t="shared" si="178"/>
        <v>5464</v>
      </c>
      <c r="AQ1079" s="30">
        <f t="shared" si="179"/>
        <v>2451</v>
      </c>
    </row>
    <row r="1080" spans="29:43" x14ac:dyDescent="0.15">
      <c r="AC1080" s="30">
        <v>20</v>
      </c>
      <c r="AD1080" s="30">
        <v>20</v>
      </c>
      <c r="AE1080" s="30">
        <v>3</v>
      </c>
      <c r="AF1080" s="30">
        <v>8</v>
      </c>
      <c r="AG1080" s="30">
        <f t="shared" si="171"/>
        <v>37230</v>
      </c>
      <c r="AH1080" s="30">
        <f t="shared" si="172"/>
        <v>12410</v>
      </c>
      <c r="AI1080" s="30">
        <f t="shared" si="173"/>
        <v>6205</v>
      </c>
      <c r="AK1080" s="30">
        <f t="shared" si="174"/>
        <v>12.035545737523847</v>
      </c>
      <c r="AL1080" s="30">
        <f t="shared" si="175"/>
        <v>-50.242914979757082</v>
      </c>
      <c r="AM1080" s="30">
        <f t="shared" si="176"/>
        <v>10</v>
      </c>
      <c r="AO1080" s="30">
        <f t="shared" si="177"/>
        <v>119862</v>
      </c>
      <c r="AP1080" s="30">
        <f t="shared" si="178"/>
        <v>5464</v>
      </c>
      <c r="AQ1080" s="30">
        <f t="shared" si="179"/>
        <v>2451</v>
      </c>
    </row>
    <row r="1081" spans="29:43" x14ac:dyDescent="0.15">
      <c r="AC1081" s="30">
        <v>20</v>
      </c>
      <c r="AD1081" s="30">
        <v>20</v>
      </c>
      <c r="AE1081" s="30">
        <v>3</v>
      </c>
      <c r="AF1081" s="30">
        <v>9</v>
      </c>
      <c r="AG1081" s="30">
        <f t="shared" si="171"/>
        <v>37320</v>
      </c>
      <c r="AH1081" s="30">
        <f t="shared" si="172"/>
        <v>12440</v>
      </c>
      <c r="AI1081" s="30">
        <f t="shared" si="173"/>
        <v>6220</v>
      </c>
      <c r="AK1081" s="30">
        <f t="shared" si="174"/>
        <v>11.9993993392732</v>
      </c>
      <c r="AL1081" s="30">
        <f t="shared" si="175"/>
        <v>-49.365079365079367</v>
      </c>
      <c r="AM1081" s="30">
        <f t="shared" si="176"/>
        <v>10</v>
      </c>
      <c r="AO1081" s="30">
        <f t="shared" si="177"/>
        <v>119862</v>
      </c>
      <c r="AP1081" s="30">
        <f t="shared" si="178"/>
        <v>5464</v>
      </c>
      <c r="AQ1081" s="30">
        <f t="shared" si="179"/>
        <v>2451</v>
      </c>
    </row>
    <row r="1082" spans="29:43" x14ac:dyDescent="0.15">
      <c r="AC1082" s="30">
        <v>20</v>
      </c>
      <c r="AD1082" s="30">
        <v>20</v>
      </c>
      <c r="AE1082" s="30">
        <v>3</v>
      </c>
      <c r="AF1082" s="30">
        <v>10</v>
      </c>
      <c r="AG1082" s="30">
        <f t="shared" si="171"/>
        <v>37410</v>
      </c>
      <c r="AH1082" s="30">
        <f t="shared" si="172"/>
        <v>12470</v>
      </c>
      <c r="AI1082" s="30">
        <f t="shared" si="173"/>
        <v>6235</v>
      </c>
      <c r="AK1082" s="30">
        <f t="shared" si="174"/>
        <v>11.963469408124563</v>
      </c>
      <c r="AL1082" s="30">
        <f t="shared" si="175"/>
        <v>-48.521400778210115</v>
      </c>
      <c r="AM1082" s="30">
        <f t="shared" si="176"/>
        <v>10</v>
      </c>
      <c r="AO1082" s="30">
        <f t="shared" si="177"/>
        <v>119862</v>
      </c>
      <c r="AP1082" s="30">
        <f t="shared" si="178"/>
        <v>5464</v>
      </c>
      <c r="AQ1082" s="30">
        <f t="shared" si="179"/>
        <v>2451</v>
      </c>
    </row>
    <row r="1083" spans="29:43" x14ac:dyDescent="0.15">
      <c r="AC1083" s="30">
        <v>20</v>
      </c>
      <c r="AD1083" s="30">
        <v>20</v>
      </c>
      <c r="AE1083" s="30">
        <v>4</v>
      </c>
      <c r="AF1083" s="30">
        <v>0</v>
      </c>
      <c r="AG1083" s="30">
        <f t="shared" si="171"/>
        <v>44790</v>
      </c>
      <c r="AH1083" s="30">
        <f t="shared" si="172"/>
        <v>14930</v>
      </c>
      <c r="AI1083" s="30">
        <f t="shared" si="173"/>
        <v>7465</v>
      </c>
      <c r="AK1083" s="30">
        <f t="shared" si="174"/>
        <v>9.6050965622245368</v>
      </c>
      <c r="AL1083" s="30">
        <f t="shared" si="175"/>
        <v>-22.383808095952023</v>
      </c>
      <c r="AM1083" s="30">
        <f t="shared" si="176"/>
        <v>10</v>
      </c>
      <c r="AO1083" s="30">
        <f t="shared" si="177"/>
        <v>119862</v>
      </c>
      <c r="AP1083" s="30">
        <f t="shared" si="178"/>
        <v>5464</v>
      </c>
      <c r="AQ1083" s="30">
        <f t="shared" si="179"/>
        <v>2451</v>
      </c>
    </row>
    <row r="1084" spans="29:43" x14ac:dyDescent="0.15">
      <c r="AC1084" s="30">
        <v>20</v>
      </c>
      <c r="AD1084" s="30">
        <v>20</v>
      </c>
      <c r="AE1084" s="30">
        <v>4</v>
      </c>
      <c r="AF1084" s="30">
        <v>1</v>
      </c>
      <c r="AG1084" s="30">
        <f t="shared" si="171"/>
        <v>44910</v>
      </c>
      <c r="AH1084" s="30">
        <f t="shared" si="172"/>
        <v>14970</v>
      </c>
      <c r="AI1084" s="30">
        <f t="shared" si="173"/>
        <v>7485</v>
      </c>
      <c r="AK1084" s="30">
        <f t="shared" si="174"/>
        <v>9.5744069015097057</v>
      </c>
      <c r="AL1084" s="30">
        <f t="shared" si="175"/>
        <v>-22.221672439386442</v>
      </c>
      <c r="AM1084" s="30">
        <f t="shared" si="176"/>
        <v>10</v>
      </c>
      <c r="AO1084" s="30">
        <f t="shared" si="177"/>
        <v>119862</v>
      </c>
      <c r="AP1084" s="30">
        <f t="shared" si="178"/>
        <v>5464</v>
      </c>
      <c r="AQ1084" s="30">
        <f t="shared" si="179"/>
        <v>2451</v>
      </c>
    </row>
    <row r="1085" spans="29:43" x14ac:dyDescent="0.15">
      <c r="AC1085" s="30">
        <v>20</v>
      </c>
      <c r="AD1085" s="30">
        <v>20</v>
      </c>
      <c r="AE1085" s="30">
        <v>4</v>
      </c>
      <c r="AF1085" s="30">
        <v>2</v>
      </c>
      <c r="AG1085" s="30">
        <f t="shared" si="171"/>
        <v>45030</v>
      </c>
      <c r="AH1085" s="30">
        <f t="shared" si="172"/>
        <v>15010</v>
      </c>
      <c r="AI1085" s="30">
        <f t="shared" si="173"/>
        <v>7505</v>
      </c>
      <c r="AK1085" s="30">
        <f t="shared" si="174"/>
        <v>9.5439127319054062</v>
      </c>
      <c r="AL1085" s="30">
        <f t="shared" si="175"/>
        <v>-22.062714355707985</v>
      </c>
      <c r="AM1085" s="30">
        <f t="shared" si="176"/>
        <v>10</v>
      </c>
      <c r="AO1085" s="30">
        <f t="shared" si="177"/>
        <v>119862</v>
      </c>
      <c r="AP1085" s="30">
        <f t="shared" si="178"/>
        <v>5464</v>
      </c>
      <c r="AQ1085" s="30">
        <f t="shared" si="179"/>
        <v>2451</v>
      </c>
    </row>
    <row r="1086" spans="29:43" x14ac:dyDescent="0.15">
      <c r="AC1086" s="30">
        <v>20</v>
      </c>
      <c r="AD1086" s="30">
        <v>20</v>
      </c>
      <c r="AE1086" s="30">
        <v>4</v>
      </c>
      <c r="AF1086" s="30">
        <v>3</v>
      </c>
      <c r="AG1086" s="30">
        <f t="shared" si="171"/>
        <v>45150</v>
      </c>
      <c r="AH1086" s="30">
        <f t="shared" si="172"/>
        <v>15050</v>
      </c>
      <c r="AI1086" s="30">
        <f t="shared" si="173"/>
        <v>7525</v>
      </c>
      <c r="AK1086" s="30">
        <f t="shared" si="174"/>
        <v>9.5136121914437659</v>
      </c>
      <c r="AL1086" s="30">
        <f t="shared" si="175"/>
        <v>-21.906841339155751</v>
      </c>
      <c r="AM1086" s="30">
        <f t="shared" si="176"/>
        <v>10</v>
      </c>
      <c r="AO1086" s="30">
        <f t="shared" si="177"/>
        <v>119862</v>
      </c>
      <c r="AP1086" s="30">
        <f t="shared" si="178"/>
        <v>5464</v>
      </c>
      <c r="AQ1086" s="30">
        <f t="shared" si="179"/>
        <v>2451</v>
      </c>
    </row>
    <row r="1087" spans="29:43" x14ac:dyDescent="0.15">
      <c r="AC1087" s="30">
        <v>20</v>
      </c>
      <c r="AD1087" s="30">
        <v>20</v>
      </c>
      <c r="AE1087" s="30">
        <v>4</v>
      </c>
      <c r="AF1087" s="30">
        <v>4</v>
      </c>
      <c r="AG1087" s="30">
        <f t="shared" si="171"/>
        <v>45270</v>
      </c>
      <c r="AH1087" s="30">
        <f t="shared" si="172"/>
        <v>15090</v>
      </c>
      <c r="AI1087" s="30">
        <f t="shared" si="173"/>
        <v>7545</v>
      </c>
      <c r="AK1087" s="30">
        <f t="shared" si="174"/>
        <v>9.4835034417279847</v>
      </c>
      <c r="AL1087" s="30">
        <f t="shared" si="175"/>
        <v>-21.753964440172993</v>
      </c>
      <c r="AM1087" s="30">
        <f t="shared" si="176"/>
        <v>10</v>
      </c>
      <c r="AO1087" s="30">
        <f t="shared" si="177"/>
        <v>119862</v>
      </c>
      <c r="AP1087" s="30">
        <f t="shared" si="178"/>
        <v>5464</v>
      </c>
      <c r="AQ1087" s="30">
        <f t="shared" si="179"/>
        <v>2451</v>
      </c>
    </row>
    <row r="1088" spans="29:43" x14ac:dyDescent="0.15">
      <c r="AC1088" s="30">
        <v>20</v>
      </c>
      <c r="AD1088" s="30">
        <v>20</v>
      </c>
      <c r="AE1088" s="30">
        <v>4</v>
      </c>
      <c r="AF1088" s="30">
        <v>5</v>
      </c>
      <c r="AG1088" s="30">
        <f t="shared" si="171"/>
        <v>45390</v>
      </c>
      <c r="AH1088" s="30">
        <f t="shared" si="172"/>
        <v>15130</v>
      </c>
      <c r="AI1088" s="30">
        <f t="shared" si="173"/>
        <v>7565</v>
      </c>
      <c r="AK1088" s="30">
        <f t="shared" si="174"/>
        <v>9.4535846675605324</v>
      </c>
      <c r="AL1088" s="30">
        <f t="shared" si="175"/>
        <v>-21.603998096144693</v>
      </c>
      <c r="AM1088" s="30">
        <f t="shared" si="176"/>
        <v>10</v>
      </c>
      <c r="AO1088" s="30">
        <f t="shared" si="177"/>
        <v>119862</v>
      </c>
      <c r="AP1088" s="30">
        <f t="shared" si="178"/>
        <v>5464</v>
      </c>
      <c r="AQ1088" s="30">
        <f t="shared" si="179"/>
        <v>2451</v>
      </c>
    </row>
    <row r="1089" spans="29:43" x14ac:dyDescent="0.15">
      <c r="AC1089" s="30">
        <v>20</v>
      </c>
      <c r="AD1089" s="30">
        <v>20</v>
      </c>
      <c r="AE1089" s="30">
        <v>4</v>
      </c>
      <c r="AF1089" s="30">
        <v>6</v>
      </c>
      <c r="AG1089" s="30">
        <f t="shared" si="171"/>
        <v>45510</v>
      </c>
      <c r="AH1089" s="30">
        <f t="shared" si="172"/>
        <v>15170</v>
      </c>
      <c r="AI1089" s="30">
        <f t="shared" si="173"/>
        <v>7585</v>
      </c>
      <c r="AK1089" s="30">
        <f t="shared" si="174"/>
        <v>9.4238540765783476</v>
      </c>
      <c r="AL1089" s="30">
        <f t="shared" si="175"/>
        <v>-21.456859971711456</v>
      </c>
      <c r="AM1089" s="30">
        <f t="shared" si="176"/>
        <v>10</v>
      </c>
      <c r="AO1089" s="30">
        <f t="shared" si="177"/>
        <v>119862</v>
      </c>
      <c r="AP1089" s="30">
        <f t="shared" si="178"/>
        <v>5464</v>
      </c>
      <c r="AQ1089" s="30">
        <f t="shared" si="179"/>
        <v>2451</v>
      </c>
    </row>
    <row r="1090" spans="29:43" x14ac:dyDescent="0.15">
      <c r="AC1090" s="30">
        <v>20</v>
      </c>
      <c r="AD1090" s="30">
        <v>20</v>
      </c>
      <c r="AE1090" s="30">
        <v>4</v>
      </c>
      <c r="AF1090" s="30">
        <v>7</v>
      </c>
      <c r="AG1090" s="30">
        <f t="shared" si="171"/>
        <v>45630</v>
      </c>
      <c r="AH1090" s="30">
        <f t="shared" si="172"/>
        <v>15210</v>
      </c>
      <c r="AI1090" s="30">
        <f t="shared" si="173"/>
        <v>7605</v>
      </c>
      <c r="AK1090" s="30">
        <f t="shared" si="174"/>
        <v>9.3943098988948979</v>
      </c>
      <c r="AL1090" s="30">
        <f t="shared" si="175"/>
        <v>-21.31247080803363</v>
      </c>
      <c r="AM1090" s="30">
        <f t="shared" si="176"/>
        <v>10</v>
      </c>
      <c r="AO1090" s="30">
        <f t="shared" si="177"/>
        <v>119862</v>
      </c>
      <c r="AP1090" s="30">
        <f t="shared" si="178"/>
        <v>5464</v>
      </c>
      <c r="AQ1090" s="30">
        <f t="shared" si="179"/>
        <v>2451</v>
      </c>
    </row>
    <row r="1091" spans="29:43" x14ac:dyDescent="0.15">
      <c r="AC1091" s="30">
        <v>20</v>
      </c>
      <c r="AD1091" s="30">
        <v>20</v>
      </c>
      <c r="AE1091" s="30">
        <v>4</v>
      </c>
      <c r="AF1091" s="30">
        <v>8</v>
      </c>
      <c r="AG1091" s="30">
        <f t="shared" si="171"/>
        <v>45750</v>
      </c>
      <c r="AH1091" s="30">
        <f t="shared" si="172"/>
        <v>15250</v>
      </c>
      <c r="AI1091" s="30">
        <f t="shared" si="173"/>
        <v>7625</v>
      </c>
      <c r="AK1091" s="30">
        <f t="shared" si="174"/>
        <v>9.3649503867489656</v>
      </c>
      <c r="AL1091" s="30">
        <f t="shared" si="175"/>
        <v>-21.170754280425729</v>
      </c>
      <c r="AM1091" s="30">
        <f t="shared" si="176"/>
        <v>10</v>
      </c>
      <c r="AO1091" s="30">
        <f t="shared" si="177"/>
        <v>119862</v>
      </c>
      <c r="AP1091" s="30">
        <f t="shared" si="178"/>
        <v>5464</v>
      </c>
      <c r="AQ1091" s="30">
        <f t="shared" si="179"/>
        <v>2451</v>
      </c>
    </row>
    <row r="1092" spans="29:43" x14ac:dyDescent="0.15">
      <c r="AC1092" s="30">
        <v>20</v>
      </c>
      <c r="AD1092" s="30">
        <v>20</v>
      </c>
      <c r="AE1092" s="30">
        <v>4</v>
      </c>
      <c r="AF1092" s="30">
        <v>9</v>
      </c>
      <c r="AG1092" s="30">
        <f t="shared" si="171"/>
        <v>45870</v>
      </c>
      <c r="AH1092" s="30">
        <f t="shared" si="172"/>
        <v>15290</v>
      </c>
      <c r="AI1092" s="30">
        <f t="shared" si="173"/>
        <v>7645</v>
      </c>
      <c r="AK1092" s="30">
        <f t="shared" si="174"/>
        <v>9.3357738141599818</v>
      </c>
      <c r="AL1092" s="30">
        <f t="shared" si="175"/>
        <v>-21.031636863823934</v>
      </c>
      <c r="AM1092" s="30">
        <f t="shared" si="176"/>
        <v>10</v>
      </c>
      <c r="AO1092" s="30">
        <f t="shared" si="177"/>
        <v>119862</v>
      </c>
      <c r="AP1092" s="30">
        <f t="shared" si="178"/>
        <v>5464</v>
      </c>
      <c r="AQ1092" s="30">
        <f t="shared" si="179"/>
        <v>2451</v>
      </c>
    </row>
    <row r="1093" spans="29:43" x14ac:dyDescent="0.15">
      <c r="AC1093" s="30">
        <v>20</v>
      </c>
      <c r="AD1093" s="30">
        <v>20</v>
      </c>
      <c r="AE1093" s="30">
        <v>4</v>
      </c>
      <c r="AF1093" s="30">
        <v>10</v>
      </c>
      <c r="AG1093" s="30">
        <f t="shared" si="171"/>
        <v>45990</v>
      </c>
      <c r="AH1093" s="30">
        <f t="shared" si="172"/>
        <v>15330</v>
      </c>
      <c r="AI1093" s="30">
        <f t="shared" si="173"/>
        <v>7665</v>
      </c>
      <c r="AK1093" s="30">
        <f t="shared" si="174"/>
        <v>9.3067784765897965</v>
      </c>
      <c r="AL1093" s="30">
        <f t="shared" si="175"/>
        <v>-20.895047705588368</v>
      </c>
      <c r="AM1093" s="30">
        <f t="shared" si="176"/>
        <v>10</v>
      </c>
      <c r="AO1093" s="30">
        <f t="shared" si="177"/>
        <v>119862</v>
      </c>
      <c r="AP1093" s="30">
        <f t="shared" si="178"/>
        <v>5464</v>
      </c>
      <c r="AQ1093" s="30">
        <f t="shared" si="179"/>
        <v>2451</v>
      </c>
    </row>
    <row r="1094" spans="29:43" x14ac:dyDescent="0.15">
      <c r="AC1094" s="30">
        <v>20</v>
      </c>
      <c r="AD1094" s="30">
        <v>20</v>
      </c>
      <c r="AE1094" s="30">
        <v>5</v>
      </c>
      <c r="AF1094" s="30">
        <v>0</v>
      </c>
      <c r="AG1094" s="30">
        <f t="shared" ref="AG1094:AG1157" si="180">1020+180*AC1094+7050+AE1094*(AD1094*420-120)+AE1094*AF1094*30</f>
        <v>53070</v>
      </c>
      <c r="AH1094" s="30">
        <f t="shared" ref="AH1094:AH1157" si="181">340+60*AC1094+2350+AE1094*(AD1094*140-40)+AE1094*AF1094*10</f>
        <v>17690</v>
      </c>
      <c r="AI1094" s="30">
        <f t="shared" ref="AI1094:AI1157" si="182">170+30*AC1094+1175+AE1094*(AD1094*70-20)+AE1094*AF1094*5</f>
        <v>8845</v>
      </c>
      <c r="AK1094" s="30">
        <f t="shared" ref="AK1094:AK1157" si="183">VLOOKUP(IF(MOD(AC1094,2)=0,AC1094/2,(AC1094+1)/2),B:F,5,FALSE)/(AH1094-VLOOKUP(IF(MOD(AC1094,2)=0,AC1094/2,(AC1094+1)/2),B:F,4,FALSE))</f>
        <v>7.8654767373187218</v>
      </c>
      <c r="AL1094" s="30">
        <f t="shared" ref="AL1094:AL1157" si="184">AG1094/(VLOOKUP(IF(MOD(AC1094,2)=0,AC1094/2,(AC1094+1)/2),B:F,3,FALSE)-AI1094)</f>
        <v>-15.696539485359361</v>
      </c>
      <c r="AM1094" s="30">
        <f t="shared" ref="AM1094:AM1157" si="185">IF(MOD(AC1094,2)=0,AC1094/2,(AC1094+1)/2)</f>
        <v>10</v>
      </c>
      <c r="AO1094" s="30">
        <f t="shared" ref="AO1094:AO1157" si="186">VLOOKUP(IF(MOD(AC1094,2)=0,AC1094/2,(AC1094+1)/2),B:F,5,FALSE)</f>
        <v>119862</v>
      </c>
      <c r="AP1094" s="30">
        <f t="shared" ref="AP1094:AP1157" si="187">VLOOKUP(IF(MOD(AC1094,2)=0,AC1094/2,(AC1094+1)/2),B:E,3,FALSE)</f>
        <v>5464</v>
      </c>
      <c r="AQ1094" s="30">
        <f t="shared" ref="AQ1094:AQ1157" si="188">VLOOKUP(IF(MOD(AC1094,2)=0,AC1094/2,(AC1094+1)/2),B:F,4,FALSE)</f>
        <v>2451</v>
      </c>
    </row>
    <row r="1095" spans="29:43" x14ac:dyDescent="0.15">
      <c r="AC1095" s="30">
        <v>20</v>
      </c>
      <c r="AD1095" s="30">
        <v>20</v>
      </c>
      <c r="AE1095" s="30">
        <v>5</v>
      </c>
      <c r="AF1095" s="30">
        <v>1</v>
      </c>
      <c r="AG1095" s="30">
        <f t="shared" si="180"/>
        <v>53220</v>
      </c>
      <c r="AH1095" s="30">
        <f t="shared" si="181"/>
        <v>17740</v>
      </c>
      <c r="AI1095" s="30">
        <f t="shared" si="182"/>
        <v>8870</v>
      </c>
      <c r="AK1095" s="30">
        <f t="shared" si="183"/>
        <v>7.8397540715547125</v>
      </c>
      <c r="AL1095" s="30">
        <f t="shared" si="184"/>
        <v>-15.625366999412801</v>
      </c>
      <c r="AM1095" s="30">
        <f t="shared" si="185"/>
        <v>10</v>
      </c>
      <c r="AO1095" s="30">
        <f t="shared" si="186"/>
        <v>119862</v>
      </c>
      <c r="AP1095" s="30">
        <f t="shared" si="187"/>
        <v>5464</v>
      </c>
      <c r="AQ1095" s="30">
        <f t="shared" si="188"/>
        <v>2451</v>
      </c>
    </row>
    <row r="1096" spans="29:43" x14ac:dyDescent="0.15">
      <c r="AC1096" s="30">
        <v>20</v>
      </c>
      <c r="AD1096" s="30">
        <v>20</v>
      </c>
      <c r="AE1096" s="30">
        <v>5</v>
      </c>
      <c r="AF1096" s="30">
        <v>2</v>
      </c>
      <c r="AG1096" s="30">
        <f t="shared" si="180"/>
        <v>53370</v>
      </c>
      <c r="AH1096" s="30">
        <f t="shared" si="181"/>
        <v>17790</v>
      </c>
      <c r="AI1096" s="30">
        <f t="shared" si="182"/>
        <v>8895</v>
      </c>
      <c r="AK1096" s="30">
        <f t="shared" si="183"/>
        <v>7.8141991003324858</v>
      </c>
      <c r="AL1096" s="30">
        <f t="shared" si="184"/>
        <v>-15.555231710871466</v>
      </c>
      <c r="AM1096" s="30">
        <f t="shared" si="185"/>
        <v>10</v>
      </c>
      <c r="AO1096" s="30">
        <f t="shared" si="186"/>
        <v>119862</v>
      </c>
      <c r="AP1096" s="30">
        <f t="shared" si="187"/>
        <v>5464</v>
      </c>
      <c r="AQ1096" s="30">
        <f t="shared" si="188"/>
        <v>2451</v>
      </c>
    </row>
    <row r="1097" spans="29:43" x14ac:dyDescent="0.15">
      <c r="AC1097" s="30">
        <v>20</v>
      </c>
      <c r="AD1097" s="30">
        <v>20</v>
      </c>
      <c r="AE1097" s="30">
        <v>5</v>
      </c>
      <c r="AF1097" s="30">
        <v>3</v>
      </c>
      <c r="AG1097" s="30">
        <f t="shared" si="180"/>
        <v>53520</v>
      </c>
      <c r="AH1097" s="30">
        <f t="shared" si="181"/>
        <v>17840</v>
      </c>
      <c r="AI1097" s="30">
        <f t="shared" si="182"/>
        <v>8920</v>
      </c>
      <c r="AK1097" s="30">
        <f t="shared" si="183"/>
        <v>7.7888101890961075</v>
      </c>
      <c r="AL1097" s="30">
        <f t="shared" si="184"/>
        <v>-15.486111111111111</v>
      </c>
      <c r="AM1097" s="30">
        <f t="shared" si="185"/>
        <v>10</v>
      </c>
      <c r="AO1097" s="30">
        <f t="shared" si="186"/>
        <v>119862</v>
      </c>
      <c r="AP1097" s="30">
        <f t="shared" si="187"/>
        <v>5464</v>
      </c>
      <c r="AQ1097" s="30">
        <f t="shared" si="188"/>
        <v>2451</v>
      </c>
    </row>
    <row r="1098" spans="29:43" x14ac:dyDescent="0.15">
      <c r="AC1098" s="30">
        <v>20</v>
      </c>
      <c r="AD1098" s="30">
        <v>20</v>
      </c>
      <c r="AE1098" s="30">
        <v>5</v>
      </c>
      <c r="AF1098" s="30">
        <v>4</v>
      </c>
      <c r="AG1098" s="30">
        <f t="shared" si="180"/>
        <v>53670</v>
      </c>
      <c r="AH1098" s="30">
        <f t="shared" si="181"/>
        <v>17890</v>
      </c>
      <c r="AI1098" s="30">
        <f t="shared" si="182"/>
        <v>8945</v>
      </c>
      <c r="AK1098" s="30">
        <f t="shared" si="183"/>
        <v>7.7635857244640194</v>
      </c>
      <c r="AL1098" s="30">
        <f t="shared" si="184"/>
        <v>-15.41798333812123</v>
      </c>
      <c r="AM1098" s="30">
        <f t="shared" si="185"/>
        <v>10</v>
      </c>
      <c r="AO1098" s="30">
        <f t="shared" si="186"/>
        <v>119862</v>
      </c>
      <c r="AP1098" s="30">
        <f t="shared" si="187"/>
        <v>5464</v>
      </c>
      <c r="AQ1098" s="30">
        <f t="shared" si="188"/>
        <v>2451</v>
      </c>
    </row>
    <row r="1099" spans="29:43" x14ac:dyDescent="0.15">
      <c r="AC1099" s="30">
        <v>20</v>
      </c>
      <c r="AD1099" s="30">
        <v>20</v>
      </c>
      <c r="AE1099" s="30">
        <v>5</v>
      </c>
      <c r="AF1099" s="30">
        <v>5</v>
      </c>
      <c r="AG1099" s="30">
        <f t="shared" si="180"/>
        <v>53820</v>
      </c>
      <c r="AH1099" s="30">
        <f t="shared" si="181"/>
        <v>17940</v>
      </c>
      <c r="AI1099" s="30">
        <f t="shared" si="182"/>
        <v>8970</v>
      </c>
      <c r="AK1099" s="30">
        <f t="shared" si="183"/>
        <v>7.7385241138872747</v>
      </c>
      <c r="AL1099" s="30">
        <f t="shared" si="184"/>
        <v>-15.350827153451226</v>
      </c>
      <c r="AM1099" s="30">
        <f t="shared" si="185"/>
        <v>10</v>
      </c>
      <c r="AO1099" s="30">
        <f t="shared" si="186"/>
        <v>119862</v>
      </c>
      <c r="AP1099" s="30">
        <f t="shared" si="187"/>
        <v>5464</v>
      </c>
      <c r="AQ1099" s="30">
        <f t="shared" si="188"/>
        <v>2451</v>
      </c>
    </row>
    <row r="1100" spans="29:43" x14ac:dyDescent="0.15">
      <c r="AC1100" s="30">
        <v>20</v>
      </c>
      <c r="AD1100" s="30">
        <v>20</v>
      </c>
      <c r="AE1100" s="30">
        <v>5</v>
      </c>
      <c r="AF1100" s="30">
        <v>6</v>
      </c>
      <c r="AG1100" s="30">
        <f t="shared" si="180"/>
        <v>53970</v>
      </c>
      <c r="AH1100" s="30">
        <f t="shared" si="181"/>
        <v>17990</v>
      </c>
      <c r="AI1100" s="30">
        <f t="shared" si="182"/>
        <v>8995</v>
      </c>
      <c r="AK1100" s="30">
        <f t="shared" si="183"/>
        <v>7.7136237853143701</v>
      </c>
      <c r="AL1100" s="30">
        <f t="shared" si="184"/>
        <v>-15.284621920135939</v>
      </c>
      <c r="AM1100" s="30">
        <f t="shared" si="185"/>
        <v>10</v>
      </c>
      <c r="AO1100" s="30">
        <f t="shared" si="186"/>
        <v>119862</v>
      </c>
      <c r="AP1100" s="30">
        <f t="shared" si="187"/>
        <v>5464</v>
      </c>
      <c r="AQ1100" s="30">
        <f t="shared" si="188"/>
        <v>2451</v>
      </c>
    </row>
    <row r="1101" spans="29:43" x14ac:dyDescent="0.15">
      <c r="AC1101" s="30">
        <v>20</v>
      </c>
      <c r="AD1101" s="30">
        <v>20</v>
      </c>
      <c r="AE1101" s="30">
        <v>5</v>
      </c>
      <c r="AF1101" s="30">
        <v>7</v>
      </c>
      <c r="AG1101" s="30">
        <f t="shared" si="180"/>
        <v>54120</v>
      </c>
      <c r="AH1101" s="30">
        <f t="shared" si="181"/>
        <v>18040</v>
      </c>
      <c r="AI1101" s="30">
        <f t="shared" si="182"/>
        <v>9020</v>
      </c>
      <c r="AK1101" s="30">
        <f t="shared" si="183"/>
        <v>7.6888831868625314</v>
      </c>
      <c r="AL1101" s="30">
        <f t="shared" si="184"/>
        <v>-15.219347581552306</v>
      </c>
      <c r="AM1101" s="30">
        <f t="shared" si="185"/>
        <v>10</v>
      </c>
      <c r="AO1101" s="30">
        <f t="shared" si="186"/>
        <v>119862</v>
      </c>
      <c r="AP1101" s="30">
        <f t="shared" si="187"/>
        <v>5464</v>
      </c>
      <c r="AQ1101" s="30">
        <f t="shared" si="188"/>
        <v>2451</v>
      </c>
    </row>
    <row r="1102" spans="29:43" x14ac:dyDescent="0.15">
      <c r="AC1102" s="30">
        <v>20</v>
      </c>
      <c r="AD1102" s="30">
        <v>20</v>
      </c>
      <c r="AE1102" s="30">
        <v>5</v>
      </c>
      <c r="AF1102" s="30">
        <v>8</v>
      </c>
      <c r="AG1102" s="30">
        <f t="shared" si="180"/>
        <v>54270</v>
      </c>
      <c r="AH1102" s="30">
        <f t="shared" si="181"/>
        <v>18090</v>
      </c>
      <c r="AI1102" s="30">
        <f t="shared" si="182"/>
        <v>9045</v>
      </c>
      <c r="AK1102" s="30">
        <f t="shared" si="183"/>
        <v>7.6643007864952999</v>
      </c>
      <c r="AL1102" s="30">
        <f t="shared" si="184"/>
        <v>-15.154984641161686</v>
      </c>
      <c r="AM1102" s="30">
        <f t="shared" si="185"/>
        <v>10</v>
      </c>
      <c r="AO1102" s="30">
        <f t="shared" si="186"/>
        <v>119862</v>
      </c>
      <c r="AP1102" s="30">
        <f t="shared" si="187"/>
        <v>5464</v>
      </c>
      <c r="AQ1102" s="30">
        <f t="shared" si="188"/>
        <v>2451</v>
      </c>
    </row>
    <row r="1103" spans="29:43" x14ac:dyDescent="0.15">
      <c r="AC1103" s="30">
        <v>20</v>
      </c>
      <c r="AD1103" s="30">
        <v>20</v>
      </c>
      <c r="AE1103" s="30">
        <v>5</v>
      </c>
      <c r="AF1103" s="30">
        <v>9</v>
      </c>
      <c r="AG1103" s="30">
        <f t="shared" si="180"/>
        <v>54420</v>
      </c>
      <c r="AH1103" s="30">
        <f t="shared" si="181"/>
        <v>18140</v>
      </c>
      <c r="AI1103" s="30">
        <f t="shared" si="182"/>
        <v>9070</v>
      </c>
      <c r="AK1103" s="30">
        <f t="shared" si="183"/>
        <v>7.6398750717062907</v>
      </c>
      <c r="AL1103" s="30">
        <f t="shared" si="184"/>
        <v>-15.091514143094843</v>
      </c>
      <c r="AM1103" s="30">
        <f t="shared" si="185"/>
        <v>10</v>
      </c>
      <c r="AO1103" s="30">
        <f t="shared" si="186"/>
        <v>119862</v>
      </c>
      <c r="AP1103" s="30">
        <f t="shared" si="187"/>
        <v>5464</v>
      </c>
      <c r="AQ1103" s="30">
        <f t="shared" si="188"/>
        <v>2451</v>
      </c>
    </row>
    <row r="1104" spans="29:43" x14ac:dyDescent="0.15">
      <c r="AC1104" s="30">
        <v>20</v>
      </c>
      <c r="AD1104" s="30">
        <v>20</v>
      </c>
      <c r="AE1104" s="30">
        <v>5</v>
      </c>
      <c r="AF1104" s="30">
        <v>10</v>
      </c>
      <c r="AG1104" s="30">
        <f t="shared" si="180"/>
        <v>54570</v>
      </c>
      <c r="AH1104" s="30">
        <f t="shared" si="181"/>
        <v>18190</v>
      </c>
      <c r="AI1104" s="30">
        <f t="shared" si="182"/>
        <v>9095</v>
      </c>
      <c r="AK1104" s="30">
        <f t="shared" si="183"/>
        <v>7.615604549208971</v>
      </c>
      <c r="AL1104" s="30">
        <f t="shared" si="184"/>
        <v>-15.02891765353897</v>
      </c>
      <c r="AM1104" s="30">
        <f t="shared" si="185"/>
        <v>10</v>
      </c>
      <c r="AO1104" s="30">
        <f t="shared" si="186"/>
        <v>119862</v>
      </c>
      <c r="AP1104" s="30">
        <f t="shared" si="187"/>
        <v>5464</v>
      </c>
      <c r="AQ1104" s="30">
        <f t="shared" si="188"/>
        <v>2451</v>
      </c>
    </row>
    <row r="1105" spans="29:43" x14ac:dyDescent="0.15">
      <c r="AC1105" s="30">
        <v>21</v>
      </c>
      <c r="AD1105" s="30">
        <v>21</v>
      </c>
      <c r="AE1105" s="30">
        <v>1</v>
      </c>
      <c r="AF1105" s="30">
        <v>0</v>
      </c>
      <c r="AG1105" s="30">
        <f t="shared" si="180"/>
        <v>20550</v>
      </c>
      <c r="AH1105" s="30">
        <f t="shared" si="181"/>
        <v>6850</v>
      </c>
      <c r="AI1105" s="30">
        <f t="shared" si="182"/>
        <v>3425</v>
      </c>
      <c r="AK1105" s="30">
        <f t="shared" si="183"/>
        <v>54.844025897586818</v>
      </c>
      <c r="AL1105" s="30">
        <f t="shared" si="184"/>
        <v>5.0085303436509871</v>
      </c>
      <c r="AM1105" s="30">
        <f t="shared" si="185"/>
        <v>11</v>
      </c>
      <c r="AO1105" s="30">
        <f t="shared" si="186"/>
        <v>186360</v>
      </c>
      <c r="AP1105" s="30">
        <f t="shared" si="187"/>
        <v>7528</v>
      </c>
      <c r="AQ1105" s="30">
        <f t="shared" si="188"/>
        <v>3452</v>
      </c>
    </row>
    <row r="1106" spans="29:43" x14ac:dyDescent="0.15">
      <c r="AC1106" s="30">
        <v>21</v>
      </c>
      <c r="AD1106" s="30">
        <v>21</v>
      </c>
      <c r="AE1106" s="30">
        <v>1</v>
      </c>
      <c r="AF1106" s="30">
        <v>1</v>
      </c>
      <c r="AG1106" s="30">
        <f t="shared" si="180"/>
        <v>20580</v>
      </c>
      <c r="AH1106" s="30">
        <f t="shared" si="181"/>
        <v>6860</v>
      </c>
      <c r="AI1106" s="30">
        <f t="shared" si="182"/>
        <v>3430</v>
      </c>
      <c r="AK1106" s="30">
        <f t="shared" si="183"/>
        <v>54.683098591549296</v>
      </c>
      <c r="AL1106" s="30">
        <f t="shared" si="184"/>
        <v>5.0219619326500728</v>
      </c>
      <c r="AM1106" s="30">
        <f t="shared" si="185"/>
        <v>11</v>
      </c>
      <c r="AO1106" s="30">
        <f t="shared" si="186"/>
        <v>186360</v>
      </c>
      <c r="AP1106" s="30">
        <f t="shared" si="187"/>
        <v>7528</v>
      </c>
      <c r="AQ1106" s="30">
        <f t="shared" si="188"/>
        <v>3452</v>
      </c>
    </row>
    <row r="1107" spans="29:43" x14ac:dyDescent="0.15">
      <c r="AC1107" s="30">
        <v>21</v>
      </c>
      <c r="AD1107" s="30">
        <v>21</v>
      </c>
      <c r="AE1107" s="30">
        <v>1</v>
      </c>
      <c r="AF1107" s="30">
        <v>2</v>
      </c>
      <c r="AG1107" s="30">
        <f t="shared" si="180"/>
        <v>20610</v>
      </c>
      <c r="AH1107" s="30">
        <f t="shared" si="181"/>
        <v>6870</v>
      </c>
      <c r="AI1107" s="30">
        <f t="shared" si="182"/>
        <v>3435</v>
      </c>
      <c r="AK1107" s="30">
        <f t="shared" si="183"/>
        <v>54.523112931538911</v>
      </c>
      <c r="AL1107" s="30">
        <f t="shared" si="184"/>
        <v>5.0354263376496453</v>
      </c>
      <c r="AM1107" s="30">
        <f t="shared" si="185"/>
        <v>11</v>
      </c>
      <c r="AO1107" s="30">
        <f t="shared" si="186"/>
        <v>186360</v>
      </c>
      <c r="AP1107" s="30">
        <f t="shared" si="187"/>
        <v>7528</v>
      </c>
      <c r="AQ1107" s="30">
        <f t="shared" si="188"/>
        <v>3452</v>
      </c>
    </row>
    <row r="1108" spans="29:43" x14ac:dyDescent="0.15">
      <c r="AC1108" s="30">
        <v>21</v>
      </c>
      <c r="AD1108" s="30">
        <v>21</v>
      </c>
      <c r="AE1108" s="30">
        <v>1</v>
      </c>
      <c r="AF1108" s="30">
        <v>3</v>
      </c>
      <c r="AG1108" s="30">
        <f t="shared" si="180"/>
        <v>20640</v>
      </c>
      <c r="AH1108" s="30">
        <f t="shared" si="181"/>
        <v>6880</v>
      </c>
      <c r="AI1108" s="30">
        <f t="shared" si="182"/>
        <v>3440</v>
      </c>
      <c r="AK1108" s="30">
        <f t="shared" si="183"/>
        <v>54.364060676779467</v>
      </c>
      <c r="AL1108" s="30">
        <f t="shared" si="184"/>
        <v>5.0489236790606657</v>
      </c>
      <c r="AM1108" s="30">
        <f t="shared" si="185"/>
        <v>11</v>
      </c>
      <c r="AO1108" s="30">
        <f t="shared" si="186"/>
        <v>186360</v>
      </c>
      <c r="AP1108" s="30">
        <f t="shared" si="187"/>
        <v>7528</v>
      </c>
      <c r="AQ1108" s="30">
        <f t="shared" si="188"/>
        <v>3452</v>
      </c>
    </row>
    <row r="1109" spans="29:43" x14ac:dyDescent="0.15">
      <c r="AC1109" s="30">
        <v>21</v>
      </c>
      <c r="AD1109" s="30">
        <v>21</v>
      </c>
      <c r="AE1109" s="30">
        <v>1</v>
      </c>
      <c r="AF1109" s="30">
        <v>4</v>
      </c>
      <c r="AG1109" s="30">
        <f t="shared" si="180"/>
        <v>20670</v>
      </c>
      <c r="AH1109" s="30">
        <f t="shared" si="181"/>
        <v>6890</v>
      </c>
      <c r="AI1109" s="30">
        <f t="shared" si="182"/>
        <v>3445</v>
      </c>
      <c r="AK1109" s="30">
        <f t="shared" si="183"/>
        <v>54.20593368237347</v>
      </c>
      <c r="AL1109" s="30">
        <f t="shared" si="184"/>
        <v>5.0624540778839089</v>
      </c>
      <c r="AM1109" s="30">
        <f t="shared" si="185"/>
        <v>11</v>
      </c>
      <c r="AO1109" s="30">
        <f t="shared" si="186"/>
        <v>186360</v>
      </c>
      <c r="AP1109" s="30">
        <f t="shared" si="187"/>
        <v>7528</v>
      </c>
      <c r="AQ1109" s="30">
        <f t="shared" si="188"/>
        <v>3452</v>
      </c>
    </row>
    <row r="1110" spans="29:43" x14ac:dyDescent="0.15">
      <c r="AC1110" s="30">
        <v>21</v>
      </c>
      <c r="AD1110" s="30">
        <v>21</v>
      </c>
      <c r="AE1110" s="30">
        <v>1</v>
      </c>
      <c r="AF1110" s="30">
        <v>5</v>
      </c>
      <c r="AG1110" s="30">
        <f t="shared" si="180"/>
        <v>20700</v>
      </c>
      <c r="AH1110" s="30">
        <f t="shared" si="181"/>
        <v>6900</v>
      </c>
      <c r="AI1110" s="30">
        <f t="shared" si="182"/>
        <v>3450</v>
      </c>
      <c r="AK1110" s="30">
        <f t="shared" si="183"/>
        <v>54.048723897911835</v>
      </c>
      <c r="AL1110" s="30">
        <f t="shared" si="184"/>
        <v>5.076017655713585</v>
      </c>
      <c r="AM1110" s="30">
        <f t="shared" si="185"/>
        <v>11</v>
      </c>
      <c r="AO1110" s="30">
        <f t="shared" si="186"/>
        <v>186360</v>
      </c>
      <c r="AP1110" s="30">
        <f t="shared" si="187"/>
        <v>7528</v>
      </c>
      <c r="AQ1110" s="30">
        <f t="shared" si="188"/>
        <v>3452</v>
      </c>
    </row>
    <row r="1111" spans="29:43" x14ac:dyDescent="0.15">
      <c r="AC1111" s="30">
        <v>21</v>
      </c>
      <c r="AD1111" s="30">
        <v>21</v>
      </c>
      <c r="AE1111" s="30">
        <v>1</v>
      </c>
      <c r="AF1111" s="30">
        <v>6</v>
      </c>
      <c r="AG1111" s="30">
        <f t="shared" si="180"/>
        <v>20730</v>
      </c>
      <c r="AH1111" s="30">
        <f t="shared" si="181"/>
        <v>6910</v>
      </c>
      <c r="AI1111" s="30">
        <f t="shared" si="182"/>
        <v>3455</v>
      </c>
      <c r="AK1111" s="30">
        <f t="shared" si="183"/>
        <v>53.892423366107579</v>
      </c>
      <c r="AL1111" s="30">
        <f t="shared" si="184"/>
        <v>5.0896145347409769</v>
      </c>
      <c r="AM1111" s="30">
        <f t="shared" si="185"/>
        <v>11</v>
      </c>
      <c r="AO1111" s="30">
        <f t="shared" si="186"/>
        <v>186360</v>
      </c>
      <c r="AP1111" s="30">
        <f t="shared" si="187"/>
        <v>7528</v>
      </c>
      <c r="AQ1111" s="30">
        <f t="shared" si="188"/>
        <v>3452</v>
      </c>
    </row>
    <row r="1112" spans="29:43" x14ac:dyDescent="0.15">
      <c r="AC1112" s="30">
        <v>21</v>
      </c>
      <c r="AD1112" s="30">
        <v>21</v>
      </c>
      <c r="AE1112" s="30">
        <v>1</v>
      </c>
      <c r="AF1112" s="30">
        <v>7</v>
      </c>
      <c r="AG1112" s="30">
        <f t="shared" si="180"/>
        <v>20760</v>
      </c>
      <c r="AH1112" s="30">
        <f t="shared" si="181"/>
        <v>6920</v>
      </c>
      <c r="AI1112" s="30">
        <f t="shared" si="182"/>
        <v>3460</v>
      </c>
      <c r="AK1112" s="30">
        <f t="shared" si="183"/>
        <v>53.737024221453289</v>
      </c>
      <c r="AL1112" s="30">
        <f t="shared" si="184"/>
        <v>5.1032448377581119</v>
      </c>
      <c r="AM1112" s="30">
        <f t="shared" si="185"/>
        <v>11</v>
      </c>
      <c r="AO1112" s="30">
        <f t="shared" si="186"/>
        <v>186360</v>
      </c>
      <c r="AP1112" s="30">
        <f t="shared" si="187"/>
        <v>7528</v>
      </c>
      <c r="AQ1112" s="30">
        <f t="shared" si="188"/>
        <v>3452</v>
      </c>
    </row>
    <row r="1113" spans="29:43" x14ac:dyDescent="0.15">
      <c r="AC1113" s="30">
        <v>21</v>
      </c>
      <c r="AD1113" s="30">
        <v>21</v>
      </c>
      <c r="AE1113" s="30">
        <v>1</v>
      </c>
      <c r="AF1113" s="30">
        <v>8</v>
      </c>
      <c r="AG1113" s="30">
        <f t="shared" si="180"/>
        <v>20790</v>
      </c>
      <c r="AH1113" s="30">
        <f t="shared" si="181"/>
        <v>6930</v>
      </c>
      <c r="AI1113" s="30">
        <f t="shared" si="182"/>
        <v>3465</v>
      </c>
      <c r="AK1113" s="30">
        <f t="shared" si="183"/>
        <v>53.582518688901665</v>
      </c>
      <c r="AL1113" s="30">
        <f t="shared" si="184"/>
        <v>5.1169086881614572</v>
      </c>
      <c r="AM1113" s="30">
        <f t="shared" si="185"/>
        <v>11</v>
      </c>
      <c r="AO1113" s="30">
        <f t="shared" si="186"/>
        <v>186360</v>
      </c>
      <c r="AP1113" s="30">
        <f t="shared" si="187"/>
        <v>7528</v>
      </c>
      <c r="AQ1113" s="30">
        <f t="shared" si="188"/>
        <v>3452</v>
      </c>
    </row>
    <row r="1114" spans="29:43" x14ac:dyDescent="0.15">
      <c r="AC1114" s="30">
        <v>21</v>
      </c>
      <c r="AD1114" s="30">
        <v>21</v>
      </c>
      <c r="AE1114" s="30">
        <v>1</v>
      </c>
      <c r="AF1114" s="30">
        <v>9</v>
      </c>
      <c r="AG1114" s="30">
        <f t="shared" si="180"/>
        <v>20820</v>
      </c>
      <c r="AH1114" s="30">
        <f t="shared" si="181"/>
        <v>6940</v>
      </c>
      <c r="AI1114" s="30">
        <f t="shared" si="182"/>
        <v>3470</v>
      </c>
      <c r="AK1114" s="30">
        <f t="shared" si="183"/>
        <v>53.428899082568805</v>
      </c>
      <c r="AL1114" s="30">
        <f t="shared" si="184"/>
        <v>5.1306062099556433</v>
      </c>
      <c r="AM1114" s="30">
        <f t="shared" si="185"/>
        <v>11</v>
      </c>
      <c r="AO1114" s="30">
        <f t="shared" si="186"/>
        <v>186360</v>
      </c>
      <c r="AP1114" s="30">
        <f t="shared" si="187"/>
        <v>7528</v>
      </c>
      <c r="AQ1114" s="30">
        <f t="shared" si="188"/>
        <v>3452</v>
      </c>
    </row>
    <row r="1115" spans="29:43" x14ac:dyDescent="0.15">
      <c r="AC1115" s="30">
        <v>21</v>
      </c>
      <c r="AD1115" s="30">
        <v>21</v>
      </c>
      <c r="AE1115" s="30">
        <v>1</v>
      </c>
      <c r="AF1115" s="30">
        <v>10</v>
      </c>
      <c r="AG1115" s="30">
        <f t="shared" si="180"/>
        <v>20850</v>
      </c>
      <c r="AH1115" s="30">
        <f t="shared" si="181"/>
        <v>6950</v>
      </c>
      <c r="AI1115" s="30">
        <f t="shared" si="182"/>
        <v>3475</v>
      </c>
      <c r="AK1115" s="30">
        <f t="shared" si="183"/>
        <v>53.276157804459693</v>
      </c>
      <c r="AL1115" s="30">
        <f t="shared" si="184"/>
        <v>5.1443375277572168</v>
      </c>
      <c r="AM1115" s="30">
        <f t="shared" si="185"/>
        <v>11</v>
      </c>
      <c r="AO1115" s="30">
        <f t="shared" si="186"/>
        <v>186360</v>
      </c>
      <c r="AP1115" s="30">
        <f t="shared" si="187"/>
        <v>7528</v>
      </c>
      <c r="AQ1115" s="30">
        <f t="shared" si="188"/>
        <v>3452</v>
      </c>
    </row>
    <row r="1116" spans="29:43" x14ac:dyDescent="0.15">
      <c r="AC1116" s="30">
        <v>21</v>
      </c>
      <c r="AD1116" s="30">
        <v>21</v>
      </c>
      <c r="AE1116" s="30">
        <v>2</v>
      </c>
      <c r="AF1116" s="30">
        <v>0</v>
      </c>
      <c r="AG1116" s="30">
        <f t="shared" si="180"/>
        <v>29250</v>
      </c>
      <c r="AH1116" s="30">
        <f t="shared" si="181"/>
        <v>9750</v>
      </c>
      <c r="AI1116" s="30">
        <f t="shared" si="182"/>
        <v>4875</v>
      </c>
      <c r="AK1116" s="30">
        <f t="shared" si="183"/>
        <v>29.590346141632264</v>
      </c>
      <c r="AL1116" s="30">
        <f t="shared" si="184"/>
        <v>11.02525442894836</v>
      </c>
      <c r="AM1116" s="30">
        <f t="shared" si="185"/>
        <v>11</v>
      </c>
      <c r="AO1116" s="30">
        <f t="shared" si="186"/>
        <v>186360</v>
      </c>
      <c r="AP1116" s="30">
        <f t="shared" si="187"/>
        <v>7528</v>
      </c>
      <c r="AQ1116" s="30">
        <f t="shared" si="188"/>
        <v>3452</v>
      </c>
    </row>
    <row r="1117" spans="29:43" x14ac:dyDescent="0.15">
      <c r="AC1117" s="30">
        <v>21</v>
      </c>
      <c r="AD1117" s="30">
        <v>21</v>
      </c>
      <c r="AE1117" s="30">
        <v>2</v>
      </c>
      <c r="AF1117" s="30">
        <v>1</v>
      </c>
      <c r="AG1117" s="30">
        <f t="shared" si="180"/>
        <v>29310</v>
      </c>
      <c r="AH1117" s="30">
        <f t="shared" si="181"/>
        <v>9770</v>
      </c>
      <c r="AI1117" s="30">
        <f t="shared" si="182"/>
        <v>4885</v>
      </c>
      <c r="AK1117" s="30">
        <f t="shared" si="183"/>
        <v>29.49667616334283</v>
      </c>
      <c r="AL1117" s="30">
        <f t="shared" si="184"/>
        <v>11.089670828603859</v>
      </c>
      <c r="AM1117" s="30">
        <f t="shared" si="185"/>
        <v>11</v>
      </c>
      <c r="AO1117" s="30">
        <f t="shared" si="186"/>
        <v>186360</v>
      </c>
      <c r="AP1117" s="30">
        <f t="shared" si="187"/>
        <v>7528</v>
      </c>
      <c r="AQ1117" s="30">
        <f t="shared" si="188"/>
        <v>3452</v>
      </c>
    </row>
    <row r="1118" spans="29:43" x14ac:dyDescent="0.15">
      <c r="AC1118" s="30">
        <v>21</v>
      </c>
      <c r="AD1118" s="30">
        <v>21</v>
      </c>
      <c r="AE1118" s="30">
        <v>2</v>
      </c>
      <c r="AF1118" s="30">
        <v>2</v>
      </c>
      <c r="AG1118" s="30">
        <f t="shared" si="180"/>
        <v>29370</v>
      </c>
      <c r="AH1118" s="30">
        <f t="shared" si="181"/>
        <v>9790</v>
      </c>
      <c r="AI1118" s="30">
        <f t="shared" si="182"/>
        <v>4895</v>
      </c>
      <c r="AK1118" s="30">
        <f t="shared" si="183"/>
        <v>29.403597349321551</v>
      </c>
      <c r="AL1118" s="30">
        <f t="shared" si="184"/>
        <v>11.154576528674516</v>
      </c>
      <c r="AM1118" s="30">
        <f t="shared" si="185"/>
        <v>11</v>
      </c>
      <c r="AO1118" s="30">
        <f t="shared" si="186"/>
        <v>186360</v>
      </c>
      <c r="AP1118" s="30">
        <f t="shared" si="187"/>
        <v>7528</v>
      </c>
      <c r="AQ1118" s="30">
        <f t="shared" si="188"/>
        <v>3452</v>
      </c>
    </row>
    <row r="1119" spans="29:43" x14ac:dyDescent="0.15">
      <c r="AC1119" s="30">
        <v>21</v>
      </c>
      <c r="AD1119" s="30">
        <v>21</v>
      </c>
      <c r="AE1119" s="30">
        <v>2</v>
      </c>
      <c r="AF1119" s="30">
        <v>3</v>
      </c>
      <c r="AG1119" s="30">
        <f t="shared" si="180"/>
        <v>29430</v>
      </c>
      <c r="AH1119" s="30">
        <f t="shared" si="181"/>
        <v>9810</v>
      </c>
      <c r="AI1119" s="30">
        <f t="shared" si="182"/>
        <v>4905</v>
      </c>
      <c r="AK1119" s="30">
        <f t="shared" si="183"/>
        <v>29.311104120792702</v>
      </c>
      <c r="AL1119" s="30">
        <f t="shared" si="184"/>
        <v>11.219977125428898</v>
      </c>
      <c r="AM1119" s="30">
        <f t="shared" si="185"/>
        <v>11</v>
      </c>
      <c r="AO1119" s="30">
        <f t="shared" si="186"/>
        <v>186360</v>
      </c>
      <c r="AP1119" s="30">
        <f t="shared" si="187"/>
        <v>7528</v>
      </c>
      <c r="AQ1119" s="30">
        <f t="shared" si="188"/>
        <v>3452</v>
      </c>
    </row>
    <row r="1120" spans="29:43" x14ac:dyDescent="0.15">
      <c r="AC1120" s="30">
        <v>21</v>
      </c>
      <c r="AD1120" s="30">
        <v>21</v>
      </c>
      <c r="AE1120" s="30">
        <v>2</v>
      </c>
      <c r="AF1120" s="30">
        <v>4</v>
      </c>
      <c r="AG1120" s="30">
        <f t="shared" si="180"/>
        <v>29490</v>
      </c>
      <c r="AH1120" s="30">
        <f t="shared" si="181"/>
        <v>9830</v>
      </c>
      <c r="AI1120" s="30">
        <f t="shared" si="182"/>
        <v>4915</v>
      </c>
      <c r="AK1120" s="30">
        <f t="shared" si="183"/>
        <v>29.219190968955786</v>
      </c>
      <c r="AL1120" s="30">
        <f t="shared" si="184"/>
        <v>11.285878300803674</v>
      </c>
      <c r="AM1120" s="30">
        <f t="shared" si="185"/>
        <v>11</v>
      </c>
      <c r="AO1120" s="30">
        <f t="shared" si="186"/>
        <v>186360</v>
      </c>
      <c r="AP1120" s="30">
        <f t="shared" si="187"/>
        <v>7528</v>
      </c>
      <c r="AQ1120" s="30">
        <f t="shared" si="188"/>
        <v>3452</v>
      </c>
    </row>
    <row r="1121" spans="29:43" x14ac:dyDescent="0.15">
      <c r="AC1121" s="30">
        <v>21</v>
      </c>
      <c r="AD1121" s="30">
        <v>21</v>
      </c>
      <c r="AE1121" s="30">
        <v>2</v>
      </c>
      <c r="AF1121" s="30">
        <v>5</v>
      </c>
      <c r="AG1121" s="30">
        <f t="shared" si="180"/>
        <v>29550</v>
      </c>
      <c r="AH1121" s="30">
        <f t="shared" si="181"/>
        <v>9850</v>
      </c>
      <c r="AI1121" s="30">
        <f t="shared" si="182"/>
        <v>4925</v>
      </c>
      <c r="AK1121" s="30">
        <f t="shared" si="183"/>
        <v>29.12785245389184</v>
      </c>
      <c r="AL1121" s="30">
        <f t="shared" si="184"/>
        <v>11.352285824049174</v>
      </c>
      <c r="AM1121" s="30">
        <f t="shared" si="185"/>
        <v>11</v>
      </c>
      <c r="AO1121" s="30">
        <f t="shared" si="186"/>
        <v>186360</v>
      </c>
      <c r="AP1121" s="30">
        <f t="shared" si="187"/>
        <v>7528</v>
      </c>
      <c r="AQ1121" s="30">
        <f t="shared" si="188"/>
        <v>3452</v>
      </c>
    </row>
    <row r="1122" spans="29:43" x14ac:dyDescent="0.15">
      <c r="AC1122" s="30">
        <v>21</v>
      </c>
      <c r="AD1122" s="30">
        <v>21</v>
      </c>
      <c r="AE1122" s="30">
        <v>2</v>
      </c>
      <c r="AF1122" s="30">
        <v>6</v>
      </c>
      <c r="AG1122" s="30">
        <f t="shared" si="180"/>
        <v>29610</v>
      </c>
      <c r="AH1122" s="30">
        <f t="shared" si="181"/>
        <v>9870</v>
      </c>
      <c r="AI1122" s="30">
        <f t="shared" si="182"/>
        <v>4935</v>
      </c>
      <c r="AK1122" s="30">
        <f t="shared" si="183"/>
        <v>29.037083203490184</v>
      </c>
      <c r="AL1122" s="30">
        <f t="shared" si="184"/>
        <v>11.419205553413034</v>
      </c>
      <c r="AM1122" s="30">
        <f t="shared" si="185"/>
        <v>11</v>
      </c>
      <c r="AO1122" s="30">
        <f t="shared" si="186"/>
        <v>186360</v>
      </c>
      <c r="AP1122" s="30">
        <f t="shared" si="187"/>
        <v>7528</v>
      </c>
      <c r="AQ1122" s="30">
        <f t="shared" si="188"/>
        <v>3452</v>
      </c>
    </row>
    <row r="1123" spans="29:43" x14ac:dyDescent="0.15">
      <c r="AC1123" s="30">
        <v>21</v>
      </c>
      <c r="AD1123" s="30">
        <v>21</v>
      </c>
      <c r="AE1123" s="30">
        <v>2</v>
      </c>
      <c r="AF1123" s="30">
        <v>7</v>
      </c>
      <c r="AG1123" s="30">
        <f t="shared" si="180"/>
        <v>29670</v>
      </c>
      <c r="AH1123" s="30">
        <f t="shared" si="181"/>
        <v>9890</v>
      </c>
      <c r="AI1123" s="30">
        <f t="shared" si="182"/>
        <v>4945</v>
      </c>
      <c r="AK1123" s="30">
        <f t="shared" si="183"/>
        <v>28.946877912395152</v>
      </c>
      <c r="AL1123" s="30">
        <f t="shared" si="184"/>
        <v>11.48664343786295</v>
      </c>
      <c r="AM1123" s="30">
        <f t="shared" si="185"/>
        <v>11</v>
      </c>
      <c r="AO1123" s="30">
        <f t="shared" si="186"/>
        <v>186360</v>
      </c>
      <c r="AP1123" s="30">
        <f t="shared" si="187"/>
        <v>7528</v>
      </c>
      <c r="AQ1123" s="30">
        <f t="shared" si="188"/>
        <v>3452</v>
      </c>
    </row>
    <row r="1124" spans="29:43" x14ac:dyDescent="0.15">
      <c r="AC1124" s="30">
        <v>21</v>
      </c>
      <c r="AD1124" s="30">
        <v>21</v>
      </c>
      <c r="AE1124" s="30">
        <v>2</v>
      </c>
      <c r="AF1124" s="30">
        <v>8</v>
      </c>
      <c r="AG1124" s="30">
        <f t="shared" si="180"/>
        <v>29730</v>
      </c>
      <c r="AH1124" s="30">
        <f t="shared" si="181"/>
        <v>9910</v>
      </c>
      <c r="AI1124" s="30">
        <f t="shared" si="182"/>
        <v>4955</v>
      </c>
      <c r="AK1124" s="30">
        <f t="shared" si="183"/>
        <v>28.857231340972437</v>
      </c>
      <c r="AL1124" s="30">
        <f t="shared" si="184"/>
        <v>11.554605518849591</v>
      </c>
      <c r="AM1124" s="30">
        <f t="shared" si="185"/>
        <v>11</v>
      </c>
      <c r="AO1124" s="30">
        <f t="shared" si="186"/>
        <v>186360</v>
      </c>
      <c r="AP1124" s="30">
        <f t="shared" si="187"/>
        <v>7528</v>
      </c>
      <c r="AQ1124" s="30">
        <f t="shared" si="188"/>
        <v>3452</v>
      </c>
    </row>
    <row r="1125" spans="29:43" x14ac:dyDescent="0.15">
      <c r="AC1125" s="30">
        <v>21</v>
      </c>
      <c r="AD1125" s="30">
        <v>21</v>
      </c>
      <c r="AE1125" s="30">
        <v>2</v>
      </c>
      <c r="AF1125" s="30">
        <v>9</v>
      </c>
      <c r="AG1125" s="30">
        <f t="shared" si="180"/>
        <v>29790</v>
      </c>
      <c r="AH1125" s="30">
        <f t="shared" si="181"/>
        <v>9930</v>
      </c>
      <c r="AI1125" s="30">
        <f t="shared" si="182"/>
        <v>4965</v>
      </c>
      <c r="AK1125" s="30">
        <f t="shared" si="183"/>
        <v>28.768138314294536</v>
      </c>
      <c r="AL1125" s="30">
        <f t="shared" si="184"/>
        <v>11.623097932110808</v>
      </c>
      <c r="AM1125" s="30">
        <f t="shared" si="185"/>
        <v>11</v>
      </c>
      <c r="AO1125" s="30">
        <f t="shared" si="186"/>
        <v>186360</v>
      </c>
      <c r="AP1125" s="30">
        <f t="shared" si="187"/>
        <v>7528</v>
      </c>
      <c r="AQ1125" s="30">
        <f t="shared" si="188"/>
        <v>3452</v>
      </c>
    </row>
    <row r="1126" spans="29:43" x14ac:dyDescent="0.15">
      <c r="AC1126" s="30">
        <v>21</v>
      </c>
      <c r="AD1126" s="30">
        <v>21</v>
      </c>
      <c r="AE1126" s="30">
        <v>2</v>
      </c>
      <c r="AF1126" s="30">
        <v>10</v>
      </c>
      <c r="AG1126" s="30">
        <f t="shared" si="180"/>
        <v>29850</v>
      </c>
      <c r="AH1126" s="30">
        <f t="shared" si="181"/>
        <v>9950</v>
      </c>
      <c r="AI1126" s="30">
        <f t="shared" si="182"/>
        <v>4975</v>
      </c>
      <c r="AK1126" s="30">
        <f t="shared" si="183"/>
        <v>28.679593721144968</v>
      </c>
      <c r="AL1126" s="30">
        <f t="shared" si="184"/>
        <v>11.692126909518214</v>
      </c>
      <c r="AM1126" s="30">
        <f t="shared" si="185"/>
        <v>11</v>
      </c>
      <c r="AO1126" s="30">
        <f t="shared" si="186"/>
        <v>186360</v>
      </c>
      <c r="AP1126" s="30">
        <f t="shared" si="187"/>
        <v>7528</v>
      </c>
      <c r="AQ1126" s="30">
        <f t="shared" si="188"/>
        <v>3452</v>
      </c>
    </row>
    <row r="1127" spans="29:43" x14ac:dyDescent="0.15">
      <c r="AC1127" s="30">
        <v>21</v>
      </c>
      <c r="AD1127" s="30">
        <v>21</v>
      </c>
      <c r="AE1127" s="30">
        <v>3</v>
      </c>
      <c r="AF1127" s="30">
        <v>0</v>
      </c>
      <c r="AG1127" s="30">
        <f t="shared" si="180"/>
        <v>37950</v>
      </c>
      <c r="AH1127" s="30">
        <f t="shared" si="181"/>
        <v>12650</v>
      </c>
      <c r="AI1127" s="30">
        <f t="shared" si="182"/>
        <v>6325</v>
      </c>
      <c r="AK1127" s="30">
        <f t="shared" si="183"/>
        <v>20.260926288323549</v>
      </c>
      <c r="AL1127" s="30">
        <f t="shared" si="184"/>
        <v>31.546134663341647</v>
      </c>
      <c r="AM1127" s="30">
        <f t="shared" si="185"/>
        <v>11</v>
      </c>
      <c r="AO1127" s="30">
        <f t="shared" si="186"/>
        <v>186360</v>
      </c>
      <c r="AP1127" s="30">
        <f t="shared" si="187"/>
        <v>7528</v>
      </c>
      <c r="AQ1127" s="30">
        <f t="shared" si="188"/>
        <v>3452</v>
      </c>
    </row>
    <row r="1128" spans="29:43" x14ac:dyDescent="0.15">
      <c r="AC1128" s="30">
        <v>21</v>
      </c>
      <c r="AD1128" s="30">
        <v>21</v>
      </c>
      <c r="AE1128" s="30">
        <v>3</v>
      </c>
      <c r="AF1128" s="30">
        <v>1</v>
      </c>
      <c r="AG1128" s="30">
        <f t="shared" si="180"/>
        <v>38040</v>
      </c>
      <c r="AH1128" s="30">
        <f t="shared" si="181"/>
        <v>12680</v>
      </c>
      <c r="AI1128" s="30">
        <f t="shared" si="182"/>
        <v>6340</v>
      </c>
      <c r="AK1128" s="30">
        <f t="shared" si="183"/>
        <v>20.195058517555267</v>
      </c>
      <c r="AL1128" s="30">
        <f t="shared" si="184"/>
        <v>32.020202020202021</v>
      </c>
      <c r="AM1128" s="30">
        <f t="shared" si="185"/>
        <v>11</v>
      </c>
      <c r="AO1128" s="30">
        <f t="shared" si="186"/>
        <v>186360</v>
      </c>
      <c r="AP1128" s="30">
        <f t="shared" si="187"/>
        <v>7528</v>
      </c>
      <c r="AQ1128" s="30">
        <f t="shared" si="188"/>
        <v>3452</v>
      </c>
    </row>
    <row r="1129" spans="29:43" x14ac:dyDescent="0.15">
      <c r="AC1129" s="30">
        <v>21</v>
      </c>
      <c r="AD1129" s="30">
        <v>21</v>
      </c>
      <c r="AE1129" s="30">
        <v>3</v>
      </c>
      <c r="AF1129" s="30">
        <v>2</v>
      </c>
      <c r="AG1129" s="30">
        <f t="shared" si="180"/>
        <v>38130</v>
      </c>
      <c r="AH1129" s="30">
        <f t="shared" si="181"/>
        <v>12710</v>
      </c>
      <c r="AI1129" s="30">
        <f t="shared" si="182"/>
        <v>6355</v>
      </c>
      <c r="AK1129" s="30">
        <f t="shared" si="183"/>
        <v>20.129617627997408</v>
      </c>
      <c r="AL1129" s="30">
        <f t="shared" si="184"/>
        <v>32.506393861892583</v>
      </c>
      <c r="AM1129" s="30">
        <f t="shared" si="185"/>
        <v>11</v>
      </c>
      <c r="AO1129" s="30">
        <f t="shared" si="186"/>
        <v>186360</v>
      </c>
      <c r="AP1129" s="30">
        <f t="shared" si="187"/>
        <v>7528</v>
      </c>
      <c r="AQ1129" s="30">
        <f t="shared" si="188"/>
        <v>3452</v>
      </c>
    </row>
    <row r="1130" spans="29:43" x14ac:dyDescent="0.15">
      <c r="AC1130" s="30">
        <v>21</v>
      </c>
      <c r="AD1130" s="30">
        <v>21</v>
      </c>
      <c r="AE1130" s="30">
        <v>3</v>
      </c>
      <c r="AF1130" s="30">
        <v>3</v>
      </c>
      <c r="AG1130" s="30">
        <f t="shared" si="180"/>
        <v>38220</v>
      </c>
      <c r="AH1130" s="30">
        <f t="shared" si="181"/>
        <v>12740</v>
      </c>
      <c r="AI1130" s="30">
        <f t="shared" si="182"/>
        <v>6370</v>
      </c>
      <c r="AK1130" s="30">
        <f t="shared" si="183"/>
        <v>20.064599483204134</v>
      </c>
      <c r="AL1130" s="30">
        <f t="shared" si="184"/>
        <v>33.005181347150256</v>
      </c>
      <c r="AM1130" s="30">
        <f t="shared" si="185"/>
        <v>11</v>
      </c>
      <c r="AO1130" s="30">
        <f t="shared" si="186"/>
        <v>186360</v>
      </c>
      <c r="AP1130" s="30">
        <f t="shared" si="187"/>
        <v>7528</v>
      </c>
      <c r="AQ1130" s="30">
        <f t="shared" si="188"/>
        <v>3452</v>
      </c>
    </row>
    <row r="1131" spans="29:43" x14ac:dyDescent="0.15">
      <c r="AC1131" s="30">
        <v>21</v>
      </c>
      <c r="AD1131" s="30">
        <v>21</v>
      </c>
      <c r="AE1131" s="30">
        <v>3</v>
      </c>
      <c r="AF1131" s="30">
        <v>4</v>
      </c>
      <c r="AG1131" s="30">
        <f t="shared" si="180"/>
        <v>38310</v>
      </c>
      <c r="AH1131" s="30">
        <f t="shared" si="181"/>
        <v>12770</v>
      </c>
      <c r="AI1131" s="30">
        <f t="shared" si="182"/>
        <v>6385</v>
      </c>
      <c r="AK1131" s="30">
        <f t="shared" si="183"/>
        <v>20</v>
      </c>
      <c r="AL1131" s="30">
        <f t="shared" si="184"/>
        <v>33.517060367454071</v>
      </c>
      <c r="AM1131" s="30">
        <f t="shared" si="185"/>
        <v>11</v>
      </c>
      <c r="AO1131" s="30">
        <f t="shared" si="186"/>
        <v>186360</v>
      </c>
      <c r="AP1131" s="30">
        <f t="shared" si="187"/>
        <v>7528</v>
      </c>
      <c r="AQ1131" s="30">
        <f t="shared" si="188"/>
        <v>3452</v>
      </c>
    </row>
    <row r="1132" spans="29:43" x14ac:dyDescent="0.15">
      <c r="AC1132" s="30">
        <v>21</v>
      </c>
      <c r="AD1132" s="30">
        <v>21</v>
      </c>
      <c r="AE1132" s="30">
        <v>3</v>
      </c>
      <c r="AF1132" s="30">
        <v>5</v>
      </c>
      <c r="AG1132" s="30">
        <f t="shared" si="180"/>
        <v>38400</v>
      </c>
      <c r="AH1132" s="30">
        <f t="shared" si="181"/>
        <v>12800</v>
      </c>
      <c r="AI1132" s="30">
        <f t="shared" si="182"/>
        <v>6400</v>
      </c>
      <c r="AK1132" s="30">
        <f t="shared" si="183"/>
        <v>19.93581514762516</v>
      </c>
      <c r="AL1132" s="30">
        <f t="shared" si="184"/>
        <v>34.042553191489361</v>
      </c>
      <c r="AM1132" s="30">
        <f t="shared" si="185"/>
        <v>11</v>
      </c>
      <c r="AO1132" s="30">
        <f t="shared" si="186"/>
        <v>186360</v>
      </c>
      <c r="AP1132" s="30">
        <f t="shared" si="187"/>
        <v>7528</v>
      </c>
      <c r="AQ1132" s="30">
        <f t="shared" si="188"/>
        <v>3452</v>
      </c>
    </row>
    <row r="1133" spans="29:43" x14ac:dyDescent="0.15">
      <c r="AC1133" s="30">
        <v>21</v>
      </c>
      <c r="AD1133" s="30">
        <v>21</v>
      </c>
      <c r="AE1133" s="30">
        <v>3</v>
      </c>
      <c r="AF1133" s="30">
        <v>6</v>
      </c>
      <c r="AG1133" s="30">
        <f t="shared" si="180"/>
        <v>38490</v>
      </c>
      <c r="AH1133" s="30">
        <f t="shared" si="181"/>
        <v>12830</v>
      </c>
      <c r="AI1133" s="30">
        <f t="shared" si="182"/>
        <v>6415</v>
      </c>
      <c r="AK1133" s="30">
        <f t="shared" si="183"/>
        <v>19.872040946896991</v>
      </c>
      <c r="AL1133" s="30">
        <f t="shared" si="184"/>
        <v>34.5822102425876</v>
      </c>
      <c r="AM1133" s="30">
        <f t="shared" si="185"/>
        <v>11</v>
      </c>
      <c r="AO1133" s="30">
        <f t="shared" si="186"/>
        <v>186360</v>
      </c>
      <c r="AP1133" s="30">
        <f t="shared" si="187"/>
        <v>7528</v>
      </c>
      <c r="AQ1133" s="30">
        <f t="shared" si="188"/>
        <v>3452</v>
      </c>
    </row>
    <row r="1134" spans="29:43" x14ac:dyDescent="0.15">
      <c r="AC1134" s="30">
        <v>21</v>
      </c>
      <c r="AD1134" s="30">
        <v>21</v>
      </c>
      <c r="AE1134" s="30">
        <v>3</v>
      </c>
      <c r="AF1134" s="30">
        <v>7</v>
      </c>
      <c r="AG1134" s="30">
        <f t="shared" si="180"/>
        <v>38580</v>
      </c>
      <c r="AH1134" s="30">
        <f t="shared" si="181"/>
        <v>12860</v>
      </c>
      <c r="AI1134" s="30">
        <f t="shared" si="182"/>
        <v>6430</v>
      </c>
      <c r="AK1134" s="30">
        <f t="shared" si="183"/>
        <v>19.808673469387756</v>
      </c>
      <c r="AL1134" s="30">
        <f t="shared" si="184"/>
        <v>35.136612021857921</v>
      </c>
      <c r="AM1134" s="30">
        <f t="shared" si="185"/>
        <v>11</v>
      </c>
      <c r="AO1134" s="30">
        <f t="shared" si="186"/>
        <v>186360</v>
      </c>
      <c r="AP1134" s="30">
        <f t="shared" si="187"/>
        <v>7528</v>
      </c>
      <c r="AQ1134" s="30">
        <f t="shared" si="188"/>
        <v>3452</v>
      </c>
    </row>
    <row r="1135" spans="29:43" x14ac:dyDescent="0.15">
      <c r="AC1135" s="30">
        <v>21</v>
      </c>
      <c r="AD1135" s="30">
        <v>21</v>
      </c>
      <c r="AE1135" s="30">
        <v>3</v>
      </c>
      <c r="AF1135" s="30">
        <v>8</v>
      </c>
      <c r="AG1135" s="30">
        <f t="shared" si="180"/>
        <v>38670</v>
      </c>
      <c r="AH1135" s="30">
        <f t="shared" si="181"/>
        <v>12890</v>
      </c>
      <c r="AI1135" s="30">
        <f t="shared" si="182"/>
        <v>6445</v>
      </c>
      <c r="AK1135" s="30">
        <f t="shared" si="183"/>
        <v>19.745708836617929</v>
      </c>
      <c r="AL1135" s="30">
        <f t="shared" si="184"/>
        <v>35.706371191135737</v>
      </c>
      <c r="AM1135" s="30">
        <f t="shared" si="185"/>
        <v>11</v>
      </c>
      <c r="AO1135" s="30">
        <f t="shared" si="186"/>
        <v>186360</v>
      </c>
      <c r="AP1135" s="30">
        <f t="shared" si="187"/>
        <v>7528</v>
      </c>
      <c r="AQ1135" s="30">
        <f t="shared" si="188"/>
        <v>3452</v>
      </c>
    </row>
    <row r="1136" spans="29:43" x14ac:dyDescent="0.15">
      <c r="AC1136" s="30">
        <v>21</v>
      </c>
      <c r="AD1136" s="30">
        <v>21</v>
      </c>
      <c r="AE1136" s="30">
        <v>3</v>
      </c>
      <c r="AF1136" s="30">
        <v>9</v>
      </c>
      <c r="AG1136" s="30">
        <f t="shared" si="180"/>
        <v>38760</v>
      </c>
      <c r="AH1136" s="30">
        <f t="shared" si="181"/>
        <v>12920</v>
      </c>
      <c r="AI1136" s="30">
        <f t="shared" si="182"/>
        <v>6460</v>
      </c>
      <c r="AK1136" s="30">
        <f t="shared" si="183"/>
        <v>19.683143219264892</v>
      </c>
      <c r="AL1136" s="30">
        <f t="shared" si="184"/>
        <v>36.292134831460672</v>
      </c>
      <c r="AM1136" s="30">
        <f t="shared" si="185"/>
        <v>11</v>
      </c>
      <c r="AO1136" s="30">
        <f t="shared" si="186"/>
        <v>186360</v>
      </c>
      <c r="AP1136" s="30">
        <f t="shared" si="187"/>
        <v>7528</v>
      </c>
      <c r="AQ1136" s="30">
        <f t="shared" si="188"/>
        <v>3452</v>
      </c>
    </row>
    <row r="1137" spans="29:43" x14ac:dyDescent="0.15">
      <c r="AC1137" s="30">
        <v>21</v>
      </c>
      <c r="AD1137" s="30">
        <v>21</v>
      </c>
      <c r="AE1137" s="30">
        <v>3</v>
      </c>
      <c r="AF1137" s="30">
        <v>10</v>
      </c>
      <c r="AG1137" s="30">
        <f t="shared" si="180"/>
        <v>38850</v>
      </c>
      <c r="AH1137" s="30">
        <f t="shared" si="181"/>
        <v>12950</v>
      </c>
      <c r="AI1137" s="30">
        <f t="shared" si="182"/>
        <v>6475</v>
      </c>
      <c r="AK1137" s="30">
        <f t="shared" si="183"/>
        <v>19.620972836386606</v>
      </c>
      <c r="AL1137" s="30">
        <f t="shared" si="184"/>
        <v>36.894586894586894</v>
      </c>
      <c r="AM1137" s="30">
        <f t="shared" si="185"/>
        <v>11</v>
      </c>
      <c r="AO1137" s="30">
        <f t="shared" si="186"/>
        <v>186360</v>
      </c>
      <c r="AP1137" s="30">
        <f t="shared" si="187"/>
        <v>7528</v>
      </c>
      <c r="AQ1137" s="30">
        <f t="shared" si="188"/>
        <v>3452</v>
      </c>
    </row>
    <row r="1138" spans="29:43" x14ac:dyDescent="0.15">
      <c r="AC1138" s="30">
        <v>21</v>
      </c>
      <c r="AD1138" s="30">
        <v>21</v>
      </c>
      <c r="AE1138" s="30">
        <v>4</v>
      </c>
      <c r="AF1138" s="30">
        <v>0</v>
      </c>
      <c r="AG1138" s="30">
        <f t="shared" si="180"/>
        <v>46650</v>
      </c>
      <c r="AH1138" s="30">
        <f t="shared" si="181"/>
        <v>15550</v>
      </c>
      <c r="AI1138" s="30">
        <f t="shared" si="182"/>
        <v>7775</v>
      </c>
      <c r="AK1138" s="30">
        <f t="shared" si="183"/>
        <v>15.404199041163828</v>
      </c>
      <c r="AL1138" s="30">
        <f t="shared" si="184"/>
        <v>-188.86639676113361</v>
      </c>
      <c r="AM1138" s="30">
        <f t="shared" si="185"/>
        <v>11</v>
      </c>
      <c r="AO1138" s="30">
        <f t="shared" si="186"/>
        <v>186360</v>
      </c>
      <c r="AP1138" s="30">
        <f t="shared" si="187"/>
        <v>7528</v>
      </c>
      <c r="AQ1138" s="30">
        <f t="shared" si="188"/>
        <v>3452</v>
      </c>
    </row>
    <row r="1139" spans="29:43" x14ac:dyDescent="0.15">
      <c r="AC1139" s="30">
        <v>21</v>
      </c>
      <c r="AD1139" s="30">
        <v>21</v>
      </c>
      <c r="AE1139" s="30">
        <v>4</v>
      </c>
      <c r="AF1139" s="30">
        <v>1</v>
      </c>
      <c r="AG1139" s="30">
        <f t="shared" si="180"/>
        <v>46770</v>
      </c>
      <c r="AH1139" s="30">
        <f t="shared" si="181"/>
        <v>15590</v>
      </c>
      <c r="AI1139" s="30">
        <f t="shared" si="182"/>
        <v>7795</v>
      </c>
      <c r="AK1139" s="30">
        <f t="shared" si="183"/>
        <v>15.353435491843797</v>
      </c>
      <c r="AL1139" s="30">
        <f t="shared" si="184"/>
        <v>-175.16853932584269</v>
      </c>
      <c r="AM1139" s="30">
        <f t="shared" si="185"/>
        <v>11</v>
      </c>
      <c r="AO1139" s="30">
        <f t="shared" si="186"/>
        <v>186360</v>
      </c>
      <c r="AP1139" s="30">
        <f t="shared" si="187"/>
        <v>7528</v>
      </c>
      <c r="AQ1139" s="30">
        <f t="shared" si="188"/>
        <v>3452</v>
      </c>
    </row>
    <row r="1140" spans="29:43" x14ac:dyDescent="0.15">
      <c r="AC1140" s="30">
        <v>21</v>
      </c>
      <c r="AD1140" s="30">
        <v>21</v>
      </c>
      <c r="AE1140" s="30">
        <v>4</v>
      </c>
      <c r="AF1140" s="30">
        <v>2</v>
      </c>
      <c r="AG1140" s="30">
        <f t="shared" si="180"/>
        <v>46890</v>
      </c>
      <c r="AH1140" s="30">
        <f t="shared" si="181"/>
        <v>15630</v>
      </c>
      <c r="AI1140" s="30">
        <f t="shared" si="182"/>
        <v>7815</v>
      </c>
      <c r="AK1140" s="30">
        <f t="shared" si="183"/>
        <v>15.303005419609132</v>
      </c>
      <c r="AL1140" s="30">
        <f t="shared" si="184"/>
        <v>-163.37979094076655</v>
      </c>
      <c r="AM1140" s="30">
        <f t="shared" si="185"/>
        <v>11</v>
      </c>
      <c r="AO1140" s="30">
        <f t="shared" si="186"/>
        <v>186360</v>
      </c>
      <c r="AP1140" s="30">
        <f t="shared" si="187"/>
        <v>7528</v>
      </c>
      <c r="AQ1140" s="30">
        <f t="shared" si="188"/>
        <v>3452</v>
      </c>
    </row>
    <row r="1141" spans="29:43" x14ac:dyDescent="0.15">
      <c r="AC1141" s="30">
        <v>21</v>
      </c>
      <c r="AD1141" s="30">
        <v>21</v>
      </c>
      <c r="AE1141" s="30">
        <v>4</v>
      </c>
      <c r="AF1141" s="30">
        <v>3</v>
      </c>
      <c r="AG1141" s="30">
        <f t="shared" si="180"/>
        <v>47010</v>
      </c>
      <c r="AH1141" s="30">
        <f t="shared" si="181"/>
        <v>15670</v>
      </c>
      <c r="AI1141" s="30">
        <f t="shared" si="182"/>
        <v>7835</v>
      </c>
      <c r="AK1141" s="30">
        <f t="shared" si="183"/>
        <v>15.25290554918972</v>
      </c>
      <c r="AL1141" s="30">
        <f t="shared" si="184"/>
        <v>-153.12703583061889</v>
      </c>
      <c r="AM1141" s="30">
        <f t="shared" si="185"/>
        <v>11</v>
      </c>
      <c r="AO1141" s="30">
        <f t="shared" si="186"/>
        <v>186360</v>
      </c>
      <c r="AP1141" s="30">
        <f t="shared" si="187"/>
        <v>7528</v>
      </c>
      <c r="AQ1141" s="30">
        <f t="shared" si="188"/>
        <v>3452</v>
      </c>
    </row>
    <row r="1142" spans="29:43" x14ac:dyDescent="0.15">
      <c r="AC1142" s="30">
        <v>21</v>
      </c>
      <c r="AD1142" s="30">
        <v>21</v>
      </c>
      <c r="AE1142" s="30">
        <v>4</v>
      </c>
      <c r="AF1142" s="30">
        <v>4</v>
      </c>
      <c r="AG1142" s="30">
        <f t="shared" si="180"/>
        <v>47130</v>
      </c>
      <c r="AH1142" s="30">
        <f t="shared" si="181"/>
        <v>15710</v>
      </c>
      <c r="AI1142" s="30">
        <f t="shared" si="182"/>
        <v>7855</v>
      </c>
      <c r="AK1142" s="30">
        <f t="shared" si="183"/>
        <v>15.203132648066569</v>
      </c>
      <c r="AL1142" s="30">
        <f t="shared" si="184"/>
        <v>-144.12844036697248</v>
      </c>
      <c r="AM1142" s="30">
        <f t="shared" si="185"/>
        <v>11</v>
      </c>
      <c r="AO1142" s="30">
        <f t="shared" si="186"/>
        <v>186360</v>
      </c>
      <c r="AP1142" s="30">
        <f t="shared" si="187"/>
        <v>7528</v>
      </c>
      <c r="AQ1142" s="30">
        <f t="shared" si="188"/>
        <v>3452</v>
      </c>
    </row>
    <row r="1143" spans="29:43" x14ac:dyDescent="0.15">
      <c r="AC1143" s="30">
        <v>21</v>
      </c>
      <c r="AD1143" s="30">
        <v>21</v>
      </c>
      <c r="AE1143" s="30">
        <v>4</v>
      </c>
      <c r="AF1143" s="30">
        <v>5</v>
      </c>
      <c r="AG1143" s="30">
        <f t="shared" si="180"/>
        <v>47250</v>
      </c>
      <c r="AH1143" s="30">
        <f t="shared" si="181"/>
        <v>15750</v>
      </c>
      <c r="AI1143" s="30">
        <f t="shared" si="182"/>
        <v>7875</v>
      </c>
      <c r="AK1143" s="30">
        <f t="shared" si="183"/>
        <v>15.153683525776549</v>
      </c>
      <c r="AL1143" s="30">
        <f t="shared" si="184"/>
        <v>-136.1671469740634</v>
      </c>
      <c r="AM1143" s="30">
        <f t="shared" si="185"/>
        <v>11</v>
      </c>
      <c r="AO1143" s="30">
        <f t="shared" si="186"/>
        <v>186360</v>
      </c>
      <c r="AP1143" s="30">
        <f t="shared" si="187"/>
        <v>7528</v>
      </c>
      <c r="AQ1143" s="30">
        <f t="shared" si="188"/>
        <v>3452</v>
      </c>
    </row>
    <row r="1144" spans="29:43" x14ac:dyDescent="0.15">
      <c r="AC1144" s="30">
        <v>21</v>
      </c>
      <c r="AD1144" s="30">
        <v>21</v>
      </c>
      <c r="AE1144" s="30">
        <v>4</v>
      </c>
      <c r="AF1144" s="30">
        <v>6</v>
      </c>
      <c r="AG1144" s="30">
        <f t="shared" si="180"/>
        <v>47370</v>
      </c>
      <c r="AH1144" s="30">
        <f t="shared" si="181"/>
        <v>15790</v>
      </c>
      <c r="AI1144" s="30">
        <f t="shared" si="182"/>
        <v>7895</v>
      </c>
      <c r="AK1144" s="30">
        <f t="shared" si="183"/>
        <v>15.104555033230669</v>
      </c>
      <c r="AL1144" s="30">
        <f t="shared" si="184"/>
        <v>-129.07356948228883</v>
      </c>
      <c r="AM1144" s="30">
        <f t="shared" si="185"/>
        <v>11</v>
      </c>
      <c r="AO1144" s="30">
        <f t="shared" si="186"/>
        <v>186360</v>
      </c>
      <c r="AP1144" s="30">
        <f t="shared" si="187"/>
        <v>7528</v>
      </c>
      <c r="AQ1144" s="30">
        <f t="shared" si="188"/>
        <v>3452</v>
      </c>
    </row>
    <row r="1145" spans="29:43" x14ac:dyDescent="0.15">
      <c r="AC1145" s="30">
        <v>21</v>
      </c>
      <c r="AD1145" s="30">
        <v>21</v>
      </c>
      <c r="AE1145" s="30">
        <v>4</v>
      </c>
      <c r="AF1145" s="30">
        <v>7</v>
      </c>
      <c r="AG1145" s="30">
        <f t="shared" si="180"/>
        <v>47490</v>
      </c>
      <c r="AH1145" s="30">
        <f t="shared" si="181"/>
        <v>15830</v>
      </c>
      <c r="AI1145" s="30">
        <f t="shared" si="182"/>
        <v>7915</v>
      </c>
      <c r="AK1145" s="30">
        <f t="shared" si="183"/>
        <v>15.055744062045564</v>
      </c>
      <c r="AL1145" s="30">
        <f t="shared" si="184"/>
        <v>-122.71317829457364</v>
      </c>
      <c r="AM1145" s="30">
        <f t="shared" si="185"/>
        <v>11</v>
      </c>
      <c r="AO1145" s="30">
        <f t="shared" si="186"/>
        <v>186360</v>
      </c>
      <c r="AP1145" s="30">
        <f t="shared" si="187"/>
        <v>7528</v>
      </c>
      <c r="AQ1145" s="30">
        <f t="shared" si="188"/>
        <v>3452</v>
      </c>
    </row>
    <row r="1146" spans="29:43" x14ac:dyDescent="0.15">
      <c r="AC1146" s="30">
        <v>21</v>
      </c>
      <c r="AD1146" s="30">
        <v>21</v>
      </c>
      <c r="AE1146" s="30">
        <v>4</v>
      </c>
      <c r="AF1146" s="30">
        <v>8</v>
      </c>
      <c r="AG1146" s="30">
        <f t="shared" si="180"/>
        <v>47610</v>
      </c>
      <c r="AH1146" s="30">
        <f t="shared" si="181"/>
        <v>15870</v>
      </c>
      <c r="AI1146" s="30">
        <f t="shared" si="182"/>
        <v>7935</v>
      </c>
      <c r="AK1146" s="30">
        <f t="shared" si="183"/>
        <v>15.007247543887905</v>
      </c>
      <c r="AL1146" s="30">
        <f t="shared" si="184"/>
        <v>-116.97788697788698</v>
      </c>
      <c r="AM1146" s="30">
        <f t="shared" si="185"/>
        <v>11</v>
      </c>
      <c r="AO1146" s="30">
        <f t="shared" si="186"/>
        <v>186360</v>
      </c>
      <c r="AP1146" s="30">
        <f t="shared" si="187"/>
        <v>7528</v>
      </c>
      <c r="AQ1146" s="30">
        <f t="shared" si="188"/>
        <v>3452</v>
      </c>
    </row>
    <row r="1147" spans="29:43" x14ac:dyDescent="0.15">
      <c r="AC1147" s="30">
        <v>21</v>
      </c>
      <c r="AD1147" s="30">
        <v>21</v>
      </c>
      <c r="AE1147" s="30">
        <v>4</v>
      </c>
      <c r="AF1147" s="30">
        <v>9</v>
      </c>
      <c r="AG1147" s="30">
        <f t="shared" si="180"/>
        <v>47730</v>
      </c>
      <c r="AH1147" s="30">
        <f t="shared" si="181"/>
        <v>15910</v>
      </c>
      <c r="AI1147" s="30">
        <f t="shared" si="182"/>
        <v>7955</v>
      </c>
      <c r="AK1147" s="30">
        <f t="shared" si="183"/>
        <v>14.959062449831434</v>
      </c>
      <c r="AL1147" s="30">
        <f t="shared" si="184"/>
        <v>-111.77985948477752</v>
      </c>
      <c r="AM1147" s="30">
        <f t="shared" si="185"/>
        <v>11</v>
      </c>
      <c r="AO1147" s="30">
        <f t="shared" si="186"/>
        <v>186360</v>
      </c>
      <c r="AP1147" s="30">
        <f t="shared" si="187"/>
        <v>7528</v>
      </c>
      <c r="AQ1147" s="30">
        <f t="shared" si="188"/>
        <v>3452</v>
      </c>
    </row>
    <row r="1148" spans="29:43" x14ac:dyDescent="0.15">
      <c r="AC1148" s="30">
        <v>21</v>
      </c>
      <c r="AD1148" s="30">
        <v>21</v>
      </c>
      <c r="AE1148" s="30">
        <v>4</v>
      </c>
      <c r="AF1148" s="30">
        <v>10</v>
      </c>
      <c r="AG1148" s="30">
        <f t="shared" si="180"/>
        <v>47850</v>
      </c>
      <c r="AH1148" s="30">
        <f t="shared" si="181"/>
        <v>15950</v>
      </c>
      <c r="AI1148" s="30">
        <f t="shared" si="182"/>
        <v>7975</v>
      </c>
      <c r="AK1148" s="30">
        <f t="shared" si="183"/>
        <v>14.911185789726357</v>
      </c>
      <c r="AL1148" s="30">
        <f t="shared" si="184"/>
        <v>-107.04697986577182</v>
      </c>
      <c r="AM1148" s="30">
        <f t="shared" si="185"/>
        <v>11</v>
      </c>
      <c r="AO1148" s="30">
        <f t="shared" si="186"/>
        <v>186360</v>
      </c>
      <c r="AP1148" s="30">
        <f t="shared" si="187"/>
        <v>7528</v>
      </c>
      <c r="AQ1148" s="30">
        <f t="shared" si="188"/>
        <v>3452</v>
      </c>
    </row>
    <row r="1149" spans="29:43" x14ac:dyDescent="0.15">
      <c r="AC1149" s="30">
        <v>21</v>
      </c>
      <c r="AD1149" s="30">
        <v>21</v>
      </c>
      <c r="AE1149" s="30">
        <v>5</v>
      </c>
      <c r="AF1149" s="30">
        <v>0</v>
      </c>
      <c r="AG1149" s="30">
        <f t="shared" si="180"/>
        <v>55350</v>
      </c>
      <c r="AH1149" s="30">
        <f t="shared" si="181"/>
        <v>18450</v>
      </c>
      <c r="AI1149" s="30">
        <f t="shared" si="182"/>
        <v>9225</v>
      </c>
      <c r="AK1149" s="30">
        <f t="shared" si="183"/>
        <v>12.425656754233898</v>
      </c>
      <c r="AL1149" s="30">
        <f t="shared" si="184"/>
        <v>-32.616381850324103</v>
      </c>
      <c r="AM1149" s="30">
        <f t="shared" si="185"/>
        <v>11</v>
      </c>
      <c r="AO1149" s="30">
        <f t="shared" si="186"/>
        <v>186360</v>
      </c>
      <c r="AP1149" s="30">
        <f t="shared" si="187"/>
        <v>7528</v>
      </c>
      <c r="AQ1149" s="30">
        <f t="shared" si="188"/>
        <v>3452</v>
      </c>
    </row>
    <row r="1150" spans="29:43" x14ac:dyDescent="0.15">
      <c r="AC1150" s="30">
        <v>21</v>
      </c>
      <c r="AD1150" s="30">
        <v>21</v>
      </c>
      <c r="AE1150" s="30">
        <v>5</v>
      </c>
      <c r="AF1150" s="30">
        <v>1</v>
      </c>
      <c r="AG1150" s="30">
        <f t="shared" si="180"/>
        <v>55500</v>
      </c>
      <c r="AH1150" s="30">
        <f t="shared" si="181"/>
        <v>18500</v>
      </c>
      <c r="AI1150" s="30">
        <f t="shared" si="182"/>
        <v>9250</v>
      </c>
      <c r="AK1150" s="30">
        <f t="shared" si="183"/>
        <v>12.384370015948964</v>
      </c>
      <c r="AL1150" s="30">
        <f t="shared" si="184"/>
        <v>-32.229965156794428</v>
      </c>
      <c r="AM1150" s="30">
        <f t="shared" si="185"/>
        <v>11</v>
      </c>
      <c r="AO1150" s="30">
        <f t="shared" si="186"/>
        <v>186360</v>
      </c>
      <c r="AP1150" s="30">
        <f t="shared" si="187"/>
        <v>7528</v>
      </c>
      <c r="AQ1150" s="30">
        <f t="shared" si="188"/>
        <v>3452</v>
      </c>
    </row>
    <row r="1151" spans="29:43" x14ac:dyDescent="0.15">
      <c r="AC1151" s="30">
        <v>21</v>
      </c>
      <c r="AD1151" s="30">
        <v>21</v>
      </c>
      <c r="AE1151" s="30">
        <v>5</v>
      </c>
      <c r="AF1151" s="30">
        <v>2</v>
      </c>
      <c r="AG1151" s="30">
        <f t="shared" si="180"/>
        <v>55650</v>
      </c>
      <c r="AH1151" s="30">
        <f t="shared" si="181"/>
        <v>18550</v>
      </c>
      <c r="AI1151" s="30">
        <f t="shared" si="182"/>
        <v>9275</v>
      </c>
      <c r="AK1151" s="30">
        <f t="shared" si="183"/>
        <v>12.343356735991522</v>
      </c>
      <c r="AL1151" s="30">
        <f t="shared" si="184"/>
        <v>-31.854607899255868</v>
      </c>
      <c r="AM1151" s="30">
        <f t="shared" si="185"/>
        <v>11</v>
      </c>
      <c r="AO1151" s="30">
        <f t="shared" si="186"/>
        <v>186360</v>
      </c>
      <c r="AP1151" s="30">
        <f t="shared" si="187"/>
        <v>7528</v>
      </c>
      <c r="AQ1151" s="30">
        <f t="shared" si="188"/>
        <v>3452</v>
      </c>
    </row>
    <row r="1152" spans="29:43" x14ac:dyDescent="0.15">
      <c r="AC1152" s="30">
        <v>21</v>
      </c>
      <c r="AD1152" s="30">
        <v>21</v>
      </c>
      <c r="AE1152" s="30">
        <v>5</v>
      </c>
      <c r="AF1152" s="30">
        <v>3</v>
      </c>
      <c r="AG1152" s="30">
        <f t="shared" si="180"/>
        <v>55800</v>
      </c>
      <c r="AH1152" s="30">
        <f t="shared" si="181"/>
        <v>18600</v>
      </c>
      <c r="AI1152" s="30">
        <f t="shared" si="182"/>
        <v>9300</v>
      </c>
      <c r="AK1152" s="30">
        <f t="shared" si="183"/>
        <v>12.302614206495907</v>
      </c>
      <c r="AL1152" s="30">
        <f t="shared" si="184"/>
        <v>-31.489841986455982</v>
      </c>
      <c r="AM1152" s="30">
        <f t="shared" si="185"/>
        <v>11</v>
      </c>
      <c r="AO1152" s="30">
        <f t="shared" si="186"/>
        <v>186360</v>
      </c>
      <c r="AP1152" s="30">
        <f t="shared" si="187"/>
        <v>7528</v>
      </c>
      <c r="AQ1152" s="30">
        <f t="shared" si="188"/>
        <v>3452</v>
      </c>
    </row>
    <row r="1153" spans="29:43" x14ac:dyDescent="0.15">
      <c r="AC1153" s="30">
        <v>21</v>
      </c>
      <c r="AD1153" s="30">
        <v>21</v>
      </c>
      <c r="AE1153" s="30">
        <v>5</v>
      </c>
      <c r="AF1153" s="30">
        <v>4</v>
      </c>
      <c r="AG1153" s="30">
        <f t="shared" si="180"/>
        <v>55950</v>
      </c>
      <c r="AH1153" s="30">
        <f t="shared" si="181"/>
        <v>18650</v>
      </c>
      <c r="AI1153" s="30">
        <f t="shared" si="182"/>
        <v>9325</v>
      </c>
      <c r="AK1153" s="30">
        <f t="shared" si="183"/>
        <v>12.262139755230951</v>
      </c>
      <c r="AL1153" s="30">
        <f t="shared" si="184"/>
        <v>-31.135225375626042</v>
      </c>
      <c r="AM1153" s="30">
        <f t="shared" si="185"/>
        <v>11</v>
      </c>
      <c r="AO1153" s="30">
        <f t="shared" si="186"/>
        <v>186360</v>
      </c>
      <c r="AP1153" s="30">
        <f t="shared" si="187"/>
        <v>7528</v>
      </c>
      <c r="AQ1153" s="30">
        <f t="shared" si="188"/>
        <v>3452</v>
      </c>
    </row>
    <row r="1154" spans="29:43" x14ac:dyDescent="0.15">
      <c r="AC1154" s="30">
        <v>21</v>
      </c>
      <c r="AD1154" s="30">
        <v>21</v>
      </c>
      <c r="AE1154" s="30">
        <v>5</v>
      </c>
      <c r="AF1154" s="30">
        <v>5</v>
      </c>
      <c r="AG1154" s="30">
        <f t="shared" si="180"/>
        <v>56100</v>
      </c>
      <c r="AH1154" s="30">
        <f t="shared" si="181"/>
        <v>18700</v>
      </c>
      <c r="AI1154" s="30">
        <f t="shared" si="182"/>
        <v>9350</v>
      </c>
      <c r="AK1154" s="30">
        <f t="shared" si="183"/>
        <v>12.22193074501574</v>
      </c>
      <c r="AL1154" s="30">
        <f t="shared" si="184"/>
        <v>-30.79034028540066</v>
      </c>
      <c r="AM1154" s="30">
        <f t="shared" si="185"/>
        <v>11</v>
      </c>
      <c r="AO1154" s="30">
        <f t="shared" si="186"/>
        <v>186360</v>
      </c>
      <c r="AP1154" s="30">
        <f t="shared" si="187"/>
        <v>7528</v>
      </c>
      <c r="AQ1154" s="30">
        <f t="shared" si="188"/>
        <v>3452</v>
      </c>
    </row>
    <row r="1155" spans="29:43" x14ac:dyDescent="0.15">
      <c r="AC1155" s="30">
        <v>21</v>
      </c>
      <c r="AD1155" s="30">
        <v>21</v>
      </c>
      <c r="AE1155" s="30">
        <v>5</v>
      </c>
      <c r="AF1155" s="30">
        <v>6</v>
      </c>
      <c r="AG1155" s="30">
        <f t="shared" si="180"/>
        <v>56250</v>
      </c>
      <c r="AH1155" s="30">
        <f t="shared" si="181"/>
        <v>18750</v>
      </c>
      <c r="AI1155" s="30">
        <f t="shared" si="182"/>
        <v>9375</v>
      </c>
      <c r="AK1155" s="30">
        <f t="shared" si="183"/>
        <v>12.181984573146817</v>
      </c>
      <c r="AL1155" s="30">
        <f t="shared" si="184"/>
        <v>-30.454791553871143</v>
      </c>
      <c r="AM1155" s="30">
        <f t="shared" si="185"/>
        <v>11</v>
      </c>
      <c r="AO1155" s="30">
        <f t="shared" si="186"/>
        <v>186360</v>
      </c>
      <c r="AP1155" s="30">
        <f t="shared" si="187"/>
        <v>7528</v>
      </c>
      <c r="AQ1155" s="30">
        <f t="shared" si="188"/>
        <v>3452</v>
      </c>
    </row>
    <row r="1156" spans="29:43" x14ac:dyDescent="0.15">
      <c r="AC1156" s="30">
        <v>21</v>
      </c>
      <c r="AD1156" s="30">
        <v>21</v>
      </c>
      <c r="AE1156" s="30">
        <v>5</v>
      </c>
      <c r="AF1156" s="30">
        <v>7</v>
      </c>
      <c r="AG1156" s="30">
        <f t="shared" si="180"/>
        <v>56400</v>
      </c>
      <c r="AH1156" s="30">
        <f t="shared" si="181"/>
        <v>18800</v>
      </c>
      <c r="AI1156" s="30">
        <f t="shared" si="182"/>
        <v>9400</v>
      </c>
      <c r="AK1156" s="30">
        <f t="shared" si="183"/>
        <v>12.142298670836592</v>
      </c>
      <c r="AL1156" s="30">
        <f t="shared" si="184"/>
        <v>-30.128205128205128</v>
      </c>
      <c r="AM1156" s="30">
        <f t="shared" si="185"/>
        <v>11</v>
      </c>
      <c r="AO1156" s="30">
        <f t="shared" si="186"/>
        <v>186360</v>
      </c>
      <c r="AP1156" s="30">
        <f t="shared" si="187"/>
        <v>7528</v>
      </c>
      <c r="AQ1156" s="30">
        <f t="shared" si="188"/>
        <v>3452</v>
      </c>
    </row>
    <row r="1157" spans="29:43" x14ac:dyDescent="0.15">
      <c r="AC1157" s="30">
        <v>21</v>
      </c>
      <c r="AD1157" s="30">
        <v>21</v>
      </c>
      <c r="AE1157" s="30">
        <v>5</v>
      </c>
      <c r="AF1157" s="30">
        <v>8</v>
      </c>
      <c r="AG1157" s="30">
        <f t="shared" si="180"/>
        <v>56550</v>
      </c>
      <c r="AH1157" s="30">
        <f t="shared" si="181"/>
        <v>18850</v>
      </c>
      <c r="AI1157" s="30">
        <f t="shared" si="182"/>
        <v>9425</v>
      </c>
      <c r="AK1157" s="30">
        <f t="shared" si="183"/>
        <v>12.102870502662684</v>
      </c>
      <c r="AL1157" s="30">
        <f t="shared" si="184"/>
        <v>-29.810226673695308</v>
      </c>
      <c r="AM1157" s="30">
        <f t="shared" si="185"/>
        <v>11</v>
      </c>
      <c r="AO1157" s="30">
        <f t="shared" si="186"/>
        <v>186360</v>
      </c>
      <c r="AP1157" s="30">
        <f t="shared" si="187"/>
        <v>7528</v>
      </c>
      <c r="AQ1157" s="30">
        <f t="shared" si="188"/>
        <v>3452</v>
      </c>
    </row>
    <row r="1158" spans="29:43" x14ac:dyDescent="0.15">
      <c r="AC1158" s="30">
        <v>21</v>
      </c>
      <c r="AD1158" s="30">
        <v>21</v>
      </c>
      <c r="AE1158" s="30">
        <v>5</v>
      </c>
      <c r="AF1158" s="30">
        <v>9</v>
      </c>
      <c r="AG1158" s="30">
        <f t="shared" ref="AG1158:AG1221" si="189">1020+180*AC1158+7050+AE1158*(AD1158*420-120)+AE1158*AF1158*30</f>
        <v>56700</v>
      </c>
      <c r="AH1158" s="30">
        <f t="shared" ref="AH1158:AH1221" si="190">340+60*AC1158+2350+AE1158*(AD1158*140-40)+AE1158*AF1158*10</f>
        <v>18900</v>
      </c>
      <c r="AI1158" s="30">
        <f t="shared" ref="AI1158:AI1221" si="191">170+30*AC1158+1175+AE1158*(AD1158*70-20)+AE1158*AF1158*5</f>
        <v>9450</v>
      </c>
      <c r="AK1158" s="30">
        <f t="shared" ref="AK1158:AK1221" si="192">VLOOKUP(IF(MOD(AC1158,2)=0,AC1158/2,(AC1158+1)/2),B:F,5,FALSE)/(AH1158-VLOOKUP(IF(MOD(AC1158,2)=0,AC1158/2,(AC1158+1)/2),B:F,4,FALSE))</f>
        <v>12.063697566027965</v>
      </c>
      <c r="AL1158" s="30">
        <f t="shared" ref="AL1158:AL1221" si="193">AG1158/(VLOOKUP(IF(MOD(AC1158,2)=0,AC1158/2,(AC1158+1)/2),B:F,3,FALSE)-AI1158)</f>
        <v>-29.500520291363163</v>
      </c>
      <c r="AM1158" s="30">
        <f t="shared" ref="AM1158:AM1221" si="194">IF(MOD(AC1158,2)=0,AC1158/2,(AC1158+1)/2)</f>
        <v>11</v>
      </c>
      <c r="AO1158" s="30">
        <f t="shared" ref="AO1158:AO1221" si="195">VLOOKUP(IF(MOD(AC1158,2)=0,AC1158/2,(AC1158+1)/2),B:F,5,FALSE)</f>
        <v>186360</v>
      </c>
      <c r="AP1158" s="30">
        <f t="shared" ref="AP1158:AP1221" si="196">VLOOKUP(IF(MOD(AC1158,2)=0,AC1158/2,(AC1158+1)/2),B:E,3,FALSE)</f>
        <v>7528</v>
      </c>
      <c r="AQ1158" s="30">
        <f t="shared" ref="AQ1158:AQ1221" si="197">VLOOKUP(IF(MOD(AC1158,2)=0,AC1158/2,(AC1158+1)/2),B:F,4,FALSE)</f>
        <v>3452</v>
      </c>
    </row>
    <row r="1159" spans="29:43" x14ac:dyDescent="0.15">
      <c r="AC1159" s="30">
        <v>21</v>
      </c>
      <c r="AD1159" s="30">
        <v>21</v>
      </c>
      <c r="AE1159" s="30">
        <v>5</v>
      </c>
      <c r="AF1159" s="30">
        <v>10</v>
      </c>
      <c r="AG1159" s="30">
        <f t="shared" si="189"/>
        <v>56850</v>
      </c>
      <c r="AH1159" s="30">
        <f t="shared" si="190"/>
        <v>18950</v>
      </c>
      <c r="AI1159" s="30">
        <f t="shared" si="191"/>
        <v>9475</v>
      </c>
      <c r="AK1159" s="30">
        <f t="shared" si="192"/>
        <v>12.02477739063105</v>
      </c>
      <c r="AL1159" s="30">
        <f t="shared" si="193"/>
        <v>-29.198767334360554</v>
      </c>
      <c r="AM1159" s="30">
        <f t="shared" si="194"/>
        <v>11</v>
      </c>
      <c r="AO1159" s="30">
        <f t="shared" si="195"/>
        <v>186360</v>
      </c>
      <c r="AP1159" s="30">
        <f t="shared" si="196"/>
        <v>7528</v>
      </c>
      <c r="AQ1159" s="30">
        <f t="shared" si="197"/>
        <v>3452</v>
      </c>
    </row>
    <row r="1160" spans="29:43" x14ac:dyDescent="0.15">
      <c r="AC1160" s="30">
        <v>22</v>
      </c>
      <c r="AD1160" s="30">
        <v>22</v>
      </c>
      <c r="AE1160" s="30">
        <v>1</v>
      </c>
      <c r="AF1160" s="30">
        <v>0</v>
      </c>
      <c r="AG1160" s="30">
        <f t="shared" si="189"/>
        <v>21150</v>
      </c>
      <c r="AH1160" s="30">
        <f t="shared" si="190"/>
        <v>7050</v>
      </c>
      <c r="AI1160" s="30">
        <f t="shared" si="191"/>
        <v>3525</v>
      </c>
      <c r="AK1160" s="30">
        <f t="shared" si="192"/>
        <v>51.79544191217343</v>
      </c>
      <c r="AL1160" s="30">
        <f t="shared" si="193"/>
        <v>5.2835373469897577</v>
      </c>
      <c r="AM1160" s="30">
        <f t="shared" si="194"/>
        <v>11</v>
      </c>
      <c r="AO1160" s="30">
        <f t="shared" si="195"/>
        <v>186360</v>
      </c>
      <c r="AP1160" s="30">
        <f t="shared" si="196"/>
        <v>7528</v>
      </c>
      <c r="AQ1160" s="30">
        <f t="shared" si="197"/>
        <v>3452</v>
      </c>
    </row>
    <row r="1161" spans="29:43" x14ac:dyDescent="0.15">
      <c r="AC1161" s="30">
        <v>22</v>
      </c>
      <c r="AD1161" s="30">
        <v>22</v>
      </c>
      <c r="AE1161" s="30">
        <v>1</v>
      </c>
      <c r="AF1161" s="30">
        <v>1</v>
      </c>
      <c r="AG1161" s="30">
        <f t="shared" si="189"/>
        <v>21180</v>
      </c>
      <c r="AH1161" s="30">
        <f t="shared" si="190"/>
        <v>7060</v>
      </c>
      <c r="AI1161" s="30">
        <f t="shared" si="191"/>
        <v>3530</v>
      </c>
      <c r="AK1161" s="30">
        <f t="shared" si="192"/>
        <v>51.651884700665185</v>
      </c>
      <c r="AL1161" s="30">
        <f t="shared" si="193"/>
        <v>5.2976488244122057</v>
      </c>
      <c r="AM1161" s="30">
        <f t="shared" si="194"/>
        <v>11</v>
      </c>
      <c r="AO1161" s="30">
        <f t="shared" si="195"/>
        <v>186360</v>
      </c>
      <c r="AP1161" s="30">
        <f t="shared" si="196"/>
        <v>7528</v>
      </c>
      <c r="AQ1161" s="30">
        <f t="shared" si="197"/>
        <v>3452</v>
      </c>
    </row>
    <row r="1162" spans="29:43" x14ac:dyDescent="0.15">
      <c r="AC1162" s="30">
        <v>22</v>
      </c>
      <c r="AD1162" s="30">
        <v>22</v>
      </c>
      <c r="AE1162" s="30">
        <v>1</v>
      </c>
      <c r="AF1162" s="30">
        <v>2</v>
      </c>
      <c r="AG1162" s="30">
        <f t="shared" si="189"/>
        <v>21210</v>
      </c>
      <c r="AH1162" s="30">
        <f t="shared" si="190"/>
        <v>7070</v>
      </c>
      <c r="AI1162" s="30">
        <f t="shared" si="191"/>
        <v>3535</v>
      </c>
      <c r="AK1162" s="30">
        <f t="shared" si="192"/>
        <v>51.50912106135987</v>
      </c>
      <c r="AL1162" s="30">
        <f t="shared" si="193"/>
        <v>5.3117956423741548</v>
      </c>
      <c r="AM1162" s="30">
        <f t="shared" si="194"/>
        <v>11</v>
      </c>
      <c r="AO1162" s="30">
        <f t="shared" si="195"/>
        <v>186360</v>
      </c>
      <c r="AP1162" s="30">
        <f t="shared" si="196"/>
        <v>7528</v>
      </c>
      <c r="AQ1162" s="30">
        <f t="shared" si="197"/>
        <v>3452</v>
      </c>
    </row>
    <row r="1163" spans="29:43" x14ac:dyDescent="0.15">
      <c r="AC1163" s="30">
        <v>22</v>
      </c>
      <c r="AD1163" s="30">
        <v>22</v>
      </c>
      <c r="AE1163" s="30">
        <v>1</v>
      </c>
      <c r="AF1163" s="30">
        <v>3</v>
      </c>
      <c r="AG1163" s="30">
        <f t="shared" si="189"/>
        <v>21240</v>
      </c>
      <c r="AH1163" s="30">
        <f t="shared" si="190"/>
        <v>7080</v>
      </c>
      <c r="AI1163" s="30">
        <f t="shared" si="191"/>
        <v>3540</v>
      </c>
      <c r="AK1163" s="30">
        <f t="shared" si="192"/>
        <v>51.367144432194046</v>
      </c>
      <c r="AL1163" s="30">
        <f t="shared" si="193"/>
        <v>5.3259779338014042</v>
      </c>
      <c r="AM1163" s="30">
        <f t="shared" si="194"/>
        <v>11</v>
      </c>
      <c r="AO1163" s="30">
        <f t="shared" si="195"/>
        <v>186360</v>
      </c>
      <c r="AP1163" s="30">
        <f t="shared" si="196"/>
        <v>7528</v>
      </c>
      <c r="AQ1163" s="30">
        <f t="shared" si="197"/>
        <v>3452</v>
      </c>
    </row>
    <row r="1164" spans="29:43" x14ac:dyDescent="0.15">
      <c r="AC1164" s="30">
        <v>22</v>
      </c>
      <c r="AD1164" s="30">
        <v>22</v>
      </c>
      <c r="AE1164" s="30">
        <v>1</v>
      </c>
      <c r="AF1164" s="30">
        <v>4</v>
      </c>
      <c r="AG1164" s="30">
        <f t="shared" si="189"/>
        <v>21270</v>
      </c>
      <c r="AH1164" s="30">
        <f t="shared" si="190"/>
        <v>7090</v>
      </c>
      <c r="AI1164" s="30">
        <f t="shared" si="191"/>
        <v>3545</v>
      </c>
      <c r="AK1164" s="30">
        <f t="shared" si="192"/>
        <v>51.225948323254535</v>
      </c>
      <c r="AL1164" s="30">
        <f t="shared" si="193"/>
        <v>5.3401958322872209</v>
      </c>
      <c r="AM1164" s="30">
        <f t="shared" si="194"/>
        <v>11</v>
      </c>
      <c r="AO1164" s="30">
        <f t="shared" si="195"/>
        <v>186360</v>
      </c>
      <c r="AP1164" s="30">
        <f t="shared" si="196"/>
        <v>7528</v>
      </c>
      <c r="AQ1164" s="30">
        <f t="shared" si="197"/>
        <v>3452</v>
      </c>
    </row>
    <row r="1165" spans="29:43" x14ac:dyDescent="0.15">
      <c r="AC1165" s="30">
        <v>22</v>
      </c>
      <c r="AD1165" s="30">
        <v>22</v>
      </c>
      <c r="AE1165" s="30">
        <v>1</v>
      </c>
      <c r="AF1165" s="30">
        <v>5</v>
      </c>
      <c r="AG1165" s="30">
        <f t="shared" si="189"/>
        <v>21300</v>
      </c>
      <c r="AH1165" s="30">
        <f t="shared" si="190"/>
        <v>7100</v>
      </c>
      <c r="AI1165" s="30">
        <f t="shared" si="191"/>
        <v>3550</v>
      </c>
      <c r="AK1165" s="30">
        <f t="shared" si="192"/>
        <v>51.085526315789473</v>
      </c>
      <c r="AL1165" s="30">
        <f t="shared" si="193"/>
        <v>5.3544494720965305</v>
      </c>
      <c r="AM1165" s="30">
        <f t="shared" si="194"/>
        <v>11</v>
      </c>
      <c r="AO1165" s="30">
        <f t="shared" si="195"/>
        <v>186360</v>
      </c>
      <c r="AP1165" s="30">
        <f t="shared" si="196"/>
        <v>7528</v>
      </c>
      <c r="AQ1165" s="30">
        <f t="shared" si="197"/>
        <v>3452</v>
      </c>
    </row>
    <row r="1166" spans="29:43" x14ac:dyDescent="0.15">
      <c r="AC1166" s="30">
        <v>22</v>
      </c>
      <c r="AD1166" s="30">
        <v>22</v>
      </c>
      <c r="AE1166" s="30">
        <v>1</v>
      </c>
      <c r="AF1166" s="30">
        <v>6</v>
      </c>
      <c r="AG1166" s="30">
        <f t="shared" si="189"/>
        <v>21330</v>
      </c>
      <c r="AH1166" s="30">
        <f t="shared" si="190"/>
        <v>7110</v>
      </c>
      <c r="AI1166" s="30">
        <f t="shared" si="191"/>
        <v>3555</v>
      </c>
      <c r="AK1166" s="30">
        <f t="shared" si="192"/>
        <v>50.945872061235647</v>
      </c>
      <c r="AL1166" s="30">
        <f t="shared" si="193"/>
        <v>5.3687389881701488</v>
      </c>
      <c r="AM1166" s="30">
        <f t="shared" si="194"/>
        <v>11</v>
      </c>
      <c r="AO1166" s="30">
        <f t="shared" si="195"/>
        <v>186360</v>
      </c>
      <c r="AP1166" s="30">
        <f t="shared" si="196"/>
        <v>7528</v>
      </c>
      <c r="AQ1166" s="30">
        <f t="shared" si="197"/>
        <v>3452</v>
      </c>
    </row>
    <row r="1167" spans="29:43" x14ac:dyDescent="0.15">
      <c r="AC1167" s="30">
        <v>22</v>
      </c>
      <c r="AD1167" s="30">
        <v>22</v>
      </c>
      <c r="AE1167" s="30">
        <v>1</v>
      </c>
      <c r="AF1167" s="30">
        <v>7</v>
      </c>
      <c r="AG1167" s="30">
        <f t="shared" si="189"/>
        <v>21360</v>
      </c>
      <c r="AH1167" s="30">
        <f t="shared" si="190"/>
        <v>7120</v>
      </c>
      <c r="AI1167" s="30">
        <f t="shared" si="191"/>
        <v>3560</v>
      </c>
      <c r="AK1167" s="30">
        <f t="shared" si="192"/>
        <v>50.806979280261721</v>
      </c>
      <c r="AL1167" s="30">
        <f t="shared" si="193"/>
        <v>5.383064516129032</v>
      </c>
      <c r="AM1167" s="30">
        <f t="shared" si="194"/>
        <v>11</v>
      </c>
      <c r="AO1167" s="30">
        <f t="shared" si="195"/>
        <v>186360</v>
      </c>
      <c r="AP1167" s="30">
        <f t="shared" si="196"/>
        <v>7528</v>
      </c>
      <c r="AQ1167" s="30">
        <f t="shared" si="197"/>
        <v>3452</v>
      </c>
    </row>
    <row r="1168" spans="29:43" x14ac:dyDescent="0.15">
      <c r="AC1168" s="30">
        <v>22</v>
      </c>
      <c r="AD1168" s="30">
        <v>22</v>
      </c>
      <c r="AE1168" s="30">
        <v>1</v>
      </c>
      <c r="AF1168" s="30">
        <v>8</v>
      </c>
      <c r="AG1168" s="30">
        <f t="shared" si="189"/>
        <v>21390</v>
      </c>
      <c r="AH1168" s="30">
        <f t="shared" si="190"/>
        <v>7130</v>
      </c>
      <c r="AI1168" s="30">
        <f t="shared" si="191"/>
        <v>3565</v>
      </c>
      <c r="AK1168" s="30">
        <f t="shared" si="192"/>
        <v>50.668841761827082</v>
      </c>
      <c r="AL1168" s="30">
        <f t="shared" si="193"/>
        <v>5.3974261922785765</v>
      </c>
      <c r="AM1168" s="30">
        <f t="shared" si="194"/>
        <v>11</v>
      </c>
      <c r="AO1168" s="30">
        <f t="shared" si="195"/>
        <v>186360</v>
      </c>
      <c r="AP1168" s="30">
        <f t="shared" si="196"/>
        <v>7528</v>
      </c>
      <c r="AQ1168" s="30">
        <f t="shared" si="197"/>
        <v>3452</v>
      </c>
    </row>
    <row r="1169" spans="29:43" x14ac:dyDescent="0.15">
      <c r="AC1169" s="30">
        <v>22</v>
      </c>
      <c r="AD1169" s="30">
        <v>22</v>
      </c>
      <c r="AE1169" s="30">
        <v>1</v>
      </c>
      <c r="AF1169" s="30">
        <v>9</v>
      </c>
      <c r="AG1169" s="30">
        <f t="shared" si="189"/>
        <v>21420</v>
      </c>
      <c r="AH1169" s="30">
        <f t="shared" si="190"/>
        <v>7140</v>
      </c>
      <c r="AI1169" s="30">
        <f t="shared" si="191"/>
        <v>3570</v>
      </c>
      <c r="AK1169" s="30">
        <f t="shared" si="192"/>
        <v>50.531453362255967</v>
      </c>
      <c r="AL1169" s="30">
        <f t="shared" si="193"/>
        <v>5.4118241536129359</v>
      </c>
      <c r="AM1169" s="30">
        <f t="shared" si="194"/>
        <v>11</v>
      </c>
      <c r="AO1169" s="30">
        <f t="shared" si="195"/>
        <v>186360</v>
      </c>
      <c r="AP1169" s="30">
        <f t="shared" si="196"/>
        <v>7528</v>
      </c>
      <c r="AQ1169" s="30">
        <f t="shared" si="197"/>
        <v>3452</v>
      </c>
    </row>
    <row r="1170" spans="29:43" x14ac:dyDescent="0.15">
      <c r="AC1170" s="30">
        <v>22</v>
      </c>
      <c r="AD1170" s="30">
        <v>22</v>
      </c>
      <c r="AE1170" s="30">
        <v>1</v>
      </c>
      <c r="AF1170" s="30">
        <v>10</v>
      </c>
      <c r="AG1170" s="30">
        <f t="shared" si="189"/>
        <v>21450</v>
      </c>
      <c r="AH1170" s="30">
        <f t="shared" si="190"/>
        <v>7150</v>
      </c>
      <c r="AI1170" s="30">
        <f t="shared" si="191"/>
        <v>3575</v>
      </c>
      <c r="AK1170" s="30">
        <f t="shared" si="192"/>
        <v>50.394808004326663</v>
      </c>
      <c r="AL1170" s="30">
        <f t="shared" si="193"/>
        <v>5.4262585378193773</v>
      </c>
      <c r="AM1170" s="30">
        <f t="shared" si="194"/>
        <v>11</v>
      </c>
      <c r="AO1170" s="30">
        <f t="shared" si="195"/>
        <v>186360</v>
      </c>
      <c r="AP1170" s="30">
        <f t="shared" si="196"/>
        <v>7528</v>
      </c>
      <c r="AQ1170" s="30">
        <f t="shared" si="197"/>
        <v>3452</v>
      </c>
    </row>
    <row r="1171" spans="29:43" x14ac:dyDescent="0.15">
      <c r="AC1171" s="30">
        <v>22</v>
      </c>
      <c r="AD1171" s="30">
        <v>22</v>
      </c>
      <c r="AE1171" s="30">
        <v>2</v>
      </c>
      <c r="AF1171" s="30">
        <v>0</v>
      </c>
      <c r="AG1171" s="30">
        <f t="shared" si="189"/>
        <v>30270</v>
      </c>
      <c r="AH1171" s="30">
        <f t="shared" si="190"/>
        <v>10090</v>
      </c>
      <c r="AI1171" s="30">
        <f t="shared" si="191"/>
        <v>5045</v>
      </c>
      <c r="AK1171" s="30">
        <f t="shared" si="192"/>
        <v>28.074721301596867</v>
      </c>
      <c r="AL1171" s="30">
        <f t="shared" si="193"/>
        <v>12.190898107128474</v>
      </c>
      <c r="AM1171" s="30">
        <f t="shared" si="194"/>
        <v>11</v>
      </c>
      <c r="AO1171" s="30">
        <f t="shared" si="195"/>
        <v>186360</v>
      </c>
      <c r="AP1171" s="30">
        <f t="shared" si="196"/>
        <v>7528</v>
      </c>
      <c r="AQ1171" s="30">
        <f t="shared" si="197"/>
        <v>3452</v>
      </c>
    </row>
    <row r="1172" spans="29:43" x14ac:dyDescent="0.15">
      <c r="AC1172" s="30">
        <v>22</v>
      </c>
      <c r="AD1172" s="30">
        <v>22</v>
      </c>
      <c r="AE1172" s="30">
        <v>2</v>
      </c>
      <c r="AF1172" s="30">
        <v>1</v>
      </c>
      <c r="AG1172" s="30">
        <f t="shared" si="189"/>
        <v>30330</v>
      </c>
      <c r="AH1172" s="30">
        <f t="shared" si="190"/>
        <v>10110</v>
      </c>
      <c r="AI1172" s="30">
        <f t="shared" si="191"/>
        <v>5055</v>
      </c>
      <c r="AK1172" s="30">
        <f t="shared" si="192"/>
        <v>27.990387503754881</v>
      </c>
      <c r="AL1172" s="30">
        <f t="shared" si="193"/>
        <v>12.264456126162555</v>
      </c>
      <c r="AM1172" s="30">
        <f t="shared" si="194"/>
        <v>11</v>
      </c>
      <c r="AO1172" s="30">
        <f t="shared" si="195"/>
        <v>186360</v>
      </c>
      <c r="AP1172" s="30">
        <f t="shared" si="196"/>
        <v>7528</v>
      </c>
      <c r="AQ1172" s="30">
        <f t="shared" si="197"/>
        <v>3452</v>
      </c>
    </row>
    <row r="1173" spans="29:43" x14ac:dyDescent="0.15">
      <c r="AC1173" s="30">
        <v>22</v>
      </c>
      <c r="AD1173" s="30">
        <v>22</v>
      </c>
      <c r="AE1173" s="30">
        <v>2</v>
      </c>
      <c r="AF1173" s="30">
        <v>2</v>
      </c>
      <c r="AG1173" s="30">
        <f t="shared" si="189"/>
        <v>30390</v>
      </c>
      <c r="AH1173" s="30">
        <f t="shared" si="190"/>
        <v>10130</v>
      </c>
      <c r="AI1173" s="30">
        <f t="shared" si="191"/>
        <v>5065</v>
      </c>
      <c r="AK1173" s="30">
        <f t="shared" si="192"/>
        <v>27.906558849955076</v>
      </c>
      <c r="AL1173" s="30">
        <f t="shared" si="193"/>
        <v>12.338611449451887</v>
      </c>
      <c r="AM1173" s="30">
        <f t="shared" si="194"/>
        <v>11</v>
      </c>
      <c r="AO1173" s="30">
        <f t="shared" si="195"/>
        <v>186360</v>
      </c>
      <c r="AP1173" s="30">
        <f t="shared" si="196"/>
        <v>7528</v>
      </c>
      <c r="AQ1173" s="30">
        <f t="shared" si="197"/>
        <v>3452</v>
      </c>
    </row>
    <row r="1174" spans="29:43" x14ac:dyDescent="0.15">
      <c r="AC1174" s="30">
        <v>22</v>
      </c>
      <c r="AD1174" s="30">
        <v>22</v>
      </c>
      <c r="AE1174" s="30">
        <v>2</v>
      </c>
      <c r="AF1174" s="30">
        <v>3</v>
      </c>
      <c r="AG1174" s="30">
        <f t="shared" si="189"/>
        <v>30450</v>
      </c>
      <c r="AH1174" s="30">
        <f t="shared" si="190"/>
        <v>10150</v>
      </c>
      <c r="AI1174" s="30">
        <f t="shared" si="191"/>
        <v>5075</v>
      </c>
      <c r="AK1174" s="30">
        <f t="shared" si="192"/>
        <v>27.823230815168706</v>
      </c>
      <c r="AL1174" s="30">
        <f t="shared" si="193"/>
        <v>12.413371381981248</v>
      </c>
      <c r="AM1174" s="30">
        <f t="shared" si="194"/>
        <v>11</v>
      </c>
      <c r="AO1174" s="30">
        <f t="shared" si="195"/>
        <v>186360</v>
      </c>
      <c r="AP1174" s="30">
        <f t="shared" si="196"/>
        <v>7528</v>
      </c>
      <c r="AQ1174" s="30">
        <f t="shared" si="197"/>
        <v>3452</v>
      </c>
    </row>
    <row r="1175" spans="29:43" x14ac:dyDescent="0.15">
      <c r="AC1175" s="30">
        <v>22</v>
      </c>
      <c r="AD1175" s="30">
        <v>22</v>
      </c>
      <c r="AE1175" s="30">
        <v>2</v>
      </c>
      <c r="AF1175" s="30">
        <v>4</v>
      </c>
      <c r="AG1175" s="30">
        <f t="shared" si="189"/>
        <v>30510</v>
      </c>
      <c r="AH1175" s="30">
        <f t="shared" si="190"/>
        <v>10170</v>
      </c>
      <c r="AI1175" s="30">
        <f t="shared" si="191"/>
        <v>5085</v>
      </c>
      <c r="AK1175" s="30">
        <f t="shared" si="192"/>
        <v>27.740398928252457</v>
      </c>
      <c r="AL1175" s="30">
        <f t="shared" si="193"/>
        <v>12.488743348342203</v>
      </c>
      <c r="AM1175" s="30">
        <f t="shared" si="194"/>
        <v>11</v>
      </c>
      <c r="AO1175" s="30">
        <f t="shared" si="195"/>
        <v>186360</v>
      </c>
      <c r="AP1175" s="30">
        <f t="shared" si="196"/>
        <v>7528</v>
      </c>
      <c r="AQ1175" s="30">
        <f t="shared" si="197"/>
        <v>3452</v>
      </c>
    </row>
    <row r="1176" spans="29:43" x14ac:dyDescent="0.15">
      <c r="AC1176" s="30">
        <v>22</v>
      </c>
      <c r="AD1176" s="30">
        <v>22</v>
      </c>
      <c r="AE1176" s="30">
        <v>2</v>
      </c>
      <c r="AF1176" s="30">
        <v>5</v>
      </c>
      <c r="AG1176" s="30">
        <f t="shared" si="189"/>
        <v>30570</v>
      </c>
      <c r="AH1176" s="30">
        <f t="shared" si="190"/>
        <v>10190</v>
      </c>
      <c r="AI1176" s="30">
        <f t="shared" si="191"/>
        <v>5095</v>
      </c>
      <c r="AK1176" s="30">
        <f t="shared" si="192"/>
        <v>27.65805877114871</v>
      </c>
      <c r="AL1176" s="30">
        <f t="shared" si="193"/>
        <v>12.564734895191123</v>
      </c>
      <c r="AM1176" s="30">
        <f t="shared" si="194"/>
        <v>11</v>
      </c>
      <c r="AO1176" s="30">
        <f t="shared" si="195"/>
        <v>186360</v>
      </c>
      <c r="AP1176" s="30">
        <f t="shared" si="196"/>
        <v>7528</v>
      </c>
      <c r="AQ1176" s="30">
        <f t="shared" si="197"/>
        <v>3452</v>
      </c>
    </row>
    <row r="1177" spans="29:43" x14ac:dyDescent="0.15">
      <c r="AC1177" s="30">
        <v>22</v>
      </c>
      <c r="AD1177" s="30">
        <v>22</v>
      </c>
      <c r="AE1177" s="30">
        <v>2</v>
      </c>
      <c r="AF1177" s="30">
        <v>6</v>
      </c>
      <c r="AG1177" s="30">
        <f t="shared" si="189"/>
        <v>30630</v>
      </c>
      <c r="AH1177" s="30">
        <f t="shared" si="190"/>
        <v>10210</v>
      </c>
      <c r="AI1177" s="30">
        <f t="shared" si="191"/>
        <v>5105</v>
      </c>
      <c r="AK1177" s="30">
        <f t="shared" si="192"/>
        <v>27.576205978100031</v>
      </c>
      <c r="AL1177" s="30">
        <f t="shared" si="193"/>
        <v>12.641353693768057</v>
      </c>
      <c r="AM1177" s="30">
        <f t="shared" si="194"/>
        <v>11</v>
      </c>
      <c r="AO1177" s="30">
        <f t="shared" si="195"/>
        <v>186360</v>
      </c>
      <c r="AP1177" s="30">
        <f t="shared" si="196"/>
        <v>7528</v>
      </c>
      <c r="AQ1177" s="30">
        <f t="shared" si="197"/>
        <v>3452</v>
      </c>
    </row>
    <row r="1178" spans="29:43" x14ac:dyDescent="0.15">
      <c r="AC1178" s="30">
        <v>22</v>
      </c>
      <c r="AD1178" s="30">
        <v>22</v>
      </c>
      <c r="AE1178" s="30">
        <v>2</v>
      </c>
      <c r="AF1178" s="30">
        <v>7</v>
      </c>
      <c r="AG1178" s="30">
        <f t="shared" si="189"/>
        <v>30690</v>
      </c>
      <c r="AH1178" s="30">
        <f t="shared" si="190"/>
        <v>10230</v>
      </c>
      <c r="AI1178" s="30">
        <f t="shared" si="191"/>
        <v>5115</v>
      </c>
      <c r="AK1178" s="30">
        <f t="shared" si="192"/>
        <v>27.494836234877546</v>
      </c>
      <c r="AL1178" s="30">
        <f t="shared" si="193"/>
        <v>12.718607542478242</v>
      </c>
      <c r="AM1178" s="30">
        <f t="shared" si="194"/>
        <v>11</v>
      </c>
      <c r="AO1178" s="30">
        <f t="shared" si="195"/>
        <v>186360</v>
      </c>
      <c r="AP1178" s="30">
        <f t="shared" si="196"/>
        <v>7528</v>
      </c>
      <c r="AQ1178" s="30">
        <f t="shared" si="197"/>
        <v>3452</v>
      </c>
    </row>
    <row r="1179" spans="29:43" x14ac:dyDescent="0.15">
      <c r="AC1179" s="30">
        <v>22</v>
      </c>
      <c r="AD1179" s="30">
        <v>22</v>
      </c>
      <c r="AE1179" s="30">
        <v>2</v>
      </c>
      <c r="AF1179" s="30">
        <v>8</v>
      </c>
      <c r="AG1179" s="30">
        <f t="shared" si="189"/>
        <v>30750</v>
      </c>
      <c r="AH1179" s="30">
        <f t="shared" si="190"/>
        <v>10250</v>
      </c>
      <c r="AI1179" s="30">
        <f t="shared" si="191"/>
        <v>5125</v>
      </c>
      <c r="AK1179" s="30">
        <f t="shared" si="192"/>
        <v>27.413945278022947</v>
      </c>
      <c r="AL1179" s="30">
        <f t="shared" si="193"/>
        <v>12.796504369538077</v>
      </c>
      <c r="AM1179" s="30">
        <f t="shared" si="194"/>
        <v>11</v>
      </c>
      <c r="AO1179" s="30">
        <f t="shared" si="195"/>
        <v>186360</v>
      </c>
      <c r="AP1179" s="30">
        <f t="shared" si="196"/>
        <v>7528</v>
      </c>
      <c r="AQ1179" s="30">
        <f t="shared" si="197"/>
        <v>3452</v>
      </c>
    </row>
    <row r="1180" spans="29:43" x14ac:dyDescent="0.15">
      <c r="AC1180" s="30">
        <v>22</v>
      </c>
      <c r="AD1180" s="30">
        <v>22</v>
      </c>
      <c r="AE1180" s="30">
        <v>2</v>
      </c>
      <c r="AF1180" s="30">
        <v>9</v>
      </c>
      <c r="AG1180" s="30">
        <f t="shared" si="189"/>
        <v>30810</v>
      </c>
      <c r="AH1180" s="30">
        <f t="shared" si="190"/>
        <v>10270</v>
      </c>
      <c r="AI1180" s="30">
        <f t="shared" si="191"/>
        <v>5135</v>
      </c>
      <c r="AK1180" s="30">
        <f t="shared" si="192"/>
        <v>27.333528894103843</v>
      </c>
      <c r="AL1180" s="30">
        <f t="shared" si="193"/>
        <v>12.875052235687422</v>
      </c>
      <c r="AM1180" s="30">
        <f t="shared" si="194"/>
        <v>11</v>
      </c>
      <c r="AO1180" s="30">
        <f t="shared" si="195"/>
        <v>186360</v>
      </c>
      <c r="AP1180" s="30">
        <f t="shared" si="196"/>
        <v>7528</v>
      </c>
      <c r="AQ1180" s="30">
        <f t="shared" si="197"/>
        <v>3452</v>
      </c>
    </row>
    <row r="1181" spans="29:43" x14ac:dyDescent="0.15">
      <c r="AC1181" s="30">
        <v>22</v>
      </c>
      <c r="AD1181" s="30">
        <v>22</v>
      </c>
      <c r="AE1181" s="30">
        <v>2</v>
      </c>
      <c r="AF1181" s="30">
        <v>10</v>
      </c>
      <c r="AG1181" s="30">
        <f t="shared" si="189"/>
        <v>30870</v>
      </c>
      <c r="AH1181" s="30">
        <f t="shared" si="190"/>
        <v>10290</v>
      </c>
      <c r="AI1181" s="30">
        <f t="shared" si="191"/>
        <v>5145</v>
      </c>
      <c r="AK1181" s="30">
        <f t="shared" si="192"/>
        <v>27.253582918982158</v>
      </c>
      <c r="AL1181" s="30">
        <f t="shared" si="193"/>
        <v>12.954259336970205</v>
      </c>
      <c r="AM1181" s="30">
        <f t="shared" si="194"/>
        <v>11</v>
      </c>
      <c r="AO1181" s="30">
        <f t="shared" si="195"/>
        <v>186360</v>
      </c>
      <c r="AP1181" s="30">
        <f t="shared" si="196"/>
        <v>7528</v>
      </c>
      <c r="AQ1181" s="30">
        <f t="shared" si="197"/>
        <v>3452</v>
      </c>
    </row>
    <row r="1182" spans="29:43" x14ac:dyDescent="0.15">
      <c r="AC1182" s="30">
        <v>22</v>
      </c>
      <c r="AD1182" s="30">
        <v>22</v>
      </c>
      <c r="AE1182" s="30">
        <v>3</v>
      </c>
      <c r="AF1182" s="30">
        <v>0</v>
      </c>
      <c r="AG1182" s="30">
        <f t="shared" si="189"/>
        <v>39390</v>
      </c>
      <c r="AH1182" s="30">
        <f t="shared" si="190"/>
        <v>13130</v>
      </c>
      <c r="AI1182" s="30">
        <f t="shared" si="191"/>
        <v>6565</v>
      </c>
      <c r="AK1182" s="30">
        <f t="shared" si="192"/>
        <v>19.256044637321761</v>
      </c>
      <c r="AL1182" s="30">
        <f t="shared" si="193"/>
        <v>40.903426791277262</v>
      </c>
      <c r="AM1182" s="30">
        <f t="shared" si="194"/>
        <v>11</v>
      </c>
      <c r="AO1182" s="30">
        <f t="shared" si="195"/>
        <v>186360</v>
      </c>
      <c r="AP1182" s="30">
        <f t="shared" si="196"/>
        <v>7528</v>
      </c>
      <c r="AQ1182" s="30">
        <f t="shared" si="197"/>
        <v>3452</v>
      </c>
    </row>
    <row r="1183" spans="29:43" x14ac:dyDescent="0.15">
      <c r="AC1183" s="30">
        <v>22</v>
      </c>
      <c r="AD1183" s="30">
        <v>22</v>
      </c>
      <c r="AE1183" s="30">
        <v>3</v>
      </c>
      <c r="AF1183" s="30">
        <v>1</v>
      </c>
      <c r="AG1183" s="30">
        <f t="shared" si="189"/>
        <v>39480</v>
      </c>
      <c r="AH1183" s="30">
        <f t="shared" si="190"/>
        <v>13160</v>
      </c>
      <c r="AI1183" s="30">
        <f t="shared" si="191"/>
        <v>6580</v>
      </c>
      <c r="AK1183" s="30">
        <f t="shared" si="192"/>
        <v>19.196538936959207</v>
      </c>
      <c r="AL1183" s="30">
        <f t="shared" si="193"/>
        <v>41.645569620253163</v>
      </c>
      <c r="AM1183" s="30">
        <f t="shared" si="194"/>
        <v>11</v>
      </c>
      <c r="AO1183" s="30">
        <f t="shared" si="195"/>
        <v>186360</v>
      </c>
      <c r="AP1183" s="30">
        <f t="shared" si="196"/>
        <v>7528</v>
      </c>
      <c r="AQ1183" s="30">
        <f t="shared" si="197"/>
        <v>3452</v>
      </c>
    </row>
    <row r="1184" spans="29:43" x14ac:dyDescent="0.15">
      <c r="AC1184" s="30">
        <v>22</v>
      </c>
      <c r="AD1184" s="30">
        <v>22</v>
      </c>
      <c r="AE1184" s="30">
        <v>3</v>
      </c>
      <c r="AF1184" s="30">
        <v>2</v>
      </c>
      <c r="AG1184" s="30">
        <f t="shared" si="189"/>
        <v>39570</v>
      </c>
      <c r="AH1184" s="30">
        <f t="shared" si="190"/>
        <v>13190</v>
      </c>
      <c r="AI1184" s="30">
        <f t="shared" si="191"/>
        <v>6595</v>
      </c>
      <c r="AK1184" s="30">
        <f t="shared" si="192"/>
        <v>19.137399876771411</v>
      </c>
      <c r="AL1184" s="30">
        <f t="shared" si="193"/>
        <v>42.411575562700968</v>
      </c>
      <c r="AM1184" s="30">
        <f t="shared" si="194"/>
        <v>11</v>
      </c>
      <c r="AO1184" s="30">
        <f t="shared" si="195"/>
        <v>186360</v>
      </c>
      <c r="AP1184" s="30">
        <f t="shared" si="196"/>
        <v>7528</v>
      </c>
      <c r="AQ1184" s="30">
        <f t="shared" si="197"/>
        <v>3452</v>
      </c>
    </row>
    <row r="1185" spans="29:43" x14ac:dyDescent="0.15">
      <c r="AC1185" s="30">
        <v>22</v>
      </c>
      <c r="AD1185" s="30">
        <v>22</v>
      </c>
      <c r="AE1185" s="30">
        <v>3</v>
      </c>
      <c r="AF1185" s="30">
        <v>3</v>
      </c>
      <c r="AG1185" s="30">
        <f t="shared" si="189"/>
        <v>39660</v>
      </c>
      <c r="AH1185" s="30">
        <f t="shared" si="190"/>
        <v>13220</v>
      </c>
      <c r="AI1185" s="30">
        <f t="shared" si="191"/>
        <v>6610</v>
      </c>
      <c r="AK1185" s="30">
        <f t="shared" si="192"/>
        <v>19.078624078624077</v>
      </c>
      <c r="AL1185" s="30">
        <f t="shared" si="193"/>
        <v>43.20261437908497</v>
      </c>
      <c r="AM1185" s="30">
        <f t="shared" si="194"/>
        <v>11</v>
      </c>
      <c r="AO1185" s="30">
        <f t="shared" si="195"/>
        <v>186360</v>
      </c>
      <c r="AP1185" s="30">
        <f t="shared" si="196"/>
        <v>7528</v>
      </c>
      <c r="AQ1185" s="30">
        <f t="shared" si="197"/>
        <v>3452</v>
      </c>
    </row>
    <row r="1186" spans="29:43" x14ac:dyDescent="0.15">
      <c r="AC1186" s="30">
        <v>22</v>
      </c>
      <c r="AD1186" s="30">
        <v>22</v>
      </c>
      <c r="AE1186" s="30">
        <v>3</v>
      </c>
      <c r="AF1186" s="30">
        <v>4</v>
      </c>
      <c r="AG1186" s="30">
        <f t="shared" si="189"/>
        <v>39750</v>
      </c>
      <c r="AH1186" s="30">
        <f t="shared" si="190"/>
        <v>13250</v>
      </c>
      <c r="AI1186" s="30">
        <f t="shared" si="191"/>
        <v>6625</v>
      </c>
      <c r="AK1186" s="30">
        <f t="shared" si="192"/>
        <v>19.020208205756276</v>
      </c>
      <c r="AL1186" s="30">
        <f t="shared" si="193"/>
        <v>44.019933554817278</v>
      </c>
      <c r="AM1186" s="30">
        <f t="shared" si="194"/>
        <v>11</v>
      </c>
      <c r="AO1186" s="30">
        <f t="shared" si="195"/>
        <v>186360</v>
      </c>
      <c r="AP1186" s="30">
        <f t="shared" si="196"/>
        <v>7528</v>
      </c>
      <c r="AQ1186" s="30">
        <f t="shared" si="197"/>
        <v>3452</v>
      </c>
    </row>
    <row r="1187" spans="29:43" x14ac:dyDescent="0.15">
      <c r="AC1187" s="30">
        <v>22</v>
      </c>
      <c r="AD1187" s="30">
        <v>22</v>
      </c>
      <c r="AE1187" s="30">
        <v>3</v>
      </c>
      <c r="AF1187" s="30">
        <v>5</v>
      </c>
      <c r="AG1187" s="30">
        <f t="shared" si="189"/>
        <v>39840</v>
      </c>
      <c r="AH1187" s="30">
        <f t="shared" si="190"/>
        <v>13280</v>
      </c>
      <c r="AI1187" s="30">
        <f t="shared" si="191"/>
        <v>6640</v>
      </c>
      <c r="AK1187" s="30">
        <f t="shared" si="192"/>
        <v>18.962148962148962</v>
      </c>
      <c r="AL1187" s="30">
        <f t="shared" si="193"/>
        <v>44.864864864864863</v>
      </c>
      <c r="AM1187" s="30">
        <f t="shared" si="194"/>
        <v>11</v>
      </c>
      <c r="AO1187" s="30">
        <f t="shared" si="195"/>
        <v>186360</v>
      </c>
      <c r="AP1187" s="30">
        <f t="shared" si="196"/>
        <v>7528</v>
      </c>
      <c r="AQ1187" s="30">
        <f t="shared" si="197"/>
        <v>3452</v>
      </c>
    </row>
    <row r="1188" spans="29:43" x14ac:dyDescent="0.15">
      <c r="AC1188" s="30">
        <v>22</v>
      </c>
      <c r="AD1188" s="30">
        <v>22</v>
      </c>
      <c r="AE1188" s="30">
        <v>3</v>
      </c>
      <c r="AF1188" s="30">
        <v>6</v>
      </c>
      <c r="AG1188" s="30">
        <f t="shared" si="189"/>
        <v>39930</v>
      </c>
      <c r="AH1188" s="30">
        <f t="shared" si="190"/>
        <v>13310</v>
      </c>
      <c r="AI1188" s="30">
        <f t="shared" si="191"/>
        <v>6655</v>
      </c>
      <c r="AK1188" s="30">
        <f t="shared" si="192"/>
        <v>18.904443091905051</v>
      </c>
      <c r="AL1188" s="30">
        <f t="shared" si="193"/>
        <v>45.738831615120276</v>
      </c>
      <c r="AM1188" s="30">
        <f t="shared" si="194"/>
        <v>11</v>
      </c>
      <c r="AO1188" s="30">
        <f t="shared" si="195"/>
        <v>186360</v>
      </c>
      <c r="AP1188" s="30">
        <f t="shared" si="196"/>
        <v>7528</v>
      </c>
      <c r="AQ1188" s="30">
        <f t="shared" si="197"/>
        <v>3452</v>
      </c>
    </row>
    <row r="1189" spans="29:43" x14ac:dyDescent="0.15">
      <c r="AC1189" s="30">
        <v>22</v>
      </c>
      <c r="AD1189" s="30">
        <v>22</v>
      </c>
      <c r="AE1189" s="30">
        <v>3</v>
      </c>
      <c r="AF1189" s="30">
        <v>7</v>
      </c>
      <c r="AG1189" s="30">
        <f t="shared" si="189"/>
        <v>40020</v>
      </c>
      <c r="AH1189" s="30">
        <f t="shared" si="190"/>
        <v>13340</v>
      </c>
      <c r="AI1189" s="30">
        <f t="shared" si="191"/>
        <v>6670</v>
      </c>
      <c r="AK1189" s="30">
        <f t="shared" si="192"/>
        <v>18.847087378640776</v>
      </c>
      <c r="AL1189" s="30">
        <f t="shared" si="193"/>
        <v>46.643356643356647</v>
      </c>
      <c r="AM1189" s="30">
        <f t="shared" si="194"/>
        <v>11</v>
      </c>
      <c r="AO1189" s="30">
        <f t="shared" si="195"/>
        <v>186360</v>
      </c>
      <c r="AP1189" s="30">
        <f t="shared" si="196"/>
        <v>7528</v>
      </c>
      <c r="AQ1189" s="30">
        <f t="shared" si="197"/>
        <v>3452</v>
      </c>
    </row>
    <row r="1190" spans="29:43" x14ac:dyDescent="0.15">
      <c r="AC1190" s="30">
        <v>22</v>
      </c>
      <c r="AD1190" s="30">
        <v>22</v>
      </c>
      <c r="AE1190" s="30">
        <v>3</v>
      </c>
      <c r="AF1190" s="30">
        <v>8</v>
      </c>
      <c r="AG1190" s="30">
        <f t="shared" si="189"/>
        <v>40110</v>
      </c>
      <c r="AH1190" s="30">
        <f t="shared" si="190"/>
        <v>13370</v>
      </c>
      <c r="AI1190" s="30">
        <f t="shared" si="191"/>
        <v>6685</v>
      </c>
      <c r="AK1190" s="30">
        <f t="shared" si="192"/>
        <v>18.790078644888084</v>
      </c>
      <c r="AL1190" s="30">
        <f t="shared" si="193"/>
        <v>47.580071174377224</v>
      </c>
      <c r="AM1190" s="30">
        <f t="shared" si="194"/>
        <v>11</v>
      </c>
      <c r="AO1190" s="30">
        <f t="shared" si="195"/>
        <v>186360</v>
      </c>
      <c r="AP1190" s="30">
        <f t="shared" si="196"/>
        <v>7528</v>
      </c>
      <c r="AQ1190" s="30">
        <f t="shared" si="197"/>
        <v>3452</v>
      </c>
    </row>
    <row r="1191" spans="29:43" x14ac:dyDescent="0.15">
      <c r="AC1191" s="30">
        <v>22</v>
      </c>
      <c r="AD1191" s="30">
        <v>22</v>
      </c>
      <c r="AE1191" s="30">
        <v>3</v>
      </c>
      <c r="AF1191" s="30">
        <v>9</v>
      </c>
      <c r="AG1191" s="30">
        <f t="shared" si="189"/>
        <v>40200</v>
      </c>
      <c r="AH1191" s="30">
        <f t="shared" si="190"/>
        <v>13400</v>
      </c>
      <c r="AI1191" s="30">
        <f t="shared" si="191"/>
        <v>6700</v>
      </c>
      <c r="AK1191" s="30">
        <f t="shared" si="192"/>
        <v>18.73341375150784</v>
      </c>
      <c r="AL1191" s="30">
        <f t="shared" si="193"/>
        <v>48.550724637681157</v>
      </c>
      <c r="AM1191" s="30">
        <f t="shared" si="194"/>
        <v>11</v>
      </c>
      <c r="AO1191" s="30">
        <f t="shared" si="195"/>
        <v>186360</v>
      </c>
      <c r="AP1191" s="30">
        <f t="shared" si="196"/>
        <v>7528</v>
      </c>
      <c r="AQ1191" s="30">
        <f t="shared" si="197"/>
        <v>3452</v>
      </c>
    </row>
    <row r="1192" spans="29:43" x14ac:dyDescent="0.15">
      <c r="AC1192" s="30">
        <v>22</v>
      </c>
      <c r="AD1192" s="30">
        <v>22</v>
      </c>
      <c r="AE1192" s="30">
        <v>3</v>
      </c>
      <c r="AF1192" s="30">
        <v>10</v>
      </c>
      <c r="AG1192" s="30">
        <f t="shared" si="189"/>
        <v>40290</v>
      </c>
      <c r="AH1192" s="30">
        <f t="shared" si="190"/>
        <v>13430</v>
      </c>
      <c r="AI1192" s="30">
        <f t="shared" si="191"/>
        <v>6715</v>
      </c>
      <c r="AK1192" s="30">
        <f t="shared" si="192"/>
        <v>18.67708959711365</v>
      </c>
      <c r="AL1192" s="30">
        <f t="shared" si="193"/>
        <v>49.557195571955717</v>
      </c>
      <c r="AM1192" s="30">
        <f t="shared" si="194"/>
        <v>11</v>
      </c>
      <c r="AO1192" s="30">
        <f t="shared" si="195"/>
        <v>186360</v>
      </c>
      <c r="AP1192" s="30">
        <f t="shared" si="196"/>
        <v>7528</v>
      </c>
      <c r="AQ1192" s="30">
        <f t="shared" si="197"/>
        <v>3452</v>
      </c>
    </row>
    <row r="1193" spans="29:43" x14ac:dyDescent="0.15">
      <c r="AC1193" s="30">
        <v>22</v>
      </c>
      <c r="AD1193" s="30">
        <v>22</v>
      </c>
      <c r="AE1193" s="30">
        <v>4</v>
      </c>
      <c r="AF1193" s="30">
        <v>0</v>
      </c>
      <c r="AG1193" s="30">
        <f t="shared" si="189"/>
        <v>48510</v>
      </c>
      <c r="AH1193" s="30">
        <f t="shared" si="190"/>
        <v>16170</v>
      </c>
      <c r="AI1193" s="30">
        <f t="shared" si="191"/>
        <v>8085</v>
      </c>
      <c r="AK1193" s="30">
        <f t="shared" si="192"/>
        <v>14.653247365938041</v>
      </c>
      <c r="AL1193" s="30">
        <f t="shared" si="193"/>
        <v>-87.091561938958705</v>
      </c>
      <c r="AM1193" s="30">
        <f t="shared" si="194"/>
        <v>11</v>
      </c>
      <c r="AO1193" s="30">
        <f t="shared" si="195"/>
        <v>186360</v>
      </c>
      <c r="AP1193" s="30">
        <f t="shared" si="196"/>
        <v>7528</v>
      </c>
      <c r="AQ1193" s="30">
        <f t="shared" si="197"/>
        <v>3452</v>
      </c>
    </row>
    <row r="1194" spans="29:43" x14ac:dyDescent="0.15">
      <c r="AC1194" s="30">
        <v>22</v>
      </c>
      <c r="AD1194" s="30">
        <v>22</v>
      </c>
      <c r="AE1194" s="30">
        <v>4</v>
      </c>
      <c r="AF1194" s="30">
        <v>1</v>
      </c>
      <c r="AG1194" s="30">
        <f t="shared" si="189"/>
        <v>48630</v>
      </c>
      <c r="AH1194" s="30">
        <f t="shared" si="190"/>
        <v>16210</v>
      </c>
      <c r="AI1194" s="30">
        <f t="shared" si="191"/>
        <v>8105</v>
      </c>
      <c r="AK1194" s="30">
        <f t="shared" si="192"/>
        <v>14.607305220253958</v>
      </c>
      <c r="AL1194" s="30">
        <f t="shared" si="193"/>
        <v>-84.280762564991335</v>
      </c>
      <c r="AM1194" s="30">
        <f t="shared" si="194"/>
        <v>11</v>
      </c>
      <c r="AO1194" s="30">
        <f t="shared" si="195"/>
        <v>186360</v>
      </c>
      <c r="AP1194" s="30">
        <f t="shared" si="196"/>
        <v>7528</v>
      </c>
      <c r="AQ1194" s="30">
        <f t="shared" si="197"/>
        <v>3452</v>
      </c>
    </row>
    <row r="1195" spans="29:43" x14ac:dyDescent="0.15">
      <c r="AC1195" s="30">
        <v>22</v>
      </c>
      <c r="AD1195" s="30">
        <v>22</v>
      </c>
      <c r="AE1195" s="30">
        <v>4</v>
      </c>
      <c r="AF1195" s="30">
        <v>2</v>
      </c>
      <c r="AG1195" s="30">
        <f t="shared" si="189"/>
        <v>48750</v>
      </c>
      <c r="AH1195" s="30">
        <f t="shared" si="190"/>
        <v>16250</v>
      </c>
      <c r="AI1195" s="30">
        <f t="shared" si="191"/>
        <v>8125</v>
      </c>
      <c r="AK1195" s="30">
        <f t="shared" si="192"/>
        <v>14.56165025785279</v>
      </c>
      <c r="AL1195" s="30">
        <f t="shared" si="193"/>
        <v>-81.658291457286438</v>
      </c>
      <c r="AM1195" s="30">
        <f t="shared" si="194"/>
        <v>11</v>
      </c>
      <c r="AO1195" s="30">
        <f t="shared" si="195"/>
        <v>186360</v>
      </c>
      <c r="AP1195" s="30">
        <f t="shared" si="196"/>
        <v>7528</v>
      </c>
      <c r="AQ1195" s="30">
        <f t="shared" si="197"/>
        <v>3452</v>
      </c>
    </row>
    <row r="1196" spans="29:43" x14ac:dyDescent="0.15">
      <c r="AC1196" s="30">
        <v>22</v>
      </c>
      <c r="AD1196" s="30">
        <v>22</v>
      </c>
      <c r="AE1196" s="30">
        <v>4</v>
      </c>
      <c r="AF1196" s="30">
        <v>3</v>
      </c>
      <c r="AG1196" s="30">
        <f t="shared" si="189"/>
        <v>48870</v>
      </c>
      <c r="AH1196" s="30">
        <f t="shared" si="190"/>
        <v>16290</v>
      </c>
      <c r="AI1196" s="30">
        <f t="shared" si="191"/>
        <v>8145</v>
      </c>
      <c r="AK1196" s="30">
        <f t="shared" si="192"/>
        <v>14.516279794360493</v>
      </c>
      <c r="AL1196" s="30">
        <f t="shared" si="193"/>
        <v>-79.20583468395462</v>
      </c>
      <c r="AM1196" s="30">
        <f t="shared" si="194"/>
        <v>11</v>
      </c>
      <c r="AO1196" s="30">
        <f t="shared" si="195"/>
        <v>186360</v>
      </c>
      <c r="AP1196" s="30">
        <f t="shared" si="196"/>
        <v>7528</v>
      </c>
      <c r="AQ1196" s="30">
        <f t="shared" si="197"/>
        <v>3452</v>
      </c>
    </row>
    <row r="1197" spans="29:43" x14ac:dyDescent="0.15">
      <c r="AC1197" s="30">
        <v>22</v>
      </c>
      <c r="AD1197" s="30">
        <v>22</v>
      </c>
      <c r="AE1197" s="30">
        <v>4</v>
      </c>
      <c r="AF1197" s="30">
        <v>4</v>
      </c>
      <c r="AG1197" s="30">
        <f t="shared" si="189"/>
        <v>48990</v>
      </c>
      <c r="AH1197" s="30">
        <f t="shared" si="190"/>
        <v>16330</v>
      </c>
      <c r="AI1197" s="30">
        <f t="shared" si="191"/>
        <v>8165</v>
      </c>
      <c r="AK1197" s="30">
        <f t="shared" si="192"/>
        <v>14.471191178754465</v>
      </c>
      <c r="AL1197" s="30">
        <f t="shared" si="193"/>
        <v>-76.907378335949758</v>
      </c>
      <c r="AM1197" s="30">
        <f t="shared" si="194"/>
        <v>11</v>
      </c>
      <c r="AO1197" s="30">
        <f t="shared" si="195"/>
        <v>186360</v>
      </c>
      <c r="AP1197" s="30">
        <f t="shared" si="196"/>
        <v>7528</v>
      </c>
      <c r="AQ1197" s="30">
        <f t="shared" si="197"/>
        <v>3452</v>
      </c>
    </row>
    <row r="1198" spans="29:43" x14ac:dyDescent="0.15">
      <c r="AC1198" s="30">
        <v>22</v>
      </c>
      <c r="AD1198" s="30">
        <v>22</v>
      </c>
      <c r="AE1198" s="30">
        <v>4</v>
      </c>
      <c r="AF1198" s="30">
        <v>5</v>
      </c>
      <c r="AG1198" s="30">
        <f t="shared" si="189"/>
        <v>49110</v>
      </c>
      <c r="AH1198" s="30">
        <f t="shared" si="190"/>
        <v>16370</v>
      </c>
      <c r="AI1198" s="30">
        <f t="shared" si="191"/>
        <v>8185</v>
      </c>
      <c r="AK1198" s="30">
        <f t="shared" si="192"/>
        <v>14.42638179284719</v>
      </c>
      <c r="AL1198" s="30">
        <f t="shared" si="193"/>
        <v>-74.748858447488587</v>
      </c>
      <c r="AM1198" s="30">
        <f t="shared" si="194"/>
        <v>11</v>
      </c>
      <c r="AO1198" s="30">
        <f t="shared" si="195"/>
        <v>186360</v>
      </c>
      <c r="AP1198" s="30">
        <f t="shared" si="196"/>
        <v>7528</v>
      </c>
      <c r="AQ1198" s="30">
        <f t="shared" si="197"/>
        <v>3452</v>
      </c>
    </row>
    <row r="1199" spans="29:43" x14ac:dyDescent="0.15">
      <c r="AC1199" s="30">
        <v>22</v>
      </c>
      <c r="AD1199" s="30">
        <v>22</v>
      </c>
      <c r="AE1199" s="30">
        <v>4</v>
      </c>
      <c r="AF1199" s="30">
        <v>6</v>
      </c>
      <c r="AG1199" s="30">
        <f t="shared" si="189"/>
        <v>49230</v>
      </c>
      <c r="AH1199" s="30">
        <f t="shared" si="190"/>
        <v>16410</v>
      </c>
      <c r="AI1199" s="30">
        <f t="shared" si="191"/>
        <v>8205</v>
      </c>
      <c r="AK1199" s="30">
        <f t="shared" si="192"/>
        <v>14.381849050779442</v>
      </c>
      <c r="AL1199" s="30">
        <f t="shared" si="193"/>
        <v>-72.717872968980799</v>
      </c>
      <c r="AM1199" s="30">
        <f t="shared" si="194"/>
        <v>11</v>
      </c>
      <c r="AO1199" s="30">
        <f t="shared" si="195"/>
        <v>186360</v>
      </c>
      <c r="AP1199" s="30">
        <f t="shared" si="196"/>
        <v>7528</v>
      </c>
      <c r="AQ1199" s="30">
        <f t="shared" si="197"/>
        <v>3452</v>
      </c>
    </row>
    <row r="1200" spans="29:43" x14ac:dyDescent="0.15">
      <c r="AC1200" s="30">
        <v>22</v>
      </c>
      <c r="AD1200" s="30">
        <v>22</v>
      </c>
      <c r="AE1200" s="30">
        <v>4</v>
      </c>
      <c r="AF1200" s="30">
        <v>7</v>
      </c>
      <c r="AG1200" s="30">
        <f t="shared" si="189"/>
        <v>49350</v>
      </c>
      <c r="AH1200" s="30">
        <f t="shared" si="190"/>
        <v>16450</v>
      </c>
      <c r="AI1200" s="30">
        <f t="shared" si="191"/>
        <v>8225</v>
      </c>
      <c r="AK1200" s="30">
        <f t="shared" si="192"/>
        <v>14.337590398522849</v>
      </c>
      <c r="AL1200" s="30">
        <f t="shared" si="193"/>
        <v>-70.803443328550927</v>
      </c>
      <c r="AM1200" s="30">
        <f t="shared" si="194"/>
        <v>11</v>
      </c>
      <c r="AO1200" s="30">
        <f t="shared" si="195"/>
        <v>186360</v>
      </c>
      <c r="AP1200" s="30">
        <f t="shared" si="196"/>
        <v>7528</v>
      </c>
      <c r="AQ1200" s="30">
        <f t="shared" si="197"/>
        <v>3452</v>
      </c>
    </row>
    <row r="1201" spans="29:43" x14ac:dyDescent="0.15">
      <c r="AC1201" s="30">
        <v>22</v>
      </c>
      <c r="AD1201" s="30">
        <v>22</v>
      </c>
      <c r="AE1201" s="30">
        <v>4</v>
      </c>
      <c r="AF1201" s="30">
        <v>8</v>
      </c>
      <c r="AG1201" s="30">
        <f t="shared" si="189"/>
        <v>49470</v>
      </c>
      <c r="AH1201" s="30">
        <f t="shared" si="190"/>
        <v>16490</v>
      </c>
      <c r="AI1201" s="30">
        <f t="shared" si="191"/>
        <v>8245</v>
      </c>
      <c r="AK1201" s="30">
        <f t="shared" si="192"/>
        <v>14.293603313391625</v>
      </c>
      <c r="AL1201" s="30">
        <f t="shared" si="193"/>
        <v>-68.995815899581586</v>
      </c>
      <c r="AM1201" s="30">
        <f t="shared" si="194"/>
        <v>11</v>
      </c>
      <c r="AO1201" s="30">
        <f t="shared" si="195"/>
        <v>186360</v>
      </c>
      <c r="AP1201" s="30">
        <f t="shared" si="196"/>
        <v>7528</v>
      </c>
      <c r="AQ1201" s="30">
        <f t="shared" si="197"/>
        <v>3452</v>
      </c>
    </row>
    <row r="1202" spans="29:43" x14ac:dyDescent="0.15">
      <c r="AC1202" s="30">
        <v>22</v>
      </c>
      <c r="AD1202" s="30">
        <v>22</v>
      </c>
      <c r="AE1202" s="30">
        <v>4</v>
      </c>
      <c r="AF1202" s="30">
        <v>9</v>
      </c>
      <c r="AG1202" s="30">
        <f t="shared" si="189"/>
        <v>49590</v>
      </c>
      <c r="AH1202" s="30">
        <f t="shared" si="190"/>
        <v>16530</v>
      </c>
      <c r="AI1202" s="30">
        <f t="shared" si="191"/>
        <v>8265</v>
      </c>
      <c r="AK1202" s="30">
        <f t="shared" si="192"/>
        <v>14.249885303563236</v>
      </c>
      <c r="AL1202" s="30">
        <f t="shared" si="193"/>
        <v>-67.286295793758484</v>
      </c>
      <c r="AM1202" s="30">
        <f t="shared" si="194"/>
        <v>11</v>
      </c>
      <c r="AO1202" s="30">
        <f t="shared" si="195"/>
        <v>186360</v>
      </c>
      <c r="AP1202" s="30">
        <f t="shared" si="196"/>
        <v>7528</v>
      </c>
      <c r="AQ1202" s="30">
        <f t="shared" si="197"/>
        <v>3452</v>
      </c>
    </row>
    <row r="1203" spans="29:43" x14ac:dyDescent="0.15">
      <c r="AC1203" s="30">
        <v>22</v>
      </c>
      <c r="AD1203" s="30">
        <v>22</v>
      </c>
      <c r="AE1203" s="30">
        <v>4</v>
      </c>
      <c r="AF1203" s="30">
        <v>10</v>
      </c>
      <c r="AG1203" s="30">
        <f t="shared" si="189"/>
        <v>49710</v>
      </c>
      <c r="AH1203" s="30">
        <f t="shared" si="190"/>
        <v>16570</v>
      </c>
      <c r="AI1203" s="30">
        <f t="shared" si="191"/>
        <v>8285</v>
      </c>
      <c r="AK1203" s="30">
        <f t="shared" si="192"/>
        <v>14.206433907607867</v>
      </c>
      <c r="AL1203" s="30">
        <f t="shared" si="193"/>
        <v>-65.667107001321</v>
      </c>
      <c r="AM1203" s="30">
        <f t="shared" si="194"/>
        <v>11</v>
      </c>
      <c r="AO1203" s="30">
        <f t="shared" si="195"/>
        <v>186360</v>
      </c>
      <c r="AP1203" s="30">
        <f t="shared" si="196"/>
        <v>7528</v>
      </c>
      <c r="AQ1203" s="30">
        <f t="shared" si="197"/>
        <v>3452</v>
      </c>
    </row>
    <row r="1204" spans="29:43" x14ac:dyDescent="0.15">
      <c r="AC1204" s="30">
        <v>22</v>
      </c>
      <c r="AD1204" s="30">
        <v>22</v>
      </c>
      <c r="AE1204" s="30">
        <v>5</v>
      </c>
      <c r="AF1204" s="30">
        <v>0</v>
      </c>
      <c r="AG1204" s="30">
        <f t="shared" si="189"/>
        <v>57630</v>
      </c>
      <c r="AH1204" s="30">
        <f t="shared" si="190"/>
        <v>19210</v>
      </c>
      <c r="AI1204" s="30">
        <f t="shared" si="191"/>
        <v>9605</v>
      </c>
      <c r="AK1204" s="30">
        <f t="shared" si="192"/>
        <v>11.826373905317933</v>
      </c>
      <c r="AL1204" s="30">
        <f t="shared" si="193"/>
        <v>-27.746750120365913</v>
      </c>
      <c r="AM1204" s="30">
        <f t="shared" si="194"/>
        <v>11</v>
      </c>
      <c r="AO1204" s="30">
        <f t="shared" si="195"/>
        <v>186360</v>
      </c>
      <c r="AP1204" s="30">
        <f t="shared" si="196"/>
        <v>7528</v>
      </c>
      <c r="AQ1204" s="30">
        <f t="shared" si="197"/>
        <v>3452</v>
      </c>
    </row>
    <row r="1205" spans="29:43" x14ac:dyDescent="0.15">
      <c r="AC1205" s="30">
        <v>22</v>
      </c>
      <c r="AD1205" s="30">
        <v>22</v>
      </c>
      <c r="AE1205" s="30">
        <v>5</v>
      </c>
      <c r="AF1205" s="30">
        <v>1</v>
      </c>
      <c r="AG1205" s="30">
        <f t="shared" si="189"/>
        <v>57780</v>
      </c>
      <c r="AH1205" s="30">
        <f t="shared" si="190"/>
        <v>19260</v>
      </c>
      <c r="AI1205" s="30">
        <f t="shared" si="191"/>
        <v>9630</v>
      </c>
      <c r="AK1205" s="30">
        <f t="shared" si="192"/>
        <v>11.788967611336032</v>
      </c>
      <c r="AL1205" s="30">
        <f t="shared" si="193"/>
        <v>-27.488106565176022</v>
      </c>
      <c r="AM1205" s="30">
        <f t="shared" si="194"/>
        <v>11</v>
      </c>
      <c r="AO1205" s="30">
        <f t="shared" si="195"/>
        <v>186360</v>
      </c>
      <c r="AP1205" s="30">
        <f t="shared" si="196"/>
        <v>7528</v>
      </c>
      <c r="AQ1205" s="30">
        <f t="shared" si="197"/>
        <v>3452</v>
      </c>
    </row>
    <row r="1206" spans="29:43" x14ac:dyDescent="0.15">
      <c r="AC1206" s="30">
        <v>22</v>
      </c>
      <c r="AD1206" s="30">
        <v>22</v>
      </c>
      <c r="AE1206" s="30">
        <v>5</v>
      </c>
      <c r="AF1206" s="30">
        <v>2</v>
      </c>
      <c r="AG1206" s="30">
        <f t="shared" si="189"/>
        <v>57930</v>
      </c>
      <c r="AH1206" s="30">
        <f t="shared" si="190"/>
        <v>19310</v>
      </c>
      <c r="AI1206" s="30">
        <f t="shared" si="191"/>
        <v>9655</v>
      </c>
      <c r="AK1206" s="30">
        <f t="shared" si="192"/>
        <v>11.751797200151342</v>
      </c>
      <c r="AL1206" s="30">
        <f t="shared" si="193"/>
        <v>-27.235543018335683</v>
      </c>
      <c r="AM1206" s="30">
        <f t="shared" si="194"/>
        <v>11</v>
      </c>
      <c r="AO1206" s="30">
        <f t="shared" si="195"/>
        <v>186360</v>
      </c>
      <c r="AP1206" s="30">
        <f t="shared" si="196"/>
        <v>7528</v>
      </c>
      <c r="AQ1206" s="30">
        <f t="shared" si="197"/>
        <v>3452</v>
      </c>
    </row>
    <row r="1207" spans="29:43" x14ac:dyDescent="0.15">
      <c r="AC1207" s="30">
        <v>22</v>
      </c>
      <c r="AD1207" s="30">
        <v>22</v>
      </c>
      <c r="AE1207" s="30">
        <v>5</v>
      </c>
      <c r="AF1207" s="30">
        <v>3</v>
      </c>
      <c r="AG1207" s="30">
        <f t="shared" si="189"/>
        <v>58080</v>
      </c>
      <c r="AH1207" s="30">
        <f t="shared" si="190"/>
        <v>19360</v>
      </c>
      <c r="AI1207" s="30">
        <f t="shared" si="191"/>
        <v>9680</v>
      </c>
      <c r="AK1207" s="30">
        <f t="shared" si="192"/>
        <v>11.714860447573548</v>
      </c>
      <c r="AL1207" s="30">
        <f t="shared" si="193"/>
        <v>-26.988847583643121</v>
      </c>
      <c r="AM1207" s="30">
        <f t="shared" si="194"/>
        <v>11</v>
      </c>
      <c r="AO1207" s="30">
        <f t="shared" si="195"/>
        <v>186360</v>
      </c>
      <c r="AP1207" s="30">
        <f t="shared" si="196"/>
        <v>7528</v>
      </c>
      <c r="AQ1207" s="30">
        <f t="shared" si="197"/>
        <v>3452</v>
      </c>
    </row>
    <row r="1208" spans="29:43" x14ac:dyDescent="0.15">
      <c r="AC1208" s="30">
        <v>22</v>
      </c>
      <c r="AD1208" s="30">
        <v>22</v>
      </c>
      <c r="AE1208" s="30">
        <v>5</v>
      </c>
      <c r="AF1208" s="30">
        <v>4</v>
      </c>
      <c r="AG1208" s="30">
        <f t="shared" si="189"/>
        <v>58230</v>
      </c>
      <c r="AH1208" s="30">
        <f t="shared" si="190"/>
        <v>19410</v>
      </c>
      <c r="AI1208" s="30">
        <f t="shared" si="191"/>
        <v>9705</v>
      </c>
      <c r="AK1208" s="30">
        <f t="shared" si="192"/>
        <v>11.678155157287881</v>
      </c>
      <c r="AL1208" s="30">
        <f t="shared" si="193"/>
        <v>-26.747818098300414</v>
      </c>
      <c r="AM1208" s="30">
        <f t="shared" si="194"/>
        <v>11</v>
      </c>
      <c r="AO1208" s="30">
        <f t="shared" si="195"/>
        <v>186360</v>
      </c>
      <c r="AP1208" s="30">
        <f t="shared" si="196"/>
        <v>7528</v>
      </c>
      <c r="AQ1208" s="30">
        <f t="shared" si="197"/>
        <v>3452</v>
      </c>
    </row>
    <row r="1209" spans="29:43" x14ac:dyDescent="0.15">
      <c r="AC1209" s="30">
        <v>22</v>
      </c>
      <c r="AD1209" s="30">
        <v>22</v>
      </c>
      <c r="AE1209" s="30">
        <v>5</v>
      </c>
      <c r="AF1209" s="30">
        <v>5</v>
      </c>
      <c r="AG1209" s="30">
        <f t="shared" si="189"/>
        <v>58380</v>
      </c>
      <c r="AH1209" s="30">
        <f t="shared" si="190"/>
        <v>19460</v>
      </c>
      <c r="AI1209" s="30">
        <f t="shared" si="191"/>
        <v>9730</v>
      </c>
      <c r="AK1209" s="30">
        <f t="shared" si="192"/>
        <v>11.641679160419789</v>
      </c>
      <c r="AL1209" s="30">
        <f t="shared" si="193"/>
        <v>-26.51226158038147</v>
      </c>
      <c r="AM1209" s="30">
        <f t="shared" si="194"/>
        <v>11</v>
      </c>
      <c r="AO1209" s="30">
        <f t="shared" si="195"/>
        <v>186360</v>
      </c>
      <c r="AP1209" s="30">
        <f t="shared" si="196"/>
        <v>7528</v>
      </c>
      <c r="AQ1209" s="30">
        <f t="shared" si="197"/>
        <v>3452</v>
      </c>
    </row>
    <row r="1210" spans="29:43" x14ac:dyDescent="0.15">
      <c r="AC1210" s="30">
        <v>22</v>
      </c>
      <c r="AD1210" s="30">
        <v>22</v>
      </c>
      <c r="AE1210" s="30">
        <v>5</v>
      </c>
      <c r="AF1210" s="30">
        <v>6</v>
      </c>
      <c r="AG1210" s="30">
        <f t="shared" si="189"/>
        <v>58530</v>
      </c>
      <c r="AH1210" s="30">
        <f t="shared" si="190"/>
        <v>19510</v>
      </c>
      <c r="AI1210" s="30">
        <f t="shared" si="191"/>
        <v>9755</v>
      </c>
      <c r="AK1210" s="30">
        <f t="shared" si="192"/>
        <v>11.605430315107734</v>
      </c>
      <c r="AL1210" s="30">
        <f t="shared" si="193"/>
        <v>-26.281993713515941</v>
      </c>
      <c r="AM1210" s="30">
        <f t="shared" si="194"/>
        <v>11</v>
      </c>
      <c r="AO1210" s="30">
        <f t="shared" si="195"/>
        <v>186360</v>
      </c>
      <c r="AP1210" s="30">
        <f t="shared" si="196"/>
        <v>7528</v>
      </c>
      <c r="AQ1210" s="30">
        <f t="shared" si="197"/>
        <v>3452</v>
      </c>
    </row>
    <row r="1211" spans="29:43" x14ac:dyDescent="0.15">
      <c r="AC1211" s="30">
        <v>22</v>
      </c>
      <c r="AD1211" s="30">
        <v>22</v>
      </c>
      <c r="AE1211" s="30">
        <v>5</v>
      </c>
      <c r="AF1211" s="30">
        <v>7</v>
      </c>
      <c r="AG1211" s="30">
        <f t="shared" si="189"/>
        <v>58680</v>
      </c>
      <c r="AH1211" s="30">
        <f t="shared" si="190"/>
        <v>19560</v>
      </c>
      <c r="AI1211" s="30">
        <f t="shared" si="191"/>
        <v>9780</v>
      </c>
      <c r="AK1211" s="30">
        <f t="shared" si="192"/>
        <v>11.569406506083933</v>
      </c>
      <c r="AL1211" s="30">
        <f t="shared" si="193"/>
        <v>-26.056838365896979</v>
      </c>
      <c r="AM1211" s="30">
        <f t="shared" si="194"/>
        <v>11</v>
      </c>
      <c r="AO1211" s="30">
        <f t="shared" si="195"/>
        <v>186360</v>
      </c>
      <c r="AP1211" s="30">
        <f t="shared" si="196"/>
        <v>7528</v>
      </c>
      <c r="AQ1211" s="30">
        <f t="shared" si="197"/>
        <v>3452</v>
      </c>
    </row>
    <row r="1212" spans="29:43" x14ac:dyDescent="0.15">
      <c r="AC1212" s="30">
        <v>22</v>
      </c>
      <c r="AD1212" s="30">
        <v>22</v>
      </c>
      <c r="AE1212" s="30">
        <v>5</v>
      </c>
      <c r="AF1212" s="30">
        <v>8</v>
      </c>
      <c r="AG1212" s="30">
        <f t="shared" si="189"/>
        <v>58830</v>
      </c>
      <c r="AH1212" s="30">
        <f t="shared" si="190"/>
        <v>19610</v>
      </c>
      <c r="AI1212" s="30">
        <f t="shared" si="191"/>
        <v>9805</v>
      </c>
      <c r="AK1212" s="30">
        <f t="shared" si="192"/>
        <v>11.533605644262904</v>
      </c>
      <c r="AL1212" s="30">
        <f t="shared" si="193"/>
        <v>-25.836627140974969</v>
      </c>
      <c r="AM1212" s="30">
        <f t="shared" si="194"/>
        <v>11</v>
      </c>
      <c r="AO1212" s="30">
        <f t="shared" si="195"/>
        <v>186360</v>
      </c>
      <c r="AP1212" s="30">
        <f t="shared" si="196"/>
        <v>7528</v>
      </c>
      <c r="AQ1212" s="30">
        <f t="shared" si="197"/>
        <v>3452</v>
      </c>
    </row>
    <row r="1213" spans="29:43" x14ac:dyDescent="0.15">
      <c r="AC1213" s="30">
        <v>22</v>
      </c>
      <c r="AD1213" s="30">
        <v>22</v>
      </c>
      <c r="AE1213" s="30">
        <v>5</v>
      </c>
      <c r="AF1213" s="30">
        <v>9</v>
      </c>
      <c r="AG1213" s="30">
        <f t="shared" si="189"/>
        <v>58980</v>
      </c>
      <c r="AH1213" s="30">
        <f t="shared" si="190"/>
        <v>19660</v>
      </c>
      <c r="AI1213" s="30">
        <f t="shared" si="191"/>
        <v>9830</v>
      </c>
      <c r="AK1213" s="30">
        <f t="shared" si="192"/>
        <v>11.498025666337611</v>
      </c>
      <c r="AL1213" s="30">
        <f t="shared" si="193"/>
        <v>-25.621198957428323</v>
      </c>
      <c r="AM1213" s="30">
        <f t="shared" si="194"/>
        <v>11</v>
      </c>
      <c r="AO1213" s="30">
        <f t="shared" si="195"/>
        <v>186360</v>
      </c>
      <c r="AP1213" s="30">
        <f t="shared" si="196"/>
        <v>7528</v>
      </c>
      <c r="AQ1213" s="30">
        <f t="shared" si="197"/>
        <v>3452</v>
      </c>
    </row>
    <row r="1214" spans="29:43" x14ac:dyDescent="0.15">
      <c r="AC1214" s="30">
        <v>22</v>
      </c>
      <c r="AD1214" s="30">
        <v>22</v>
      </c>
      <c r="AE1214" s="30">
        <v>5</v>
      </c>
      <c r="AF1214" s="30">
        <v>10</v>
      </c>
      <c r="AG1214" s="30">
        <f t="shared" si="189"/>
        <v>59130</v>
      </c>
      <c r="AH1214" s="30">
        <f t="shared" si="190"/>
        <v>19710</v>
      </c>
      <c r="AI1214" s="30">
        <f t="shared" si="191"/>
        <v>9855</v>
      </c>
      <c r="AK1214" s="30">
        <f t="shared" si="192"/>
        <v>11.462664534383073</v>
      </c>
      <c r="AL1214" s="30">
        <f t="shared" si="193"/>
        <v>-25.410399656209712</v>
      </c>
      <c r="AM1214" s="30">
        <f t="shared" si="194"/>
        <v>11</v>
      </c>
      <c r="AO1214" s="30">
        <f t="shared" si="195"/>
        <v>186360</v>
      </c>
      <c r="AP1214" s="30">
        <f t="shared" si="196"/>
        <v>7528</v>
      </c>
      <c r="AQ1214" s="30">
        <f t="shared" si="197"/>
        <v>3452</v>
      </c>
    </row>
    <row r="1215" spans="29:43" x14ac:dyDescent="0.15">
      <c r="AC1215" s="30">
        <v>23</v>
      </c>
      <c r="AD1215" s="30">
        <v>23</v>
      </c>
      <c r="AE1215" s="30">
        <v>1</v>
      </c>
      <c r="AF1215" s="30">
        <v>0</v>
      </c>
      <c r="AG1215" s="30">
        <f t="shared" si="189"/>
        <v>21750</v>
      </c>
      <c r="AH1215" s="30">
        <f t="shared" si="190"/>
        <v>7250</v>
      </c>
      <c r="AI1215" s="30">
        <f t="shared" si="191"/>
        <v>3625</v>
      </c>
      <c r="AK1215" s="30">
        <f t="shared" si="192"/>
        <v>59.626170877093386</v>
      </c>
      <c r="AL1215" s="30">
        <f t="shared" si="193"/>
        <v>4.816209034543844</v>
      </c>
      <c r="AM1215" s="30">
        <f t="shared" si="194"/>
        <v>12</v>
      </c>
      <c r="AO1215" s="30">
        <f t="shared" si="195"/>
        <v>210063</v>
      </c>
      <c r="AP1215" s="30">
        <f t="shared" si="196"/>
        <v>8141</v>
      </c>
      <c r="AQ1215" s="30">
        <f t="shared" si="197"/>
        <v>3727</v>
      </c>
    </row>
    <row r="1216" spans="29:43" x14ac:dyDescent="0.15">
      <c r="AC1216" s="30">
        <v>23</v>
      </c>
      <c r="AD1216" s="30">
        <v>23</v>
      </c>
      <c r="AE1216" s="30">
        <v>1</v>
      </c>
      <c r="AF1216" s="30">
        <v>1</v>
      </c>
      <c r="AG1216" s="30">
        <f t="shared" si="189"/>
        <v>21780</v>
      </c>
      <c r="AH1216" s="30">
        <f t="shared" si="190"/>
        <v>7260</v>
      </c>
      <c r="AI1216" s="30">
        <f t="shared" si="191"/>
        <v>3630</v>
      </c>
      <c r="AK1216" s="30">
        <f t="shared" si="192"/>
        <v>59.457401641664305</v>
      </c>
      <c r="AL1216" s="30">
        <f t="shared" si="193"/>
        <v>4.8281977388605632</v>
      </c>
      <c r="AM1216" s="30">
        <f t="shared" si="194"/>
        <v>12</v>
      </c>
      <c r="AO1216" s="30">
        <f t="shared" si="195"/>
        <v>210063</v>
      </c>
      <c r="AP1216" s="30">
        <f t="shared" si="196"/>
        <v>8141</v>
      </c>
      <c r="AQ1216" s="30">
        <f t="shared" si="197"/>
        <v>3727</v>
      </c>
    </row>
    <row r="1217" spans="29:43" x14ac:dyDescent="0.15">
      <c r="AC1217" s="30">
        <v>23</v>
      </c>
      <c r="AD1217" s="30">
        <v>23</v>
      </c>
      <c r="AE1217" s="30">
        <v>1</v>
      </c>
      <c r="AF1217" s="30">
        <v>2</v>
      </c>
      <c r="AG1217" s="30">
        <f t="shared" si="189"/>
        <v>21810</v>
      </c>
      <c r="AH1217" s="30">
        <f t="shared" si="190"/>
        <v>7270</v>
      </c>
      <c r="AI1217" s="30">
        <f t="shared" si="191"/>
        <v>3635</v>
      </c>
      <c r="AK1217" s="30">
        <f t="shared" si="192"/>
        <v>59.289585097375102</v>
      </c>
      <c r="AL1217" s="30">
        <f t="shared" si="193"/>
        <v>4.8402130492676427</v>
      </c>
      <c r="AM1217" s="30">
        <f t="shared" si="194"/>
        <v>12</v>
      </c>
      <c r="AO1217" s="30">
        <f t="shared" si="195"/>
        <v>210063</v>
      </c>
      <c r="AP1217" s="30">
        <f t="shared" si="196"/>
        <v>8141</v>
      </c>
      <c r="AQ1217" s="30">
        <f t="shared" si="197"/>
        <v>3727</v>
      </c>
    </row>
    <row r="1218" spans="29:43" x14ac:dyDescent="0.15">
      <c r="AC1218" s="30">
        <v>23</v>
      </c>
      <c r="AD1218" s="30">
        <v>23</v>
      </c>
      <c r="AE1218" s="30">
        <v>1</v>
      </c>
      <c r="AF1218" s="30">
        <v>3</v>
      </c>
      <c r="AG1218" s="30">
        <f t="shared" si="189"/>
        <v>21840</v>
      </c>
      <c r="AH1218" s="30">
        <f t="shared" si="190"/>
        <v>7280</v>
      </c>
      <c r="AI1218" s="30">
        <f t="shared" si="191"/>
        <v>3640</v>
      </c>
      <c r="AK1218" s="30">
        <f t="shared" si="192"/>
        <v>59.122713200112578</v>
      </c>
      <c r="AL1218" s="30">
        <f t="shared" si="193"/>
        <v>4.8522550544323479</v>
      </c>
      <c r="AM1218" s="30">
        <f t="shared" si="194"/>
        <v>12</v>
      </c>
      <c r="AO1218" s="30">
        <f t="shared" si="195"/>
        <v>210063</v>
      </c>
      <c r="AP1218" s="30">
        <f t="shared" si="196"/>
        <v>8141</v>
      </c>
      <c r="AQ1218" s="30">
        <f t="shared" si="197"/>
        <v>3727</v>
      </c>
    </row>
    <row r="1219" spans="29:43" x14ac:dyDescent="0.15">
      <c r="AC1219" s="30">
        <v>23</v>
      </c>
      <c r="AD1219" s="30">
        <v>23</v>
      </c>
      <c r="AE1219" s="30">
        <v>1</v>
      </c>
      <c r="AF1219" s="30">
        <v>4</v>
      </c>
      <c r="AG1219" s="30">
        <f t="shared" si="189"/>
        <v>21870</v>
      </c>
      <c r="AH1219" s="30">
        <f t="shared" si="190"/>
        <v>7290</v>
      </c>
      <c r="AI1219" s="30">
        <f t="shared" si="191"/>
        <v>3645</v>
      </c>
      <c r="AK1219" s="30">
        <f t="shared" si="192"/>
        <v>58.956777996070727</v>
      </c>
      <c r="AL1219" s="30">
        <f t="shared" si="193"/>
        <v>4.8643238434163703</v>
      </c>
      <c r="AM1219" s="30">
        <f t="shared" si="194"/>
        <v>12</v>
      </c>
      <c r="AO1219" s="30">
        <f t="shared" si="195"/>
        <v>210063</v>
      </c>
      <c r="AP1219" s="30">
        <f t="shared" si="196"/>
        <v>8141</v>
      </c>
      <c r="AQ1219" s="30">
        <f t="shared" si="197"/>
        <v>3727</v>
      </c>
    </row>
    <row r="1220" spans="29:43" x14ac:dyDescent="0.15">
      <c r="AC1220" s="30">
        <v>23</v>
      </c>
      <c r="AD1220" s="30">
        <v>23</v>
      </c>
      <c r="AE1220" s="30">
        <v>1</v>
      </c>
      <c r="AF1220" s="30">
        <v>5</v>
      </c>
      <c r="AG1220" s="30">
        <f t="shared" si="189"/>
        <v>21900</v>
      </c>
      <c r="AH1220" s="30">
        <f t="shared" si="190"/>
        <v>7300</v>
      </c>
      <c r="AI1220" s="30">
        <f t="shared" si="191"/>
        <v>3650</v>
      </c>
      <c r="AK1220" s="30">
        <f t="shared" si="192"/>
        <v>58.791771620486983</v>
      </c>
      <c r="AL1220" s="30">
        <f t="shared" si="193"/>
        <v>4.8764195056780224</v>
      </c>
      <c r="AM1220" s="30">
        <f t="shared" si="194"/>
        <v>12</v>
      </c>
      <c r="AO1220" s="30">
        <f t="shared" si="195"/>
        <v>210063</v>
      </c>
      <c r="AP1220" s="30">
        <f t="shared" si="196"/>
        <v>8141</v>
      </c>
      <c r="AQ1220" s="30">
        <f t="shared" si="197"/>
        <v>3727</v>
      </c>
    </row>
    <row r="1221" spans="29:43" x14ac:dyDescent="0.15">
      <c r="AC1221" s="30">
        <v>23</v>
      </c>
      <c r="AD1221" s="30">
        <v>23</v>
      </c>
      <c r="AE1221" s="30">
        <v>1</v>
      </c>
      <c r="AF1221" s="30">
        <v>6</v>
      </c>
      <c r="AG1221" s="30">
        <f t="shared" si="189"/>
        <v>21930</v>
      </c>
      <c r="AH1221" s="30">
        <f t="shared" si="190"/>
        <v>7310</v>
      </c>
      <c r="AI1221" s="30">
        <f t="shared" si="191"/>
        <v>3655</v>
      </c>
      <c r="AK1221" s="30">
        <f t="shared" si="192"/>
        <v>58.627686296399666</v>
      </c>
      <c r="AL1221" s="30">
        <f t="shared" si="193"/>
        <v>4.8885421310744537</v>
      </c>
      <c r="AM1221" s="30">
        <f t="shared" si="194"/>
        <v>12</v>
      </c>
      <c r="AO1221" s="30">
        <f t="shared" si="195"/>
        <v>210063</v>
      </c>
      <c r="AP1221" s="30">
        <f t="shared" si="196"/>
        <v>8141</v>
      </c>
      <c r="AQ1221" s="30">
        <f t="shared" si="197"/>
        <v>3727</v>
      </c>
    </row>
    <row r="1222" spans="29:43" x14ac:dyDescent="0.15">
      <c r="AC1222" s="30">
        <v>23</v>
      </c>
      <c r="AD1222" s="30">
        <v>23</v>
      </c>
      <c r="AE1222" s="30">
        <v>1</v>
      </c>
      <c r="AF1222" s="30">
        <v>7</v>
      </c>
      <c r="AG1222" s="30">
        <f t="shared" ref="AG1222:AG1285" si="198">1020+180*AC1222+7050+AE1222*(AD1222*420-120)+AE1222*AF1222*30</f>
        <v>21960</v>
      </c>
      <c r="AH1222" s="30">
        <f t="shared" ref="AH1222:AH1285" si="199">340+60*AC1222+2350+AE1222*(AD1222*140-40)+AE1222*AF1222*10</f>
        <v>7320</v>
      </c>
      <c r="AI1222" s="30">
        <f t="shared" ref="AI1222:AI1285" si="200">170+30*AC1222+1175+AE1222*(AD1222*70-20)+AE1222*AF1222*5</f>
        <v>3660</v>
      </c>
      <c r="AK1222" s="30">
        <f t="shared" ref="AK1222:AK1285" si="201">VLOOKUP(IF(MOD(AC1222,2)=0,AC1222/2,(AC1222+1)/2),B:F,5,FALSE)/(AH1222-VLOOKUP(IF(MOD(AC1222,2)=0,AC1222/2,(AC1222+1)/2),B:F,4,FALSE))</f>
        <v>58.464514333426109</v>
      </c>
      <c r="AL1222" s="30">
        <f t="shared" ref="AL1222:AL1285" si="202">AG1222/(VLOOKUP(IF(MOD(AC1222,2)=0,AC1222/2,(AC1222+1)/2),B:F,3,FALSE)-AI1222)</f>
        <v>4.9006918098638694</v>
      </c>
      <c r="AM1222" s="30">
        <f t="shared" ref="AM1222:AM1285" si="203">IF(MOD(AC1222,2)=0,AC1222/2,(AC1222+1)/2)</f>
        <v>12</v>
      </c>
      <c r="AO1222" s="30">
        <f t="shared" ref="AO1222:AO1285" si="204">VLOOKUP(IF(MOD(AC1222,2)=0,AC1222/2,(AC1222+1)/2),B:F,5,FALSE)</f>
        <v>210063</v>
      </c>
      <c r="AP1222" s="30">
        <f t="shared" ref="AP1222:AP1285" si="205">VLOOKUP(IF(MOD(AC1222,2)=0,AC1222/2,(AC1222+1)/2),B:E,3,FALSE)</f>
        <v>8141</v>
      </c>
      <c r="AQ1222" s="30">
        <f t="shared" ref="AQ1222:AQ1285" si="206">VLOOKUP(IF(MOD(AC1222,2)=0,AC1222/2,(AC1222+1)/2),B:F,4,FALSE)</f>
        <v>3727</v>
      </c>
    </row>
    <row r="1223" spans="29:43" x14ac:dyDescent="0.15">
      <c r="AC1223" s="30">
        <v>23</v>
      </c>
      <c r="AD1223" s="30">
        <v>23</v>
      </c>
      <c r="AE1223" s="30">
        <v>1</v>
      </c>
      <c r="AF1223" s="30">
        <v>8</v>
      </c>
      <c r="AG1223" s="30">
        <f t="shared" si="198"/>
        <v>21990</v>
      </c>
      <c r="AH1223" s="30">
        <f t="shared" si="199"/>
        <v>7330</v>
      </c>
      <c r="AI1223" s="30">
        <f t="shared" si="200"/>
        <v>3665</v>
      </c>
      <c r="AK1223" s="30">
        <f t="shared" si="201"/>
        <v>58.302248126561196</v>
      </c>
      <c r="AL1223" s="30">
        <f t="shared" si="202"/>
        <v>4.9128686327077746</v>
      </c>
      <c r="AM1223" s="30">
        <f t="shared" si="203"/>
        <v>12</v>
      </c>
      <c r="AO1223" s="30">
        <f t="shared" si="204"/>
        <v>210063</v>
      </c>
      <c r="AP1223" s="30">
        <f t="shared" si="205"/>
        <v>8141</v>
      </c>
      <c r="AQ1223" s="30">
        <f t="shared" si="206"/>
        <v>3727</v>
      </c>
    </row>
    <row r="1224" spans="29:43" x14ac:dyDescent="0.15">
      <c r="AC1224" s="30">
        <v>23</v>
      </c>
      <c r="AD1224" s="30">
        <v>23</v>
      </c>
      <c r="AE1224" s="30">
        <v>1</v>
      </c>
      <c r="AF1224" s="30">
        <v>9</v>
      </c>
      <c r="AG1224" s="30">
        <f t="shared" si="198"/>
        <v>22020</v>
      </c>
      <c r="AH1224" s="30">
        <f t="shared" si="199"/>
        <v>7340</v>
      </c>
      <c r="AI1224" s="30">
        <f t="shared" si="200"/>
        <v>3670</v>
      </c>
      <c r="AK1224" s="30">
        <f t="shared" si="201"/>
        <v>58.140880154995848</v>
      </c>
      <c r="AL1224" s="30">
        <f t="shared" si="202"/>
        <v>4.9250726906732272</v>
      </c>
      <c r="AM1224" s="30">
        <f t="shared" si="203"/>
        <v>12</v>
      </c>
      <c r="AO1224" s="30">
        <f t="shared" si="204"/>
        <v>210063</v>
      </c>
      <c r="AP1224" s="30">
        <f t="shared" si="205"/>
        <v>8141</v>
      </c>
      <c r="AQ1224" s="30">
        <f t="shared" si="206"/>
        <v>3727</v>
      </c>
    </row>
    <row r="1225" spans="29:43" x14ac:dyDescent="0.15">
      <c r="AC1225" s="30">
        <v>23</v>
      </c>
      <c r="AD1225" s="30">
        <v>23</v>
      </c>
      <c r="AE1225" s="30">
        <v>1</v>
      </c>
      <c r="AF1225" s="30">
        <v>10</v>
      </c>
      <c r="AG1225" s="30">
        <f t="shared" si="198"/>
        <v>22050</v>
      </c>
      <c r="AH1225" s="30">
        <f t="shared" si="199"/>
        <v>7350</v>
      </c>
      <c r="AI1225" s="30">
        <f t="shared" si="200"/>
        <v>3675</v>
      </c>
      <c r="AK1225" s="30">
        <f t="shared" si="201"/>
        <v>57.980402980955013</v>
      </c>
      <c r="AL1225" s="30">
        <f t="shared" si="202"/>
        <v>4.9373040752351098</v>
      </c>
      <c r="AM1225" s="30">
        <f t="shared" si="203"/>
        <v>12</v>
      </c>
      <c r="AO1225" s="30">
        <f t="shared" si="204"/>
        <v>210063</v>
      </c>
      <c r="AP1225" s="30">
        <f t="shared" si="205"/>
        <v>8141</v>
      </c>
      <c r="AQ1225" s="30">
        <f t="shared" si="206"/>
        <v>3727</v>
      </c>
    </row>
    <row r="1226" spans="29:43" x14ac:dyDescent="0.15">
      <c r="AC1226" s="30">
        <v>23</v>
      </c>
      <c r="AD1226" s="30">
        <v>23</v>
      </c>
      <c r="AE1226" s="30">
        <v>2</v>
      </c>
      <c r="AF1226" s="30">
        <v>0</v>
      </c>
      <c r="AG1226" s="30">
        <f t="shared" si="198"/>
        <v>31290</v>
      </c>
      <c r="AH1226" s="30">
        <f t="shared" si="199"/>
        <v>10430</v>
      </c>
      <c r="AI1226" s="30">
        <f t="shared" si="200"/>
        <v>5215</v>
      </c>
      <c r="AK1226" s="30">
        <f t="shared" si="201"/>
        <v>31.338654333880353</v>
      </c>
      <c r="AL1226" s="30">
        <f t="shared" si="202"/>
        <v>10.69377990430622</v>
      </c>
      <c r="AM1226" s="30">
        <f t="shared" si="203"/>
        <v>12</v>
      </c>
      <c r="AO1226" s="30">
        <f t="shared" si="204"/>
        <v>210063</v>
      </c>
      <c r="AP1226" s="30">
        <f t="shared" si="205"/>
        <v>8141</v>
      </c>
      <c r="AQ1226" s="30">
        <f t="shared" si="206"/>
        <v>3727</v>
      </c>
    </row>
    <row r="1227" spans="29:43" x14ac:dyDescent="0.15">
      <c r="AC1227" s="30">
        <v>23</v>
      </c>
      <c r="AD1227" s="30">
        <v>23</v>
      </c>
      <c r="AE1227" s="30">
        <v>2</v>
      </c>
      <c r="AF1227" s="30">
        <v>1</v>
      </c>
      <c r="AG1227" s="30">
        <f t="shared" si="198"/>
        <v>31350</v>
      </c>
      <c r="AH1227" s="30">
        <f t="shared" si="199"/>
        <v>10450</v>
      </c>
      <c r="AI1227" s="30">
        <f t="shared" si="200"/>
        <v>5225</v>
      </c>
      <c r="AK1227" s="30">
        <f t="shared" si="201"/>
        <v>31.245426149040608</v>
      </c>
      <c r="AL1227" s="30">
        <f t="shared" si="202"/>
        <v>10.751028806584362</v>
      </c>
      <c r="AM1227" s="30">
        <f t="shared" si="203"/>
        <v>12</v>
      </c>
      <c r="AO1227" s="30">
        <f t="shared" si="204"/>
        <v>210063</v>
      </c>
      <c r="AP1227" s="30">
        <f t="shared" si="205"/>
        <v>8141</v>
      </c>
      <c r="AQ1227" s="30">
        <f t="shared" si="206"/>
        <v>3727</v>
      </c>
    </row>
    <row r="1228" spans="29:43" x14ac:dyDescent="0.15">
      <c r="AC1228" s="30">
        <v>23</v>
      </c>
      <c r="AD1228" s="30">
        <v>23</v>
      </c>
      <c r="AE1228" s="30">
        <v>2</v>
      </c>
      <c r="AF1228" s="30">
        <v>2</v>
      </c>
      <c r="AG1228" s="30">
        <f t="shared" si="198"/>
        <v>31410</v>
      </c>
      <c r="AH1228" s="30">
        <f t="shared" si="199"/>
        <v>10470</v>
      </c>
      <c r="AI1228" s="30">
        <f t="shared" si="200"/>
        <v>5235</v>
      </c>
      <c r="AK1228" s="30">
        <f t="shared" si="201"/>
        <v>31.152751001038112</v>
      </c>
      <c r="AL1228" s="30">
        <f t="shared" si="202"/>
        <v>10.808671713695801</v>
      </c>
      <c r="AM1228" s="30">
        <f t="shared" si="203"/>
        <v>12</v>
      </c>
      <c r="AO1228" s="30">
        <f t="shared" si="204"/>
        <v>210063</v>
      </c>
      <c r="AP1228" s="30">
        <f t="shared" si="205"/>
        <v>8141</v>
      </c>
      <c r="AQ1228" s="30">
        <f t="shared" si="206"/>
        <v>3727</v>
      </c>
    </row>
    <row r="1229" spans="29:43" x14ac:dyDescent="0.15">
      <c r="AC1229" s="30">
        <v>23</v>
      </c>
      <c r="AD1229" s="30">
        <v>23</v>
      </c>
      <c r="AE1229" s="30">
        <v>2</v>
      </c>
      <c r="AF1229" s="30">
        <v>3</v>
      </c>
      <c r="AG1229" s="30">
        <f t="shared" si="198"/>
        <v>31470</v>
      </c>
      <c r="AH1229" s="30">
        <f t="shared" si="199"/>
        <v>10490</v>
      </c>
      <c r="AI1229" s="30">
        <f t="shared" si="200"/>
        <v>5245</v>
      </c>
      <c r="AK1229" s="30">
        <f t="shared" si="201"/>
        <v>31.060623983439303</v>
      </c>
      <c r="AL1229" s="30">
        <f t="shared" si="202"/>
        <v>10.866712707182321</v>
      </c>
      <c r="AM1229" s="30">
        <f t="shared" si="203"/>
        <v>12</v>
      </c>
      <c r="AO1229" s="30">
        <f t="shared" si="204"/>
        <v>210063</v>
      </c>
      <c r="AP1229" s="30">
        <f t="shared" si="205"/>
        <v>8141</v>
      </c>
      <c r="AQ1229" s="30">
        <f t="shared" si="206"/>
        <v>3727</v>
      </c>
    </row>
    <row r="1230" spans="29:43" x14ac:dyDescent="0.15">
      <c r="AC1230" s="30">
        <v>23</v>
      </c>
      <c r="AD1230" s="30">
        <v>23</v>
      </c>
      <c r="AE1230" s="30">
        <v>2</v>
      </c>
      <c r="AF1230" s="30">
        <v>4</v>
      </c>
      <c r="AG1230" s="30">
        <f t="shared" si="198"/>
        <v>31530</v>
      </c>
      <c r="AH1230" s="30">
        <f t="shared" si="199"/>
        <v>10510</v>
      </c>
      <c r="AI1230" s="30">
        <f t="shared" si="200"/>
        <v>5255</v>
      </c>
      <c r="AK1230" s="30">
        <f t="shared" si="201"/>
        <v>30.96904024767802</v>
      </c>
      <c r="AL1230" s="30">
        <f t="shared" si="202"/>
        <v>10.925155925155925</v>
      </c>
      <c r="AM1230" s="30">
        <f t="shared" si="203"/>
        <v>12</v>
      </c>
      <c r="AO1230" s="30">
        <f t="shared" si="204"/>
        <v>210063</v>
      </c>
      <c r="AP1230" s="30">
        <f t="shared" si="205"/>
        <v>8141</v>
      </c>
      <c r="AQ1230" s="30">
        <f t="shared" si="206"/>
        <v>3727</v>
      </c>
    </row>
    <row r="1231" spans="29:43" x14ac:dyDescent="0.15">
      <c r="AC1231" s="30">
        <v>23</v>
      </c>
      <c r="AD1231" s="30">
        <v>23</v>
      </c>
      <c r="AE1231" s="30">
        <v>2</v>
      </c>
      <c r="AF1231" s="30">
        <v>5</v>
      </c>
      <c r="AG1231" s="30">
        <f t="shared" si="198"/>
        <v>31590</v>
      </c>
      <c r="AH1231" s="30">
        <f t="shared" si="199"/>
        <v>10530</v>
      </c>
      <c r="AI1231" s="30">
        <f t="shared" si="200"/>
        <v>5265</v>
      </c>
      <c r="AK1231" s="30">
        <f t="shared" si="201"/>
        <v>30.877995002204909</v>
      </c>
      <c r="AL1231" s="30">
        <f t="shared" si="202"/>
        <v>10.984005563282336</v>
      </c>
      <c r="AM1231" s="30">
        <f t="shared" si="203"/>
        <v>12</v>
      </c>
      <c r="AO1231" s="30">
        <f t="shared" si="204"/>
        <v>210063</v>
      </c>
      <c r="AP1231" s="30">
        <f t="shared" si="205"/>
        <v>8141</v>
      </c>
      <c r="AQ1231" s="30">
        <f t="shared" si="206"/>
        <v>3727</v>
      </c>
    </row>
    <row r="1232" spans="29:43" x14ac:dyDescent="0.15">
      <c r="AC1232" s="30">
        <v>23</v>
      </c>
      <c r="AD1232" s="30">
        <v>23</v>
      </c>
      <c r="AE1232" s="30">
        <v>2</v>
      </c>
      <c r="AF1232" s="30">
        <v>6</v>
      </c>
      <c r="AG1232" s="30">
        <f t="shared" si="198"/>
        <v>31650</v>
      </c>
      <c r="AH1232" s="30">
        <f t="shared" si="199"/>
        <v>10550</v>
      </c>
      <c r="AI1232" s="30">
        <f t="shared" si="200"/>
        <v>5275</v>
      </c>
      <c r="AK1232" s="30">
        <f t="shared" si="201"/>
        <v>30.787483511651764</v>
      </c>
      <c r="AL1232" s="30">
        <f t="shared" si="202"/>
        <v>11.043265875785066</v>
      </c>
      <c r="AM1232" s="30">
        <f t="shared" si="203"/>
        <v>12</v>
      </c>
      <c r="AO1232" s="30">
        <f t="shared" si="204"/>
        <v>210063</v>
      </c>
      <c r="AP1232" s="30">
        <f t="shared" si="205"/>
        <v>8141</v>
      </c>
      <c r="AQ1232" s="30">
        <f t="shared" si="206"/>
        <v>3727</v>
      </c>
    </row>
    <row r="1233" spans="29:43" x14ac:dyDescent="0.15">
      <c r="AC1233" s="30">
        <v>23</v>
      </c>
      <c r="AD1233" s="30">
        <v>23</v>
      </c>
      <c r="AE1233" s="30">
        <v>2</v>
      </c>
      <c r="AF1233" s="30">
        <v>7</v>
      </c>
      <c r="AG1233" s="30">
        <f t="shared" si="198"/>
        <v>31710</v>
      </c>
      <c r="AH1233" s="30">
        <f t="shared" si="199"/>
        <v>10570</v>
      </c>
      <c r="AI1233" s="30">
        <f t="shared" si="200"/>
        <v>5285</v>
      </c>
      <c r="AK1233" s="30">
        <f t="shared" si="201"/>
        <v>30.697501096010523</v>
      </c>
      <c r="AL1233" s="30">
        <f t="shared" si="202"/>
        <v>11.102941176470589</v>
      </c>
      <c r="AM1233" s="30">
        <f t="shared" si="203"/>
        <v>12</v>
      </c>
      <c r="AO1233" s="30">
        <f t="shared" si="204"/>
        <v>210063</v>
      </c>
      <c r="AP1233" s="30">
        <f t="shared" si="205"/>
        <v>8141</v>
      </c>
      <c r="AQ1233" s="30">
        <f t="shared" si="206"/>
        <v>3727</v>
      </c>
    </row>
    <row r="1234" spans="29:43" x14ac:dyDescent="0.15">
      <c r="AC1234" s="30">
        <v>23</v>
      </c>
      <c r="AD1234" s="30">
        <v>23</v>
      </c>
      <c r="AE1234" s="30">
        <v>2</v>
      </c>
      <c r="AF1234" s="30">
        <v>8</v>
      </c>
      <c r="AG1234" s="30">
        <f t="shared" si="198"/>
        <v>31770</v>
      </c>
      <c r="AH1234" s="30">
        <f t="shared" si="199"/>
        <v>10590</v>
      </c>
      <c r="AI1234" s="30">
        <f t="shared" si="200"/>
        <v>5295</v>
      </c>
      <c r="AK1234" s="30">
        <f t="shared" si="201"/>
        <v>30.608043129826605</v>
      </c>
      <c r="AL1234" s="30">
        <f t="shared" si="202"/>
        <v>11.163035839775123</v>
      </c>
      <c r="AM1234" s="30">
        <f t="shared" si="203"/>
        <v>12</v>
      </c>
      <c r="AO1234" s="30">
        <f t="shared" si="204"/>
        <v>210063</v>
      </c>
      <c r="AP1234" s="30">
        <f t="shared" si="205"/>
        <v>8141</v>
      </c>
      <c r="AQ1234" s="30">
        <f t="shared" si="206"/>
        <v>3727</v>
      </c>
    </row>
    <row r="1235" spans="29:43" x14ac:dyDescent="0.15">
      <c r="AC1235" s="30">
        <v>23</v>
      </c>
      <c r="AD1235" s="30">
        <v>23</v>
      </c>
      <c r="AE1235" s="30">
        <v>2</v>
      </c>
      <c r="AF1235" s="30">
        <v>9</v>
      </c>
      <c r="AG1235" s="30">
        <f t="shared" si="198"/>
        <v>31830</v>
      </c>
      <c r="AH1235" s="30">
        <f t="shared" si="199"/>
        <v>10610</v>
      </c>
      <c r="AI1235" s="30">
        <f t="shared" si="200"/>
        <v>5305</v>
      </c>
      <c r="AK1235" s="30">
        <f t="shared" si="201"/>
        <v>30.519105041406362</v>
      </c>
      <c r="AL1235" s="30">
        <f t="shared" si="202"/>
        <v>11.223554301833568</v>
      </c>
      <c r="AM1235" s="30">
        <f t="shared" si="203"/>
        <v>12</v>
      </c>
      <c r="AO1235" s="30">
        <f t="shared" si="204"/>
        <v>210063</v>
      </c>
      <c r="AP1235" s="30">
        <f t="shared" si="205"/>
        <v>8141</v>
      </c>
      <c r="AQ1235" s="30">
        <f t="shared" si="206"/>
        <v>3727</v>
      </c>
    </row>
    <row r="1236" spans="29:43" x14ac:dyDescent="0.15">
      <c r="AC1236" s="30">
        <v>23</v>
      </c>
      <c r="AD1236" s="30">
        <v>23</v>
      </c>
      <c r="AE1236" s="30">
        <v>2</v>
      </c>
      <c r="AF1236" s="30">
        <v>10</v>
      </c>
      <c r="AG1236" s="30">
        <f t="shared" si="198"/>
        <v>31890</v>
      </c>
      <c r="AH1236" s="30">
        <f t="shared" si="199"/>
        <v>10630</v>
      </c>
      <c r="AI1236" s="30">
        <f t="shared" si="200"/>
        <v>5315</v>
      </c>
      <c r="AK1236" s="30">
        <f t="shared" si="201"/>
        <v>30.430682312038243</v>
      </c>
      <c r="AL1236" s="30">
        <f t="shared" si="202"/>
        <v>11.284501061571126</v>
      </c>
      <c r="AM1236" s="30">
        <f t="shared" si="203"/>
        <v>12</v>
      </c>
      <c r="AO1236" s="30">
        <f t="shared" si="204"/>
        <v>210063</v>
      </c>
      <c r="AP1236" s="30">
        <f t="shared" si="205"/>
        <v>8141</v>
      </c>
      <c r="AQ1236" s="30">
        <f t="shared" si="206"/>
        <v>3727</v>
      </c>
    </row>
    <row r="1237" spans="29:43" x14ac:dyDescent="0.15">
      <c r="AC1237" s="30">
        <v>23</v>
      </c>
      <c r="AD1237" s="30">
        <v>23</v>
      </c>
      <c r="AE1237" s="30">
        <v>3</v>
      </c>
      <c r="AF1237" s="30">
        <v>0</v>
      </c>
      <c r="AG1237" s="30">
        <f t="shared" si="198"/>
        <v>40830</v>
      </c>
      <c r="AH1237" s="30">
        <f t="shared" si="199"/>
        <v>13610</v>
      </c>
      <c r="AI1237" s="30">
        <f t="shared" si="200"/>
        <v>6805</v>
      </c>
      <c r="AK1237" s="30">
        <f t="shared" si="201"/>
        <v>21.254983304664577</v>
      </c>
      <c r="AL1237" s="30">
        <f t="shared" si="202"/>
        <v>30.561377245508982</v>
      </c>
      <c r="AM1237" s="30">
        <f t="shared" si="203"/>
        <v>12</v>
      </c>
      <c r="AO1237" s="30">
        <f t="shared" si="204"/>
        <v>210063</v>
      </c>
      <c r="AP1237" s="30">
        <f t="shared" si="205"/>
        <v>8141</v>
      </c>
      <c r="AQ1237" s="30">
        <f t="shared" si="206"/>
        <v>3727</v>
      </c>
    </row>
    <row r="1238" spans="29:43" x14ac:dyDescent="0.15">
      <c r="AC1238" s="30">
        <v>23</v>
      </c>
      <c r="AD1238" s="30">
        <v>23</v>
      </c>
      <c r="AE1238" s="30">
        <v>3</v>
      </c>
      <c r="AF1238" s="30">
        <v>1</v>
      </c>
      <c r="AG1238" s="30">
        <f t="shared" si="198"/>
        <v>40920</v>
      </c>
      <c r="AH1238" s="30">
        <f t="shared" si="199"/>
        <v>13640</v>
      </c>
      <c r="AI1238" s="30">
        <f t="shared" si="200"/>
        <v>6820</v>
      </c>
      <c r="AK1238" s="30">
        <f t="shared" si="201"/>
        <v>21.190658730959345</v>
      </c>
      <c r="AL1238" s="30">
        <f t="shared" si="202"/>
        <v>30.97653292959879</v>
      </c>
      <c r="AM1238" s="30">
        <f t="shared" si="203"/>
        <v>12</v>
      </c>
      <c r="AO1238" s="30">
        <f t="shared" si="204"/>
        <v>210063</v>
      </c>
      <c r="AP1238" s="30">
        <f t="shared" si="205"/>
        <v>8141</v>
      </c>
      <c r="AQ1238" s="30">
        <f t="shared" si="206"/>
        <v>3727</v>
      </c>
    </row>
    <row r="1239" spans="29:43" x14ac:dyDescent="0.15">
      <c r="AC1239" s="30">
        <v>23</v>
      </c>
      <c r="AD1239" s="30">
        <v>23</v>
      </c>
      <c r="AE1239" s="30">
        <v>3</v>
      </c>
      <c r="AF1239" s="30">
        <v>2</v>
      </c>
      <c r="AG1239" s="30">
        <f t="shared" si="198"/>
        <v>41010</v>
      </c>
      <c r="AH1239" s="30">
        <f t="shared" si="199"/>
        <v>13670</v>
      </c>
      <c r="AI1239" s="30">
        <f t="shared" si="200"/>
        <v>6835</v>
      </c>
      <c r="AK1239" s="30">
        <f t="shared" si="201"/>
        <v>21.126722317208085</v>
      </c>
      <c r="AL1239" s="30">
        <f t="shared" si="202"/>
        <v>31.401225114854519</v>
      </c>
      <c r="AM1239" s="30">
        <f t="shared" si="203"/>
        <v>12</v>
      </c>
      <c r="AO1239" s="30">
        <f t="shared" si="204"/>
        <v>210063</v>
      </c>
      <c r="AP1239" s="30">
        <f t="shared" si="205"/>
        <v>8141</v>
      </c>
      <c r="AQ1239" s="30">
        <f t="shared" si="206"/>
        <v>3727</v>
      </c>
    </row>
    <row r="1240" spans="29:43" x14ac:dyDescent="0.15">
      <c r="AC1240" s="30">
        <v>23</v>
      </c>
      <c r="AD1240" s="30">
        <v>23</v>
      </c>
      <c r="AE1240" s="30">
        <v>3</v>
      </c>
      <c r="AF1240" s="30">
        <v>3</v>
      </c>
      <c r="AG1240" s="30">
        <f t="shared" si="198"/>
        <v>41100</v>
      </c>
      <c r="AH1240" s="30">
        <f t="shared" si="199"/>
        <v>13700</v>
      </c>
      <c r="AI1240" s="30">
        <f t="shared" si="200"/>
        <v>6850</v>
      </c>
      <c r="AK1240" s="30">
        <f t="shared" si="201"/>
        <v>21.063170560513385</v>
      </c>
      <c r="AL1240" s="30">
        <f t="shared" si="202"/>
        <v>31.835786212238574</v>
      </c>
      <c r="AM1240" s="30">
        <f t="shared" si="203"/>
        <v>12</v>
      </c>
      <c r="AO1240" s="30">
        <f t="shared" si="204"/>
        <v>210063</v>
      </c>
      <c r="AP1240" s="30">
        <f t="shared" si="205"/>
        <v>8141</v>
      </c>
      <c r="AQ1240" s="30">
        <f t="shared" si="206"/>
        <v>3727</v>
      </c>
    </row>
    <row r="1241" spans="29:43" x14ac:dyDescent="0.15">
      <c r="AC1241" s="30">
        <v>23</v>
      </c>
      <c r="AD1241" s="30">
        <v>23</v>
      </c>
      <c r="AE1241" s="30">
        <v>3</v>
      </c>
      <c r="AF1241" s="30">
        <v>4</v>
      </c>
      <c r="AG1241" s="30">
        <f t="shared" si="198"/>
        <v>41190</v>
      </c>
      <c r="AH1241" s="30">
        <f t="shared" si="199"/>
        <v>13730</v>
      </c>
      <c r="AI1241" s="30">
        <f t="shared" si="200"/>
        <v>6865</v>
      </c>
      <c r="AK1241" s="30">
        <f t="shared" si="201"/>
        <v>21</v>
      </c>
      <c r="AL1241" s="30">
        <f t="shared" si="202"/>
        <v>32.280564263322887</v>
      </c>
      <c r="AM1241" s="30">
        <f t="shared" si="203"/>
        <v>12</v>
      </c>
      <c r="AO1241" s="30">
        <f t="shared" si="204"/>
        <v>210063</v>
      </c>
      <c r="AP1241" s="30">
        <f t="shared" si="205"/>
        <v>8141</v>
      </c>
      <c r="AQ1241" s="30">
        <f t="shared" si="206"/>
        <v>3727</v>
      </c>
    </row>
    <row r="1242" spans="29:43" x14ac:dyDescent="0.15">
      <c r="AC1242" s="30">
        <v>23</v>
      </c>
      <c r="AD1242" s="30">
        <v>23</v>
      </c>
      <c r="AE1242" s="30">
        <v>3</v>
      </c>
      <c r="AF1242" s="30">
        <v>5</v>
      </c>
      <c r="AG1242" s="30">
        <f t="shared" si="198"/>
        <v>41280</v>
      </c>
      <c r="AH1242" s="30">
        <f t="shared" si="199"/>
        <v>13760</v>
      </c>
      <c r="AI1242" s="30">
        <f t="shared" si="200"/>
        <v>6880</v>
      </c>
      <c r="AK1242" s="30">
        <f t="shared" si="201"/>
        <v>20.937207216186586</v>
      </c>
      <c r="AL1242" s="30">
        <f t="shared" si="202"/>
        <v>32.735923869944486</v>
      </c>
      <c r="AM1242" s="30">
        <f t="shared" si="203"/>
        <v>12</v>
      </c>
      <c r="AO1242" s="30">
        <f t="shared" si="204"/>
        <v>210063</v>
      </c>
      <c r="AP1242" s="30">
        <f t="shared" si="205"/>
        <v>8141</v>
      </c>
      <c r="AQ1242" s="30">
        <f t="shared" si="206"/>
        <v>3727</v>
      </c>
    </row>
    <row r="1243" spans="29:43" x14ac:dyDescent="0.15">
      <c r="AC1243" s="30">
        <v>23</v>
      </c>
      <c r="AD1243" s="30">
        <v>23</v>
      </c>
      <c r="AE1243" s="30">
        <v>3</v>
      </c>
      <c r="AF1243" s="30">
        <v>6</v>
      </c>
      <c r="AG1243" s="30">
        <f t="shared" si="198"/>
        <v>41370</v>
      </c>
      <c r="AH1243" s="30">
        <f t="shared" si="199"/>
        <v>13790</v>
      </c>
      <c r="AI1243" s="30">
        <f t="shared" si="200"/>
        <v>6895</v>
      </c>
      <c r="AK1243" s="30">
        <f t="shared" si="201"/>
        <v>20.874788830368676</v>
      </c>
      <c r="AL1243" s="30">
        <f t="shared" si="202"/>
        <v>33.202247191011239</v>
      </c>
      <c r="AM1243" s="30">
        <f t="shared" si="203"/>
        <v>12</v>
      </c>
      <c r="AO1243" s="30">
        <f t="shared" si="204"/>
        <v>210063</v>
      </c>
      <c r="AP1243" s="30">
        <f t="shared" si="205"/>
        <v>8141</v>
      </c>
      <c r="AQ1243" s="30">
        <f t="shared" si="206"/>
        <v>3727</v>
      </c>
    </row>
    <row r="1244" spans="29:43" x14ac:dyDescent="0.15">
      <c r="AC1244" s="30">
        <v>23</v>
      </c>
      <c r="AD1244" s="30">
        <v>23</v>
      </c>
      <c r="AE1244" s="30">
        <v>3</v>
      </c>
      <c r="AF1244" s="30">
        <v>7</v>
      </c>
      <c r="AG1244" s="30">
        <f t="shared" si="198"/>
        <v>41460</v>
      </c>
      <c r="AH1244" s="30">
        <f t="shared" si="199"/>
        <v>13820</v>
      </c>
      <c r="AI1244" s="30">
        <f t="shared" si="200"/>
        <v>6910</v>
      </c>
      <c r="AK1244" s="30">
        <f t="shared" si="201"/>
        <v>20.812741504012681</v>
      </c>
      <c r="AL1244" s="30">
        <f t="shared" si="202"/>
        <v>33.679935012185219</v>
      </c>
      <c r="AM1244" s="30">
        <f t="shared" si="203"/>
        <v>12</v>
      </c>
      <c r="AO1244" s="30">
        <f t="shared" si="204"/>
        <v>210063</v>
      </c>
      <c r="AP1244" s="30">
        <f t="shared" si="205"/>
        <v>8141</v>
      </c>
      <c r="AQ1244" s="30">
        <f t="shared" si="206"/>
        <v>3727</v>
      </c>
    </row>
    <row r="1245" spans="29:43" x14ac:dyDescent="0.15">
      <c r="AC1245" s="30">
        <v>23</v>
      </c>
      <c r="AD1245" s="30">
        <v>23</v>
      </c>
      <c r="AE1245" s="30">
        <v>3</v>
      </c>
      <c r="AF1245" s="30">
        <v>8</v>
      </c>
      <c r="AG1245" s="30">
        <f t="shared" si="198"/>
        <v>41550</v>
      </c>
      <c r="AH1245" s="30">
        <f t="shared" si="199"/>
        <v>13850</v>
      </c>
      <c r="AI1245" s="30">
        <f t="shared" si="200"/>
        <v>6925</v>
      </c>
      <c r="AK1245" s="30">
        <f t="shared" si="201"/>
        <v>20.751061938160625</v>
      </c>
      <c r="AL1245" s="30">
        <f t="shared" si="202"/>
        <v>34.169407894736842</v>
      </c>
      <c r="AM1245" s="30">
        <f t="shared" si="203"/>
        <v>12</v>
      </c>
      <c r="AO1245" s="30">
        <f t="shared" si="204"/>
        <v>210063</v>
      </c>
      <c r="AP1245" s="30">
        <f t="shared" si="205"/>
        <v>8141</v>
      </c>
      <c r="AQ1245" s="30">
        <f t="shared" si="206"/>
        <v>3727</v>
      </c>
    </row>
    <row r="1246" spans="29:43" x14ac:dyDescent="0.15">
      <c r="AC1246" s="30">
        <v>23</v>
      </c>
      <c r="AD1246" s="30">
        <v>23</v>
      </c>
      <c r="AE1246" s="30">
        <v>3</v>
      </c>
      <c r="AF1246" s="30">
        <v>9</v>
      </c>
      <c r="AG1246" s="30">
        <f t="shared" si="198"/>
        <v>41640</v>
      </c>
      <c r="AH1246" s="30">
        <f t="shared" si="199"/>
        <v>13880</v>
      </c>
      <c r="AI1246" s="30">
        <f t="shared" si="200"/>
        <v>6940</v>
      </c>
      <c r="AK1246" s="30">
        <f t="shared" si="201"/>
        <v>20.689746872845465</v>
      </c>
      <c r="AL1246" s="30">
        <f t="shared" si="202"/>
        <v>34.67110741049126</v>
      </c>
      <c r="AM1246" s="30">
        <f t="shared" si="203"/>
        <v>12</v>
      </c>
      <c r="AO1246" s="30">
        <f t="shared" si="204"/>
        <v>210063</v>
      </c>
      <c r="AP1246" s="30">
        <f t="shared" si="205"/>
        <v>8141</v>
      </c>
      <c r="AQ1246" s="30">
        <f t="shared" si="206"/>
        <v>3727</v>
      </c>
    </row>
    <row r="1247" spans="29:43" x14ac:dyDescent="0.15">
      <c r="AC1247" s="30">
        <v>23</v>
      </c>
      <c r="AD1247" s="30">
        <v>23</v>
      </c>
      <c r="AE1247" s="30">
        <v>3</v>
      </c>
      <c r="AF1247" s="30">
        <v>10</v>
      </c>
      <c r="AG1247" s="30">
        <f t="shared" si="198"/>
        <v>41730</v>
      </c>
      <c r="AH1247" s="30">
        <f t="shared" si="199"/>
        <v>13910</v>
      </c>
      <c r="AI1247" s="30">
        <f t="shared" si="200"/>
        <v>6955</v>
      </c>
      <c r="AK1247" s="30">
        <f t="shared" si="201"/>
        <v>20.628793086516744</v>
      </c>
      <c r="AL1247" s="30">
        <f t="shared" si="202"/>
        <v>35.18549747048904</v>
      </c>
      <c r="AM1247" s="30">
        <f t="shared" si="203"/>
        <v>12</v>
      </c>
      <c r="AO1247" s="30">
        <f t="shared" si="204"/>
        <v>210063</v>
      </c>
      <c r="AP1247" s="30">
        <f t="shared" si="205"/>
        <v>8141</v>
      </c>
      <c r="AQ1247" s="30">
        <f t="shared" si="206"/>
        <v>3727</v>
      </c>
    </row>
    <row r="1248" spans="29:43" x14ac:dyDescent="0.15">
      <c r="AC1248" s="30">
        <v>23</v>
      </c>
      <c r="AD1248" s="30">
        <v>23</v>
      </c>
      <c r="AE1248" s="30">
        <v>4</v>
      </c>
      <c r="AF1248" s="30">
        <v>0</v>
      </c>
      <c r="AG1248" s="30">
        <f t="shared" si="198"/>
        <v>50370</v>
      </c>
      <c r="AH1248" s="30">
        <f t="shared" si="199"/>
        <v>16790</v>
      </c>
      <c r="AI1248" s="30">
        <f t="shared" si="200"/>
        <v>8395</v>
      </c>
      <c r="AK1248" s="30">
        <f t="shared" si="201"/>
        <v>16.080762458853251</v>
      </c>
      <c r="AL1248" s="30">
        <f t="shared" si="202"/>
        <v>-198.30708661417322</v>
      </c>
      <c r="AM1248" s="30">
        <f t="shared" si="203"/>
        <v>12</v>
      </c>
      <c r="AO1248" s="30">
        <f t="shared" si="204"/>
        <v>210063</v>
      </c>
      <c r="AP1248" s="30">
        <f t="shared" si="205"/>
        <v>8141</v>
      </c>
      <c r="AQ1248" s="30">
        <f t="shared" si="206"/>
        <v>3727</v>
      </c>
    </row>
    <row r="1249" spans="29:43" x14ac:dyDescent="0.15">
      <c r="AC1249" s="30">
        <v>23</v>
      </c>
      <c r="AD1249" s="30">
        <v>23</v>
      </c>
      <c r="AE1249" s="30">
        <v>4</v>
      </c>
      <c r="AF1249" s="30">
        <v>1</v>
      </c>
      <c r="AG1249" s="30">
        <f t="shared" si="198"/>
        <v>50490</v>
      </c>
      <c r="AH1249" s="30">
        <f t="shared" si="199"/>
        <v>16830</v>
      </c>
      <c r="AI1249" s="30">
        <f t="shared" si="200"/>
        <v>8415</v>
      </c>
      <c r="AK1249" s="30">
        <f t="shared" si="201"/>
        <v>16.031672136152025</v>
      </c>
      <c r="AL1249" s="30">
        <f t="shared" si="202"/>
        <v>-184.27007299270073</v>
      </c>
      <c r="AM1249" s="30">
        <f t="shared" si="203"/>
        <v>12</v>
      </c>
      <c r="AO1249" s="30">
        <f t="shared" si="204"/>
        <v>210063</v>
      </c>
      <c r="AP1249" s="30">
        <f t="shared" si="205"/>
        <v>8141</v>
      </c>
      <c r="AQ1249" s="30">
        <f t="shared" si="206"/>
        <v>3727</v>
      </c>
    </row>
    <row r="1250" spans="29:43" x14ac:dyDescent="0.15">
      <c r="AC1250" s="30">
        <v>23</v>
      </c>
      <c r="AD1250" s="30">
        <v>23</v>
      </c>
      <c r="AE1250" s="30">
        <v>4</v>
      </c>
      <c r="AF1250" s="30">
        <v>2</v>
      </c>
      <c r="AG1250" s="30">
        <f t="shared" si="198"/>
        <v>50610</v>
      </c>
      <c r="AH1250" s="30">
        <f t="shared" si="199"/>
        <v>16870</v>
      </c>
      <c r="AI1250" s="30">
        <f t="shared" si="200"/>
        <v>8435</v>
      </c>
      <c r="AK1250" s="30">
        <f t="shared" si="201"/>
        <v>15.982880620862817</v>
      </c>
      <c r="AL1250" s="30">
        <f t="shared" si="202"/>
        <v>-172.14285714285714</v>
      </c>
      <c r="AM1250" s="30">
        <f t="shared" si="203"/>
        <v>12</v>
      </c>
      <c r="AO1250" s="30">
        <f t="shared" si="204"/>
        <v>210063</v>
      </c>
      <c r="AP1250" s="30">
        <f t="shared" si="205"/>
        <v>8141</v>
      </c>
      <c r="AQ1250" s="30">
        <f t="shared" si="206"/>
        <v>3727</v>
      </c>
    </row>
    <row r="1251" spans="29:43" x14ac:dyDescent="0.15">
      <c r="AC1251" s="30">
        <v>23</v>
      </c>
      <c r="AD1251" s="30">
        <v>23</v>
      </c>
      <c r="AE1251" s="30">
        <v>4</v>
      </c>
      <c r="AF1251" s="30">
        <v>3</v>
      </c>
      <c r="AG1251" s="30">
        <f t="shared" si="198"/>
        <v>50730</v>
      </c>
      <c r="AH1251" s="30">
        <f t="shared" si="199"/>
        <v>16910</v>
      </c>
      <c r="AI1251" s="30">
        <f t="shared" si="200"/>
        <v>8455</v>
      </c>
      <c r="AK1251" s="30">
        <f t="shared" si="201"/>
        <v>15.934385193051657</v>
      </c>
      <c r="AL1251" s="30">
        <f t="shared" si="202"/>
        <v>-161.56050955414014</v>
      </c>
      <c r="AM1251" s="30">
        <f t="shared" si="203"/>
        <v>12</v>
      </c>
      <c r="AO1251" s="30">
        <f t="shared" si="204"/>
        <v>210063</v>
      </c>
      <c r="AP1251" s="30">
        <f t="shared" si="205"/>
        <v>8141</v>
      </c>
      <c r="AQ1251" s="30">
        <f t="shared" si="206"/>
        <v>3727</v>
      </c>
    </row>
    <row r="1252" spans="29:43" x14ac:dyDescent="0.15">
      <c r="AC1252" s="30">
        <v>23</v>
      </c>
      <c r="AD1252" s="30">
        <v>23</v>
      </c>
      <c r="AE1252" s="30">
        <v>4</v>
      </c>
      <c r="AF1252" s="30">
        <v>4</v>
      </c>
      <c r="AG1252" s="30">
        <f t="shared" si="198"/>
        <v>50850</v>
      </c>
      <c r="AH1252" s="30">
        <f t="shared" si="199"/>
        <v>16950</v>
      </c>
      <c r="AI1252" s="30">
        <f t="shared" si="200"/>
        <v>8475</v>
      </c>
      <c r="AK1252" s="30">
        <f t="shared" si="201"/>
        <v>15.886183165696135</v>
      </c>
      <c r="AL1252" s="30">
        <f t="shared" si="202"/>
        <v>-152.24550898203591</v>
      </c>
      <c r="AM1252" s="30">
        <f t="shared" si="203"/>
        <v>12</v>
      </c>
      <c r="AO1252" s="30">
        <f t="shared" si="204"/>
        <v>210063</v>
      </c>
      <c r="AP1252" s="30">
        <f t="shared" si="205"/>
        <v>8141</v>
      </c>
      <c r="AQ1252" s="30">
        <f t="shared" si="206"/>
        <v>3727</v>
      </c>
    </row>
    <row r="1253" spans="29:43" x14ac:dyDescent="0.15">
      <c r="AC1253" s="30">
        <v>23</v>
      </c>
      <c r="AD1253" s="30">
        <v>23</v>
      </c>
      <c r="AE1253" s="30">
        <v>4</v>
      </c>
      <c r="AF1253" s="30">
        <v>5</v>
      </c>
      <c r="AG1253" s="30">
        <f t="shared" si="198"/>
        <v>50970</v>
      </c>
      <c r="AH1253" s="30">
        <f t="shared" si="199"/>
        <v>16990</v>
      </c>
      <c r="AI1253" s="30">
        <f t="shared" si="200"/>
        <v>8495</v>
      </c>
      <c r="AK1253" s="30">
        <f t="shared" si="201"/>
        <v>15.838271884189098</v>
      </c>
      <c r="AL1253" s="30">
        <f t="shared" si="202"/>
        <v>-143.98305084745763</v>
      </c>
      <c r="AM1253" s="30">
        <f t="shared" si="203"/>
        <v>12</v>
      </c>
      <c r="AO1253" s="30">
        <f t="shared" si="204"/>
        <v>210063</v>
      </c>
      <c r="AP1253" s="30">
        <f t="shared" si="205"/>
        <v>8141</v>
      </c>
      <c r="AQ1253" s="30">
        <f t="shared" si="206"/>
        <v>3727</v>
      </c>
    </row>
    <row r="1254" spans="29:43" x14ac:dyDescent="0.15">
      <c r="AC1254" s="30">
        <v>23</v>
      </c>
      <c r="AD1254" s="30">
        <v>23</v>
      </c>
      <c r="AE1254" s="30">
        <v>4</v>
      </c>
      <c r="AF1254" s="30">
        <v>6</v>
      </c>
      <c r="AG1254" s="30">
        <f t="shared" si="198"/>
        <v>51090</v>
      </c>
      <c r="AH1254" s="30">
        <f t="shared" si="199"/>
        <v>17030</v>
      </c>
      <c r="AI1254" s="30">
        <f t="shared" si="200"/>
        <v>8515</v>
      </c>
      <c r="AK1254" s="30">
        <f t="shared" si="201"/>
        <v>15.790648725851312</v>
      </c>
      <c r="AL1254" s="30">
        <f t="shared" si="202"/>
        <v>-136.6042780748663</v>
      </c>
      <c r="AM1254" s="30">
        <f t="shared" si="203"/>
        <v>12</v>
      </c>
      <c r="AO1254" s="30">
        <f t="shared" si="204"/>
        <v>210063</v>
      </c>
      <c r="AP1254" s="30">
        <f t="shared" si="205"/>
        <v>8141</v>
      </c>
      <c r="AQ1254" s="30">
        <f t="shared" si="206"/>
        <v>3727</v>
      </c>
    </row>
    <row r="1255" spans="29:43" x14ac:dyDescent="0.15">
      <c r="AC1255" s="30">
        <v>23</v>
      </c>
      <c r="AD1255" s="30">
        <v>23</v>
      </c>
      <c r="AE1255" s="30">
        <v>4</v>
      </c>
      <c r="AF1255" s="30">
        <v>7</v>
      </c>
      <c r="AG1255" s="30">
        <f t="shared" si="198"/>
        <v>51210</v>
      </c>
      <c r="AH1255" s="30">
        <f t="shared" si="199"/>
        <v>17070</v>
      </c>
      <c r="AI1255" s="30">
        <f t="shared" si="200"/>
        <v>8535</v>
      </c>
      <c r="AK1255" s="30">
        <f t="shared" si="201"/>
        <v>15.743311099452896</v>
      </c>
      <c r="AL1255" s="30">
        <f t="shared" si="202"/>
        <v>-129.9746192893401</v>
      </c>
      <c r="AM1255" s="30">
        <f t="shared" si="203"/>
        <v>12</v>
      </c>
      <c r="AO1255" s="30">
        <f t="shared" si="204"/>
        <v>210063</v>
      </c>
      <c r="AP1255" s="30">
        <f t="shared" si="205"/>
        <v>8141</v>
      </c>
      <c r="AQ1255" s="30">
        <f t="shared" si="206"/>
        <v>3727</v>
      </c>
    </row>
    <row r="1256" spans="29:43" x14ac:dyDescent="0.15">
      <c r="AC1256" s="30">
        <v>23</v>
      </c>
      <c r="AD1256" s="30">
        <v>23</v>
      </c>
      <c r="AE1256" s="30">
        <v>4</v>
      </c>
      <c r="AF1256" s="30">
        <v>8</v>
      </c>
      <c r="AG1256" s="30">
        <f t="shared" si="198"/>
        <v>51330</v>
      </c>
      <c r="AH1256" s="30">
        <f t="shared" si="199"/>
        <v>17110</v>
      </c>
      <c r="AI1256" s="30">
        <f t="shared" si="200"/>
        <v>8555</v>
      </c>
      <c r="AK1256" s="30">
        <f t="shared" si="201"/>
        <v>15.696256444743332</v>
      </c>
      <c r="AL1256" s="30">
        <f t="shared" si="202"/>
        <v>-123.98550724637681</v>
      </c>
      <c r="AM1256" s="30">
        <f t="shared" si="203"/>
        <v>12</v>
      </c>
      <c r="AO1256" s="30">
        <f t="shared" si="204"/>
        <v>210063</v>
      </c>
      <c r="AP1256" s="30">
        <f t="shared" si="205"/>
        <v>8141</v>
      </c>
      <c r="AQ1256" s="30">
        <f t="shared" si="206"/>
        <v>3727</v>
      </c>
    </row>
    <row r="1257" spans="29:43" x14ac:dyDescent="0.15">
      <c r="AC1257" s="30">
        <v>23</v>
      </c>
      <c r="AD1257" s="30">
        <v>23</v>
      </c>
      <c r="AE1257" s="30">
        <v>4</v>
      </c>
      <c r="AF1257" s="30">
        <v>9</v>
      </c>
      <c r="AG1257" s="30">
        <f t="shared" si="198"/>
        <v>51450</v>
      </c>
      <c r="AH1257" s="30">
        <f t="shared" si="199"/>
        <v>17150</v>
      </c>
      <c r="AI1257" s="30">
        <f t="shared" si="200"/>
        <v>8575</v>
      </c>
      <c r="AK1257" s="30">
        <f t="shared" si="201"/>
        <v>15.649482231989868</v>
      </c>
      <c r="AL1257" s="30">
        <f t="shared" si="202"/>
        <v>-118.54838709677419</v>
      </c>
      <c r="AM1257" s="30">
        <f t="shared" si="203"/>
        <v>12</v>
      </c>
      <c r="AO1257" s="30">
        <f t="shared" si="204"/>
        <v>210063</v>
      </c>
      <c r="AP1257" s="30">
        <f t="shared" si="205"/>
        <v>8141</v>
      </c>
      <c r="AQ1257" s="30">
        <f t="shared" si="206"/>
        <v>3727</v>
      </c>
    </row>
    <row r="1258" spans="29:43" x14ac:dyDescent="0.15">
      <c r="AC1258" s="30">
        <v>23</v>
      </c>
      <c r="AD1258" s="30">
        <v>23</v>
      </c>
      <c r="AE1258" s="30">
        <v>4</v>
      </c>
      <c r="AF1258" s="30">
        <v>10</v>
      </c>
      <c r="AG1258" s="30">
        <f t="shared" si="198"/>
        <v>51570</v>
      </c>
      <c r="AH1258" s="30">
        <f t="shared" si="199"/>
        <v>17190</v>
      </c>
      <c r="AI1258" s="30">
        <f t="shared" si="200"/>
        <v>8595</v>
      </c>
      <c r="AK1258" s="30">
        <f t="shared" si="201"/>
        <v>15.602985961524178</v>
      </c>
      <c r="AL1258" s="30">
        <f t="shared" si="202"/>
        <v>-113.59030837004406</v>
      </c>
      <c r="AM1258" s="30">
        <f t="shared" si="203"/>
        <v>12</v>
      </c>
      <c r="AO1258" s="30">
        <f t="shared" si="204"/>
        <v>210063</v>
      </c>
      <c r="AP1258" s="30">
        <f t="shared" si="205"/>
        <v>8141</v>
      </c>
      <c r="AQ1258" s="30">
        <f t="shared" si="206"/>
        <v>3727</v>
      </c>
    </row>
    <row r="1259" spans="29:43" x14ac:dyDescent="0.15">
      <c r="AC1259" s="30">
        <v>23</v>
      </c>
      <c r="AD1259" s="30">
        <v>23</v>
      </c>
      <c r="AE1259" s="30">
        <v>5</v>
      </c>
      <c r="AF1259" s="30">
        <v>0</v>
      </c>
      <c r="AG1259" s="30">
        <f t="shared" si="198"/>
        <v>59910</v>
      </c>
      <c r="AH1259" s="30">
        <f t="shared" si="199"/>
        <v>19970</v>
      </c>
      <c r="AI1259" s="30">
        <f t="shared" si="200"/>
        <v>9985</v>
      </c>
      <c r="AK1259" s="30">
        <f t="shared" si="201"/>
        <v>12.93252477990519</v>
      </c>
      <c r="AL1259" s="30">
        <f t="shared" si="202"/>
        <v>-32.489154013015181</v>
      </c>
      <c r="AM1259" s="30">
        <f t="shared" si="203"/>
        <v>12</v>
      </c>
      <c r="AO1259" s="30">
        <f t="shared" si="204"/>
        <v>210063</v>
      </c>
      <c r="AP1259" s="30">
        <f t="shared" si="205"/>
        <v>8141</v>
      </c>
      <c r="AQ1259" s="30">
        <f t="shared" si="206"/>
        <v>3727</v>
      </c>
    </row>
    <row r="1260" spans="29:43" x14ac:dyDescent="0.15">
      <c r="AC1260" s="30">
        <v>23</v>
      </c>
      <c r="AD1260" s="30">
        <v>23</v>
      </c>
      <c r="AE1260" s="30">
        <v>5</v>
      </c>
      <c r="AF1260" s="30">
        <v>1</v>
      </c>
      <c r="AG1260" s="30">
        <f t="shared" si="198"/>
        <v>60060</v>
      </c>
      <c r="AH1260" s="30">
        <f t="shared" si="199"/>
        <v>20020</v>
      </c>
      <c r="AI1260" s="30">
        <f t="shared" si="200"/>
        <v>10010</v>
      </c>
      <c r="AK1260" s="30">
        <f t="shared" si="201"/>
        <v>12.892837414840729</v>
      </c>
      <c r="AL1260" s="30">
        <f t="shared" si="202"/>
        <v>-32.134831460674157</v>
      </c>
      <c r="AM1260" s="30">
        <f t="shared" si="203"/>
        <v>12</v>
      </c>
      <c r="AO1260" s="30">
        <f t="shared" si="204"/>
        <v>210063</v>
      </c>
      <c r="AP1260" s="30">
        <f t="shared" si="205"/>
        <v>8141</v>
      </c>
      <c r="AQ1260" s="30">
        <f t="shared" si="206"/>
        <v>3727</v>
      </c>
    </row>
    <row r="1261" spans="29:43" x14ac:dyDescent="0.15">
      <c r="AC1261" s="30">
        <v>23</v>
      </c>
      <c r="AD1261" s="30">
        <v>23</v>
      </c>
      <c r="AE1261" s="30">
        <v>5</v>
      </c>
      <c r="AF1261" s="30">
        <v>2</v>
      </c>
      <c r="AG1261" s="30">
        <f t="shared" si="198"/>
        <v>60210</v>
      </c>
      <c r="AH1261" s="30">
        <f t="shared" si="199"/>
        <v>20070</v>
      </c>
      <c r="AI1261" s="30">
        <f t="shared" si="200"/>
        <v>10035</v>
      </c>
      <c r="AK1261" s="30">
        <f t="shared" si="201"/>
        <v>12.85339288992229</v>
      </c>
      <c r="AL1261" s="30">
        <f t="shared" si="202"/>
        <v>-31.789862724392819</v>
      </c>
      <c r="AM1261" s="30">
        <f t="shared" si="203"/>
        <v>12</v>
      </c>
      <c r="AO1261" s="30">
        <f t="shared" si="204"/>
        <v>210063</v>
      </c>
      <c r="AP1261" s="30">
        <f t="shared" si="205"/>
        <v>8141</v>
      </c>
      <c r="AQ1261" s="30">
        <f t="shared" si="206"/>
        <v>3727</v>
      </c>
    </row>
    <row r="1262" spans="29:43" x14ac:dyDescent="0.15">
      <c r="AC1262" s="30">
        <v>23</v>
      </c>
      <c r="AD1262" s="30">
        <v>23</v>
      </c>
      <c r="AE1262" s="30">
        <v>5</v>
      </c>
      <c r="AF1262" s="30">
        <v>3</v>
      </c>
      <c r="AG1262" s="30">
        <f t="shared" si="198"/>
        <v>60360</v>
      </c>
      <c r="AH1262" s="30">
        <f t="shared" si="199"/>
        <v>20120</v>
      </c>
      <c r="AI1262" s="30">
        <f t="shared" si="200"/>
        <v>10060</v>
      </c>
      <c r="AK1262" s="30">
        <f t="shared" si="201"/>
        <v>12.814188983102543</v>
      </c>
      <c r="AL1262" s="30">
        <f t="shared" si="202"/>
        <v>-31.453882230328297</v>
      </c>
      <c r="AM1262" s="30">
        <f t="shared" si="203"/>
        <v>12</v>
      </c>
      <c r="AO1262" s="30">
        <f t="shared" si="204"/>
        <v>210063</v>
      </c>
      <c r="AP1262" s="30">
        <f t="shared" si="205"/>
        <v>8141</v>
      </c>
      <c r="AQ1262" s="30">
        <f t="shared" si="206"/>
        <v>3727</v>
      </c>
    </row>
    <row r="1263" spans="29:43" x14ac:dyDescent="0.15">
      <c r="AC1263" s="30">
        <v>23</v>
      </c>
      <c r="AD1263" s="30">
        <v>23</v>
      </c>
      <c r="AE1263" s="30">
        <v>5</v>
      </c>
      <c r="AF1263" s="30">
        <v>4</v>
      </c>
      <c r="AG1263" s="30">
        <f t="shared" si="198"/>
        <v>60510</v>
      </c>
      <c r="AH1263" s="30">
        <f t="shared" si="199"/>
        <v>20170</v>
      </c>
      <c r="AI1263" s="30">
        <f t="shared" si="200"/>
        <v>10085</v>
      </c>
      <c r="AK1263" s="30">
        <f t="shared" si="201"/>
        <v>12.775223499361431</v>
      </c>
      <c r="AL1263" s="30">
        <f t="shared" si="202"/>
        <v>-31.126543209876544</v>
      </c>
      <c r="AM1263" s="30">
        <f t="shared" si="203"/>
        <v>12</v>
      </c>
      <c r="AO1263" s="30">
        <f t="shared" si="204"/>
        <v>210063</v>
      </c>
      <c r="AP1263" s="30">
        <f t="shared" si="205"/>
        <v>8141</v>
      </c>
      <c r="AQ1263" s="30">
        <f t="shared" si="206"/>
        <v>3727</v>
      </c>
    </row>
    <row r="1264" spans="29:43" x14ac:dyDescent="0.15">
      <c r="AC1264" s="30">
        <v>23</v>
      </c>
      <c r="AD1264" s="30">
        <v>23</v>
      </c>
      <c r="AE1264" s="30">
        <v>5</v>
      </c>
      <c r="AF1264" s="30">
        <v>5</v>
      </c>
      <c r="AG1264" s="30">
        <f t="shared" si="198"/>
        <v>60660</v>
      </c>
      <c r="AH1264" s="30">
        <f t="shared" si="199"/>
        <v>20220</v>
      </c>
      <c r="AI1264" s="30">
        <f t="shared" si="200"/>
        <v>10110</v>
      </c>
      <c r="AK1264" s="30">
        <f t="shared" si="201"/>
        <v>12.73649427029649</v>
      </c>
      <c r="AL1264" s="30">
        <f t="shared" si="202"/>
        <v>-30.807516505840528</v>
      </c>
      <c r="AM1264" s="30">
        <f t="shared" si="203"/>
        <v>12</v>
      </c>
      <c r="AO1264" s="30">
        <f t="shared" si="204"/>
        <v>210063</v>
      </c>
      <c r="AP1264" s="30">
        <f t="shared" si="205"/>
        <v>8141</v>
      </c>
      <c r="AQ1264" s="30">
        <f t="shared" si="206"/>
        <v>3727</v>
      </c>
    </row>
    <row r="1265" spans="29:43" x14ac:dyDescent="0.15">
      <c r="AC1265" s="30">
        <v>23</v>
      </c>
      <c r="AD1265" s="30">
        <v>23</v>
      </c>
      <c r="AE1265" s="30">
        <v>5</v>
      </c>
      <c r="AF1265" s="30">
        <v>6</v>
      </c>
      <c r="AG1265" s="30">
        <f t="shared" si="198"/>
        <v>60810</v>
      </c>
      <c r="AH1265" s="30">
        <f t="shared" si="199"/>
        <v>20270</v>
      </c>
      <c r="AI1265" s="30">
        <f t="shared" si="200"/>
        <v>10135</v>
      </c>
      <c r="AK1265" s="30">
        <f t="shared" si="201"/>
        <v>12.697999153720607</v>
      </c>
      <c r="AL1265" s="30">
        <f t="shared" si="202"/>
        <v>-30.496489468405215</v>
      </c>
      <c r="AM1265" s="30">
        <f t="shared" si="203"/>
        <v>12</v>
      </c>
      <c r="AO1265" s="30">
        <f t="shared" si="204"/>
        <v>210063</v>
      </c>
      <c r="AP1265" s="30">
        <f t="shared" si="205"/>
        <v>8141</v>
      </c>
      <c r="AQ1265" s="30">
        <f t="shared" si="206"/>
        <v>3727</v>
      </c>
    </row>
    <row r="1266" spans="29:43" x14ac:dyDescent="0.15">
      <c r="AC1266" s="30">
        <v>23</v>
      </c>
      <c r="AD1266" s="30">
        <v>23</v>
      </c>
      <c r="AE1266" s="30">
        <v>5</v>
      </c>
      <c r="AF1266" s="30">
        <v>7</v>
      </c>
      <c r="AG1266" s="30">
        <f t="shared" si="198"/>
        <v>60960</v>
      </c>
      <c r="AH1266" s="30">
        <f t="shared" si="199"/>
        <v>20320</v>
      </c>
      <c r="AI1266" s="30">
        <f t="shared" si="200"/>
        <v>10160</v>
      </c>
      <c r="AK1266" s="30">
        <f t="shared" si="201"/>
        <v>12.659736033267039</v>
      </c>
      <c r="AL1266" s="30">
        <f t="shared" si="202"/>
        <v>-30.193164933135215</v>
      </c>
      <c r="AM1266" s="30">
        <f t="shared" si="203"/>
        <v>12</v>
      </c>
      <c r="AO1266" s="30">
        <f t="shared" si="204"/>
        <v>210063</v>
      </c>
      <c r="AP1266" s="30">
        <f t="shared" si="205"/>
        <v>8141</v>
      </c>
      <c r="AQ1266" s="30">
        <f t="shared" si="206"/>
        <v>3727</v>
      </c>
    </row>
    <row r="1267" spans="29:43" x14ac:dyDescent="0.15">
      <c r="AC1267" s="30">
        <v>23</v>
      </c>
      <c r="AD1267" s="30">
        <v>23</v>
      </c>
      <c r="AE1267" s="30">
        <v>5</v>
      </c>
      <c r="AF1267" s="30">
        <v>8</v>
      </c>
      <c r="AG1267" s="30">
        <f t="shared" si="198"/>
        <v>61110</v>
      </c>
      <c r="AH1267" s="30">
        <f t="shared" si="199"/>
        <v>20370</v>
      </c>
      <c r="AI1267" s="30">
        <f t="shared" si="200"/>
        <v>10185</v>
      </c>
      <c r="AK1267" s="30">
        <f t="shared" si="201"/>
        <v>12.621702818001562</v>
      </c>
      <c r="AL1267" s="30">
        <f t="shared" si="202"/>
        <v>-29.897260273972602</v>
      </c>
      <c r="AM1267" s="30">
        <f t="shared" si="203"/>
        <v>12</v>
      </c>
      <c r="AO1267" s="30">
        <f t="shared" si="204"/>
        <v>210063</v>
      </c>
      <c r="AP1267" s="30">
        <f t="shared" si="205"/>
        <v>8141</v>
      </c>
      <c r="AQ1267" s="30">
        <f t="shared" si="206"/>
        <v>3727</v>
      </c>
    </row>
    <row r="1268" spans="29:43" x14ac:dyDescent="0.15">
      <c r="AC1268" s="30">
        <v>23</v>
      </c>
      <c r="AD1268" s="30">
        <v>23</v>
      </c>
      <c r="AE1268" s="30">
        <v>5</v>
      </c>
      <c r="AF1268" s="30">
        <v>9</v>
      </c>
      <c r="AG1268" s="30">
        <f t="shared" si="198"/>
        <v>61260</v>
      </c>
      <c r="AH1268" s="30">
        <f t="shared" si="199"/>
        <v>20420</v>
      </c>
      <c r="AI1268" s="30">
        <f t="shared" si="200"/>
        <v>10210</v>
      </c>
      <c r="AK1268" s="30">
        <f t="shared" si="201"/>
        <v>12.583897442041573</v>
      </c>
      <c r="AL1268" s="30">
        <f t="shared" si="202"/>
        <v>-29.608506524891251</v>
      </c>
      <c r="AM1268" s="30">
        <f t="shared" si="203"/>
        <v>12</v>
      </c>
      <c r="AO1268" s="30">
        <f t="shared" si="204"/>
        <v>210063</v>
      </c>
      <c r="AP1268" s="30">
        <f t="shared" si="205"/>
        <v>8141</v>
      </c>
      <c r="AQ1268" s="30">
        <f t="shared" si="206"/>
        <v>3727</v>
      </c>
    </row>
    <row r="1269" spans="29:43" x14ac:dyDescent="0.15">
      <c r="AC1269" s="30">
        <v>23</v>
      </c>
      <c r="AD1269" s="30">
        <v>23</v>
      </c>
      <c r="AE1269" s="30">
        <v>5</v>
      </c>
      <c r="AF1269" s="30">
        <v>10</v>
      </c>
      <c r="AG1269" s="30">
        <f t="shared" si="198"/>
        <v>61410</v>
      </c>
      <c r="AH1269" s="30">
        <f t="shared" si="199"/>
        <v>20470</v>
      </c>
      <c r="AI1269" s="30">
        <f t="shared" si="200"/>
        <v>10235</v>
      </c>
      <c r="AK1269" s="30">
        <f t="shared" si="201"/>
        <v>12.546317864182047</v>
      </c>
      <c r="AL1269" s="30">
        <f t="shared" si="202"/>
        <v>-29.326647564469916</v>
      </c>
      <c r="AM1269" s="30">
        <f t="shared" si="203"/>
        <v>12</v>
      </c>
      <c r="AO1269" s="30">
        <f t="shared" si="204"/>
        <v>210063</v>
      </c>
      <c r="AP1269" s="30">
        <f t="shared" si="205"/>
        <v>8141</v>
      </c>
      <c r="AQ1269" s="30">
        <f t="shared" si="206"/>
        <v>3727</v>
      </c>
    </row>
    <row r="1270" spans="29:43" x14ac:dyDescent="0.15">
      <c r="AC1270" s="30">
        <v>24</v>
      </c>
      <c r="AD1270" s="30">
        <v>24</v>
      </c>
      <c r="AE1270" s="30">
        <v>1</v>
      </c>
      <c r="AF1270" s="30">
        <v>0</v>
      </c>
      <c r="AG1270" s="30">
        <f t="shared" si="198"/>
        <v>22350</v>
      </c>
      <c r="AH1270" s="30">
        <f t="shared" si="199"/>
        <v>7450</v>
      </c>
      <c r="AI1270" s="30">
        <f t="shared" si="200"/>
        <v>3725</v>
      </c>
      <c r="AK1270" s="30">
        <f t="shared" si="201"/>
        <v>56.423045930701051</v>
      </c>
      <c r="AL1270" s="30">
        <f t="shared" si="202"/>
        <v>5.0611413043478262</v>
      </c>
      <c r="AM1270" s="30">
        <f t="shared" si="203"/>
        <v>12</v>
      </c>
      <c r="AO1270" s="30">
        <f t="shared" si="204"/>
        <v>210063</v>
      </c>
      <c r="AP1270" s="30">
        <f t="shared" si="205"/>
        <v>8141</v>
      </c>
      <c r="AQ1270" s="30">
        <f t="shared" si="206"/>
        <v>3727</v>
      </c>
    </row>
    <row r="1271" spans="29:43" x14ac:dyDescent="0.15">
      <c r="AC1271" s="30">
        <v>24</v>
      </c>
      <c r="AD1271" s="30">
        <v>24</v>
      </c>
      <c r="AE1271" s="30">
        <v>1</v>
      </c>
      <c r="AF1271" s="30">
        <v>1</v>
      </c>
      <c r="AG1271" s="30">
        <f t="shared" si="198"/>
        <v>22380</v>
      </c>
      <c r="AH1271" s="30">
        <f t="shared" si="199"/>
        <v>7460</v>
      </c>
      <c r="AI1271" s="30">
        <f t="shared" si="200"/>
        <v>3730</v>
      </c>
      <c r="AK1271" s="30">
        <f t="shared" si="201"/>
        <v>56.271899276721136</v>
      </c>
      <c r="AL1271" s="30">
        <f t="shared" si="202"/>
        <v>5.0736794377692132</v>
      </c>
      <c r="AM1271" s="30">
        <f t="shared" si="203"/>
        <v>12</v>
      </c>
      <c r="AO1271" s="30">
        <f t="shared" si="204"/>
        <v>210063</v>
      </c>
      <c r="AP1271" s="30">
        <f t="shared" si="205"/>
        <v>8141</v>
      </c>
      <c r="AQ1271" s="30">
        <f t="shared" si="206"/>
        <v>3727</v>
      </c>
    </row>
    <row r="1272" spans="29:43" x14ac:dyDescent="0.15">
      <c r="AC1272" s="30">
        <v>24</v>
      </c>
      <c r="AD1272" s="30">
        <v>24</v>
      </c>
      <c r="AE1272" s="30">
        <v>1</v>
      </c>
      <c r="AF1272" s="30">
        <v>2</v>
      </c>
      <c r="AG1272" s="30">
        <f t="shared" si="198"/>
        <v>22410</v>
      </c>
      <c r="AH1272" s="30">
        <f t="shared" si="199"/>
        <v>7470</v>
      </c>
      <c r="AI1272" s="30">
        <f t="shared" si="200"/>
        <v>3735</v>
      </c>
      <c r="AK1272" s="30">
        <f t="shared" si="201"/>
        <v>56.121560245792146</v>
      </c>
      <c r="AL1272" s="30">
        <f t="shared" si="202"/>
        <v>5.0862460281434405</v>
      </c>
      <c r="AM1272" s="30">
        <f t="shared" si="203"/>
        <v>12</v>
      </c>
      <c r="AO1272" s="30">
        <f t="shared" si="204"/>
        <v>210063</v>
      </c>
      <c r="AP1272" s="30">
        <f t="shared" si="205"/>
        <v>8141</v>
      </c>
      <c r="AQ1272" s="30">
        <f t="shared" si="206"/>
        <v>3727</v>
      </c>
    </row>
    <row r="1273" spans="29:43" x14ac:dyDescent="0.15">
      <c r="AC1273" s="30">
        <v>24</v>
      </c>
      <c r="AD1273" s="30">
        <v>24</v>
      </c>
      <c r="AE1273" s="30">
        <v>1</v>
      </c>
      <c r="AF1273" s="30">
        <v>3</v>
      </c>
      <c r="AG1273" s="30">
        <f t="shared" si="198"/>
        <v>22440</v>
      </c>
      <c r="AH1273" s="30">
        <f t="shared" si="199"/>
        <v>7480</v>
      </c>
      <c r="AI1273" s="30">
        <f t="shared" si="200"/>
        <v>3740</v>
      </c>
      <c r="AK1273" s="30">
        <f t="shared" si="201"/>
        <v>55.972022382094323</v>
      </c>
      <c r="AL1273" s="30">
        <f t="shared" si="202"/>
        <v>5.098841172460804</v>
      </c>
      <c r="AM1273" s="30">
        <f t="shared" si="203"/>
        <v>12</v>
      </c>
      <c r="AO1273" s="30">
        <f t="shared" si="204"/>
        <v>210063</v>
      </c>
      <c r="AP1273" s="30">
        <f t="shared" si="205"/>
        <v>8141</v>
      </c>
      <c r="AQ1273" s="30">
        <f t="shared" si="206"/>
        <v>3727</v>
      </c>
    </row>
    <row r="1274" spans="29:43" x14ac:dyDescent="0.15">
      <c r="AC1274" s="30">
        <v>24</v>
      </c>
      <c r="AD1274" s="30">
        <v>24</v>
      </c>
      <c r="AE1274" s="30">
        <v>1</v>
      </c>
      <c r="AF1274" s="30">
        <v>4</v>
      </c>
      <c r="AG1274" s="30">
        <f t="shared" si="198"/>
        <v>22470</v>
      </c>
      <c r="AH1274" s="30">
        <f t="shared" si="199"/>
        <v>7490</v>
      </c>
      <c r="AI1274" s="30">
        <f t="shared" si="200"/>
        <v>3745</v>
      </c>
      <c r="AK1274" s="30">
        <f t="shared" si="201"/>
        <v>55.823279298432105</v>
      </c>
      <c r="AL1274" s="30">
        <f t="shared" si="202"/>
        <v>5.1114649681528661</v>
      </c>
      <c r="AM1274" s="30">
        <f t="shared" si="203"/>
        <v>12</v>
      </c>
      <c r="AO1274" s="30">
        <f t="shared" si="204"/>
        <v>210063</v>
      </c>
      <c r="AP1274" s="30">
        <f t="shared" si="205"/>
        <v>8141</v>
      </c>
      <c r="AQ1274" s="30">
        <f t="shared" si="206"/>
        <v>3727</v>
      </c>
    </row>
    <row r="1275" spans="29:43" x14ac:dyDescent="0.15">
      <c r="AC1275" s="30">
        <v>24</v>
      </c>
      <c r="AD1275" s="30">
        <v>24</v>
      </c>
      <c r="AE1275" s="30">
        <v>1</v>
      </c>
      <c r="AF1275" s="30">
        <v>5</v>
      </c>
      <c r="AG1275" s="30">
        <f t="shared" si="198"/>
        <v>22500</v>
      </c>
      <c r="AH1275" s="30">
        <f t="shared" si="199"/>
        <v>7500</v>
      </c>
      <c r="AI1275" s="30">
        <f t="shared" si="200"/>
        <v>3750</v>
      </c>
      <c r="AK1275" s="30">
        <f t="shared" si="201"/>
        <v>55.675324675324674</v>
      </c>
      <c r="AL1275" s="30">
        <f t="shared" si="202"/>
        <v>5.1241175130949665</v>
      </c>
      <c r="AM1275" s="30">
        <f t="shared" si="203"/>
        <v>12</v>
      </c>
      <c r="AO1275" s="30">
        <f t="shared" si="204"/>
        <v>210063</v>
      </c>
      <c r="AP1275" s="30">
        <f t="shared" si="205"/>
        <v>8141</v>
      </c>
      <c r="AQ1275" s="30">
        <f t="shared" si="206"/>
        <v>3727</v>
      </c>
    </row>
    <row r="1276" spans="29:43" x14ac:dyDescent="0.15">
      <c r="AC1276" s="30">
        <v>24</v>
      </c>
      <c r="AD1276" s="30">
        <v>24</v>
      </c>
      <c r="AE1276" s="30">
        <v>1</v>
      </c>
      <c r="AF1276" s="30">
        <v>6</v>
      </c>
      <c r="AG1276" s="30">
        <f t="shared" si="198"/>
        <v>22530</v>
      </c>
      <c r="AH1276" s="30">
        <f t="shared" si="199"/>
        <v>7510</v>
      </c>
      <c r="AI1276" s="30">
        <f t="shared" si="200"/>
        <v>3755</v>
      </c>
      <c r="AK1276" s="30">
        <f t="shared" si="201"/>
        <v>55.528152260111021</v>
      </c>
      <c r="AL1276" s="30">
        <f t="shared" si="202"/>
        <v>5.1367989056087549</v>
      </c>
      <c r="AM1276" s="30">
        <f t="shared" si="203"/>
        <v>12</v>
      </c>
      <c r="AO1276" s="30">
        <f t="shared" si="204"/>
        <v>210063</v>
      </c>
      <c r="AP1276" s="30">
        <f t="shared" si="205"/>
        <v>8141</v>
      </c>
      <c r="AQ1276" s="30">
        <f t="shared" si="206"/>
        <v>3727</v>
      </c>
    </row>
    <row r="1277" spans="29:43" x14ac:dyDescent="0.15">
      <c r="AC1277" s="30">
        <v>24</v>
      </c>
      <c r="AD1277" s="30">
        <v>24</v>
      </c>
      <c r="AE1277" s="30">
        <v>1</v>
      </c>
      <c r="AF1277" s="30">
        <v>7</v>
      </c>
      <c r="AG1277" s="30">
        <f t="shared" si="198"/>
        <v>22560</v>
      </c>
      <c r="AH1277" s="30">
        <f t="shared" si="199"/>
        <v>7520</v>
      </c>
      <c r="AI1277" s="30">
        <f t="shared" si="200"/>
        <v>3760</v>
      </c>
      <c r="AK1277" s="30">
        <f t="shared" si="201"/>
        <v>55.381755866069078</v>
      </c>
      <c r="AL1277" s="30">
        <f t="shared" si="202"/>
        <v>5.1495092444647339</v>
      </c>
      <c r="AM1277" s="30">
        <f t="shared" si="203"/>
        <v>12</v>
      </c>
      <c r="AO1277" s="30">
        <f t="shared" si="204"/>
        <v>210063</v>
      </c>
      <c r="AP1277" s="30">
        <f t="shared" si="205"/>
        <v>8141</v>
      </c>
      <c r="AQ1277" s="30">
        <f t="shared" si="206"/>
        <v>3727</v>
      </c>
    </row>
    <row r="1278" spans="29:43" x14ac:dyDescent="0.15">
      <c r="AC1278" s="30">
        <v>24</v>
      </c>
      <c r="AD1278" s="30">
        <v>24</v>
      </c>
      <c r="AE1278" s="30">
        <v>1</v>
      </c>
      <c r="AF1278" s="30">
        <v>8</v>
      </c>
      <c r="AG1278" s="30">
        <f t="shared" si="198"/>
        <v>22590</v>
      </c>
      <c r="AH1278" s="30">
        <f t="shared" si="199"/>
        <v>7530</v>
      </c>
      <c r="AI1278" s="30">
        <f t="shared" si="200"/>
        <v>3765</v>
      </c>
      <c r="AK1278" s="30">
        <f t="shared" si="201"/>
        <v>55.236129371548778</v>
      </c>
      <c r="AL1278" s="30">
        <f t="shared" si="202"/>
        <v>5.1622486288848259</v>
      </c>
      <c r="AM1278" s="30">
        <f t="shared" si="203"/>
        <v>12</v>
      </c>
      <c r="AO1278" s="30">
        <f t="shared" si="204"/>
        <v>210063</v>
      </c>
      <c r="AP1278" s="30">
        <f t="shared" si="205"/>
        <v>8141</v>
      </c>
      <c r="AQ1278" s="30">
        <f t="shared" si="206"/>
        <v>3727</v>
      </c>
    </row>
    <row r="1279" spans="29:43" x14ac:dyDescent="0.15">
      <c r="AC1279" s="30">
        <v>24</v>
      </c>
      <c r="AD1279" s="30">
        <v>24</v>
      </c>
      <c r="AE1279" s="30">
        <v>1</v>
      </c>
      <c r="AF1279" s="30">
        <v>9</v>
      </c>
      <c r="AG1279" s="30">
        <f t="shared" si="198"/>
        <v>22620</v>
      </c>
      <c r="AH1279" s="30">
        <f t="shared" si="199"/>
        <v>7540</v>
      </c>
      <c r="AI1279" s="30">
        <f t="shared" si="200"/>
        <v>3770</v>
      </c>
      <c r="AK1279" s="30">
        <f t="shared" si="201"/>
        <v>55.091266719118806</v>
      </c>
      <c r="AL1279" s="30">
        <f t="shared" si="202"/>
        <v>5.1750171585449554</v>
      </c>
      <c r="AM1279" s="30">
        <f t="shared" si="203"/>
        <v>12</v>
      </c>
      <c r="AO1279" s="30">
        <f t="shared" si="204"/>
        <v>210063</v>
      </c>
      <c r="AP1279" s="30">
        <f t="shared" si="205"/>
        <v>8141</v>
      </c>
      <c r="AQ1279" s="30">
        <f t="shared" si="206"/>
        <v>3727</v>
      </c>
    </row>
    <row r="1280" spans="29:43" x14ac:dyDescent="0.15">
      <c r="AC1280" s="30">
        <v>24</v>
      </c>
      <c r="AD1280" s="30">
        <v>24</v>
      </c>
      <c r="AE1280" s="30">
        <v>1</v>
      </c>
      <c r="AF1280" s="30">
        <v>10</v>
      </c>
      <c r="AG1280" s="30">
        <f t="shared" si="198"/>
        <v>22650</v>
      </c>
      <c r="AH1280" s="30">
        <f t="shared" si="199"/>
        <v>7550</v>
      </c>
      <c r="AI1280" s="30">
        <f t="shared" si="200"/>
        <v>3775</v>
      </c>
      <c r="AK1280" s="30">
        <f t="shared" si="201"/>
        <v>54.947161914726657</v>
      </c>
      <c r="AL1280" s="30">
        <f t="shared" si="202"/>
        <v>5.1878149335776458</v>
      </c>
      <c r="AM1280" s="30">
        <f t="shared" si="203"/>
        <v>12</v>
      </c>
      <c r="AO1280" s="30">
        <f t="shared" si="204"/>
        <v>210063</v>
      </c>
      <c r="AP1280" s="30">
        <f t="shared" si="205"/>
        <v>8141</v>
      </c>
      <c r="AQ1280" s="30">
        <f t="shared" si="206"/>
        <v>3727</v>
      </c>
    </row>
    <row r="1281" spans="29:43" x14ac:dyDescent="0.15">
      <c r="AC1281" s="30">
        <v>24</v>
      </c>
      <c r="AD1281" s="30">
        <v>24</v>
      </c>
      <c r="AE1281" s="30">
        <v>2</v>
      </c>
      <c r="AF1281" s="30">
        <v>0</v>
      </c>
      <c r="AG1281" s="30">
        <f t="shared" si="198"/>
        <v>32310</v>
      </c>
      <c r="AH1281" s="30">
        <f t="shared" si="199"/>
        <v>10770</v>
      </c>
      <c r="AI1281" s="30">
        <f t="shared" si="200"/>
        <v>5385</v>
      </c>
      <c r="AK1281" s="30">
        <f t="shared" si="201"/>
        <v>29.825784466846514</v>
      </c>
      <c r="AL1281" s="30">
        <f t="shared" si="202"/>
        <v>11.723512336719883</v>
      </c>
      <c r="AM1281" s="30">
        <f t="shared" si="203"/>
        <v>12</v>
      </c>
      <c r="AO1281" s="30">
        <f t="shared" si="204"/>
        <v>210063</v>
      </c>
      <c r="AP1281" s="30">
        <f t="shared" si="205"/>
        <v>8141</v>
      </c>
      <c r="AQ1281" s="30">
        <f t="shared" si="206"/>
        <v>3727</v>
      </c>
    </row>
    <row r="1282" spans="29:43" x14ac:dyDescent="0.15">
      <c r="AC1282" s="30">
        <v>24</v>
      </c>
      <c r="AD1282" s="30">
        <v>24</v>
      </c>
      <c r="AE1282" s="30">
        <v>2</v>
      </c>
      <c r="AF1282" s="30">
        <v>1</v>
      </c>
      <c r="AG1282" s="30">
        <f t="shared" si="198"/>
        <v>32370</v>
      </c>
      <c r="AH1282" s="30">
        <f t="shared" si="199"/>
        <v>10790</v>
      </c>
      <c r="AI1282" s="30">
        <f t="shared" si="200"/>
        <v>5395</v>
      </c>
      <c r="AK1282" s="30">
        <f t="shared" si="201"/>
        <v>29.741328047571852</v>
      </c>
      <c r="AL1282" s="30">
        <f t="shared" si="202"/>
        <v>11.788055353241077</v>
      </c>
      <c r="AM1282" s="30">
        <f t="shared" si="203"/>
        <v>12</v>
      </c>
      <c r="AO1282" s="30">
        <f t="shared" si="204"/>
        <v>210063</v>
      </c>
      <c r="AP1282" s="30">
        <f t="shared" si="205"/>
        <v>8141</v>
      </c>
      <c r="AQ1282" s="30">
        <f t="shared" si="206"/>
        <v>3727</v>
      </c>
    </row>
    <row r="1283" spans="29:43" x14ac:dyDescent="0.15">
      <c r="AC1283" s="30">
        <v>24</v>
      </c>
      <c r="AD1283" s="30">
        <v>24</v>
      </c>
      <c r="AE1283" s="30">
        <v>2</v>
      </c>
      <c r="AF1283" s="30">
        <v>2</v>
      </c>
      <c r="AG1283" s="30">
        <f t="shared" si="198"/>
        <v>32430</v>
      </c>
      <c r="AH1283" s="30">
        <f t="shared" si="199"/>
        <v>10810</v>
      </c>
      <c r="AI1283" s="30">
        <f t="shared" si="200"/>
        <v>5405</v>
      </c>
      <c r="AK1283" s="30">
        <f t="shared" si="201"/>
        <v>29.657348581109698</v>
      </c>
      <c r="AL1283" s="30">
        <f t="shared" si="202"/>
        <v>11.853070175438596</v>
      </c>
      <c r="AM1283" s="30">
        <f t="shared" si="203"/>
        <v>12</v>
      </c>
      <c r="AO1283" s="30">
        <f t="shared" si="204"/>
        <v>210063</v>
      </c>
      <c r="AP1283" s="30">
        <f t="shared" si="205"/>
        <v>8141</v>
      </c>
      <c r="AQ1283" s="30">
        <f t="shared" si="206"/>
        <v>3727</v>
      </c>
    </row>
    <row r="1284" spans="29:43" x14ac:dyDescent="0.15">
      <c r="AC1284" s="30">
        <v>24</v>
      </c>
      <c r="AD1284" s="30">
        <v>24</v>
      </c>
      <c r="AE1284" s="30">
        <v>2</v>
      </c>
      <c r="AF1284" s="30">
        <v>3</v>
      </c>
      <c r="AG1284" s="30">
        <f t="shared" si="198"/>
        <v>32490</v>
      </c>
      <c r="AH1284" s="30">
        <f t="shared" si="199"/>
        <v>10830</v>
      </c>
      <c r="AI1284" s="30">
        <f t="shared" si="200"/>
        <v>5415</v>
      </c>
      <c r="AK1284" s="30">
        <f t="shared" si="201"/>
        <v>29.573842038575251</v>
      </c>
      <c r="AL1284" s="30">
        <f t="shared" si="202"/>
        <v>11.918561995597946</v>
      </c>
      <c r="AM1284" s="30">
        <f t="shared" si="203"/>
        <v>12</v>
      </c>
      <c r="AO1284" s="30">
        <f t="shared" si="204"/>
        <v>210063</v>
      </c>
      <c r="AP1284" s="30">
        <f t="shared" si="205"/>
        <v>8141</v>
      </c>
      <c r="AQ1284" s="30">
        <f t="shared" si="206"/>
        <v>3727</v>
      </c>
    </row>
    <row r="1285" spans="29:43" x14ac:dyDescent="0.15">
      <c r="AC1285" s="30">
        <v>24</v>
      </c>
      <c r="AD1285" s="30">
        <v>24</v>
      </c>
      <c r="AE1285" s="30">
        <v>2</v>
      </c>
      <c r="AF1285" s="30">
        <v>4</v>
      </c>
      <c r="AG1285" s="30">
        <f t="shared" si="198"/>
        <v>32550</v>
      </c>
      <c r="AH1285" s="30">
        <f t="shared" si="199"/>
        <v>10850</v>
      </c>
      <c r="AI1285" s="30">
        <f t="shared" si="200"/>
        <v>5425</v>
      </c>
      <c r="AK1285" s="30">
        <f t="shared" si="201"/>
        <v>29.490804436333004</v>
      </c>
      <c r="AL1285" s="30">
        <f t="shared" si="202"/>
        <v>11.984536082474227</v>
      </c>
      <c r="AM1285" s="30">
        <f t="shared" si="203"/>
        <v>12</v>
      </c>
      <c r="AO1285" s="30">
        <f t="shared" si="204"/>
        <v>210063</v>
      </c>
      <c r="AP1285" s="30">
        <f t="shared" si="205"/>
        <v>8141</v>
      </c>
      <c r="AQ1285" s="30">
        <f t="shared" si="206"/>
        <v>3727</v>
      </c>
    </row>
    <row r="1286" spans="29:43" x14ac:dyDescent="0.15">
      <c r="AC1286" s="30">
        <v>24</v>
      </c>
      <c r="AD1286" s="30">
        <v>24</v>
      </c>
      <c r="AE1286" s="30">
        <v>2</v>
      </c>
      <c r="AF1286" s="30">
        <v>5</v>
      </c>
      <c r="AG1286" s="30">
        <f t="shared" ref="AG1286:AG1349" si="207">1020+180*AC1286+7050+AE1286*(AD1286*420-120)+AE1286*AF1286*30</f>
        <v>32610</v>
      </c>
      <c r="AH1286" s="30">
        <f t="shared" ref="AH1286:AH1349" si="208">340+60*AC1286+2350+AE1286*(AD1286*140-40)+AE1286*AF1286*10</f>
        <v>10870</v>
      </c>
      <c r="AI1286" s="30">
        <f t="shared" ref="AI1286:AI1349" si="209">170+30*AC1286+1175+AE1286*(AD1286*70-20)+AE1286*AF1286*5</f>
        <v>5435</v>
      </c>
      <c r="AK1286" s="30">
        <f t="shared" ref="AK1286:AK1349" si="210">VLOOKUP(IF(MOD(AC1286,2)=0,AC1286/2,(AC1286+1)/2),B:F,5,FALSE)/(AH1286-VLOOKUP(IF(MOD(AC1286,2)=0,AC1286/2,(AC1286+1)/2),B:F,4,FALSE))</f>
        <v>29.408231835363292</v>
      </c>
      <c r="AL1286" s="30">
        <f t="shared" ref="AL1286:AL1349" si="211">AG1286/(VLOOKUP(IF(MOD(AC1286,2)=0,AC1286/2,(AC1286+1)/2),B:F,3,FALSE)-AI1286)</f>
        <v>12.0509977827051</v>
      </c>
      <c r="AM1286" s="30">
        <f t="shared" ref="AM1286:AM1349" si="212">IF(MOD(AC1286,2)=0,AC1286/2,(AC1286+1)/2)</f>
        <v>12</v>
      </c>
      <c r="AO1286" s="30">
        <f t="shared" ref="AO1286:AO1349" si="213">VLOOKUP(IF(MOD(AC1286,2)=0,AC1286/2,(AC1286+1)/2),B:F,5,FALSE)</f>
        <v>210063</v>
      </c>
      <c r="AP1286" s="30">
        <f t="shared" ref="AP1286:AP1349" si="214">VLOOKUP(IF(MOD(AC1286,2)=0,AC1286/2,(AC1286+1)/2),B:E,3,FALSE)</f>
        <v>8141</v>
      </c>
      <c r="AQ1286" s="30">
        <f t="shared" ref="AQ1286:AQ1349" si="215">VLOOKUP(IF(MOD(AC1286,2)=0,AC1286/2,(AC1286+1)/2),B:F,4,FALSE)</f>
        <v>3727</v>
      </c>
    </row>
    <row r="1287" spans="29:43" x14ac:dyDescent="0.15">
      <c r="AC1287" s="30">
        <v>24</v>
      </c>
      <c r="AD1287" s="30">
        <v>24</v>
      </c>
      <c r="AE1287" s="30">
        <v>2</v>
      </c>
      <c r="AF1287" s="30">
        <v>6</v>
      </c>
      <c r="AG1287" s="30">
        <f t="shared" si="207"/>
        <v>32670</v>
      </c>
      <c r="AH1287" s="30">
        <f t="shared" si="208"/>
        <v>10890</v>
      </c>
      <c r="AI1287" s="30">
        <f t="shared" si="209"/>
        <v>5445</v>
      </c>
      <c r="AK1287" s="30">
        <f t="shared" si="210"/>
        <v>29.326120340639395</v>
      </c>
      <c r="AL1287" s="30">
        <f t="shared" si="211"/>
        <v>12.117952522255193</v>
      </c>
      <c r="AM1287" s="30">
        <f t="shared" si="212"/>
        <v>12</v>
      </c>
      <c r="AO1287" s="30">
        <f t="shared" si="213"/>
        <v>210063</v>
      </c>
      <c r="AP1287" s="30">
        <f t="shared" si="214"/>
        <v>8141</v>
      </c>
      <c r="AQ1287" s="30">
        <f t="shared" si="215"/>
        <v>3727</v>
      </c>
    </row>
    <row r="1288" spans="29:43" x14ac:dyDescent="0.15">
      <c r="AC1288" s="30">
        <v>24</v>
      </c>
      <c r="AD1288" s="30">
        <v>24</v>
      </c>
      <c r="AE1288" s="30">
        <v>2</v>
      </c>
      <c r="AF1288" s="30">
        <v>7</v>
      </c>
      <c r="AG1288" s="30">
        <f t="shared" si="207"/>
        <v>32730</v>
      </c>
      <c r="AH1288" s="30">
        <f t="shared" si="208"/>
        <v>10910</v>
      </c>
      <c r="AI1288" s="30">
        <f t="shared" si="209"/>
        <v>5455</v>
      </c>
      <c r="AK1288" s="30">
        <f t="shared" si="210"/>
        <v>29.244466100515105</v>
      </c>
      <c r="AL1288" s="30">
        <f t="shared" si="211"/>
        <v>12.185405807892778</v>
      </c>
      <c r="AM1288" s="30">
        <f t="shared" si="212"/>
        <v>12</v>
      </c>
      <c r="AO1288" s="30">
        <f t="shared" si="213"/>
        <v>210063</v>
      </c>
      <c r="AP1288" s="30">
        <f t="shared" si="214"/>
        <v>8141</v>
      </c>
      <c r="AQ1288" s="30">
        <f t="shared" si="215"/>
        <v>3727</v>
      </c>
    </row>
    <row r="1289" spans="29:43" x14ac:dyDescent="0.15">
      <c r="AC1289" s="30">
        <v>24</v>
      </c>
      <c r="AD1289" s="30">
        <v>24</v>
      </c>
      <c r="AE1289" s="30">
        <v>2</v>
      </c>
      <c r="AF1289" s="30">
        <v>8</v>
      </c>
      <c r="AG1289" s="30">
        <f t="shared" si="207"/>
        <v>32790</v>
      </c>
      <c r="AH1289" s="30">
        <f t="shared" si="208"/>
        <v>10930</v>
      </c>
      <c r="AI1289" s="30">
        <f t="shared" si="209"/>
        <v>5465</v>
      </c>
      <c r="AK1289" s="30">
        <f t="shared" si="210"/>
        <v>29.163265306122447</v>
      </c>
      <c r="AL1289" s="30">
        <f t="shared" si="211"/>
        <v>12.253363228699552</v>
      </c>
      <c r="AM1289" s="30">
        <f t="shared" si="212"/>
        <v>12</v>
      </c>
      <c r="AO1289" s="30">
        <f t="shared" si="213"/>
        <v>210063</v>
      </c>
      <c r="AP1289" s="30">
        <f t="shared" si="214"/>
        <v>8141</v>
      </c>
      <c r="AQ1289" s="30">
        <f t="shared" si="215"/>
        <v>3727</v>
      </c>
    </row>
    <row r="1290" spans="29:43" x14ac:dyDescent="0.15">
      <c r="AC1290" s="30">
        <v>24</v>
      </c>
      <c r="AD1290" s="30">
        <v>24</v>
      </c>
      <c r="AE1290" s="30">
        <v>2</v>
      </c>
      <c r="AF1290" s="30">
        <v>9</v>
      </c>
      <c r="AG1290" s="30">
        <f t="shared" si="207"/>
        <v>32850</v>
      </c>
      <c r="AH1290" s="30">
        <f t="shared" si="208"/>
        <v>10950</v>
      </c>
      <c r="AI1290" s="30">
        <f t="shared" si="209"/>
        <v>5475</v>
      </c>
      <c r="AK1290" s="30">
        <f t="shared" si="210"/>
        <v>29.082514190779456</v>
      </c>
      <c r="AL1290" s="30">
        <f t="shared" si="211"/>
        <v>12.321830457614404</v>
      </c>
      <c r="AM1290" s="30">
        <f t="shared" si="212"/>
        <v>12</v>
      </c>
      <c r="AO1290" s="30">
        <f t="shared" si="213"/>
        <v>210063</v>
      </c>
      <c r="AP1290" s="30">
        <f t="shared" si="214"/>
        <v>8141</v>
      </c>
      <c r="AQ1290" s="30">
        <f t="shared" si="215"/>
        <v>3727</v>
      </c>
    </row>
    <row r="1291" spans="29:43" x14ac:dyDescent="0.15">
      <c r="AC1291" s="30">
        <v>24</v>
      </c>
      <c r="AD1291" s="30">
        <v>24</v>
      </c>
      <c r="AE1291" s="30">
        <v>2</v>
      </c>
      <c r="AF1291" s="30">
        <v>10</v>
      </c>
      <c r="AG1291" s="30">
        <f t="shared" si="207"/>
        <v>32910</v>
      </c>
      <c r="AH1291" s="30">
        <f t="shared" si="208"/>
        <v>10970</v>
      </c>
      <c r="AI1291" s="30">
        <f t="shared" si="209"/>
        <v>5485</v>
      </c>
      <c r="AK1291" s="30">
        <f t="shared" si="210"/>
        <v>29.002209029407705</v>
      </c>
      <c r="AL1291" s="30">
        <f t="shared" si="211"/>
        <v>12.390813253012048</v>
      </c>
      <c r="AM1291" s="30">
        <f t="shared" si="212"/>
        <v>12</v>
      </c>
      <c r="AO1291" s="30">
        <f t="shared" si="213"/>
        <v>210063</v>
      </c>
      <c r="AP1291" s="30">
        <f t="shared" si="214"/>
        <v>8141</v>
      </c>
      <c r="AQ1291" s="30">
        <f t="shared" si="215"/>
        <v>3727</v>
      </c>
    </row>
    <row r="1292" spans="29:43" x14ac:dyDescent="0.15">
      <c r="AC1292" s="30">
        <v>24</v>
      </c>
      <c r="AD1292" s="30">
        <v>24</v>
      </c>
      <c r="AE1292" s="30">
        <v>3</v>
      </c>
      <c r="AF1292" s="30">
        <v>0</v>
      </c>
      <c r="AG1292" s="30">
        <f t="shared" si="207"/>
        <v>42270</v>
      </c>
      <c r="AH1292" s="30">
        <f t="shared" si="208"/>
        <v>14090</v>
      </c>
      <c r="AI1292" s="30">
        <f t="shared" si="209"/>
        <v>7045</v>
      </c>
      <c r="AK1292" s="30">
        <f t="shared" si="210"/>
        <v>20.270481520795137</v>
      </c>
      <c r="AL1292" s="30">
        <f t="shared" si="211"/>
        <v>38.567518248175183</v>
      </c>
      <c r="AM1292" s="30">
        <f t="shared" si="212"/>
        <v>12</v>
      </c>
      <c r="AO1292" s="30">
        <f t="shared" si="213"/>
        <v>210063</v>
      </c>
      <c r="AP1292" s="30">
        <f t="shared" si="214"/>
        <v>8141</v>
      </c>
      <c r="AQ1292" s="30">
        <f t="shared" si="215"/>
        <v>3727</v>
      </c>
    </row>
    <row r="1293" spans="29:43" x14ac:dyDescent="0.15">
      <c r="AC1293" s="30">
        <v>24</v>
      </c>
      <c r="AD1293" s="30">
        <v>24</v>
      </c>
      <c r="AE1293" s="30">
        <v>3</v>
      </c>
      <c r="AF1293" s="30">
        <v>1</v>
      </c>
      <c r="AG1293" s="30">
        <f t="shared" si="207"/>
        <v>42360</v>
      </c>
      <c r="AH1293" s="30">
        <f t="shared" si="208"/>
        <v>14120</v>
      </c>
      <c r="AI1293" s="30">
        <f t="shared" si="209"/>
        <v>7060</v>
      </c>
      <c r="AK1293" s="30">
        <f t="shared" si="210"/>
        <v>20.211969594919658</v>
      </c>
      <c r="AL1293" s="30">
        <f t="shared" si="211"/>
        <v>39.185938945420908</v>
      </c>
      <c r="AM1293" s="30">
        <f t="shared" si="212"/>
        <v>12</v>
      </c>
      <c r="AO1293" s="30">
        <f t="shared" si="213"/>
        <v>210063</v>
      </c>
      <c r="AP1293" s="30">
        <f t="shared" si="214"/>
        <v>8141</v>
      </c>
      <c r="AQ1293" s="30">
        <f t="shared" si="215"/>
        <v>3727</v>
      </c>
    </row>
    <row r="1294" spans="29:43" x14ac:dyDescent="0.15">
      <c r="AC1294" s="30">
        <v>24</v>
      </c>
      <c r="AD1294" s="30">
        <v>24</v>
      </c>
      <c r="AE1294" s="30">
        <v>3</v>
      </c>
      <c r="AF1294" s="30">
        <v>2</v>
      </c>
      <c r="AG1294" s="30">
        <f t="shared" si="207"/>
        <v>42450</v>
      </c>
      <c r="AH1294" s="30">
        <f t="shared" si="208"/>
        <v>14150</v>
      </c>
      <c r="AI1294" s="30">
        <f t="shared" si="209"/>
        <v>7075</v>
      </c>
      <c r="AK1294" s="30">
        <f t="shared" si="210"/>
        <v>20.153794492948286</v>
      </c>
      <c r="AL1294" s="30">
        <f t="shared" si="211"/>
        <v>39.821763602251409</v>
      </c>
      <c r="AM1294" s="30">
        <f t="shared" si="212"/>
        <v>12</v>
      </c>
      <c r="AO1294" s="30">
        <f t="shared" si="213"/>
        <v>210063</v>
      </c>
      <c r="AP1294" s="30">
        <f t="shared" si="214"/>
        <v>8141</v>
      </c>
      <c r="AQ1294" s="30">
        <f t="shared" si="215"/>
        <v>3727</v>
      </c>
    </row>
    <row r="1295" spans="29:43" x14ac:dyDescent="0.15">
      <c r="AC1295" s="30">
        <v>24</v>
      </c>
      <c r="AD1295" s="30">
        <v>24</v>
      </c>
      <c r="AE1295" s="30">
        <v>3</v>
      </c>
      <c r="AF1295" s="30">
        <v>3</v>
      </c>
      <c r="AG1295" s="30">
        <f t="shared" si="207"/>
        <v>42540</v>
      </c>
      <c r="AH1295" s="30">
        <f t="shared" si="208"/>
        <v>14180</v>
      </c>
      <c r="AI1295" s="30">
        <f t="shared" si="209"/>
        <v>7090</v>
      </c>
      <c r="AK1295" s="30">
        <f t="shared" si="210"/>
        <v>20.095953314837846</v>
      </c>
      <c r="AL1295" s="30">
        <f t="shared" si="211"/>
        <v>40.47573739295909</v>
      </c>
      <c r="AM1295" s="30">
        <f t="shared" si="212"/>
        <v>12</v>
      </c>
      <c r="AO1295" s="30">
        <f t="shared" si="213"/>
        <v>210063</v>
      </c>
      <c r="AP1295" s="30">
        <f t="shared" si="214"/>
        <v>8141</v>
      </c>
      <c r="AQ1295" s="30">
        <f t="shared" si="215"/>
        <v>3727</v>
      </c>
    </row>
    <row r="1296" spans="29:43" x14ac:dyDescent="0.15">
      <c r="AC1296" s="30">
        <v>24</v>
      </c>
      <c r="AD1296" s="30">
        <v>24</v>
      </c>
      <c r="AE1296" s="30">
        <v>3</v>
      </c>
      <c r="AF1296" s="30">
        <v>4</v>
      </c>
      <c r="AG1296" s="30">
        <f t="shared" si="207"/>
        <v>42630</v>
      </c>
      <c r="AH1296" s="30">
        <f t="shared" si="208"/>
        <v>14210</v>
      </c>
      <c r="AI1296" s="30">
        <f t="shared" si="209"/>
        <v>7105</v>
      </c>
      <c r="AK1296" s="30">
        <f t="shared" si="210"/>
        <v>20.03844319374225</v>
      </c>
      <c r="AL1296" s="30">
        <f t="shared" si="211"/>
        <v>41.148648648648646</v>
      </c>
      <c r="AM1296" s="30">
        <f t="shared" si="212"/>
        <v>12</v>
      </c>
      <c r="AO1296" s="30">
        <f t="shared" si="213"/>
        <v>210063</v>
      </c>
      <c r="AP1296" s="30">
        <f t="shared" si="214"/>
        <v>8141</v>
      </c>
      <c r="AQ1296" s="30">
        <f t="shared" si="215"/>
        <v>3727</v>
      </c>
    </row>
    <row r="1297" spans="29:43" x14ac:dyDescent="0.15">
      <c r="AC1297" s="30">
        <v>24</v>
      </c>
      <c r="AD1297" s="30">
        <v>24</v>
      </c>
      <c r="AE1297" s="30">
        <v>3</v>
      </c>
      <c r="AF1297" s="30">
        <v>5</v>
      </c>
      <c r="AG1297" s="30">
        <f t="shared" si="207"/>
        <v>42720</v>
      </c>
      <c r="AH1297" s="30">
        <f t="shared" si="208"/>
        <v>14240</v>
      </c>
      <c r="AI1297" s="30">
        <f t="shared" si="209"/>
        <v>7120</v>
      </c>
      <c r="AK1297" s="30">
        <f t="shared" si="210"/>
        <v>19.981261295538857</v>
      </c>
      <c r="AL1297" s="30">
        <f t="shared" si="211"/>
        <v>41.841332027424095</v>
      </c>
      <c r="AM1297" s="30">
        <f t="shared" si="212"/>
        <v>12</v>
      </c>
      <c r="AO1297" s="30">
        <f t="shared" si="213"/>
        <v>210063</v>
      </c>
      <c r="AP1297" s="30">
        <f t="shared" si="214"/>
        <v>8141</v>
      </c>
      <c r="AQ1297" s="30">
        <f t="shared" si="215"/>
        <v>3727</v>
      </c>
    </row>
    <row r="1298" spans="29:43" x14ac:dyDescent="0.15">
      <c r="AC1298" s="30">
        <v>24</v>
      </c>
      <c r="AD1298" s="30">
        <v>24</v>
      </c>
      <c r="AE1298" s="30">
        <v>3</v>
      </c>
      <c r="AF1298" s="30">
        <v>6</v>
      </c>
      <c r="AG1298" s="30">
        <f t="shared" si="207"/>
        <v>42810</v>
      </c>
      <c r="AH1298" s="30">
        <f t="shared" si="208"/>
        <v>14270</v>
      </c>
      <c r="AI1298" s="30">
        <f t="shared" si="209"/>
        <v>7135</v>
      </c>
      <c r="AK1298" s="30">
        <f t="shared" si="210"/>
        <v>19.924404818362895</v>
      </c>
      <c r="AL1298" s="30">
        <f t="shared" si="211"/>
        <v>42.554671968190853</v>
      </c>
      <c r="AM1298" s="30">
        <f t="shared" si="212"/>
        <v>12</v>
      </c>
      <c r="AO1298" s="30">
        <f t="shared" si="213"/>
        <v>210063</v>
      </c>
      <c r="AP1298" s="30">
        <f t="shared" si="214"/>
        <v>8141</v>
      </c>
      <c r="AQ1298" s="30">
        <f t="shared" si="215"/>
        <v>3727</v>
      </c>
    </row>
    <row r="1299" spans="29:43" x14ac:dyDescent="0.15">
      <c r="AC1299" s="30">
        <v>24</v>
      </c>
      <c r="AD1299" s="30">
        <v>24</v>
      </c>
      <c r="AE1299" s="30">
        <v>3</v>
      </c>
      <c r="AF1299" s="30">
        <v>7</v>
      </c>
      <c r="AG1299" s="30">
        <f t="shared" si="207"/>
        <v>42900</v>
      </c>
      <c r="AH1299" s="30">
        <f t="shared" si="208"/>
        <v>14300</v>
      </c>
      <c r="AI1299" s="30">
        <f t="shared" si="209"/>
        <v>7150</v>
      </c>
      <c r="AK1299" s="30">
        <f t="shared" si="210"/>
        <v>19.867870992149815</v>
      </c>
      <c r="AL1299" s="30">
        <f t="shared" si="211"/>
        <v>43.28960645812311</v>
      </c>
      <c r="AM1299" s="30">
        <f t="shared" si="212"/>
        <v>12</v>
      </c>
      <c r="AO1299" s="30">
        <f t="shared" si="213"/>
        <v>210063</v>
      </c>
      <c r="AP1299" s="30">
        <f t="shared" si="214"/>
        <v>8141</v>
      </c>
      <c r="AQ1299" s="30">
        <f t="shared" si="215"/>
        <v>3727</v>
      </c>
    </row>
    <row r="1300" spans="29:43" x14ac:dyDescent="0.15">
      <c r="AC1300" s="30">
        <v>24</v>
      </c>
      <c r="AD1300" s="30">
        <v>24</v>
      </c>
      <c r="AE1300" s="30">
        <v>3</v>
      </c>
      <c r="AF1300" s="30">
        <v>8</v>
      </c>
      <c r="AG1300" s="30">
        <f t="shared" si="207"/>
        <v>42990</v>
      </c>
      <c r="AH1300" s="30">
        <f t="shared" si="208"/>
        <v>14330</v>
      </c>
      <c r="AI1300" s="30">
        <f t="shared" si="209"/>
        <v>7165</v>
      </c>
      <c r="AK1300" s="30">
        <f t="shared" si="210"/>
        <v>19.811657078185419</v>
      </c>
      <c r="AL1300" s="30">
        <f t="shared" si="211"/>
        <v>44.047131147540981</v>
      </c>
      <c r="AM1300" s="30">
        <f t="shared" si="212"/>
        <v>12</v>
      </c>
      <c r="AO1300" s="30">
        <f t="shared" si="213"/>
        <v>210063</v>
      </c>
      <c r="AP1300" s="30">
        <f t="shared" si="214"/>
        <v>8141</v>
      </c>
      <c r="AQ1300" s="30">
        <f t="shared" si="215"/>
        <v>3727</v>
      </c>
    </row>
    <row r="1301" spans="29:43" x14ac:dyDescent="0.15">
      <c r="AC1301" s="30">
        <v>24</v>
      </c>
      <c r="AD1301" s="30">
        <v>24</v>
      </c>
      <c r="AE1301" s="30">
        <v>3</v>
      </c>
      <c r="AF1301" s="30">
        <v>9</v>
      </c>
      <c r="AG1301" s="30">
        <f t="shared" si="207"/>
        <v>43080</v>
      </c>
      <c r="AH1301" s="30">
        <f t="shared" si="208"/>
        <v>14360</v>
      </c>
      <c r="AI1301" s="30">
        <f t="shared" si="209"/>
        <v>7180</v>
      </c>
      <c r="AK1301" s="30">
        <f t="shared" si="210"/>
        <v>19.755760368663594</v>
      </c>
      <c r="AL1301" s="30">
        <f t="shared" si="211"/>
        <v>44.82830385015609</v>
      </c>
      <c r="AM1301" s="30">
        <f t="shared" si="212"/>
        <v>12</v>
      </c>
      <c r="AO1301" s="30">
        <f t="shared" si="213"/>
        <v>210063</v>
      </c>
      <c r="AP1301" s="30">
        <f t="shared" si="214"/>
        <v>8141</v>
      </c>
      <c r="AQ1301" s="30">
        <f t="shared" si="215"/>
        <v>3727</v>
      </c>
    </row>
    <row r="1302" spans="29:43" x14ac:dyDescent="0.15">
      <c r="AC1302" s="30">
        <v>24</v>
      </c>
      <c r="AD1302" s="30">
        <v>24</v>
      </c>
      <c r="AE1302" s="30">
        <v>3</v>
      </c>
      <c r="AF1302" s="30">
        <v>10</v>
      </c>
      <c r="AG1302" s="30">
        <f t="shared" si="207"/>
        <v>43170</v>
      </c>
      <c r="AH1302" s="30">
        <f t="shared" si="208"/>
        <v>14390</v>
      </c>
      <c r="AI1302" s="30">
        <f t="shared" si="209"/>
        <v>7195</v>
      </c>
      <c r="AK1302" s="30">
        <f t="shared" si="210"/>
        <v>19.700178186251524</v>
      </c>
      <c r="AL1302" s="30">
        <f t="shared" si="211"/>
        <v>45.634249471458773</v>
      </c>
      <c r="AM1302" s="30">
        <f t="shared" si="212"/>
        <v>12</v>
      </c>
      <c r="AO1302" s="30">
        <f t="shared" si="213"/>
        <v>210063</v>
      </c>
      <c r="AP1302" s="30">
        <f t="shared" si="214"/>
        <v>8141</v>
      </c>
      <c r="AQ1302" s="30">
        <f t="shared" si="215"/>
        <v>3727</v>
      </c>
    </row>
    <row r="1303" spans="29:43" x14ac:dyDescent="0.15">
      <c r="AC1303" s="30">
        <v>24</v>
      </c>
      <c r="AD1303" s="30">
        <v>24</v>
      </c>
      <c r="AE1303" s="30">
        <v>4</v>
      </c>
      <c r="AF1303" s="30">
        <v>0</v>
      </c>
      <c r="AG1303" s="30">
        <f t="shared" si="207"/>
        <v>52230</v>
      </c>
      <c r="AH1303" s="30">
        <f t="shared" si="208"/>
        <v>17410</v>
      </c>
      <c r="AI1303" s="30">
        <f t="shared" si="209"/>
        <v>8705</v>
      </c>
      <c r="AK1303" s="30">
        <f t="shared" si="210"/>
        <v>15.352115764086824</v>
      </c>
      <c r="AL1303" s="30">
        <f t="shared" si="211"/>
        <v>-92.606382978723403</v>
      </c>
      <c r="AM1303" s="30">
        <f t="shared" si="212"/>
        <v>12</v>
      </c>
      <c r="AO1303" s="30">
        <f t="shared" si="213"/>
        <v>210063</v>
      </c>
      <c r="AP1303" s="30">
        <f t="shared" si="214"/>
        <v>8141</v>
      </c>
      <c r="AQ1303" s="30">
        <f t="shared" si="215"/>
        <v>3727</v>
      </c>
    </row>
    <row r="1304" spans="29:43" x14ac:dyDescent="0.15">
      <c r="AC1304" s="30">
        <v>24</v>
      </c>
      <c r="AD1304" s="30">
        <v>24</v>
      </c>
      <c r="AE1304" s="30">
        <v>4</v>
      </c>
      <c r="AF1304" s="30">
        <v>1</v>
      </c>
      <c r="AG1304" s="30">
        <f t="shared" si="207"/>
        <v>52350</v>
      </c>
      <c r="AH1304" s="30">
        <f t="shared" si="208"/>
        <v>17450</v>
      </c>
      <c r="AI1304" s="30">
        <f t="shared" si="209"/>
        <v>8725</v>
      </c>
      <c r="AK1304" s="30">
        <f t="shared" si="210"/>
        <v>15.307367193762296</v>
      </c>
      <c r="AL1304" s="30">
        <f t="shared" si="211"/>
        <v>-89.640410958904113</v>
      </c>
      <c r="AM1304" s="30">
        <f t="shared" si="212"/>
        <v>12</v>
      </c>
      <c r="AO1304" s="30">
        <f t="shared" si="213"/>
        <v>210063</v>
      </c>
      <c r="AP1304" s="30">
        <f t="shared" si="214"/>
        <v>8141</v>
      </c>
      <c r="AQ1304" s="30">
        <f t="shared" si="215"/>
        <v>3727</v>
      </c>
    </row>
    <row r="1305" spans="29:43" x14ac:dyDescent="0.15">
      <c r="AC1305" s="30">
        <v>24</v>
      </c>
      <c r="AD1305" s="30">
        <v>24</v>
      </c>
      <c r="AE1305" s="30">
        <v>4</v>
      </c>
      <c r="AF1305" s="30">
        <v>2</v>
      </c>
      <c r="AG1305" s="30">
        <f t="shared" si="207"/>
        <v>52470</v>
      </c>
      <c r="AH1305" s="30">
        <f t="shared" si="208"/>
        <v>17490</v>
      </c>
      <c r="AI1305" s="30">
        <f t="shared" si="209"/>
        <v>8745</v>
      </c>
      <c r="AK1305" s="30">
        <f t="shared" si="210"/>
        <v>15.262878732834411</v>
      </c>
      <c r="AL1305" s="30">
        <f t="shared" si="211"/>
        <v>-86.870860927152322</v>
      </c>
      <c r="AM1305" s="30">
        <f t="shared" si="212"/>
        <v>12</v>
      </c>
      <c r="AO1305" s="30">
        <f t="shared" si="213"/>
        <v>210063</v>
      </c>
      <c r="AP1305" s="30">
        <f t="shared" si="214"/>
        <v>8141</v>
      </c>
      <c r="AQ1305" s="30">
        <f t="shared" si="215"/>
        <v>3727</v>
      </c>
    </row>
    <row r="1306" spans="29:43" x14ac:dyDescent="0.15">
      <c r="AC1306" s="30">
        <v>24</v>
      </c>
      <c r="AD1306" s="30">
        <v>24</v>
      </c>
      <c r="AE1306" s="30">
        <v>4</v>
      </c>
      <c r="AF1306" s="30">
        <v>3</v>
      </c>
      <c r="AG1306" s="30">
        <f t="shared" si="207"/>
        <v>52590</v>
      </c>
      <c r="AH1306" s="30">
        <f t="shared" si="208"/>
        <v>17530</v>
      </c>
      <c r="AI1306" s="30">
        <f t="shared" si="209"/>
        <v>8765</v>
      </c>
      <c r="AK1306" s="30">
        <f t="shared" si="210"/>
        <v>15.218648119973919</v>
      </c>
      <c r="AL1306" s="30">
        <f t="shared" si="211"/>
        <v>-84.27884615384616</v>
      </c>
      <c r="AM1306" s="30">
        <f t="shared" si="212"/>
        <v>12</v>
      </c>
      <c r="AO1306" s="30">
        <f t="shared" si="213"/>
        <v>210063</v>
      </c>
      <c r="AP1306" s="30">
        <f t="shared" si="214"/>
        <v>8141</v>
      </c>
      <c r="AQ1306" s="30">
        <f t="shared" si="215"/>
        <v>3727</v>
      </c>
    </row>
    <row r="1307" spans="29:43" x14ac:dyDescent="0.15">
      <c r="AC1307" s="30">
        <v>24</v>
      </c>
      <c r="AD1307" s="30">
        <v>24</v>
      </c>
      <c r="AE1307" s="30">
        <v>4</v>
      </c>
      <c r="AF1307" s="30">
        <v>4</v>
      </c>
      <c r="AG1307" s="30">
        <f t="shared" si="207"/>
        <v>52710</v>
      </c>
      <c r="AH1307" s="30">
        <f t="shared" si="208"/>
        <v>17570</v>
      </c>
      <c r="AI1307" s="30">
        <f t="shared" si="209"/>
        <v>8785</v>
      </c>
      <c r="AK1307" s="30">
        <f t="shared" si="210"/>
        <v>15.174673119988443</v>
      </c>
      <c r="AL1307" s="30">
        <f t="shared" si="211"/>
        <v>-81.847826086956516</v>
      </c>
      <c r="AM1307" s="30">
        <f t="shared" si="212"/>
        <v>12</v>
      </c>
      <c r="AO1307" s="30">
        <f t="shared" si="213"/>
        <v>210063</v>
      </c>
      <c r="AP1307" s="30">
        <f t="shared" si="214"/>
        <v>8141</v>
      </c>
      <c r="AQ1307" s="30">
        <f t="shared" si="215"/>
        <v>3727</v>
      </c>
    </row>
    <row r="1308" spans="29:43" x14ac:dyDescent="0.15">
      <c r="AC1308" s="30">
        <v>24</v>
      </c>
      <c r="AD1308" s="30">
        <v>24</v>
      </c>
      <c r="AE1308" s="30">
        <v>4</v>
      </c>
      <c r="AF1308" s="30">
        <v>5</v>
      </c>
      <c r="AG1308" s="30">
        <f t="shared" si="207"/>
        <v>52830</v>
      </c>
      <c r="AH1308" s="30">
        <f t="shared" si="208"/>
        <v>17610</v>
      </c>
      <c r="AI1308" s="30">
        <f t="shared" si="209"/>
        <v>8805</v>
      </c>
      <c r="AK1308" s="30">
        <f t="shared" si="210"/>
        <v>15.13095152344594</v>
      </c>
      <c r="AL1308" s="30">
        <f t="shared" si="211"/>
        <v>-79.563253012048193</v>
      </c>
      <c r="AM1308" s="30">
        <f t="shared" si="212"/>
        <v>12</v>
      </c>
      <c r="AO1308" s="30">
        <f t="shared" si="213"/>
        <v>210063</v>
      </c>
      <c r="AP1308" s="30">
        <f t="shared" si="214"/>
        <v>8141</v>
      </c>
      <c r="AQ1308" s="30">
        <f t="shared" si="215"/>
        <v>3727</v>
      </c>
    </row>
    <row r="1309" spans="29:43" x14ac:dyDescent="0.15">
      <c r="AC1309" s="30">
        <v>24</v>
      </c>
      <c r="AD1309" s="30">
        <v>24</v>
      </c>
      <c r="AE1309" s="30">
        <v>4</v>
      </c>
      <c r="AF1309" s="30">
        <v>6</v>
      </c>
      <c r="AG1309" s="30">
        <f t="shared" si="207"/>
        <v>52950</v>
      </c>
      <c r="AH1309" s="30">
        <f t="shared" si="208"/>
        <v>17650</v>
      </c>
      <c r="AI1309" s="30">
        <f t="shared" si="209"/>
        <v>8825</v>
      </c>
      <c r="AK1309" s="30">
        <f t="shared" si="210"/>
        <v>15.087481146304675</v>
      </c>
      <c r="AL1309" s="30">
        <f t="shared" si="211"/>
        <v>-77.412280701754383</v>
      </c>
      <c r="AM1309" s="30">
        <f t="shared" si="212"/>
        <v>12</v>
      </c>
      <c r="AO1309" s="30">
        <f t="shared" si="213"/>
        <v>210063</v>
      </c>
      <c r="AP1309" s="30">
        <f t="shared" si="214"/>
        <v>8141</v>
      </c>
      <c r="AQ1309" s="30">
        <f t="shared" si="215"/>
        <v>3727</v>
      </c>
    </row>
    <row r="1310" spans="29:43" x14ac:dyDescent="0.15">
      <c r="AC1310" s="30">
        <v>24</v>
      </c>
      <c r="AD1310" s="30">
        <v>24</v>
      </c>
      <c r="AE1310" s="30">
        <v>4</v>
      </c>
      <c r="AF1310" s="30">
        <v>7</v>
      </c>
      <c r="AG1310" s="30">
        <f t="shared" si="207"/>
        <v>53070</v>
      </c>
      <c r="AH1310" s="30">
        <f t="shared" si="208"/>
        <v>17690</v>
      </c>
      <c r="AI1310" s="30">
        <f t="shared" si="209"/>
        <v>8845</v>
      </c>
      <c r="AK1310" s="30">
        <f t="shared" si="210"/>
        <v>15.044259829549524</v>
      </c>
      <c r="AL1310" s="30">
        <f t="shared" si="211"/>
        <v>-75.383522727272734</v>
      </c>
      <c r="AM1310" s="30">
        <f t="shared" si="212"/>
        <v>12</v>
      </c>
      <c r="AO1310" s="30">
        <f t="shared" si="213"/>
        <v>210063</v>
      </c>
      <c r="AP1310" s="30">
        <f t="shared" si="214"/>
        <v>8141</v>
      </c>
      <c r="AQ1310" s="30">
        <f t="shared" si="215"/>
        <v>3727</v>
      </c>
    </row>
    <row r="1311" spans="29:43" x14ac:dyDescent="0.15">
      <c r="AC1311" s="30">
        <v>24</v>
      </c>
      <c r="AD1311" s="30">
        <v>24</v>
      </c>
      <c r="AE1311" s="30">
        <v>4</v>
      </c>
      <c r="AF1311" s="30">
        <v>8</v>
      </c>
      <c r="AG1311" s="30">
        <f t="shared" si="207"/>
        <v>53190</v>
      </c>
      <c r="AH1311" s="30">
        <f t="shared" si="208"/>
        <v>17730</v>
      </c>
      <c r="AI1311" s="30">
        <f t="shared" si="209"/>
        <v>8865</v>
      </c>
      <c r="AK1311" s="30">
        <f t="shared" si="210"/>
        <v>15.001285438834536</v>
      </c>
      <c r="AL1311" s="30">
        <f t="shared" si="211"/>
        <v>-73.466850828729278</v>
      </c>
      <c r="AM1311" s="30">
        <f t="shared" si="212"/>
        <v>12</v>
      </c>
      <c r="AO1311" s="30">
        <f t="shared" si="213"/>
        <v>210063</v>
      </c>
      <c r="AP1311" s="30">
        <f t="shared" si="214"/>
        <v>8141</v>
      </c>
      <c r="AQ1311" s="30">
        <f t="shared" si="215"/>
        <v>3727</v>
      </c>
    </row>
    <row r="1312" spans="29:43" x14ac:dyDescent="0.15">
      <c r="AC1312" s="30">
        <v>24</v>
      </c>
      <c r="AD1312" s="30">
        <v>24</v>
      </c>
      <c r="AE1312" s="30">
        <v>4</v>
      </c>
      <c r="AF1312" s="30">
        <v>9</v>
      </c>
      <c r="AG1312" s="30">
        <f t="shared" si="207"/>
        <v>53310</v>
      </c>
      <c r="AH1312" s="30">
        <f t="shared" si="208"/>
        <v>17770</v>
      </c>
      <c r="AI1312" s="30">
        <f t="shared" si="209"/>
        <v>8885</v>
      </c>
      <c r="AK1312" s="30">
        <f t="shared" si="210"/>
        <v>14.958555864131595</v>
      </c>
      <c r="AL1312" s="30">
        <f t="shared" si="211"/>
        <v>-71.653225806451616</v>
      </c>
      <c r="AM1312" s="30">
        <f t="shared" si="212"/>
        <v>12</v>
      </c>
      <c r="AO1312" s="30">
        <f t="shared" si="213"/>
        <v>210063</v>
      </c>
      <c r="AP1312" s="30">
        <f t="shared" si="214"/>
        <v>8141</v>
      </c>
      <c r="AQ1312" s="30">
        <f t="shared" si="215"/>
        <v>3727</v>
      </c>
    </row>
    <row r="1313" spans="29:43" x14ac:dyDescent="0.15">
      <c r="AC1313" s="30">
        <v>24</v>
      </c>
      <c r="AD1313" s="30">
        <v>24</v>
      </c>
      <c r="AE1313" s="30">
        <v>4</v>
      </c>
      <c r="AF1313" s="30">
        <v>10</v>
      </c>
      <c r="AG1313" s="30">
        <f t="shared" si="207"/>
        <v>53430</v>
      </c>
      <c r="AH1313" s="30">
        <f t="shared" si="208"/>
        <v>17810</v>
      </c>
      <c r="AI1313" s="30">
        <f t="shared" si="209"/>
        <v>8905</v>
      </c>
      <c r="AK1313" s="30">
        <f t="shared" si="210"/>
        <v>14.916069019385073</v>
      </c>
      <c r="AL1313" s="30">
        <f t="shared" si="211"/>
        <v>-69.934554973821989</v>
      </c>
      <c r="AM1313" s="30">
        <f t="shared" si="212"/>
        <v>12</v>
      </c>
      <c r="AO1313" s="30">
        <f t="shared" si="213"/>
        <v>210063</v>
      </c>
      <c r="AP1313" s="30">
        <f t="shared" si="214"/>
        <v>8141</v>
      </c>
      <c r="AQ1313" s="30">
        <f t="shared" si="215"/>
        <v>3727</v>
      </c>
    </row>
    <row r="1314" spans="29:43" x14ac:dyDescent="0.15">
      <c r="AC1314" s="30">
        <v>24</v>
      </c>
      <c r="AD1314" s="30">
        <v>24</v>
      </c>
      <c r="AE1314" s="30">
        <v>5</v>
      </c>
      <c r="AF1314" s="30">
        <v>0</v>
      </c>
      <c r="AG1314" s="30">
        <f t="shared" si="207"/>
        <v>62190</v>
      </c>
      <c r="AH1314" s="30">
        <f t="shared" si="208"/>
        <v>20730</v>
      </c>
      <c r="AI1314" s="30">
        <f t="shared" si="209"/>
        <v>10365</v>
      </c>
      <c r="AK1314" s="30">
        <f t="shared" si="210"/>
        <v>12.354466858789625</v>
      </c>
      <c r="AL1314" s="30">
        <f t="shared" si="211"/>
        <v>-27.963129496402878</v>
      </c>
      <c r="AM1314" s="30">
        <f t="shared" si="212"/>
        <v>12</v>
      </c>
      <c r="AO1314" s="30">
        <f t="shared" si="213"/>
        <v>210063</v>
      </c>
      <c r="AP1314" s="30">
        <f t="shared" si="214"/>
        <v>8141</v>
      </c>
      <c r="AQ1314" s="30">
        <f t="shared" si="215"/>
        <v>3727</v>
      </c>
    </row>
    <row r="1315" spans="29:43" x14ac:dyDescent="0.15">
      <c r="AC1315" s="30">
        <v>24</v>
      </c>
      <c r="AD1315" s="30">
        <v>24</v>
      </c>
      <c r="AE1315" s="30">
        <v>5</v>
      </c>
      <c r="AF1315" s="30">
        <v>1</v>
      </c>
      <c r="AG1315" s="30">
        <f t="shared" si="207"/>
        <v>62340</v>
      </c>
      <c r="AH1315" s="30">
        <f t="shared" si="208"/>
        <v>20780</v>
      </c>
      <c r="AI1315" s="30">
        <f t="shared" si="209"/>
        <v>10390</v>
      </c>
      <c r="AK1315" s="30">
        <f t="shared" si="210"/>
        <v>12.318243124376943</v>
      </c>
      <c r="AL1315" s="30">
        <f t="shared" si="211"/>
        <v>-27.718986216096042</v>
      </c>
      <c r="AM1315" s="30">
        <f t="shared" si="212"/>
        <v>12</v>
      </c>
      <c r="AO1315" s="30">
        <f t="shared" si="213"/>
        <v>210063</v>
      </c>
      <c r="AP1315" s="30">
        <f t="shared" si="214"/>
        <v>8141</v>
      </c>
      <c r="AQ1315" s="30">
        <f t="shared" si="215"/>
        <v>3727</v>
      </c>
    </row>
    <row r="1316" spans="29:43" x14ac:dyDescent="0.15">
      <c r="AC1316" s="30">
        <v>24</v>
      </c>
      <c r="AD1316" s="30">
        <v>24</v>
      </c>
      <c r="AE1316" s="30">
        <v>5</v>
      </c>
      <c r="AF1316" s="30">
        <v>2</v>
      </c>
      <c r="AG1316" s="30">
        <f t="shared" si="207"/>
        <v>62490</v>
      </c>
      <c r="AH1316" s="30">
        <f t="shared" si="208"/>
        <v>20830</v>
      </c>
      <c r="AI1316" s="30">
        <f t="shared" si="209"/>
        <v>10415</v>
      </c>
      <c r="AK1316" s="30">
        <f t="shared" si="210"/>
        <v>12.282231187510963</v>
      </c>
      <c r="AL1316" s="30">
        <f t="shared" si="211"/>
        <v>-27.480211081794195</v>
      </c>
      <c r="AM1316" s="30">
        <f t="shared" si="212"/>
        <v>12</v>
      </c>
      <c r="AO1316" s="30">
        <f t="shared" si="213"/>
        <v>210063</v>
      </c>
      <c r="AP1316" s="30">
        <f t="shared" si="214"/>
        <v>8141</v>
      </c>
      <c r="AQ1316" s="30">
        <f t="shared" si="215"/>
        <v>3727</v>
      </c>
    </row>
    <row r="1317" spans="29:43" x14ac:dyDescent="0.15">
      <c r="AC1317" s="30">
        <v>24</v>
      </c>
      <c r="AD1317" s="30">
        <v>24</v>
      </c>
      <c r="AE1317" s="30">
        <v>5</v>
      </c>
      <c r="AF1317" s="30">
        <v>3</v>
      </c>
      <c r="AG1317" s="30">
        <f t="shared" si="207"/>
        <v>62640</v>
      </c>
      <c r="AH1317" s="30">
        <f t="shared" si="208"/>
        <v>20880</v>
      </c>
      <c r="AI1317" s="30">
        <f t="shared" si="209"/>
        <v>10440</v>
      </c>
      <c r="AK1317" s="30">
        <f t="shared" si="210"/>
        <v>12.246429196058999</v>
      </c>
      <c r="AL1317" s="30">
        <f t="shared" si="211"/>
        <v>-27.246628969117008</v>
      </c>
      <c r="AM1317" s="30">
        <f t="shared" si="212"/>
        <v>12</v>
      </c>
      <c r="AO1317" s="30">
        <f t="shared" si="213"/>
        <v>210063</v>
      </c>
      <c r="AP1317" s="30">
        <f t="shared" si="214"/>
        <v>8141</v>
      </c>
      <c r="AQ1317" s="30">
        <f t="shared" si="215"/>
        <v>3727</v>
      </c>
    </row>
    <row r="1318" spans="29:43" x14ac:dyDescent="0.15">
      <c r="AC1318" s="30">
        <v>24</v>
      </c>
      <c r="AD1318" s="30">
        <v>24</v>
      </c>
      <c r="AE1318" s="30">
        <v>5</v>
      </c>
      <c r="AF1318" s="30">
        <v>4</v>
      </c>
      <c r="AG1318" s="30">
        <f t="shared" si="207"/>
        <v>62790</v>
      </c>
      <c r="AH1318" s="30">
        <f t="shared" si="208"/>
        <v>20930</v>
      </c>
      <c r="AI1318" s="30">
        <f t="shared" si="209"/>
        <v>10465</v>
      </c>
      <c r="AK1318" s="30">
        <f t="shared" si="210"/>
        <v>12.210835319421031</v>
      </c>
      <c r="AL1318" s="30">
        <f t="shared" si="211"/>
        <v>-27.018072289156628</v>
      </c>
      <c r="AM1318" s="30">
        <f t="shared" si="212"/>
        <v>12</v>
      </c>
      <c r="AO1318" s="30">
        <f t="shared" si="213"/>
        <v>210063</v>
      </c>
      <c r="AP1318" s="30">
        <f t="shared" si="214"/>
        <v>8141</v>
      </c>
      <c r="AQ1318" s="30">
        <f t="shared" si="215"/>
        <v>3727</v>
      </c>
    </row>
    <row r="1319" spans="29:43" x14ac:dyDescent="0.15">
      <c r="AC1319" s="30">
        <v>24</v>
      </c>
      <c r="AD1319" s="30">
        <v>24</v>
      </c>
      <c r="AE1319" s="30">
        <v>5</v>
      </c>
      <c r="AF1319" s="30">
        <v>5</v>
      </c>
      <c r="AG1319" s="30">
        <f t="shared" si="207"/>
        <v>62940</v>
      </c>
      <c r="AH1319" s="30">
        <f t="shared" si="208"/>
        <v>20980</v>
      </c>
      <c r="AI1319" s="30">
        <f t="shared" si="209"/>
        <v>10490</v>
      </c>
      <c r="AK1319" s="30">
        <f t="shared" si="210"/>
        <v>12.175447748217701</v>
      </c>
      <c r="AL1319" s="30">
        <f t="shared" si="211"/>
        <v>-26.794380587484035</v>
      </c>
      <c r="AM1319" s="30">
        <f t="shared" si="212"/>
        <v>12</v>
      </c>
      <c r="AO1319" s="30">
        <f t="shared" si="213"/>
        <v>210063</v>
      </c>
      <c r="AP1319" s="30">
        <f t="shared" si="214"/>
        <v>8141</v>
      </c>
      <c r="AQ1319" s="30">
        <f t="shared" si="215"/>
        <v>3727</v>
      </c>
    </row>
    <row r="1320" spans="29:43" x14ac:dyDescent="0.15">
      <c r="AC1320" s="30">
        <v>24</v>
      </c>
      <c r="AD1320" s="30">
        <v>24</v>
      </c>
      <c r="AE1320" s="30">
        <v>5</v>
      </c>
      <c r="AF1320" s="30">
        <v>6</v>
      </c>
      <c r="AG1320" s="30">
        <f t="shared" si="207"/>
        <v>63090</v>
      </c>
      <c r="AH1320" s="30">
        <f t="shared" si="208"/>
        <v>21030</v>
      </c>
      <c r="AI1320" s="30">
        <f t="shared" si="209"/>
        <v>10515</v>
      </c>
      <c r="AK1320" s="30">
        <f t="shared" si="210"/>
        <v>12.140264693983703</v>
      </c>
      <c r="AL1320" s="30">
        <f t="shared" si="211"/>
        <v>-26.575400168491996</v>
      </c>
      <c r="AM1320" s="30">
        <f t="shared" si="212"/>
        <v>12</v>
      </c>
      <c r="AO1320" s="30">
        <f t="shared" si="213"/>
        <v>210063</v>
      </c>
      <c r="AP1320" s="30">
        <f t="shared" si="214"/>
        <v>8141</v>
      </c>
      <c r="AQ1320" s="30">
        <f t="shared" si="215"/>
        <v>3727</v>
      </c>
    </row>
    <row r="1321" spans="29:43" x14ac:dyDescent="0.15">
      <c r="AC1321" s="30">
        <v>24</v>
      </c>
      <c r="AD1321" s="30">
        <v>24</v>
      </c>
      <c r="AE1321" s="30">
        <v>5</v>
      </c>
      <c r="AF1321" s="30">
        <v>7</v>
      </c>
      <c r="AG1321" s="30">
        <f t="shared" si="207"/>
        <v>63240</v>
      </c>
      <c r="AH1321" s="30">
        <f t="shared" si="208"/>
        <v>21080</v>
      </c>
      <c r="AI1321" s="30">
        <f t="shared" si="209"/>
        <v>10540</v>
      </c>
      <c r="AK1321" s="30">
        <f t="shared" si="210"/>
        <v>12.105284388866478</v>
      </c>
      <c r="AL1321" s="30">
        <f t="shared" si="211"/>
        <v>-26.360983743226345</v>
      </c>
      <c r="AM1321" s="30">
        <f t="shared" si="212"/>
        <v>12</v>
      </c>
      <c r="AO1321" s="30">
        <f t="shared" si="213"/>
        <v>210063</v>
      </c>
      <c r="AP1321" s="30">
        <f t="shared" si="214"/>
        <v>8141</v>
      </c>
      <c r="AQ1321" s="30">
        <f t="shared" si="215"/>
        <v>3727</v>
      </c>
    </row>
    <row r="1322" spans="29:43" x14ac:dyDescent="0.15">
      <c r="AC1322" s="30">
        <v>24</v>
      </c>
      <c r="AD1322" s="30">
        <v>24</v>
      </c>
      <c r="AE1322" s="30">
        <v>5</v>
      </c>
      <c r="AF1322" s="30">
        <v>8</v>
      </c>
      <c r="AG1322" s="30">
        <f t="shared" si="207"/>
        <v>63390</v>
      </c>
      <c r="AH1322" s="30">
        <f t="shared" si="208"/>
        <v>21130</v>
      </c>
      <c r="AI1322" s="30">
        <f t="shared" si="209"/>
        <v>10565</v>
      </c>
      <c r="AK1322" s="30">
        <f t="shared" si="210"/>
        <v>12.070505085330115</v>
      </c>
      <c r="AL1322" s="30">
        <f t="shared" si="211"/>
        <v>-26.150990099009903</v>
      </c>
      <c r="AM1322" s="30">
        <f t="shared" si="212"/>
        <v>12</v>
      </c>
      <c r="AO1322" s="30">
        <f t="shared" si="213"/>
        <v>210063</v>
      </c>
      <c r="AP1322" s="30">
        <f t="shared" si="214"/>
        <v>8141</v>
      </c>
      <c r="AQ1322" s="30">
        <f t="shared" si="215"/>
        <v>3727</v>
      </c>
    </row>
    <row r="1323" spans="29:43" x14ac:dyDescent="0.15">
      <c r="AC1323" s="30">
        <v>24</v>
      </c>
      <c r="AD1323" s="30">
        <v>24</v>
      </c>
      <c r="AE1323" s="30">
        <v>5</v>
      </c>
      <c r="AF1323" s="30">
        <v>9</v>
      </c>
      <c r="AG1323" s="30">
        <f t="shared" si="207"/>
        <v>63540</v>
      </c>
      <c r="AH1323" s="30">
        <f t="shared" si="208"/>
        <v>21180</v>
      </c>
      <c r="AI1323" s="30">
        <f t="shared" si="209"/>
        <v>10590</v>
      </c>
      <c r="AK1323" s="30">
        <f t="shared" si="210"/>
        <v>12.035925055864322</v>
      </c>
      <c r="AL1323" s="30">
        <f t="shared" si="211"/>
        <v>-25.945283789301754</v>
      </c>
      <c r="AM1323" s="30">
        <f t="shared" si="212"/>
        <v>12</v>
      </c>
      <c r="AO1323" s="30">
        <f t="shared" si="213"/>
        <v>210063</v>
      </c>
      <c r="AP1323" s="30">
        <f t="shared" si="214"/>
        <v>8141</v>
      </c>
      <c r="AQ1323" s="30">
        <f t="shared" si="215"/>
        <v>3727</v>
      </c>
    </row>
    <row r="1324" spans="29:43" x14ac:dyDescent="0.15">
      <c r="AC1324" s="30">
        <v>24</v>
      </c>
      <c r="AD1324" s="30">
        <v>24</v>
      </c>
      <c r="AE1324" s="30">
        <v>5</v>
      </c>
      <c r="AF1324" s="30">
        <v>10</v>
      </c>
      <c r="AG1324" s="30">
        <f t="shared" si="207"/>
        <v>63690</v>
      </c>
      <c r="AH1324" s="30">
        <f t="shared" si="208"/>
        <v>21230</v>
      </c>
      <c r="AI1324" s="30">
        <f t="shared" si="209"/>
        <v>10615</v>
      </c>
      <c r="AK1324" s="30">
        <f t="shared" si="210"/>
        <v>12.001542592698394</v>
      </c>
      <c r="AL1324" s="30">
        <f t="shared" si="211"/>
        <v>-25.743734842360549</v>
      </c>
      <c r="AM1324" s="30">
        <f t="shared" si="212"/>
        <v>12</v>
      </c>
      <c r="AO1324" s="30">
        <f t="shared" si="213"/>
        <v>210063</v>
      </c>
      <c r="AP1324" s="30">
        <f t="shared" si="214"/>
        <v>8141</v>
      </c>
      <c r="AQ1324" s="30">
        <f t="shared" si="215"/>
        <v>3727</v>
      </c>
    </row>
    <row r="1325" spans="29:43" x14ac:dyDescent="0.15">
      <c r="AC1325" s="30">
        <v>25</v>
      </c>
      <c r="AD1325" s="30">
        <v>25</v>
      </c>
      <c r="AE1325" s="30">
        <v>1</v>
      </c>
      <c r="AF1325" s="30">
        <v>0</v>
      </c>
      <c r="AG1325" s="30">
        <f t="shared" si="207"/>
        <v>22950</v>
      </c>
      <c r="AH1325" s="30">
        <f t="shared" si="208"/>
        <v>7650</v>
      </c>
      <c r="AI1325" s="30">
        <f t="shared" si="209"/>
        <v>3825</v>
      </c>
      <c r="AK1325" s="30">
        <f t="shared" si="210"/>
        <v>67.507971412864208</v>
      </c>
      <c r="AL1325" s="30">
        <f t="shared" si="211"/>
        <v>4.6382376717865803</v>
      </c>
      <c r="AM1325" s="30">
        <f t="shared" si="212"/>
        <v>13</v>
      </c>
      <c r="AO1325" s="30">
        <f t="shared" si="213"/>
        <v>245594</v>
      </c>
      <c r="AP1325" s="30">
        <f t="shared" si="214"/>
        <v>8773</v>
      </c>
      <c r="AQ1325" s="30">
        <f t="shared" si="215"/>
        <v>4012</v>
      </c>
    </row>
    <row r="1326" spans="29:43" x14ac:dyDescent="0.15">
      <c r="AC1326" s="30">
        <v>25</v>
      </c>
      <c r="AD1326" s="30">
        <v>25</v>
      </c>
      <c r="AE1326" s="30">
        <v>1</v>
      </c>
      <c r="AF1326" s="30">
        <v>1</v>
      </c>
      <c r="AG1326" s="30">
        <f t="shared" si="207"/>
        <v>22980</v>
      </c>
      <c r="AH1326" s="30">
        <f t="shared" si="208"/>
        <v>7660</v>
      </c>
      <c r="AI1326" s="30">
        <f t="shared" si="209"/>
        <v>3830</v>
      </c>
      <c r="AK1326" s="30">
        <f t="shared" si="210"/>
        <v>67.322916666666671</v>
      </c>
      <c r="AL1326" s="30">
        <f t="shared" si="211"/>
        <v>4.648998583855958</v>
      </c>
      <c r="AM1326" s="30">
        <f t="shared" si="212"/>
        <v>13</v>
      </c>
      <c r="AO1326" s="30">
        <f t="shared" si="213"/>
        <v>245594</v>
      </c>
      <c r="AP1326" s="30">
        <f t="shared" si="214"/>
        <v>8773</v>
      </c>
      <c r="AQ1326" s="30">
        <f t="shared" si="215"/>
        <v>4012</v>
      </c>
    </row>
    <row r="1327" spans="29:43" x14ac:dyDescent="0.15">
      <c r="AC1327" s="30">
        <v>25</v>
      </c>
      <c r="AD1327" s="30">
        <v>25</v>
      </c>
      <c r="AE1327" s="30">
        <v>1</v>
      </c>
      <c r="AF1327" s="30">
        <v>2</v>
      </c>
      <c r="AG1327" s="30">
        <f t="shared" si="207"/>
        <v>23010</v>
      </c>
      <c r="AH1327" s="30">
        <f t="shared" si="208"/>
        <v>7670</v>
      </c>
      <c r="AI1327" s="30">
        <f t="shared" si="209"/>
        <v>3835</v>
      </c>
      <c r="AK1327" s="30">
        <f t="shared" si="210"/>
        <v>67.138873701476214</v>
      </c>
      <c r="AL1327" s="30">
        <f t="shared" si="211"/>
        <v>4.659781287970838</v>
      </c>
      <c r="AM1327" s="30">
        <f t="shared" si="212"/>
        <v>13</v>
      </c>
      <c r="AO1327" s="30">
        <f t="shared" si="213"/>
        <v>245594</v>
      </c>
      <c r="AP1327" s="30">
        <f t="shared" si="214"/>
        <v>8773</v>
      </c>
      <c r="AQ1327" s="30">
        <f t="shared" si="215"/>
        <v>4012</v>
      </c>
    </row>
    <row r="1328" spans="29:43" x14ac:dyDescent="0.15">
      <c r="AC1328" s="30">
        <v>25</v>
      </c>
      <c r="AD1328" s="30">
        <v>25</v>
      </c>
      <c r="AE1328" s="30">
        <v>1</v>
      </c>
      <c r="AF1328" s="30">
        <v>3</v>
      </c>
      <c r="AG1328" s="30">
        <f t="shared" si="207"/>
        <v>23040</v>
      </c>
      <c r="AH1328" s="30">
        <f t="shared" si="208"/>
        <v>7680</v>
      </c>
      <c r="AI1328" s="30">
        <f t="shared" si="209"/>
        <v>3840</v>
      </c>
      <c r="AK1328" s="30">
        <f t="shared" si="210"/>
        <v>66.955834242093786</v>
      </c>
      <c r="AL1328" s="30">
        <f t="shared" si="211"/>
        <v>4.6705858503952973</v>
      </c>
      <c r="AM1328" s="30">
        <f t="shared" si="212"/>
        <v>13</v>
      </c>
      <c r="AO1328" s="30">
        <f t="shared" si="213"/>
        <v>245594</v>
      </c>
      <c r="AP1328" s="30">
        <f t="shared" si="214"/>
        <v>8773</v>
      </c>
      <c r="AQ1328" s="30">
        <f t="shared" si="215"/>
        <v>4012</v>
      </c>
    </row>
    <row r="1329" spans="29:43" x14ac:dyDescent="0.15">
      <c r="AC1329" s="30">
        <v>25</v>
      </c>
      <c r="AD1329" s="30">
        <v>25</v>
      </c>
      <c r="AE1329" s="30">
        <v>1</v>
      </c>
      <c r="AF1329" s="30">
        <v>4</v>
      </c>
      <c r="AG1329" s="30">
        <f t="shared" si="207"/>
        <v>23070</v>
      </c>
      <c r="AH1329" s="30">
        <f t="shared" si="208"/>
        <v>7690</v>
      </c>
      <c r="AI1329" s="30">
        <f t="shared" si="209"/>
        <v>3845</v>
      </c>
      <c r="AK1329" s="30">
        <f t="shared" si="210"/>
        <v>66.773790103317026</v>
      </c>
      <c r="AL1329" s="30">
        <f t="shared" si="211"/>
        <v>4.681412337662338</v>
      </c>
      <c r="AM1329" s="30">
        <f t="shared" si="212"/>
        <v>13</v>
      </c>
      <c r="AO1329" s="30">
        <f t="shared" si="213"/>
        <v>245594</v>
      </c>
      <c r="AP1329" s="30">
        <f t="shared" si="214"/>
        <v>8773</v>
      </c>
      <c r="AQ1329" s="30">
        <f t="shared" si="215"/>
        <v>4012</v>
      </c>
    </row>
    <row r="1330" spans="29:43" x14ac:dyDescent="0.15">
      <c r="AC1330" s="30">
        <v>25</v>
      </c>
      <c r="AD1330" s="30">
        <v>25</v>
      </c>
      <c r="AE1330" s="30">
        <v>1</v>
      </c>
      <c r="AF1330" s="30">
        <v>5</v>
      </c>
      <c r="AG1330" s="30">
        <f t="shared" si="207"/>
        <v>23100</v>
      </c>
      <c r="AH1330" s="30">
        <f t="shared" si="208"/>
        <v>7700</v>
      </c>
      <c r="AI1330" s="30">
        <f t="shared" si="209"/>
        <v>3850</v>
      </c>
      <c r="AK1330" s="30">
        <f t="shared" si="210"/>
        <v>66.592733188720175</v>
      </c>
      <c r="AL1330" s="30">
        <f t="shared" si="211"/>
        <v>4.6922608165752591</v>
      </c>
      <c r="AM1330" s="30">
        <f t="shared" si="212"/>
        <v>13</v>
      </c>
      <c r="AO1330" s="30">
        <f t="shared" si="213"/>
        <v>245594</v>
      </c>
      <c r="AP1330" s="30">
        <f t="shared" si="214"/>
        <v>8773</v>
      </c>
      <c r="AQ1330" s="30">
        <f t="shared" si="215"/>
        <v>4012</v>
      </c>
    </row>
    <row r="1331" spans="29:43" x14ac:dyDescent="0.15">
      <c r="AC1331" s="30">
        <v>25</v>
      </c>
      <c r="AD1331" s="30">
        <v>25</v>
      </c>
      <c r="AE1331" s="30">
        <v>1</v>
      </c>
      <c r="AF1331" s="30">
        <v>6</v>
      </c>
      <c r="AG1331" s="30">
        <f t="shared" si="207"/>
        <v>23130</v>
      </c>
      <c r="AH1331" s="30">
        <f t="shared" si="208"/>
        <v>7710</v>
      </c>
      <c r="AI1331" s="30">
        <f t="shared" si="209"/>
        <v>3855</v>
      </c>
      <c r="AK1331" s="30">
        <f t="shared" si="210"/>
        <v>66.412655489453755</v>
      </c>
      <c r="AL1331" s="30">
        <f t="shared" si="211"/>
        <v>4.7031313542090283</v>
      </c>
      <c r="AM1331" s="30">
        <f t="shared" si="212"/>
        <v>13</v>
      </c>
      <c r="AO1331" s="30">
        <f t="shared" si="213"/>
        <v>245594</v>
      </c>
      <c r="AP1331" s="30">
        <f t="shared" si="214"/>
        <v>8773</v>
      </c>
      <c r="AQ1331" s="30">
        <f t="shared" si="215"/>
        <v>4012</v>
      </c>
    </row>
    <row r="1332" spans="29:43" x14ac:dyDescent="0.15">
      <c r="AC1332" s="30">
        <v>25</v>
      </c>
      <c r="AD1332" s="30">
        <v>25</v>
      </c>
      <c r="AE1332" s="30">
        <v>1</v>
      </c>
      <c r="AF1332" s="30">
        <v>7</v>
      </c>
      <c r="AG1332" s="30">
        <f t="shared" si="207"/>
        <v>23160</v>
      </c>
      <c r="AH1332" s="30">
        <f t="shared" si="208"/>
        <v>7720</v>
      </c>
      <c r="AI1332" s="30">
        <f t="shared" si="209"/>
        <v>3860</v>
      </c>
      <c r="AK1332" s="30">
        <f t="shared" si="210"/>
        <v>66.23354908306365</v>
      </c>
      <c r="AL1332" s="30">
        <f t="shared" si="211"/>
        <v>4.7140240179116626</v>
      </c>
      <c r="AM1332" s="30">
        <f t="shared" si="212"/>
        <v>13</v>
      </c>
      <c r="AO1332" s="30">
        <f t="shared" si="213"/>
        <v>245594</v>
      </c>
      <c r="AP1332" s="30">
        <f t="shared" si="214"/>
        <v>8773</v>
      </c>
      <c r="AQ1332" s="30">
        <f t="shared" si="215"/>
        <v>4012</v>
      </c>
    </row>
    <row r="1333" spans="29:43" x14ac:dyDescent="0.15">
      <c r="AC1333" s="30">
        <v>25</v>
      </c>
      <c r="AD1333" s="30">
        <v>25</v>
      </c>
      <c r="AE1333" s="30">
        <v>1</v>
      </c>
      <c r="AF1333" s="30">
        <v>8</v>
      </c>
      <c r="AG1333" s="30">
        <f t="shared" si="207"/>
        <v>23190</v>
      </c>
      <c r="AH1333" s="30">
        <f t="shared" si="208"/>
        <v>7730</v>
      </c>
      <c r="AI1333" s="30">
        <f t="shared" si="209"/>
        <v>3865</v>
      </c>
      <c r="AK1333" s="30">
        <f t="shared" si="210"/>
        <v>66.05540613232921</v>
      </c>
      <c r="AL1333" s="30">
        <f t="shared" si="211"/>
        <v>4.7249388753056234</v>
      </c>
      <c r="AM1333" s="30">
        <f t="shared" si="212"/>
        <v>13</v>
      </c>
      <c r="AO1333" s="30">
        <f t="shared" si="213"/>
        <v>245594</v>
      </c>
      <c r="AP1333" s="30">
        <f t="shared" si="214"/>
        <v>8773</v>
      </c>
      <c r="AQ1333" s="30">
        <f t="shared" si="215"/>
        <v>4012</v>
      </c>
    </row>
    <row r="1334" spans="29:43" x14ac:dyDescent="0.15">
      <c r="AC1334" s="30">
        <v>25</v>
      </c>
      <c r="AD1334" s="30">
        <v>25</v>
      </c>
      <c r="AE1334" s="30">
        <v>1</v>
      </c>
      <c r="AF1334" s="30">
        <v>9</v>
      </c>
      <c r="AG1334" s="30">
        <f t="shared" si="207"/>
        <v>23220</v>
      </c>
      <c r="AH1334" s="30">
        <f t="shared" si="208"/>
        <v>7740</v>
      </c>
      <c r="AI1334" s="30">
        <f t="shared" si="209"/>
        <v>3870</v>
      </c>
      <c r="AK1334" s="30">
        <f t="shared" si="210"/>
        <v>65.878218884120173</v>
      </c>
      <c r="AL1334" s="30">
        <f t="shared" si="211"/>
        <v>4.735875994289211</v>
      </c>
      <c r="AM1334" s="30">
        <f t="shared" si="212"/>
        <v>13</v>
      </c>
      <c r="AO1334" s="30">
        <f t="shared" si="213"/>
        <v>245594</v>
      </c>
      <c r="AP1334" s="30">
        <f t="shared" si="214"/>
        <v>8773</v>
      </c>
      <c r="AQ1334" s="30">
        <f t="shared" si="215"/>
        <v>4012</v>
      </c>
    </row>
    <row r="1335" spans="29:43" x14ac:dyDescent="0.15">
      <c r="AC1335" s="30">
        <v>25</v>
      </c>
      <c r="AD1335" s="30">
        <v>25</v>
      </c>
      <c r="AE1335" s="30">
        <v>1</v>
      </c>
      <c r="AF1335" s="30">
        <v>10</v>
      </c>
      <c r="AG1335" s="30">
        <f t="shared" si="207"/>
        <v>23250</v>
      </c>
      <c r="AH1335" s="30">
        <f t="shared" si="208"/>
        <v>7750</v>
      </c>
      <c r="AI1335" s="30">
        <f t="shared" si="209"/>
        <v>3875</v>
      </c>
      <c r="AK1335" s="30">
        <f t="shared" si="210"/>
        <v>65.701979668271804</v>
      </c>
      <c r="AL1335" s="30">
        <f t="shared" si="211"/>
        <v>4.7468354430379751</v>
      </c>
      <c r="AM1335" s="30">
        <f t="shared" si="212"/>
        <v>13</v>
      </c>
      <c r="AO1335" s="30">
        <f t="shared" si="213"/>
        <v>245594</v>
      </c>
      <c r="AP1335" s="30">
        <f t="shared" si="214"/>
        <v>8773</v>
      </c>
      <c r="AQ1335" s="30">
        <f t="shared" si="215"/>
        <v>4012</v>
      </c>
    </row>
    <row r="1336" spans="29:43" x14ac:dyDescent="0.15">
      <c r="AC1336" s="30">
        <v>25</v>
      </c>
      <c r="AD1336" s="30">
        <v>25</v>
      </c>
      <c r="AE1336" s="30">
        <v>2</v>
      </c>
      <c r="AF1336" s="30">
        <v>0</v>
      </c>
      <c r="AG1336" s="30">
        <f t="shared" si="207"/>
        <v>33330</v>
      </c>
      <c r="AH1336" s="30">
        <f t="shared" si="208"/>
        <v>11110</v>
      </c>
      <c r="AI1336" s="30">
        <f t="shared" si="209"/>
        <v>5555</v>
      </c>
      <c r="AK1336" s="30">
        <f t="shared" si="210"/>
        <v>34.600450831220058</v>
      </c>
      <c r="AL1336" s="30">
        <f t="shared" si="211"/>
        <v>10.357364822871348</v>
      </c>
      <c r="AM1336" s="30">
        <f t="shared" si="212"/>
        <v>13</v>
      </c>
      <c r="AO1336" s="30">
        <f t="shared" si="213"/>
        <v>245594</v>
      </c>
      <c r="AP1336" s="30">
        <f t="shared" si="214"/>
        <v>8773</v>
      </c>
      <c r="AQ1336" s="30">
        <f t="shared" si="215"/>
        <v>4012</v>
      </c>
    </row>
    <row r="1337" spans="29:43" x14ac:dyDescent="0.15">
      <c r="AC1337" s="30">
        <v>25</v>
      </c>
      <c r="AD1337" s="30">
        <v>25</v>
      </c>
      <c r="AE1337" s="30">
        <v>2</v>
      </c>
      <c r="AF1337" s="30">
        <v>1</v>
      </c>
      <c r="AG1337" s="30">
        <f t="shared" si="207"/>
        <v>33390</v>
      </c>
      <c r="AH1337" s="30">
        <f t="shared" si="208"/>
        <v>11130</v>
      </c>
      <c r="AI1337" s="30">
        <f t="shared" si="209"/>
        <v>5565</v>
      </c>
      <c r="AK1337" s="30">
        <f t="shared" si="210"/>
        <v>34.503231244731666</v>
      </c>
      <c r="AL1337" s="30">
        <f t="shared" si="211"/>
        <v>10.408354114713218</v>
      </c>
      <c r="AM1337" s="30">
        <f t="shared" si="212"/>
        <v>13</v>
      </c>
      <c r="AO1337" s="30">
        <f t="shared" si="213"/>
        <v>245594</v>
      </c>
      <c r="AP1337" s="30">
        <f t="shared" si="214"/>
        <v>8773</v>
      </c>
      <c r="AQ1337" s="30">
        <f t="shared" si="215"/>
        <v>4012</v>
      </c>
    </row>
    <row r="1338" spans="29:43" x14ac:dyDescent="0.15">
      <c r="AC1338" s="30">
        <v>25</v>
      </c>
      <c r="AD1338" s="30">
        <v>25</v>
      </c>
      <c r="AE1338" s="30">
        <v>2</v>
      </c>
      <c r="AF1338" s="30">
        <v>2</v>
      </c>
      <c r="AG1338" s="30">
        <f t="shared" si="207"/>
        <v>33450</v>
      </c>
      <c r="AH1338" s="30">
        <f t="shared" si="208"/>
        <v>11150</v>
      </c>
      <c r="AI1338" s="30">
        <f t="shared" si="209"/>
        <v>5575</v>
      </c>
      <c r="AK1338" s="30">
        <f t="shared" si="210"/>
        <v>34.406556458391705</v>
      </c>
      <c r="AL1338" s="30">
        <f t="shared" si="211"/>
        <v>10.459662288930582</v>
      </c>
      <c r="AM1338" s="30">
        <f t="shared" si="212"/>
        <v>13</v>
      </c>
      <c r="AO1338" s="30">
        <f t="shared" si="213"/>
        <v>245594</v>
      </c>
      <c r="AP1338" s="30">
        <f t="shared" si="214"/>
        <v>8773</v>
      </c>
      <c r="AQ1338" s="30">
        <f t="shared" si="215"/>
        <v>4012</v>
      </c>
    </row>
    <row r="1339" spans="29:43" x14ac:dyDescent="0.15">
      <c r="AC1339" s="30">
        <v>25</v>
      </c>
      <c r="AD1339" s="30">
        <v>25</v>
      </c>
      <c r="AE1339" s="30">
        <v>2</v>
      </c>
      <c r="AF1339" s="30">
        <v>3</v>
      </c>
      <c r="AG1339" s="30">
        <f t="shared" si="207"/>
        <v>33510</v>
      </c>
      <c r="AH1339" s="30">
        <f t="shared" si="208"/>
        <v>11170</v>
      </c>
      <c r="AI1339" s="30">
        <f t="shared" si="209"/>
        <v>5585</v>
      </c>
      <c r="AK1339" s="30">
        <f t="shared" si="210"/>
        <v>34.310421905560212</v>
      </c>
      <c r="AL1339" s="30">
        <f t="shared" si="211"/>
        <v>10.511292346298619</v>
      </c>
      <c r="AM1339" s="30">
        <f t="shared" si="212"/>
        <v>13</v>
      </c>
      <c r="AO1339" s="30">
        <f t="shared" si="213"/>
        <v>245594</v>
      </c>
      <c r="AP1339" s="30">
        <f t="shared" si="214"/>
        <v>8773</v>
      </c>
      <c r="AQ1339" s="30">
        <f t="shared" si="215"/>
        <v>4012</v>
      </c>
    </row>
    <row r="1340" spans="29:43" x14ac:dyDescent="0.15">
      <c r="AC1340" s="30">
        <v>25</v>
      </c>
      <c r="AD1340" s="30">
        <v>25</v>
      </c>
      <c r="AE1340" s="30">
        <v>2</v>
      </c>
      <c r="AF1340" s="30">
        <v>4</v>
      </c>
      <c r="AG1340" s="30">
        <f t="shared" si="207"/>
        <v>33570</v>
      </c>
      <c r="AH1340" s="30">
        <f t="shared" si="208"/>
        <v>11190</v>
      </c>
      <c r="AI1340" s="30">
        <f t="shared" si="209"/>
        <v>5595</v>
      </c>
      <c r="AK1340" s="30">
        <f t="shared" si="210"/>
        <v>34.214823070493175</v>
      </c>
      <c r="AL1340" s="30">
        <f t="shared" si="211"/>
        <v>10.563247325361862</v>
      </c>
      <c r="AM1340" s="30">
        <f t="shared" si="212"/>
        <v>13</v>
      </c>
      <c r="AO1340" s="30">
        <f t="shared" si="213"/>
        <v>245594</v>
      </c>
      <c r="AP1340" s="30">
        <f t="shared" si="214"/>
        <v>8773</v>
      </c>
      <c r="AQ1340" s="30">
        <f t="shared" si="215"/>
        <v>4012</v>
      </c>
    </row>
    <row r="1341" spans="29:43" x14ac:dyDescent="0.15">
      <c r="AC1341" s="30">
        <v>25</v>
      </c>
      <c r="AD1341" s="30">
        <v>25</v>
      </c>
      <c r="AE1341" s="30">
        <v>2</v>
      </c>
      <c r="AF1341" s="30">
        <v>5</v>
      </c>
      <c r="AG1341" s="30">
        <f t="shared" si="207"/>
        <v>33630</v>
      </c>
      <c r="AH1341" s="30">
        <f t="shared" si="208"/>
        <v>11210</v>
      </c>
      <c r="AI1341" s="30">
        <f t="shared" si="209"/>
        <v>5605</v>
      </c>
      <c r="AK1341" s="30">
        <f t="shared" si="210"/>
        <v>34.119755487635452</v>
      </c>
      <c r="AL1341" s="30">
        <f t="shared" si="211"/>
        <v>10.615530303030303</v>
      </c>
      <c r="AM1341" s="30">
        <f t="shared" si="212"/>
        <v>13</v>
      </c>
      <c r="AO1341" s="30">
        <f t="shared" si="213"/>
        <v>245594</v>
      </c>
      <c r="AP1341" s="30">
        <f t="shared" si="214"/>
        <v>8773</v>
      </c>
      <c r="AQ1341" s="30">
        <f t="shared" si="215"/>
        <v>4012</v>
      </c>
    </row>
    <row r="1342" spans="29:43" x14ac:dyDescent="0.15">
      <c r="AC1342" s="30">
        <v>25</v>
      </c>
      <c r="AD1342" s="30">
        <v>25</v>
      </c>
      <c r="AE1342" s="30">
        <v>2</v>
      </c>
      <c r="AF1342" s="30">
        <v>6</v>
      </c>
      <c r="AG1342" s="30">
        <f t="shared" si="207"/>
        <v>33690</v>
      </c>
      <c r="AH1342" s="30">
        <f t="shared" si="208"/>
        <v>11230</v>
      </c>
      <c r="AI1342" s="30">
        <f t="shared" si="209"/>
        <v>5615</v>
      </c>
      <c r="AK1342" s="30">
        <f t="shared" si="210"/>
        <v>34.025214740925463</v>
      </c>
      <c r="AL1342" s="30">
        <f t="shared" si="211"/>
        <v>10.668144395186827</v>
      </c>
      <c r="AM1342" s="30">
        <f t="shared" si="212"/>
        <v>13</v>
      </c>
      <c r="AO1342" s="30">
        <f t="shared" si="213"/>
        <v>245594</v>
      </c>
      <c r="AP1342" s="30">
        <f t="shared" si="214"/>
        <v>8773</v>
      </c>
      <c r="AQ1342" s="30">
        <f t="shared" si="215"/>
        <v>4012</v>
      </c>
    </row>
    <row r="1343" spans="29:43" x14ac:dyDescent="0.15">
      <c r="AC1343" s="30">
        <v>25</v>
      </c>
      <c r="AD1343" s="30">
        <v>25</v>
      </c>
      <c r="AE1343" s="30">
        <v>2</v>
      </c>
      <c r="AF1343" s="30">
        <v>7</v>
      </c>
      <c r="AG1343" s="30">
        <f t="shared" si="207"/>
        <v>33750</v>
      </c>
      <c r="AH1343" s="30">
        <f t="shared" si="208"/>
        <v>11250</v>
      </c>
      <c r="AI1343" s="30">
        <f t="shared" si="209"/>
        <v>5625</v>
      </c>
      <c r="AK1343" s="30">
        <f t="shared" si="210"/>
        <v>33.931196463111355</v>
      </c>
      <c r="AL1343" s="30">
        <f t="shared" si="211"/>
        <v>10.721092757306225</v>
      </c>
      <c r="AM1343" s="30">
        <f t="shared" si="212"/>
        <v>13</v>
      </c>
      <c r="AO1343" s="30">
        <f t="shared" si="213"/>
        <v>245594</v>
      </c>
      <c r="AP1343" s="30">
        <f t="shared" si="214"/>
        <v>8773</v>
      </c>
      <c r="AQ1343" s="30">
        <f t="shared" si="215"/>
        <v>4012</v>
      </c>
    </row>
    <row r="1344" spans="29:43" x14ac:dyDescent="0.15">
      <c r="AC1344" s="30">
        <v>25</v>
      </c>
      <c r="AD1344" s="30">
        <v>25</v>
      </c>
      <c r="AE1344" s="30">
        <v>2</v>
      </c>
      <c r="AF1344" s="30">
        <v>8</v>
      </c>
      <c r="AG1344" s="30">
        <f t="shared" si="207"/>
        <v>33810</v>
      </c>
      <c r="AH1344" s="30">
        <f t="shared" si="208"/>
        <v>11270</v>
      </c>
      <c r="AI1344" s="30">
        <f t="shared" si="209"/>
        <v>5635</v>
      </c>
      <c r="AK1344" s="30">
        <f t="shared" si="210"/>
        <v>33.837696335078533</v>
      </c>
      <c r="AL1344" s="30">
        <f t="shared" si="211"/>
        <v>10.774378585086042</v>
      </c>
      <c r="AM1344" s="30">
        <f t="shared" si="212"/>
        <v>13</v>
      </c>
      <c r="AO1344" s="30">
        <f t="shared" si="213"/>
        <v>245594</v>
      </c>
      <c r="AP1344" s="30">
        <f t="shared" si="214"/>
        <v>8773</v>
      </c>
      <c r="AQ1344" s="30">
        <f t="shared" si="215"/>
        <v>4012</v>
      </c>
    </row>
    <row r="1345" spans="29:43" x14ac:dyDescent="0.15">
      <c r="AC1345" s="30">
        <v>25</v>
      </c>
      <c r="AD1345" s="30">
        <v>25</v>
      </c>
      <c r="AE1345" s="30">
        <v>2</v>
      </c>
      <c r="AF1345" s="30">
        <v>9</v>
      </c>
      <c r="AG1345" s="30">
        <f t="shared" si="207"/>
        <v>33870</v>
      </c>
      <c r="AH1345" s="30">
        <f t="shared" si="208"/>
        <v>11290</v>
      </c>
      <c r="AI1345" s="30">
        <f t="shared" si="209"/>
        <v>5645</v>
      </c>
      <c r="AK1345" s="30">
        <f t="shared" si="210"/>
        <v>33.744710085188238</v>
      </c>
      <c r="AL1345" s="30">
        <f t="shared" si="211"/>
        <v>10.828005115089514</v>
      </c>
      <c r="AM1345" s="30">
        <f t="shared" si="212"/>
        <v>13</v>
      </c>
      <c r="AO1345" s="30">
        <f t="shared" si="213"/>
        <v>245594</v>
      </c>
      <c r="AP1345" s="30">
        <f t="shared" si="214"/>
        <v>8773</v>
      </c>
      <c r="AQ1345" s="30">
        <f t="shared" si="215"/>
        <v>4012</v>
      </c>
    </row>
    <row r="1346" spans="29:43" x14ac:dyDescent="0.15">
      <c r="AC1346" s="30">
        <v>25</v>
      </c>
      <c r="AD1346" s="30">
        <v>25</v>
      </c>
      <c r="AE1346" s="30">
        <v>2</v>
      </c>
      <c r="AF1346" s="30">
        <v>10</v>
      </c>
      <c r="AG1346" s="30">
        <f t="shared" si="207"/>
        <v>33930</v>
      </c>
      <c r="AH1346" s="30">
        <f t="shared" si="208"/>
        <v>11310</v>
      </c>
      <c r="AI1346" s="30">
        <f t="shared" si="209"/>
        <v>5655</v>
      </c>
      <c r="AK1346" s="30">
        <f t="shared" si="210"/>
        <v>33.652233488627019</v>
      </c>
      <c r="AL1346" s="30">
        <f t="shared" si="211"/>
        <v>10.881975625400898</v>
      </c>
      <c r="AM1346" s="30">
        <f t="shared" si="212"/>
        <v>13</v>
      </c>
      <c r="AO1346" s="30">
        <f t="shared" si="213"/>
        <v>245594</v>
      </c>
      <c r="AP1346" s="30">
        <f t="shared" si="214"/>
        <v>8773</v>
      </c>
      <c r="AQ1346" s="30">
        <f t="shared" si="215"/>
        <v>4012</v>
      </c>
    </row>
    <row r="1347" spans="29:43" x14ac:dyDescent="0.15">
      <c r="AC1347" s="30">
        <v>25</v>
      </c>
      <c r="AD1347" s="30">
        <v>25</v>
      </c>
      <c r="AE1347" s="30">
        <v>3</v>
      </c>
      <c r="AF1347" s="30">
        <v>0</v>
      </c>
      <c r="AG1347" s="30">
        <f t="shared" si="207"/>
        <v>43710</v>
      </c>
      <c r="AH1347" s="30">
        <f t="shared" si="208"/>
        <v>14570</v>
      </c>
      <c r="AI1347" s="30">
        <f t="shared" si="209"/>
        <v>7285</v>
      </c>
      <c r="AK1347" s="30">
        <f t="shared" si="210"/>
        <v>23.261413146429248</v>
      </c>
      <c r="AL1347" s="30">
        <f t="shared" si="211"/>
        <v>29.375</v>
      </c>
      <c r="AM1347" s="30">
        <f t="shared" si="212"/>
        <v>13</v>
      </c>
      <c r="AO1347" s="30">
        <f t="shared" si="213"/>
        <v>245594</v>
      </c>
      <c r="AP1347" s="30">
        <f t="shared" si="214"/>
        <v>8773</v>
      </c>
      <c r="AQ1347" s="30">
        <f t="shared" si="215"/>
        <v>4012</v>
      </c>
    </row>
    <row r="1348" spans="29:43" x14ac:dyDescent="0.15">
      <c r="AC1348" s="30">
        <v>25</v>
      </c>
      <c r="AD1348" s="30">
        <v>25</v>
      </c>
      <c r="AE1348" s="30">
        <v>3</v>
      </c>
      <c r="AF1348" s="30">
        <v>1</v>
      </c>
      <c r="AG1348" s="30">
        <f t="shared" si="207"/>
        <v>43800</v>
      </c>
      <c r="AH1348" s="30">
        <f t="shared" si="208"/>
        <v>14600</v>
      </c>
      <c r="AI1348" s="30">
        <f t="shared" si="209"/>
        <v>7300</v>
      </c>
      <c r="AK1348" s="30">
        <f t="shared" si="210"/>
        <v>23.195504344540989</v>
      </c>
      <c r="AL1348" s="30">
        <f t="shared" si="211"/>
        <v>29.735234215885946</v>
      </c>
      <c r="AM1348" s="30">
        <f t="shared" si="212"/>
        <v>13</v>
      </c>
      <c r="AO1348" s="30">
        <f t="shared" si="213"/>
        <v>245594</v>
      </c>
      <c r="AP1348" s="30">
        <f t="shared" si="214"/>
        <v>8773</v>
      </c>
      <c r="AQ1348" s="30">
        <f t="shared" si="215"/>
        <v>4012</v>
      </c>
    </row>
    <row r="1349" spans="29:43" x14ac:dyDescent="0.15">
      <c r="AC1349" s="30">
        <v>25</v>
      </c>
      <c r="AD1349" s="30">
        <v>25</v>
      </c>
      <c r="AE1349" s="30">
        <v>3</v>
      </c>
      <c r="AF1349" s="30">
        <v>2</v>
      </c>
      <c r="AG1349" s="30">
        <f t="shared" si="207"/>
        <v>43890</v>
      </c>
      <c r="AH1349" s="30">
        <f t="shared" si="208"/>
        <v>14630</v>
      </c>
      <c r="AI1349" s="30">
        <f t="shared" si="209"/>
        <v>7315</v>
      </c>
      <c r="AK1349" s="30">
        <f t="shared" si="210"/>
        <v>23.12996797890375</v>
      </c>
      <c r="AL1349" s="30">
        <f t="shared" si="211"/>
        <v>30.102880658436213</v>
      </c>
      <c r="AM1349" s="30">
        <f t="shared" si="212"/>
        <v>13</v>
      </c>
      <c r="AO1349" s="30">
        <f t="shared" si="213"/>
        <v>245594</v>
      </c>
      <c r="AP1349" s="30">
        <f t="shared" si="214"/>
        <v>8773</v>
      </c>
      <c r="AQ1349" s="30">
        <f t="shared" si="215"/>
        <v>4012</v>
      </c>
    </row>
    <row r="1350" spans="29:43" x14ac:dyDescent="0.15">
      <c r="AC1350" s="30">
        <v>25</v>
      </c>
      <c r="AD1350" s="30">
        <v>25</v>
      </c>
      <c r="AE1350" s="30">
        <v>3</v>
      </c>
      <c r="AF1350" s="30">
        <v>3</v>
      </c>
      <c r="AG1350" s="30">
        <f t="shared" ref="AG1350:AG1413" si="216">1020+180*AC1350+7050+AE1350*(AD1350*420-120)+AE1350*AF1350*30</f>
        <v>43980</v>
      </c>
      <c r="AH1350" s="30">
        <f t="shared" ref="AH1350:AH1413" si="217">340+60*AC1350+2350+AE1350*(AD1350*140-40)+AE1350*AF1350*10</f>
        <v>14660</v>
      </c>
      <c r="AI1350" s="30">
        <f t="shared" ref="AI1350:AI1413" si="218">170+30*AC1350+1175+AE1350*(AD1350*70-20)+AE1350*AF1350*5</f>
        <v>7330</v>
      </c>
      <c r="AK1350" s="30">
        <f t="shared" ref="AK1350:AK1413" si="219">VLOOKUP(IF(MOD(AC1350,2)=0,AC1350/2,(AC1350+1)/2),B:F,5,FALSE)/(AH1350-VLOOKUP(IF(MOD(AC1350,2)=0,AC1350/2,(AC1350+1)/2),B:F,4,FALSE))</f>
        <v>23.064800901577762</v>
      </c>
      <c r="AL1350" s="30">
        <f t="shared" ref="AL1350:AL1413" si="220">AG1350/(VLOOKUP(IF(MOD(AC1350,2)=0,AC1350/2,(AC1350+1)/2),B:F,3,FALSE)-AI1350)</f>
        <v>30.47817047817048</v>
      </c>
      <c r="AM1350" s="30">
        <f t="shared" ref="AM1350:AM1413" si="221">IF(MOD(AC1350,2)=0,AC1350/2,(AC1350+1)/2)</f>
        <v>13</v>
      </c>
      <c r="AO1350" s="30">
        <f t="shared" ref="AO1350:AO1413" si="222">VLOOKUP(IF(MOD(AC1350,2)=0,AC1350/2,(AC1350+1)/2),B:F,5,FALSE)</f>
        <v>245594</v>
      </c>
      <c r="AP1350" s="30">
        <f t="shared" ref="AP1350:AP1413" si="223">VLOOKUP(IF(MOD(AC1350,2)=0,AC1350/2,(AC1350+1)/2),B:E,3,FALSE)</f>
        <v>8773</v>
      </c>
      <c r="AQ1350" s="30">
        <f t="shared" ref="AQ1350:AQ1413" si="224">VLOOKUP(IF(MOD(AC1350,2)=0,AC1350/2,(AC1350+1)/2),B:F,4,FALSE)</f>
        <v>4012</v>
      </c>
    </row>
    <row r="1351" spans="29:43" x14ac:dyDescent="0.15">
      <c r="AC1351" s="30">
        <v>25</v>
      </c>
      <c r="AD1351" s="30">
        <v>25</v>
      </c>
      <c r="AE1351" s="30">
        <v>3</v>
      </c>
      <c r="AF1351" s="30">
        <v>4</v>
      </c>
      <c r="AG1351" s="30">
        <f t="shared" si="216"/>
        <v>44070</v>
      </c>
      <c r="AH1351" s="30">
        <f t="shared" si="217"/>
        <v>14690</v>
      </c>
      <c r="AI1351" s="30">
        <f t="shared" si="218"/>
        <v>7345</v>
      </c>
      <c r="AK1351" s="30">
        <f t="shared" si="219"/>
        <v>23</v>
      </c>
      <c r="AL1351" s="30">
        <f t="shared" si="220"/>
        <v>30.861344537815125</v>
      </c>
      <c r="AM1351" s="30">
        <f t="shared" si="221"/>
        <v>13</v>
      </c>
      <c r="AO1351" s="30">
        <f t="shared" si="222"/>
        <v>245594</v>
      </c>
      <c r="AP1351" s="30">
        <f t="shared" si="223"/>
        <v>8773</v>
      </c>
      <c r="AQ1351" s="30">
        <f t="shared" si="224"/>
        <v>4012</v>
      </c>
    </row>
    <row r="1352" spans="29:43" x14ac:dyDescent="0.15">
      <c r="AC1352" s="30">
        <v>25</v>
      </c>
      <c r="AD1352" s="30">
        <v>25</v>
      </c>
      <c r="AE1352" s="30">
        <v>3</v>
      </c>
      <c r="AF1352" s="30">
        <v>5</v>
      </c>
      <c r="AG1352" s="30">
        <f t="shared" si="216"/>
        <v>44160</v>
      </c>
      <c r="AH1352" s="30">
        <f t="shared" si="217"/>
        <v>14720</v>
      </c>
      <c r="AI1352" s="30">
        <f t="shared" si="218"/>
        <v>7360</v>
      </c>
      <c r="AK1352" s="30">
        <f t="shared" si="219"/>
        <v>22.935562196488608</v>
      </c>
      <c r="AL1352" s="30">
        <f t="shared" si="220"/>
        <v>31.252653927813164</v>
      </c>
      <c r="AM1352" s="30">
        <f t="shared" si="221"/>
        <v>13</v>
      </c>
      <c r="AO1352" s="30">
        <f t="shared" si="222"/>
        <v>245594</v>
      </c>
      <c r="AP1352" s="30">
        <f t="shared" si="223"/>
        <v>8773</v>
      </c>
      <c r="AQ1352" s="30">
        <f t="shared" si="224"/>
        <v>4012</v>
      </c>
    </row>
    <row r="1353" spans="29:43" x14ac:dyDescent="0.15">
      <c r="AC1353" s="30">
        <v>25</v>
      </c>
      <c r="AD1353" s="30">
        <v>25</v>
      </c>
      <c r="AE1353" s="30">
        <v>3</v>
      </c>
      <c r="AF1353" s="30">
        <v>6</v>
      </c>
      <c r="AG1353" s="30">
        <f t="shared" si="216"/>
        <v>44250</v>
      </c>
      <c r="AH1353" s="30">
        <f t="shared" si="217"/>
        <v>14750</v>
      </c>
      <c r="AI1353" s="30">
        <f t="shared" si="218"/>
        <v>7375</v>
      </c>
      <c r="AK1353" s="30">
        <f t="shared" si="219"/>
        <v>22.871484447755634</v>
      </c>
      <c r="AL1353" s="30">
        <f t="shared" si="220"/>
        <v>31.65236051502146</v>
      </c>
      <c r="AM1353" s="30">
        <f t="shared" si="221"/>
        <v>13</v>
      </c>
      <c r="AO1353" s="30">
        <f t="shared" si="222"/>
        <v>245594</v>
      </c>
      <c r="AP1353" s="30">
        <f t="shared" si="223"/>
        <v>8773</v>
      </c>
      <c r="AQ1353" s="30">
        <f t="shared" si="224"/>
        <v>4012</v>
      </c>
    </row>
    <row r="1354" spans="29:43" x14ac:dyDescent="0.15">
      <c r="AC1354" s="30">
        <v>25</v>
      </c>
      <c r="AD1354" s="30">
        <v>25</v>
      </c>
      <c r="AE1354" s="30">
        <v>3</v>
      </c>
      <c r="AF1354" s="30">
        <v>7</v>
      </c>
      <c r="AG1354" s="30">
        <f t="shared" si="216"/>
        <v>44340</v>
      </c>
      <c r="AH1354" s="30">
        <f t="shared" si="217"/>
        <v>14780</v>
      </c>
      <c r="AI1354" s="30">
        <f t="shared" si="218"/>
        <v>7390</v>
      </c>
      <c r="AK1354" s="30">
        <f t="shared" si="219"/>
        <v>22.807763744427934</v>
      </c>
      <c r="AL1354" s="30">
        <f t="shared" si="220"/>
        <v>32.060737527114966</v>
      </c>
      <c r="AM1354" s="30">
        <f t="shared" si="221"/>
        <v>13</v>
      </c>
      <c r="AO1354" s="30">
        <f t="shared" si="222"/>
        <v>245594</v>
      </c>
      <c r="AP1354" s="30">
        <f t="shared" si="223"/>
        <v>8773</v>
      </c>
      <c r="AQ1354" s="30">
        <f t="shared" si="224"/>
        <v>4012</v>
      </c>
    </row>
    <row r="1355" spans="29:43" x14ac:dyDescent="0.15">
      <c r="AC1355" s="30">
        <v>25</v>
      </c>
      <c r="AD1355" s="30">
        <v>25</v>
      </c>
      <c r="AE1355" s="30">
        <v>3</v>
      </c>
      <c r="AF1355" s="30">
        <v>8</v>
      </c>
      <c r="AG1355" s="30">
        <f t="shared" si="216"/>
        <v>44430</v>
      </c>
      <c r="AH1355" s="30">
        <f t="shared" si="217"/>
        <v>14810</v>
      </c>
      <c r="AI1355" s="30">
        <f t="shared" si="218"/>
        <v>7405</v>
      </c>
      <c r="AK1355" s="30">
        <f t="shared" si="219"/>
        <v>22.744397110576031</v>
      </c>
      <c r="AL1355" s="30">
        <f t="shared" si="220"/>
        <v>32.478070175438596</v>
      </c>
      <c r="AM1355" s="30">
        <f t="shared" si="221"/>
        <v>13</v>
      </c>
      <c r="AO1355" s="30">
        <f t="shared" si="222"/>
        <v>245594</v>
      </c>
      <c r="AP1355" s="30">
        <f t="shared" si="223"/>
        <v>8773</v>
      </c>
      <c r="AQ1355" s="30">
        <f t="shared" si="224"/>
        <v>4012</v>
      </c>
    </row>
    <row r="1356" spans="29:43" x14ac:dyDescent="0.15">
      <c r="AC1356" s="30">
        <v>25</v>
      </c>
      <c r="AD1356" s="30">
        <v>25</v>
      </c>
      <c r="AE1356" s="30">
        <v>3</v>
      </c>
      <c r="AF1356" s="30">
        <v>9</v>
      </c>
      <c r="AG1356" s="30">
        <f t="shared" si="216"/>
        <v>44520</v>
      </c>
      <c r="AH1356" s="30">
        <f t="shared" si="217"/>
        <v>14840</v>
      </c>
      <c r="AI1356" s="30">
        <f t="shared" si="218"/>
        <v>7420</v>
      </c>
      <c r="AK1356" s="30">
        <f t="shared" si="219"/>
        <v>22.681381603250831</v>
      </c>
      <c r="AL1356" s="30">
        <f t="shared" si="220"/>
        <v>32.904656319290467</v>
      </c>
      <c r="AM1356" s="30">
        <f t="shared" si="221"/>
        <v>13</v>
      </c>
      <c r="AO1356" s="30">
        <f t="shared" si="222"/>
        <v>245594</v>
      </c>
      <c r="AP1356" s="30">
        <f t="shared" si="223"/>
        <v>8773</v>
      </c>
      <c r="AQ1356" s="30">
        <f t="shared" si="224"/>
        <v>4012</v>
      </c>
    </row>
    <row r="1357" spans="29:43" x14ac:dyDescent="0.15">
      <c r="AC1357" s="30">
        <v>25</v>
      </c>
      <c r="AD1357" s="30">
        <v>25</v>
      </c>
      <c r="AE1357" s="30">
        <v>3</v>
      </c>
      <c r="AF1357" s="30">
        <v>10</v>
      </c>
      <c r="AG1357" s="30">
        <f t="shared" si="216"/>
        <v>44610</v>
      </c>
      <c r="AH1357" s="30">
        <f t="shared" si="217"/>
        <v>14870</v>
      </c>
      <c r="AI1357" s="30">
        <f t="shared" si="218"/>
        <v>7435</v>
      </c>
      <c r="AK1357" s="30">
        <f t="shared" si="219"/>
        <v>22.618714312027997</v>
      </c>
      <c r="AL1357" s="30">
        <f t="shared" si="220"/>
        <v>33.340807174887892</v>
      </c>
      <c r="AM1357" s="30">
        <f t="shared" si="221"/>
        <v>13</v>
      </c>
      <c r="AO1357" s="30">
        <f t="shared" si="222"/>
        <v>245594</v>
      </c>
      <c r="AP1357" s="30">
        <f t="shared" si="223"/>
        <v>8773</v>
      </c>
      <c r="AQ1357" s="30">
        <f t="shared" si="224"/>
        <v>4012</v>
      </c>
    </row>
    <row r="1358" spans="29:43" x14ac:dyDescent="0.15">
      <c r="AC1358" s="30">
        <v>25</v>
      </c>
      <c r="AD1358" s="30">
        <v>25</v>
      </c>
      <c r="AE1358" s="30">
        <v>4</v>
      </c>
      <c r="AF1358" s="30">
        <v>0</v>
      </c>
      <c r="AG1358" s="30">
        <f t="shared" si="216"/>
        <v>54090</v>
      </c>
      <c r="AH1358" s="30">
        <f t="shared" si="217"/>
        <v>18030</v>
      </c>
      <c r="AI1358" s="30">
        <f t="shared" si="218"/>
        <v>9015</v>
      </c>
      <c r="AK1358" s="30">
        <f t="shared" si="219"/>
        <v>17.519902981880438</v>
      </c>
      <c r="AL1358" s="30">
        <f t="shared" si="220"/>
        <v>-223.51239669421489</v>
      </c>
      <c r="AM1358" s="30">
        <f t="shared" si="221"/>
        <v>13</v>
      </c>
      <c r="AO1358" s="30">
        <f t="shared" si="222"/>
        <v>245594</v>
      </c>
      <c r="AP1358" s="30">
        <f t="shared" si="223"/>
        <v>8773</v>
      </c>
      <c r="AQ1358" s="30">
        <f t="shared" si="224"/>
        <v>4012</v>
      </c>
    </row>
    <row r="1359" spans="29:43" x14ac:dyDescent="0.15">
      <c r="AC1359" s="30">
        <v>25</v>
      </c>
      <c r="AD1359" s="30">
        <v>25</v>
      </c>
      <c r="AE1359" s="30">
        <v>4</v>
      </c>
      <c r="AF1359" s="30">
        <v>1</v>
      </c>
      <c r="AG1359" s="30">
        <f t="shared" si="216"/>
        <v>54210</v>
      </c>
      <c r="AH1359" s="30">
        <f t="shared" si="217"/>
        <v>18070</v>
      </c>
      <c r="AI1359" s="30">
        <f t="shared" si="218"/>
        <v>9035</v>
      </c>
      <c r="AK1359" s="30">
        <f t="shared" si="219"/>
        <v>17.470052639066722</v>
      </c>
      <c r="AL1359" s="30">
        <f t="shared" si="220"/>
        <v>-206.90839694656489</v>
      </c>
      <c r="AM1359" s="30">
        <f t="shared" si="221"/>
        <v>13</v>
      </c>
      <c r="AO1359" s="30">
        <f t="shared" si="222"/>
        <v>245594</v>
      </c>
      <c r="AP1359" s="30">
        <f t="shared" si="223"/>
        <v>8773</v>
      </c>
      <c r="AQ1359" s="30">
        <f t="shared" si="224"/>
        <v>4012</v>
      </c>
    </row>
    <row r="1360" spans="29:43" x14ac:dyDescent="0.15">
      <c r="AC1360" s="30">
        <v>25</v>
      </c>
      <c r="AD1360" s="30">
        <v>25</v>
      </c>
      <c r="AE1360" s="30">
        <v>4</v>
      </c>
      <c r="AF1360" s="30">
        <v>2</v>
      </c>
      <c r="AG1360" s="30">
        <f t="shared" si="216"/>
        <v>54330</v>
      </c>
      <c r="AH1360" s="30">
        <f t="shared" si="217"/>
        <v>18110</v>
      </c>
      <c r="AI1360" s="30">
        <f t="shared" si="218"/>
        <v>9055</v>
      </c>
      <c r="AK1360" s="30">
        <f t="shared" si="219"/>
        <v>17.420485175202156</v>
      </c>
      <c r="AL1360" s="30">
        <f t="shared" si="220"/>
        <v>-192.65957446808511</v>
      </c>
      <c r="AM1360" s="30">
        <f t="shared" si="221"/>
        <v>13</v>
      </c>
      <c r="AO1360" s="30">
        <f t="shared" si="222"/>
        <v>245594</v>
      </c>
      <c r="AP1360" s="30">
        <f t="shared" si="223"/>
        <v>8773</v>
      </c>
      <c r="AQ1360" s="30">
        <f t="shared" si="224"/>
        <v>4012</v>
      </c>
    </row>
    <row r="1361" spans="29:43" x14ac:dyDescent="0.15">
      <c r="AC1361" s="30">
        <v>25</v>
      </c>
      <c r="AD1361" s="30">
        <v>25</v>
      </c>
      <c r="AE1361" s="30">
        <v>4</v>
      </c>
      <c r="AF1361" s="30">
        <v>3</v>
      </c>
      <c r="AG1361" s="30">
        <f t="shared" si="216"/>
        <v>54450</v>
      </c>
      <c r="AH1361" s="30">
        <f t="shared" si="217"/>
        <v>18150</v>
      </c>
      <c r="AI1361" s="30">
        <f t="shared" si="218"/>
        <v>9075</v>
      </c>
      <c r="AK1361" s="30">
        <f t="shared" si="219"/>
        <v>17.371198189277127</v>
      </c>
      <c r="AL1361" s="30">
        <f t="shared" si="220"/>
        <v>-180.2980132450331</v>
      </c>
      <c r="AM1361" s="30">
        <f t="shared" si="221"/>
        <v>13</v>
      </c>
      <c r="AO1361" s="30">
        <f t="shared" si="222"/>
        <v>245594</v>
      </c>
      <c r="AP1361" s="30">
        <f t="shared" si="223"/>
        <v>8773</v>
      </c>
      <c r="AQ1361" s="30">
        <f t="shared" si="224"/>
        <v>4012</v>
      </c>
    </row>
    <row r="1362" spans="29:43" x14ac:dyDescent="0.15">
      <c r="AC1362" s="30">
        <v>25</v>
      </c>
      <c r="AD1362" s="30">
        <v>25</v>
      </c>
      <c r="AE1362" s="30">
        <v>4</v>
      </c>
      <c r="AF1362" s="30">
        <v>4</v>
      </c>
      <c r="AG1362" s="30">
        <f t="shared" si="216"/>
        <v>54570</v>
      </c>
      <c r="AH1362" s="30">
        <f t="shared" si="217"/>
        <v>18190</v>
      </c>
      <c r="AI1362" s="30">
        <f t="shared" si="218"/>
        <v>9095</v>
      </c>
      <c r="AK1362" s="30">
        <f t="shared" si="219"/>
        <v>17.322189307377627</v>
      </c>
      <c r="AL1362" s="30">
        <f t="shared" si="220"/>
        <v>-169.47204968944101</v>
      </c>
      <c r="AM1362" s="30">
        <f t="shared" si="221"/>
        <v>13</v>
      </c>
      <c r="AO1362" s="30">
        <f t="shared" si="222"/>
        <v>245594</v>
      </c>
      <c r="AP1362" s="30">
        <f t="shared" si="223"/>
        <v>8773</v>
      </c>
      <c r="AQ1362" s="30">
        <f t="shared" si="224"/>
        <v>4012</v>
      </c>
    </row>
    <row r="1363" spans="29:43" x14ac:dyDescent="0.15">
      <c r="AC1363" s="30">
        <v>25</v>
      </c>
      <c r="AD1363" s="30">
        <v>25</v>
      </c>
      <c r="AE1363" s="30">
        <v>4</v>
      </c>
      <c r="AF1363" s="30">
        <v>5</v>
      </c>
      <c r="AG1363" s="30">
        <f t="shared" si="216"/>
        <v>54690</v>
      </c>
      <c r="AH1363" s="30">
        <f t="shared" si="217"/>
        <v>18230</v>
      </c>
      <c r="AI1363" s="30">
        <f t="shared" si="218"/>
        <v>9115</v>
      </c>
      <c r="AK1363" s="30">
        <f t="shared" si="219"/>
        <v>17.273456182304123</v>
      </c>
      <c r="AL1363" s="30">
        <f t="shared" si="220"/>
        <v>-159.91228070175438</v>
      </c>
      <c r="AM1363" s="30">
        <f t="shared" si="221"/>
        <v>13</v>
      </c>
      <c r="AO1363" s="30">
        <f t="shared" si="222"/>
        <v>245594</v>
      </c>
      <c r="AP1363" s="30">
        <f t="shared" si="223"/>
        <v>8773</v>
      </c>
      <c r="AQ1363" s="30">
        <f t="shared" si="224"/>
        <v>4012</v>
      </c>
    </row>
    <row r="1364" spans="29:43" x14ac:dyDescent="0.15">
      <c r="AC1364" s="30">
        <v>25</v>
      </c>
      <c r="AD1364" s="30">
        <v>25</v>
      </c>
      <c r="AE1364" s="30">
        <v>4</v>
      </c>
      <c r="AF1364" s="30">
        <v>6</v>
      </c>
      <c r="AG1364" s="30">
        <f t="shared" si="216"/>
        <v>54810</v>
      </c>
      <c r="AH1364" s="30">
        <f t="shared" si="217"/>
        <v>18270</v>
      </c>
      <c r="AI1364" s="30">
        <f t="shared" si="218"/>
        <v>9135</v>
      </c>
      <c r="AK1364" s="30">
        <f t="shared" si="219"/>
        <v>17.224996493196802</v>
      </c>
      <c r="AL1364" s="30">
        <f t="shared" si="220"/>
        <v>-151.40883977900552</v>
      </c>
      <c r="AM1364" s="30">
        <f t="shared" si="221"/>
        <v>13</v>
      </c>
      <c r="AO1364" s="30">
        <f t="shared" si="222"/>
        <v>245594</v>
      </c>
      <c r="AP1364" s="30">
        <f t="shared" si="223"/>
        <v>8773</v>
      </c>
      <c r="AQ1364" s="30">
        <f t="shared" si="224"/>
        <v>4012</v>
      </c>
    </row>
    <row r="1365" spans="29:43" x14ac:dyDescent="0.15">
      <c r="AC1365" s="30">
        <v>25</v>
      </c>
      <c r="AD1365" s="30">
        <v>25</v>
      </c>
      <c r="AE1365" s="30">
        <v>4</v>
      </c>
      <c r="AF1365" s="30">
        <v>7</v>
      </c>
      <c r="AG1365" s="30">
        <f t="shared" si="216"/>
        <v>54930</v>
      </c>
      <c r="AH1365" s="30">
        <f t="shared" si="217"/>
        <v>18310</v>
      </c>
      <c r="AI1365" s="30">
        <f t="shared" si="218"/>
        <v>9155</v>
      </c>
      <c r="AK1365" s="30">
        <f t="shared" si="219"/>
        <v>17.176807945167155</v>
      </c>
      <c r="AL1365" s="30">
        <f t="shared" si="220"/>
        <v>-143.7958115183246</v>
      </c>
      <c r="AM1365" s="30">
        <f t="shared" si="221"/>
        <v>13</v>
      </c>
      <c r="AO1365" s="30">
        <f t="shared" si="222"/>
        <v>245594</v>
      </c>
      <c r="AP1365" s="30">
        <f t="shared" si="223"/>
        <v>8773</v>
      </c>
      <c r="AQ1365" s="30">
        <f t="shared" si="224"/>
        <v>4012</v>
      </c>
    </row>
    <row r="1366" spans="29:43" x14ac:dyDescent="0.15">
      <c r="AC1366" s="30">
        <v>25</v>
      </c>
      <c r="AD1366" s="30">
        <v>25</v>
      </c>
      <c r="AE1366" s="30">
        <v>4</v>
      </c>
      <c r="AF1366" s="30">
        <v>8</v>
      </c>
      <c r="AG1366" s="30">
        <f t="shared" si="216"/>
        <v>55050</v>
      </c>
      <c r="AH1366" s="30">
        <f t="shared" si="217"/>
        <v>18350</v>
      </c>
      <c r="AI1366" s="30">
        <f t="shared" si="218"/>
        <v>9175</v>
      </c>
      <c r="AK1366" s="30">
        <f t="shared" si="219"/>
        <v>17.128888268935697</v>
      </c>
      <c r="AL1366" s="30">
        <f t="shared" si="220"/>
        <v>-136.9402985074627</v>
      </c>
      <c r="AM1366" s="30">
        <f t="shared" si="221"/>
        <v>13</v>
      </c>
      <c r="AO1366" s="30">
        <f t="shared" si="222"/>
        <v>245594</v>
      </c>
      <c r="AP1366" s="30">
        <f t="shared" si="223"/>
        <v>8773</v>
      </c>
      <c r="AQ1366" s="30">
        <f t="shared" si="224"/>
        <v>4012</v>
      </c>
    </row>
    <row r="1367" spans="29:43" x14ac:dyDescent="0.15">
      <c r="AC1367" s="30">
        <v>25</v>
      </c>
      <c r="AD1367" s="30">
        <v>25</v>
      </c>
      <c r="AE1367" s="30">
        <v>4</v>
      </c>
      <c r="AF1367" s="30">
        <v>9</v>
      </c>
      <c r="AG1367" s="30">
        <f t="shared" si="216"/>
        <v>55170</v>
      </c>
      <c r="AH1367" s="30">
        <f t="shared" si="217"/>
        <v>18390</v>
      </c>
      <c r="AI1367" s="30">
        <f t="shared" si="218"/>
        <v>9195</v>
      </c>
      <c r="AK1367" s="30">
        <f t="shared" si="219"/>
        <v>17.081235220475726</v>
      </c>
      <c r="AL1367" s="30">
        <f t="shared" si="220"/>
        <v>-130.73459715639811</v>
      </c>
      <c r="AM1367" s="30">
        <f t="shared" si="221"/>
        <v>13</v>
      </c>
      <c r="AO1367" s="30">
        <f t="shared" si="222"/>
        <v>245594</v>
      </c>
      <c r="AP1367" s="30">
        <f t="shared" si="223"/>
        <v>8773</v>
      </c>
      <c r="AQ1367" s="30">
        <f t="shared" si="224"/>
        <v>4012</v>
      </c>
    </row>
    <row r="1368" spans="29:43" x14ac:dyDescent="0.15">
      <c r="AC1368" s="30">
        <v>25</v>
      </c>
      <c r="AD1368" s="30">
        <v>25</v>
      </c>
      <c r="AE1368" s="30">
        <v>4</v>
      </c>
      <c r="AF1368" s="30">
        <v>10</v>
      </c>
      <c r="AG1368" s="30">
        <f t="shared" si="216"/>
        <v>55290</v>
      </c>
      <c r="AH1368" s="30">
        <f t="shared" si="217"/>
        <v>18430</v>
      </c>
      <c r="AI1368" s="30">
        <f t="shared" si="218"/>
        <v>9215</v>
      </c>
      <c r="AK1368" s="30">
        <f t="shared" si="219"/>
        <v>17.033846580663059</v>
      </c>
      <c r="AL1368" s="30">
        <f t="shared" si="220"/>
        <v>-125.09049773755656</v>
      </c>
      <c r="AM1368" s="30">
        <f t="shared" si="221"/>
        <v>13</v>
      </c>
      <c r="AO1368" s="30">
        <f t="shared" si="222"/>
        <v>245594</v>
      </c>
      <c r="AP1368" s="30">
        <f t="shared" si="223"/>
        <v>8773</v>
      </c>
      <c r="AQ1368" s="30">
        <f t="shared" si="224"/>
        <v>4012</v>
      </c>
    </row>
    <row r="1369" spans="29:43" x14ac:dyDescent="0.15">
      <c r="AC1369" s="30">
        <v>25</v>
      </c>
      <c r="AD1369" s="30">
        <v>25</v>
      </c>
      <c r="AE1369" s="30">
        <v>5</v>
      </c>
      <c r="AF1369" s="30">
        <v>0</v>
      </c>
      <c r="AG1369" s="30">
        <f t="shared" si="216"/>
        <v>64470</v>
      </c>
      <c r="AH1369" s="30">
        <f t="shared" si="217"/>
        <v>21490</v>
      </c>
      <c r="AI1369" s="30">
        <f t="shared" si="218"/>
        <v>10745</v>
      </c>
      <c r="AK1369" s="30">
        <f t="shared" si="219"/>
        <v>14.051607735438838</v>
      </c>
      <c r="AL1369" s="30">
        <f t="shared" si="220"/>
        <v>-32.692697768762677</v>
      </c>
      <c r="AM1369" s="30">
        <f t="shared" si="221"/>
        <v>13</v>
      </c>
      <c r="AO1369" s="30">
        <f t="shared" si="222"/>
        <v>245594</v>
      </c>
      <c r="AP1369" s="30">
        <f t="shared" si="223"/>
        <v>8773</v>
      </c>
      <c r="AQ1369" s="30">
        <f t="shared" si="224"/>
        <v>4012</v>
      </c>
    </row>
    <row r="1370" spans="29:43" x14ac:dyDescent="0.15">
      <c r="AC1370" s="30">
        <v>25</v>
      </c>
      <c r="AD1370" s="30">
        <v>25</v>
      </c>
      <c r="AE1370" s="30">
        <v>5</v>
      </c>
      <c r="AF1370" s="30">
        <v>1</v>
      </c>
      <c r="AG1370" s="30">
        <f t="shared" si="216"/>
        <v>64620</v>
      </c>
      <c r="AH1370" s="30">
        <f t="shared" si="217"/>
        <v>21540</v>
      </c>
      <c r="AI1370" s="30">
        <f t="shared" si="218"/>
        <v>10770</v>
      </c>
      <c r="AK1370" s="30">
        <f t="shared" si="219"/>
        <v>14.01152441807394</v>
      </c>
      <c r="AL1370" s="30">
        <f t="shared" si="220"/>
        <v>-32.358537806710068</v>
      </c>
      <c r="AM1370" s="30">
        <f t="shared" si="221"/>
        <v>13</v>
      </c>
      <c r="AO1370" s="30">
        <f t="shared" si="222"/>
        <v>245594</v>
      </c>
      <c r="AP1370" s="30">
        <f t="shared" si="223"/>
        <v>8773</v>
      </c>
      <c r="AQ1370" s="30">
        <f t="shared" si="224"/>
        <v>4012</v>
      </c>
    </row>
    <row r="1371" spans="29:43" x14ac:dyDescent="0.15">
      <c r="AC1371" s="30">
        <v>25</v>
      </c>
      <c r="AD1371" s="30">
        <v>25</v>
      </c>
      <c r="AE1371" s="30">
        <v>5</v>
      </c>
      <c r="AF1371" s="30">
        <v>2</v>
      </c>
      <c r="AG1371" s="30">
        <f t="shared" si="216"/>
        <v>64770</v>
      </c>
      <c r="AH1371" s="30">
        <f t="shared" si="217"/>
        <v>21590</v>
      </c>
      <c r="AI1371" s="30">
        <f t="shared" si="218"/>
        <v>10795</v>
      </c>
      <c r="AK1371" s="30">
        <f t="shared" si="219"/>
        <v>13.971669131869382</v>
      </c>
      <c r="AL1371" s="30">
        <f t="shared" si="220"/>
        <v>-32.032640949554896</v>
      </c>
      <c r="AM1371" s="30">
        <f t="shared" si="221"/>
        <v>13</v>
      </c>
      <c r="AO1371" s="30">
        <f t="shared" si="222"/>
        <v>245594</v>
      </c>
      <c r="AP1371" s="30">
        <f t="shared" si="223"/>
        <v>8773</v>
      </c>
      <c r="AQ1371" s="30">
        <f t="shared" si="224"/>
        <v>4012</v>
      </c>
    </row>
    <row r="1372" spans="29:43" x14ac:dyDescent="0.15">
      <c r="AC1372" s="30">
        <v>25</v>
      </c>
      <c r="AD1372" s="30">
        <v>25</v>
      </c>
      <c r="AE1372" s="30">
        <v>5</v>
      </c>
      <c r="AF1372" s="30">
        <v>3</v>
      </c>
      <c r="AG1372" s="30">
        <f t="shared" si="216"/>
        <v>64920</v>
      </c>
      <c r="AH1372" s="30">
        <f t="shared" si="217"/>
        <v>21640</v>
      </c>
      <c r="AI1372" s="30">
        <f t="shared" si="218"/>
        <v>10820</v>
      </c>
      <c r="AK1372" s="30">
        <f t="shared" si="219"/>
        <v>13.932039936464715</v>
      </c>
      <c r="AL1372" s="30">
        <f t="shared" si="220"/>
        <v>-31.714704445530042</v>
      </c>
      <c r="AM1372" s="30">
        <f t="shared" si="221"/>
        <v>13</v>
      </c>
      <c r="AO1372" s="30">
        <f t="shared" si="222"/>
        <v>245594</v>
      </c>
      <c r="AP1372" s="30">
        <f t="shared" si="223"/>
        <v>8773</v>
      </c>
      <c r="AQ1372" s="30">
        <f t="shared" si="224"/>
        <v>4012</v>
      </c>
    </row>
    <row r="1373" spans="29:43" x14ac:dyDescent="0.15">
      <c r="AC1373" s="30">
        <v>25</v>
      </c>
      <c r="AD1373" s="30">
        <v>25</v>
      </c>
      <c r="AE1373" s="30">
        <v>5</v>
      </c>
      <c r="AF1373" s="30">
        <v>4</v>
      </c>
      <c r="AG1373" s="30">
        <f t="shared" si="216"/>
        <v>65070</v>
      </c>
      <c r="AH1373" s="30">
        <f t="shared" si="217"/>
        <v>21690</v>
      </c>
      <c r="AI1373" s="30">
        <f t="shared" si="218"/>
        <v>10845</v>
      </c>
      <c r="AK1373" s="30">
        <f t="shared" si="219"/>
        <v>13.892634913451747</v>
      </c>
      <c r="AL1373" s="30">
        <f t="shared" si="220"/>
        <v>-31.404440154440156</v>
      </c>
      <c r="AM1373" s="30">
        <f t="shared" si="221"/>
        <v>13</v>
      </c>
      <c r="AO1373" s="30">
        <f t="shared" si="222"/>
        <v>245594</v>
      </c>
      <c r="AP1373" s="30">
        <f t="shared" si="223"/>
        <v>8773</v>
      </c>
      <c r="AQ1373" s="30">
        <f t="shared" si="224"/>
        <v>4012</v>
      </c>
    </row>
    <row r="1374" spans="29:43" x14ac:dyDescent="0.15">
      <c r="AC1374" s="30">
        <v>25</v>
      </c>
      <c r="AD1374" s="30">
        <v>25</v>
      </c>
      <c r="AE1374" s="30">
        <v>5</v>
      </c>
      <c r="AF1374" s="30">
        <v>5</v>
      </c>
      <c r="AG1374" s="30">
        <f t="shared" si="216"/>
        <v>65220</v>
      </c>
      <c r="AH1374" s="30">
        <f t="shared" si="217"/>
        <v>21740</v>
      </c>
      <c r="AI1374" s="30">
        <f t="shared" si="218"/>
        <v>10870</v>
      </c>
      <c r="AK1374" s="30">
        <f t="shared" si="219"/>
        <v>13.853452166064981</v>
      </c>
      <c r="AL1374" s="30">
        <f t="shared" si="220"/>
        <v>-31.101573676680975</v>
      </c>
      <c r="AM1374" s="30">
        <f t="shared" si="221"/>
        <v>13</v>
      </c>
      <c r="AO1374" s="30">
        <f t="shared" si="222"/>
        <v>245594</v>
      </c>
      <c r="AP1374" s="30">
        <f t="shared" si="223"/>
        <v>8773</v>
      </c>
      <c r="AQ1374" s="30">
        <f t="shared" si="224"/>
        <v>4012</v>
      </c>
    </row>
    <row r="1375" spans="29:43" x14ac:dyDescent="0.15">
      <c r="AC1375" s="30">
        <v>25</v>
      </c>
      <c r="AD1375" s="30">
        <v>25</v>
      </c>
      <c r="AE1375" s="30">
        <v>5</v>
      </c>
      <c r="AF1375" s="30">
        <v>6</v>
      </c>
      <c r="AG1375" s="30">
        <f t="shared" si="216"/>
        <v>65370</v>
      </c>
      <c r="AH1375" s="30">
        <f t="shared" si="217"/>
        <v>21790</v>
      </c>
      <c r="AI1375" s="30">
        <f t="shared" si="218"/>
        <v>10895</v>
      </c>
      <c r="AK1375" s="30">
        <f t="shared" si="219"/>
        <v>13.814489818877265</v>
      </c>
      <c r="AL1375" s="30">
        <f t="shared" si="220"/>
        <v>-30.80584354382658</v>
      </c>
      <c r="AM1375" s="30">
        <f t="shared" si="221"/>
        <v>13</v>
      </c>
      <c r="AO1375" s="30">
        <f t="shared" si="222"/>
        <v>245594</v>
      </c>
      <c r="AP1375" s="30">
        <f t="shared" si="223"/>
        <v>8773</v>
      </c>
      <c r="AQ1375" s="30">
        <f t="shared" si="224"/>
        <v>4012</v>
      </c>
    </row>
    <row r="1376" spans="29:43" x14ac:dyDescent="0.15">
      <c r="AC1376" s="30">
        <v>25</v>
      </c>
      <c r="AD1376" s="30">
        <v>25</v>
      </c>
      <c r="AE1376" s="30">
        <v>5</v>
      </c>
      <c r="AF1376" s="30">
        <v>7</v>
      </c>
      <c r="AG1376" s="30">
        <f t="shared" si="216"/>
        <v>65520</v>
      </c>
      <c r="AH1376" s="30">
        <f t="shared" si="217"/>
        <v>21840</v>
      </c>
      <c r="AI1376" s="30">
        <f t="shared" si="218"/>
        <v>10920</v>
      </c>
      <c r="AK1376" s="30">
        <f t="shared" si="219"/>
        <v>13.775746017500561</v>
      </c>
      <c r="AL1376" s="30">
        <f t="shared" si="220"/>
        <v>-30.517000465766184</v>
      </c>
      <c r="AM1376" s="30">
        <f t="shared" si="221"/>
        <v>13</v>
      </c>
      <c r="AO1376" s="30">
        <f t="shared" si="222"/>
        <v>245594</v>
      </c>
      <c r="AP1376" s="30">
        <f t="shared" si="223"/>
        <v>8773</v>
      </c>
      <c r="AQ1376" s="30">
        <f t="shared" si="224"/>
        <v>4012</v>
      </c>
    </row>
    <row r="1377" spans="29:43" x14ac:dyDescent="0.15">
      <c r="AC1377" s="30">
        <v>25</v>
      </c>
      <c r="AD1377" s="30">
        <v>25</v>
      </c>
      <c r="AE1377" s="30">
        <v>5</v>
      </c>
      <c r="AF1377" s="30">
        <v>8</v>
      </c>
      <c r="AG1377" s="30">
        <f t="shared" si="216"/>
        <v>65670</v>
      </c>
      <c r="AH1377" s="30">
        <f t="shared" si="217"/>
        <v>21890</v>
      </c>
      <c r="AI1377" s="30">
        <f t="shared" si="218"/>
        <v>10945</v>
      </c>
      <c r="AK1377" s="30">
        <f t="shared" si="219"/>
        <v>13.737218928291755</v>
      </c>
      <c r="AL1377" s="30">
        <f t="shared" si="220"/>
        <v>-30.234806629834253</v>
      </c>
      <c r="AM1377" s="30">
        <f t="shared" si="221"/>
        <v>13</v>
      </c>
      <c r="AO1377" s="30">
        <f t="shared" si="222"/>
        <v>245594</v>
      </c>
      <c r="AP1377" s="30">
        <f t="shared" si="223"/>
        <v>8773</v>
      </c>
      <c r="AQ1377" s="30">
        <f t="shared" si="224"/>
        <v>4012</v>
      </c>
    </row>
    <row r="1378" spans="29:43" x14ac:dyDescent="0.15">
      <c r="AC1378" s="30">
        <v>25</v>
      </c>
      <c r="AD1378" s="30">
        <v>25</v>
      </c>
      <c r="AE1378" s="30">
        <v>5</v>
      </c>
      <c r="AF1378" s="30">
        <v>9</v>
      </c>
      <c r="AG1378" s="30">
        <f t="shared" si="216"/>
        <v>65820</v>
      </c>
      <c r="AH1378" s="30">
        <f t="shared" si="217"/>
        <v>21940</v>
      </c>
      <c r="AI1378" s="30">
        <f t="shared" si="218"/>
        <v>10970</v>
      </c>
      <c r="AK1378" s="30">
        <f t="shared" si="219"/>
        <v>13.698906738063364</v>
      </c>
      <c r="AL1378" s="30">
        <f t="shared" si="220"/>
        <v>-29.959035047792444</v>
      </c>
      <c r="AM1378" s="30">
        <f t="shared" si="221"/>
        <v>13</v>
      </c>
      <c r="AO1378" s="30">
        <f t="shared" si="222"/>
        <v>245594</v>
      </c>
      <c r="AP1378" s="30">
        <f t="shared" si="223"/>
        <v>8773</v>
      </c>
      <c r="AQ1378" s="30">
        <f t="shared" si="224"/>
        <v>4012</v>
      </c>
    </row>
    <row r="1379" spans="29:43" x14ac:dyDescent="0.15">
      <c r="AC1379" s="30">
        <v>25</v>
      </c>
      <c r="AD1379" s="30">
        <v>25</v>
      </c>
      <c r="AE1379" s="30">
        <v>5</v>
      </c>
      <c r="AF1379" s="30">
        <v>10</v>
      </c>
      <c r="AG1379" s="30">
        <f t="shared" si="216"/>
        <v>65970</v>
      </c>
      <c r="AH1379" s="30">
        <f t="shared" si="217"/>
        <v>21990</v>
      </c>
      <c r="AI1379" s="30">
        <f t="shared" si="218"/>
        <v>10995</v>
      </c>
      <c r="AK1379" s="30">
        <f t="shared" si="219"/>
        <v>13.660807653799088</v>
      </c>
      <c r="AL1379" s="30">
        <f t="shared" si="220"/>
        <v>-29.689468946894689</v>
      </c>
      <c r="AM1379" s="30">
        <f t="shared" si="221"/>
        <v>13</v>
      </c>
      <c r="AO1379" s="30">
        <f t="shared" si="222"/>
        <v>245594</v>
      </c>
      <c r="AP1379" s="30">
        <f t="shared" si="223"/>
        <v>8773</v>
      </c>
      <c r="AQ1379" s="30">
        <f t="shared" si="224"/>
        <v>4012</v>
      </c>
    </row>
    <row r="1380" spans="29:43" x14ac:dyDescent="0.15">
      <c r="AC1380" s="30">
        <v>26</v>
      </c>
      <c r="AD1380" s="30">
        <v>26</v>
      </c>
      <c r="AE1380" s="30">
        <v>1</v>
      </c>
      <c r="AF1380" s="30">
        <v>0</v>
      </c>
      <c r="AG1380" s="30">
        <f t="shared" si="216"/>
        <v>23550</v>
      </c>
      <c r="AH1380" s="30">
        <f t="shared" si="217"/>
        <v>7850</v>
      </c>
      <c r="AI1380" s="30">
        <f t="shared" si="218"/>
        <v>3925</v>
      </c>
      <c r="AK1380" s="30">
        <f t="shared" si="219"/>
        <v>63.990099009900987</v>
      </c>
      <c r="AL1380" s="30">
        <f t="shared" si="220"/>
        <v>4.8576732673267324</v>
      </c>
      <c r="AM1380" s="30">
        <f t="shared" si="221"/>
        <v>13</v>
      </c>
      <c r="AO1380" s="30">
        <f t="shared" si="222"/>
        <v>245594</v>
      </c>
      <c r="AP1380" s="30">
        <f t="shared" si="223"/>
        <v>8773</v>
      </c>
      <c r="AQ1380" s="30">
        <f t="shared" si="224"/>
        <v>4012</v>
      </c>
    </row>
    <row r="1381" spans="29:43" x14ac:dyDescent="0.15">
      <c r="AC1381" s="30">
        <v>26</v>
      </c>
      <c r="AD1381" s="30">
        <v>26</v>
      </c>
      <c r="AE1381" s="30">
        <v>1</v>
      </c>
      <c r="AF1381" s="30">
        <v>1</v>
      </c>
      <c r="AG1381" s="30">
        <f t="shared" si="216"/>
        <v>23580</v>
      </c>
      <c r="AH1381" s="30">
        <f t="shared" si="217"/>
        <v>7860</v>
      </c>
      <c r="AI1381" s="30">
        <f t="shared" si="218"/>
        <v>3930</v>
      </c>
      <c r="AK1381" s="30">
        <f t="shared" si="219"/>
        <v>63.823804573804573</v>
      </c>
      <c r="AL1381" s="30">
        <f t="shared" si="220"/>
        <v>4.8688829238075577</v>
      </c>
      <c r="AM1381" s="30">
        <f t="shared" si="221"/>
        <v>13</v>
      </c>
      <c r="AO1381" s="30">
        <f t="shared" si="222"/>
        <v>245594</v>
      </c>
      <c r="AP1381" s="30">
        <f t="shared" si="223"/>
        <v>8773</v>
      </c>
      <c r="AQ1381" s="30">
        <f t="shared" si="224"/>
        <v>4012</v>
      </c>
    </row>
    <row r="1382" spans="29:43" x14ac:dyDescent="0.15">
      <c r="AC1382" s="30">
        <v>26</v>
      </c>
      <c r="AD1382" s="30">
        <v>26</v>
      </c>
      <c r="AE1382" s="30">
        <v>1</v>
      </c>
      <c r="AF1382" s="30">
        <v>2</v>
      </c>
      <c r="AG1382" s="30">
        <f t="shared" si="216"/>
        <v>23610</v>
      </c>
      <c r="AH1382" s="30">
        <f t="shared" si="217"/>
        <v>7870</v>
      </c>
      <c r="AI1382" s="30">
        <f t="shared" si="218"/>
        <v>3935</v>
      </c>
      <c r="AK1382" s="30">
        <f t="shared" si="219"/>
        <v>63.658372213582169</v>
      </c>
      <c r="AL1382" s="30">
        <f t="shared" si="220"/>
        <v>4.8801157503100452</v>
      </c>
      <c r="AM1382" s="30">
        <f t="shared" si="221"/>
        <v>13</v>
      </c>
      <c r="AO1382" s="30">
        <f t="shared" si="222"/>
        <v>245594</v>
      </c>
      <c r="AP1382" s="30">
        <f t="shared" si="223"/>
        <v>8773</v>
      </c>
      <c r="AQ1382" s="30">
        <f t="shared" si="224"/>
        <v>4012</v>
      </c>
    </row>
    <row r="1383" spans="29:43" x14ac:dyDescent="0.15">
      <c r="AC1383" s="30">
        <v>26</v>
      </c>
      <c r="AD1383" s="30">
        <v>26</v>
      </c>
      <c r="AE1383" s="30">
        <v>1</v>
      </c>
      <c r="AF1383" s="30">
        <v>3</v>
      </c>
      <c r="AG1383" s="30">
        <f t="shared" si="216"/>
        <v>23640</v>
      </c>
      <c r="AH1383" s="30">
        <f t="shared" si="217"/>
        <v>7880</v>
      </c>
      <c r="AI1383" s="30">
        <f t="shared" si="218"/>
        <v>3940</v>
      </c>
      <c r="AK1383" s="30">
        <f t="shared" si="219"/>
        <v>63.493795243019648</v>
      </c>
      <c r="AL1383" s="30">
        <f t="shared" si="220"/>
        <v>4.8913718187461201</v>
      </c>
      <c r="AM1383" s="30">
        <f t="shared" si="221"/>
        <v>13</v>
      </c>
      <c r="AO1383" s="30">
        <f t="shared" si="222"/>
        <v>245594</v>
      </c>
      <c r="AP1383" s="30">
        <f t="shared" si="223"/>
        <v>8773</v>
      </c>
      <c r="AQ1383" s="30">
        <f t="shared" si="224"/>
        <v>4012</v>
      </c>
    </row>
    <row r="1384" spans="29:43" x14ac:dyDescent="0.15">
      <c r="AC1384" s="30">
        <v>26</v>
      </c>
      <c r="AD1384" s="30">
        <v>26</v>
      </c>
      <c r="AE1384" s="30">
        <v>1</v>
      </c>
      <c r="AF1384" s="30">
        <v>4</v>
      </c>
      <c r="AG1384" s="30">
        <f t="shared" si="216"/>
        <v>23670</v>
      </c>
      <c r="AH1384" s="30">
        <f t="shared" si="217"/>
        <v>7890</v>
      </c>
      <c r="AI1384" s="30">
        <f t="shared" si="218"/>
        <v>3945</v>
      </c>
      <c r="AK1384" s="30">
        <f t="shared" si="219"/>
        <v>63.330067044868485</v>
      </c>
      <c r="AL1384" s="30">
        <f t="shared" si="220"/>
        <v>4.9026512013256003</v>
      </c>
      <c r="AM1384" s="30">
        <f t="shared" si="221"/>
        <v>13</v>
      </c>
      <c r="AO1384" s="30">
        <f t="shared" si="222"/>
        <v>245594</v>
      </c>
      <c r="AP1384" s="30">
        <f t="shared" si="223"/>
        <v>8773</v>
      </c>
      <c r="AQ1384" s="30">
        <f t="shared" si="224"/>
        <v>4012</v>
      </c>
    </row>
    <row r="1385" spans="29:43" x14ac:dyDescent="0.15">
      <c r="AC1385" s="30">
        <v>26</v>
      </c>
      <c r="AD1385" s="30">
        <v>26</v>
      </c>
      <c r="AE1385" s="30">
        <v>1</v>
      </c>
      <c r="AF1385" s="30">
        <v>5</v>
      </c>
      <c r="AG1385" s="30">
        <f t="shared" si="216"/>
        <v>23700</v>
      </c>
      <c r="AH1385" s="30">
        <f t="shared" si="217"/>
        <v>7900</v>
      </c>
      <c r="AI1385" s="30">
        <f t="shared" si="218"/>
        <v>3950</v>
      </c>
      <c r="AK1385" s="30">
        <f t="shared" si="219"/>
        <v>63.167181069958851</v>
      </c>
      <c r="AL1385" s="30">
        <f t="shared" si="220"/>
        <v>4.9139539705577437</v>
      </c>
      <c r="AM1385" s="30">
        <f t="shared" si="221"/>
        <v>13</v>
      </c>
      <c r="AO1385" s="30">
        <f t="shared" si="222"/>
        <v>245594</v>
      </c>
      <c r="AP1385" s="30">
        <f t="shared" si="223"/>
        <v>8773</v>
      </c>
      <c r="AQ1385" s="30">
        <f t="shared" si="224"/>
        <v>4012</v>
      </c>
    </row>
    <row r="1386" spans="29:43" x14ac:dyDescent="0.15">
      <c r="AC1386" s="30">
        <v>26</v>
      </c>
      <c r="AD1386" s="30">
        <v>26</v>
      </c>
      <c r="AE1386" s="30">
        <v>1</v>
      </c>
      <c r="AF1386" s="30">
        <v>6</v>
      </c>
      <c r="AG1386" s="30">
        <f t="shared" si="216"/>
        <v>23730</v>
      </c>
      <c r="AH1386" s="30">
        <f t="shared" si="217"/>
        <v>7910</v>
      </c>
      <c r="AI1386" s="30">
        <f t="shared" si="218"/>
        <v>3955</v>
      </c>
      <c r="AK1386" s="30">
        <f t="shared" si="219"/>
        <v>63.005130836326323</v>
      </c>
      <c r="AL1386" s="30">
        <f t="shared" si="220"/>
        <v>4.9252801992528017</v>
      </c>
      <c r="AM1386" s="30">
        <f t="shared" si="221"/>
        <v>13</v>
      </c>
      <c r="AO1386" s="30">
        <f t="shared" si="222"/>
        <v>245594</v>
      </c>
      <c r="AP1386" s="30">
        <f t="shared" si="223"/>
        <v>8773</v>
      </c>
      <c r="AQ1386" s="30">
        <f t="shared" si="224"/>
        <v>4012</v>
      </c>
    </row>
    <row r="1387" spans="29:43" x14ac:dyDescent="0.15">
      <c r="AC1387" s="30">
        <v>26</v>
      </c>
      <c r="AD1387" s="30">
        <v>26</v>
      </c>
      <c r="AE1387" s="30">
        <v>1</v>
      </c>
      <c r="AF1387" s="30">
        <v>7</v>
      </c>
      <c r="AG1387" s="30">
        <f t="shared" si="216"/>
        <v>23760</v>
      </c>
      <c r="AH1387" s="30">
        <f t="shared" si="217"/>
        <v>7920</v>
      </c>
      <c r="AI1387" s="30">
        <f t="shared" si="218"/>
        <v>3960</v>
      </c>
      <c r="AK1387" s="30">
        <f t="shared" si="219"/>
        <v>62.843909928352097</v>
      </c>
      <c r="AL1387" s="30">
        <f t="shared" si="220"/>
        <v>4.9366299605235824</v>
      </c>
      <c r="AM1387" s="30">
        <f t="shared" si="221"/>
        <v>13</v>
      </c>
      <c r="AO1387" s="30">
        <f t="shared" si="222"/>
        <v>245594</v>
      </c>
      <c r="AP1387" s="30">
        <f t="shared" si="223"/>
        <v>8773</v>
      </c>
      <c r="AQ1387" s="30">
        <f t="shared" si="224"/>
        <v>4012</v>
      </c>
    </row>
    <row r="1388" spans="29:43" x14ac:dyDescent="0.15">
      <c r="AC1388" s="30">
        <v>26</v>
      </c>
      <c r="AD1388" s="30">
        <v>26</v>
      </c>
      <c r="AE1388" s="30">
        <v>1</v>
      </c>
      <c r="AF1388" s="30">
        <v>8</v>
      </c>
      <c r="AG1388" s="30">
        <f t="shared" si="216"/>
        <v>23790</v>
      </c>
      <c r="AH1388" s="30">
        <f t="shared" si="217"/>
        <v>7930</v>
      </c>
      <c r="AI1388" s="30">
        <f t="shared" si="218"/>
        <v>3965</v>
      </c>
      <c r="AK1388" s="30">
        <f t="shared" si="219"/>
        <v>62.683511995916284</v>
      </c>
      <c r="AL1388" s="30">
        <f t="shared" si="220"/>
        <v>4.9480033277870215</v>
      </c>
      <c r="AM1388" s="30">
        <f t="shared" si="221"/>
        <v>13</v>
      </c>
      <c r="AO1388" s="30">
        <f t="shared" si="222"/>
        <v>245594</v>
      </c>
      <c r="AP1388" s="30">
        <f t="shared" si="223"/>
        <v>8773</v>
      </c>
      <c r="AQ1388" s="30">
        <f t="shared" si="224"/>
        <v>4012</v>
      </c>
    </row>
    <row r="1389" spans="29:43" x14ac:dyDescent="0.15">
      <c r="AC1389" s="30">
        <v>26</v>
      </c>
      <c r="AD1389" s="30">
        <v>26</v>
      </c>
      <c r="AE1389" s="30">
        <v>1</v>
      </c>
      <c r="AF1389" s="30">
        <v>9</v>
      </c>
      <c r="AG1389" s="30">
        <f t="shared" si="216"/>
        <v>23820</v>
      </c>
      <c r="AH1389" s="30">
        <f t="shared" si="217"/>
        <v>7940</v>
      </c>
      <c r="AI1389" s="30">
        <f t="shared" si="218"/>
        <v>3970</v>
      </c>
      <c r="AK1389" s="30">
        <f t="shared" si="219"/>
        <v>62.523930753564152</v>
      </c>
      <c r="AL1389" s="30">
        <f t="shared" si="220"/>
        <v>4.9594003747657718</v>
      </c>
      <c r="AM1389" s="30">
        <f t="shared" si="221"/>
        <v>13</v>
      </c>
      <c r="AO1389" s="30">
        <f t="shared" si="222"/>
        <v>245594</v>
      </c>
      <c r="AP1389" s="30">
        <f t="shared" si="223"/>
        <v>8773</v>
      </c>
      <c r="AQ1389" s="30">
        <f t="shared" si="224"/>
        <v>4012</v>
      </c>
    </row>
    <row r="1390" spans="29:43" x14ac:dyDescent="0.15">
      <c r="AC1390" s="30">
        <v>26</v>
      </c>
      <c r="AD1390" s="30">
        <v>26</v>
      </c>
      <c r="AE1390" s="30">
        <v>1</v>
      </c>
      <c r="AF1390" s="30">
        <v>10</v>
      </c>
      <c r="AG1390" s="30">
        <f t="shared" si="216"/>
        <v>23850</v>
      </c>
      <c r="AH1390" s="30">
        <f t="shared" si="217"/>
        <v>7950</v>
      </c>
      <c r="AI1390" s="30">
        <f t="shared" si="218"/>
        <v>3975</v>
      </c>
      <c r="AK1390" s="30">
        <f t="shared" si="219"/>
        <v>62.365159979685117</v>
      </c>
      <c r="AL1390" s="30">
        <f t="shared" si="220"/>
        <v>4.9708211754897871</v>
      </c>
      <c r="AM1390" s="30">
        <f t="shared" si="221"/>
        <v>13</v>
      </c>
      <c r="AO1390" s="30">
        <f t="shared" si="222"/>
        <v>245594</v>
      </c>
      <c r="AP1390" s="30">
        <f t="shared" si="223"/>
        <v>8773</v>
      </c>
      <c r="AQ1390" s="30">
        <f t="shared" si="224"/>
        <v>4012</v>
      </c>
    </row>
    <row r="1391" spans="29:43" x14ac:dyDescent="0.15">
      <c r="AC1391" s="30">
        <v>26</v>
      </c>
      <c r="AD1391" s="30">
        <v>26</v>
      </c>
      <c r="AE1391" s="30">
        <v>2</v>
      </c>
      <c r="AF1391" s="30">
        <v>0</v>
      </c>
      <c r="AG1391" s="30">
        <f t="shared" si="216"/>
        <v>34350</v>
      </c>
      <c r="AH1391" s="30">
        <f t="shared" si="217"/>
        <v>11450</v>
      </c>
      <c r="AI1391" s="30">
        <f t="shared" si="218"/>
        <v>5725</v>
      </c>
      <c r="AK1391" s="30">
        <f t="shared" si="219"/>
        <v>33.018822264049476</v>
      </c>
      <c r="AL1391" s="30">
        <f t="shared" si="220"/>
        <v>11.26968503937008</v>
      </c>
      <c r="AM1391" s="30">
        <f t="shared" si="221"/>
        <v>13</v>
      </c>
      <c r="AO1391" s="30">
        <f t="shared" si="222"/>
        <v>245594</v>
      </c>
      <c r="AP1391" s="30">
        <f t="shared" si="223"/>
        <v>8773</v>
      </c>
      <c r="AQ1391" s="30">
        <f t="shared" si="224"/>
        <v>4012</v>
      </c>
    </row>
    <row r="1392" spans="29:43" x14ac:dyDescent="0.15">
      <c r="AC1392" s="30">
        <v>26</v>
      </c>
      <c r="AD1392" s="30">
        <v>26</v>
      </c>
      <c r="AE1392" s="30">
        <v>2</v>
      </c>
      <c r="AF1392" s="30">
        <v>1</v>
      </c>
      <c r="AG1392" s="30">
        <f t="shared" si="216"/>
        <v>34410</v>
      </c>
      <c r="AH1392" s="30">
        <f t="shared" si="217"/>
        <v>11470</v>
      </c>
      <c r="AI1392" s="30">
        <f t="shared" si="218"/>
        <v>5735</v>
      </c>
      <c r="AK1392" s="30">
        <f t="shared" si="219"/>
        <v>32.930276213462051</v>
      </c>
      <c r="AL1392" s="30">
        <f t="shared" si="220"/>
        <v>11.326530612244898</v>
      </c>
      <c r="AM1392" s="30">
        <f t="shared" si="221"/>
        <v>13</v>
      </c>
      <c r="AO1392" s="30">
        <f t="shared" si="222"/>
        <v>245594</v>
      </c>
      <c r="AP1392" s="30">
        <f t="shared" si="223"/>
        <v>8773</v>
      </c>
      <c r="AQ1392" s="30">
        <f t="shared" si="224"/>
        <v>4012</v>
      </c>
    </row>
    <row r="1393" spans="29:43" x14ac:dyDescent="0.15">
      <c r="AC1393" s="30">
        <v>26</v>
      </c>
      <c r="AD1393" s="30">
        <v>26</v>
      </c>
      <c r="AE1393" s="30">
        <v>2</v>
      </c>
      <c r="AF1393" s="30">
        <v>2</v>
      </c>
      <c r="AG1393" s="30">
        <f t="shared" si="216"/>
        <v>34470</v>
      </c>
      <c r="AH1393" s="30">
        <f t="shared" si="217"/>
        <v>11490</v>
      </c>
      <c r="AI1393" s="30">
        <f t="shared" si="218"/>
        <v>5745</v>
      </c>
      <c r="AK1393" s="30">
        <f t="shared" si="219"/>
        <v>32.842203797806903</v>
      </c>
      <c r="AL1393" s="30">
        <f t="shared" si="220"/>
        <v>11.383751651254954</v>
      </c>
      <c r="AM1393" s="30">
        <f t="shared" si="221"/>
        <v>13</v>
      </c>
      <c r="AO1393" s="30">
        <f t="shared" si="222"/>
        <v>245594</v>
      </c>
      <c r="AP1393" s="30">
        <f t="shared" si="223"/>
        <v>8773</v>
      </c>
      <c r="AQ1393" s="30">
        <f t="shared" si="224"/>
        <v>4012</v>
      </c>
    </row>
    <row r="1394" spans="29:43" x14ac:dyDescent="0.15">
      <c r="AC1394" s="30">
        <v>26</v>
      </c>
      <c r="AD1394" s="30">
        <v>26</v>
      </c>
      <c r="AE1394" s="30">
        <v>2</v>
      </c>
      <c r="AF1394" s="30">
        <v>3</v>
      </c>
      <c r="AG1394" s="30">
        <f t="shared" si="216"/>
        <v>34530</v>
      </c>
      <c r="AH1394" s="30">
        <f t="shared" si="217"/>
        <v>11510</v>
      </c>
      <c r="AI1394" s="30">
        <f t="shared" si="218"/>
        <v>5755</v>
      </c>
      <c r="AK1394" s="30">
        <f t="shared" si="219"/>
        <v>32.754601226993863</v>
      </c>
      <c r="AL1394" s="30">
        <f t="shared" si="220"/>
        <v>11.441351888667992</v>
      </c>
      <c r="AM1394" s="30">
        <f t="shared" si="221"/>
        <v>13</v>
      </c>
      <c r="AO1394" s="30">
        <f t="shared" si="222"/>
        <v>245594</v>
      </c>
      <c r="AP1394" s="30">
        <f t="shared" si="223"/>
        <v>8773</v>
      </c>
      <c r="AQ1394" s="30">
        <f t="shared" si="224"/>
        <v>4012</v>
      </c>
    </row>
    <row r="1395" spans="29:43" x14ac:dyDescent="0.15">
      <c r="AC1395" s="30">
        <v>26</v>
      </c>
      <c r="AD1395" s="30">
        <v>26</v>
      </c>
      <c r="AE1395" s="30">
        <v>2</v>
      </c>
      <c r="AF1395" s="30">
        <v>4</v>
      </c>
      <c r="AG1395" s="30">
        <f t="shared" si="216"/>
        <v>34590</v>
      </c>
      <c r="AH1395" s="30">
        <f t="shared" si="217"/>
        <v>11530</v>
      </c>
      <c r="AI1395" s="30">
        <f t="shared" si="218"/>
        <v>5765</v>
      </c>
      <c r="AK1395" s="30">
        <f t="shared" si="219"/>
        <v>32.667464751263637</v>
      </c>
      <c r="AL1395" s="30">
        <f t="shared" si="220"/>
        <v>11.499335106382979</v>
      </c>
      <c r="AM1395" s="30">
        <f t="shared" si="221"/>
        <v>13</v>
      </c>
      <c r="AO1395" s="30">
        <f t="shared" si="222"/>
        <v>245594</v>
      </c>
      <c r="AP1395" s="30">
        <f t="shared" si="223"/>
        <v>8773</v>
      </c>
      <c r="AQ1395" s="30">
        <f t="shared" si="224"/>
        <v>4012</v>
      </c>
    </row>
    <row r="1396" spans="29:43" x14ac:dyDescent="0.15">
      <c r="AC1396" s="30">
        <v>26</v>
      </c>
      <c r="AD1396" s="30">
        <v>26</v>
      </c>
      <c r="AE1396" s="30">
        <v>2</v>
      </c>
      <c r="AF1396" s="30">
        <v>5</v>
      </c>
      <c r="AG1396" s="30">
        <f t="shared" si="216"/>
        <v>34650</v>
      </c>
      <c r="AH1396" s="30">
        <f t="shared" si="217"/>
        <v>11550</v>
      </c>
      <c r="AI1396" s="30">
        <f t="shared" si="218"/>
        <v>5775</v>
      </c>
      <c r="AK1396" s="30">
        <f t="shared" si="219"/>
        <v>32.580790660652696</v>
      </c>
      <c r="AL1396" s="30">
        <f t="shared" si="220"/>
        <v>11.557705136757839</v>
      </c>
      <c r="AM1396" s="30">
        <f t="shared" si="221"/>
        <v>13</v>
      </c>
      <c r="AO1396" s="30">
        <f t="shared" si="222"/>
        <v>245594</v>
      </c>
      <c r="AP1396" s="30">
        <f t="shared" si="223"/>
        <v>8773</v>
      </c>
      <c r="AQ1396" s="30">
        <f t="shared" si="224"/>
        <v>4012</v>
      </c>
    </row>
    <row r="1397" spans="29:43" x14ac:dyDescent="0.15">
      <c r="AC1397" s="30">
        <v>26</v>
      </c>
      <c r="AD1397" s="30">
        <v>26</v>
      </c>
      <c r="AE1397" s="30">
        <v>2</v>
      </c>
      <c r="AF1397" s="30">
        <v>6</v>
      </c>
      <c r="AG1397" s="30">
        <f t="shared" si="216"/>
        <v>34710</v>
      </c>
      <c r="AH1397" s="30">
        <f t="shared" si="217"/>
        <v>11570</v>
      </c>
      <c r="AI1397" s="30">
        <f t="shared" si="218"/>
        <v>5785</v>
      </c>
      <c r="AK1397" s="30">
        <f t="shared" si="219"/>
        <v>32.494575284466791</v>
      </c>
      <c r="AL1397" s="30">
        <f t="shared" si="220"/>
        <v>11.616465863453815</v>
      </c>
      <c r="AM1397" s="30">
        <f t="shared" si="221"/>
        <v>13</v>
      </c>
      <c r="AO1397" s="30">
        <f t="shared" si="222"/>
        <v>245594</v>
      </c>
      <c r="AP1397" s="30">
        <f t="shared" si="223"/>
        <v>8773</v>
      </c>
      <c r="AQ1397" s="30">
        <f t="shared" si="224"/>
        <v>4012</v>
      </c>
    </row>
    <row r="1398" spans="29:43" x14ac:dyDescent="0.15">
      <c r="AC1398" s="30">
        <v>26</v>
      </c>
      <c r="AD1398" s="30">
        <v>26</v>
      </c>
      <c r="AE1398" s="30">
        <v>2</v>
      </c>
      <c r="AF1398" s="30">
        <v>7</v>
      </c>
      <c r="AG1398" s="30">
        <f t="shared" si="216"/>
        <v>34770</v>
      </c>
      <c r="AH1398" s="30">
        <f t="shared" si="217"/>
        <v>11590</v>
      </c>
      <c r="AI1398" s="30">
        <f t="shared" si="218"/>
        <v>5795</v>
      </c>
      <c r="AK1398" s="30">
        <f t="shared" si="219"/>
        <v>32.408814990762735</v>
      </c>
      <c r="AL1398" s="30">
        <f t="shared" si="220"/>
        <v>11.675621222296844</v>
      </c>
      <c r="AM1398" s="30">
        <f t="shared" si="221"/>
        <v>13</v>
      </c>
      <c r="AO1398" s="30">
        <f t="shared" si="222"/>
        <v>245594</v>
      </c>
      <c r="AP1398" s="30">
        <f t="shared" si="223"/>
        <v>8773</v>
      </c>
      <c r="AQ1398" s="30">
        <f t="shared" si="224"/>
        <v>4012</v>
      </c>
    </row>
    <row r="1399" spans="29:43" x14ac:dyDescent="0.15">
      <c r="AC1399" s="30">
        <v>26</v>
      </c>
      <c r="AD1399" s="30">
        <v>26</v>
      </c>
      <c r="AE1399" s="30">
        <v>2</v>
      </c>
      <c r="AF1399" s="30">
        <v>8</v>
      </c>
      <c r="AG1399" s="30">
        <f t="shared" si="216"/>
        <v>34830</v>
      </c>
      <c r="AH1399" s="30">
        <f t="shared" si="217"/>
        <v>11610</v>
      </c>
      <c r="AI1399" s="30">
        <f t="shared" si="218"/>
        <v>5805</v>
      </c>
      <c r="AK1399" s="30">
        <f t="shared" si="219"/>
        <v>32.323506185838376</v>
      </c>
      <c r="AL1399" s="30">
        <f t="shared" si="220"/>
        <v>11.735175202156334</v>
      </c>
      <c r="AM1399" s="30">
        <f t="shared" si="221"/>
        <v>13</v>
      </c>
      <c r="AO1399" s="30">
        <f t="shared" si="222"/>
        <v>245594</v>
      </c>
      <c r="AP1399" s="30">
        <f t="shared" si="223"/>
        <v>8773</v>
      </c>
      <c r="AQ1399" s="30">
        <f t="shared" si="224"/>
        <v>4012</v>
      </c>
    </row>
    <row r="1400" spans="29:43" x14ac:dyDescent="0.15">
      <c r="AC1400" s="30">
        <v>26</v>
      </c>
      <c r="AD1400" s="30">
        <v>26</v>
      </c>
      <c r="AE1400" s="30">
        <v>2</v>
      </c>
      <c r="AF1400" s="30">
        <v>9</v>
      </c>
      <c r="AG1400" s="30">
        <f t="shared" si="216"/>
        <v>34890</v>
      </c>
      <c r="AH1400" s="30">
        <f t="shared" si="217"/>
        <v>11630</v>
      </c>
      <c r="AI1400" s="30">
        <f t="shared" si="218"/>
        <v>5815</v>
      </c>
      <c r="AK1400" s="30">
        <f t="shared" si="219"/>
        <v>32.238645313730636</v>
      </c>
      <c r="AL1400" s="30">
        <f t="shared" si="220"/>
        <v>11.795131845841786</v>
      </c>
      <c r="AM1400" s="30">
        <f t="shared" si="221"/>
        <v>13</v>
      </c>
      <c r="AO1400" s="30">
        <f t="shared" si="222"/>
        <v>245594</v>
      </c>
      <c r="AP1400" s="30">
        <f t="shared" si="223"/>
        <v>8773</v>
      </c>
      <c r="AQ1400" s="30">
        <f t="shared" si="224"/>
        <v>4012</v>
      </c>
    </row>
    <row r="1401" spans="29:43" x14ac:dyDescent="0.15">
      <c r="AC1401" s="30">
        <v>26</v>
      </c>
      <c r="AD1401" s="30">
        <v>26</v>
      </c>
      <c r="AE1401" s="30">
        <v>2</v>
      </c>
      <c r="AF1401" s="30">
        <v>10</v>
      </c>
      <c r="AG1401" s="30">
        <f t="shared" si="216"/>
        <v>34950</v>
      </c>
      <c r="AH1401" s="30">
        <f t="shared" si="217"/>
        <v>11650</v>
      </c>
      <c r="AI1401" s="30">
        <f t="shared" si="218"/>
        <v>5825</v>
      </c>
      <c r="AK1401" s="30">
        <f t="shared" si="219"/>
        <v>32.154228855721392</v>
      </c>
      <c r="AL1401" s="30">
        <f t="shared" si="220"/>
        <v>11.85549525101764</v>
      </c>
      <c r="AM1401" s="30">
        <f t="shared" si="221"/>
        <v>13</v>
      </c>
      <c r="AO1401" s="30">
        <f t="shared" si="222"/>
        <v>245594</v>
      </c>
      <c r="AP1401" s="30">
        <f t="shared" si="223"/>
        <v>8773</v>
      </c>
      <c r="AQ1401" s="30">
        <f t="shared" si="224"/>
        <v>4012</v>
      </c>
    </row>
    <row r="1402" spans="29:43" x14ac:dyDescent="0.15">
      <c r="AC1402" s="30">
        <v>26</v>
      </c>
      <c r="AD1402" s="30">
        <v>26</v>
      </c>
      <c r="AE1402" s="30">
        <v>3</v>
      </c>
      <c r="AF1402" s="30">
        <v>0</v>
      </c>
      <c r="AG1402" s="30">
        <f t="shared" si="216"/>
        <v>45150</v>
      </c>
      <c r="AH1402" s="30">
        <f t="shared" si="217"/>
        <v>15050</v>
      </c>
      <c r="AI1402" s="30">
        <f t="shared" si="218"/>
        <v>7525</v>
      </c>
      <c r="AK1402" s="30">
        <f t="shared" si="219"/>
        <v>22.249864105816272</v>
      </c>
      <c r="AL1402" s="30">
        <f t="shared" si="220"/>
        <v>36.177884615384613</v>
      </c>
      <c r="AM1402" s="30">
        <f t="shared" si="221"/>
        <v>13</v>
      </c>
      <c r="AO1402" s="30">
        <f t="shared" si="222"/>
        <v>245594</v>
      </c>
      <c r="AP1402" s="30">
        <f t="shared" si="223"/>
        <v>8773</v>
      </c>
      <c r="AQ1402" s="30">
        <f t="shared" si="224"/>
        <v>4012</v>
      </c>
    </row>
    <row r="1403" spans="29:43" x14ac:dyDescent="0.15">
      <c r="AC1403" s="30">
        <v>26</v>
      </c>
      <c r="AD1403" s="30">
        <v>26</v>
      </c>
      <c r="AE1403" s="30">
        <v>3</v>
      </c>
      <c r="AF1403" s="30">
        <v>1</v>
      </c>
      <c r="AG1403" s="30">
        <f t="shared" si="216"/>
        <v>45240</v>
      </c>
      <c r="AH1403" s="30">
        <f t="shared" si="217"/>
        <v>15080</v>
      </c>
      <c r="AI1403" s="30">
        <f t="shared" si="218"/>
        <v>7540</v>
      </c>
      <c r="AK1403" s="30">
        <f t="shared" si="219"/>
        <v>22.189555475243946</v>
      </c>
      <c r="AL1403" s="30">
        <f t="shared" si="220"/>
        <v>36.690997566909978</v>
      </c>
      <c r="AM1403" s="30">
        <f t="shared" si="221"/>
        <v>13</v>
      </c>
      <c r="AO1403" s="30">
        <f t="shared" si="222"/>
        <v>245594</v>
      </c>
      <c r="AP1403" s="30">
        <f t="shared" si="223"/>
        <v>8773</v>
      </c>
      <c r="AQ1403" s="30">
        <f t="shared" si="224"/>
        <v>4012</v>
      </c>
    </row>
    <row r="1404" spans="29:43" x14ac:dyDescent="0.15">
      <c r="AC1404" s="30">
        <v>26</v>
      </c>
      <c r="AD1404" s="30">
        <v>26</v>
      </c>
      <c r="AE1404" s="30">
        <v>3</v>
      </c>
      <c r="AF1404" s="30">
        <v>2</v>
      </c>
      <c r="AG1404" s="30">
        <f t="shared" si="216"/>
        <v>45330</v>
      </c>
      <c r="AH1404" s="30">
        <f t="shared" si="217"/>
        <v>15110</v>
      </c>
      <c r="AI1404" s="30">
        <f t="shared" si="218"/>
        <v>7555</v>
      </c>
      <c r="AK1404" s="30">
        <f t="shared" si="219"/>
        <v>22.129572896017301</v>
      </c>
      <c r="AL1404" s="30">
        <f t="shared" si="220"/>
        <v>37.216748768472904</v>
      </c>
      <c r="AM1404" s="30">
        <f t="shared" si="221"/>
        <v>13</v>
      </c>
      <c r="AO1404" s="30">
        <f t="shared" si="222"/>
        <v>245594</v>
      </c>
      <c r="AP1404" s="30">
        <f t="shared" si="223"/>
        <v>8773</v>
      </c>
      <c r="AQ1404" s="30">
        <f t="shared" si="224"/>
        <v>4012</v>
      </c>
    </row>
    <row r="1405" spans="29:43" x14ac:dyDescent="0.15">
      <c r="AC1405" s="30">
        <v>26</v>
      </c>
      <c r="AD1405" s="30">
        <v>26</v>
      </c>
      <c r="AE1405" s="30">
        <v>3</v>
      </c>
      <c r="AF1405" s="30">
        <v>3</v>
      </c>
      <c r="AG1405" s="30">
        <f t="shared" si="216"/>
        <v>45420</v>
      </c>
      <c r="AH1405" s="30">
        <f t="shared" si="217"/>
        <v>15140</v>
      </c>
      <c r="AI1405" s="30">
        <f t="shared" si="218"/>
        <v>7570</v>
      </c>
      <c r="AK1405" s="30">
        <f t="shared" si="219"/>
        <v>22.069913731128686</v>
      </c>
      <c r="AL1405" s="30">
        <f t="shared" si="220"/>
        <v>37.755610972568576</v>
      </c>
      <c r="AM1405" s="30">
        <f t="shared" si="221"/>
        <v>13</v>
      </c>
      <c r="AO1405" s="30">
        <f t="shared" si="222"/>
        <v>245594</v>
      </c>
      <c r="AP1405" s="30">
        <f t="shared" si="223"/>
        <v>8773</v>
      </c>
      <c r="AQ1405" s="30">
        <f t="shared" si="224"/>
        <v>4012</v>
      </c>
    </row>
    <row r="1406" spans="29:43" x14ac:dyDescent="0.15">
      <c r="AC1406" s="30">
        <v>26</v>
      </c>
      <c r="AD1406" s="30">
        <v>26</v>
      </c>
      <c r="AE1406" s="30">
        <v>3</v>
      </c>
      <c r="AF1406" s="30">
        <v>4</v>
      </c>
      <c r="AG1406" s="30">
        <f t="shared" si="216"/>
        <v>45510</v>
      </c>
      <c r="AH1406" s="30">
        <f t="shared" si="217"/>
        <v>15170</v>
      </c>
      <c r="AI1406" s="30">
        <f t="shared" si="218"/>
        <v>7585</v>
      </c>
      <c r="AK1406" s="30">
        <f t="shared" si="219"/>
        <v>22.010575371930454</v>
      </c>
      <c r="AL1406" s="30">
        <f t="shared" si="220"/>
        <v>38.30808080808081</v>
      </c>
      <c r="AM1406" s="30">
        <f t="shared" si="221"/>
        <v>13</v>
      </c>
      <c r="AO1406" s="30">
        <f t="shared" si="222"/>
        <v>245594</v>
      </c>
      <c r="AP1406" s="30">
        <f t="shared" si="223"/>
        <v>8773</v>
      </c>
      <c r="AQ1406" s="30">
        <f t="shared" si="224"/>
        <v>4012</v>
      </c>
    </row>
    <row r="1407" spans="29:43" x14ac:dyDescent="0.15">
      <c r="AC1407" s="30">
        <v>26</v>
      </c>
      <c r="AD1407" s="30">
        <v>26</v>
      </c>
      <c r="AE1407" s="30">
        <v>3</v>
      </c>
      <c r="AF1407" s="30">
        <v>5</v>
      </c>
      <c r="AG1407" s="30">
        <f t="shared" si="216"/>
        <v>45600</v>
      </c>
      <c r="AH1407" s="30">
        <f t="shared" si="217"/>
        <v>15200</v>
      </c>
      <c r="AI1407" s="30">
        <f t="shared" si="218"/>
        <v>7600</v>
      </c>
      <c r="AK1407" s="30">
        <f t="shared" si="219"/>
        <v>21.951555237754736</v>
      </c>
      <c r="AL1407" s="30">
        <f t="shared" si="220"/>
        <v>38.874680306905368</v>
      </c>
      <c r="AM1407" s="30">
        <f t="shared" si="221"/>
        <v>13</v>
      </c>
      <c r="AO1407" s="30">
        <f t="shared" si="222"/>
        <v>245594</v>
      </c>
      <c r="AP1407" s="30">
        <f t="shared" si="223"/>
        <v>8773</v>
      </c>
      <c r="AQ1407" s="30">
        <f t="shared" si="224"/>
        <v>4012</v>
      </c>
    </row>
    <row r="1408" spans="29:43" x14ac:dyDescent="0.15">
      <c r="AC1408" s="30">
        <v>26</v>
      </c>
      <c r="AD1408" s="30">
        <v>26</v>
      </c>
      <c r="AE1408" s="30">
        <v>3</v>
      </c>
      <c r="AF1408" s="30">
        <v>6</v>
      </c>
      <c r="AG1408" s="30">
        <f t="shared" si="216"/>
        <v>45690</v>
      </c>
      <c r="AH1408" s="30">
        <f t="shared" si="217"/>
        <v>15230</v>
      </c>
      <c r="AI1408" s="30">
        <f t="shared" si="218"/>
        <v>7615</v>
      </c>
      <c r="AK1408" s="30">
        <f t="shared" si="219"/>
        <v>21.892850775539312</v>
      </c>
      <c r="AL1408" s="30">
        <f t="shared" si="220"/>
        <v>39.4559585492228</v>
      </c>
      <c r="AM1408" s="30">
        <f t="shared" si="221"/>
        <v>13</v>
      </c>
      <c r="AO1408" s="30">
        <f t="shared" si="222"/>
        <v>245594</v>
      </c>
      <c r="AP1408" s="30">
        <f t="shared" si="223"/>
        <v>8773</v>
      </c>
      <c r="AQ1408" s="30">
        <f t="shared" si="224"/>
        <v>4012</v>
      </c>
    </row>
    <row r="1409" spans="29:43" x14ac:dyDescent="0.15">
      <c r="AC1409" s="30">
        <v>26</v>
      </c>
      <c r="AD1409" s="30">
        <v>26</v>
      </c>
      <c r="AE1409" s="30">
        <v>3</v>
      </c>
      <c r="AF1409" s="30">
        <v>7</v>
      </c>
      <c r="AG1409" s="30">
        <f t="shared" si="216"/>
        <v>45780</v>
      </c>
      <c r="AH1409" s="30">
        <f t="shared" si="217"/>
        <v>15260</v>
      </c>
      <c r="AI1409" s="30">
        <f t="shared" si="218"/>
        <v>7630</v>
      </c>
      <c r="AK1409" s="30">
        <f t="shared" si="219"/>
        <v>21.83445945945946</v>
      </c>
      <c r="AL1409" s="30">
        <f t="shared" si="220"/>
        <v>40.052493438320212</v>
      </c>
      <c r="AM1409" s="30">
        <f t="shared" si="221"/>
        <v>13</v>
      </c>
      <c r="AO1409" s="30">
        <f t="shared" si="222"/>
        <v>245594</v>
      </c>
      <c r="AP1409" s="30">
        <f t="shared" si="223"/>
        <v>8773</v>
      </c>
      <c r="AQ1409" s="30">
        <f t="shared" si="224"/>
        <v>4012</v>
      </c>
    </row>
    <row r="1410" spans="29:43" x14ac:dyDescent="0.15">
      <c r="AC1410" s="30">
        <v>26</v>
      </c>
      <c r="AD1410" s="30">
        <v>26</v>
      </c>
      <c r="AE1410" s="30">
        <v>3</v>
      </c>
      <c r="AF1410" s="30">
        <v>8</v>
      </c>
      <c r="AG1410" s="30">
        <f t="shared" si="216"/>
        <v>45870</v>
      </c>
      <c r="AH1410" s="30">
        <f t="shared" si="217"/>
        <v>15290</v>
      </c>
      <c r="AI1410" s="30">
        <f t="shared" si="218"/>
        <v>7645</v>
      </c>
      <c r="AK1410" s="30">
        <f t="shared" si="219"/>
        <v>21.776378790565705</v>
      </c>
      <c r="AL1410" s="30">
        <f t="shared" si="220"/>
        <v>40.664893617021278</v>
      </c>
      <c r="AM1410" s="30">
        <f t="shared" si="221"/>
        <v>13</v>
      </c>
      <c r="AO1410" s="30">
        <f t="shared" si="222"/>
        <v>245594</v>
      </c>
      <c r="AP1410" s="30">
        <f t="shared" si="223"/>
        <v>8773</v>
      </c>
      <c r="AQ1410" s="30">
        <f t="shared" si="224"/>
        <v>4012</v>
      </c>
    </row>
    <row r="1411" spans="29:43" x14ac:dyDescent="0.15">
      <c r="AC1411" s="30">
        <v>26</v>
      </c>
      <c r="AD1411" s="30">
        <v>26</v>
      </c>
      <c r="AE1411" s="30">
        <v>3</v>
      </c>
      <c r="AF1411" s="30">
        <v>9</v>
      </c>
      <c r="AG1411" s="30">
        <f t="shared" si="216"/>
        <v>45960</v>
      </c>
      <c r="AH1411" s="30">
        <f t="shared" si="217"/>
        <v>15320</v>
      </c>
      <c r="AI1411" s="30">
        <f t="shared" si="218"/>
        <v>7660</v>
      </c>
      <c r="AK1411" s="30">
        <f t="shared" si="219"/>
        <v>21.718606296427307</v>
      </c>
      <c r="AL1411" s="30">
        <f t="shared" si="220"/>
        <v>41.293800539083556</v>
      </c>
      <c r="AM1411" s="30">
        <f t="shared" si="221"/>
        <v>13</v>
      </c>
      <c r="AO1411" s="30">
        <f t="shared" si="222"/>
        <v>245594</v>
      </c>
      <c r="AP1411" s="30">
        <f t="shared" si="223"/>
        <v>8773</v>
      </c>
      <c r="AQ1411" s="30">
        <f t="shared" si="224"/>
        <v>4012</v>
      </c>
    </row>
    <row r="1412" spans="29:43" x14ac:dyDescent="0.15">
      <c r="AC1412" s="30">
        <v>26</v>
      </c>
      <c r="AD1412" s="30">
        <v>26</v>
      </c>
      <c r="AE1412" s="30">
        <v>3</v>
      </c>
      <c r="AF1412" s="30">
        <v>10</v>
      </c>
      <c r="AG1412" s="30">
        <f t="shared" si="216"/>
        <v>46050</v>
      </c>
      <c r="AH1412" s="30">
        <f t="shared" si="217"/>
        <v>15350</v>
      </c>
      <c r="AI1412" s="30">
        <f t="shared" si="218"/>
        <v>7675</v>
      </c>
      <c r="AK1412" s="30">
        <f t="shared" si="219"/>
        <v>21.661139530781444</v>
      </c>
      <c r="AL1412" s="30">
        <f t="shared" si="220"/>
        <v>41.939890710382514</v>
      </c>
      <c r="AM1412" s="30">
        <f t="shared" si="221"/>
        <v>13</v>
      </c>
      <c r="AO1412" s="30">
        <f t="shared" si="222"/>
        <v>245594</v>
      </c>
      <c r="AP1412" s="30">
        <f t="shared" si="223"/>
        <v>8773</v>
      </c>
      <c r="AQ1412" s="30">
        <f t="shared" si="224"/>
        <v>4012</v>
      </c>
    </row>
    <row r="1413" spans="29:43" x14ac:dyDescent="0.15">
      <c r="AC1413" s="30">
        <v>26</v>
      </c>
      <c r="AD1413" s="30">
        <v>26</v>
      </c>
      <c r="AE1413" s="30">
        <v>4</v>
      </c>
      <c r="AF1413" s="30">
        <v>0</v>
      </c>
      <c r="AG1413" s="30">
        <f t="shared" si="216"/>
        <v>55950</v>
      </c>
      <c r="AH1413" s="30">
        <f t="shared" si="217"/>
        <v>18650</v>
      </c>
      <c r="AI1413" s="30">
        <f t="shared" si="218"/>
        <v>9325</v>
      </c>
      <c r="AK1413" s="30">
        <f t="shared" si="219"/>
        <v>16.777838502527668</v>
      </c>
      <c r="AL1413" s="30">
        <f t="shared" si="220"/>
        <v>-101.35869565217391</v>
      </c>
      <c r="AM1413" s="30">
        <f t="shared" si="221"/>
        <v>13</v>
      </c>
      <c r="AO1413" s="30">
        <f t="shared" si="222"/>
        <v>245594</v>
      </c>
      <c r="AP1413" s="30">
        <f t="shared" si="223"/>
        <v>8773</v>
      </c>
      <c r="AQ1413" s="30">
        <f t="shared" si="224"/>
        <v>4012</v>
      </c>
    </row>
    <row r="1414" spans="29:43" x14ac:dyDescent="0.15">
      <c r="AC1414" s="30">
        <v>26</v>
      </c>
      <c r="AD1414" s="30">
        <v>26</v>
      </c>
      <c r="AE1414" s="30">
        <v>4</v>
      </c>
      <c r="AF1414" s="30">
        <v>1</v>
      </c>
      <c r="AG1414" s="30">
        <f t="shared" ref="AG1414:AG1477" si="225">1020+180*AC1414+7050+AE1414*(AD1414*420-120)+AE1414*AF1414*30</f>
        <v>56070</v>
      </c>
      <c r="AH1414" s="30">
        <f t="shared" ref="AH1414:AH1477" si="226">340+60*AC1414+2350+AE1414*(AD1414*140-40)+AE1414*AF1414*10</f>
        <v>18690</v>
      </c>
      <c r="AI1414" s="30">
        <f t="shared" ref="AI1414:AI1477" si="227">170+30*AC1414+1175+AE1414*(AD1414*70-20)+AE1414*AF1414*5</f>
        <v>9345</v>
      </c>
      <c r="AK1414" s="30">
        <f t="shared" ref="AK1414:AK1477" si="228">VLOOKUP(IF(MOD(AC1414,2)=0,AC1414/2,(AC1414+1)/2),B:F,5,FALSE)/(AH1414-VLOOKUP(IF(MOD(AC1414,2)=0,AC1414/2,(AC1414+1)/2),B:F,4,FALSE))</f>
        <v>16.73211609211064</v>
      </c>
      <c r="AL1414" s="30">
        <f t="shared" ref="AL1414:AL1477" si="229">AG1414/(VLOOKUP(IF(MOD(AC1414,2)=0,AC1414/2,(AC1414+1)/2),B:F,3,FALSE)-AI1414)</f>
        <v>-98.02447552447552</v>
      </c>
      <c r="AM1414" s="30">
        <f t="shared" ref="AM1414:AM1477" si="230">IF(MOD(AC1414,2)=0,AC1414/2,(AC1414+1)/2)</f>
        <v>13</v>
      </c>
      <c r="AO1414" s="30">
        <f t="shared" ref="AO1414:AO1477" si="231">VLOOKUP(IF(MOD(AC1414,2)=0,AC1414/2,(AC1414+1)/2),B:F,5,FALSE)</f>
        <v>245594</v>
      </c>
      <c r="AP1414" s="30">
        <f t="shared" ref="AP1414:AP1477" si="232">VLOOKUP(IF(MOD(AC1414,2)=0,AC1414/2,(AC1414+1)/2),B:E,3,FALSE)</f>
        <v>8773</v>
      </c>
      <c r="AQ1414" s="30">
        <f t="shared" ref="AQ1414:AQ1477" si="233">VLOOKUP(IF(MOD(AC1414,2)=0,AC1414/2,(AC1414+1)/2),B:F,4,FALSE)</f>
        <v>4012</v>
      </c>
    </row>
    <row r="1415" spans="29:43" x14ac:dyDescent="0.15">
      <c r="AC1415" s="30">
        <v>26</v>
      </c>
      <c r="AD1415" s="30">
        <v>26</v>
      </c>
      <c r="AE1415" s="30">
        <v>4</v>
      </c>
      <c r="AF1415" s="30">
        <v>2</v>
      </c>
      <c r="AG1415" s="30">
        <f t="shared" si="225"/>
        <v>56190</v>
      </c>
      <c r="AH1415" s="30">
        <f t="shared" si="226"/>
        <v>18730</v>
      </c>
      <c r="AI1415" s="30">
        <f t="shared" si="227"/>
        <v>9365</v>
      </c>
      <c r="AK1415" s="30">
        <f t="shared" si="228"/>
        <v>16.686642206821578</v>
      </c>
      <c r="AL1415" s="30">
        <f t="shared" si="229"/>
        <v>-94.915540540540547</v>
      </c>
      <c r="AM1415" s="30">
        <f t="shared" si="230"/>
        <v>13</v>
      </c>
      <c r="AO1415" s="30">
        <f t="shared" si="231"/>
        <v>245594</v>
      </c>
      <c r="AP1415" s="30">
        <f t="shared" si="232"/>
        <v>8773</v>
      </c>
      <c r="AQ1415" s="30">
        <f t="shared" si="233"/>
        <v>4012</v>
      </c>
    </row>
    <row r="1416" spans="29:43" x14ac:dyDescent="0.15">
      <c r="AC1416" s="30">
        <v>26</v>
      </c>
      <c r="AD1416" s="30">
        <v>26</v>
      </c>
      <c r="AE1416" s="30">
        <v>4</v>
      </c>
      <c r="AF1416" s="30">
        <v>3</v>
      </c>
      <c r="AG1416" s="30">
        <f t="shared" si="225"/>
        <v>56310</v>
      </c>
      <c r="AH1416" s="30">
        <f t="shared" si="226"/>
        <v>18770</v>
      </c>
      <c r="AI1416" s="30">
        <f t="shared" si="227"/>
        <v>9385</v>
      </c>
      <c r="AK1416" s="30">
        <f t="shared" si="228"/>
        <v>16.641414825857161</v>
      </c>
      <c r="AL1416" s="30">
        <f t="shared" si="229"/>
        <v>-92.009803921568633</v>
      </c>
      <c r="AM1416" s="30">
        <f t="shared" si="230"/>
        <v>13</v>
      </c>
      <c r="AO1416" s="30">
        <f t="shared" si="231"/>
        <v>245594</v>
      </c>
      <c r="AP1416" s="30">
        <f t="shared" si="232"/>
        <v>8773</v>
      </c>
      <c r="AQ1416" s="30">
        <f t="shared" si="233"/>
        <v>4012</v>
      </c>
    </row>
    <row r="1417" spans="29:43" x14ac:dyDescent="0.15">
      <c r="AC1417" s="30">
        <v>26</v>
      </c>
      <c r="AD1417" s="30">
        <v>26</v>
      </c>
      <c r="AE1417" s="30">
        <v>4</v>
      </c>
      <c r="AF1417" s="30">
        <v>4</v>
      </c>
      <c r="AG1417" s="30">
        <f t="shared" si="225"/>
        <v>56430</v>
      </c>
      <c r="AH1417" s="30">
        <f t="shared" si="226"/>
        <v>18810</v>
      </c>
      <c r="AI1417" s="30">
        <f t="shared" si="227"/>
        <v>9405</v>
      </c>
      <c r="AK1417" s="30">
        <f t="shared" si="228"/>
        <v>16.59643195026355</v>
      </c>
      <c r="AL1417" s="30">
        <f t="shared" si="229"/>
        <v>-89.287974683544306</v>
      </c>
      <c r="AM1417" s="30">
        <f t="shared" si="230"/>
        <v>13</v>
      </c>
      <c r="AO1417" s="30">
        <f t="shared" si="231"/>
        <v>245594</v>
      </c>
      <c r="AP1417" s="30">
        <f t="shared" si="232"/>
        <v>8773</v>
      </c>
      <c r="AQ1417" s="30">
        <f t="shared" si="233"/>
        <v>4012</v>
      </c>
    </row>
    <row r="1418" spans="29:43" x14ac:dyDescent="0.15">
      <c r="AC1418" s="30">
        <v>26</v>
      </c>
      <c r="AD1418" s="30">
        <v>26</v>
      </c>
      <c r="AE1418" s="30">
        <v>4</v>
      </c>
      <c r="AF1418" s="30">
        <v>5</v>
      </c>
      <c r="AG1418" s="30">
        <f t="shared" si="225"/>
        <v>56550</v>
      </c>
      <c r="AH1418" s="30">
        <f t="shared" si="226"/>
        <v>18850</v>
      </c>
      <c r="AI1418" s="30">
        <f t="shared" si="227"/>
        <v>9425</v>
      </c>
      <c r="AK1418" s="30">
        <f t="shared" si="228"/>
        <v>16.551691602641867</v>
      </c>
      <c r="AL1418" s="30">
        <f t="shared" si="229"/>
        <v>-86.733128834355824</v>
      </c>
      <c r="AM1418" s="30">
        <f t="shared" si="230"/>
        <v>13</v>
      </c>
      <c r="AO1418" s="30">
        <f t="shared" si="231"/>
        <v>245594</v>
      </c>
      <c r="AP1418" s="30">
        <f t="shared" si="232"/>
        <v>8773</v>
      </c>
      <c r="AQ1418" s="30">
        <f t="shared" si="233"/>
        <v>4012</v>
      </c>
    </row>
    <row r="1419" spans="29:43" x14ac:dyDescent="0.15">
      <c r="AC1419" s="30">
        <v>26</v>
      </c>
      <c r="AD1419" s="30">
        <v>26</v>
      </c>
      <c r="AE1419" s="30">
        <v>4</v>
      </c>
      <c r="AF1419" s="30">
        <v>6</v>
      </c>
      <c r="AG1419" s="30">
        <f t="shared" si="225"/>
        <v>56670</v>
      </c>
      <c r="AH1419" s="30">
        <f t="shared" si="226"/>
        <v>18890</v>
      </c>
      <c r="AI1419" s="30">
        <f t="shared" si="227"/>
        <v>9445</v>
      </c>
      <c r="AK1419" s="30">
        <f t="shared" si="228"/>
        <v>16.507191826858449</v>
      </c>
      <c r="AL1419" s="30">
        <f t="shared" si="229"/>
        <v>-84.330357142857139</v>
      </c>
      <c r="AM1419" s="30">
        <f t="shared" si="230"/>
        <v>13</v>
      </c>
      <c r="AO1419" s="30">
        <f t="shared" si="231"/>
        <v>245594</v>
      </c>
      <c r="AP1419" s="30">
        <f t="shared" si="232"/>
        <v>8773</v>
      </c>
      <c r="AQ1419" s="30">
        <f t="shared" si="233"/>
        <v>4012</v>
      </c>
    </row>
    <row r="1420" spans="29:43" x14ac:dyDescent="0.15">
      <c r="AC1420" s="30">
        <v>26</v>
      </c>
      <c r="AD1420" s="30">
        <v>26</v>
      </c>
      <c r="AE1420" s="30">
        <v>4</v>
      </c>
      <c r="AF1420" s="30">
        <v>7</v>
      </c>
      <c r="AG1420" s="30">
        <f t="shared" si="225"/>
        <v>56790</v>
      </c>
      <c r="AH1420" s="30">
        <f t="shared" si="226"/>
        <v>18930</v>
      </c>
      <c r="AI1420" s="30">
        <f t="shared" si="227"/>
        <v>9465</v>
      </c>
      <c r="AK1420" s="30">
        <f t="shared" si="228"/>
        <v>16.462930687759755</v>
      </c>
      <c r="AL1420" s="30">
        <f t="shared" si="229"/>
        <v>-82.066473988439313</v>
      </c>
      <c r="AM1420" s="30">
        <f t="shared" si="230"/>
        <v>13</v>
      </c>
      <c r="AO1420" s="30">
        <f t="shared" si="231"/>
        <v>245594</v>
      </c>
      <c r="AP1420" s="30">
        <f t="shared" si="232"/>
        <v>8773</v>
      </c>
      <c r="AQ1420" s="30">
        <f t="shared" si="233"/>
        <v>4012</v>
      </c>
    </row>
    <row r="1421" spans="29:43" x14ac:dyDescent="0.15">
      <c r="AC1421" s="30">
        <v>26</v>
      </c>
      <c r="AD1421" s="30">
        <v>26</v>
      </c>
      <c r="AE1421" s="30">
        <v>4</v>
      </c>
      <c r="AF1421" s="30">
        <v>8</v>
      </c>
      <c r="AG1421" s="30">
        <f t="shared" si="225"/>
        <v>56910</v>
      </c>
      <c r="AH1421" s="30">
        <f t="shared" si="226"/>
        <v>18970</v>
      </c>
      <c r="AI1421" s="30">
        <f t="shared" si="227"/>
        <v>9485</v>
      </c>
      <c r="AK1421" s="30">
        <f t="shared" si="228"/>
        <v>16.418906270891831</v>
      </c>
      <c r="AL1421" s="30">
        <f t="shared" si="229"/>
        <v>-79.92977528089888</v>
      </c>
      <c r="AM1421" s="30">
        <f t="shared" si="230"/>
        <v>13</v>
      </c>
      <c r="AO1421" s="30">
        <f t="shared" si="231"/>
        <v>245594</v>
      </c>
      <c r="AP1421" s="30">
        <f t="shared" si="232"/>
        <v>8773</v>
      </c>
      <c r="AQ1421" s="30">
        <f t="shared" si="233"/>
        <v>4012</v>
      </c>
    </row>
    <row r="1422" spans="29:43" x14ac:dyDescent="0.15">
      <c r="AC1422" s="30">
        <v>26</v>
      </c>
      <c r="AD1422" s="30">
        <v>26</v>
      </c>
      <c r="AE1422" s="30">
        <v>4</v>
      </c>
      <c r="AF1422" s="30">
        <v>9</v>
      </c>
      <c r="AG1422" s="30">
        <f t="shared" si="225"/>
        <v>57030</v>
      </c>
      <c r="AH1422" s="30">
        <f t="shared" si="226"/>
        <v>19010</v>
      </c>
      <c r="AI1422" s="30">
        <f t="shared" si="227"/>
        <v>9505</v>
      </c>
      <c r="AK1422" s="30">
        <f t="shared" si="228"/>
        <v>16.375116682224295</v>
      </c>
      <c r="AL1422" s="30">
        <f t="shared" si="229"/>
        <v>-77.909836065573771</v>
      </c>
      <c r="AM1422" s="30">
        <f t="shared" si="230"/>
        <v>13</v>
      </c>
      <c r="AO1422" s="30">
        <f t="shared" si="231"/>
        <v>245594</v>
      </c>
      <c r="AP1422" s="30">
        <f t="shared" si="232"/>
        <v>8773</v>
      </c>
      <c r="AQ1422" s="30">
        <f t="shared" si="233"/>
        <v>4012</v>
      </c>
    </row>
    <row r="1423" spans="29:43" x14ac:dyDescent="0.15">
      <c r="AC1423" s="30">
        <v>26</v>
      </c>
      <c r="AD1423" s="30">
        <v>26</v>
      </c>
      <c r="AE1423" s="30">
        <v>4</v>
      </c>
      <c r="AF1423" s="30">
        <v>10</v>
      </c>
      <c r="AG1423" s="30">
        <f t="shared" si="225"/>
        <v>57150</v>
      </c>
      <c r="AH1423" s="30">
        <f t="shared" si="226"/>
        <v>19050</v>
      </c>
      <c r="AI1423" s="30">
        <f t="shared" si="227"/>
        <v>9525</v>
      </c>
      <c r="AK1423" s="30">
        <f t="shared" si="228"/>
        <v>16.331560047878707</v>
      </c>
      <c r="AL1423" s="30">
        <f t="shared" si="229"/>
        <v>-75.997340425531917</v>
      </c>
      <c r="AM1423" s="30">
        <f t="shared" si="230"/>
        <v>13</v>
      </c>
      <c r="AO1423" s="30">
        <f t="shared" si="231"/>
        <v>245594</v>
      </c>
      <c r="AP1423" s="30">
        <f t="shared" si="232"/>
        <v>8773</v>
      </c>
      <c r="AQ1423" s="30">
        <f t="shared" si="233"/>
        <v>4012</v>
      </c>
    </row>
    <row r="1424" spans="29:43" x14ac:dyDescent="0.15">
      <c r="AC1424" s="30">
        <v>26</v>
      </c>
      <c r="AD1424" s="30">
        <v>26</v>
      </c>
      <c r="AE1424" s="30">
        <v>5</v>
      </c>
      <c r="AF1424" s="30">
        <v>0</v>
      </c>
      <c r="AG1424" s="30">
        <f t="shared" si="225"/>
        <v>66750</v>
      </c>
      <c r="AH1424" s="30">
        <f t="shared" si="226"/>
        <v>22250</v>
      </c>
      <c r="AI1424" s="30">
        <f t="shared" si="227"/>
        <v>11125</v>
      </c>
      <c r="AK1424" s="30">
        <f t="shared" si="228"/>
        <v>13.466059874986293</v>
      </c>
      <c r="AL1424" s="30">
        <f t="shared" si="229"/>
        <v>-28.380102040816325</v>
      </c>
      <c r="AM1424" s="30">
        <f t="shared" si="230"/>
        <v>13</v>
      </c>
      <c r="AO1424" s="30">
        <f t="shared" si="231"/>
        <v>245594</v>
      </c>
      <c r="AP1424" s="30">
        <f t="shared" si="232"/>
        <v>8773</v>
      </c>
      <c r="AQ1424" s="30">
        <f t="shared" si="233"/>
        <v>4012</v>
      </c>
    </row>
    <row r="1425" spans="29:43" x14ac:dyDescent="0.15">
      <c r="AC1425" s="30">
        <v>26</v>
      </c>
      <c r="AD1425" s="30">
        <v>26</v>
      </c>
      <c r="AE1425" s="30">
        <v>5</v>
      </c>
      <c r="AF1425" s="30">
        <v>1</v>
      </c>
      <c r="AG1425" s="30">
        <f t="shared" si="225"/>
        <v>66900</v>
      </c>
      <c r="AH1425" s="30">
        <f t="shared" si="226"/>
        <v>22300</v>
      </c>
      <c r="AI1425" s="30">
        <f t="shared" si="227"/>
        <v>11150</v>
      </c>
      <c r="AK1425" s="30">
        <f t="shared" si="228"/>
        <v>13.42924321959755</v>
      </c>
      <c r="AL1425" s="30">
        <f t="shared" si="229"/>
        <v>-28.14472023559108</v>
      </c>
      <c r="AM1425" s="30">
        <f t="shared" si="230"/>
        <v>13</v>
      </c>
      <c r="AO1425" s="30">
        <f t="shared" si="231"/>
        <v>245594</v>
      </c>
      <c r="AP1425" s="30">
        <f t="shared" si="232"/>
        <v>8773</v>
      </c>
      <c r="AQ1425" s="30">
        <f t="shared" si="233"/>
        <v>4012</v>
      </c>
    </row>
    <row r="1426" spans="29:43" x14ac:dyDescent="0.15">
      <c r="AC1426" s="30">
        <v>26</v>
      </c>
      <c r="AD1426" s="30">
        <v>26</v>
      </c>
      <c r="AE1426" s="30">
        <v>5</v>
      </c>
      <c r="AF1426" s="30">
        <v>2</v>
      </c>
      <c r="AG1426" s="30">
        <f t="shared" si="225"/>
        <v>67050</v>
      </c>
      <c r="AH1426" s="30">
        <f t="shared" si="226"/>
        <v>22350</v>
      </c>
      <c r="AI1426" s="30">
        <f t="shared" si="227"/>
        <v>11175</v>
      </c>
      <c r="AK1426" s="30">
        <f t="shared" si="228"/>
        <v>13.392627331224778</v>
      </c>
      <c r="AL1426" s="30">
        <f t="shared" si="229"/>
        <v>-27.914238134887594</v>
      </c>
      <c r="AM1426" s="30">
        <f t="shared" si="230"/>
        <v>13</v>
      </c>
      <c r="AO1426" s="30">
        <f t="shared" si="231"/>
        <v>245594</v>
      </c>
      <c r="AP1426" s="30">
        <f t="shared" si="232"/>
        <v>8773</v>
      </c>
      <c r="AQ1426" s="30">
        <f t="shared" si="233"/>
        <v>4012</v>
      </c>
    </row>
    <row r="1427" spans="29:43" x14ac:dyDescent="0.15">
      <c r="AC1427" s="30">
        <v>26</v>
      </c>
      <c r="AD1427" s="30">
        <v>26</v>
      </c>
      <c r="AE1427" s="30">
        <v>5</v>
      </c>
      <c r="AF1427" s="30">
        <v>3</v>
      </c>
      <c r="AG1427" s="30">
        <f t="shared" si="225"/>
        <v>67200</v>
      </c>
      <c r="AH1427" s="30">
        <f t="shared" si="226"/>
        <v>22400</v>
      </c>
      <c r="AI1427" s="30">
        <f t="shared" si="227"/>
        <v>11200</v>
      </c>
      <c r="AK1427" s="30">
        <f t="shared" si="228"/>
        <v>13.356210572112246</v>
      </c>
      <c r="AL1427" s="30">
        <f t="shared" si="229"/>
        <v>-27.6885043263288</v>
      </c>
      <c r="AM1427" s="30">
        <f t="shared" si="230"/>
        <v>13</v>
      </c>
      <c r="AO1427" s="30">
        <f t="shared" si="231"/>
        <v>245594</v>
      </c>
      <c r="AP1427" s="30">
        <f t="shared" si="232"/>
        <v>8773</v>
      </c>
      <c r="AQ1427" s="30">
        <f t="shared" si="233"/>
        <v>4012</v>
      </c>
    </row>
    <row r="1428" spans="29:43" x14ac:dyDescent="0.15">
      <c r="AC1428" s="30">
        <v>26</v>
      </c>
      <c r="AD1428" s="30">
        <v>26</v>
      </c>
      <c r="AE1428" s="30">
        <v>5</v>
      </c>
      <c r="AF1428" s="30">
        <v>4</v>
      </c>
      <c r="AG1428" s="30">
        <f t="shared" si="225"/>
        <v>67350</v>
      </c>
      <c r="AH1428" s="30">
        <f t="shared" si="226"/>
        <v>22450</v>
      </c>
      <c r="AI1428" s="30">
        <f t="shared" si="227"/>
        <v>11225</v>
      </c>
      <c r="AK1428" s="30">
        <f t="shared" si="228"/>
        <v>13.319991322269226</v>
      </c>
      <c r="AL1428" s="30">
        <f t="shared" si="229"/>
        <v>-27.4673735725938</v>
      </c>
      <c r="AM1428" s="30">
        <f t="shared" si="230"/>
        <v>13</v>
      </c>
      <c r="AO1428" s="30">
        <f t="shared" si="231"/>
        <v>245594</v>
      </c>
      <c r="AP1428" s="30">
        <f t="shared" si="232"/>
        <v>8773</v>
      </c>
      <c r="AQ1428" s="30">
        <f t="shared" si="233"/>
        <v>4012</v>
      </c>
    </row>
    <row r="1429" spans="29:43" x14ac:dyDescent="0.15">
      <c r="AC1429" s="30">
        <v>26</v>
      </c>
      <c r="AD1429" s="30">
        <v>26</v>
      </c>
      <c r="AE1429" s="30">
        <v>5</v>
      </c>
      <c r="AF1429" s="30">
        <v>5</v>
      </c>
      <c r="AG1429" s="30">
        <f t="shared" si="225"/>
        <v>67500</v>
      </c>
      <c r="AH1429" s="30">
        <f t="shared" si="226"/>
        <v>22500</v>
      </c>
      <c r="AI1429" s="30">
        <f t="shared" si="227"/>
        <v>11250</v>
      </c>
      <c r="AK1429" s="30">
        <f t="shared" si="228"/>
        <v>13.28396797922977</v>
      </c>
      <c r="AL1429" s="30">
        <f t="shared" si="229"/>
        <v>-27.250706499798142</v>
      </c>
      <c r="AM1429" s="30">
        <f t="shared" si="230"/>
        <v>13</v>
      </c>
      <c r="AO1429" s="30">
        <f t="shared" si="231"/>
        <v>245594</v>
      </c>
      <c r="AP1429" s="30">
        <f t="shared" si="232"/>
        <v>8773</v>
      </c>
      <c r="AQ1429" s="30">
        <f t="shared" si="233"/>
        <v>4012</v>
      </c>
    </row>
    <row r="1430" spans="29:43" x14ac:dyDescent="0.15">
      <c r="AC1430" s="30">
        <v>26</v>
      </c>
      <c r="AD1430" s="30">
        <v>26</v>
      </c>
      <c r="AE1430" s="30">
        <v>5</v>
      </c>
      <c r="AF1430" s="30">
        <v>6</v>
      </c>
      <c r="AG1430" s="30">
        <f t="shared" si="225"/>
        <v>67650</v>
      </c>
      <c r="AH1430" s="30">
        <f t="shared" si="226"/>
        <v>22550</v>
      </c>
      <c r="AI1430" s="30">
        <f t="shared" si="227"/>
        <v>11275</v>
      </c>
      <c r="AK1430" s="30">
        <f t="shared" si="228"/>
        <v>13.248138957816376</v>
      </c>
      <c r="AL1430" s="30">
        <f t="shared" si="229"/>
        <v>-27.038369304556355</v>
      </c>
      <c r="AM1430" s="30">
        <f t="shared" si="230"/>
        <v>13</v>
      </c>
      <c r="AO1430" s="30">
        <f t="shared" si="231"/>
        <v>245594</v>
      </c>
      <c r="AP1430" s="30">
        <f t="shared" si="232"/>
        <v>8773</v>
      </c>
      <c r="AQ1430" s="30">
        <f t="shared" si="233"/>
        <v>4012</v>
      </c>
    </row>
    <row r="1431" spans="29:43" x14ac:dyDescent="0.15">
      <c r="AC1431" s="30">
        <v>26</v>
      </c>
      <c r="AD1431" s="30">
        <v>26</v>
      </c>
      <c r="AE1431" s="30">
        <v>5</v>
      </c>
      <c r="AF1431" s="30">
        <v>7</v>
      </c>
      <c r="AG1431" s="30">
        <f t="shared" si="225"/>
        <v>67800</v>
      </c>
      <c r="AH1431" s="30">
        <f t="shared" si="226"/>
        <v>22600</v>
      </c>
      <c r="AI1431" s="30">
        <f t="shared" si="227"/>
        <v>11300</v>
      </c>
      <c r="AK1431" s="30">
        <f t="shared" si="228"/>
        <v>13.212502689907467</v>
      </c>
      <c r="AL1431" s="30">
        <f t="shared" si="229"/>
        <v>-26.830233478432923</v>
      </c>
      <c r="AM1431" s="30">
        <f t="shared" si="230"/>
        <v>13</v>
      </c>
      <c r="AO1431" s="30">
        <f t="shared" si="231"/>
        <v>245594</v>
      </c>
      <c r="AP1431" s="30">
        <f t="shared" si="232"/>
        <v>8773</v>
      </c>
      <c r="AQ1431" s="30">
        <f t="shared" si="233"/>
        <v>4012</v>
      </c>
    </row>
    <row r="1432" spans="29:43" x14ac:dyDescent="0.15">
      <c r="AC1432" s="30">
        <v>26</v>
      </c>
      <c r="AD1432" s="30">
        <v>26</v>
      </c>
      <c r="AE1432" s="30">
        <v>5</v>
      </c>
      <c r="AF1432" s="30">
        <v>8</v>
      </c>
      <c r="AG1432" s="30">
        <f t="shared" si="225"/>
        <v>67950</v>
      </c>
      <c r="AH1432" s="30">
        <f t="shared" si="226"/>
        <v>22650</v>
      </c>
      <c r="AI1432" s="30">
        <f t="shared" si="227"/>
        <v>11325</v>
      </c>
      <c r="AK1432" s="30">
        <f t="shared" si="228"/>
        <v>13.177057624208606</v>
      </c>
      <c r="AL1432" s="30">
        <f t="shared" si="229"/>
        <v>-26.626175548589341</v>
      </c>
      <c r="AM1432" s="30">
        <f t="shared" si="230"/>
        <v>13</v>
      </c>
      <c r="AO1432" s="30">
        <f t="shared" si="231"/>
        <v>245594</v>
      </c>
      <c r="AP1432" s="30">
        <f t="shared" si="232"/>
        <v>8773</v>
      </c>
      <c r="AQ1432" s="30">
        <f t="shared" si="233"/>
        <v>4012</v>
      </c>
    </row>
    <row r="1433" spans="29:43" x14ac:dyDescent="0.15">
      <c r="AC1433" s="30">
        <v>26</v>
      </c>
      <c r="AD1433" s="30">
        <v>26</v>
      </c>
      <c r="AE1433" s="30">
        <v>5</v>
      </c>
      <c r="AF1433" s="30">
        <v>9</v>
      </c>
      <c r="AG1433" s="30">
        <f t="shared" si="225"/>
        <v>68100</v>
      </c>
      <c r="AH1433" s="30">
        <f t="shared" si="226"/>
        <v>22700</v>
      </c>
      <c r="AI1433" s="30">
        <f t="shared" si="227"/>
        <v>11350</v>
      </c>
      <c r="AK1433" s="30">
        <f t="shared" si="228"/>
        <v>13.141802226027398</v>
      </c>
      <c r="AL1433" s="30">
        <f t="shared" si="229"/>
        <v>-26.426076833527357</v>
      </c>
      <c r="AM1433" s="30">
        <f t="shared" si="230"/>
        <v>13</v>
      </c>
      <c r="AO1433" s="30">
        <f t="shared" si="231"/>
        <v>245594</v>
      </c>
      <c r="AP1433" s="30">
        <f t="shared" si="232"/>
        <v>8773</v>
      </c>
      <c r="AQ1433" s="30">
        <f t="shared" si="233"/>
        <v>4012</v>
      </c>
    </row>
    <row r="1434" spans="29:43" x14ac:dyDescent="0.15">
      <c r="AC1434" s="30">
        <v>26</v>
      </c>
      <c r="AD1434" s="30">
        <v>26</v>
      </c>
      <c r="AE1434" s="30">
        <v>5</v>
      </c>
      <c r="AF1434" s="30">
        <v>10</v>
      </c>
      <c r="AG1434" s="30">
        <f t="shared" si="225"/>
        <v>68250</v>
      </c>
      <c r="AH1434" s="30">
        <f t="shared" si="226"/>
        <v>22750</v>
      </c>
      <c r="AI1434" s="30">
        <f t="shared" si="227"/>
        <v>11375</v>
      </c>
      <c r="AK1434" s="30">
        <f t="shared" si="228"/>
        <v>13.10673497705198</v>
      </c>
      <c r="AL1434" s="30">
        <f t="shared" si="229"/>
        <v>-26.229823212913143</v>
      </c>
      <c r="AM1434" s="30">
        <f t="shared" si="230"/>
        <v>13</v>
      </c>
      <c r="AO1434" s="30">
        <f t="shared" si="231"/>
        <v>245594</v>
      </c>
      <c r="AP1434" s="30">
        <f t="shared" si="232"/>
        <v>8773</v>
      </c>
      <c r="AQ1434" s="30">
        <f t="shared" si="233"/>
        <v>4012</v>
      </c>
    </row>
    <row r="1435" spans="29:43" x14ac:dyDescent="0.15">
      <c r="AC1435" s="30">
        <v>27</v>
      </c>
      <c r="AD1435" s="30">
        <v>27</v>
      </c>
      <c r="AE1435" s="30">
        <v>1</v>
      </c>
      <c r="AF1435" s="30">
        <v>0</v>
      </c>
      <c r="AG1435" s="30">
        <f t="shared" si="225"/>
        <v>24150</v>
      </c>
      <c r="AH1435" s="30">
        <f t="shared" si="226"/>
        <v>8050</v>
      </c>
      <c r="AI1435" s="30">
        <f t="shared" si="227"/>
        <v>4025</v>
      </c>
      <c r="AK1435" s="30">
        <f t="shared" si="228"/>
        <v>72.614072494669514</v>
      </c>
      <c r="AL1435" s="30">
        <f t="shared" si="229"/>
        <v>4.4863459037711317</v>
      </c>
      <c r="AM1435" s="30">
        <f t="shared" si="230"/>
        <v>14</v>
      </c>
      <c r="AO1435" s="30">
        <f t="shared" si="231"/>
        <v>272448</v>
      </c>
      <c r="AP1435" s="30">
        <f t="shared" si="232"/>
        <v>9408</v>
      </c>
      <c r="AQ1435" s="30">
        <f t="shared" si="233"/>
        <v>4298</v>
      </c>
    </row>
    <row r="1436" spans="29:43" x14ac:dyDescent="0.15">
      <c r="AC1436" s="30">
        <v>27</v>
      </c>
      <c r="AD1436" s="30">
        <v>27</v>
      </c>
      <c r="AE1436" s="30">
        <v>1</v>
      </c>
      <c r="AF1436" s="30">
        <v>1</v>
      </c>
      <c r="AG1436" s="30">
        <f t="shared" si="225"/>
        <v>24180</v>
      </c>
      <c r="AH1436" s="30">
        <f t="shared" si="226"/>
        <v>8060</v>
      </c>
      <c r="AI1436" s="30">
        <f t="shared" si="227"/>
        <v>4030</v>
      </c>
      <c r="AK1436" s="30">
        <f t="shared" si="228"/>
        <v>72.421052631578945</v>
      </c>
      <c r="AL1436" s="30">
        <f t="shared" si="229"/>
        <v>4.4960952026775756</v>
      </c>
      <c r="AM1436" s="30">
        <f t="shared" si="230"/>
        <v>14</v>
      </c>
      <c r="AO1436" s="30">
        <f t="shared" si="231"/>
        <v>272448</v>
      </c>
      <c r="AP1436" s="30">
        <f t="shared" si="232"/>
        <v>9408</v>
      </c>
      <c r="AQ1436" s="30">
        <f t="shared" si="233"/>
        <v>4298</v>
      </c>
    </row>
    <row r="1437" spans="29:43" x14ac:dyDescent="0.15">
      <c r="AC1437" s="30">
        <v>27</v>
      </c>
      <c r="AD1437" s="30">
        <v>27</v>
      </c>
      <c r="AE1437" s="30">
        <v>1</v>
      </c>
      <c r="AF1437" s="30">
        <v>2</v>
      </c>
      <c r="AG1437" s="30">
        <f t="shared" si="225"/>
        <v>24210</v>
      </c>
      <c r="AH1437" s="30">
        <f t="shared" si="226"/>
        <v>8070</v>
      </c>
      <c r="AI1437" s="30">
        <f t="shared" si="227"/>
        <v>4035</v>
      </c>
      <c r="AK1437" s="30">
        <f t="shared" si="228"/>
        <v>72.229056203605509</v>
      </c>
      <c r="AL1437" s="30">
        <f t="shared" si="229"/>
        <v>4.5058626465661638</v>
      </c>
      <c r="AM1437" s="30">
        <f t="shared" si="230"/>
        <v>14</v>
      </c>
      <c r="AO1437" s="30">
        <f t="shared" si="231"/>
        <v>272448</v>
      </c>
      <c r="AP1437" s="30">
        <f t="shared" si="232"/>
        <v>9408</v>
      </c>
      <c r="AQ1437" s="30">
        <f t="shared" si="233"/>
        <v>4298</v>
      </c>
    </row>
    <row r="1438" spans="29:43" x14ac:dyDescent="0.15">
      <c r="AC1438" s="30">
        <v>27</v>
      </c>
      <c r="AD1438" s="30">
        <v>27</v>
      </c>
      <c r="AE1438" s="30">
        <v>1</v>
      </c>
      <c r="AF1438" s="30">
        <v>3</v>
      </c>
      <c r="AG1438" s="30">
        <f t="shared" si="225"/>
        <v>24240</v>
      </c>
      <c r="AH1438" s="30">
        <f t="shared" si="226"/>
        <v>8080</v>
      </c>
      <c r="AI1438" s="30">
        <f t="shared" si="227"/>
        <v>4040</v>
      </c>
      <c r="AK1438" s="30">
        <f t="shared" si="228"/>
        <v>72.038075092543622</v>
      </c>
      <c r="AL1438" s="30">
        <f t="shared" si="229"/>
        <v>4.5156482861400891</v>
      </c>
      <c r="AM1438" s="30">
        <f t="shared" si="230"/>
        <v>14</v>
      </c>
      <c r="AO1438" s="30">
        <f t="shared" si="231"/>
        <v>272448</v>
      </c>
      <c r="AP1438" s="30">
        <f t="shared" si="232"/>
        <v>9408</v>
      </c>
      <c r="AQ1438" s="30">
        <f t="shared" si="233"/>
        <v>4298</v>
      </c>
    </row>
    <row r="1439" spans="29:43" x14ac:dyDescent="0.15">
      <c r="AC1439" s="30">
        <v>27</v>
      </c>
      <c r="AD1439" s="30">
        <v>27</v>
      </c>
      <c r="AE1439" s="30">
        <v>1</v>
      </c>
      <c r="AF1439" s="30">
        <v>4</v>
      </c>
      <c r="AG1439" s="30">
        <f t="shared" si="225"/>
        <v>24270</v>
      </c>
      <c r="AH1439" s="30">
        <f t="shared" si="226"/>
        <v>8090</v>
      </c>
      <c r="AI1439" s="30">
        <f t="shared" si="227"/>
        <v>4045</v>
      </c>
      <c r="AK1439" s="30">
        <f t="shared" si="228"/>
        <v>71.848101265822791</v>
      </c>
      <c r="AL1439" s="30">
        <f t="shared" si="229"/>
        <v>4.5254521722916277</v>
      </c>
      <c r="AM1439" s="30">
        <f t="shared" si="230"/>
        <v>14</v>
      </c>
      <c r="AO1439" s="30">
        <f t="shared" si="231"/>
        <v>272448</v>
      </c>
      <c r="AP1439" s="30">
        <f t="shared" si="232"/>
        <v>9408</v>
      </c>
      <c r="AQ1439" s="30">
        <f t="shared" si="233"/>
        <v>4298</v>
      </c>
    </row>
    <row r="1440" spans="29:43" x14ac:dyDescent="0.15">
      <c r="AC1440" s="30">
        <v>27</v>
      </c>
      <c r="AD1440" s="30">
        <v>27</v>
      </c>
      <c r="AE1440" s="30">
        <v>1</v>
      </c>
      <c r="AF1440" s="30">
        <v>5</v>
      </c>
      <c r="AG1440" s="30">
        <f t="shared" si="225"/>
        <v>24300</v>
      </c>
      <c r="AH1440" s="30">
        <f t="shared" si="226"/>
        <v>8100</v>
      </c>
      <c r="AI1440" s="30">
        <f t="shared" si="227"/>
        <v>4050</v>
      </c>
      <c r="AK1440" s="30">
        <f t="shared" si="228"/>
        <v>71.659126775381381</v>
      </c>
      <c r="AL1440" s="30">
        <f t="shared" si="229"/>
        <v>4.5352743561030238</v>
      </c>
      <c r="AM1440" s="30">
        <f t="shared" si="230"/>
        <v>14</v>
      </c>
      <c r="AO1440" s="30">
        <f t="shared" si="231"/>
        <v>272448</v>
      </c>
      <c r="AP1440" s="30">
        <f t="shared" si="232"/>
        <v>9408</v>
      </c>
      <c r="AQ1440" s="30">
        <f t="shared" si="233"/>
        <v>4298</v>
      </c>
    </row>
    <row r="1441" spans="29:43" x14ac:dyDescent="0.15">
      <c r="AC1441" s="30">
        <v>27</v>
      </c>
      <c r="AD1441" s="30">
        <v>27</v>
      </c>
      <c r="AE1441" s="30">
        <v>1</v>
      </c>
      <c r="AF1441" s="30">
        <v>6</v>
      </c>
      <c r="AG1441" s="30">
        <f t="shared" si="225"/>
        <v>24330</v>
      </c>
      <c r="AH1441" s="30">
        <f t="shared" si="226"/>
        <v>8110</v>
      </c>
      <c r="AI1441" s="30">
        <f t="shared" si="227"/>
        <v>4055</v>
      </c>
      <c r="AK1441" s="30">
        <f t="shared" si="228"/>
        <v>71.471143756558234</v>
      </c>
      <c r="AL1441" s="30">
        <f t="shared" si="229"/>
        <v>4.5451148888473751</v>
      </c>
      <c r="AM1441" s="30">
        <f t="shared" si="230"/>
        <v>14</v>
      </c>
      <c r="AO1441" s="30">
        <f t="shared" si="231"/>
        <v>272448</v>
      </c>
      <c r="AP1441" s="30">
        <f t="shared" si="232"/>
        <v>9408</v>
      </c>
      <c r="AQ1441" s="30">
        <f t="shared" si="233"/>
        <v>4298</v>
      </c>
    </row>
    <row r="1442" spans="29:43" x14ac:dyDescent="0.15">
      <c r="AC1442" s="30">
        <v>27</v>
      </c>
      <c r="AD1442" s="30">
        <v>27</v>
      </c>
      <c r="AE1442" s="30">
        <v>1</v>
      </c>
      <c r="AF1442" s="30">
        <v>7</v>
      </c>
      <c r="AG1442" s="30">
        <f t="shared" si="225"/>
        <v>24360</v>
      </c>
      <c r="AH1442" s="30">
        <f t="shared" si="226"/>
        <v>8120</v>
      </c>
      <c r="AI1442" s="30">
        <f t="shared" si="227"/>
        <v>4060</v>
      </c>
      <c r="AK1442" s="30">
        <f t="shared" si="228"/>
        <v>71.284144427001564</v>
      </c>
      <c r="AL1442" s="30">
        <f t="shared" si="229"/>
        <v>4.5549738219895284</v>
      </c>
      <c r="AM1442" s="30">
        <f t="shared" si="230"/>
        <v>14</v>
      </c>
      <c r="AO1442" s="30">
        <f t="shared" si="231"/>
        <v>272448</v>
      </c>
      <c r="AP1442" s="30">
        <f t="shared" si="232"/>
        <v>9408</v>
      </c>
      <c r="AQ1442" s="30">
        <f t="shared" si="233"/>
        <v>4298</v>
      </c>
    </row>
    <row r="1443" spans="29:43" x14ac:dyDescent="0.15">
      <c r="AC1443" s="30">
        <v>27</v>
      </c>
      <c r="AD1443" s="30">
        <v>27</v>
      </c>
      <c r="AE1443" s="30">
        <v>1</v>
      </c>
      <c r="AF1443" s="30">
        <v>8</v>
      </c>
      <c r="AG1443" s="30">
        <f t="shared" si="225"/>
        <v>24390</v>
      </c>
      <c r="AH1443" s="30">
        <f t="shared" si="226"/>
        <v>8130</v>
      </c>
      <c r="AI1443" s="30">
        <f t="shared" si="227"/>
        <v>4065</v>
      </c>
      <c r="AK1443" s="30">
        <f t="shared" si="228"/>
        <v>71.098121085594983</v>
      </c>
      <c r="AL1443" s="30">
        <f t="shared" si="229"/>
        <v>4.5648512071869733</v>
      </c>
      <c r="AM1443" s="30">
        <f t="shared" si="230"/>
        <v>14</v>
      </c>
      <c r="AO1443" s="30">
        <f t="shared" si="231"/>
        <v>272448</v>
      </c>
      <c r="AP1443" s="30">
        <f t="shared" si="232"/>
        <v>9408</v>
      </c>
      <c r="AQ1443" s="30">
        <f t="shared" si="233"/>
        <v>4298</v>
      </c>
    </row>
    <row r="1444" spans="29:43" x14ac:dyDescent="0.15">
      <c r="AC1444" s="30">
        <v>27</v>
      </c>
      <c r="AD1444" s="30">
        <v>27</v>
      </c>
      <c r="AE1444" s="30">
        <v>1</v>
      </c>
      <c r="AF1444" s="30">
        <v>9</v>
      </c>
      <c r="AG1444" s="30">
        <f t="shared" si="225"/>
        <v>24420</v>
      </c>
      <c r="AH1444" s="30">
        <f t="shared" si="226"/>
        <v>8140</v>
      </c>
      <c r="AI1444" s="30">
        <f t="shared" si="227"/>
        <v>4070</v>
      </c>
      <c r="AK1444" s="30">
        <f t="shared" si="228"/>
        <v>70.913066111400312</v>
      </c>
      <c r="AL1444" s="30">
        <f t="shared" si="229"/>
        <v>4.5747470962907455</v>
      </c>
      <c r="AM1444" s="30">
        <f t="shared" si="230"/>
        <v>14</v>
      </c>
      <c r="AO1444" s="30">
        <f t="shared" si="231"/>
        <v>272448</v>
      </c>
      <c r="AP1444" s="30">
        <f t="shared" si="232"/>
        <v>9408</v>
      </c>
      <c r="AQ1444" s="30">
        <f t="shared" si="233"/>
        <v>4298</v>
      </c>
    </row>
    <row r="1445" spans="29:43" x14ac:dyDescent="0.15">
      <c r="AC1445" s="30">
        <v>27</v>
      </c>
      <c r="AD1445" s="30">
        <v>27</v>
      </c>
      <c r="AE1445" s="30">
        <v>1</v>
      </c>
      <c r="AF1445" s="30">
        <v>10</v>
      </c>
      <c r="AG1445" s="30">
        <f t="shared" si="225"/>
        <v>24450</v>
      </c>
      <c r="AH1445" s="30">
        <f t="shared" si="226"/>
        <v>8150</v>
      </c>
      <c r="AI1445" s="30">
        <f t="shared" si="227"/>
        <v>4075</v>
      </c>
      <c r="AK1445" s="30">
        <f t="shared" si="228"/>
        <v>70.728971962616825</v>
      </c>
      <c r="AL1445" s="30">
        <f t="shared" si="229"/>
        <v>4.5846615413463345</v>
      </c>
      <c r="AM1445" s="30">
        <f t="shared" si="230"/>
        <v>14</v>
      </c>
      <c r="AO1445" s="30">
        <f t="shared" si="231"/>
        <v>272448</v>
      </c>
      <c r="AP1445" s="30">
        <f t="shared" si="232"/>
        <v>9408</v>
      </c>
      <c r="AQ1445" s="30">
        <f t="shared" si="233"/>
        <v>4298</v>
      </c>
    </row>
    <row r="1446" spans="29:43" x14ac:dyDescent="0.15">
      <c r="AC1446" s="30">
        <v>27</v>
      </c>
      <c r="AD1446" s="30">
        <v>27</v>
      </c>
      <c r="AE1446" s="30">
        <v>2</v>
      </c>
      <c r="AF1446" s="30">
        <v>0</v>
      </c>
      <c r="AG1446" s="30">
        <f t="shared" si="225"/>
        <v>35370</v>
      </c>
      <c r="AH1446" s="30">
        <f t="shared" si="226"/>
        <v>11790</v>
      </c>
      <c r="AI1446" s="30">
        <f t="shared" si="227"/>
        <v>5895</v>
      </c>
      <c r="AK1446" s="30">
        <f t="shared" si="228"/>
        <v>36.365189535504541</v>
      </c>
      <c r="AL1446" s="30">
        <f t="shared" si="229"/>
        <v>10.068317677198975</v>
      </c>
      <c r="AM1446" s="30">
        <f t="shared" si="230"/>
        <v>14</v>
      </c>
      <c r="AO1446" s="30">
        <f t="shared" si="231"/>
        <v>272448</v>
      </c>
      <c r="AP1446" s="30">
        <f t="shared" si="232"/>
        <v>9408</v>
      </c>
      <c r="AQ1446" s="30">
        <f t="shared" si="233"/>
        <v>4298</v>
      </c>
    </row>
    <row r="1447" spans="29:43" x14ac:dyDescent="0.15">
      <c r="AC1447" s="30">
        <v>27</v>
      </c>
      <c r="AD1447" s="30">
        <v>27</v>
      </c>
      <c r="AE1447" s="30">
        <v>2</v>
      </c>
      <c r="AF1447" s="30">
        <v>1</v>
      </c>
      <c r="AG1447" s="30">
        <f t="shared" si="225"/>
        <v>35430</v>
      </c>
      <c r="AH1447" s="30">
        <f t="shared" si="226"/>
        <v>11810</v>
      </c>
      <c r="AI1447" s="30">
        <f t="shared" si="227"/>
        <v>5905</v>
      </c>
      <c r="AK1447" s="30">
        <f t="shared" si="228"/>
        <v>36.268370607028757</v>
      </c>
      <c r="AL1447" s="30">
        <f t="shared" si="229"/>
        <v>10.114187838995147</v>
      </c>
      <c r="AM1447" s="30">
        <f t="shared" si="230"/>
        <v>14</v>
      </c>
      <c r="AO1447" s="30">
        <f t="shared" si="231"/>
        <v>272448</v>
      </c>
      <c r="AP1447" s="30">
        <f t="shared" si="232"/>
        <v>9408</v>
      </c>
      <c r="AQ1447" s="30">
        <f t="shared" si="233"/>
        <v>4298</v>
      </c>
    </row>
    <row r="1448" spans="29:43" x14ac:dyDescent="0.15">
      <c r="AC1448" s="30">
        <v>27</v>
      </c>
      <c r="AD1448" s="30">
        <v>27</v>
      </c>
      <c r="AE1448" s="30">
        <v>2</v>
      </c>
      <c r="AF1448" s="30">
        <v>2</v>
      </c>
      <c r="AG1448" s="30">
        <f t="shared" si="225"/>
        <v>35490</v>
      </c>
      <c r="AH1448" s="30">
        <f t="shared" si="226"/>
        <v>11830</v>
      </c>
      <c r="AI1448" s="30">
        <f t="shared" si="227"/>
        <v>5915</v>
      </c>
      <c r="AK1448" s="30">
        <f t="shared" si="228"/>
        <v>36.172065852363254</v>
      </c>
      <c r="AL1448" s="30">
        <f t="shared" si="229"/>
        <v>10.160320641282565</v>
      </c>
      <c r="AM1448" s="30">
        <f t="shared" si="230"/>
        <v>14</v>
      </c>
      <c r="AO1448" s="30">
        <f t="shared" si="231"/>
        <v>272448</v>
      </c>
      <c r="AP1448" s="30">
        <f t="shared" si="232"/>
        <v>9408</v>
      </c>
      <c r="AQ1448" s="30">
        <f t="shared" si="233"/>
        <v>4298</v>
      </c>
    </row>
    <row r="1449" spans="29:43" x14ac:dyDescent="0.15">
      <c r="AC1449" s="30">
        <v>27</v>
      </c>
      <c r="AD1449" s="30">
        <v>27</v>
      </c>
      <c r="AE1449" s="30">
        <v>2</v>
      </c>
      <c r="AF1449" s="30">
        <v>3</v>
      </c>
      <c r="AG1449" s="30">
        <f t="shared" si="225"/>
        <v>35550</v>
      </c>
      <c r="AH1449" s="30">
        <f t="shared" si="226"/>
        <v>11850</v>
      </c>
      <c r="AI1449" s="30">
        <f t="shared" si="227"/>
        <v>5925</v>
      </c>
      <c r="AK1449" s="30">
        <f t="shared" si="228"/>
        <v>36.076271186440678</v>
      </c>
      <c r="AL1449" s="30">
        <f t="shared" si="229"/>
        <v>10.206718346253229</v>
      </c>
      <c r="AM1449" s="30">
        <f t="shared" si="230"/>
        <v>14</v>
      </c>
      <c r="AO1449" s="30">
        <f t="shared" si="231"/>
        <v>272448</v>
      </c>
      <c r="AP1449" s="30">
        <f t="shared" si="232"/>
        <v>9408</v>
      </c>
      <c r="AQ1449" s="30">
        <f t="shared" si="233"/>
        <v>4298</v>
      </c>
    </row>
    <row r="1450" spans="29:43" x14ac:dyDescent="0.15">
      <c r="AC1450" s="30">
        <v>27</v>
      </c>
      <c r="AD1450" s="30">
        <v>27</v>
      </c>
      <c r="AE1450" s="30">
        <v>2</v>
      </c>
      <c r="AF1450" s="30">
        <v>4</v>
      </c>
      <c r="AG1450" s="30">
        <f t="shared" si="225"/>
        <v>35610</v>
      </c>
      <c r="AH1450" s="30">
        <f t="shared" si="226"/>
        <v>11870</v>
      </c>
      <c r="AI1450" s="30">
        <f t="shared" si="227"/>
        <v>5935</v>
      </c>
      <c r="AK1450" s="30">
        <f t="shared" si="228"/>
        <v>35.980982567353408</v>
      </c>
      <c r="AL1450" s="30">
        <f t="shared" si="229"/>
        <v>10.253383242153758</v>
      </c>
      <c r="AM1450" s="30">
        <f t="shared" si="230"/>
        <v>14</v>
      </c>
      <c r="AO1450" s="30">
        <f t="shared" si="231"/>
        <v>272448</v>
      </c>
      <c r="AP1450" s="30">
        <f t="shared" si="232"/>
        <v>9408</v>
      </c>
      <c r="AQ1450" s="30">
        <f t="shared" si="233"/>
        <v>4298</v>
      </c>
    </row>
    <row r="1451" spans="29:43" x14ac:dyDescent="0.15">
      <c r="AC1451" s="30">
        <v>27</v>
      </c>
      <c r="AD1451" s="30">
        <v>27</v>
      </c>
      <c r="AE1451" s="30">
        <v>2</v>
      </c>
      <c r="AF1451" s="30">
        <v>5</v>
      </c>
      <c r="AG1451" s="30">
        <f t="shared" si="225"/>
        <v>35670</v>
      </c>
      <c r="AH1451" s="30">
        <f t="shared" si="226"/>
        <v>11890</v>
      </c>
      <c r="AI1451" s="30">
        <f t="shared" si="227"/>
        <v>5945</v>
      </c>
      <c r="AK1451" s="30">
        <f t="shared" si="228"/>
        <v>35.886195995785037</v>
      </c>
      <c r="AL1451" s="30">
        <f t="shared" si="229"/>
        <v>10.300317643661565</v>
      </c>
      <c r="AM1451" s="30">
        <f t="shared" si="230"/>
        <v>14</v>
      </c>
      <c r="AO1451" s="30">
        <f t="shared" si="231"/>
        <v>272448</v>
      </c>
      <c r="AP1451" s="30">
        <f t="shared" si="232"/>
        <v>9408</v>
      </c>
      <c r="AQ1451" s="30">
        <f t="shared" si="233"/>
        <v>4298</v>
      </c>
    </row>
    <row r="1452" spans="29:43" x14ac:dyDescent="0.15">
      <c r="AC1452" s="30">
        <v>27</v>
      </c>
      <c r="AD1452" s="30">
        <v>27</v>
      </c>
      <c r="AE1452" s="30">
        <v>2</v>
      </c>
      <c r="AF1452" s="30">
        <v>6</v>
      </c>
      <c r="AG1452" s="30">
        <f t="shared" si="225"/>
        <v>35730</v>
      </c>
      <c r="AH1452" s="30">
        <f t="shared" si="226"/>
        <v>11910</v>
      </c>
      <c r="AI1452" s="30">
        <f t="shared" si="227"/>
        <v>5955</v>
      </c>
      <c r="AK1452" s="30">
        <f t="shared" si="228"/>
        <v>35.79190751445087</v>
      </c>
      <c r="AL1452" s="30">
        <f t="shared" si="229"/>
        <v>10.347523892267594</v>
      </c>
      <c r="AM1452" s="30">
        <f t="shared" si="230"/>
        <v>14</v>
      </c>
      <c r="AO1452" s="30">
        <f t="shared" si="231"/>
        <v>272448</v>
      </c>
      <c r="AP1452" s="30">
        <f t="shared" si="232"/>
        <v>9408</v>
      </c>
      <c r="AQ1452" s="30">
        <f t="shared" si="233"/>
        <v>4298</v>
      </c>
    </row>
    <row r="1453" spans="29:43" x14ac:dyDescent="0.15">
      <c r="AC1453" s="30">
        <v>27</v>
      </c>
      <c r="AD1453" s="30">
        <v>27</v>
      </c>
      <c r="AE1453" s="30">
        <v>2</v>
      </c>
      <c r="AF1453" s="30">
        <v>7</v>
      </c>
      <c r="AG1453" s="30">
        <f t="shared" si="225"/>
        <v>35790</v>
      </c>
      <c r="AH1453" s="30">
        <f t="shared" si="226"/>
        <v>11930</v>
      </c>
      <c r="AI1453" s="30">
        <f t="shared" si="227"/>
        <v>5965</v>
      </c>
      <c r="AK1453" s="30">
        <f t="shared" si="228"/>
        <v>35.698113207547166</v>
      </c>
      <c r="AL1453" s="30">
        <f t="shared" si="229"/>
        <v>10.395004356665698</v>
      </c>
      <c r="AM1453" s="30">
        <f t="shared" si="230"/>
        <v>14</v>
      </c>
      <c r="AO1453" s="30">
        <f t="shared" si="231"/>
        <v>272448</v>
      </c>
      <c r="AP1453" s="30">
        <f t="shared" si="232"/>
        <v>9408</v>
      </c>
      <c r="AQ1453" s="30">
        <f t="shared" si="233"/>
        <v>4298</v>
      </c>
    </row>
    <row r="1454" spans="29:43" x14ac:dyDescent="0.15">
      <c r="AC1454" s="30">
        <v>27</v>
      </c>
      <c r="AD1454" s="30">
        <v>27</v>
      </c>
      <c r="AE1454" s="30">
        <v>2</v>
      </c>
      <c r="AF1454" s="30">
        <v>8</v>
      </c>
      <c r="AG1454" s="30">
        <f t="shared" si="225"/>
        <v>35850</v>
      </c>
      <c r="AH1454" s="30">
        <f t="shared" si="226"/>
        <v>11950</v>
      </c>
      <c r="AI1454" s="30">
        <f t="shared" si="227"/>
        <v>5975</v>
      </c>
      <c r="AK1454" s="30">
        <f t="shared" si="228"/>
        <v>35.604809200209097</v>
      </c>
      <c r="AL1454" s="30">
        <f t="shared" si="229"/>
        <v>10.442761433148849</v>
      </c>
      <c r="AM1454" s="30">
        <f t="shared" si="230"/>
        <v>14</v>
      </c>
      <c r="AO1454" s="30">
        <f t="shared" si="231"/>
        <v>272448</v>
      </c>
      <c r="AP1454" s="30">
        <f t="shared" si="232"/>
        <v>9408</v>
      </c>
      <c r="AQ1454" s="30">
        <f t="shared" si="233"/>
        <v>4298</v>
      </c>
    </row>
    <row r="1455" spans="29:43" x14ac:dyDescent="0.15">
      <c r="AC1455" s="30">
        <v>27</v>
      </c>
      <c r="AD1455" s="30">
        <v>27</v>
      </c>
      <c r="AE1455" s="30">
        <v>2</v>
      </c>
      <c r="AF1455" s="30">
        <v>9</v>
      </c>
      <c r="AG1455" s="30">
        <f t="shared" si="225"/>
        <v>35910</v>
      </c>
      <c r="AH1455" s="30">
        <f t="shared" si="226"/>
        <v>11970</v>
      </c>
      <c r="AI1455" s="30">
        <f t="shared" si="227"/>
        <v>5985</v>
      </c>
      <c r="AK1455" s="30">
        <f t="shared" si="228"/>
        <v>35.511991657977056</v>
      </c>
      <c r="AL1455" s="30">
        <f t="shared" si="229"/>
        <v>10.490797546012271</v>
      </c>
      <c r="AM1455" s="30">
        <f t="shared" si="230"/>
        <v>14</v>
      </c>
      <c r="AO1455" s="30">
        <f t="shared" si="231"/>
        <v>272448</v>
      </c>
      <c r="AP1455" s="30">
        <f t="shared" si="232"/>
        <v>9408</v>
      </c>
      <c r="AQ1455" s="30">
        <f t="shared" si="233"/>
        <v>4298</v>
      </c>
    </row>
    <row r="1456" spans="29:43" x14ac:dyDescent="0.15">
      <c r="AC1456" s="30">
        <v>27</v>
      </c>
      <c r="AD1456" s="30">
        <v>27</v>
      </c>
      <c r="AE1456" s="30">
        <v>2</v>
      </c>
      <c r="AF1456" s="30">
        <v>10</v>
      </c>
      <c r="AG1456" s="30">
        <f t="shared" si="225"/>
        <v>35970</v>
      </c>
      <c r="AH1456" s="30">
        <f t="shared" si="226"/>
        <v>11990</v>
      </c>
      <c r="AI1456" s="30">
        <f t="shared" si="227"/>
        <v>5995</v>
      </c>
      <c r="AK1456" s="30">
        <f t="shared" si="228"/>
        <v>35.419656786271453</v>
      </c>
      <c r="AL1456" s="30">
        <f t="shared" si="229"/>
        <v>10.539115147963669</v>
      </c>
      <c r="AM1456" s="30">
        <f t="shared" si="230"/>
        <v>14</v>
      </c>
      <c r="AO1456" s="30">
        <f t="shared" si="231"/>
        <v>272448</v>
      </c>
      <c r="AP1456" s="30">
        <f t="shared" si="232"/>
        <v>9408</v>
      </c>
      <c r="AQ1456" s="30">
        <f t="shared" si="233"/>
        <v>4298</v>
      </c>
    </row>
    <row r="1457" spans="29:43" x14ac:dyDescent="0.15">
      <c r="AC1457" s="30">
        <v>27</v>
      </c>
      <c r="AD1457" s="30">
        <v>27</v>
      </c>
      <c r="AE1457" s="30">
        <v>3</v>
      </c>
      <c r="AF1457" s="30">
        <v>0</v>
      </c>
      <c r="AG1457" s="30">
        <f t="shared" si="225"/>
        <v>46590</v>
      </c>
      <c r="AH1457" s="30">
        <f t="shared" si="226"/>
        <v>15530</v>
      </c>
      <c r="AI1457" s="30">
        <f t="shared" si="227"/>
        <v>7765</v>
      </c>
      <c r="AK1457" s="30">
        <f t="shared" si="228"/>
        <v>24.256410256410255</v>
      </c>
      <c r="AL1457" s="30">
        <f t="shared" si="229"/>
        <v>28.356664637857577</v>
      </c>
      <c r="AM1457" s="30">
        <f t="shared" si="230"/>
        <v>14</v>
      </c>
      <c r="AO1457" s="30">
        <f t="shared" si="231"/>
        <v>272448</v>
      </c>
      <c r="AP1457" s="30">
        <f t="shared" si="232"/>
        <v>9408</v>
      </c>
      <c r="AQ1457" s="30">
        <f t="shared" si="233"/>
        <v>4298</v>
      </c>
    </row>
    <row r="1458" spans="29:43" x14ac:dyDescent="0.15">
      <c r="AC1458" s="30">
        <v>27</v>
      </c>
      <c r="AD1458" s="30">
        <v>27</v>
      </c>
      <c r="AE1458" s="30">
        <v>3</v>
      </c>
      <c r="AF1458" s="30">
        <v>1</v>
      </c>
      <c r="AG1458" s="30">
        <f t="shared" si="225"/>
        <v>46680</v>
      </c>
      <c r="AH1458" s="30">
        <f t="shared" si="226"/>
        <v>15560</v>
      </c>
      <c r="AI1458" s="30">
        <f t="shared" si="227"/>
        <v>7780</v>
      </c>
      <c r="AK1458" s="30">
        <f t="shared" si="228"/>
        <v>24.191795418220565</v>
      </c>
      <c r="AL1458" s="30">
        <f t="shared" si="229"/>
        <v>28.673218673218674</v>
      </c>
      <c r="AM1458" s="30">
        <f t="shared" si="230"/>
        <v>14</v>
      </c>
      <c r="AO1458" s="30">
        <f t="shared" si="231"/>
        <v>272448</v>
      </c>
      <c r="AP1458" s="30">
        <f t="shared" si="232"/>
        <v>9408</v>
      </c>
      <c r="AQ1458" s="30">
        <f t="shared" si="233"/>
        <v>4298</v>
      </c>
    </row>
    <row r="1459" spans="29:43" x14ac:dyDescent="0.15">
      <c r="AC1459" s="30">
        <v>27</v>
      </c>
      <c r="AD1459" s="30">
        <v>27</v>
      </c>
      <c r="AE1459" s="30">
        <v>3</v>
      </c>
      <c r="AF1459" s="30">
        <v>2</v>
      </c>
      <c r="AG1459" s="30">
        <f t="shared" si="225"/>
        <v>46770</v>
      </c>
      <c r="AH1459" s="30">
        <f t="shared" si="226"/>
        <v>15590</v>
      </c>
      <c r="AI1459" s="30">
        <f t="shared" si="227"/>
        <v>7795</v>
      </c>
      <c r="AK1459" s="30">
        <f t="shared" si="228"/>
        <v>24.127523910733263</v>
      </c>
      <c r="AL1459" s="30">
        <f t="shared" si="229"/>
        <v>28.995660260384376</v>
      </c>
      <c r="AM1459" s="30">
        <f t="shared" si="230"/>
        <v>14</v>
      </c>
      <c r="AO1459" s="30">
        <f t="shared" si="231"/>
        <v>272448</v>
      </c>
      <c r="AP1459" s="30">
        <f t="shared" si="232"/>
        <v>9408</v>
      </c>
      <c r="AQ1459" s="30">
        <f t="shared" si="233"/>
        <v>4298</v>
      </c>
    </row>
    <row r="1460" spans="29:43" x14ac:dyDescent="0.15">
      <c r="AC1460" s="30">
        <v>27</v>
      </c>
      <c r="AD1460" s="30">
        <v>27</v>
      </c>
      <c r="AE1460" s="30">
        <v>3</v>
      </c>
      <c r="AF1460" s="30">
        <v>3</v>
      </c>
      <c r="AG1460" s="30">
        <f t="shared" si="225"/>
        <v>46860</v>
      </c>
      <c r="AH1460" s="30">
        <f t="shared" si="226"/>
        <v>15620</v>
      </c>
      <c r="AI1460" s="30">
        <f t="shared" si="227"/>
        <v>7810</v>
      </c>
      <c r="AK1460" s="30">
        <f t="shared" si="228"/>
        <v>24.063593004769476</v>
      </c>
      <c r="AL1460" s="30">
        <f t="shared" si="229"/>
        <v>29.324155193992489</v>
      </c>
      <c r="AM1460" s="30">
        <f t="shared" si="230"/>
        <v>14</v>
      </c>
      <c r="AO1460" s="30">
        <f t="shared" si="231"/>
        <v>272448</v>
      </c>
      <c r="AP1460" s="30">
        <f t="shared" si="232"/>
        <v>9408</v>
      </c>
      <c r="AQ1460" s="30">
        <f t="shared" si="233"/>
        <v>4298</v>
      </c>
    </row>
    <row r="1461" spans="29:43" x14ac:dyDescent="0.15">
      <c r="AC1461" s="30">
        <v>27</v>
      </c>
      <c r="AD1461" s="30">
        <v>27</v>
      </c>
      <c r="AE1461" s="30">
        <v>3</v>
      </c>
      <c r="AF1461" s="30">
        <v>4</v>
      </c>
      <c r="AG1461" s="30">
        <f t="shared" si="225"/>
        <v>46950</v>
      </c>
      <c r="AH1461" s="30">
        <f t="shared" si="226"/>
        <v>15650</v>
      </c>
      <c r="AI1461" s="30">
        <f t="shared" si="227"/>
        <v>7825</v>
      </c>
      <c r="AK1461" s="30">
        <f t="shared" si="228"/>
        <v>24</v>
      </c>
      <c r="AL1461" s="30">
        <f t="shared" si="229"/>
        <v>29.658875552747947</v>
      </c>
      <c r="AM1461" s="30">
        <f t="shared" si="230"/>
        <v>14</v>
      </c>
      <c r="AO1461" s="30">
        <f t="shared" si="231"/>
        <v>272448</v>
      </c>
      <c r="AP1461" s="30">
        <f t="shared" si="232"/>
        <v>9408</v>
      </c>
      <c r="AQ1461" s="30">
        <f t="shared" si="233"/>
        <v>4298</v>
      </c>
    </row>
    <row r="1462" spans="29:43" x14ac:dyDescent="0.15">
      <c r="AC1462" s="30">
        <v>27</v>
      </c>
      <c r="AD1462" s="30">
        <v>27</v>
      </c>
      <c r="AE1462" s="30">
        <v>3</v>
      </c>
      <c r="AF1462" s="30">
        <v>5</v>
      </c>
      <c r="AG1462" s="30">
        <f t="shared" si="225"/>
        <v>47040</v>
      </c>
      <c r="AH1462" s="30">
        <f t="shared" si="226"/>
        <v>15680</v>
      </c>
      <c r="AI1462" s="30">
        <f t="shared" si="227"/>
        <v>7840</v>
      </c>
      <c r="AK1462" s="30">
        <f t="shared" si="228"/>
        <v>23.936742224565101</v>
      </c>
      <c r="AL1462" s="30">
        <f t="shared" si="229"/>
        <v>30</v>
      </c>
      <c r="AM1462" s="30">
        <f t="shared" si="230"/>
        <v>14</v>
      </c>
      <c r="AO1462" s="30">
        <f t="shared" si="231"/>
        <v>272448</v>
      </c>
      <c r="AP1462" s="30">
        <f t="shared" si="232"/>
        <v>9408</v>
      </c>
      <c r="AQ1462" s="30">
        <f t="shared" si="233"/>
        <v>4298</v>
      </c>
    </row>
    <row r="1463" spans="29:43" x14ac:dyDescent="0.15">
      <c r="AC1463" s="30">
        <v>27</v>
      </c>
      <c r="AD1463" s="30">
        <v>27</v>
      </c>
      <c r="AE1463" s="30">
        <v>3</v>
      </c>
      <c r="AF1463" s="30">
        <v>6</v>
      </c>
      <c r="AG1463" s="30">
        <f t="shared" si="225"/>
        <v>47130</v>
      </c>
      <c r="AH1463" s="30">
        <f t="shared" si="226"/>
        <v>15710</v>
      </c>
      <c r="AI1463" s="30">
        <f t="shared" si="227"/>
        <v>7855</v>
      </c>
      <c r="AK1463" s="30">
        <f t="shared" si="228"/>
        <v>23.873817034700316</v>
      </c>
      <c r="AL1463" s="30">
        <f t="shared" si="229"/>
        <v>30.347714101738571</v>
      </c>
      <c r="AM1463" s="30">
        <f t="shared" si="230"/>
        <v>14</v>
      </c>
      <c r="AO1463" s="30">
        <f t="shared" si="231"/>
        <v>272448</v>
      </c>
      <c r="AP1463" s="30">
        <f t="shared" si="232"/>
        <v>9408</v>
      </c>
      <c r="AQ1463" s="30">
        <f t="shared" si="233"/>
        <v>4298</v>
      </c>
    </row>
    <row r="1464" spans="29:43" x14ac:dyDescent="0.15">
      <c r="AC1464" s="30">
        <v>27</v>
      </c>
      <c r="AD1464" s="30">
        <v>27</v>
      </c>
      <c r="AE1464" s="30">
        <v>3</v>
      </c>
      <c r="AF1464" s="30">
        <v>7</v>
      </c>
      <c r="AG1464" s="30">
        <f t="shared" si="225"/>
        <v>47220</v>
      </c>
      <c r="AH1464" s="30">
        <f t="shared" si="226"/>
        <v>15740</v>
      </c>
      <c r="AI1464" s="30">
        <f t="shared" si="227"/>
        <v>7870</v>
      </c>
      <c r="AK1464" s="30">
        <f t="shared" si="228"/>
        <v>23.811221814368118</v>
      </c>
      <c r="AL1464" s="30">
        <f t="shared" si="229"/>
        <v>30.702210663198958</v>
      </c>
      <c r="AM1464" s="30">
        <f t="shared" si="230"/>
        <v>14</v>
      </c>
      <c r="AO1464" s="30">
        <f t="shared" si="231"/>
        <v>272448</v>
      </c>
      <c r="AP1464" s="30">
        <f t="shared" si="232"/>
        <v>9408</v>
      </c>
      <c r="AQ1464" s="30">
        <f t="shared" si="233"/>
        <v>4298</v>
      </c>
    </row>
    <row r="1465" spans="29:43" x14ac:dyDescent="0.15">
      <c r="AC1465" s="30">
        <v>27</v>
      </c>
      <c r="AD1465" s="30">
        <v>27</v>
      </c>
      <c r="AE1465" s="30">
        <v>3</v>
      </c>
      <c r="AF1465" s="30">
        <v>8</v>
      </c>
      <c r="AG1465" s="30">
        <f t="shared" si="225"/>
        <v>47310</v>
      </c>
      <c r="AH1465" s="30">
        <f t="shared" si="226"/>
        <v>15770</v>
      </c>
      <c r="AI1465" s="30">
        <f t="shared" si="227"/>
        <v>7885</v>
      </c>
      <c r="AK1465" s="30">
        <f t="shared" si="228"/>
        <v>23.748953974895397</v>
      </c>
      <c r="AL1465" s="30">
        <f t="shared" si="229"/>
        <v>31.063690085357845</v>
      </c>
      <c r="AM1465" s="30">
        <f t="shared" si="230"/>
        <v>14</v>
      </c>
      <c r="AO1465" s="30">
        <f t="shared" si="231"/>
        <v>272448</v>
      </c>
      <c r="AP1465" s="30">
        <f t="shared" si="232"/>
        <v>9408</v>
      </c>
      <c r="AQ1465" s="30">
        <f t="shared" si="233"/>
        <v>4298</v>
      </c>
    </row>
    <row r="1466" spans="29:43" x14ac:dyDescent="0.15">
      <c r="AC1466" s="30">
        <v>27</v>
      </c>
      <c r="AD1466" s="30">
        <v>27</v>
      </c>
      <c r="AE1466" s="30">
        <v>3</v>
      </c>
      <c r="AF1466" s="30">
        <v>9</v>
      </c>
      <c r="AG1466" s="30">
        <f t="shared" si="225"/>
        <v>47400</v>
      </c>
      <c r="AH1466" s="30">
        <f t="shared" si="226"/>
        <v>15800</v>
      </c>
      <c r="AI1466" s="30">
        <f t="shared" si="227"/>
        <v>7900</v>
      </c>
      <c r="AK1466" s="30">
        <f t="shared" si="228"/>
        <v>23.687010954616589</v>
      </c>
      <c r="AL1466" s="30">
        <f t="shared" si="229"/>
        <v>31.432360742705569</v>
      </c>
      <c r="AM1466" s="30">
        <f t="shared" si="230"/>
        <v>14</v>
      </c>
      <c r="AO1466" s="30">
        <f t="shared" si="231"/>
        <v>272448</v>
      </c>
      <c r="AP1466" s="30">
        <f t="shared" si="232"/>
        <v>9408</v>
      </c>
      <c r="AQ1466" s="30">
        <f t="shared" si="233"/>
        <v>4298</v>
      </c>
    </row>
    <row r="1467" spans="29:43" x14ac:dyDescent="0.15">
      <c r="AC1467" s="30">
        <v>27</v>
      </c>
      <c r="AD1467" s="30">
        <v>27</v>
      </c>
      <c r="AE1467" s="30">
        <v>3</v>
      </c>
      <c r="AF1467" s="30">
        <v>10</v>
      </c>
      <c r="AG1467" s="30">
        <f t="shared" si="225"/>
        <v>47490</v>
      </c>
      <c r="AH1467" s="30">
        <f t="shared" si="226"/>
        <v>15830</v>
      </c>
      <c r="AI1467" s="30">
        <f t="shared" si="227"/>
        <v>7915</v>
      </c>
      <c r="AK1467" s="30">
        <f t="shared" si="228"/>
        <v>23.625390218522373</v>
      </c>
      <c r="AL1467" s="30">
        <f t="shared" si="229"/>
        <v>31.808439383791026</v>
      </c>
      <c r="AM1467" s="30">
        <f t="shared" si="230"/>
        <v>14</v>
      </c>
      <c r="AO1467" s="30">
        <f t="shared" si="231"/>
        <v>272448</v>
      </c>
      <c r="AP1467" s="30">
        <f t="shared" si="232"/>
        <v>9408</v>
      </c>
      <c r="AQ1467" s="30">
        <f t="shared" si="233"/>
        <v>4298</v>
      </c>
    </row>
    <row r="1468" spans="29:43" x14ac:dyDescent="0.15">
      <c r="AC1468" s="30">
        <v>27</v>
      </c>
      <c r="AD1468" s="30">
        <v>27</v>
      </c>
      <c r="AE1468" s="30">
        <v>4</v>
      </c>
      <c r="AF1468" s="30">
        <v>0</v>
      </c>
      <c r="AG1468" s="30">
        <f t="shared" si="225"/>
        <v>57810</v>
      </c>
      <c r="AH1468" s="30">
        <f t="shared" si="226"/>
        <v>19270</v>
      </c>
      <c r="AI1468" s="30">
        <f t="shared" si="227"/>
        <v>9635</v>
      </c>
      <c r="AK1468" s="30">
        <f t="shared" si="228"/>
        <v>18.197168047021105</v>
      </c>
      <c r="AL1468" s="30">
        <f t="shared" si="229"/>
        <v>-254.66960352422907</v>
      </c>
      <c r="AM1468" s="30">
        <f t="shared" si="230"/>
        <v>14</v>
      </c>
      <c r="AO1468" s="30">
        <f t="shared" si="231"/>
        <v>272448</v>
      </c>
      <c r="AP1468" s="30">
        <f t="shared" si="232"/>
        <v>9408</v>
      </c>
      <c r="AQ1468" s="30">
        <f t="shared" si="233"/>
        <v>4298</v>
      </c>
    </row>
    <row r="1469" spans="29:43" x14ac:dyDescent="0.15">
      <c r="AC1469" s="30">
        <v>27</v>
      </c>
      <c r="AD1469" s="30">
        <v>27</v>
      </c>
      <c r="AE1469" s="30">
        <v>4</v>
      </c>
      <c r="AF1469" s="30">
        <v>1</v>
      </c>
      <c r="AG1469" s="30">
        <f t="shared" si="225"/>
        <v>57930</v>
      </c>
      <c r="AH1469" s="30">
        <f t="shared" si="226"/>
        <v>19310</v>
      </c>
      <c r="AI1469" s="30">
        <f t="shared" si="227"/>
        <v>9655</v>
      </c>
      <c r="AK1469" s="30">
        <f t="shared" si="228"/>
        <v>18.148681055155876</v>
      </c>
      <c r="AL1469" s="30">
        <f t="shared" si="229"/>
        <v>-234.5344129554656</v>
      </c>
      <c r="AM1469" s="30">
        <f t="shared" si="230"/>
        <v>14</v>
      </c>
      <c r="AO1469" s="30">
        <f t="shared" si="231"/>
        <v>272448</v>
      </c>
      <c r="AP1469" s="30">
        <f t="shared" si="232"/>
        <v>9408</v>
      </c>
      <c r="AQ1469" s="30">
        <f t="shared" si="233"/>
        <v>4298</v>
      </c>
    </row>
    <row r="1470" spans="29:43" x14ac:dyDescent="0.15">
      <c r="AC1470" s="30">
        <v>27</v>
      </c>
      <c r="AD1470" s="30">
        <v>27</v>
      </c>
      <c r="AE1470" s="30">
        <v>4</v>
      </c>
      <c r="AF1470" s="30">
        <v>2</v>
      </c>
      <c r="AG1470" s="30">
        <f t="shared" si="225"/>
        <v>58050</v>
      </c>
      <c r="AH1470" s="30">
        <f t="shared" si="226"/>
        <v>19350</v>
      </c>
      <c r="AI1470" s="30">
        <f t="shared" si="227"/>
        <v>9675</v>
      </c>
      <c r="AK1470" s="30">
        <f t="shared" si="228"/>
        <v>18.100451767207016</v>
      </c>
      <c r="AL1470" s="30">
        <f t="shared" si="229"/>
        <v>-217.41573033707866</v>
      </c>
      <c r="AM1470" s="30">
        <f t="shared" si="230"/>
        <v>14</v>
      </c>
      <c r="AO1470" s="30">
        <f t="shared" si="231"/>
        <v>272448</v>
      </c>
      <c r="AP1470" s="30">
        <f t="shared" si="232"/>
        <v>9408</v>
      </c>
      <c r="AQ1470" s="30">
        <f t="shared" si="233"/>
        <v>4298</v>
      </c>
    </row>
    <row r="1471" spans="29:43" x14ac:dyDescent="0.15">
      <c r="AC1471" s="30">
        <v>27</v>
      </c>
      <c r="AD1471" s="30">
        <v>27</v>
      </c>
      <c r="AE1471" s="30">
        <v>4</v>
      </c>
      <c r="AF1471" s="30">
        <v>3</v>
      </c>
      <c r="AG1471" s="30">
        <f t="shared" si="225"/>
        <v>58170</v>
      </c>
      <c r="AH1471" s="30">
        <f t="shared" si="226"/>
        <v>19390</v>
      </c>
      <c r="AI1471" s="30">
        <f t="shared" si="227"/>
        <v>9695</v>
      </c>
      <c r="AK1471" s="30">
        <f t="shared" si="228"/>
        <v>18.052478134110789</v>
      </c>
      <c r="AL1471" s="30">
        <f t="shared" si="229"/>
        <v>-202.6829268292683</v>
      </c>
      <c r="AM1471" s="30">
        <f t="shared" si="230"/>
        <v>14</v>
      </c>
      <c r="AO1471" s="30">
        <f t="shared" si="231"/>
        <v>272448</v>
      </c>
      <c r="AP1471" s="30">
        <f t="shared" si="232"/>
        <v>9408</v>
      </c>
      <c r="AQ1471" s="30">
        <f t="shared" si="233"/>
        <v>4298</v>
      </c>
    </row>
    <row r="1472" spans="29:43" x14ac:dyDescent="0.15">
      <c r="AC1472" s="30">
        <v>27</v>
      </c>
      <c r="AD1472" s="30">
        <v>27</v>
      </c>
      <c r="AE1472" s="30">
        <v>4</v>
      </c>
      <c r="AF1472" s="30">
        <v>4</v>
      </c>
      <c r="AG1472" s="30">
        <f t="shared" si="225"/>
        <v>58290</v>
      </c>
      <c r="AH1472" s="30">
        <f t="shared" si="226"/>
        <v>19430</v>
      </c>
      <c r="AI1472" s="30">
        <f t="shared" si="227"/>
        <v>9715</v>
      </c>
      <c r="AK1472" s="30">
        <f t="shared" si="228"/>
        <v>18.004758128469469</v>
      </c>
      <c r="AL1472" s="30">
        <f t="shared" si="229"/>
        <v>-189.86970684039088</v>
      </c>
      <c r="AM1472" s="30">
        <f t="shared" si="230"/>
        <v>14</v>
      </c>
      <c r="AO1472" s="30">
        <f t="shared" si="231"/>
        <v>272448</v>
      </c>
      <c r="AP1472" s="30">
        <f t="shared" si="232"/>
        <v>9408</v>
      </c>
      <c r="AQ1472" s="30">
        <f t="shared" si="233"/>
        <v>4298</v>
      </c>
    </row>
    <row r="1473" spans="29:43" x14ac:dyDescent="0.15">
      <c r="AC1473" s="30">
        <v>27</v>
      </c>
      <c r="AD1473" s="30">
        <v>27</v>
      </c>
      <c r="AE1473" s="30">
        <v>4</v>
      </c>
      <c r="AF1473" s="30">
        <v>5</v>
      </c>
      <c r="AG1473" s="30">
        <f t="shared" si="225"/>
        <v>58410</v>
      </c>
      <c r="AH1473" s="30">
        <f t="shared" si="226"/>
        <v>19470</v>
      </c>
      <c r="AI1473" s="30">
        <f t="shared" si="227"/>
        <v>9735</v>
      </c>
      <c r="AK1473" s="30">
        <f t="shared" si="228"/>
        <v>17.957289744265754</v>
      </c>
      <c r="AL1473" s="30">
        <f t="shared" si="229"/>
        <v>-178.62385321100916</v>
      </c>
      <c r="AM1473" s="30">
        <f t="shared" si="230"/>
        <v>14</v>
      </c>
      <c r="AO1473" s="30">
        <f t="shared" si="231"/>
        <v>272448</v>
      </c>
      <c r="AP1473" s="30">
        <f t="shared" si="232"/>
        <v>9408</v>
      </c>
      <c r="AQ1473" s="30">
        <f t="shared" si="233"/>
        <v>4298</v>
      </c>
    </row>
    <row r="1474" spans="29:43" x14ac:dyDescent="0.15">
      <c r="AC1474" s="30">
        <v>27</v>
      </c>
      <c r="AD1474" s="30">
        <v>27</v>
      </c>
      <c r="AE1474" s="30">
        <v>4</v>
      </c>
      <c r="AF1474" s="30">
        <v>6</v>
      </c>
      <c r="AG1474" s="30">
        <f t="shared" si="225"/>
        <v>58530</v>
      </c>
      <c r="AH1474" s="30">
        <f t="shared" si="226"/>
        <v>19510</v>
      </c>
      <c r="AI1474" s="30">
        <f t="shared" si="227"/>
        <v>9755</v>
      </c>
      <c r="AK1474" s="30">
        <f t="shared" si="228"/>
        <v>17.910070996581645</v>
      </c>
      <c r="AL1474" s="30">
        <f t="shared" si="229"/>
        <v>-168.67435158501442</v>
      </c>
      <c r="AM1474" s="30">
        <f t="shared" si="230"/>
        <v>14</v>
      </c>
      <c r="AO1474" s="30">
        <f t="shared" si="231"/>
        <v>272448</v>
      </c>
      <c r="AP1474" s="30">
        <f t="shared" si="232"/>
        <v>9408</v>
      </c>
      <c r="AQ1474" s="30">
        <f t="shared" si="233"/>
        <v>4298</v>
      </c>
    </row>
    <row r="1475" spans="29:43" x14ac:dyDescent="0.15">
      <c r="AC1475" s="30">
        <v>27</v>
      </c>
      <c r="AD1475" s="30">
        <v>27</v>
      </c>
      <c r="AE1475" s="30">
        <v>4</v>
      </c>
      <c r="AF1475" s="30">
        <v>7</v>
      </c>
      <c r="AG1475" s="30">
        <f t="shared" si="225"/>
        <v>58650</v>
      </c>
      <c r="AH1475" s="30">
        <f t="shared" si="226"/>
        <v>19550</v>
      </c>
      <c r="AI1475" s="30">
        <f t="shared" si="227"/>
        <v>9775</v>
      </c>
      <c r="AK1475" s="30">
        <f t="shared" si="228"/>
        <v>17.863099921321794</v>
      </c>
      <c r="AL1475" s="30">
        <f t="shared" si="229"/>
        <v>-159.80926430517712</v>
      </c>
      <c r="AM1475" s="30">
        <f t="shared" si="230"/>
        <v>14</v>
      </c>
      <c r="AO1475" s="30">
        <f t="shared" si="231"/>
        <v>272448</v>
      </c>
      <c r="AP1475" s="30">
        <f t="shared" si="232"/>
        <v>9408</v>
      </c>
      <c r="AQ1475" s="30">
        <f t="shared" si="233"/>
        <v>4298</v>
      </c>
    </row>
    <row r="1476" spans="29:43" x14ac:dyDescent="0.15">
      <c r="AC1476" s="30">
        <v>27</v>
      </c>
      <c r="AD1476" s="30">
        <v>27</v>
      </c>
      <c r="AE1476" s="30">
        <v>4</v>
      </c>
      <c r="AF1476" s="30">
        <v>8</v>
      </c>
      <c r="AG1476" s="30">
        <f t="shared" si="225"/>
        <v>58770</v>
      </c>
      <c r="AH1476" s="30">
        <f t="shared" si="226"/>
        <v>19590</v>
      </c>
      <c r="AI1476" s="30">
        <f t="shared" si="227"/>
        <v>9795</v>
      </c>
      <c r="AK1476" s="30">
        <f t="shared" si="228"/>
        <v>17.816374574941147</v>
      </c>
      <c r="AL1476" s="30">
        <f t="shared" si="229"/>
        <v>-151.86046511627907</v>
      </c>
      <c r="AM1476" s="30">
        <f t="shared" si="230"/>
        <v>14</v>
      </c>
      <c r="AO1476" s="30">
        <f t="shared" si="231"/>
        <v>272448</v>
      </c>
      <c r="AP1476" s="30">
        <f t="shared" si="232"/>
        <v>9408</v>
      </c>
      <c r="AQ1476" s="30">
        <f t="shared" si="233"/>
        <v>4298</v>
      </c>
    </row>
    <row r="1477" spans="29:43" x14ac:dyDescent="0.15">
      <c r="AC1477" s="30">
        <v>27</v>
      </c>
      <c r="AD1477" s="30">
        <v>27</v>
      </c>
      <c r="AE1477" s="30">
        <v>4</v>
      </c>
      <c r="AF1477" s="30">
        <v>9</v>
      </c>
      <c r="AG1477" s="30">
        <f t="shared" si="225"/>
        <v>58890</v>
      </c>
      <c r="AH1477" s="30">
        <f t="shared" si="226"/>
        <v>19630</v>
      </c>
      <c r="AI1477" s="30">
        <f t="shared" si="227"/>
        <v>9815</v>
      </c>
      <c r="AK1477" s="30">
        <f t="shared" si="228"/>
        <v>17.769893034176885</v>
      </c>
      <c r="AL1477" s="30">
        <f t="shared" si="229"/>
        <v>-144.69287469287468</v>
      </c>
      <c r="AM1477" s="30">
        <f t="shared" si="230"/>
        <v>14</v>
      </c>
      <c r="AO1477" s="30">
        <f t="shared" si="231"/>
        <v>272448</v>
      </c>
      <c r="AP1477" s="30">
        <f t="shared" si="232"/>
        <v>9408</v>
      </c>
      <c r="AQ1477" s="30">
        <f t="shared" si="233"/>
        <v>4298</v>
      </c>
    </row>
    <row r="1478" spans="29:43" x14ac:dyDescent="0.15">
      <c r="AC1478" s="30">
        <v>27</v>
      </c>
      <c r="AD1478" s="30">
        <v>27</v>
      </c>
      <c r="AE1478" s="30">
        <v>4</v>
      </c>
      <c r="AF1478" s="30">
        <v>10</v>
      </c>
      <c r="AG1478" s="30">
        <f t="shared" ref="AG1478:AG1541" si="234">1020+180*AC1478+7050+AE1478*(AD1478*420-120)+AE1478*AF1478*30</f>
        <v>59010</v>
      </c>
      <c r="AH1478" s="30">
        <f t="shared" ref="AH1478:AH1541" si="235">340+60*AC1478+2350+AE1478*(AD1478*140-40)+AE1478*AF1478*10</f>
        <v>19670</v>
      </c>
      <c r="AI1478" s="30">
        <f t="shared" ref="AI1478:AI1541" si="236">170+30*AC1478+1175+AE1478*(AD1478*70-20)+AE1478*AF1478*5</f>
        <v>9835</v>
      </c>
      <c r="AK1478" s="30">
        <f t="shared" ref="AK1478:AK1541" si="237">VLOOKUP(IF(MOD(AC1478,2)=0,AC1478/2,(AC1478+1)/2),B:F,5,FALSE)/(AH1478-VLOOKUP(IF(MOD(AC1478,2)=0,AC1478/2,(AC1478+1)/2),B:F,4,FALSE))</f>
        <v>17.723653395784542</v>
      </c>
      <c r="AL1478" s="30">
        <f t="shared" ref="AL1478:AL1541" si="238">AG1478/(VLOOKUP(IF(MOD(AC1478,2)=0,AC1478/2,(AC1478+1)/2),B:F,3,FALSE)-AI1478)</f>
        <v>-138.19672131147541</v>
      </c>
      <c r="AM1478" s="30">
        <f t="shared" ref="AM1478:AM1541" si="239">IF(MOD(AC1478,2)=0,AC1478/2,(AC1478+1)/2)</f>
        <v>14</v>
      </c>
      <c r="AO1478" s="30">
        <f t="shared" ref="AO1478:AO1541" si="240">VLOOKUP(IF(MOD(AC1478,2)=0,AC1478/2,(AC1478+1)/2),B:F,5,FALSE)</f>
        <v>272448</v>
      </c>
      <c r="AP1478" s="30">
        <f t="shared" ref="AP1478:AP1541" si="241">VLOOKUP(IF(MOD(AC1478,2)=0,AC1478/2,(AC1478+1)/2),B:E,3,FALSE)</f>
        <v>9408</v>
      </c>
      <c r="AQ1478" s="30">
        <f t="shared" ref="AQ1478:AQ1541" si="242">VLOOKUP(IF(MOD(AC1478,2)=0,AC1478/2,(AC1478+1)/2),B:F,4,FALSE)</f>
        <v>4298</v>
      </c>
    </row>
    <row r="1479" spans="29:43" x14ac:dyDescent="0.15">
      <c r="AC1479" s="30">
        <v>27</v>
      </c>
      <c r="AD1479" s="30">
        <v>27</v>
      </c>
      <c r="AE1479" s="30">
        <v>5</v>
      </c>
      <c r="AF1479" s="30">
        <v>0</v>
      </c>
      <c r="AG1479" s="30">
        <f t="shared" si="234"/>
        <v>69030</v>
      </c>
      <c r="AH1479" s="30">
        <f t="shared" si="235"/>
        <v>23010</v>
      </c>
      <c r="AI1479" s="30">
        <f t="shared" si="236"/>
        <v>11505</v>
      </c>
      <c r="AK1479" s="30">
        <f t="shared" si="237"/>
        <v>14.560068405301411</v>
      </c>
      <c r="AL1479" s="30">
        <f t="shared" si="238"/>
        <v>-32.918454935622314</v>
      </c>
      <c r="AM1479" s="30">
        <f t="shared" si="239"/>
        <v>14</v>
      </c>
      <c r="AO1479" s="30">
        <f t="shared" si="240"/>
        <v>272448</v>
      </c>
      <c r="AP1479" s="30">
        <f t="shared" si="241"/>
        <v>9408</v>
      </c>
      <c r="AQ1479" s="30">
        <f t="shared" si="242"/>
        <v>4298</v>
      </c>
    </row>
    <row r="1480" spans="29:43" x14ac:dyDescent="0.15">
      <c r="AC1480" s="30">
        <v>27</v>
      </c>
      <c r="AD1480" s="30">
        <v>27</v>
      </c>
      <c r="AE1480" s="30">
        <v>5</v>
      </c>
      <c r="AF1480" s="30">
        <v>1</v>
      </c>
      <c r="AG1480" s="30">
        <f t="shared" si="234"/>
        <v>69180</v>
      </c>
      <c r="AH1480" s="30">
        <f t="shared" si="235"/>
        <v>23060</v>
      </c>
      <c r="AI1480" s="30">
        <f t="shared" si="236"/>
        <v>11530</v>
      </c>
      <c r="AK1480" s="30">
        <f t="shared" si="237"/>
        <v>14.521266389510712</v>
      </c>
      <c r="AL1480" s="30">
        <f t="shared" si="238"/>
        <v>-32.601319509896321</v>
      </c>
      <c r="AM1480" s="30">
        <f t="shared" si="239"/>
        <v>14</v>
      </c>
      <c r="AO1480" s="30">
        <f t="shared" si="240"/>
        <v>272448</v>
      </c>
      <c r="AP1480" s="30">
        <f t="shared" si="241"/>
        <v>9408</v>
      </c>
      <c r="AQ1480" s="30">
        <f t="shared" si="242"/>
        <v>4298</v>
      </c>
    </row>
    <row r="1481" spans="29:43" x14ac:dyDescent="0.15">
      <c r="AC1481" s="30">
        <v>27</v>
      </c>
      <c r="AD1481" s="30">
        <v>27</v>
      </c>
      <c r="AE1481" s="30">
        <v>5</v>
      </c>
      <c r="AF1481" s="30">
        <v>2</v>
      </c>
      <c r="AG1481" s="30">
        <f t="shared" si="234"/>
        <v>69330</v>
      </c>
      <c r="AH1481" s="30">
        <f t="shared" si="235"/>
        <v>23110</v>
      </c>
      <c r="AI1481" s="30">
        <f t="shared" si="236"/>
        <v>11555</v>
      </c>
      <c r="AK1481" s="30">
        <f t="shared" si="237"/>
        <v>14.482670635764405</v>
      </c>
      <c r="AL1481" s="30">
        <f t="shared" si="238"/>
        <v>-32.291569632044713</v>
      </c>
      <c r="AM1481" s="30">
        <f t="shared" si="239"/>
        <v>14</v>
      </c>
      <c r="AO1481" s="30">
        <f t="shared" si="240"/>
        <v>272448</v>
      </c>
      <c r="AP1481" s="30">
        <f t="shared" si="241"/>
        <v>9408</v>
      </c>
      <c r="AQ1481" s="30">
        <f t="shared" si="242"/>
        <v>4298</v>
      </c>
    </row>
    <row r="1482" spans="29:43" x14ac:dyDescent="0.15">
      <c r="AC1482" s="30">
        <v>27</v>
      </c>
      <c r="AD1482" s="30">
        <v>27</v>
      </c>
      <c r="AE1482" s="30">
        <v>5</v>
      </c>
      <c r="AF1482" s="30">
        <v>3</v>
      </c>
      <c r="AG1482" s="30">
        <f t="shared" si="234"/>
        <v>69480</v>
      </c>
      <c r="AH1482" s="30">
        <f t="shared" si="235"/>
        <v>23160</v>
      </c>
      <c r="AI1482" s="30">
        <f t="shared" si="236"/>
        <v>11580</v>
      </c>
      <c r="AK1482" s="30">
        <f t="shared" si="237"/>
        <v>14.444279503764182</v>
      </c>
      <c r="AL1482" s="30">
        <f t="shared" si="238"/>
        <v>-31.988950276243095</v>
      </c>
      <c r="AM1482" s="30">
        <f t="shared" si="239"/>
        <v>14</v>
      </c>
      <c r="AO1482" s="30">
        <f t="shared" si="240"/>
        <v>272448</v>
      </c>
      <c r="AP1482" s="30">
        <f t="shared" si="241"/>
        <v>9408</v>
      </c>
      <c r="AQ1482" s="30">
        <f t="shared" si="242"/>
        <v>4298</v>
      </c>
    </row>
    <row r="1483" spans="29:43" x14ac:dyDescent="0.15">
      <c r="AC1483" s="30">
        <v>27</v>
      </c>
      <c r="AD1483" s="30">
        <v>27</v>
      </c>
      <c r="AE1483" s="30">
        <v>5</v>
      </c>
      <c r="AF1483" s="30">
        <v>4</v>
      </c>
      <c r="AG1483" s="30">
        <f t="shared" si="234"/>
        <v>69630</v>
      </c>
      <c r="AH1483" s="30">
        <f t="shared" si="235"/>
        <v>23210</v>
      </c>
      <c r="AI1483" s="30">
        <f t="shared" si="236"/>
        <v>11605</v>
      </c>
      <c r="AK1483" s="30">
        <f t="shared" si="237"/>
        <v>14.406091370558375</v>
      </c>
      <c r="AL1483" s="30">
        <f t="shared" si="238"/>
        <v>-31.693218024578972</v>
      </c>
      <c r="AM1483" s="30">
        <f t="shared" si="239"/>
        <v>14</v>
      </c>
      <c r="AO1483" s="30">
        <f t="shared" si="240"/>
        <v>272448</v>
      </c>
      <c r="AP1483" s="30">
        <f t="shared" si="241"/>
        <v>9408</v>
      </c>
      <c r="AQ1483" s="30">
        <f t="shared" si="242"/>
        <v>4298</v>
      </c>
    </row>
    <row r="1484" spans="29:43" x14ac:dyDescent="0.15">
      <c r="AC1484" s="30">
        <v>27</v>
      </c>
      <c r="AD1484" s="30">
        <v>27</v>
      </c>
      <c r="AE1484" s="30">
        <v>5</v>
      </c>
      <c r="AF1484" s="30">
        <v>5</v>
      </c>
      <c r="AG1484" s="30">
        <f t="shared" si="234"/>
        <v>69780</v>
      </c>
      <c r="AH1484" s="30">
        <f t="shared" si="235"/>
        <v>23260</v>
      </c>
      <c r="AI1484" s="30">
        <f t="shared" si="236"/>
        <v>11630</v>
      </c>
      <c r="AK1484" s="30">
        <f t="shared" si="237"/>
        <v>14.368104630313258</v>
      </c>
      <c r="AL1484" s="30">
        <f t="shared" si="238"/>
        <v>-31.404140414041404</v>
      </c>
      <c r="AM1484" s="30">
        <f t="shared" si="239"/>
        <v>14</v>
      </c>
      <c r="AO1484" s="30">
        <f t="shared" si="240"/>
        <v>272448</v>
      </c>
      <c r="AP1484" s="30">
        <f t="shared" si="241"/>
        <v>9408</v>
      </c>
      <c r="AQ1484" s="30">
        <f t="shared" si="242"/>
        <v>4298</v>
      </c>
    </row>
    <row r="1485" spans="29:43" x14ac:dyDescent="0.15">
      <c r="AC1485" s="30">
        <v>27</v>
      </c>
      <c r="AD1485" s="30">
        <v>27</v>
      </c>
      <c r="AE1485" s="30">
        <v>5</v>
      </c>
      <c r="AF1485" s="30">
        <v>6</v>
      </c>
      <c r="AG1485" s="30">
        <f t="shared" si="234"/>
        <v>69930</v>
      </c>
      <c r="AH1485" s="30">
        <f t="shared" si="235"/>
        <v>23310</v>
      </c>
      <c r="AI1485" s="30">
        <f t="shared" si="236"/>
        <v>11655</v>
      </c>
      <c r="AK1485" s="30">
        <f t="shared" si="237"/>
        <v>14.330317694087945</v>
      </c>
      <c r="AL1485" s="30">
        <f t="shared" si="238"/>
        <v>-31.121495327102803</v>
      </c>
      <c r="AM1485" s="30">
        <f t="shared" si="239"/>
        <v>14</v>
      </c>
      <c r="AO1485" s="30">
        <f t="shared" si="240"/>
        <v>272448</v>
      </c>
      <c r="AP1485" s="30">
        <f t="shared" si="241"/>
        <v>9408</v>
      </c>
      <c r="AQ1485" s="30">
        <f t="shared" si="242"/>
        <v>4298</v>
      </c>
    </row>
    <row r="1486" spans="29:43" x14ac:dyDescent="0.15">
      <c r="AC1486" s="30">
        <v>27</v>
      </c>
      <c r="AD1486" s="30">
        <v>27</v>
      </c>
      <c r="AE1486" s="30">
        <v>5</v>
      </c>
      <c r="AF1486" s="30">
        <v>7</v>
      </c>
      <c r="AG1486" s="30">
        <f t="shared" si="234"/>
        <v>70080</v>
      </c>
      <c r="AH1486" s="30">
        <f t="shared" si="235"/>
        <v>23360</v>
      </c>
      <c r="AI1486" s="30">
        <f t="shared" si="236"/>
        <v>11680</v>
      </c>
      <c r="AK1486" s="30">
        <f t="shared" si="237"/>
        <v>14.292728989612842</v>
      </c>
      <c r="AL1486" s="30">
        <f t="shared" si="238"/>
        <v>-30.845070422535212</v>
      </c>
      <c r="AM1486" s="30">
        <f t="shared" si="239"/>
        <v>14</v>
      </c>
      <c r="AO1486" s="30">
        <f t="shared" si="240"/>
        <v>272448</v>
      </c>
      <c r="AP1486" s="30">
        <f t="shared" si="241"/>
        <v>9408</v>
      </c>
      <c r="AQ1486" s="30">
        <f t="shared" si="242"/>
        <v>4298</v>
      </c>
    </row>
    <row r="1487" spans="29:43" x14ac:dyDescent="0.15">
      <c r="AC1487" s="30">
        <v>27</v>
      </c>
      <c r="AD1487" s="30">
        <v>27</v>
      </c>
      <c r="AE1487" s="30">
        <v>5</v>
      </c>
      <c r="AF1487" s="30">
        <v>8</v>
      </c>
      <c r="AG1487" s="30">
        <f t="shared" si="234"/>
        <v>70230</v>
      </c>
      <c r="AH1487" s="30">
        <f t="shared" si="235"/>
        <v>23410</v>
      </c>
      <c r="AI1487" s="30">
        <f t="shared" si="236"/>
        <v>11705</v>
      </c>
      <c r="AK1487" s="30">
        <f t="shared" si="237"/>
        <v>14.255336961071578</v>
      </c>
      <c r="AL1487" s="30">
        <f t="shared" si="238"/>
        <v>-30.574662603395733</v>
      </c>
      <c r="AM1487" s="30">
        <f t="shared" si="239"/>
        <v>14</v>
      </c>
      <c r="AO1487" s="30">
        <f t="shared" si="240"/>
        <v>272448</v>
      </c>
      <c r="AP1487" s="30">
        <f t="shared" si="241"/>
        <v>9408</v>
      </c>
      <c r="AQ1487" s="30">
        <f t="shared" si="242"/>
        <v>4298</v>
      </c>
    </row>
    <row r="1488" spans="29:43" x14ac:dyDescent="0.15">
      <c r="AC1488" s="30">
        <v>27</v>
      </c>
      <c r="AD1488" s="30">
        <v>27</v>
      </c>
      <c r="AE1488" s="30">
        <v>5</v>
      </c>
      <c r="AF1488" s="30">
        <v>9</v>
      </c>
      <c r="AG1488" s="30">
        <f t="shared" si="234"/>
        <v>70380</v>
      </c>
      <c r="AH1488" s="30">
        <f t="shared" si="235"/>
        <v>23460</v>
      </c>
      <c r="AI1488" s="30">
        <f t="shared" si="236"/>
        <v>11730</v>
      </c>
      <c r="AK1488" s="30">
        <f t="shared" si="237"/>
        <v>14.218140068886338</v>
      </c>
      <c r="AL1488" s="30">
        <f t="shared" si="238"/>
        <v>-30.310077519379846</v>
      </c>
      <c r="AM1488" s="30">
        <f t="shared" si="239"/>
        <v>14</v>
      </c>
      <c r="AO1488" s="30">
        <f t="shared" si="240"/>
        <v>272448</v>
      </c>
      <c r="AP1488" s="30">
        <f t="shared" si="241"/>
        <v>9408</v>
      </c>
      <c r="AQ1488" s="30">
        <f t="shared" si="242"/>
        <v>4298</v>
      </c>
    </row>
    <row r="1489" spans="29:43" x14ac:dyDescent="0.15">
      <c r="AC1489" s="30">
        <v>27</v>
      </c>
      <c r="AD1489" s="30">
        <v>27</v>
      </c>
      <c r="AE1489" s="30">
        <v>5</v>
      </c>
      <c r="AF1489" s="30">
        <v>10</v>
      </c>
      <c r="AG1489" s="30">
        <f t="shared" si="234"/>
        <v>70530</v>
      </c>
      <c r="AH1489" s="30">
        <f t="shared" si="235"/>
        <v>23510</v>
      </c>
      <c r="AI1489" s="30">
        <f t="shared" si="236"/>
        <v>11755</v>
      </c>
      <c r="AK1489" s="30">
        <f t="shared" si="237"/>
        <v>14.181136789506558</v>
      </c>
      <c r="AL1489" s="30">
        <f t="shared" si="238"/>
        <v>-30.051129100979974</v>
      </c>
      <c r="AM1489" s="30">
        <f t="shared" si="239"/>
        <v>14</v>
      </c>
      <c r="AO1489" s="30">
        <f t="shared" si="240"/>
        <v>272448</v>
      </c>
      <c r="AP1489" s="30">
        <f t="shared" si="241"/>
        <v>9408</v>
      </c>
      <c r="AQ1489" s="30">
        <f t="shared" si="242"/>
        <v>4298</v>
      </c>
    </row>
    <row r="1490" spans="29:43" x14ac:dyDescent="0.15">
      <c r="AC1490" s="30">
        <v>28</v>
      </c>
      <c r="AD1490" s="30">
        <v>28</v>
      </c>
      <c r="AE1490" s="30">
        <v>1</v>
      </c>
      <c r="AF1490" s="30">
        <v>0</v>
      </c>
      <c r="AG1490" s="30">
        <f t="shared" si="234"/>
        <v>24750</v>
      </c>
      <c r="AH1490" s="30">
        <f t="shared" si="235"/>
        <v>8250</v>
      </c>
      <c r="AI1490" s="30">
        <f t="shared" si="236"/>
        <v>4125</v>
      </c>
      <c r="AK1490" s="30">
        <f t="shared" si="237"/>
        <v>68.939271255060731</v>
      </c>
      <c r="AL1490" s="30">
        <f t="shared" si="238"/>
        <v>4.6848381601362865</v>
      </c>
      <c r="AM1490" s="30">
        <f t="shared" si="239"/>
        <v>14</v>
      </c>
      <c r="AO1490" s="30">
        <f t="shared" si="240"/>
        <v>272448</v>
      </c>
      <c r="AP1490" s="30">
        <f t="shared" si="241"/>
        <v>9408</v>
      </c>
      <c r="AQ1490" s="30">
        <f t="shared" si="242"/>
        <v>4298</v>
      </c>
    </row>
    <row r="1491" spans="29:43" x14ac:dyDescent="0.15">
      <c r="AC1491" s="30">
        <v>28</v>
      </c>
      <c r="AD1491" s="30">
        <v>28</v>
      </c>
      <c r="AE1491" s="30">
        <v>1</v>
      </c>
      <c r="AF1491" s="30">
        <v>1</v>
      </c>
      <c r="AG1491" s="30">
        <f t="shared" si="234"/>
        <v>24780</v>
      </c>
      <c r="AH1491" s="30">
        <f t="shared" si="235"/>
        <v>8260</v>
      </c>
      <c r="AI1491" s="30">
        <f t="shared" si="236"/>
        <v>4130</v>
      </c>
      <c r="AK1491" s="30">
        <f t="shared" si="237"/>
        <v>68.765270065623426</v>
      </c>
      <c r="AL1491" s="30">
        <f t="shared" si="238"/>
        <v>4.6949602122015914</v>
      </c>
      <c r="AM1491" s="30">
        <f t="shared" si="239"/>
        <v>14</v>
      </c>
      <c r="AO1491" s="30">
        <f t="shared" si="240"/>
        <v>272448</v>
      </c>
      <c r="AP1491" s="30">
        <f t="shared" si="241"/>
        <v>9408</v>
      </c>
      <c r="AQ1491" s="30">
        <f t="shared" si="242"/>
        <v>4298</v>
      </c>
    </row>
    <row r="1492" spans="29:43" x14ac:dyDescent="0.15">
      <c r="AC1492" s="30">
        <v>28</v>
      </c>
      <c r="AD1492" s="30">
        <v>28</v>
      </c>
      <c r="AE1492" s="30">
        <v>1</v>
      </c>
      <c r="AF1492" s="30">
        <v>2</v>
      </c>
      <c r="AG1492" s="30">
        <f t="shared" si="234"/>
        <v>24810</v>
      </c>
      <c r="AH1492" s="30">
        <f t="shared" si="235"/>
        <v>8270</v>
      </c>
      <c r="AI1492" s="30">
        <f t="shared" si="236"/>
        <v>4135</v>
      </c>
      <c r="AK1492" s="30">
        <f t="shared" si="237"/>
        <v>68.592145015105743</v>
      </c>
      <c r="AL1492" s="30">
        <f t="shared" si="238"/>
        <v>4.7051014602692964</v>
      </c>
      <c r="AM1492" s="30">
        <f t="shared" si="239"/>
        <v>14</v>
      </c>
      <c r="AO1492" s="30">
        <f t="shared" si="240"/>
        <v>272448</v>
      </c>
      <c r="AP1492" s="30">
        <f t="shared" si="241"/>
        <v>9408</v>
      </c>
      <c r="AQ1492" s="30">
        <f t="shared" si="242"/>
        <v>4298</v>
      </c>
    </row>
    <row r="1493" spans="29:43" x14ac:dyDescent="0.15">
      <c r="AC1493" s="30">
        <v>28</v>
      </c>
      <c r="AD1493" s="30">
        <v>28</v>
      </c>
      <c r="AE1493" s="30">
        <v>1</v>
      </c>
      <c r="AF1493" s="30">
        <v>3</v>
      </c>
      <c r="AG1493" s="30">
        <f t="shared" si="234"/>
        <v>24840</v>
      </c>
      <c r="AH1493" s="30">
        <f t="shared" si="235"/>
        <v>8280</v>
      </c>
      <c r="AI1493" s="30">
        <f t="shared" si="236"/>
        <v>4140</v>
      </c>
      <c r="AK1493" s="30">
        <f t="shared" si="237"/>
        <v>68.41988950276243</v>
      </c>
      <c r="AL1493" s="30">
        <f t="shared" si="238"/>
        <v>4.715261958997722</v>
      </c>
      <c r="AM1493" s="30">
        <f t="shared" si="239"/>
        <v>14</v>
      </c>
      <c r="AO1493" s="30">
        <f t="shared" si="240"/>
        <v>272448</v>
      </c>
      <c r="AP1493" s="30">
        <f t="shared" si="241"/>
        <v>9408</v>
      </c>
      <c r="AQ1493" s="30">
        <f t="shared" si="242"/>
        <v>4298</v>
      </c>
    </row>
    <row r="1494" spans="29:43" x14ac:dyDescent="0.15">
      <c r="AC1494" s="30">
        <v>28</v>
      </c>
      <c r="AD1494" s="30">
        <v>28</v>
      </c>
      <c r="AE1494" s="30">
        <v>1</v>
      </c>
      <c r="AF1494" s="30">
        <v>4</v>
      </c>
      <c r="AG1494" s="30">
        <f t="shared" si="234"/>
        <v>24870</v>
      </c>
      <c r="AH1494" s="30">
        <f t="shared" si="235"/>
        <v>8290</v>
      </c>
      <c r="AI1494" s="30">
        <f t="shared" si="236"/>
        <v>4145</v>
      </c>
      <c r="AK1494" s="30">
        <f t="shared" si="237"/>
        <v>68.24849699398797</v>
      </c>
      <c r="AL1494" s="30">
        <f t="shared" si="238"/>
        <v>4.7254417632528973</v>
      </c>
      <c r="AM1494" s="30">
        <f t="shared" si="239"/>
        <v>14</v>
      </c>
      <c r="AO1494" s="30">
        <f t="shared" si="240"/>
        <v>272448</v>
      </c>
      <c r="AP1494" s="30">
        <f t="shared" si="241"/>
        <v>9408</v>
      </c>
      <c r="AQ1494" s="30">
        <f t="shared" si="242"/>
        <v>4298</v>
      </c>
    </row>
    <row r="1495" spans="29:43" x14ac:dyDescent="0.15">
      <c r="AC1495" s="30">
        <v>28</v>
      </c>
      <c r="AD1495" s="30">
        <v>28</v>
      </c>
      <c r="AE1495" s="30">
        <v>1</v>
      </c>
      <c r="AF1495" s="30">
        <v>5</v>
      </c>
      <c r="AG1495" s="30">
        <f t="shared" si="234"/>
        <v>24900</v>
      </c>
      <c r="AH1495" s="30">
        <f t="shared" si="235"/>
        <v>8300</v>
      </c>
      <c r="AI1495" s="30">
        <f t="shared" si="236"/>
        <v>4150</v>
      </c>
      <c r="AK1495" s="30">
        <f t="shared" si="237"/>
        <v>68.07796101949026</v>
      </c>
      <c r="AL1495" s="30">
        <f t="shared" si="238"/>
        <v>4.7356409281095475</v>
      </c>
      <c r="AM1495" s="30">
        <f t="shared" si="239"/>
        <v>14</v>
      </c>
      <c r="AO1495" s="30">
        <f t="shared" si="240"/>
        <v>272448</v>
      </c>
      <c r="AP1495" s="30">
        <f t="shared" si="241"/>
        <v>9408</v>
      </c>
      <c r="AQ1495" s="30">
        <f t="shared" si="242"/>
        <v>4298</v>
      </c>
    </row>
    <row r="1496" spans="29:43" x14ac:dyDescent="0.15">
      <c r="AC1496" s="30">
        <v>28</v>
      </c>
      <c r="AD1496" s="30">
        <v>28</v>
      </c>
      <c r="AE1496" s="30">
        <v>1</v>
      </c>
      <c r="AF1496" s="30">
        <v>6</v>
      </c>
      <c r="AG1496" s="30">
        <f t="shared" si="234"/>
        <v>24930</v>
      </c>
      <c r="AH1496" s="30">
        <f t="shared" si="235"/>
        <v>8310</v>
      </c>
      <c r="AI1496" s="30">
        <f t="shared" si="236"/>
        <v>4155</v>
      </c>
      <c r="AK1496" s="30">
        <f t="shared" si="237"/>
        <v>67.908275174476572</v>
      </c>
      <c r="AL1496" s="30">
        <f t="shared" si="238"/>
        <v>4.7458595088520843</v>
      </c>
      <c r="AM1496" s="30">
        <f t="shared" si="239"/>
        <v>14</v>
      </c>
      <c r="AO1496" s="30">
        <f t="shared" si="240"/>
        <v>272448</v>
      </c>
      <c r="AP1496" s="30">
        <f t="shared" si="241"/>
        <v>9408</v>
      </c>
      <c r="AQ1496" s="30">
        <f t="shared" si="242"/>
        <v>4298</v>
      </c>
    </row>
    <row r="1497" spans="29:43" x14ac:dyDescent="0.15">
      <c r="AC1497" s="30">
        <v>28</v>
      </c>
      <c r="AD1497" s="30">
        <v>28</v>
      </c>
      <c r="AE1497" s="30">
        <v>1</v>
      </c>
      <c r="AF1497" s="30">
        <v>7</v>
      </c>
      <c r="AG1497" s="30">
        <f t="shared" si="234"/>
        <v>24960</v>
      </c>
      <c r="AH1497" s="30">
        <f t="shared" si="235"/>
        <v>8320</v>
      </c>
      <c r="AI1497" s="30">
        <f t="shared" si="236"/>
        <v>4160</v>
      </c>
      <c r="AK1497" s="30">
        <f t="shared" si="237"/>
        <v>67.739433117851817</v>
      </c>
      <c r="AL1497" s="30">
        <f t="shared" si="238"/>
        <v>4.7560975609756095</v>
      </c>
      <c r="AM1497" s="30">
        <f t="shared" si="239"/>
        <v>14</v>
      </c>
      <c r="AO1497" s="30">
        <f t="shared" si="240"/>
        <v>272448</v>
      </c>
      <c r="AP1497" s="30">
        <f t="shared" si="241"/>
        <v>9408</v>
      </c>
      <c r="AQ1497" s="30">
        <f t="shared" si="242"/>
        <v>4298</v>
      </c>
    </row>
    <row r="1498" spans="29:43" x14ac:dyDescent="0.15">
      <c r="AC1498" s="30">
        <v>28</v>
      </c>
      <c r="AD1498" s="30">
        <v>28</v>
      </c>
      <c r="AE1498" s="30">
        <v>1</v>
      </c>
      <c r="AF1498" s="30">
        <v>8</v>
      </c>
      <c r="AG1498" s="30">
        <f t="shared" si="234"/>
        <v>24990</v>
      </c>
      <c r="AH1498" s="30">
        <f t="shared" si="235"/>
        <v>8330</v>
      </c>
      <c r="AI1498" s="30">
        <f t="shared" si="236"/>
        <v>4165</v>
      </c>
      <c r="AK1498" s="30">
        <f t="shared" si="237"/>
        <v>67.571428571428569</v>
      </c>
      <c r="AL1498" s="30">
        <f t="shared" si="238"/>
        <v>4.7663551401869162</v>
      </c>
      <c r="AM1498" s="30">
        <f t="shared" si="239"/>
        <v>14</v>
      </c>
      <c r="AO1498" s="30">
        <f t="shared" si="240"/>
        <v>272448</v>
      </c>
      <c r="AP1498" s="30">
        <f t="shared" si="241"/>
        <v>9408</v>
      </c>
      <c r="AQ1498" s="30">
        <f t="shared" si="242"/>
        <v>4298</v>
      </c>
    </row>
    <row r="1499" spans="29:43" x14ac:dyDescent="0.15">
      <c r="AC1499" s="30">
        <v>28</v>
      </c>
      <c r="AD1499" s="30">
        <v>28</v>
      </c>
      <c r="AE1499" s="30">
        <v>1</v>
      </c>
      <c r="AF1499" s="30">
        <v>9</v>
      </c>
      <c r="AG1499" s="30">
        <f t="shared" si="234"/>
        <v>25020</v>
      </c>
      <c r="AH1499" s="30">
        <f t="shared" si="235"/>
        <v>8340</v>
      </c>
      <c r="AI1499" s="30">
        <f t="shared" si="236"/>
        <v>4170</v>
      </c>
      <c r="AK1499" s="30">
        <f t="shared" si="237"/>
        <v>67.40425531914893</v>
      </c>
      <c r="AL1499" s="30">
        <f t="shared" si="238"/>
        <v>4.7766323024054982</v>
      </c>
      <c r="AM1499" s="30">
        <f t="shared" si="239"/>
        <v>14</v>
      </c>
      <c r="AO1499" s="30">
        <f t="shared" si="240"/>
        <v>272448</v>
      </c>
      <c r="AP1499" s="30">
        <f t="shared" si="241"/>
        <v>9408</v>
      </c>
      <c r="AQ1499" s="30">
        <f t="shared" si="242"/>
        <v>4298</v>
      </c>
    </row>
    <row r="1500" spans="29:43" x14ac:dyDescent="0.15">
      <c r="AC1500" s="30">
        <v>28</v>
      </c>
      <c r="AD1500" s="30">
        <v>28</v>
      </c>
      <c r="AE1500" s="30">
        <v>1</v>
      </c>
      <c r="AF1500" s="30">
        <v>10</v>
      </c>
      <c r="AG1500" s="30">
        <f t="shared" si="234"/>
        <v>25050</v>
      </c>
      <c r="AH1500" s="30">
        <f t="shared" si="235"/>
        <v>8350</v>
      </c>
      <c r="AI1500" s="30">
        <f t="shared" si="236"/>
        <v>4175</v>
      </c>
      <c r="AK1500" s="30">
        <f t="shared" si="237"/>
        <v>67.237907206317871</v>
      </c>
      <c r="AL1500" s="30">
        <f t="shared" si="238"/>
        <v>4.7869291037645709</v>
      </c>
      <c r="AM1500" s="30">
        <f t="shared" si="239"/>
        <v>14</v>
      </c>
      <c r="AO1500" s="30">
        <f t="shared" si="240"/>
        <v>272448</v>
      </c>
      <c r="AP1500" s="30">
        <f t="shared" si="241"/>
        <v>9408</v>
      </c>
      <c r="AQ1500" s="30">
        <f t="shared" si="242"/>
        <v>4298</v>
      </c>
    </row>
    <row r="1501" spans="29:43" x14ac:dyDescent="0.15">
      <c r="AC1501" s="30">
        <v>28</v>
      </c>
      <c r="AD1501" s="30">
        <v>28</v>
      </c>
      <c r="AE1501" s="30">
        <v>2</v>
      </c>
      <c r="AF1501" s="30">
        <v>0</v>
      </c>
      <c r="AG1501" s="30">
        <f t="shared" si="234"/>
        <v>36390</v>
      </c>
      <c r="AH1501" s="30">
        <f t="shared" si="235"/>
        <v>12130</v>
      </c>
      <c r="AI1501" s="30">
        <f t="shared" si="236"/>
        <v>6065</v>
      </c>
      <c r="AK1501" s="30">
        <f t="shared" si="237"/>
        <v>34.786516853932582</v>
      </c>
      <c r="AL1501" s="30">
        <f t="shared" si="238"/>
        <v>10.885432246485193</v>
      </c>
      <c r="AM1501" s="30">
        <f t="shared" si="239"/>
        <v>14</v>
      </c>
      <c r="AO1501" s="30">
        <f t="shared" si="240"/>
        <v>272448</v>
      </c>
      <c r="AP1501" s="30">
        <f t="shared" si="241"/>
        <v>9408</v>
      </c>
      <c r="AQ1501" s="30">
        <f t="shared" si="242"/>
        <v>4298</v>
      </c>
    </row>
    <row r="1502" spans="29:43" x14ac:dyDescent="0.15">
      <c r="AC1502" s="30">
        <v>28</v>
      </c>
      <c r="AD1502" s="30">
        <v>28</v>
      </c>
      <c r="AE1502" s="30">
        <v>2</v>
      </c>
      <c r="AF1502" s="30">
        <v>1</v>
      </c>
      <c r="AG1502" s="30">
        <f t="shared" si="234"/>
        <v>36450</v>
      </c>
      <c r="AH1502" s="30">
        <f t="shared" si="235"/>
        <v>12150</v>
      </c>
      <c r="AI1502" s="30">
        <f t="shared" si="236"/>
        <v>6075</v>
      </c>
      <c r="AK1502" s="30">
        <f t="shared" si="237"/>
        <v>34.697911360163019</v>
      </c>
      <c r="AL1502" s="30">
        <f t="shared" si="238"/>
        <v>10.936093609360936</v>
      </c>
      <c r="AM1502" s="30">
        <f t="shared" si="239"/>
        <v>14</v>
      </c>
      <c r="AO1502" s="30">
        <f t="shared" si="240"/>
        <v>272448</v>
      </c>
      <c r="AP1502" s="30">
        <f t="shared" si="241"/>
        <v>9408</v>
      </c>
      <c r="AQ1502" s="30">
        <f t="shared" si="242"/>
        <v>4298</v>
      </c>
    </row>
    <row r="1503" spans="29:43" x14ac:dyDescent="0.15">
      <c r="AC1503" s="30">
        <v>28</v>
      </c>
      <c r="AD1503" s="30">
        <v>28</v>
      </c>
      <c r="AE1503" s="30">
        <v>2</v>
      </c>
      <c r="AF1503" s="30">
        <v>2</v>
      </c>
      <c r="AG1503" s="30">
        <f t="shared" si="234"/>
        <v>36510</v>
      </c>
      <c r="AH1503" s="30">
        <f t="shared" si="235"/>
        <v>12170</v>
      </c>
      <c r="AI1503" s="30">
        <f t="shared" si="236"/>
        <v>6085</v>
      </c>
      <c r="AK1503" s="30">
        <f t="shared" si="237"/>
        <v>34.609756097560975</v>
      </c>
      <c r="AL1503" s="30">
        <f t="shared" si="238"/>
        <v>10.9870598856455</v>
      </c>
      <c r="AM1503" s="30">
        <f t="shared" si="239"/>
        <v>14</v>
      </c>
      <c r="AO1503" s="30">
        <f t="shared" si="240"/>
        <v>272448</v>
      </c>
      <c r="AP1503" s="30">
        <f t="shared" si="241"/>
        <v>9408</v>
      </c>
      <c r="AQ1503" s="30">
        <f t="shared" si="242"/>
        <v>4298</v>
      </c>
    </row>
    <row r="1504" spans="29:43" x14ac:dyDescent="0.15">
      <c r="AC1504" s="30">
        <v>28</v>
      </c>
      <c r="AD1504" s="30">
        <v>28</v>
      </c>
      <c r="AE1504" s="30">
        <v>2</v>
      </c>
      <c r="AF1504" s="30">
        <v>3</v>
      </c>
      <c r="AG1504" s="30">
        <f t="shared" si="234"/>
        <v>36570</v>
      </c>
      <c r="AH1504" s="30">
        <f t="shared" si="235"/>
        <v>12190</v>
      </c>
      <c r="AI1504" s="30">
        <f t="shared" si="236"/>
        <v>6095</v>
      </c>
      <c r="AK1504" s="30">
        <f t="shared" si="237"/>
        <v>34.522047643182972</v>
      </c>
      <c r="AL1504" s="30">
        <f t="shared" si="238"/>
        <v>11.038333836402053</v>
      </c>
      <c r="AM1504" s="30">
        <f t="shared" si="239"/>
        <v>14</v>
      </c>
      <c r="AO1504" s="30">
        <f t="shared" si="240"/>
        <v>272448</v>
      </c>
      <c r="AP1504" s="30">
        <f t="shared" si="241"/>
        <v>9408</v>
      </c>
      <c r="AQ1504" s="30">
        <f t="shared" si="242"/>
        <v>4298</v>
      </c>
    </row>
    <row r="1505" spans="29:43" x14ac:dyDescent="0.15">
      <c r="AC1505" s="30">
        <v>28</v>
      </c>
      <c r="AD1505" s="30">
        <v>28</v>
      </c>
      <c r="AE1505" s="30">
        <v>2</v>
      </c>
      <c r="AF1505" s="30">
        <v>4</v>
      </c>
      <c r="AG1505" s="30">
        <f t="shared" si="234"/>
        <v>36630</v>
      </c>
      <c r="AH1505" s="30">
        <f t="shared" si="235"/>
        <v>12210</v>
      </c>
      <c r="AI1505" s="30">
        <f t="shared" si="236"/>
        <v>6105</v>
      </c>
      <c r="AK1505" s="30">
        <f t="shared" si="237"/>
        <v>34.434782608695649</v>
      </c>
      <c r="AL1505" s="30">
        <f t="shared" si="238"/>
        <v>11.08991825613079</v>
      </c>
      <c r="AM1505" s="30">
        <f t="shared" si="239"/>
        <v>14</v>
      </c>
      <c r="AO1505" s="30">
        <f t="shared" si="240"/>
        <v>272448</v>
      </c>
      <c r="AP1505" s="30">
        <f t="shared" si="241"/>
        <v>9408</v>
      </c>
      <c r="AQ1505" s="30">
        <f t="shared" si="242"/>
        <v>4298</v>
      </c>
    </row>
    <row r="1506" spans="29:43" x14ac:dyDescent="0.15">
      <c r="AC1506" s="30">
        <v>28</v>
      </c>
      <c r="AD1506" s="30">
        <v>28</v>
      </c>
      <c r="AE1506" s="30">
        <v>2</v>
      </c>
      <c r="AF1506" s="30">
        <v>5</v>
      </c>
      <c r="AG1506" s="30">
        <f t="shared" si="234"/>
        <v>36690</v>
      </c>
      <c r="AH1506" s="30">
        <f t="shared" si="235"/>
        <v>12230</v>
      </c>
      <c r="AI1506" s="30">
        <f t="shared" si="236"/>
        <v>6115</v>
      </c>
      <c r="AK1506" s="30">
        <f t="shared" si="237"/>
        <v>34.347957639939487</v>
      </c>
      <c r="AL1506" s="30">
        <f t="shared" si="238"/>
        <v>11.141815973276648</v>
      </c>
      <c r="AM1506" s="30">
        <f t="shared" si="239"/>
        <v>14</v>
      </c>
      <c r="AO1506" s="30">
        <f t="shared" si="240"/>
        <v>272448</v>
      </c>
      <c r="AP1506" s="30">
        <f t="shared" si="241"/>
        <v>9408</v>
      </c>
      <c r="AQ1506" s="30">
        <f t="shared" si="242"/>
        <v>4298</v>
      </c>
    </row>
    <row r="1507" spans="29:43" x14ac:dyDescent="0.15">
      <c r="AC1507" s="30">
        <v>28</v>
      </c>
      <c r="AD1507" s="30">
        <v>28</v>
      </c>
      <c r="AE1507" s="30">
        <v>2</v>
      </c>
      <c r="AF1507" s="30">
        <v>6</v>
      </c>
      <c r="AG1507" s="30">
        <f t="shared" si="234"/>
        <v>36750</v>
      </c>
      <c r="AH1507" s="30">
        <f t="shared" si="235"/>
        <v>12250</v>
      </c>
      <c r="AI1507" s="30">
        <f t="shared" si="236"/>
        <v>6125</v>
      </c>
      <c r="AK1507" s="30">
        <f t="shared" si="237"/>
        <v>34.261569416498993</v>
      </c>
      <c r="AL1507" s="30">
        <f t="shared" si="238"/>
        <v>11.194029850746269</v>
      </c>
      <c r="AM1507" s="30">
        <f t="shared" si="239"/>
        <v>14</v>
      </c>
      <c r="AO1507" s="30">
        <f t="shared" si="240"/>
        <v>272448</v>
      </c>
      <c r="AP1507" s="30">
        <f t="shared" si="241"/>
        <v>9408</v>
      </c>
      <c r="AQ1507" s="30">
        <f t="shared" si="242"/>
        <v>4298</v>
      </c>
    </row>
    <row r="1508" spans="29:43" x14ac:dyDescent="0.15">
      <c r="AC1508" s="30">
        <v>28</v>
      </c>
      <c r="AD1508" s="30">
        <v>28</v>
      </c>
      <c r="AE1508" s="30">
        <v>2</v>
      </c>
      <c r="AF1508" s="30">
        <v>7</v>
      </c>
      <c r="AG1508" s="30">
        <f t="shared" si="234"/>
        <v>36810</v>
      </c>
      <c r="AH1508" s="30">
        <f t="shared" si="235"/>
        <v>12270</v>
      </c>
      <c r="AI1508" s="30">
        <f t="shared" si="236"/>
        <v>6135</v>
      </c>
      <c r="AK1508" s="30">
        <f t="shared" si="237"/>
        <v>34.175614651279481</v>
      </c>
      <c r="AL1508" s="30">
        <f t="shared" si="238"/>
        <v>11.246562786434463</v>
      </c>
      <c r="AM1508" s="30">
        <f t="shared" si="239"/>
        <v>14</v>
      </c>
      <c r="AO1508" s="30">
        <f t="shared" si="240"/>
        <v>272448</v>
      </c>
      <c r="AP1508" s="30">
        <f t="shared" si="241"/>
        <v>9408</v>
      </c>
      <c r="AQ1508" s="30">
        <f t="shared" si="242"/>
        <v>4298</v>
      </c>
    </row>
    <row r="1509" spans="29:43" x14ac:dyDescent="0.15">
      <c r="AC1509" s="30">
        <v>28</v>
      </c>
      <c r="AD1509" s="30">
        <v>28</v>
      </c>
      <c r="AE1509" s="30">
        <v>2</v>
      </c>
      <c r="AF1509" s="30">
        <v>8</v>
      </c>
      <c r="AG1509" s="30">
        <f t="shared" si="234"/>
        <v>36870</v>
      </c>
      <c r="AH1509" s="30">
        <f t="shared" si="235"/>
        <v>12290</v>
      </c>
      <c r="AI1509" s="30">
        <f t="shared" si="236"/>
        <v>6145</v>
      </c>
      <c r="AK1509" s="30">
        <f t="shared" si="237"/>
        <v>34.090090090090094</v>
      </c>
      <c r="AL1509" s="30">
        <f t="shared" si="238"/>
        <v>11.299417713760343</v>
      </c>
      <c r="AM1509" s="30">
        <f t="shared" si="239"/>
        <v>14</v>
      </c>
      <c r="AO1509" s="30">
        <f t="shared" si="240"/>
        <v>272448</v>
      </c>
      <c r="AP1509" s="30">
        <f t="shared" si="241"/>
        <v>9408</v>
      </c>
      <c r="AQ1509" s="30">
        <f t="shared" si="242"/>
        <v>4298</v>
      </c>
    </row>
    <row r="1510" spans="29:43" x14ac:dyDescent="0.15">
      <c r="AC1510" s="30">
        <v>28</v>
      </c>
      <c r="AD1510" s="30">
        <v>28</v>
      </c>
      <c r="AE1510" s="30">
        <v>2</v>
      </c>
      <c r="AF1510" s="30">
        <v>9</v>
      </c>
      <c r="AG1510" s="30">
        <f t="shared" si="234"/>
        <v>36930</v>
      </c>
      <c r="AH1510" s="30">
        <f t="shared" si="235"/>
        <v>12310</v>
      </c>
      <c r="AI1510" s="30">
        <f t="shared" si="236"/>
        <v>6155</v>
      </c>
      <c r="AK1510" s="30">
        <f t="shared" si="237"/>
        <v>34.004992511233148</v>
      </c>
      <c r="AL1510" s="30">
        <f t="shared" si="238"/>
        <v>11.352597602213342</v>
      </c>
      <c r="AM1510" s="30">
        <f t="shared" si="239"/>
        <v>14</v>
      </c>
      <c r="AO1510" s="30">
        <f t="shared" si="240"/>
        <v>272448</v>
      </c>
      <c r="AP1510" s="30">
        <f t="shared" si="241"/>
        <v>9408</v>
      </c>
      <c r="AQ1510" s="30">
        <f t="shared" si="242"/>
        <v>4298</v>
      </c>
    </row>
    <row r="1511" spans="29:43" x14ac:dyDescent="0.15">
      <c r="AC1511" s="30">
        <v>28</v>
      </c>
      <c r="AD1511" s="30">
        <v>28</v>
      </c>
      <c r="AE1511" s="30">
        <v>2</v>
      </c>
      <c r="AF1511" s="30">
        <v>10</v>
      </c>
      <c r="AG1511" s="30">
        <f t="shared" si="234"/>
        <v>36990</v>
      </c>
      <c r="AH1511" s="30">
        <f t="shared" si="235"/>
        <v>12330</v>
      </c>
      <c r="AI1511" s="30">
        <f t="shared" si="236"/>
        <v>6165</v>
      </c>
      <c r="AK1511" s="30">
        <f t="shared" si="237"/>
        <v>33.920318725099598</v>
      </c>
      <c r="AL1511" s="30">
        <f t="shared" si="238"/>
        <v>11.406105457909343</v>
      </c>
      <c r="AM1511" s="30">
        <f t="shared" si="239"/>
        <v>14</v>
      </c>
      <c r="AO1511" s="30">
        <f t="shared" si="240"/>
        <v>272448</v>
      </c>
      <c r="AP1511" s="30">
        <f t="shared" si="241"/>
        <v>9408</v>
      </c>
      <c r="AQ1511" s="30">
        <f t="shared" si="242"/>
        <v>4298</v>
      </c>
    </row>
    <row r="1512" spans="29:43" x14ac:dyDescent="0.15">
      <c r="AC1512" s="30">
        <v>28</v>
      </c>
      <c r="AD1512" s="30">
        <v>28</v>
      </c>
      <c r="AE1512" s="30">
        <v>3</v>
      </c>
      <c r="AF1512" s="30">
        <v>0</v>
      </c>
      <c r="AG1512" s="30">
        <f t="shared" si="234"/>
        <v>48030</v>
      </c>
      <c r="AH1512" s="30">
        <f t="shared" si="235"/>
        <v>16010</v>
      </c>
      <c r="AI1512" s="30">
        <f t="shared" si="236"/>
        <v>8005</v>
      </c>
      <c r="AK1512" s="30">
        <f t="shared" si="237"/>
        <v>23.262295081967213</v>
      </c>
      <c r="AL1512" s="30">
        <f t="shared" si="238"/>
        <v>34.233784746970777</v>
      </c>
      <c r="AM1512" s="30">
        <f t="shared" si="239"/>
        <v>14</v>
      </c>
      <c r="AO1512" s="30">
        <f t="shared" si="240"/>
        <v>272448</v>
      </c>
      <c r="AP1512" s="30">
        <f t="shared" si="241"/>
        <v>9408</v>
      </c>
      <c r="AQ1512" s="30">
        <f t="shared" si="242"/>
        <v>4298</v>
      </c>
    </row>
    <row r="1513" spans="29:43" x14ac:dyDescent="0.15">
      <c r="AC1513" s="30">
        <v>28</v>
      </c>
      <c r="AD1513" s="30">
        <v>28</v>
      </c>
      <c r="AE1513" s="30">
        <v>3</v>
      </c>
      <c r="AF1513" s="30">
        <v>1</v>
      </c>
      <c r="AG1513" s="30">
        <f t="shared" si="234"/>
        <v>48120</v>
      </c>
      <c r="AH1513" s="30">
        <f t="shared" si="235"/>
        <v>16040</v>
      </c>
      <c r="AI1513" s="30">
        <f t="shared" si="236"/>
        <v>8020</v>
      </c>
      <c r="AK1513" s="30">
        <f t="shared" si="237"/>
        <v>23.202861522738885</v>
      </c>
      <c r="AL1513" s="30">
        <f t="shared" si="238"/>
        <v>34.668587896253605</v>
      </c>
      <c r="AM1513" s="30">
        <f t="shared" si="239"/>
        <v>14</v>
      </c>
      <c r="AO1513" s="30">
        <f t="shared" si="240"/>
        <v>272448</v>
      </c>
      <c r="AP1513" s="30">
        <f t="shared" si="241"/>
        <v>9408</v>
      </c>
      <c r="AQ1513" s="30">
        <f t="shared" si="242"/>
        <v>4298</v>
      </c>
    </row>
    <row r="1514" spans="29:43" x14ac:dyDescent="0.15">
      <c r="AC1514" s="30">
        <v>28</v>
      </c>
      <c r="AD1514" s="30">
        <v>28</v>
      </c>
      <c r="AE1514" s="30">
        <v>3</v>
      </c>
      <c r="AF1514" s="30">
        <v>2</v>
      </c>
      <c r="AG1514" s="30">
        <f t="shared" si="234"/>
        <v>48210</v>
      </c>
      <c r="AH1514" s="30">
        <f t="shared" si="235"/>
        <v>16070</v>
      </c>
      <c r="AI1514" s="30">
        <f t="shared" si="236"/>
        <v>8035</v>
      </c>
      <c r="AK1514" s="30">
        <f t="shared" si="237"/>
        <v>23.143730886850154</v>
      </c>
      <c r="AL1514" s="30">
        <f t="shared" si="238"/>
        <v>35.1128914785142</v>
      </c>
      <c r="AM1514" s="30">
        <f t="shared" si="239"/>
        <v>14</v>
      </c>
      <c r="AO1514" s="30">
        <f t="shared" si="240"/>
        <v>272448</v>
      </c>
      <c r="AP1514" s="30">
        <f t="shared" si="241"/>
        <v>9408</v>
      </c>
      <c r="AQ1514" s="30">
        <f t="shared" si="242"/>
        <v>4298</v>
      </c>
    </row>
    <row r="1515" spans="29:43" x14ac:dyDescent="0.15">
      <c r="AC1515" s="30">
        <v>28</v>
      </c>
      <c r="AD1515" s="30">
        <v>28</v>
      </c>
      <c r="AE1515" s="30">
        <v>3</v>
      </c>
      <c r="AF1515" s="30">
        <v>3</v>
      </c>
      <c r="AG1515" s="30">
        <f t="shared" si="234"/>
        <v>48300</v>
      </c>
      <c r="AH1515" s="30">
        <f t="shared" si="235"/>
        <v>16100</v>
      </c>
      <c r="AI1515" s="30">
        <f t="shared" si="236"/>
        <v>8050</v>
      </c>
      <c r="AK1515" s="30">
        <f t="shared" si="237"/>
        <v>23.084900864260295</v>
      </c>
      <c r="AL1515" s="30">
        <f t="shared" si="238"/>
        <v>35.567010309278352</v>
      </c>
      <c r="AM1515" s="30">
        <f t="shared" si="239"/>
        <v>14</v>
      </c>
      <c r="AO1515" s="30">
        <f t="shared" si="240"/>
        <v>272448</v>
      </c>
      <c r="AP1515" s="30">
        <f t="shared" si="241"/>
        <v>9408</v>
      </c>
      <c r="AQ1515" s="30">
        <f t="shared" si="242"/>
        <v>4298</v>
      </c>
    </row>
    <row r="1516" spans="29:43" x14ac:dyDescent="0.15">
      <c r="AC1516" s="30">
        <v>28</v>
      </c>
      <c r="AD1516" s="30">
        <v>28</v>
      </c>
      <c r="AE1516" s="30">
        <v>3</v>
      </c>
      <c r="AF1516" s="30">
        <v>4</v>
      </c>
      <c r="AG1516" s="30">
        <f t="shared" si="234"/>
        <v>48390</v>
      </c>
      <c r="AH1516" s="30">
        <f t="shared" si="235"/>
        <v>16130</v>
      </c>
      <c r="AI1516" s="30">
        <f t="shared" si="236"/>
        <v>8065</v>
      </c>
      <c r="AK1516" s="30">
        <f t="shared" si="237"/>
        <v>23.026369168356997</v>
      </c>
      <c r="AL1516" s="30">
        <f t="shared" si="238"/>
        <v>36.031273268801193</v>
      </c>
      <c r="AM1516" s="30">
        <f t="shared" si="239"/>
        <v>14</v>
      </c>
      <c r="AO1516" s="30">
        <f t="shared" si="240"/>
        <v>272448</v>
      </c>
      <c r="AP1516" s="30">
        <f t="shared" si="241"/>
        <v>9408</v>
      </c>
      <c r="AQ1516" s="30">
        <f t="shared" si="242"/>
        <v>4298</v>
      </c>
    </row>
    <row r="1517" spans="29:43" x14ac:dyDescent="0.15">
      <c r="AC1517" s="30">
        <v>28</v>
      </c>
      <c r="AD1517" s="30">
        <v>28</v>
      </c>
      <c r="AE1517" s="30">
        <v>3</v>
      </c>
      <c r="AF1517" s="30">
        <v>5</v>
      </c>
      <c r="AG1517" s="30">
        <f t="shared" si="234"/>
        <v>48480</v>
      </c>
      <c r="AH1517" s="30">
        <f t="shared" si="235"/>
        <v>16160</v>
      </c>
      <c r="AI1517" s="30">
        <f t="shared" si="236"/>
        <v>8080</v>
      </c>
      <c r="AK1517" s="30">
        <f t="shared" si="237"/>
        <v>22.96813353566009</v>
      </c>
      <c r="AL1517" s="30">
        <f t="shared" si="238"/>
        <v>36.506024096385545</v>
      </c>
      <c r="AM1517" s="30">
        <f t="shared" si="239"/>
        <v>14</v>
      </c>
      <c r="AO1517" s="30">
        <f t="shared" si="240"/>
        <v>272448</v>
      </c>
      <c r="AP1517" s="30">
        <f t="shared" si="241"/>
        <v>9408</v>
      </c>
      <c r="AQ1517" s="30">
        <f t="shared" si="242"/>
        <v>4298</v>
      </c>
    </row>
    <row r="1518" spans="29:43" x14ac:dyDescent="0.15">
      <c r="AC1518" s="30">
        <v>28</v>
      </c>
      <c r="AD1518" s="30">
        <v>28</v>
      </c>
      <c r="AE1518" s="30">
        <v>3</v>
      </c>
      <c r="AF1518" s="30">
        <v>6</v>
      </c>
      <c r="AG1518" s="30">
        <f t="shared" si="234"/>
        <v>48570</v>
      </c>
      <c r="AH1518" s="30">
        <f t="shared" si="235"/>
        <v>16190</v>
      </c>
      <c r="AI1518" s="30">
        <f t="shared" si="236"/>
        <v>8095</v>
      </c>
      <c r="AK1518" s="30">
        <f t="shared" si="237"/>
        <v>22.910191725529767</v>
      </c>
      <c r="AL1518" s="30">
        <f t="shared" si="238"/>
        <v>36.991622239146992</v>
      </c>
      <c r="AM1518" s="30">
        <f t="shared" si="239"/>
        <v>14</v>
      </c>
      <c r="AO1518" s="30">
        <f t="shared" si="240"/>
        <v>272448</v>
      </c>
      <c r="AP1518" s="30">
        <f t="shared" si="241"/>
        <v>9408</v>
      </c>
      <c r="AQ1518" s="30">
        <f t="shared" si="242"/>
        <v>4298</v>
      </c>
    </row>
    <row r="1519" spans="29:43" x14ac:dyDescent="0.15">
      <c r="AC1519" s="30">
        <v>28</v>
      </c>
      <c r="AD1519" s="30">
        <v>28</v>
      </c>
      <c r="AE1519" s="30">
        <v>3</v>
      </c>
      <c r="AF1519" s="30">
        <v>7</v>
      </c>
      <c r="AG1519" s="30">
        <f t="shared" si="234"/>
        <v>48660</v>
      </c>
      <c r="AH1519" s="30">
        <f t="shared" si="235"/>
        <v>16220</v>
      </c>
      <c r="AI1519" s="30">
        <f t="shared" si="236"/>
        <v>8110</v>
      </c>
      <c r="AK1519" s="30">
        <f t="shared" si="237"/>
        <v>22.852541519879214</v>
      </c>
      <c r="AL1519" s="30">
        <f t="shared" si="238"/>
        <v>37.488443759630201</v>
      </c>
      <c r="AM1519" s="30">
        <f t="shared" si="239"/>
        <v>14</v>
      </c>
      <c r="AO1519" s="30">
        <f t="shared" si="240"/>
        <v>272448</v>
      </c>
      <c r="AP1519" s="30">
        <f t="shared" si="241"/>
        <v>9408</v>
      </c>
      <c r="AQ1519" s="30">
        <f t="shared" si="242"/>
        <v>4298</v>
      </c>
    </row>
    <row r="1520" spans="29:43" x14ac:dyDescent="0.15">
      <c r="AC1520" s="30">
        <v>28</v>
      </c>
      <c r="AD1520" s="30">
        <v>28</v>
      </c>
      <c r="AE1520" s="30">
        <v>3</v>
      </c>
      <c r="AF1520" s="30">
        <v>8</v>
      </c>
      <c r="AG1520" s="30">
        <f t="shared" si="234"/>
        <v>48750</v>
      </c>
      <c r="AH1520" s="30">
        <f t="shared" si="235"/>
        <v>16250</v>
      </c>
      <c r="AI1520" s="30">
        <f t="shared" si="236"/>
        <v>8125</v>
      </c>
      <c r="AK1520" s="30">
        <f t="shared" si="237"/>
        <v>22.795180722891565</v>
      </c>
      <c r="AL1520" s="30">
        <f t="shared" si="238"/>
        <v>37.996882307092754</v>
      </c>
      <c r="AM1520" s="30">
        <f t="shared" si="239"/>
        <v>14</v>
      </c>
      <c r="AO1520" s="30">
        <f t="shared" si="240"/>
        <v>272448</v>
      </c>
      <c r="AP1520" s="30">
        <f t="shared" si="241"/>
        <v>9408</v>
      </c>
      <c r="AQ1520" s="30">
        <f t="shared" si="242"/>
        <v>4298</v>
      </c>
    </row>
    <row r="1521" spans="29:43" x14ac:dyDescent="0.15">
      <c r="AC1521" s="30">
        <v>28</v>
      </c>
      <c r="AD1521" s="30">
        <v>28</v>
      </c>
      <c r="AE1521" s="30">
        <v>3</v>
      </c>
      <c r="AF1521" s="30">
        <v>9</v>
      </c>
      <c r="AG1521" s="30">
        <f t="shared" si="234"/>
        <v>48840</v>
      </c>
      <c r="AH1521" s="30">
        <f t="shared" si="235"/>
        <v>16280</v>
      </c>
      <c r="AI1521" s="30">
        <f t="shared" si="236"/>
        <v>8140</v>
      </c>
      <c r="AK1521" s="30">
        <f t="shared" si="237"/>
        <v>22.738107160741112</v>
      </c>
      <c r="AL1521" s="30">
        <f t="shared" si="238"/>
        <v>38.517350157728707</v>
      </c>
      <c r="AM1521" s="30">
        <f t="shared" si="239"/>
        <v>14</v>
      </c>
      <c r="AO1521" s="30">
        <f t="shared" si="240"/>
        <v>272448</v>
      </c>
      <c r="AP1521" s="30">
        <f t="shared" si="241"/>
        <v>9408</v>
      </c>
      <c r="AQ1521" s="30">
        <f t="shared" si="242"/>
        <v>4298</v>
      </c>
    </row>
    <row r="1522" spans="29:43" x14ac:dyDescent="0.15">
      <c r="AC1522" s="30">
        <v>28</v>
      </c>
      <c r="AD1522" s="30">
        <v>28</v>
      </c>
      <c r="AE1522" s="30">
        <v>3</v>
      </c>
      <c r="AF1522" s="30">
        <v>10</v>
      </c>
      <c r="AG1522" s="30">
        <f t="shared" si="234"/>
        <v>48930</v>
      </c>
      <c r="AH1522" s="30">
        <f t="shared" si="235"/>
        <v>16310</v>
      </c>
      <c r="AI1522" s="30">
        <f t="shared" si="236"/>
        <v>8155</v>
      </c>
      <c r="AK1522" s="30">
        <f t="shared" si="237"/>
        <v>22.681318681318682</v>
      </c>
      <c r="AL1522" s="30">
        <f t="shared" si="238"/>
        <v>39.050279329608941</v>
      </c>
      <c r="AM1522" s="30">
        <f t="shared" si="239"/>
        <v>14</v>
      </c>
      <c r="AO1522" s="30">
        <f t="shared" si="240"/>
        <v>272448</v>
      </c>
      <c r="AP1522" s="30">
        <f t="shared" si="241"/>
        <v>9408</v>
      </c>
      <c r="AQ1522" s="30">
        <f t="shared" si="242"/>
        <v>4298</v>
      </c>
    </row>
    <row r="1523" spans="29:43" x14ac:dyDescent="0.15">
      <c r="AC1523" s="30">
        <v>28</v>
      </c>
      <c r="AD1523" s="30">
        <v>28</v>
      </c>
      <c r="AE1523" s="30">
        <v>4</v>
      </c>
      <c r="AF1523" s="30">
        <v>0</v>
      </c>
      <c r="AG1523" s="30">
        <f t="shared" si="234"/>
        <v>59670</v>
      </c>
      <c r="AH1523" s="30">
        <f t="shared" si="235"/>
        <v>19890</v>
      </c>
      <c r="AI1523" s="30">
        <f t="shared" si="236"/>
        <v>9945</v>
      </c>
      <c r="AK1523" s="30">
        <f t="shared" si="237"/>
        <v>17.473576192919445</v>
      </c>
      <c r="AL1523" s="30">
        <f t="shared" si="238"/>
        <v>-111.11731843575419</v>
      </c>
      <c r="AM1523" s="30">
        <f t="shared" si="239"/>
        <v>14</v>
      </c>
      <c r="AO1523" s="30">
        <f t="shared" si="240"/>
        <v>272448</v>
      </c>
      <c r="AP1523" s="30">
        <f t="shared" si="241"/>
        <v>9408</v>
      </c>
      <c r="AQ1523" s="30">
        <f t="shared" si="242"/>
        <v>4298</v>
      </c>
    </row>
    <row r="1524" spans="29:43" x14ac:dyDescent="0.15">
      <c r="AC1524" s="30">
        <v>28</v>
      </c>
      <c r="AD1524" s="30">
        <v>28</v>
      </c>
      <c r="AE1524" s="30">
        <v>4</v>
      </c>
      <c r="AF1524" s="30">
        <v>1</v>
      </c>
      <c r="AG1524" s="30">
        <f t="shared" si="234"/>
        <v>59790</v>
      </c>
      <c r="AH1524" s="30">
        <f t="shared" si="235"/>
        <v>19930</v>
      </c>
      <c r="AI1524" s="30">
        <f t="shared" si="236"/>
        <v>9965</v>
      </c>
      <c r="AK1524" s="30">
        <f t="shared" si="237"/>
        <v>17.428863868986696</v>
      </c>
      <c r="AL1524" s="30">
        <f t="shared" si="238"/>
        <v>-107.34290843806104</v>
      </c>
      <c r="AM1524" s="30">
        <f t="shared" si="239"/>
        <v>14</v>
      </c>
      <c r="AO1524" s="30">
        <f t="shared" si="240"/>
        <v>272448</v>
      </c>
      <c r="AP1524" s="30">
        <f t="shared" si="241"/>
        <v>9408</v>
      </c>
      <c r="AQ1524" s="30">
        <f t="shared" si="242"/>
        <v>4298</v>
      </c>
    </row>
    <row r="1525" spans="29:43" x14ac:dyDescent="0.15">
      <c r="AC1525" s="30">
        <v>28</v>
      </c>
      <c r="AD1525" s="30">
        <v>28</v>
      </c>
      <c r="AE1525" s="30">
        <v>4</v>
      </c>
      <c r="AF1525" s="30">
        <v>2</v>
      </c>
      <c r="AG1525" s="30">
        <f t="shared" si="234"/>
        <v>59910</v>
      </c>
      <c r="AH1525" s="30">
        <f t="shared" si="235"/>
        <v>19970</v>
      </c>
      <c r="AI1525" s="30">
        <f t="shared" si="236"/>
        <v>9985</v>
      </c>
      <c r="AK1525" s="30">
        <f t="shared" si="237"/>
        <v>17.384379785604899</v>
      </c>
      <c r="AL1525" s="30">
        <f t="shared" si="238"/>
        <v>-103.83015597920277</v>
      </c>
      <c r="AM1525" s="30">
        <f t="shared" si="239"/>
        <v>14</v>
      </c>
      <c r="AO1525" s="30">
        <f t="shared" si="240"/>
        <v>272448</v>
      </c>
      <c r="AP1525" s="30">
        <f t="shared" si="241"/>
        <v>9408</v>
      </c>
      <c r="AQ1525" s="30">
        <f t="shared" si="242"/>
        <v>4298</v>
      </c>
    </row>
    <row r="1526" spans="29:43" x14ac:dyDescent="0.15">
      <c r="AC1526" s="30">
        <v>28</v>
      </c>
      <c r="AD1526" s="30">
        <v>28</v>
      </c>
      <c r="AE1526" s="30">
        <v>4</v>
      </c>
      <c r="AF1526" s="30">
        <v>3</v>
      </c>
      <c r="AG1526" s="30">
        <f t="shared" si="234"/>
        <v>60030</v>
      </c>
      <c r="AH1526" s="30">
        <f t="shared" si="235"/>
        <v>20010</v>
      </c>
      <c r="AI1526" s="30">
        <f t="shared" si="236"/>
        <v>10005</v>
      </c>
      <c r="AK1526" s="30">
        <f t="shared" si="237"/>
        <v>17.340122199592667</v>
      </c>
      <c r="AL1526" s="30">
        <f t="shared" si="238"/>
        <v>-100.55276381909547</v>
      </c>
      <c r="AM1526" s="30">
        <f t="shared" si="239"/>
        <v>14</v>
      </c>
      <c r="AO1526" s="30">
        <f t="shared" si="240"/>
        <v>272448</v>
      </c>
      <c r="AP1526" s="30">
        <f t="shared" si="241"/>
        <v>9408</v>
      </c>
      <c r="AQ1526" s="30">
        <f t="shared" si="242"/>
        <v>4298</v>
      </c>
    </row>
    <row r="1527" spans="29:43" x14ac:dyDescent="0.15">
      <c r="AC1527" s="30">
        <v>28</v>
      </c>
      <c r="AD1527" s="30">
        <v>28</v>
      </c>
      <c r="AE1527" s="30">
        <v>4</v>
      </c>
      <c r="AF1527" s="30">
        <v>4</v>
      </c>
      <c r="AG1527" s="30">
        <f t="shared" si="234"/>
        <v>60150</v>
      </c>
      <c r="AH1527" s="30">
        <f t="shared" si="235"/>
        <v>20050</v>
      </c>
      <c r="AI1527" s="30">
        <f t="shared" si="236"/>
        <v>10025</v>
      </c>
      <c r="AK1527" s="30">
        <f t="shared" si="237"/>
        <v>17.296089385474861</v>
      </c>
      <c r="AL1527" s="30">
        <f t="shared" si="238"/>
        <v>-97.487844408427875</v>
      </c>
      <c r="AM1527" s="30">
        <f t="shared" si="239"/>
        <v>14</v>
      </c>
      <c r="AO1527" s="30">
        <f t="shared" si="240"/>
        <v>272448</v>
      </c>
      <c r="AP1527" s="30">
        <f t="shared" si="241"/>
        <v>9408</v>
      </c>
      <c r="AQ1527" s="30">
        <f t="shared" si="242"/>
        <v>4298</v>
      </c>
    </row>
    <row r="1528" spans="29:43" x14ac:dyDescent="0.15">
      <c r="AC1528" s="30">
        <v>28</v>
      </c>
      <c r="AD1528" s="30">
        <v>28</v>
      </c>
      <c r="AE1528" s="30">
        <v>4</v>
      </c>
      <c r="AF1528" s="30">
        <v>5</v>
      </c>
      <c r="AG1528" s="30">
        <f t="shared" si="234"/>
        <v>60270</v>
      </c>
      <c r="AH1528" s="30">
        <f t="shared" si="235"/>
        <v>20090</v>
      </c>
      <c r="AI1528" s="30">
        <f t="shared" si="236"/>
        <v>10045</v>
      </c>
      <c r="AK1528" s="30">
        <f t="shared" si="237"/>
        <v>17.252279635258358</v>
      </c>
      <c r="AL1528" s="30">
        <f t="shared" si="238"/>
        <v>-94.615384615384613</v>
      </c>
      <c r="AM1528" s="30">
        <f t="shared" si="239"/>
        <v>14</v>
      </c>
      <c r="AO1528" s="30">
        <f t="shared" si="240"/>
        <v>272448</v>
      </c>
      <c r="AP1528" s="30">
        <f t="shared" si="241"/>
        <v>9408</v>
      </c>
      <c r="AQ1528" s="30">
        <f t="shared" si="242"/>
        <v>4298</v>
      </c>
    </row>
    <row r="1529" spans="29:43" x14ac:dyDescent="0.15">
      <c r="AC1529" s="30">
        <v>28</v>
      </c>
      <c r="AD1529" s="30">
        <v>28</v>
      </c>
      <c r="AE1529" s="30">
        <v>4</v>
      </c>
      <c r="AF1529" s="30">
        <v>6</v>
      </c>
      <c r="AG1529" s="30">
        <f t="shared" si="234"/>
        <v>60390</v>
      </c>
      <c r="AH1529" s="30">
        <f t="shared" si="235"/>
        <v>20130</v>
      </c>
      <c r="AI1529" s="30">
        <f t="shared" si="236"/>
        <v>10065</v>
      </c>
      <c r="AK1529" s="30">
        <f t="shared" si="237"/>
        <v>17.208691258211218</v>
      </c>
      <c r="AL1529" s="30">
        <f t="shared" si="238"/>
        <v>-91.917808219178085</v>
      </c>
      <c r="AM1529" s="30">
        <f t="shared" si="239"/>
        <v>14</v>
      </c>
      <c r="AO1529" s="30">
        <f t="shared" si="240"/>
        <v>272448</v>
      </c>
      <c r="AP1529" s="30">
        <f t="shared" si="241"/>
        <v>9408</v>
      </c>
      <c r="AQ1529" s="30">
        <f t="shared" si="242"/>
        <v>4298</v>
      </c>
    </row>
    <row r="1530" spans="29:43" x14ac:dyDescent="0.15">
      <c r="AC1530" s="30">
        <v>28</v>
      </c>
      <c r="AD1530" s="30">
        <v>28</v>
      </c>
      <c r="AE1530" s="30">
        <v>4</v>
      </c>
      <c r="AF1530" s="30">
        <v>7</v>
      </c>
      <c r="AG1530" s="30">
        <f t="shared" si="234"/>
        <v>60510</v>
      </c>
      <c r="AH1530" s="30">
        <f t="shared" si="235"/>
        <v>20170</v>
      </c>
      <c r="AI1530" s="30">
        <f t="shared" si="236"/>
        <v>10085</v>
      </c>
      <c r="AK1530" s="30">
        <f t="shared" si="237"/>
        <v>17.16532258064516</v>
      </c>
      <c r="AL1530" s="30">
        <f t="shared" si="238"/>
        <v>-89.379615952732649</v>
      </c>
      <c r="AM1530" s="30">
        <f t="shared" si="239"/>
        <v>14</v>
      </c>
      <c r="AO1530" s="30">
        <f t="shared" si="240"/>
        <v>272448</v>
      </c>
      <c r="AP1530" s="30">
        <f t="shared" si="241"/>
        <v>9408</v>
      </c>
      <c r="AQ1530" s="30">
        <f t="shared" si="242"/>
        <v>4298</v>
      </c>
    </row>
    <row r="1531" spans="29:43" x14ac:dyDescent="0.15">
      <c r="AC1531" s="30">
        <v>28</v>
      </c>
      <c r="AD1531" s="30">
        <v>28</v>
      </c>
      <c r="AE1531" s="30">
        <v>4</v>
      </c>
      <c r="AF1531" s="30">
        <v>8</v>
      </c>
      <c r="AG1531" s="30">
        <f t="shared" si="234"/>
        <v>60630</v>
      </c>
      <c r="AH1531" s="30">
        <f t="shared" si="235"/>
        <v>20210</v>
      </c>
      <c r="AI1531" s="30">
        <f t="shared" si="236"/>
        <v>10105</v>
      </c>
      <c r="AK1531" s="30">
        <f t="shared" si="237"/>
        <v>17.122171945701357</v>
      </c>
      <c r="AL1531" s="30">
        <f t="shared" si="238"/>
        <v>-86.987087517934</v>
      </c>
      <c r="AM1531" s="30">
        <f t="shared" si="239"/>
        <v>14</v>
      </c>
      <c r="AO1531" s="30">
        <f t="shared" si="240"/>
        <v>272448</v>
      </c>
      <c r="AP1531" s="30">
        <f t="shared" si="241"/>
        <v>9408</v>
      </c>
      <c r="AQ1531" s="30">
        <f t="shared" si="242"/>
        <v>4298</v>
      </c>
    </row>
    <row r="1532" spans="29:43" x14ac:dyDescent="0.15">
      <c r="AC1532" s="30">
        <v>28</v>
      </c>
      <c r="AD1532" s="30">
        <v>28</v>
      </c>
      <c r="AE1532" s="30">
        <v>4</v>
      </c>
      <c r="AF1532" s="30">
        <v>9</v>
      </c>
      <c r="AG1532" s="30">
        <f t="shared" si="234"/>
        <v>60750</v>
      </c>
      <c r="AH1532" s="30">
        <f t="shared" si="235"/>
        <v>20250</v>
      </c>
      <c r="AI1532" s="30">
        <f t="shared" si="236"/>
        <v>10125</v>
      </c>
      <c r="AK1532" s="30">
        <f t="shared" si="237"/>
        <v>17.079237713139417</v>
      </c>
      <c r="AL1532" s="30">
        <f t="shared" si="238"/>
        <v>-84.728033472803347</v>
      </c>
      <c r="AM1532" s="30">
        <f t="shared" si="239"/>
        <v>14</v>
      </c>
      <c r="AO1532" s="30">
        <f t="shared" si="240"/>
        <v>272448</v>
      </c>
      <c r="AP1532" s="30">
        <f t="shared" si="241"/>
        <v>9408</v>
      </c>
      <c r="AQ1532" s="30">
        <f t="shared" si="242"/>
        <v>4298</v>
      </c>
    </row>
    <row r="1533" spans="29:43" x14ac:dyDescent="0.15">
      <c r="AC1533" s="30">
        <v>28</v>
      </c>
      <c r="AD1533" s="30">
        <v>28</v>
      </c>
      <c r="AE1533" s="30">
        <v>4</v>
      </c>
      <c r="AF1533" s="30">
        <v>10</v>
      </c>
      <c r="AG1533" s="30">
        <f t="shared" si="234"/>
        <v>60870</v>
      </c>
      <c r="AH1533" s="30">
        <f t="shared" si="235"/>
        <v>20290</v>
      </c>
      <c r="AI1533" s="30">
        <f t="shared" si="236"/>
        <v>10145</v>
      </c>
      <c r="AK1533" s="30">
        <f t="shared" si="237"/>
        <v>17.036518259129565</v>
      </c>
      <c r="AL1533" s="30">
        <f t="shared" si="238"/>
        <v>-82.591587516960658</v>
      </c>
      <c r="AM1533" s="30">
        <f t="shared" si="239"/>
        <v>14</v>
      </c>
      <c r="AO1533" s="30">
        <f t="shared" si="240"/>
        <v>272448</v>
      </c>
      <c r="AP1533" s="30">
        <f t="shared" si="241"/>
        <v>9408</v>
      </c>
      <c r="AQ1533" s="30">
        <f t="shared" si="242"/>
        <v>4298</v>
      </c>
    </row>
    <row r="1534" spans="29:43" x14ac:dyDescent="0.15">
      <c r="AC1534" s="30">
        <v>28</v>
      </c>
      <c r="AD1534" s="30">
        <v>28</v>
      </c>
      <c r="AE1534" s="30">
        <v>5</v>
      </c>
      <c r="AF1534" s="30">
        <v>0</v>
      </c>
      <c r="AG1534" s="30">
        <f t="shared" si="234"/>
        <v>71310</v>
      </c>
      <c r="AH1534" s="30">
        <f t="shared" si="235"/>
        <v>23770</v>
      </c>
      <c r="AI1534" s="30">
        <f t="shared" si="236"/>
        <v>11885</v>
      </c>
      <c r="AK1534" s="30">
        <f t="shared" si="237"/>
        <v>13.99178307313065</v>
      </c>
      <c r="AL1534" s="30">
        <f t="shared" si="238"/>
        <v>-28.788857488897861</v>
      </c>
      <c r="AM1534" s="30">
        <f t="shared" si="239"/>
        <v>14</v>
      </c>
      <c r="AO1534" s="30">
        <f t="shared" si="240"/>
        <v>272448</v>
      </c>
      <c r="AP1534" s="30">
        <f t="shared" si="241"/>
        <v>9408</v>
      </c>
      <c r="AQ1534" s="30">
        <f t="shared" si="242"/>
        <v>4298</v>
      </c>
    </row>
    <row r="1535" spans="29:43" x14ac:dyDescent="0.15">
      <c r="AC1535" s="30">
        <v>28</v>
      </c>
      <c r="AD1535" s="30">
        <v>28</v>
      </c>
      <c r="AE1535" s="30">
        <v>5</v>
      </c>
      <c r="AF1535" s="30">
        <v>1</v>
      </c>
      <c r="AG1535" s="30">
        <f t="shared" si="234"/>
        <v>71460</v>
      </c>
      <c r="AH1535" s="30">
        <f t="shared" si="235"/>
        <v>23820</v>
      </c>
      <c r="AI1535" s="30">
        <f t="shared" si="236"/>
        <v>11910</v>
      </c>
      <c r="AK1535" s="30">
        <f t="shared" si="237"/>
        <v>13.955947136563877</v>
      </c>
      <c r="AL1535" s="30">
        <f t="shared" si="238"/>
        <v>-28.561151079136689</v>
      </c>
      <c r="AM1535" s="30">
        <f t="shared" si="239"/>
        <v>14</v>
      </c>
      <c r="AO1535" s="30">
        <f t="shared" si="240"/>
        <v>272448</v>
      </c>
      <c r="AP1535" s="30">
        <f t="shared" si="241"/>
        <v>9408</v>
      </c>
      <c r="AQ1535" s="30">
        <f t="shared" si="242"/>
        <v>4298</v>
      </c>
    </row>
    <row r="1536" spans="29:43" x14ac:dyDescent="0.15">
      <c r="AC1536" s="30">
        <v>28</v>
      </c>
      <c r="AD1536" s="30">
        <v>28</v>
      </c>
      <c r="AE1536" s="30">
        <v>5</v>
      </c>
      <c r="AF1536" s="30">
        <v>2</v>
      </c>
      <c r="AG1536" s="30">
        <f t="shared" si="234"/>
        <v>71610</v>
      </c>
      <c r="AH1536" s="30">
        <f t="shared" si="235"/>
        <v>23870</v>
      </c>
      <c r="AI1536" s="30">
        <f t="shared" si="236"/>
        <v>11935</v>
      </c>
      <c r="AK1536" s="30">
        <f t="shared" si="237"/>
        <v>13.920294297976701</v>
      </c>
      <c r="AL1536" s="30">
        <f t="shared" si="238"/>
        <v>-28.337950138504155</v>
      </c>
      <c r="AM1536" s="30">
        <f t="shared" si="239"/>
        <v>14</v>
      </c>
      <c r="AO1536" s="30">
        <f t="shared" si="240"/>
        <v>272448</v>
      </c>
      <c r="AP1536" s="30">
        <f t="shared" si="241"/>
        <v>9408</v>
      </c>
      <c r="AQ1536" s="30">
        <f t="shared" si="242"/>
        <v>4298</v>
      </c>
    </row>
    <row r="1537" spans="29:43" x14ac:dyDescent="0.15">
      <c r="AC1537" s="30">
        <v>28</v>
      </c>
      <c r="AD1537" s="30">
        <v>28</v>
      </c>
      <c r="AE1537" s="30">
        <v>5</v>
      </c>
      <c r="AF1537" s="30">
        <v>3</v>
      </c>
      <c r="AG1537" s="30">
        <f t="shared" si="234"/>
        <v>71760</v>
      </c>
      <c r="AH1537" s="30">
        <f t="shared" si="235"/>
        <v>23920</v>
      </c>
      <c r="AI1537" s="30">
        <f t="shared" si="236"/>
        <v>11960</v>
      </c>
      <c r="AK1537" s="30">
        <f t="shared" si="237"/>
        <v>13.884823157680154</v>
      </c>
      <c r="AL1537" s="30">
        <f t="shared" si="238"/>
        <v>-28.119122257053291</v>
      </c>
      <c r="AM1537" s="30">
        <f t="shared" si="239"/>
        <v>14</v>
      </c>
      <c r="AO1537" s="30">
        <f t="shared" si="240"/>
        <v>272448</v>
      </c>
      <c r="AP1537" s="30">
        <f t="shared" si="241"/>
        <v>9408</v>
      </c>
      <c r="AQ1537" s="30">
        <f t="shared" si="242"/>
        <v>4298</v>
      </c>
    </row>
    <row r="1538" spans="29:43" x14ac:dyDescent="0.15">
      <c r="AC1538" s="30">
        <v>28</v>
      </c>
      <c r="AD1538" s="30">
        <v>28</v>
      </c>
      <c r="AE1538" s="30">
        <v>5</v>
      </c>
      <c r="AF1538" s="30">
        <v>4</v>
      </c>
      <c r="AG1538" s="30">
        <f t="shared" si="234"/>
        <v>71910</v>
      </c>
      <c r="AH1538" s="30">
        <f t="shared" si="235"/>
        <v>23970</v>
      </c>
      <c r="AI1538" s="30">
        <f t="shared" si="236"/>
        <v>11985</v>
      </c>
      <c r="AK1538" s="30">
        <f t="shared" si="237"/>
        <v>13.849532330215535</v>
      </c>
      <c r="AL1538" s="30">
        <f t="shared" si="238"/>
        <v>-27.904540162980208</v>
      </c>
      <c r="AM1538" s="30">
        <f t="shared" si="239"/>
        <v>14</v>
      </c>
      <c r="AO1538" s="30">
        <f t="shared" si="240"/>
        <v>272448</v>
      </c>
      <c r="AP1538" s="30">
        <f t="shared" si="241"/>
        <v>9408</v>
      </c>
      <c r="AQ1538" s="30">
        <f t="shared" si="242"/>
        <v>4298</v>
      </c>
    </row>
    <row r="1539" spans="29:43" x14ac:dyDescent="0.15">
      <c r="AC1539" s="30">
        <v>28</v>
      </c>
      <c r="AD1539" s="30">
        <v>28</v>
      </c>
      <c r="AE1539" s="30">
        <v>5</v>
      </c>
      <c r="AF1539" s="30">
        <v>5</v>
      </c>
      <c r="AG1539" s="30">
        <f t="shared" si="234"/>
        <v>72060</v>
      </c>
      <c r="AH1539" s="30">
        <f t="shared" si="235"/>
        <v>24020</v>
      </c>
      <c r="AI1539" s="30">
        <f t="shared" si="236"/>
        <v>12010</v>
      </c>
      <c r="AK1539" s="30">
        <f t="shared" si="237"/>
        <v>13.814420444174019</v>
      </c>
      <c r="AL1539" s="30">
        <f t="shared" si="238"/>
        <v>-27.694081475787854</v>
      </c>
      <c r="AM1539" s="30">
        <f t="shared" si="239"/>
        <v>14</v>
      </c>
      <c r="AO1539" s="30">
        <f t="shared" si="240"/>
        <v>272448</v>
      </c>
      <c r="AP1539" s="30">
        <f t="shared" si="241"/>
        <v>9408</v>
      </c>
      <c r="AQ1539" s="30">
        <f t="shared" si="242"/>
        <v>4298</v>
      </c>
    </row>
    <row r="1540" spans="29:43" x14ac:dyDescent="0.15">
      <c r="AC1540" s="30">
        <v>28</v>
      </c>
      <c r="AD1540" s="30">
        <v>28</v>
      </c>
      <c r="AE1540" s="30">
        <v>5</v>
      </c>
      <c r="AF1540" s="30">
        <v>6</v>
      </c>
      <c r="AG1540" s="30">
        <f t="shared" si="234"/>
        <v>72210</v>
      </c>
      <c r="AH1540" s="30">
        <f t="shared" si="235"/>
        <v>24070</v>
      </c>
      <c r="AI1540" s="30">
        <f t="shared" si="236"/>
        <v>12035</v>
      </c>
      <c r="AK1540" s="30">
        <f t="shared" si="237"/>
        <v>13.779486142019017</v>
      </c>
      <c r="AL1540" s="30">
        <f t="shared" si="238"/>
        <v>-27.487628473543968</v>
      </c>
      <c r="AM1540" s="30">
        <f t="shared" si="239"/>
        <v>14</v>
      </c>
      <c r="AO1540" s="30">
        <f t="shared" si="240"/>
        <v>272448</v>
      </c>
      <c r="AP1540" s="30">
        <f t="shared" si="241"/>
        <v>9408</v>
      </c>
      <c r="AQ1540" s="30">
        <f t="shared" si="242"/>
        <v>4298</v>
      </c>
    </row>
    <row r="1541" spans="29:43" x14ac:dyDescent="0.15">
      <c r="AC1541" s="30">
        <v>28</v>
      </c>
      <c r="AD1541" s="30">
        <v>28</v>
      </c>
      <c r="AE1541" s="30">
        <v>5</v>
      </c>
      <c r="AF1541" s="30">
        <v>7</v>
      </c>
      <c r="AG1541" s="30">
        <f t="shared" si="234"/>
        <v>72360</v>
      </c>
      <c r="AH1541" s="30">
        <f t="shared" si="235"/>
        <v>24120</v>
      </c>
      <c r="AI1541" s="30">
        <f t="shared" si="236"/>
        <v>12060</v>
      </c>
      <c r="AK1541" s="30">
        <f t="shared" si="237"/>
        <v>13.74472807991121</v>
      </c>
      <c r="AL1541" s="30">
        <f t="shared" si="238"/>
        <v>-27.285067873303166</v>
      </c>
      <c r="AM1541" s="30">
        <f t="shared" si="239"/>
        <v>14</v>
      </c>
      <c r="AO1541" s="30">
        <f t="shared" si="240"/>
        <v>272448</v>
      </c>
      <c r="AP1541" s="30">
        <f t="shared" si="241"/>
        <v>9408</v>
      </c>
      <c r="AQ1541" s="30">
        <f t="shared" si="242"/>
        <v>4298</v>
      </c>
    </row>
    <row r="1542" spans="29:43" x14ac:dyDescent="0.15">
      <c r="AC1542" s="30">
        <v>28</v>
      </c>
      <c r="AD1542" s="30">
        <v>28</v>
      </c>
      <c r="AE1542" s="30">
        <v>5</v>
      </c>
      <c r="AF1542" s="30">
        <v>8</v>
      </c>
      <c r="AG1542" s="30">
        <f t="shared" ref="AG1542:AG1605" si="243">1020+180*AC1542+7050+AE1542*(AD1542*420-120)+AE1542*AF1542*30</f>
        <v>72510</v>
      </c>
      <c r="AH1542" s="30">
        <f t="shared" ref="AH1542:AH1605" si="244">340+60*AC1542+2350+AE1542*(AD1542*140-40)+AE1542*AF1542*10</f>
        <v>24170</v>
      </c>
      <c r="AI1542" s="30">
        <f t="shared" ref="AI1542:AI1605" si="245">170+30*AC1542+1175+AE1542*(AD1542*70-20)+AE1542*AF1542*5</f>
        <v>12085</v>
      </c>
      <c r="AK1542" s="30">
        <f t="shared" ref="AK1542:AK1605" si="246">VLOOKUP(IF(MOD(AC1542,2)=0,AC1542/2,(AC1542+1)/2),B:F,5,FALSE)/(AH1542-VLOOKUP(IF(MOD(AC1542,2)=0,AC1542/2,(AC1542+1)/2),B:F,4,FALSE))</f>
        <v>13.710144927536232</v>
      </c>
      <c r="AL1542" s="30">
        <f t="shared" ref="AL1542:AL1605" si="247">AG1542/(VLOOKUP(IF(MOD(AC1542,2)=0,AC1542/2,(AC1542+1)/2),B:F,3,FALSE)-AI1542)</f>
        <v>-27.08629062383265</v>
      </c>
      <c r="AM1542" s="30">
        <f t="shared" ref="AM1542:AM1605" si="248">IF(MOD(AC1542,2)=0,AC1542/2,(AC1542+1)/2)</f>
        <v>14</v>
      </c>
      <c r="AO1542" s="30">
        <f t="shared" ref="AO1542:AO1605" si="249">VLOOKUP(IF(MOD(AC1542,2)=0,AC1542/2,(AC1542+1)/2),B:F,5,FALSE)</f>
        <v>272448</v>
      </c>
      <c r="AP1542" s="30">
        <f t="shared" ref="AP1542:AP1605" si="250">VLOOKUP(IF(MOD(AC1542,2)=0,AC1542/2,(AC1542+1)/2),B:E,3,FALSE)</f>
        <v>9408</v>
      </c>
      <c r="AQ1542" s="30">
        <f t="shared" ref="AQ1542:AQ1605" si="251">VLOOKUP(IF(MOD(AC1542,2)=0,AC1542/2,(AC1542+1)/2),B:F,4,FALSE)</f>
        <v>4298</v>
      </c>
    </row>
    <row r="1543" spans="29:43" x14ac:dyDescent="0.15">
      <c r="AC1543" s="30">
        <v>28</v>
      </c>
      <c r="AD1543" s="30">
        <v>28</v>
      </c>
      <c r="AE1543" s="30">
        <v>5</v>
      </c>
      <c r="AF1543" s="30">
        <v>9</v>
      </c>
      <c r="AG1543" s="30">
        <f t="shared" si="243"/>
        <v>72660</v>
      </c>
      <c r="AH1543" s="30">
        <f t="shared" si="244"/>
        <v>24220</v>
      </c>
      <c r="AI1543" s="30">
        <f t="shared" si="245"/>
        <v>12110</v>
      </c>
      <c r="AK1543" s="30">
        <f t="shared" si="246"/>
        <v>13.675735367934946</v>
      </c>
      <c r="AL1543" s="30">
        <f t="shared" si="247"/>
        <v>-26.891191709844559</v>
      </c>
      <c r="AM1543" s="30">
        <f t="shared" si="248"/>
        <v>14</v>
      </c>
      <c r="AO1543" s="30">
        <f t="shared" si="249"/>
        <v>272448</v>
      </c>
      <c r="AP1543" s="30">
        <f t="shared" si="250"/>
        <v>9408</v>
      </c>
      <c r="AQ1543" s="30">
        <f t="shared" si="251"/>
        <v>4298</v>
      </c>
    </row>
    <row r="1544" spans="29:43" x14ac:dyDescent="0.15">
      <c r="AC1544" s="30">
        <v>28</v>
      </c>
      <c r="AD1544" s="30">
        <v>28</v>
      </c>
      <c r="AE1544" s="30">
        <v>5</v>
      </c>
      <c r="AF1544" s="30">
        <v>10</v>
      </c>
      <c r="AG1544" s="30">
        <f t="shared" si="243"/>
        <v>72810</v>
      </c>
      <c r="AH1544" s="30">
        <f t="shared" si="244"/>
        <v>24270</v>
      </c>
      <c r="AI1544" s="30">
        <f t="shared" si="245"/>
        <v>12135</v>
      </c>
      <c r="AK1544" s="30">
        <f t="shared" si="246"/>
        <v>13.641498097336271</v>
      </c>
      <c r="AL1544" s="30">
        <f t="shared" si="247"/>
        <v>-26.699669966996698</v>
      </c>
      <c r="AM1544" s="30">
        <f t="shared" si="248"/>
        <v>14</v>
      </c>
      <c r="AO1544" s="30">
        <f t="shared" si="249"/>
        <v>272448</v>
      </c>
      <c r="AP1544" s="30">
        <f t="shared" si="250"/>
        <v>9408</v>
      </c>
      <c r="AQ1544" s="30">
        <f t="shared" si="251"/>
        <v>4298</v>
      </c>
    </row>
    <row r="1545" spans="29:43" x14ac:dyDescent="0.15">
      <c r="AC1545" s="30">
        <v>29</v>
      </c>
      <c r="AD1545" s="30">
        <v>29</v>
      </c>
      <c r="AE1545" s="30">
        <v>1</v>
      </c>
      <c r="AF1545" s="30">
        <v>0</v>
      </c>
      <c r="AG1545" s="30">
        <f t="shared" si="243"/>
        <v>25350</v>
      </c>
      <c r="AH1545" s="30">
        <f t="shared" si="244"/>
        <v>8450</v>
      </c>
      <c r="AI1545" s="30">
        <f t="shared" si="245"/>
        <v>4225</v>
      </c>
      <c r="AK1545" s="30">
        <f t="shared" si="246"/>
        <v>81.077881619937699</v>
      </c>
      <c r="AL1545" s="30">
        <f t="shared" si="247"/>
        <v>4.3370402053036781</v>
      </c>
      <c r="AM1545" s="30">
        <f t="shared" si="248"/>
        <v>15</v>
      </c>
      <c r="AO1545" s="30">
        <f t="shared" si="249"/>
        <v>312312</v>
      </c>
      <c r="AP1545" s="30">
        <f t="shared" si="250"/>
        <v>10070</v>
      </c>
      <c r="AQ1545" s="30">
        <f t="shared" si="251"/>
        <v>4598</v>
      </c>
    </row>
    <row r="1546" spans="29:43" x14ac:dyDescent="0.15">
      <c r="AC1546" s="30">
        <v>29</v>
      </c>
      <c r="AD1546" s="30">
        <v>29</v>
      </c>
      <c r="AE1546" s="30">
        <v>1</v>
      </c>
      <c r="AF1546" s="30">
        <v>1</v>
      </c>
      <c r="AG1546" s="30">
        <f t="shared" si="243"/>
        <v>25380</v>
      </c>
      <c r="AH1546" s="30">
        <f t="shared" si="244"/>
        <v>8460</v>
      </c>
      <c r="AI1546" s="30">
        <f t="shared" si="245"/>
        <v>4230</v>
      </c>
      <c r="AK1546" s="30">
        <f t="shared" si="246"/>
        <v>80.867944070429829</v>
      </c>
      <c r="AL1546" s="30">
        <f t="shared" si="247"/>
        <v>4.345890410958904</v>
      </c>
      <c r="AM1546" s="30">
        <f t="shared" si="248"/>
        <v>15</v>
      </c>
      <c r="AO1546" s="30">
        <f t="shared" si="249"/>
        <v>312312</v>
      </c>
      <c r="AP1546" s="30">
        <f t="shared" si="250"/>
        <v>10070</v>
      </c>
      <c r="AQ1546" s="30">
        <f t="shared" si="251"/>
        <v>4598</v>
      </c>
    </row>
    <row r="1547" spans="29:43" x14ac:dyDescent="0.15">
      <c r="AC1547" s="30">
        <v>29</v>
      </c>
      <c r="AD1547" s="30">
        <v>29</v>
      </c>
      <c r="AE1547" s="30">
        <v>1</v>
      </c>
      <c r="AF1547" s="30">
        <v>2</v>
      </c>
      <c r="AG1547" s="30">
        <f t="shared" si="243"/>
        <v>25410</v>
      </c>
      <c r="AH1547" s="30">
        <f t="shared" si="244"/>
        <v>8470</v>
      </c>
      <c r="AI1547" s="30">
        <f t="shared" si="245"/>
        <v>4235</v>
      </c>
      <c r="AK1547" s="30">
        <f t="shared" si="246"/>
        <v>80.659090909090907</v>
      </c>
      <c r="AL1547" s="30">
        <f t="shared" si="247"/>
        <v>4.3547557840616964</v>
      </c>
      <c r="AM1547" s="30">
        <f t="shared" si="248"/>
        <v>15</v>
      </c>
      <c r="AO1547" s="30">
        <f t="shared" si="249"/>
        <v>312312</v>
      </c>
      <c r="AP1547" s="30">
        <f t="shared" si="250"/>
        <v>10070</v>
      </c>
      <c r="AQ1547" s="30">
        <f t="shared" si="251"/>
        <v>4598</v>
      </c>
    </row>
    <row r="1548" spans="29:43" x14ac:dyDescent="0.15">
      <c r="AC1548" s="30">
        <v>29</v>
      </c>
      <c r="AD1548" s="30">
        <v>29</v>
      </c>
      <c r="AE1548" s="30">
        <v>1</v>
      </c>
      <c r="AF1548" s="30">
        <v>3</v>
      </c>
      <c r="AG1548" s="30">
        <f t="shared" si="243"/>
        <v>25440</v>
      </c>
      <c r="AH1548" s="30">
        <f t="shared" si="244"/>
        <v>8480</v>
      </c>
      <c r="AI1548" s="30">
        <f t="shared" si="245"/>
        <v>4240</v>
      </c>
      <c r="AK1548" s="30">
        <f t="shared" si="246"/>
        <v>80.451313755795979</v>
      </c>
      <c r="AL1548" s="30">
        <f t="shared" si="247"/>
        <v>4.3636363636363633</v>
      </c>
      <c r="AM1548" s="30">
        <f t="shared" si="248"/>
        <v>15</v>
      </c>
      <c r="AO1548" s="30">
        <f t="shared" si="249"/>
        <v>312312</v>
      </c>
      <c r="AP1548" s="30">
        <f t="shared" si="250"/>
        <v>10070</v>
      </c>
      <c r="AQ1548" s="30">
        <f t="shared" si="251"/>
        <v>4598</v>
      </c>
    </row>
    <row r="1549" spans="29:43" x14ac:dyDescent="0.15">
      <c r="AC1549" s="30">
        <v>29</v>
      </c>
      <c r="AD1549" s="30">
        <v>29</v>
      </c>
      <c r="AE1549" s="30">
        <v>1</v>
      </c>
      <c r="AF1549" s="30">
        <v>4</v>
      </c>
      <c r="AG1549" s="30">
        <f t="shared" si="243"/>
        <v>25470</v>
      </c>
      <c r="AH1549" s="30">
        <f t="shared" si="244"/>
        <v>8490</v>
      </c>
      <c r="AI1549" s="30">
        <f t="shared" si="245"/>
        <v>4245</v>
      </c>
      <c r="AK1549" s="30">
        <f t="shared" si="246"/>
        <v>80.244604316546756</v>
      </c>
      <c r="AL1549" s="30">
        <f t="shared" si="247"/>
        <v>4.3725321888412019</v>
      </c>
      <c r="AM1549" s="30">
        <f t="shared" si="248"/>
        <v>15</v>
      </c>
      <c r="AO1549" s="30">
        <f t="shared" si="249"/>
        <v>312312</v>
      </c>
      <c r="AP1549" s="30">
        <f t="shared" si="250"/>
        <v>10070</v>
      </c>
      <c r="AQ1549" s="30">
        <f t="shared" si="251"/>
        <v>4598</v>
      </c>
    </row>
    <row r="1550" spans="29:43" x14ac:dyDescent="0.15">
      <c r="AC1550" s="30">
        <v>29</v>
      </c>
      <c r="AD1550" s="30">
        <v>29</v>
      </c>
      <c r="AE1550" s="30">
        <v>1</v>
      </c>
      <c r="AF1550" s="30">
        <v>5</v>
      </c>
      <c r="AG1550" s="30">
        <f t="shared" si="243"/>
        <v>25500</v>
      </c>
      <c r="AH1550" s="30">
        <f t="shared" si="244"/>
        <v>8500</v>
      </c>
      <c r="AI1550" s="30">
        <f t="shared" si="245"/>
        <v>4250</v>
      </c>
      <c r="AK1550" s="30">
        <f t="shared" si="246"/>
        <v>80.038954382368019</v>
      </c>
      <c r="AL1550" s="30">
        <f t="shared" si="247"/>
        <v>4.3814432989690726</v>
      </c>
      <c r="AM1550" s="30">
        <f t="shared" si="248"/>
        <v>15</v>
      </c>
      <c r="AO1550" s="30">
        <f t="shared" si="249"/>
        <v>312312</v>
      </c>
      <c r="AP1550" s="30">
        <f t="shared" si="250"/>
        <v>10070</v>
      </c>
      <c r="AQ1550" s="30">
        <f t="shared" si="251"/>
        <v>4598</v>
      </c>
    </row>
    <row r="1551" spans="29:43" x14ac:dyDescent="0.15">
      <c r="AC1551" s="30">
        <v>29</v>
      </c>
      <c r="AD1551" s="30">
        <v>29</v>
      </c>
      <c r="AE1551" s="30">
        <v>1</v>
      </c>
      <c r="AF1551" s="30">
        <v>6</v>
      </c>
      <c r="AG1551" s="30">
        <f t="shared" si="243"/>
        <v>25530</v>
      </c>
      <c r="AH1551" s="30">
        <f t="shared" si="244"/>
        <v>8510</v>
      </c>
      <c r="AI1551" s="30">
        <f t="shared" si="245"/>
        <v>4255</v>
      </c>
      <c r="AK1551" s="30">
        <f t="shared" si="246"/>
        <v>79.834355828220865</v>
      </c>
      <c r="AL1551" s="30">
        <f t="shared" si="247"/>
        <v>4.3903697334479794</v>
      </c>
      <c r="AM1551" s="30">
        <f t="shared" si="248"/>
        <v>15</v>
      </c>
      <c r="AO1551" s="30">
        <f t="shared" si="249"/>
        <v>312312</v>
      </c>
      <c r="AP1551" s="30">
        <f t="shared" si="250"/>
        <v>10070</v>
      </c>
      <c r="AQ1551" s="30">
        <f t="shared" si="251"/>
        <v>4598</v>
      </c>
    </row>
    <row r="1552" spans="29:43" x14ac:dyDescent="0.15">
      <c r="AC1552" s="30">
        <v>29</v>
      </c>
      <c r="AD1552" s="30">
        <v>29</v>
      </c>
      <c r="AE1552" s="30">
        <v>1</v>
      </c>
      <c r="AF1552" s="30">
        <v>7</v>
      </c>
      <c r="AG1552" s="30">
        <f t="shared" si="243"/>
        <v>25560</v>
      </c>
      <c r="AH1552" s="30">
        <f t="shared" si="244"/>
        <v>8520</v>
      </c>
      <c r="AI1552" s="30">
        <f t="shared" si="245"/>
        <v>4260</v>
      </c>
      <c r="AK1552" s="30">
        <f t="shared" si="246"/>
        <v>79.630800611932685</v>
      </c>
      <c r="AL1552" s="30">
        <f t="shared" si="247"/>
        <v>4.3993115318416525</v>
      </c>
      <c r="AM1552" s="30">
        <f t="shared" si="248"/>
        <v>15</v>
      </c>
      <c r="AO1552" s="30">
        <f t="shared" si="249"/>
        <v>312312</v>
      </c>
      <c r="AP1552" s="30">
        <f t="shared" si="250"/>
        <v>10070</v>
      </c>
      <c r="AQ1552" s="30">
        <f t="shared" si="251"/>
        <v>4598</v>
      </c>
    </row>
    <row r="1553" spans="29:43" x14ac:dyDescent="0.15">
      <c r="AC1553" s="30">
        <v>29</v>
      </c>
      <c r="AD1553" s="30">
        <v>29</v>
      </c>
      <c r="AE1553" s="30">
        <v>1</v>
      </c>
      <c r="AF1553" s="30">
        <v>8</v>
      </c>
      <c r="AG1553" s="30">
        <f t="shared" si="243"/>
        <v>25590</v>
      </c>
      <c r="AH1553" s="30">
        <f t="shared" si="244"/>
        <v>8530</v>
      </c>
      <c r="AI1553" s="30">
        <f t="shared" si="245"/>
        <v>4265</v>
      </c>
      <c r="AK1553" s="30">
        <f t="shared" si="246"/>
        <v>79.428280773143442</v>
      </c>
      <c r="AL1553" s="30">
        <f t="shared" si="247"/>
        <v>4.4082687338501296</v>
      </c>
      <c r="AM1553" s="30">
        <f t="shared" si="248"/>
        <v>15</v>
      </c>
      <c r="AO1553" s="30">
        <f t="shared" si="249"/>
        <v>312312</v>
      </c>
      <c r="AP1553" s="30">
        <f t="shared" si="250"/>
        <v>10070</v>
      </c>
      <c r="AQ1553" s="30">
        <f t="shared" si="251"/>
        <v>4598</v>
      </c>
    </row>
    <row r="1554" spans="29:43" x14ac:dyDescent="0.15">
      <c r="AC1554" s="30">
        <v>29</v>
      </c>
      <c r="AD1554" s="30">
        <v>29</v>
      </c>
      <c r="AE1554" s="30">
        <v>1</v>
      </c>
      <c r="AF1554" s="30">
        <v>9</v>
      </c>
      <c r="AG1554" s="30">
        <f t="shared" si="243"/>
        <v>25620</v>
      </c>
      <c r="AH1554" s="30">
        <f t="shared" si="244"/>
        <v>8540</v>
      </c>
      <c r="AI1554" s="30">
        <f t="shared" si="245"/>
        <v>4270</v>
      </c>
      <c r="AK1554" s="30">
        <f t="shared" si="246"/>
        <v>79.226788432267881</v>
      </c>
      <c r="AL1554" s="30">
        <f t="shared" si="247"/>
        <v>4.4172413793103447</v>
      </c>
      <c r="AM1554" s="30">
        <f t="shared" si="248"/>
        <v>15</v>
      </c>
      <c r="AO1554" s="30">
        <f t="shared" si="249"/>
        <v>312312</v>
      </c>
      <c r="AP1554" s="30">
        <f t="shared" si="250"/>
        <v>10070</v>
      </c>
      <c r="AQ1554" s="30">
        <f t="shared" si="251"/>
        <v>4598</v>
      </c>
    </row>
    <row r="1555" spans="29:43" x14ac:dyDescent="0.15">
      <c r="AC1555" s="30">
        <v>29</v>
      </c>
      <c r="AD1555" s="30">
        <v>29</v>
      </c>
      <c r="AE1555" s="30">
        <v>1</v>
      </c>
      <c r="AF1555" s="30">
        <v>10</v>
      </c>
      <c r="AG1555" s="30">
        <f t="shared" si="243"/>
        <v>25650</v>
      </c>
      <c r="AH1555" s="30">
        <f t="shared" si="244"/>
        <v>8550</v>
      </c>
      <c r="AI1555" s="30">
        <f t="shared" si="245"/>
        <v>4275</v>
      </c>
      <c r="AK1555" s="30">
        <f t="shared" si="246"/>
        <v>79.026315789473685</v>
      </c>
      <c r="AL1555" s="30">
        <f t="shared" si="247"/>
        <v>4.4262295081967213</v>
      </c>
      <c r="AM1555" s="30">
        <f t="shared" si="248"/>
        <v>15</v>
      </c>
      <c r="AO1555" s="30">
        <f t="shared" si="249"/>
        <v>312312</v>
      </c>
      <c r="AP1555" s="30">
        <f t="shared" si="250"/>
        <v>10070</v>
      </c>
      <c r="AQ1555" s="30">
        <f t="shared" si="251"/>
        <v>4598</v>
      </c>
    </row>
    <row r="1556" spans="29:43" x14ac:dyDescent="0.15">
      <c r="AC1556" s="30">
        <v>29</v>
      </c>
      <c r="AD1556" s="30">
        <v>29</v>
      </c>
      <c r="AE1556" s="30">
        <v>2</v>
      </c>
      <c r="AF1556" s="30">
        <v>0</v>
      </c>
      <c r="AG1556" s="30">
        <f t="shared" si="243"/>
        <v>37410</v>
      </c>
      <c r="AH1556" s="30">
        <f t="shared" si="244"/>
        <v>12470</v>
      </c>
      <c r="AI1556" s="30">
        <f t="shared" si="245"/>
        <v>6235</v>
      </c>
      <c r="AK1556" s="30">
        <f t="shared" si="246"/>
        <v>39.673780487804876</v>
      </c>
      <c r="AL1556" s="30">
        <f t="shared" si="247"/>
        <v>9.7548891786179919</v>
      </c>
      <c r="AM1556" s="30">
        <f t="shared" si="248"/>
        <v>15</v>
      </c>
      <c r="AO1556" s="30">
        <f t="shared" si="249"/>
        <v>312312</v>
      </c>
      <c r="AP1556" s="30">
        <f t="shared" si="250"/>
        <v>10070</v>
      </c>
      <c r="AQ1556" s="30">
        <f t="shared" si="251"/>
        <v>4598</v>
      </c>
    </row>
    <row r="1557" spans="29:43" x14ac:dyDescent="0.15">
      <c r="AC1557" s="30">
        <v>29</v>
      </c>
      <c r="AD1557" s="30">
        <v>29</v>
      </c>
      <c r="AE1557" s="30">
        <v>2</v>
      </c>
      <c r="AF1557" s="30">
        <v>1</v>
      </c>
      <c r="AG1557" s="30">
        <f t="shared" si="243"/>
        <v>37470</v>
      </c>
      <c r="AH1557" s="30">
        <f t="shared" si="244"/>
        <v>12490</v>
      </c>
      <c r="AI1557" s="30">
        <f t="shared" si="245"/>
        <v>6245</v>
      </c>
      <c r="AK1557" s="30">
        <f t="shared" si="246"/>
        <v>39.573238722757225</v>
      </c>
      <c r="AL1557" s="30">
        <f t="shared" si="247"/>
        <v>9.7960784313725497</v>
      </c>
      <c r="AM1557" s="30">
        <f t="shared" si="248"/>
        <v>15</v>
      </c>
      <c r="AO1557" s="30">
        <f t="shared" si="249"/>
        <v>312312</v>
      </c>
      <c r="AP1557" s="30">
        <f t="shared" si="250"/>
        <v>10070</v>
      </c>
      <c r="AQ1557" s="30">
        <f t="shared" si="251"/>
        <v>4598</v>
      </c>
    </row>
    <row r="1558" spans="29:43" x14ac:dyDescent="0.15">
      <c r="AC1558" s="30">
        <v>29</v>
      </c>
      <c r="AD1558" s="30">
        <v>29</v>
      </c>
      <c r="AE1558" s="30">
        <v>2</v>
      </c>
      <c r="AF1558" s="30">
        <v>2</v>
      </c>
      <c r="AG1558" s="30">
        <f t="shared" si="243"/>
        <v>37530</v>
      </c>
      <c r="AH1558" s="30">
        <f t="shared" si="244"/>
        <v>12510</v>
      </c>
      <c r="AI1558" s="30">
        <f t="shared" si="245"/>
        <v>6255</v>
      </c>
      <c r="AK1558" s="30">
        <f t="shared" si="246"/>
        <v>39.473205257836199</v>
      </c>
      <c r="AL1558" s="30">
        <f t="shared" si="247"/>
        <v>9.8374836173001317</v>
      </c>
      <c r="AM1558" s="30">
        <f t="shared" si="248"/>
        <v>15</v>
      </c>
      <c r="AO1558" s="30">
        <f t="shared" si="249"/>
        <v>312312</v>
      </c>
      <c r="AP1558" s="30">
        <f t="shared" si="250"/>
        <v>10070</v>
      </c>
      <c r="AQ1558" s="30">
        <f t="shared" si="251"/>
        <v>4598</v>
      </c>
    </row>
    <row r="1559" spans="29:43" x14ac:dyDescent="0.15">
      <c r="AC1559" s="30">
        <v>29</v>
      </c>
      <c r="AD1559" s="30">
        <v>29</v>
      </c>
      <c r="AE1559" s="30">
        <v>2</v>
      </c>
      <c r="AF1559" s="30">
        <v>3</v>
      </c>
      <c r="AG1559" s="30">
        <f t="shared" si="243"/>
        <v>37590</v>
      </c>
      <c r="AH1559" s="30">
        <f t="shared" si="244"/>
        <v>12530</v>
      </c>
      <c r="AI1559" s="30">
        <f t="shared" si="245"/>
        <v>6265</v>
      </c>
      <c r="AK1559" s="30">
        <f t="shared" si="246"/>
        <v>39.373676248108929</v>
      </c>
      <c r="AL1559" s="30">
        <f t="shared" si="247"/>
        <v>9.8791064388961889</v>
      </c>
      <c r="AM1559" s="30">
        <f t="shared" si="248"/>
        <v>15</v>
      </c>
      <c r="AO1559" s="30">
        <f t="shared" si="249"/>
        <v>312312</v>
      </c>
      <c r="AP1559" s="30">
        <f t="shared" si="250"/>
        <v>10070</v>
      </c>
      <c r="AQ1559" s="30">
        <f t="shared" si="251"/>
        <v>4598</v>
      </c>
    </row>
    <row r="1560" spans="29:43" x14ac:dyDescent="0.15">
      <c r="AC1560" s="30">
        <v>29</v>
      </c>
      <c r="AD1560" s="30">
        <v>29</v>
      </c>
      <c r="AE1560" s="30">
        <v>2</v>
      </c>
      <c r="AF1560" s="30">
        <v>4</v>
      </c>
      <c r="AG1560" s="30">
        <f t="shared" si="243"/>
        <v>37650</v>
      </c>
      <c r="AH1560" s="30">
        <f t="shared" si="244"/>
        <v>12550</v>
      </c>
      <c r="AI1560" s="30">
        <f t="shared" si="245"/>
        <v>6275</v>
      </c>
      <c r="AK1560" s="30">
        <f t="shared" si="246"/>
        <v>39.274647887323944</v>
      </c>
      <c r="AL1560" s="30">
        <f t="shared" si="247"/>
        <v>9.920948616600791</v>
      </c>
      <c r="AM1560" s="30">
        <f t="shared" si="248"/>
        <v>15</v>
      </c>
      <c r="AO1560" s="30">
        <f t="shared" si="249"/>
        <v>312312</v>
      </c>
      <c r="AP1560" s="30">
        <f t="shared" si="250"/>
        <v>10070</v>
      </c>
      <c r="AQ1560" s="30">
        <f t="shared" si="251"/>
        <v>4598</v>
      </c>
    </row>
    <row r="1561" spans="29:43" x14ac:dyDescent="0.15">
      <c r="AC1561" s="30">
        <v>29</v>
      </c>
      <c r="AD1561" s="30">
        <v>29</v>
      </c>
      <c r="AE1561" s="30">
        <v>2</v>
      </c>
      <c r="AF1561" s="30">
        <v>5</v>
      </c>
      <c r="AG1561" s="30">
        <f t="shared" si="243"/>
        <v>37710</v>
      </c>
      <c r="AH1561" s="30">
        <f t="shared" si="244"/>
        <v>12570</v>
      </c>
      <c r="AI1561" s="30">
        <f t="shared" si="245"/>
        <v>6285</v>
      </c>
      <c r="AK1561" s="30">
        <f t="shared" si="246"/>
        <v>39.176116407425994</v>
      </c>
      <c r="AL1561" s="30">
        <f t="shared" si="247"/>
        <v>9.9630118890356663</v>
      </c>
      <c r="AM1561" s="30">
        <f t="shared" si="248"/>
        <v>15</v>
      </c>
      <c r="AO1561" s="30">
        <f t="shared" si="249"/>
        <v>312312</v>
      </c>
      <c r="AP1561" s="30">
        <f t="shared" si="250"/>
        <v>10070</v>
      </c>
      <c r="AQ1561" s="30">
        <f t="shared" si="251"/>
        <v>4598</v>
      </c>
    </row>
    <row r="1562" spans="29:43" x14ac:dyDescent="0.15">
      <c r="AC1562" s="30">
        <v>29</v>
      </c>
      <c r="AD1562" s="30">
        <v>29</v>
      </c>
      <c r="AE1562" s="30">
        <v>2</v>
      </c>
      <c r="AF1562" s="30">
        <v>6</v>
      </c>
      <c r="AG1562" s="30">
        <f t="shared" si="243"/>
        <v>37770</v>
      </c>
      <c r="AH1562" s="30">
        <f t="shared" si="244"/>
        <v>12590</v>
      </c>
      <c r="AI1562" s="30">
        <f t="shared" si="245"/>
        <v>6295</v>
      </c>
      <c r="AK1562" s="30">
        <f t="shared" si="246"/>
        <v>39.078078078078079</v>
      </c>
      <c r="AL1562" s="30">
        <f t="shared" si="247"/>
        <v>10.005298013245033</v>
      </c>
      <c r="AM1562" s="30">
        <f t="shared" si="248"/>
        <v>15</v>
      </c>
      <c r="AO1562" s="30">
        <f t="shared" si="249"/>
        <v>312312</v>
      </c>
      <c r="AP1562" s="30">
        <f t="shared" si="250"/>
        <v>10070</v>
      </c>
      <c r="AQ1562" s="30">
        <f t="shared" si="251"/>
        <v>4598</v>
      </c>
    </row>
    <row r="1563" spans="29:43" x14ac:dyDescent="0.15">
      <c r="AC1563" s="30">
        <v>29</v>
      </c>
      <c r="AD1563" s="30">
        <v>29</v>
      </c>
      <c r="AE1563" s="30">
        <v>2</v>
      </c>
      <c r="AF1563" s="30">
        <v>7</v>
      </c>
      <c r="AG1563" s="30">
        <f t="shared" si="243"/>
        <v>37830</v>
      </c>
      <c r="AH1563" s="30">
        <f t="shared" si="244"/>
        <v>12610</v>
      </c>
      <c r="AI1563" s="30">
        <f t="shared" si="245"/>
        <v>6305</v>
      </c>
      <c r="AK1563" s="30">
        <f t="shared" si="246"/>
        <v>38.980529206190717</v>
      </c>
      <c r="AL1563" s="30">
        <f t="shared" si="247"/>
        <v>10.047808764940239</v>
      </c>
      <c r="AM1563" s="30">
        <f t="shared" si="248"/>
        <v>15</v>
      </c>
      <c r="AO1563" s="30">
        <f t="shared" si="249"/>
        <v>312312</v>
      </c>
      <c r="AP1563" s="30">
        <f t="shared" si="250"/>
        <v>10070</v>
      </c>
      <c r="AQ1563" s="30">
        <f t="shared" si="251"/>
        <v>4598</v>
      </c>
    </row>
    <row r="1564" spans="29:43" x14ac:dyDescent="0.15">
      <c r="AC1564" s="30">
        <v>29</v>
      </c>
      <c r="AD1564" s="30">
        <v>29</v>
      </c>
      <c r="AE1564" s="30">
        <v>2</v>
      </c>
      <c r="AF1564" s="30">
        <v>8</v>
      </c>
      <c r="AG1564" s="30">
        <f t="shared" si="243"/>
        <v>37890</v>
      </c>
      <c r="AH1564" s="30">
        <f t="shared" si="244"/>
        <v>12630</v>
      </c>
      <c r="AI1564" s="30">
        <f t="shared" si="245"/>
        <v>6315</v>
      </c>
      <c r="AK1564" s="30">
        <f t="shared" si="246"/>
        <v>38.883466135458164</v>
      </c>
      <c r="AL1564" s="30">
        <f t="shared" si="247"/>
        <v>10.090545938748335</v>
      </c>
      <c r="AM1564" s="30">
        <f t="shared" si="248"/>
        <v>15</v>
      </c>
      <c r="AO1564" s="30">
        <f t="shared" si="249"/>
        <v>312312</v>
      </c>
      <c r="AP1564" s="30">
        <f t="shared" si="250"/>
        <v>10070</v>
      </c>
      <c r="AQ1564" s="30">
        <f t="shared" si="251"/>
        <v>4598</v>
      </c>
    </row>
    <row r="1565" spans="29:43" x14ac:dyDescent="0.15">
      <c r="AC1565" s="30">
        <v>29</v>
      </c>
      <c r="AD1565" s="30">
        <v>29</v>
      </c>
      <c r="AE1565" s="30">
        <v>2</v>
      </c>
      <c r="AF1565" s="30">
        <v>9</v>
      </c>
      <c r="AG1565" s="30">
        <f t="shared" si="243"/>
        <v>37950</v>
      </c>
      <c r="AH1565" s="30">
        <f t="shared" si="244"/>
        <v>12650</v>
      </c>
      <c r="AI1565" s="30">
        <f t="shared" si="245"/>
        <v>6325</v>
      </c>
      <c r="AK1565" s="30">
        <f t="shared" si="246"/>
        <v>38.786885245901637</v>
      </c>
      <c r="AL1565" s="30">
        <f t="shared" si="247"/>
        <v>10.133511348464619</v>
      </c>
      <c r="AM1565" s="30">
        <f t="shared" si="248"/>
        <v>15</v>
      </c>
      <c r="AO1565" s="30">
        <f t="shared" si="249"/>
        <v>312312</v>
      </c>
      <c r="AP1565" s="30">
        <f t="shared" si="250"/>
        <v>10070</v>
      </c>
      <c r="AQ1565" s="30">
        <f t="shared" si="251"/>
        <v>4598</v>
      </c>
    </row>
    <row r="1566" spans="29:43" x14ac:dyDescent="0.15">
      <c r="AC1566" s="30">
        <v>29</v>
      </c>
      <c r="AD1566" s="30">
        <v>29</v>
      </c>
      <c r="AE1566" s="30">
        <v>2</v>
      </c>
      <c r="AF1566" s="30">
        <v>10</v>
      </c>
      <c r="AG1566" s="30">
        <f t="shared" si="243"/>
        <v>38010</v>
      </c>
      <c r="AH1566" s="30">
        <f t="shared" si="244"/>
        <v>12670</v>
      </c>
      <c r="AI1566" s="30">
        <f t="shared" si="245"/>
        <v>6335</v>
      </c>
      <c r="AK1566" s="30">
        <f t="shared" si="246"/>
        <v>38.69078295341923</v>
      </c>
      <c r="AL1566" s="30">
        <f t="shared" si="247"/>
        <v>10.176706827309237</v>
      </c>
      <c r="AM1566" s="30">
        <f t="shared" si="248"/>
        <v>15</v>
      </c>
      <c r="AO1566" s="30">
        <f t="shared" si="249"/>
        <v>312312</v>
      </c>
      <c r="AP1566" s="30">
        <f t="shared" si="250"/>
        <v>10070</v>
      </c>
      <c r="AQ1566" s="30">
        <f t="shared" si="251"/>
        <v>4598</v>
      </c>
    </row>
    <row r="1567" spans="29:43" x14ac:dyDescent="0.15">
      <c r="AC1567" s="30">
        <v>29</v>
      </c>
      <c r="AD1567" s="30">
        <v>29</v>
      </c>
      <c r="AE1567" s="30">
        <v>3</v>
      </c>
      <c r="AF1567" s="30">
        <v>0</v>
      </c>
      <c r="AG1567" s="30">
        <f t="shared" si="243"/>
        <v>49470</v>
      </c>
      <c r="AH1567" s="30">
        <f t="shared" si="244"/>
        <v>16490</v>
      </c>
      <c r="AI1567" s="30">
        <f t="shared" si="245"/>
        <v>8245</v>
      </c>
      <c r="AK1567" s="30">
        <f t="shared" si="246"/>
        <v>26.262361251261353</v>
      </c>
      <c r="AL1567" s="30">
        <f t="shared" si="247"/>
        <v>27.106849315068494</v>
      </c>
      <c r="AM1567" s="30">
        <f t="shared" si="248"/>
        <v>15</v>
      </c>
      <c r="AO1567" s="30">
        <f t="shared" si="249"/>
        <v>312312</v>
      </c>
      <c r="AP1567" s="30">
        <f t="shared" si="250"/>
        <v>10070</v>
      </c>
      <c r="AQ1567" s="30">
        <f t="shared" si="251"/>
        <v>4598</v>
      </c>
    </row>
    <row r="1568" spans="29:43" x14ac:dyDescent="0.15">
      <c r="AC1568" s="30">
        <v>29</v>
      </c>
      <c r="AD1568" s="30">
        <v>29</v>
      </c>
      <c r="AE1568" s="30">
        <v>3</v>
      </c>
      <c r="AF1568" s="30">
        <v>1</v>
      </c>
      <c r="AG1568" s="30">
        <f t="shared" si="243"/>
        <v>49560</v>
      </c>
      <c r="AH1568" s="30">
        <f t="shared" si="244"/>
        <v>16520</v>
      </c>
      <c r="AI1568" s="30">
        <f t="shared" si="245"/>
        <v>8260</v>
      </c>
      <c r="AK1568" s="30">
        <f t="shared" si="246"/>
        <v>26.196275792652241</v>
      </c>
      <c r="AL1568" s="30">
        <f t="shared" si="247"/>
        <v>27.381215469613259</v>
      </c>
      <c r="AM1568" s="30">
        <f t="shared" si="248"/>
        <v>15</v>
      </c>
      <c r="AO1568" s="30">
        <f t="shared" si="249"/>
        <v>312312</v>
      </c>
      <c r="AP1568" s="30">
        <f t="shared" si="250"/>
        <v>10070</v>
      </c>
      <c r="AQ1568" s="30">
        <f t="shared" si="251"/>
        <v>4598</v>
      </c>
    </row>
    <row r="1569" spans="29:43" x14ac:dyDescent="0.15">
      <c r="AC1569" s="30">
        <v>29</v>
      </c>
      <c r="AD1569" s="30">
        <v>29</v>
      </c>
      <c r="AE1569" s="30">
        <v>3</v>
      </c>
      <c r="AF1569" s="30">
        <v>2</v>
      </c>
      <c r="AG1569" s="30">
        <f t="shared" si="243"/>
        <v>49650</v>
      </c>
      <c r="AH1569" s="30">
        <f t="shared" si="244"/>
        <v>16550</v>
      </c>
      <c r="AI1569" s="30">
        <f t="shared" si="245"/>
        <v>8275</v>
      </c>
      <c r="AK1569" s="30">
        <f t="shared" si="246"/>
        <v>26.130522088353413</v>
      </c>
      <c r="AL1569" s="30">
        <f t="shared" si="247"/>
        <v>27.66016713091922</v>
      </c>
      <c r="AM1569" s="30">
        <f t="shared" si="248"/>
        <v>15</v>
      </c>
      <c r="AO1569" s="30">
        <f t="shared" si="249"/>
        <v>312312</v>
      </c>
      <c r="AP1569" s="30">
        <f t="shared" si="250"/>
        <v>10070</v>
      </c>
      <c r="AQ1569" s="30">
        <f t="shared" si="251"/>
        <v>4598</v>
      </c>
    </row>
    <row r="1570" spans="29:43" x14ac:dyDescent="0.15">
      <c r="AC1570" s="30">
        <v>29</v>
      </c>
      <c r="AD1570" s="30">
        <v>29</v>
      </c>
      <c r="AE1570" s="30">
        <v>3</v>
      </c>
      <c r="AF1570" s="30">
        <v>3</v>
      </c>
      <c r="AG1570" s="30">
        <f t="shared" si="243"/>
        <v>49740</v>
      </c>
      <c r="AH1570" s="30">
        <f t="shared" si="244"/>
        <v>16580</v>
      </c>
      <c r="AI1570" s="30">
        <f t="shared" si="245"/>
        <v>8290</v>
      </c>
      <c r="AK1570" s="30">
        <f t="shared" si="246"/>
        <v>26.065097646469706</v>
      </c>
      <c r="AL1570" s="30">
        <f t="shared" si="247"/>
        <v>27.943820224719101</v>
      </c>
      <c r="AM1570" s="30">
        <f t="shared" si="248"/>
        <v>15</v>
      </c>
      <c r="AO1570" s="30">
        <f t="shared" si="249"/>
        <v>312312</v>
      </c>
      <c r="AP1570" s="30">
        <f t="shared" si="250"/>
        <v>10070</v>
      </c>
      <c r="AQ1570" s="30">
        <f t="shared" si="251"/>
        <v>4598</v>
      </c>
    </row>
    <row r="1571" spans="29:43" x14ac:dyDescent="0.15">
      <c r="AC1571" s="30">
        <v>29</v>
      </c>
      <c r="AD1571" s="30">
        <v>29</v>
      </c>
      <c r="AE1571" s="30">
        <v>3</v>
      </c>
      <c r="AF1571" s="30">
        <v>4</v>
      </c>
      <c r="AG1571" s="30">
        <f t="shared" si="243"/>
        <v>49830</v>
      </c>
      <c r="AH1571" s="30">
        <f t="shared" si="244"/>
        <v>16610</v>
      </c>
      <c r="AI1571" s="30">
        <f t="shared" si="245"/>
        <v>8305</v>
      </c>
      <c r="AK1571" s="30">
        <f t="shared" si="246"/>
        <v>26</v>
      </c>
      <c r="AL1571" s="30">
        <f t="shared" si="247"/>
        <v>28.232294617563738</v>
      </c>
      <c r="AM1571" s="30">
        <f t="shared" si="248"/>
        <v>15</v>
      </c>
      <c r="AO1571" s="30">
        <f t="shared" si="249"/>
        <v>312312</v>
      </c>
      <c r="AP1571" s="30">
        <f t="shared" si="250"/>
        <v>10070</v>
      </c>
      <c r="AQ1571" s="30">
        <f t="shared" si="251"/>
        <v>4598</v>
      </c>
    </row>
    <row r="1572" spans="29:43" x14ac:dyDescent="0.15">
      <c r="AC1572" s="30">
        <v>29</v>
      </c>
      <c r="AD1572" s="30">
        <v>29</v>
      </c>
      <c r="AE1572" s="30">
        <v>3</v>
      </c>
      <c r="AF1572" s="30">
        <v>5</v>
      </c>
      <c r="AG1572" s="30">
        <f t="shared" si="243"/>
        <v>49920</v>
      </c>
      <c r="AH1572" s="30">
        <f t="shared" si="244"/>
        <v>16640</v>
      </c>
      <c r="AI1572" s="30">
        <f t="shared" si="245"/>
        <v>8320</v>
      </c>
      <c r="AK1572" s="30">
        <f t="shared" si="246"/>
        <v>25.935226706527153</v>
      </c>
      <c r="AL1572" s="30">
        <f t="shared" si="247"/>
        <v>28.525714285714287</v>
      </c>
      <c r="AM1572" s="30">
        <f t="shared" si="248"/>
        <v>15</v>
      </c>
      <c r="AO1572" s="30">
        <f t="shared" si="249"/>
        <v>312312</v>
      </c>
      <c r="AP1572" s="30">
        <f t="shared" si="250"/>
        <v>10070</v>
      </c>
      <c r="AQ1572" s="30">
        <f t="shared" si="251"/>
        <v>4598</v>
      </c>
    </row>
    <row r="1573" spans="29:43" x14ac:dyDescent="0.15">
      <c r="AC1573" s="30">
        <v>29</v>
      </c>
      <c r="AD1573" s="30">
        <v>29</v>
      </c>
      <c r="AE1573" s="30">
        <v>3</v>
      </c>
      <c r="AF1573" s="30">
        <v>6</v>
      </c>
      <c r="AG1573" s="30">
        <f t="shared" si="243"/>
        <v>50010</v>
      </c>
      <c r="AH1573" s="30">
        <f t="shared" si="244"/>
        <v>16670</v>
      </c>
      <c r="AI1573" s="30">
        <f t="shared" si="245"/>
        <v>8335</v>
      </c>
      <c r="AK1573" s="30">
        <f t="shared" si="246"/>
        <v>25.870775347912524</v>
      </c>
      <c r="AL1573" s="30">
        <f t="shared" si="247"/>
        <v>28.824207492795388</v>
      </c>
      <c r="AM1573" s="30">
        <f t="shared" si="248"/>
        <v>15</v>
      </c>
      <c r="AO1573" s="30">
        <f t="shared" si="249"/>
        <v>312312</v>
      </c>
      <c r="AP1573" s="30">
        <f t="shared" si="250"/>
        <v>10070</v>
      </c>
      <c r="AQ1573" s="30">
        <f t="shared" si="251"/>
        <v>4598</v>
      </c>
    </row>
    <row r="1574" spans="29:43" x14ac:dyDescent="0.15">
      <c r="AC1574" s="30">
        <v>29</v>
      </c>
      <c r="AD1574" s="30">
        <v>29</v>
      </c>
      <c r="AE1574" s="30">
        <v>3</v>
      </c>
      <c r="AF1574" s="30">
        <v>7</v>
      </c>
      <c r="AG1574" s="30">
        <f t="shared" si="243"/>
        <v>50100</v>
      </c>
      <c r="AH1574" s="30">
        <f t="shared" si="244"/>
        <v>16700</v>
      </c>
      <c r="AI1574" s="30">
        <f t="shared" si="245"/>
        <v>8350</v>
      </c>
      <c r="AK1574" s="30">
        <f t="shared" si="246"/>
        <v>25.806643529995043</v>
      </c>
      <c r="AL1574" s="30">
        <f t="shared" si="247"/>
        <v>29.127906976744185</v>
      </c>
      <c r="AM1574" s="30">
        <f t="shared" si="248"/>
        <v>15</v>
      </c>
      <c r="AO1574" s="30">
        <f t="shared" si="249"/>
        <v>312312</v>
      </c>
      <c r="AP1574" s="30">
        <f t="shared" si="250"/>
        <v>10070</v>
      </c>
      <c r="AQ1574" s="30">
        <f t="shared" si="251"/>
        <v>4598</v>
      </c>
    </row>
    <row r="1575" spans="29:43" x14ac:dyDescent="0.15">
      <c r="AC1575" s="30">
        <v>29</v>
      </c>
      <c r="AD1575" s="30">
        <v>29</v>
      </c>
      <c r="AE1575" s="30">
        <v>3</v>
      </c>
      <c r="AF1575" s="30">
        <v>8</v>
      </c>
      <c r="AG1575" s="30">
        <f t="shared" si="243"/>
        <v>50190</v>
      </c>
      <c r="AH1575" s="30">
        <f t="shared" si="244"/>
        <v>16730</v>
      </c>
      <c r="AI1575" s="30">
        <f t="shared" si="245"/>
        <v>8365</v>
      </c>
      <c r="AK1575" s="30">
        <f t="shared" si="246"/>
        <v>25.742828882294759</v>
      </c>
      <c r="AL1575" s="30">
        <f t="shared" si="247"/>
        <v>29.436950146627566</v>
      </c>
      <c r="AM1575" s="30">
        <f t="shared" si="248"/>
        <v>15</v>
      </c>
      <c r="AO1575" s="30">
        <f t="shared" si="249"/>
        <v>312312</v>
      </c>
      <c r="AP1575" s="30">
        <f t="shared" si="250"/>
        <v>10070</v>
      </c>
      <c r="AQ1575" s="30">
        <f t="shared" si="251"/>
        <v>4598</v>
      </c>
    </row>
    <row r="1576" spans="29:43" x14ac:dyDescent="0.15">
      <c r="AC1576" s="30">
        <v>29</v>
      </c>
      <c r="AD1576" s="30">
        <v>29</v>
      </c>
      <c r="AE1576" s="30">
        <v>3</v>
      </c>
      <c r="AF1576" s="30">
        <v>9</v>
      </c>
      <c r="AG1576" s="30">
        <f t="shared" si="243"/>
        <v>50280</v>
      </c>
      <c r="AH1576" s="30">
        <f t="shared" si="244"/>
        <v>16760</v>
      </c>
      <c r="AI1576" s="30">
        <f t="shared" si="245"/>
        <v>8380</v>
      </c>
      <c r="AK1576" s="30">
        <f t="shared" si="246"/>
        <v>25.679329057720771</v>
      </c>
      <c r="AL1576" s="30">
        <f t="shared" si="247"/>
        <v>29.751479289940828</v>
      </c>
      <c r="AM1576" s="30">
        <f t="shared" si="248"/>
        <v>15</v>
      </c>
      <c r="AO1576" s="30">
        <f t="shared" si="249"/>
        <v>312312</v>
      </c>
      <c r="AP1576" s="30">
        <f t="shared" si="250"/>
        <v>10070</v>
      </c>
      <c r="AQ1576" s="30">
        <f t="shared" si="251"/>
        <v>4598</v>
      </c>
    </row>
    <row r="1577" spans="29:43" x14ac:dyDescent="0.15">
      <c r="AC1577" s="30">
        <v>29</v>
      </c>
      <c r="AD1577" s="30">
        <v>29</v>
      </c>
      <c r="AE1577" s="30">
        <v>3</v>
      </c>
      <c r="AF1577" s="30">
        <v>10</v>
      </c>
      <c r="AG1577" s="30">
        <f t="shared" si="243"/>
        <v>50370</v>
      </c>
      <c r="AH1577" s="30">
        <f t="shared" si="244"/>
        <v>16790</v>
      </c>
      <c r="AI1577" s="30">
        <f t="shared" si="245"/>
        <v>8395</v>
      </c>
      <c r="AK1577" s="30">
        <f t="shared" si="246"/>
        <v>25.616141732283463</v>
      </c>
      <c r="AL1577" s="30">
        <f t="shared" si="247"/>
        <v>30.071641791044776</v>
      </c>
      <c r="AM1577" s="30">
        <f t="shared" si="248"/>
        <v>15</v>
      </c>
      <c r="AO1577" s="30">
        <f t="shared" si="249"/>
        <v>312312</v>
      </c>
      <c r="AP1577" s="30">
        <f t="shared" si="250"/>
        <v>10070</v>
      </c>
      <c r="AQ1577" s="30">
        <f t="shared" si="251"/>
        <v>4598</v>
      </c>
    </row>
    <row r="1578" spans="29:43" x14ac:dyDescent="0.15">
      <c r="AC1578" s="30">
        <v>29</v>
      </c>
      <c r="AD1578" s="30">
        <v>29</v>
      </c>
      <c r="AE1578" s="30">
        <v>4</v>
      </c>
      <c r="AF1578" s="30">
        <v>0</v>
      </c>
      <c r="AG1578" s="30">
        <f t="shared" si="243"/>
        <v>61530</v>
      </c>
      <c r="AH1578" s="30">
        <f t="shared" si="244"/>
        <v>20510</v>
      </c>
      <c r="AI1578" s="30">
        <f t="shared" si="245"/>
        <v>10255</v>
      </c>
      <c r="AK1578" s="30">
        <f t="shared" si="246"/>
        <v>19.627450980392158</v>
      </c>
      <c r="AL1578" s="30">
        <f t="shared" si="247"/>
        <v>-332.59459459459458</v>
      </c>
      <c r="AM1578" s="30">
        <f t="shared" si="248"/>
        <v>15</v>
      </c>
      <c r="AO1578" s="30">
        <f t="shared" si="249"/>
        <v>312312</v>
      </c>
      <c r="AP1578" s="30">
        <f t="shared" si="250"/>
        <v>10070</v>
      </c>
      <c r="AQ1578" s="30">
        <f t="shared" si="251"/>
        <v>4598</v>
      </c>
    </row>
    <row r="1579" spans="29:43" x14ac:dyDescent="0.15">
      <c r="AC1579" s="30">
        <v>29</v>
      </c>
      <c r="AD1579" s="30">
        <v>29</v>
      </c>
      <c r="AE1579" s="30">
        <v>4</v>
      </c>
      <c r="AF1579" s="30">
        <v>1</v>
      </c>
      <c r="AG1579" s="30">
        <f t="shared" si="243"/>
        <v>61650</v>
      </c>
      <c r="AH1579" s="30">
        <f t="shared" si="244"/>
        <v>20550</v>
      </c>
      <c r="AI1579" s="30">
        <f t="shared" si="245"/>
        <v>10275</v>
      </c>
      <c r="AK1579" s="30">
        <f t="shared" si="246"/>
        <v>19.578234704112337</v>
      </c>
      <c r="AL1579" s="30">
        <f t="shared" si="247"/>
        <v>-300.73170731707319</v>
      </c>
      <c r="AM1579" s="30">
        <f t="shared" si="248"/>
        <v>15</v>
      </c>
      <c r="AO1579" s="30">
        <f t="shared" si="249"/>
        <v>312312</v>
      </c>
      <c r="AP1579" s="30">
        <f t="shared" si="250"/>
        <v>10070</v>
      </c>
      <c r="AQ1579" s="30">
        <f t="shared" si="251"/>
        <v>4598</v>
      </c>
    </row>
    <row r="1580" spans="29:43" x14ac:dyDescent="0.15">
      <c r="AC1580" s="30">
        <v>29</v>
      </c>
      <c r="AD1580" s="30">
        <v>29</v>
      </c>
      <c r="AE1580" s="30">
        <v>4</v>
      </c>
      <c r="AF1580" s="30">
        <v>2</v>
      </c>
      <c r="AG1580" s="30">
        <f t="shared" si="243"/>
        <v>61770</v>
      </c>
      <c r="AH1580" s="30">
        <f t="shared" si="244"/>
        <v>20590</v>
      </c>
      <c r="AI1580" s="30">
        <f t="shared" si="245"/>
        <v>10295</v>
      </c>
      <c r="AK1580" s="30">
        <f t="shared" si="246"/>
        <v>19.52926463231616</v>
      </c>
      <c r="AL1580" s="30">
        <f t="shared" si="247"/>
        <v>-274.53333333333336</v>
      </c>
      <c r="AM1580" s="30">
        <f t="shared" si="248"/>
        <v>15</v>
      </c>
      <c r="AO1580" s="30">
        <f t="shared" si="249"/>
        <v>312312</v>
      </c>
      <c r="AP1580" s="30">
        <f t="shared" si="250"/>
        <v>10070</v>
      </c>
      <c r="AQ1580" s="30">
        <f t="shared" si="251"/>
        <v>4598</v>
      </c>
    </row>
    <row r="1581" spans="29:43" x14ac:dyDescent="0.15">
      <c r="AC1581" s="30">
        <v>29</v>
      </c>
      <c r="AD1581" s="30">
        <v>29</v>
      </c>
      <c r="AE1581" s="30">
        <v>4</v>
      </c>
      <c r="AF1581" s="30">
        <v>3</v>
      </c>
      <c r="AG1581" s="30">
        <f t="shared" si="243"/>
        <v>61890</v>
      </c>
      <c r="AH1581" s="30">
        <f t="shared" si="244"/>
        <v>20630</v>
      </c>
      <c r="AI1581" s="30">
        <f t="shared" si="245"/>
        <v>10315</v>
      </c>
      <c r="AK1581" s="30">
        <f t="shared" si="246"/>
        <v>19.480538922155688</v>
      </c>
      <c r="AL1581" s="30">
        <f t="shared" si="247"/>
        <v>-252.61224489795919</v>
      </c>
      <c r="AM1581" s="30">
        <f t="shared" si="248"/>
        <v>15</v>
      </c>
      <c r="AO1581" s="30">
        <f t="shared" si="249"/>
        <v>312312</v>
      </c>
      <c r="AP1581" s="30">
        <f t="shared" si="250"/>
        <v>10070</v>
      </c>
      <c r="AQ1581" s="30">
        <f t="shared" si="251"/>
        <v>4598</v>
      </c>
    </row>
    <row r="1582" spans="29:43" x14ac:dyDescent="0.15">
      <c r="AC1582" s="30">
        <v>29</v>
      </c>
      <c r="AD1582" s="30">
        <v>29</v>
      </c>
      <c r="AE1582" s="30">
        <v>4</v>
      </c>
      <c r="AF1582" s="30">
        <v>4</v>
      </c>
      <c r="AG1582" s="30">
        <f t="shared" si="243"/>
        <v>62010</v>
      </c>
      <c r="AH1582" s="30">
        <f t="shared" si="244"/>
        <v>20670</v>
      </c>
      <c r="AI1582" s="30">
        <f t="shared" si="245"/>
        <v>10335</v>
      </c>
      <c r="AK1582" s="30">
        <f t="shared" si="246"/>
        <v>19.432055749128921</v>
      </c>
      <c r="AL1582" s="30">
        <f t="shared" si="247"/>
        <v>-234</v>
      </c>
      <c r="AM1582" s="30">
        <f t="shared" si="248"/>
        <v>15</v>
      </c>
      <c r="AO1582" s="30">
        <f t="shared" si="249"/>
        <v>312312</v>
      </c>
      <c r="AP1582" s="30">
        <f t="shared" si="250"/>
        <v>10070</v>
      </c>
      <c r="AQ1582" s="30">
        <f t="shared" si="251"/>
        <v>4598</v>
      </c>
    </row>
    <row r="1583" spans="29:43" x14ac:dyDescent="0.15">
      <c r="AC1583" s="30">
        <v>29</v>
      </c>
      <c r="AD1583" s="30">
        <v>29</v>
      </c>
      <c r="AE1583" s="30">
        <v>4</v>
      </c>
      <c r="AF1583" s="30">
        <v>5</v>
      </c>
      <c r="AG1583" s="30">
        <f t="shared" si="243"/>
        <v>62130</v>
      </c>
      <c r="AH1583" s="30">
        <f t="shared" si="244"/>
        <v>20710</v>
      </c>
      <c r="AI1583" s="30">
        <f t="shared" si="245"/>
        <v>10355</v>
      </c>
      <c r="AK1583" s="30">
        <f t="shared" si="246"/>
        <v>19.383813306852037</v>
      </c>
      <c r="AL1583" s="30">
        <f t="shared" si="247"/>
        <v>-218</v>
      </c>
      <c r="AM1583" s="30">
        <f t="shared" si="248"/>
        <v>15</v>
      </c>
      <c r="AO1583" s="30">
        <f t="shared" si="249"/>
        <v>312312</v>
      </c>
      <c r="AP1583" s="30">
        <f t="shared" si="250"/>
        <v>10070</v>
      </c>
      <c r="AQ1583" s="30">
        <f t="shared" si="251"/>
        <v>4598</v>
      </c>
    </row>
    <row r="1584" spans="29:43" x14ac:dyDescent="0.15">
      <c r="AC1584" s="30">
        <v>29</v>
      </c>
      <c r="AD1584" s="30">
        <v>29</v>
      </c>
      <c r="AE1584" s="30">
        <v>4</v>
      </c>
      <c r="AF1584" s="30">
        <v>6</v>
      </c>
      <c r="AG1584" s="30">
        <f t="shared" si="243"/>
        <v>62250</v>
      </c>
      <c r="AH1584" s="30">
        <f t="shared" si="244"/>
        <v>20750</v>
      </c>
      <c r="AI1584" s="30">
        <f t="shared" si="245"/>
        <v>10375</v>
      </c>
      <c r="AK1584" s="30">
        <f t="shared" si="246"/>
        <v>19.335809806835066</v>
      </c>
      <c r="AL1584" s="30">
        <f t="shared" si="247"/>
        <v>-204.09836065573771</v>
      </c>
      <c r="AM1584" s="30">
        <f t="shared" si="248"/>
        <v>15</v>
      </c>
      <c r="AO1584" s="30">
        <f t="shared" si="249"/>
        <v>312312</v>
      </c>
      <c r="AP1584" s="30">
        <f t="shared" si="250"/>
        <v>10070</v>
      </c>
      <c r="AQ1584" s="30">
        <f t="shared" si="251"/>
        <v>4598</v>
      </c>
    </row>
    <row r="1585" spans="29:43" x14ac:dyDescent="0.15">
      <c r="AC1585" s="30">
        <v>29</v>
      </c>
      <c r="AD1585" s="30">
        <v>29</v>
      </c>
      <c r="AE1585" s="30">
        <v>4</v>
      </c>
      <c r="AF1585" s="30">
        <v>7</v>
      </c>
      <c r="AG1585" s="30">
        <f t="shared" si="243"/>
        <v>62370</v>
      </c>
      <c r="AH1585" s="30">
        <f t="shared" si="244"/>
        <v>20790</v>
      </c>
      <c r="AI1585" s="30">
        <f t="shared" si="245"/>
        <v>10395</v>
      </c>
      <c r="AK1585" s="30">
        <f t="shared" si="246"/>
        <v>19.288043478260871</v>
      </c>
      <c r="AL1585" s="30">
        <f t="shared" si="247"/>
        <v>-191.90769230769232</v>
      </c>
      <c r="AM1585" s="30">
        <f t="shared" si="248"/>
        <v>15</v>
      </c>
      <c r="AO1585" s="30">
        <f t="shared" si="249"/>
        <v>312312</v>
      </c>
      <c r="AP1585" s="30">
        <f t="shared" si="250"/>
        <v>10070</v>
      </c>
      <c r="AQ1585" s="30">
        <f t="shared" si="251"/>
        <v>4598</v>
      </c>
    </row>
    <row r="1586" spans="29:43" x14ac:dyDescent="0.15">
      <c r="AC1586" s="30">
        <v>29</v>
      </c>
      <c r="AD1586" s="30">
        <v>29</v>
      </c>
      <c r="AE1586" s="30">
        <v>4</v>
      </c>
      <c r="AF1586" s="30">
        <v>8</v>
      </c>
      <c r="AG1586" s="30">
        <f t="shared" si="243"/>
        <v>62490</v>
      </c>
      <c r="AH1586" s="30">
        <f t="shared" si="244"/>
        <v>20830</v>
      </c>
      <c r="AI1586" s="30">
        <f t="shared" si="245"/>
        <v>10415</v>
      </c>
      <c r="AK1586" s="30">
        <f t="shared" si="246"/>
        <v>19.240512567767372</v>
      </c>
      <c r="AL1586" s="30">
        <f t="shared" si="247"/>
        <v>-181.13043478260869</v>
      </c>
      <c r="AM1586" s="30">
        <f t="shared" si="248"/>
        <v>15</v>
      </c>
      <c r="AO1586" s="30">
        <f t="shared" si="249"/>
        <v>312312</v>
      </c>
      <c r="AP1586" s="30">
        <f t="shared" si="250"/>
        <v>10070</v>
      </c>
      <c r="AQ1586" s="30">
        <f t="shared" si="251"/>
        <v>4598</v>
      </c>
    </row>
    <row r="1587" spans="29:43" x14ac:dyDescent="0.15">
      <c r="AC1587" s="30">
        <v>29</v>
      </c>
      <c r="AD1587" s="30">
        <v>29</v>
      </c>
      <c r="AE1587" s="30">
        <v>4</v>
      </c>
      <c r="AF1587" s="30">
        <v>9</v>
      </c>
      <c r="AG1587" s="30">
        <f t="shared" si="243"/>
        <v>62610</v>
      </c>
      <c r="AH1587" s="30">
        <f t="shared" si="244"/>
        <v>20870</v>
      </c>
      <c r="AI1587" s="30">
        <f t="shared" si="245"/>
        <v>10435</v>
      </c>
      <c r="AK1587" s="30">
        <f t="shared" si="246"/>
        <v>19.193215339233038</v>
      </c>
      <c r="AL1587" s="30">
        <f t="shared" si="247"/>
        <v>-171.53424657534248</v>
      </c>
      <c r="AM1587" s="30">
        <f t="shared" si="248"/>
        <v>15</v>
      </c>
      <c r="AO1587" s="30">
        <f t="shared" si="249"/>
        <v>312312</v>
      </c>
      <c r="AP1587" s="30">
        <f t="shared" si="250"/>
        <v>10070</v>
      </c>
      <c r="AQ1587" s="30">
        <f t="shared" si="251"/>
        <v>4598</v>
      </c>
    </row>
    <row r="1588" spans="29:43" x14ac:dyDescent="0.15">
      <c r="AC1588" s="30">
        <v>29</v>
      </c>
      <c r="AD1588" s="30">
        <v>29</v>
      </c>
      <c r="AE1588" s="30">
        <v>4</v>
      </c>
      <c r="AF1588" s="30">
        <v>10</v>
      </c>
      <c r="AG1588" s="30">
        <f t="shared" si="243"/>
        <v>62730</v>
      </c>
      <c r="AH1588" s="30">
        <f t="shared" si="244"/>
        <v>20910</v>
      </c>
      <c r="AI1588" s="30">
        <f t="shared" si="245"/>
        <v>10455</v>
      </c>
      <c r="AK1588" s="30">
        <f t="shared" si="246"/>
        <v>19.146150073565472</v>
      </c>
      <c r="AL1588" s="30">
        <f t="shared" si="247"/>
        <v>-162.93506493506493</v>
      </c>
      <c r="AM1588" s="30">
        <f t="shared" si="248"/>
        <v>15</v>
      </c>
      <c r="AO1588" s="30">
        <f t="shared" si="249"/>
        <v>312312</v>
      </c>
      <c r="AP1588" s="30">
        <f t="shared" si="250"/>
        <v>10070</v>
      </c>
      <c r="AQ1588" s="30">
        <f t="shared" si="251"/>
        <v>4598</v>
      </c>
    </row>
    <row r="1589" spans="29:43" x14ac:dyDescent="0.15">
      <c r="AC1589" s="30">
        <v>29</v>
      </c>
      <c r="AD1589" s="30">
        <v>29</v>
      </c>
      <c r="AE1589" s="30">
        <v>5</v>
      </c>
      <c r="AF1589" s="30">
        <v>0</v>
      </c>
      <c r="AG1589" s="30">
        <f t="shared" si="243"/>
        <v>73590</v>
      </c>
      <c r="AH1589" s="30">
        <f t="shared" si="244"/>
        <v>24530</v>
      </c>
      <c r="AI1589" s="30">
        <f t="shared" si="245"/>
        <v>12265</v>
      </c>
      <c r="AK1589" s="30">
        <f t="shared" si="246"/>
        <v>15.668874172185431</v>
      </c>
      <c r="AL1589" s="30">
        <f t="shared" si="247"/>
        <v>-33.526195899772212</v>
      </c>
      <c r="AM1589" s="30">
        <f t="shared" si="248"/>
        <v>15</v>
      </c>
      <c r="AO1589" s="30">
        <f t="shared" si="249"/>
        <v>312312</v>
      </c>
      <c r="AP1589" s="30">
        <f t="shared" si="250"/>
        <v>10070</v>
      </c>
      <c r="AQ1589" s="30">
        <f t="shared" si="251"/>
        <v>4598</v>
      </c>
    </row>
    <row r="1590" spans="29:43" x14ac:dyDescent="0.15">
      <c r="AC1590" s="30">
        <v>29</v>
      </c>
      <c r="AD1590" s="30">
        <v>29</v>
      </c>
      <c r="AE1590" s="30">
        <v>5</v>
      </c>
      <c r="AF1590" s="30">
        <v>1</v>
      </c>
      <c r="AG1590" s="30">
        <f t="shared" si="243"/>
        <v>73740</v>
      </c>
      <c r="AH1590" s="30">
        <f t="shared" si="244"/>
        <v>24580</v>
      </c>
      <c r="AI1590" s="30">
        <f t="shared" si="245"/>
        <v>12290</v>
      </c>
      <c r="AK1590" s="30">
        <f t="shared" si="246"/>
        <v>15.629666700030027</v>
      </c>
      <c r="AL1590" s="30">
        <f t="shared" si="247"/>
        <v>-33.216216216216218</v>
      </c>
      <c r="AM1590" s="30">
        <f t="shared" si="248"/>
        <v>15</v>
      </c>
      <c r="AO1590" s="30">
        <f t="shared" si="249"/>
        <v>312312</v>
      </c>
      <c r="AP1590" s="30">
        <f t="shared" si="250"/>
        <v>10070</v>
      </c>
      <c r="AQ1590" s="30">
        <f t="shared" si="251"/>
        <v>4598</v>
      </c>
    </row>
    <row r="1591" spans="29:43" x14ac:dyDescent="0.15">
      <c r="AC1591" s="30">
        <v>29</v>
      </c>
      <c r="AD1591" s="30">
        <v>29</v>
      </c>
      <c r="AE1591" s="30">
        <v>5</v>
      </c>
      <c r="AF1591" s="30">
        <v>2</v>
      </c>
      <c r="AG1591" s="30">
        <f t="shared" si="243"/>
        <v>73890</v>
      </c>
      <c r="AH1591" s="30">
        <f t="shared" si="244"/>
        <v>24630</v>
      </c>
      <c r="AI1591" s="30">
        <f t="shared" si="245"/>
        <v>12315</v>
      </c>
      <c r="AK1591" s="30">
        <f t="shared" si="246"/>
        <v>15.590654952076678</v>
      </c>
      <c r="AL1591" s="30">
        <f t="shared" si="247"/>
        <v>-32.913140311804007</v>
      </c>
      <c r="AM1591" s="30">
        <f t="shared" si="248"/>
        <v>15</v>
      </c>
      <c r="AO1591" s="30">
        <f t="shared" si="249"/>
        <v>312312</v>
      </c>
      <c r="AP1591" s="30">
        <f t="shared" si="250"/>
        <v>10070</v>
      </c>
      <c r="AQ1591" s="30">
        <f t="shared" si="251"/>
        <v>4598</v>
      </c>
    </row>
    <row r="1592" spans="29:43" x14ac:dyDescent="0.15">
      <c r="AC1592" s="30">
        <v>29</v>
      </c>
      <c r="AD1592" s="30">
        <v>29</v>
      </c>
      <c r="AE1592" s="30">
        <v>5</v>
      </c>
      <c r="AF1592" s="30">
        <v>3</v>
      </c>
      <c r="AG1592" s="30">
        <f t="shared" si="243"/>
        <v>74040</v>
      </c>
      <c r="AH1592" s="30">
        <f t="shared" si="244"/>
        <v>24680</v>
      </c>
      <c r="AI1592" s="30">
        <f t="shared" si="245"/>
        <v>12340</v>
      </c>
      <c r="AK1592" s="30">
        <f t="shared" si="246"/>
        <v>15.551837466387809</v>
      </c>
      <c r="AL1592" s="30">
        <f t="shared" si="247"/>
        <v>-32.616740088105729</v>
      </c>
      <c r="AM1592" s="30">
        <f t="shared" si="248"/>
        <v>15</v>
      </c>
      <c r="AO1592" s="30">
        <f t="shared" si="249"/>
        <v>312312</v>
      </c>
      <c r="AP1592" s="30">
        <f t="shared" si="250"/>
        <v>10070</v>
      </c>
      <c r="AQ1592" s="30">
        <f t="shared" si="251"/>
        <v>4598</v>
      </c>
    </row>
    <row r="1593" spans="29:43" x14ac:dyDescent="0.15">
      <c r="AC1593" s="30">
        <v>29</v>
      </c>
      <c r="AD1593" s="30">
        <v>29</v>
      </c>
      <c r="AE1593" s="30">
        <v>5</v>
      </c>
      <c r="AF1593" s="30">
        <v>4</v>
      </c>
      <c r="AG1593" s="30">
        <f t="shared" si="243"/>
        <v>74190</v>
      </c>
      <c r="AH1593" s="30">
        <f t="shared" si="244"/>
        <v>24730</v>
      </c>
      <c r="AI1593" s="30">
        <f t="shared" si="245"/>
        <v>12365</v>
      </c>
      <c r="AK1593" s="30">
        <f t="shared" si="246"/>
        <v>15.513212795549373</v>
      </c>
      <c r="AL1593" s="30">
        <f t="shared" si="247"/>
        <v>-32.326797385620914</v>
      </c>
      <c r="AM1593" s="30">
        <f t="shared" si="248"/>
        <v>15</v>
      </c>
      <c r="AO1593" s="30">
        <f t="shared" si="249"/>
        <v>312312</v>
      </c>
      <c r="AP1593" s="30">
        <f t="shared" si="250"/>
        <v>10070</v>
      </c>
      <c r="AQ1593" s="30">
        <f t="shared" si="251"/>
        <v>4598</v>
      </c>
    </row>
    <row r="1594" spans="29:43" x14ac:dyDescent="0.15">
      <c r="AC1594" s="30">
        <v>29</v>
      </c>
      <c r="AD1594" s="30">
        <v>29</v>
      </c>
      <c r="AE1594" s="30">
        <v>5</v>
      </c>
      <c r="AF1594" s="30">
        <v>5</v>
      </c>
      <c r="AG1594" s="30">
        <f t="shared" si="243"/>
        <v>74340</v>
      </c>
      <c r="AH1594" s="30">
        <f t="shared" si="244"/>
        <v>24780</v>
      </c>
      <c r="AI1594" s="30">
        <f t="shared" si="245"/>
        <v>12390</v>
      </c>
      <c r="AK1594" s="30">
        <f t="shared" si="246"/>
        <v>15.474779506490933</v>
      </c>
      <c r="AL1594" s="30">
        <f t="shared" si="247"/>
        <v>-32.043103448275865</v>
      </c>
      <c r="AM1594" s="30">
        <f t="shared" si="248"/>
        <v>15</v>
      </c>
      <c r="AO1594" s="30">
        <f t="shared" si="249"/>
        <v>312312</v>
      </c>
      <c r="AP1594" s="30">
        <f t="shared" si="250"/>
        <v>10070</v>
      </c>
      <c r="AQ1594" s="30">
        <f t="shared" si="251"/>
        <v>4598</v>
      </c>
    </row>
    <row r="1595" spans="29:43" x14ac:dyDescent="0.15">
      <c r="AC1595" s="30">
        <v>29</v>
      </c>
      <c r="AD1595" s="30">
        <v>29</v>
      </c>
      <c r="AE1595" s="30">
        <v>5</v>
      </c>
      <c r="AF1595" s="30">
        <v>6</v>
      </c>
      <c r="AG1595" s="30">
        <f t="shared" si="243"/>
        <v>74490</v>
      </c>
      <c r="AH1595" s="30">
        <f t="shared" si="244"/>
        <v>24830</v>
      </c>
      <c r="AI1595" s="30">
        <f t="shared" si="245"/>
        <v>12415</v>
      </c>
      <c r="AK1595" s="30">
        <f t="shared" si="246"/>
        <v>15.436536180308423</v>
      </c>
      <c r="AL1595" s="30">
        <f t="shared" si="247"/>
        <v>-31.765458422174842</v>
      </c>
      <c r="AM1595" s="30">
        <f t="shared" si="248"/>
        <v>15</v>
      </c>
      <c r="AO1595" s="30">
        <f t="shared" si="249"/>
        <v>312312</v>
      </c>
      <c r="AP1595" s="30">
        <f t="shared" si="250"/>
        <v>10070</v>
      </c>
      <c r="AQ1595" s="30">
        <f t="shared" si="251"/>
        <v>4598</v>
      </c>
    </row>
    <row r="1596" spans="29:43" x14ac:dyDescent="0.15">
      <c r="AC1596" s="30">
        <v>29</v>
      </c>
      <c r="AD1596" s="30">
        <v>29</v>
      </c>
      <c r="AE1596" s="30">
        <v>5</v>
      </c>
      <c r="AF1596" s="30">
        <v>7</v>
      </c>
      <c r="AG1596" s="30">
        <f t="shared" si="243"/>
        <v>74640</v>
      </c>
      <c r="AH1596" s="30">
        <f t="shared" si="244"/>
        <v>24880</v>
      </c>
      <c r="AI1596" s="30">
        <f t="shared" si="245"/>
        <v>12440</v>
      </c>
      <c r="AK1596" s="30">
        <f t="shared" si="246"/>
        <v>15.398481412089538</v>
      </c>
      <c r="AL1596" s="30">
        <f t="shared" si="247"/>
        <v>-31.49367088607595</v>
      </c>
      <c r="AM1596" s="30">
        <f t="shared" si="248"/>
        <v>15</v>
      </c>
      <c r="AO1596" s="30">
        <f t="shared" si="249"/>
        <v>312312</v>
      </c>
      <c r="AP1596" s="30">
        <f t="shared" si="250"/>
        <v>10070</v>
      </c>
      <c r="AQ1596" s="30">
        <f t="shared" si="251"/>
        <v>4598</v>
      </c>
    </row>
    <row r="1597" spans="29:43" x14ac:dyDescent="0.15">
      <c r="AC1597" s="30">
        <v>29</v>
      </c>
      <c r="AD1597" s="30">
        <v>29</v>
      </c>
      <c r="AE1597" s="30">
        <v>5</v>
      </c>
      <c r="AF1597" s="30">
        <v>8</v>
      </c>
      <c r="AG1597" s="30">
        <f t="shared" si="243"/>
        <v>74790</v>
      </c>
      <c r="AH1597" s="30">
        <f t="shared" si="244"/>
        <v>24930</v>
      </c>
      <c r="AI1597" s="30">
        <f t="shared" si="245"/>
        <v>12465</v>
      </c>
      <c r="AK1597" s="30">
        <f t="shared" si="246"/>
        <v>15.360613810741688</v>
      </c>
      <c r="AL1597" s="30">
        <f t="shared" si="247"/>
        <v>-31.227557411273487</v>
      </c>
      <c r="AM1597" s="30">
        <f t="shared" si="248"/>
        <v>15</v>
      </c>
      <c r="AO1597" s="30">
        <f t="shared" si="249"/>
        <v>312312</v>
      </c>
      <c r="AP1597" s="30">
        <f t="shared" si="250"/>
        <v>10070</v>
      </c>
      <c r="AQ1597" s="30">
        <f t="shared" si="251"/>
        <v>4598</v>
      </c>
    </row>
    <row r="1598" spans="29:43" x14ac:dyDescent="0.15">
      <c r="AC1598" s="30">
        <v>29</v>
      </c>
      <c r="AD1598" s="30">
        <v>29</v>
      </c>
      <c r="AE1598" s="30">
        <v>5</v>
      </c>
      <c r="AF1598" s="30">
        <v>9</v>
      </c>
      <c r="AG1598" s="30">
        <f t="shared" si="243"/>
        <v>74940</v>
      </c>
      <c r="AH1598" s="30">
        <f t="shared" si="244"/>
        <v>24980</v>
      </c>
      <c r="AI1598" s="30">
        <f t="shared" si="245"/>
        <v>12490</v>
      </c>
      <c r="AK1598" s="30">
        <f t="shared" si="246"/>
        <v>15.32293199882249</v>
      </c>
      <c r="AL1598" s="30">
        <f t="shared" si="247"/>
        <v>-30.966942148760332</v>
      </c>
      <c r="AM1598" s="30">
        <f t="shared" si="248"/>
        <v>15</v>
      </c>
      <c r="AO1598" s="30">
        <f t="shared" si="249"/>
        <v>312312</v>
      </c>
      <c r="AP1598" s="30">
        <f t="shared" si="250"/>
        <v>10070</v>
      </c>
      <c r="AQ1598" s="30">
        <f t="shared" si="251"/>
        <v>4598</v>
      </c>
    </row>
    <row r="1599" spans="29:43" x14ac:dyDescent="0.15">
      <c r="AC1599" s="30">
        <v>29</v>
      </c>
      <c r="AD1599" s="30">
        <v>29</v>
      </c>
      <c r="AE1599" s="30">
        <v>5</v>
      </c>
      <c r="AF1599" s="30">
        <v>10</v>
      </c>
      <c r="AG1599" s="30">
        <f t="shared" si="243"/>
        <v>75090</v>
      </c>
      <c r="AH1599" s="30">
        <f t="shared" si="244"/>
        <v>25030</v>
      </c>
      <c r="AI1599" s="30">
        <f t="shared" si="245"/>
        <v>12515</v>
      </c>
      <c r="AK1599" s="30">
        <f t="shared" si="246"/>
        <v>15.285434612372748</v>
      </c>
      <c r="AL1599" s="30">
        <f t="shared" si="247"/>
        <v>-30.711656441717793</v>
      </c>
      <c r="AM1599" s="30">
        <f t="shared" si="248"/>
        <v>15</v>
      </c>
      <c r="AO1599" s="30">
        <f t="shared" si="249"/>
        <v>312312</v>
      </c>
      <c r="AP1599" s="30">
        <f t="shared" si="250"/>
        <v>10070</v>
      </c>
      <c r="AQ1599" s="30">
        <f t="shared" si="251"/>
        <v>4598</v>
      </c>
    </row>
    <row r="1600" spans="29:43" x14ac:dyDescent="0.15">
      <c r="AC1600" s="30">
        <v>30</v>
      </c>
      <c r="AD1600" s="30">
        <v>30</v>
      </c>
      <c r="AE1600" s="30">
        <v>1</v>
      </c>
      <c r="AF1600" s="30">
        <v>0</v>
      </c>
      <c r="AG1600" s="30">
        <f t="shared" si="243"/>
        <v>25950</v>
      </c>
      <c r="AH1600" s="30">
        <f t="shared" si="244"/>
        <v>8650</v>
      </c>
      <c r="AI1600" s="30">
        <f t="shared" si="245"/>
        <v>4325</v>
      </c>
      <c r="AK1600" s="30">
        <f t="shared" si="246"/>
        <v>77.076011846001975</v>
      </c>
      <c r="AL1600" s="30">
        <f t="shared" si="247"/>
        <v>4.5169712793733678</v>
      </c>
      <c r="AM1600" s="30">
        <f t="shared" si="248"/>
        <v>15</v>
      </c>
      <c r="AO1600" s="30">
        <f t="shared" si="249"/>
        <v>312312</v>
      </c>
      <c r="AP1600" s="30">
        <f t="shared" si="250"/>
        <v>10070</v>
      </c>
      <c r="AQ1600" s="30">
        <f t="shared" si="251"/>
        <v>4598</v>
      </c>
    </row>
    <row r="1601" spans="29:43" x14ac:dyDescent="0.15">
      <c r="AC1601" s="30">
        <v>30</v>
      </c>
      <c r="AD1601" s="30">
        <v>30</v>
      </c>
      <c r="AE1601" s="30">
        <v>1</v>
      </c>
      <c r="AF1601" s="30">
        <v>1</v>
      </c>
      <c r="AG1601" s="30">
        <f t="shared" si="243"/>
        <v>25980</v>
      </c>
      <c r="AH1601" s="30">
        <f t="shared" si="244"/>
        <v>8660</v>
      </c>
      <c r="AI1601" s="30">
        <f t="shared" si="245"/>
        <v>4330</v>
      </c>
      <c r="AK1601" s="30">
        <f t="shared" si="246"/>
        <v>76.886262924667648</v>
      </c>
      <c r="AL1601" s="30">
        <f t="shared" si="247"/>
        <v>4.526132404181185</v>
      </c>
      <c r="AM1601" s="30">
        <f t="shared" si="248"/>
        <v>15</v>
      </c>
      <c r="AO1601" s="30">
        <f t="shared" si="249"/>
        <v>312312</v>
      </c>
      <c r="AP1601" s="30">
        <f t="shared" si="250"/>
        <v>10070</v>
      </c>
      <c r="AQ1601" s="30">
        <f t="shared" si="251"/>
        <v>4598</v>
      </c>
    </row>
    <row r="1602" spans="29:43" x14ac:dyDescent="0.15">
      <c r="AC1602" s="30">
        <v>30</v>
      </c>
      <c r="AD1602" s="30">
        <v>30</v>
      </c>
      <c r="AE1602" s="30">
        <v>1</v>
      </c>
      <c r="AF1602" s="30">
        <v>2</v>
      </c>
      <c r="AG1602" s="30">
        <f t="shared" si="243"/>
        <v>26010</v>
      </c>
      <c r="AH1602" s="30">
        <f t="shared" si="244"/>
        <v>8670</v>
      </c>
      <c r="AI1602" s="30">
        <f t="shared" si="245"/>
        <v>4335</v>
      </c>
      <c r="AK1602" s="30">
        <f t="shared" si="246"/>
        <v>76.697445972495089</v>
      </c>
      <c r="AL1602" s="30">
        <f t="shared" si="247"/>
        <v>4.5353095030514385</v>
      </c>
      <c r="AM1602" s="30">
        <f t="shared" si="248"/>
        <v>15</v>
      </c>
      <c r="AO1602" s="30">
        <f t="shared" si="249"/>
        <v>312312</v>
      </c>
      <c r="AP1602" s="30">
        <f t="shared" si="250"/>
        <v>10070</v>
      </c>
      <c r="AQ1602" s="30">
        <f t="shared" si="251"/>
        <v>4598</v>
      </c>
    </row>
    <row r="1603" spans="29:43" x14ac:dyDescent="0.15">
      <c r="AC1603" s="30">
        <v>30</v>
      </c>
      <c r="AD1603" s="30">
        <v>30</v>
      </c>
      <c r="AE1603" s="30">
        <v>1</v>
      </c>
      <c r="AF1603" s="30">
        <v>3</v>
      </c>
      <c r="AG1603" s="30">
        <f t="shared" si="243"/>
        <v>26040</v>
      </c>
      <c r="AH1603" s="30">
        <f t="shared" si="244"/>
        <v>8680</v>
      </c>
      <c r="AI1603" s="30">
        <f t="shared" si="245"/>
        <v>4340</v>
      </c>
      <c r="AK1603" s="30">
        <f t="shared" si="246"/>
        <v>76.509554140127392</v>
      </c>
      <c r="AL1603" s="30">
        <f t="shared" si="247"/>
        <v>4.5445026178010473</v>
      </c>
      <c r="AM1603" s="30">
        <f t="shared" si="248"/>
        <v>15</v>
      </c>
      <c r="AO1603" s="30">
        <f t="shared" si="249"/>
        <v>312312</v>
      </c>
      <c r="AP1603" s="30">
        <f t="shared" si="250"/>
        <v>10070</v>
      </c>
      <c r="AQ1603" s="30">
        <f t="shared" si="251"/>
        <v>4598</v>
      </c>
    </row>
    <row r="1604" spans="29:43" x14ac:dyDescent="0.15">
      <c r="AC1604" s="30">
        <v>30</v>
      </c>
      <c r="AD1604" s="30">
        <v>30</v>
      </c>
      <c r="AE1604" s="30">
        <v>1</v>
      </c>
      <c r="AF1604" s="30">
        <v>4</v>
      </c>
      <c r="AG1604" s="30">
        <f t="shared" si="243"/>
        <v>26070</v>
      </c>
      <c r="AH1604" s="30">
        <f t="shared" si="244"/>
        <v>8690</v>
      </c>
      <c r="AI1604" s="30">
        <f t="shared" si="245"/>
        <v>4345</v>
      </c>
      <c r="AK1604" s="30">
        <f t="shared" si="246"/>
        <v>76.322580645161295</v>
      </c>
      <c r="AL1604" s="30">
        <f t="shared" si="247"/>
        <v>4.5537117903930131</v>
      </c>
      <c r="AM1604" s="30">
        <f t="shared" si="248"/>
        <v>15</v>
      </c>
      <c r="AO1604" s="30">
        <f t="shared" si="249"/>
        <v>312312</v>
      </c>
      <c r="AP1604" s="30">
        <f t="shared" si="250"/>
        <v>10070</v>
      </c>
      <c r="AQ1604" s="30">
        <f t="shared" si="251"/>
        <v>4598</v>
      </c>
    </row>
    <row r="1605" spans="29:43" x14ac:dyDescent="0.15">
      <c r="AC1605" s="30">
        <v>30</v>
      </c>
      <c r="AD1605" s="30">
        <v>30</v>
      </c>
      <c r="AE1605" s="30">
        <v>1</v>
      </c>
      <c r="AF1605" s="30">
        <v>5</v>
      </c>
      <c r="AG1605" s="30">
        <f t="shared" si="243"/>
        <v>26100</v>
      </c>
      <c r="AH1605" s="30">
        <f t="shared" si="244"/>
        <v>8700</v>
      </c>
      <c r="AI1605" s="30">
        <f t="shared" si="245"/>
        <v>4350</v>
      </c>
      <c r="AK1605" s="30">
        <f t="shared" si="246"/>
        <v>76.136518771331055</v>
      </c>
      <c r="AL1605" s="30">
        <f t="shared" si="247"/>
        <v>4.5629370629370634</v>
      </c>
      <c r="AM1605" s="30">
        <f t="shared" si="248"/>
        <v>15</v>
      </c>
      <c r="AO1605" s="30">
        <f t="shared" si="249"/>
        <v>312312</v>
      </c>
      <c r="AP1605" s="30">
        <f t="shared" si="250"/>
        <v>10070</v>
      </c>
      <c r="AQ1605" s="30">
        <f t="shared" si="251"/>
        <v>4598</v>
      </c>
    </row>
    <row r="1606" spans="29:43" x14ac:dyDescent="0.15">
      <c r="AC1606" s="30">
        <v>30</v>
      </c>
      <c r="AD1606" s="30">
        <v>30</v>
      </c>
      <c r="AE1606" s="30">
        <v>1</v>
      </c>
      <c r="AF1606" s="30">
        <v>6</v>
      </c>
      <c r="AG1606" s="30">
        <f t="shared" ref="AG1606:AG1669" si="252">1020+180*AC1606+7050+AE1606*(AD1606*420-120)+AE1606*AF1606*30</f>
        <v>26130</v>
      </c>
      <c r="AH1606" s="30">
        <f t="shared" ref="AH1606:AH1669" si="253">340+60*AC1606+2350+AE1606*(AD1606*140-40)+AE1606*AF1606*10</f>
        <v>8710</v>
      </c>
      <c r="AI1606" s="30">
        <f t="shared" ref="AI1606:AI1669" si="254">170+30*AC1606+1175+AE1606*(AD1606*70-20)+AE1606*AF1606*5</f>
        <v>4355</v>
      </c>
      <c r="AK1606" s="30">
        <f t="shared" ref="AK1606:AK1669" si="255">VLOOKUP(IF(MOD(AC1606,2)=0,AC1606/2,(AC1606+1)/2),B:F,5,FALSE)/(AH1606-VLOOKUP(IF(MOD(AC1606,2)=0,AC1606/2,(AC1606+1)/2),B:F,4,FALSE))</f>
        <v>75.951361867704279</v>
      </c>
      <c r="AL1606" s="30">
        <f t="shared" ref="AL1606:AL1669" si="256">AG1606/(VLOOKUP(IF(MOD(AC1606,2)=0,AC1606/2,(AC1606+1)/2),B:F,3,FALSE)-AI1606)</f>
        <v>4.5721784776902883</v>
      </c>
      <c r="AM1606" s="30">
        <f t="shared" ref="AM1606:AM1669" si="257">IF(MOD(AC1606,2)=0,AC1606/2,(AC1606+1)/2)</f>
        <v>15</v>
      </c>
      <c r="AO1606" s="30">
        <f t="shared" ref="AO1606:AO1669" si="258">VLOOKUP(IF(MOD(AC1606,2)=0,AC1606/2,(AC1606+1)/2),B:F,5,FALSE)</f>
        <v>312312</v>
      </c>
      <c r="AP1606" s="30">
        <f t="shared" ref="AP1606:AP1669" si="259">VLOOKUP(IF(MOD(AC1606,2)=0,AC1606/2,(AC1606+1)/2),B:E,3,FALSE)</f>
        <v>10070</v>
      </c>
      <c r="AQ1606" s="30">
        <f t="shared" ref="AQ1606:AQ1669" si="260">VLOOKUP(IF(MOD(AC1606,2)=0,AC1606/2,(AC1606+1)/2),B:F,4,FALSE)</f>
        <v>4598</v>
      </c>
    </row>
    <row r="1607" spans="29:43" x14ac:dyDescent="0.15">
      <c r="AC1607" s="30">
        <v>30</v>
      </c>
      <c r="AD1607" s="30">
        <v>30</v>
      </c>
      <c r="AE1607" s="30">
        <v>1</v>
      </c>
      <c r="AF1607" s="30">
        <v>7</v>
      </c>
      <c r="AG1607" s="30">
        <f t="shared" si="252"/>
        <v>26160</v>
      </c>
      <c r="AH1607" s="30">
        <f t="shared" si="253"/>
        <v>8720</v>
      </c>
      <c r="AI1607" s="30">
        <f t="shared" si="254"/>
        <v>4360</v>
      </c>
      <c r="AK1607" s="30">
        <f t="shared" si="255"/>
        <v>75.767103347889375</v>
      </c>
      <c r="AL1607" s="30">
        <f t="shared" si="256"/>
        <v>4.5814360770577931</v>
      </c>
      <c r="AM1607" s="30">
        <f t="shared" si="257"/>
        <v>15</v>
      </c>
      <c r="AO1607" s="30">
        <f t="shared" si="258"/>
        <v>312312</v>
      </c>
      <c r="AP1607" s="30">
        <f t="shared" si="259"/>
        <v>10070</v>
      </c>
      <c r="AQ1607" s="30">
        <f t="shared" si="260"/>
        <v>4598</v>
      </c>
    </row>
    <row r="1608" spans="29:43" x14ac:dyDescent="0.15">
      <c r="AC1608" s="30">
        <v>30</v>
      </c>
      <c r="AD1608" s="30">
        <v>30</v>
      </c>
      <c r="AE1608" s="30">
        <v>1</v>
      </c>
      <c r="AF1608" s="30">
        <v>8</v>
      </c>
      <c r="AG1608" s="30">
        <f t="shared" si="252"/>
        <v>26190</v>
      </c>
      <c r="AH1608" s="30">
        <f t="shared" si="253"/>
        <v>8730</v>
      </c>
      <c r="AI1608" s="30">
        <f t="shared" si="254"/>
        <v>4365</v>
      </c>
      <c r="AK1608" s="30">
        <f t="shared" si="255"/>
        <v>75.583736689254593</v>
      </c>
      <c r="AL1608" s="30">
        <f t="shared" si="256"/>
        <v>4.5907099035933392</v>
      </c>
      <c r="AM1608" s="30">
        <f t="shared" si="257"/>
        <v>15</v>
      </c>
      <c r="AO1608" s="30">
        <f t="shared" si="258"/>
        <v>312312</v>
      </c>
      <c r="AP1608" s="30">
        <f t="shared" si="259"/>
        <v>10070</v>
      </c>
      <c r="AQ1608" s="30">
        <f t="shared" si="260"/>
        <v>4598</v>
      </c>
    </row>
    <row r="1609" spans="29:43" x14ac:dyDescent="0.15">
      <c r="AC1609" s="30">
        <v>30</v>
      </c>
      <c r="AD1609" s="30">
        <v>30</v>
      </c>
      <c r="AE1609" s="30">
        <v>1</v>
      </c>
      <c r="AF1609" s="30">
        <v>9</v>
      </c>
      <c r="AG1609" s="30">
        <f t="shared" si="252"/>
        <v>26220</v>
      </c>
      <c r="AH1609" s="30">
        <f t="shared" si="253"/>
        <v>8740</v>
      </c>
      <c r="AI1609" s="30">
        <f t="shared" si="254"/>
        <v>4370</v>
      </c>
      <c r="AK1609" s="30">
        <f t="shared" si="255"/>
        <v>75.401255432158379</v>
      </c>
      <c r="AL1609" s="30">
        <f t="shared" si="256"/>
        <v>4.5999999999999996</v>
      </c>
      <c r="AM1609" s="30">
        <f t="shared" si="257"/>
        <v>15</v>
      </c>
      <c r="AO1609" s="30">
        <f t="shared" si="258"/>
        <v>312312</v>
      </c>
      <c r="AP1609" s="30">
        <f t="shared" si="259"/>
        <v>10070</v>
      </c>
      <c r="AQ1609" s="30">
        <f t="shared" si="260"/>
        <v>4598</v>
      </c>
    </row>
    <row r="1610" spans="29:43" x14ac:dyDescent="0.15">
      <c r="AC1610" s="30">
        <v>30</v>
      </c>
      <c r="AD1610" s="30">
        <v>30</v>
      </c>
      <c r="AE1610" s="30">
        <v>1</v>
      </c>
      <c r="AF1610" s="30">
        <v>10</v>
      </c>
      <c r="AG1610" s="30">
        <f t="shared" si="252"/>
        <v>26250</v>
      </c>
      <c r="AH1610" s="30">
        <f t="shared" si="253"/>
        <v>8750</v>
      </c>
      <c r="AI1610" s="30">
        <f t="shared" si="254"/>
        <v>4375</v>
      </c>
      <c r="AK1610" s="30">
        <f t="shared" si="255"/>
        <v>75.219653179190757</v>
      </c>
      <c r="AL1610" s="30">
        <f t="shared" si="256"/>
        <v>4.6093064091308165</v>
      </c>
      <c r="AM1610" s="30">
        <f t="shared" si="257"/>
        <v>15</v>
      </c>
      <c r="AO1610" s="30">
        <f t="shared" si="258"/>
        <v>312312</v>
      </c>
      <c r="AP1610" s="30">
        <f t="shared" si="259"/>
        <v>10070</v>
      </c>
      <c r="AQ1610" s="30">
        <f t="shared" si="260"/>
        <v>4598</v>
      </c>
    </row>
    <row r="1611" spans="29:43" x14ac:dyDescent="0.15">
      <c r="AC1611" s="30">
        <v>30</v>
      </c>
      <c r="AD1611" s="30">
        <v>30</v>
      </c>
      <c r="AE1611" s="30">
        <v>2</v>
      </c>
      <c r="AF1611" s="30">
        <v>0</v>
      </c>
      <c r="AG1611" s="30">
        <f t="shared" si="252"/>
        <v>38430</v>
      </c>
      <c r="AH1611" s="30">
        <f t="shared" si="253"/>
        <v>12810</v>
      </c>
      <c r="AI1611" s="30">
        <f t="shared" si="254"/>
        <v>6405</v>
      </c>
      <c r="AK1611" s="30">
        <f t="shared" si="255"/>
        <v>38.031173891865564</v>
      </c>
      <c r="AL1611" s="30">
        <f t="shared" si="256"/>
        <v>10.485675306957708</v>
      </c>
      <c r="AM1611" s="30">
        <f t="shared" si="257"/>
        <v>15</v>
      </c>
      <c r="AO1611" s="30">
        <f t="shared" si="258"/>
        <v>312312</v>
      </c>
      <c r="AP1611" s="30">
        <f t="shared" si="259"/>
        <v>10070</v>
      </c>
      <c r="AQ1611" s="30">
        <f t="shared" si="260"/>
        <v>4598</v>
      </c>
    </row>
    <row r="1612" spans="29:43" x14ac:dyDescent="0.15">
      <c r="AC1612" s="30">
        <v>30</v>
      </c>
      <c r="AD1612" s="30">
        <v>30</v>
      </c>
      <c r="AE1612" s="30">
        <v>2</v>
      </c>
      <c r="AF1612" s="30">
        <v>1</v>
      </c>
      <c r="AG1612" s="30">
        <f t="shared" si="252"/>
        <v>38490</v>
      </c>
      <c r="AH1612" s="30">
        <f t="shared" si="253"/>
        <v>12830</v>
      </c>
      <c r="AI1612" s="30">
        <f t="shared" si="254"/>
        <v>6415</v>
      </c>
      <c r="AK1612" s="30">
        <f t="shared" si="255"/>
        <v>37.938775510204081</v>
      </c>
      <c r="AL1612" s="30">
        <f t="shared" si="256"/>
        <v>10.530779753761969</v>
      </c>
      <c r="AM1612" s="30">
        <f t="shared" si="257"/>
        <v>15</v>
      </c>
      <c r="AO1612" s="30">
        <f t="shared" si="258"/>
        <v>312312</v>
      </c>
      <c r="AP1612" s="30">
        <f t="shared" si="259"/>
        <v>10070</v>
      </c>
      <c r="AQ1612" s="30">
        <f t="shared" si="260"/>
        <v>4598</v>
      </c>
    </row>
    <row r="1613" spans="29:43" x14ac:dyDescent="0.15">
      <c r="AC1613" s="30">
        <v>30</v>
      </c>
      <c r="AD1613" s="30">
        <v>30</v>
      </c>
      <c r="AE1613" s="30">
        <v>2</v>
      </c>
      <c r="AF1613" s="30">
        <v>2</v>
      </c>
      <c r="AG1613" s="30">
        <f t="shared" si="252"/>
        <v>38550</v>
      </c>
      <c r="AH1613" s="30">
        <f t="shared" si="253"/>
        <v>12850</v>
      </c>
      <c r="AI1613" s="30">
        <f t="shared" si="254"/>
        <v>6425</v>
      </c>
      <c r="AK1613" s="30">
        <f t="shared" si="255"/>
        <v>37.846825012118273</v>
      </c>
      <c r="AL1613" s="30">
        <f t="shared" si="256"/>
        <v>10.576131687242798</v>
      </c>
      <c r="AM1613" s="30">
        <f t="shared" si="257"/>
        <v>15</v>
      </c>
      <c r="AO1613" s="30">
        <f t="shared" si="258"/>
        <v>312312</v>
      </c>
      <c r="AP1613" s="30">
        <f t="shared" si="259"/>
        <v>10070</v>
      </c>
      <c r="AQ1613" s="30">
        <f t="shared" si="260"/>
        <v>4598</v>
      </c>
    </row>
    <row r="1614" spans="29:43" x14ac:dyDescent="0.15">
      <c r="AC1614" s="30">
        <v>30</v>
      </c>
      <c r="AD1614" s="30">
        <v>30</v>
      </c>
      <c r="AE1614" s="30">
        <v>2</v>
      </c>
      <c r="AF1614" s="30">
        <v>3</v>
      </c>
      <c r="AG1614" s="30">
        <f t="shared" si="252"/>
        <v>38610</v>
      </c>
      <c r="AH1614" s="30">
        <f t="shared" si="253"/>
        <v>12870</v>
      </c>
      <c r="AI1614" s="30">
        <f t="shared" si="254"/>
        <v>6435</v>
      </c>
      <c r="AK1614" s="30">
        <f t="shared" si="255"/>
        <v>37.755319148936174</v>
      </c>
      <c r="AL1614" s="30">
        <f t="shared" si="256"/>
        <v>10.621733149931224</v>
      </c>
      <c r="AM1614" s="30">
        <f t="shared" si="257"/>
        <v>15</v>
      </c>
      <c r="AO1614" s="30">
        <f t="shared" si="258"/>
        <v>312312</v>
      </c>
      <c r="AP1614" s="30">
        <f t="shared" si="259"/>
        <v>10070</v>
      </c>
      <c r="AQ1614" s="30">
        <f t="shared" si="260"/>
        <v>4598</v>
      </c>
    </row>
    <row r="1615" spans="29:43" x14ac:dyDescent="0.15">
      <c r="AC1615" s="30">
        <v>30</v>
      </c>
      <c r="AD1615" s="30">
        <v>30</v>
      </c>
      <c r="AE1615" s="30">
        <v>2</v>
      </c>
      <c r="AF1615" s="30">
        <v>4</v>
      </c>
      <c r="AG1615" s="30">
        <f t="shared" si="252"/>
        <v>38670</v>
      </c>
      <c r="AH1615" s="30">
        <f t="shared" si="253"/>
        <v>12890</v>
      </c>
      <c r="AI1615" s="30">
        <f t="shared" si="254"/>
        <v>6445</v>
      </c>
      <c r="AK1615" s="30">
        <f t="shared" si="255"/>
        <v>37.66425470332851</v>
      </c>
      <c r="AL1615" s="30">
        <f t="shared" si="256"/>
        <v>10.667586206896551</v>
      </c>
      <c r="AM1615" s="30">
        <f t="shared" si="257"/>
        <v>15</v>
      </c>
      <c r="AO1615" s="30">
        <f t="shared" si="258"/>
        <v>312312</v>
      </c>
      <c r="AP1615" s="30">
        <f t="shared" si="259"/>
        <v>10070</v>
      </c>
      <c r="AQ1615" s="30">
        <f t="shared" si="260"/>
        <v>4598</v>
      </c>
    </row>
    <row r="1616" spans="29:43" x14ac:dyDescent="0.15">
      <c r="AC1616" s="30">
        <v>30</v>
      </c>
      <c r="AD1616" s="30">
        <v>30</v>
      </c>
      <c r="AE1616" s="30">
        <v>2</v>
      </c>
      <c r="AF1616" s="30">
        <v>5</v>
      </c>
      <c r="AG1616" s="30">
        <f t="shared" si="252"/>
        <v>38730</v>
      </c>
      <c r="AH1616" s="30">
        <f t="shared" si="253"/>
        <v>12910</v>
      </c>
      <c r="AI1616" s="30">
        <f t="shared" si="254"/>
        <v>6455</v>
      </c>
      <c r="AK1616" s="30">
        <f t="shared" si="255"/>
        <v>37.573628488931668</v>
      </c>
      <c r="AL1616" s="30">
        <f t="shared" si="256"/>
        <v>10.713692946058091</v>
      </c>
      <c r="AM1616" s="30">
        <f t="shared" si="257"/>
        <v>15</v>
      </c>
      <c r="AO1616" s="30">
        <f t="shared" si="258"/>
        <v>312312</v>
      </c>
      <c r="AP1616" s="30">
        <f t="shared" si="259"/>
        <v>10070</v>
      </c>
      <c r="AQ1616" s="30">
        <f t="shared" si="260"/>
        <v>4598</v>
      </c>
    </row>
    <row r="1617" spans="29:43" x14ac:dyDescent="0.15">
      <c r="AC1617" s="30">
        <v>30</v>
      </c>
      <c r="AD1617" s="30">
        <v>30</v>
      </c>
      <c r="AE1617" s="30">
        <v>2</v>
      </c>
      <c r="AF1617" s="30">
        <v>6</v>
      </c>
      <c r="AG1617" s="30">
        <f t="shared" si="252"/>
        <v>38790</v>
      </c>
      <c r="AH1617" s="30">
        <f t="shared" si="253"/>
        <v>12930</v>
      </c>
      <c r="AI1617" s="30">
        <f t="shared" si="254"/>
        <v>6465</v>
      </c>
      <c r="AK1617" s="30">
        <f t="shared" si="255"/>
        <v>37.483437349975993</v>
      </c>
      <c r="AL1617" s="30">
        <f t="shared" si="256"/>
        <v>10.76005547850208</v>
      </c>
      <c r="AM1617" s="30">
        <f t="shared" si="257"/>
        <v>15</v>
      </c>
      <c r="AO1617" s="30">
        <f t="shared" si="258"/>
        <v>312312</v>
      </c>
      <c r="AP1617" s="30">
        <f t="shared" si="259"/>
        <v>10070</v>
      </c>
      <c r="AQ1617" s="30">
        <f t="shared" si="260"/>
        <v>4598</v>
      </c>
    </row>
    <row r="1618" spans="29:43" x14ac:dyDescent="0.15">
      <c r="AC1618" s="30">
        <v>30</v>
      </c>
      <c r="AD1618" s="30">
        <v>30</v>
      </c>
      <c r="AE1618" s="30">
        <v>2</v>
      </c>
      <c r="AF1618" s="30">
        <v>7</v>
      </c>
      <c r="AG1618" s="30">
        <f t="shared" si="252"/>
        <v>38850</v>
      </c>
      <c r="AH1618" s="30">
        <f t="shared" si="253"/>
        <v>12950</v>
      </c>
      <c r="AI1618" s="30">
        <f t="shared" si="254"/>
        <v>6475</v>
      </c>
      <c r="AK1618" s="30">
        <f t="shared" si="255"/>
        <v>37.393678160919542</v>
      </c>
      <c r="AL1618" s="30">
        <f t="shared" si="256"/>
        <v>10.806675938803894</v>
      </c>
      <c r="AM1618" s="30">
        <f t="shared" si="257"/>
        <v>15</v>
      </c>
      <c r="AO1618" s="30">
        <f t="shared" si="258"/>
        <v>312312</v>
      </c>
      <c r="AP1618" s="30">
        <f t="shared" si="259"/>
        <v>10070</v>
      </c>
      <c r="AQ1618" s="30">
        <f t="shared" si="260"/>
        <v>4598</v>
      </c>
    </row>
    <row r="1619" spans="29:43" x14ac:dyDescent="0.15">
      <c r="AC1619" s="30">
        <v>30</v>
      </c>
      <c r="AD1619" s="30">
        <v>30</v>
      </c>
      <c r="AE1619" s="30">
        <v>2</v>
      </c>
      <c r="AF1619" s="30">
        <v>8</v>
      </c>
      <c r="AG1619" s="30">
        <f t="shared" si="252"/>
        <v>38910</v>
      </c>
      <c r="AH1619" s="30">
        <f t="shared" si="253"/>
        <v>12970</v>
      </c>
      <c r="AI1619" s="30">
        <f t="shared" si="254"/>
        <v>6485</v>
      </c>
      <c r="AK1619" s="30">
        <f t="shared" si="255"/>
        <v>37.304347826086953</v>
      </c>
      <c r="AL1619" s="30">
        <f t="shared" si="256"/>
        <v>10.853556485355648</v>
      </c>
      <c r="AM1619" s="30">
        <f t="shared" si="257"/>
        <v>15</v>
      </c>
      <c r="AO1619" s="30">
        <f t="shared" si="258"/>
        <v>312312</v>
      </c>
      <c r="AP1619" s="30">
        <f t="shared" si="259"/>
        <v>10070</v>
      </c>
      <c r="AQ1619" s="30">
        <f t="shared" si="260"/>
        <v>4598</v>
      </c>
    </row>
    <row r="1620" spans="29:43" x14ac:dyDescent="0.15">
      <c r="AC1620" s="30">
        <v>30</v>
      </c>
      <c r="AD1620" s="30">
        <v>30</v>
      </c>
      <c r="AE1620" s="30">
        <v>2</v>
      </c>
      <c r="AF1620" s="30">
        <v>9</v>
      </c>
      <c r="AG1620" s="30">
        <f t="shared" si="252"/>
        <v>38970</v>
      </c>
      <c r="AH1620" s="30">
        <f t="shared" si="253"/>
        <v>12990</v>
      </c>
      <c r="AI1620" s="30">
        <f t="shared" si="254"/>
        <v>6495</v>
      </c>
      <c r="AK1620" s="30">
        <f t="shared" si="255"/>
        <v>37.215443279313632</v>
      </c>
      <c r="AL1620" s="30">
        <f t="shared" si="256"/>
        <v>10.900699300699301</v>
      </c>
      <c r="AM1620" s="30">
        <f t="shared" si="257"/>
        <v>15</v>
      </c>
      <c r="AO1620" s="30">
        <f t="shared" si="258"/>
        <v>312312</v>
      </c>
      <c r="AP1620" s="30">
        <f t="shared" si="259"/>
        <v>10070</v>
      </c>
      <c r="AQ1620" s="30">
        <f t="shared" si="260"/>
        <v>4598</v>
      </c>
    </row>
    <row r="1621" spans="29:43" x14ac:dyDescent="0.15">
      <c r="AC1621" s="30">
        <v>30</v>
      </c>
      <c r="AD1621" s="30">
        <v>30</v>
      </c>
      <c r="AE1621" s="30">
        <v>2</v>
      </c>
      <c r="AF1621" s="30">
        <v>10</v>
      </c>
      <c r="AG1621" s="30">
        <f t="shared" si="252"/>
        <v>39030</v>
      </c>
      <c r="AH1621" s="30">
        <f t="shared" si="253"/>
        <v>13010</v>
      </c>
      <c r="AI1621" s="30">
        <f t="shared" si="254"/>
        <v>6505</v>
      </c>
      <c r="AK1621" s="30">
        <f t="shared" si="255"/>
        <v>37.126961483594862</v>
      </c>
      <c r="AL1621" s="30">
        <f t="shared" si="256"/>
        <v>10.948106591865358</v>
      </c>
      <c r="AM1621" s="30">
        <f t="shared" si="257"/>
        <v>15</v>
      </c>
      <c r="AO1621" s="30">
        <f t="shared" si="258"/>
        <v>312312</v>
      </c>
      <c r="AP1621" s="30">
        <f t="shared" si="259"/>
        <v>10070</v>
      </c>
      <c r="AQ1621" s="30">
        <f t="shared" si="260"/>
        <v>4598</v>
      </c>
    </row>
    <row r="1622" spans="29:43" x14ac:dyDescent="0.15">
      <c r="AC1622" s="30">
        <v>30</v>
      </c>
      <c r="AD1622" s="30">
        <v>30</v>
      </c>
      <c r="AE1622" s="30">
        <v>3</v>
      </c>
      <c r="AF1622" s="30">
        <v>0</v>
      </c>
      <c r="AG1622" s="30">
        <f t="shared" si="252"/>
        <v>50910</v>
      </c>
      <c r="AH1622" s="30">
        <f t="shared" si="253"/>
        <v>16970</v>
      </c>
      <c r="AI1622" s="30">
        <f t="shared" si="254"/>
        <v>8485</v>
      </c>
      <c r="AK1622" s="30">
        <f t="shared" si="255"/>
        <v>25.24345295829292</v>
      </c>
      <c r="AL1622" s="30">
        <f t="shared" si="256"/>
        <v>32.119873817034701</v>
      </c>
      <c r="AM1622" s="30">
        <f t="shared" si="257"/>
        <v>15</v>
      </c>
      <c r="AO1622" s="30">
        <f t="shared" si="258"/>
        <v>312312</v>
      </c>
      <c r="AP1622" s="30">
        <f t="shared" si="259"/>
        <v>10070</v>
      </c>
      <c r="AQ1622" s="30">
        <f t="shared" si="260"/>
        <v>4598</v>
      </c>
    </row>
    <row r="1623" spans="29:43" x14ac:dyDescent="0.15">
      <c r="AC1623" s="30">
        <v>30</v>
      </c>
      <c r="AD1623" s="30">
        <v>30</v>
      </c>
      <c r="AE1623" s="30">
        <v>3</v>
      </c>
      <c r="AF1623" s="30">
        <v>1</v>
      </c>
      <c r="AG1623" s="30">
        <f t="shared" si="252"/>
        <v>51000</v>
      </c>
      <c r="AH1623" s="30">
        <f t="shared" si="253"/>
        <v>17000</v>
      </c>
      <c r="AI1623" s="30">
        <f t="shared" si="254"/>
        <v>8500</v>
      </c>
      <c r="AK1623" s="30">
        <f t="shared" si="255"/>
        <v>25.182389937106919</v>
      </c>
      <c r="AL1623" s="30">
        <f t="shared" si="256"/>
        <v>32.484076433121018</v>
      </c>
      <c r="AM1623" s="30">
        <f t="shared" si="257"/>
        <v>15</v>
      </c>
      <c r="AO1623" s="30">
        <f t="shared" si="258"/>
        <v>312312</v>
      </c>
      <c r="AP1623" s="30">
        <f t="shared" si="259"/>
        <v>10070</v>
      </c>
      <c r="AQ1623" s="30">
        <f t="shared" si="260"/>
        <v>4598</v>
      </c>
    </row>
    <row r="1624" spans="29:43" x14ac:dyDescent="0.15">
      <c r="AC1624" s="30">
        <v>30</v>
      </c>
      <c r="AD1624" s="30">
        <v>30</v>
      </c>
      <c r="AE1624" s="30">
        <v>3</v>
      </c>
      <c r="AF1624" s="30">
        <v>2</v>
      </c>
      <c r="AG1624" s="30">
        <f t="shared" si="252"/>
        <v>51090</v>
      </c>
      <c r="AH1624" s="30">
        <f t="shared" si="253"/>
        <v>17030</v>
      </c>
      <c r="AI1624" s="30">
        <f t="shared" si="254"/>
        <v>8515</v>
      </c>
      <c r="AK1624" s="30">
        <f t="shared" si="255"/>
        <v>25.121621621621621</v>
      </c>
      <c r="AL1624" s="30">
        <f t="shared" si="256"/>
        <v>32.855305466237944</v>
      </c>
      <c r="AM1624" s="30">
        <f t="shared" si="257"/>
        <v>15</v>
      </c>
      <c r="AO1624" s="30">
        <f t="shared" si="258"/>
        <v>312312</v>
      </c>
      <c r="AP1624" s="30">
        <f t="shared" si="259"/>
        <v>10070</v>
      </c>
      <c r="AQ1624" s="30">
        <f t="shared" si="260"/>
        <v>4598</v>
      </c>
    </row>
    <row r="1625" spans="29:43" x14ac:dyDescent="0.15">
      <c r="AC1625" s="30">
        <v>30</v>
      </c>
      <c r="AD1625" s="30">
        <v>30</v>
      </c>
      <c r="AE1625" s="30">
        <v>3</v>
      </c>
      <c r="AF1625" s="30">
        <v>3</v>
      </c>
      <c r="AG1625" s="30">
        <f t="shared" si="252"/>
        <v>51180</v>
      </c>
      <c r="AH1625" s="30">
        <f t="shared" si="253"/>
        <v>17060</v>
      </c>
      <c r="AI1625" s="30">
        <f t="shared" si="254"/>
        <v>8530</v>
      </c>
      <c r="AK1625" s="30">
        <f t="shared" si="255"/>
        <v>25.061145883485796</v>
      </c>
      <c r="AL1625" s="30">
        <f t="shared" si="256"/>
        <v>33.233766233766232</v>
      </c>
      <c r="AM1625" s="30">
        <f t="shared" si="257"/>
        <v>15</v>
      </c>
      <c r="AO1625" s="30">
        <f t="shared" si="258"/>
        <v>312312</v>
      </c>
      <c r="AP1625" s="30">
        <f t="shared" si="259"/>
        <v>10070</v>
      </c>
      <c r="AQ1625" s="30">
        <f t="shared" si="260"/>
        <v>4598</v>
      </c>
    </row>
    <row r="1626" spans="29:43" x14ac:dyDescent="0.15">
      <c r="AC1626" s="30">
        <v>30</v>
      </c>
      <c r="AD1626" s="30">
        <v>30</v>
      </c>
      <c r="AE1626" s="30">
        <v>3</v>
      </c>
      <c r="AF1626" s="30">
        <v>4</v>
      </c>
      <c r="AG1626" s="30">
        <f t="shared" si="252"/>
        <v>51270</v>
      </c>
      <c r="AH1626" s="30">
        <f t="shared" si="253"/>
        <v>17090</v>
      </c>
      <c r="AI1626" s="30">
        <f t="shared" si="254"/>
        <v>8545</v>
      </c>
      <c r="AK1626" s="30">
        <f t="shared" si="255"/>
        <v>25.000960614793467</v>
      </c>
      <c r="AL1626" s="30">
        <f t="shared" si="256"/>
        <v>33.619672131147539</v>
      </c>
      <c r="AM1626" s="30">
        <f t="shared" si="257"/>
        <v>15</v>
      </c>
      <c r="AO1626" s="30">
        <f t="shared" si="258"/>
        <v>312312</v>
      </c>
      <c r="AP1626" s="30">
        <f t="shared" si="259"/>
        <v>10070</v>
      </c>
      <c r="AQ1626" s="30">
        <f t="shared" si="260"/>
        <v>4598</v>
      </c>
    </row>
    <row r="1627" spans="29:43" x14ac:dyDescent="0.15">
      <c r="AC1627" s="30">
        <v>30</v>
      </c>
      <c r="AD1627" s="30">
        <v>30</v>
      </c>
      <c r="AE1627" s="30">
        <v>3</v>
      </c>
      <c r="AF1627" s="30">
        <v>5</v>
      </c>
      <c r="AG1627" s="30">
        <f t="shared" si="252"/>
        <v>51360</v>
      </c>
      <c r="AH1627" s="30">
        <f t="shared" si="253"/>
        <v>17120</v>
      </c>
      <c r="AI1627" s="30">
        <f t="shared" si="254"/>
        <v>8560</v>
      </c>
      <c r="AK1627" s="30">
        <f t="shared" si="255"/>
        <v>24.941063727839005</v>
      </c>
      <c r="AL1627" s="30">
        <f t="shared" si="256"/>
        <v>34.013245033112582</v>
      </c>
      <c r="AM1627" s="30">
        <f t="shared" si="257"/>
        <v>15</v>
      </c>
      <c r="AO1627" s="30">
        <f t="shared" si="258"/>
        <v>312312</v>
      </c>
      <c r="AP1627" s="30">
        <f t="shared" si="259"/>
        <v>10070</v>
      </c>
      <c r="AQ1627" s="30">
        <f t="shared" si="260"/>
        <v>4598</v>
      </c>
    </row>
    <row r="1628" spans="29:43" x14ac:dyDescent="0.15">
      <c r="AC1628" s="30">
        <v>30</v>
      </c>
      <c r="AD1628" s="30">
        <v>30</v>
      </c>
      <c r="AE1628" s="30">
        <v>3</v>
      </c>
      <c r="AF1628" s="30">
        <v>6</v>
      </c>
      <c r="AG1628" s="30">
        <f t="shared" si="252"/>
        <v>51450</v>
      </c>
      <c r="AH1628" s="30">
        <f t="shared" si="253"/>
        <v>17150</v>
      </c>
      <c r="AI1628" s="30">
        <f t="shared" si="254"/>
        <v>8575</v>
      </c>
      <c r="AK1628" s="30">
        <f t="shared" si="255"/>
        <v>24.881453154875718</v>
      </c>
      <c r="AL1628" s="30">
        <f t="shared" si="256"/>
        <v>34.414715719063544</v>
      </c>
      <c r="AM1628" s="30">
        <f t="shared" si="257"/>
        <v>15</v>
      </c>
      <c r="AO1628" s="30">
        <f t="shared" si="258"/>
        <v>312312</v>
      </c>
      <c r="AP1628" s="30">
        <f t="shared" si="259"/>
        <v>10070</v>
      </c>
      <c r="AQ1628" s="30">
        <f t="shared" si="260"/>
        <v>4598</v>
      </c>
    </row>
    <row r="1629" spans="29:43" x14ac:dyDescent="0.15">
      <c r="AC1629" s="30">
        <v>30</v>
      </c>
      <c r="AD1629" s="30">
        <v>30</v>
      </c>
      <c r="AE1629" s="30">
        <v>3</v>
      </c>
      <c r="AF1629" s="30">
        <v>7</v>
      </c>
      <c r="AG1629" s="30">
        <f t="shared" si="252"/>
        <v>51540</v>
      </c>
      <c r="AH1629" s="30">
        <f t="shared" si="253"/>
        <v>17180</v>
      </c>
      <c r="AI1629" s="30">
        <f t="shared" si="254"/>
        <v>8590</v>
      </c>
      <c r="AK1629" s="30">
        <f t="shared" si="255"/>
        <v>24.822126847877922</v>
      </c>
      <c r="AL1629" s="30">
        <f t="shared" si="256"/>
        <v>34.824324324324323</v>
      </c>
      <c r="AM1629" s="30">
        <f t="shared" si="257"/>
        <v>15</v>
      </c>
      <c r="AO1629" s="30">
        <f t="shared" si="258"/>
        <v>312312</v>
      </c>
      <c r="AP1629" s="30">
        <f t="shared" si="259"/>
        <v>10070</v>
      </c>
      <c r="AQ1629" s="30">
        <f t="shared" si="260"/>
        <v>4598</v>
      </c>
    </row>
    <row r="1630" spans="29:43" x14ac:dyDescent="0.15">
      <c r="AC1630" s="30">
        <v>30</v>
      </c>
      <c r="AD1630" s="30">
        <v>30</v>
      </c>
      <c r="AE1630" s="30">
        <v>3</v>
      </c>
      <c r="AF1630" s="30">
        <v>8</v>
      </c>
      <c r="AG1630" s="30">
        <f t="shared" si="252"/>
        <v>51630</v>
      </c>
      <c r="AH1630" s="30">
        <f t="shared" si="253"/>
        <v>17210</v>
      </c>
      <c r="AI1630" s="30">
        <f t="shared" si="254"/>
        <v>8605</v>
      </c>
      <c r="AK1630" s="30">
        <f t="shared" si="255"/>
        <v>24.763082778306376</v>
      </c>
      <c r="AL1630" s="30">
        <f t="shared" si="256"/>
        <v>35.242320819112628</v>
      </c>
      <c r="AM1630" s="30">
        <f t="shared" si="257"/>
        <v>15</v>
      </c>
      <c r="AO1630" s="30">
        <f t="shared" si="258"/>
        <v>312312</v>
      </c>
      <c r="AP1630" s="30">
        <f t="shared" si="259"/>
        <v>10070</v>
      </c>
      <c r="AQ1630" s="30">
        <f t="shared" si="260"/>
        <v>4598</v>
      </c>
    </row>
    <row r="1631" spans="29:43" x14ac:dyDescent="0.15">
      <c r="AC1631" s="30">
        <v>30</v>
      </c>
      <c r="AD1631" s="30">
        <v>30</v>
      </c>
      <c r="AE1631" s="30">
        <v>3</v>
      </c>
      <c r="AF1631" s="30">
        <v>9</v>
      </c>
      <c r="AG1631" s="30">
        <f t="shared" si="252"/>
        <v>51720</v>
      </c>
      <c r="AH1631" s="30">
        <f t="shared" si="253"/>
        <v>17240</v>
      </c>
      <c r="AI1631" s="30">
        <f t="shared" si="254"/>
        <v>8620</v>
      </c>
      <c r="AK1631" s="30">
        <f t="shared" si="255"/>
        <v>24.704318936877076</v>
      </c>
      <c r="AL1631" s="30">
        <f t="shared" si="256"/>
        <v>35.668965517241382</v>
      </c>
      <c r="AM1631" s="30">
        <f t="shared" si="257"/>
        <v>15</v>
      </c>
      <c r="AO1631" s="30">
        <f t="shared" si="258"/>
        <v>312312</v>
      </c>
      <c r="AP1631" s="30">
        <f t="shared" si="259"/>
        <v>10070</v>
      </c>
      <c r="AQ1631" s="30">
        <f t="shared" si="260"/>
        <v>4598</v>
      </c>
    </row>
    <row r="1632" spans="29:43" x14ac:dyDescent="0.15">
      <c r="AC1632" s="30">
        <v>30</v>
      </c>
      <c r="AD1632" s="30">
        <v>30</v>
      </c>
      <c r="AE1632" s="30">
        <v>3</v>
      </c>
      <c r="AF1632" s="30">
        <v>10</v>
      </c>
      <c r="AG1632" s="30">
        <f t="shared" si="252"/>
        <v>51810</v>
      </c>
      <c r="AH1632" s="30">
        <f t="shared" si="253"/>
        <v>17270</v>
      </c>
      <c r="AI1632" s="30">
        <f t="shared" si="254"/>
        <v>8635</v>
      </c>
      <c r="AK1632" s="30">
        <f t="shared" si="255"/>
        <v>24.645833333333332</v>
      </c>
      <c r="AL1632" s="30">
        <f t="shared" si="256"/>
        <v>36.10452961672474</v>
      </c>
      <c r="AM1632" s="30">
        <f t="shared" si="257"/>
        <v>15</v>
      </c>
      <c r="AO1632" s="30">
        <f t="shared" si="258"/>
        <v>312312</v>
      </c>
      <c r="AP1632" s="30">
        <f t="shared" si="259"/>
        <v>10070</v>
      </c>
      <c r="AQ1632" s="30">
        <f t="shared" si="260"/>
        <v>4598</v>
      </c>
    </row>
    <row r="1633" spans="29:43" x14ac:dyDescent="0.15">
      <c r="AC1633" s="30">
        <v>30</v>
      </c>
      <c r="AD1633" s="30">
        <v>30</v>
      </c>
      <c r="AE1633" s="30">
        <v>4</v>
      </c>
      <c r="AF1633" s="30">
        <v>0</v>
      </c>
      <c r="AG1633" s="30">
        <f t="shared" si="252"/>
        <v>63390</v>
      </c>
      <c r="AH1633" s="30">
        <f t="shared" si="253"/>
        <v>21130</v>
      </c>
      <c r="AI1633" s="30">
        <f t="shared" si="254"/>
        <v>10565</v>
      </c>
      <c r="AK1633" s="30">
        <f t="shared" si="255"/>
        <v>18.891362206629566</v>
      </c>
      <c r="AL1633" s="30">
        <f t="shared" si="256"/>
        <v>-128.06060606060606</v>
      </c>
      <c r="AM1633" s="30">
        <f t="shared" si="257"/>
        <v>15</v>
      </c>
      <c r="AO1633" s="30">
        <f t="shared" si="258"/>
        <v>312312</v>
      </c>
      <c r="AP1633" s="30">
        <f t="shared" si="259"/>
        <v>10070</v>
      </c>
      <c r="AQ1633" s="30">
        <f t="shared" si="260"/>
        <v>4598</v>
      </c>
    </row>
    <row r="1634" spans="29:43" x14ac:dyDescent="0.15">
      <c r="AC1634" s="30">
        <v>30</v>
      </c>
      <c r="AD1634" s="30">
        <v>30</v>
      </c>
      <c r="AE1634" s="30">
        <v>4</v>
      </c>
      <c r="AF1634" s="30">
        <v>1</v>
      </c>
      <c r="AG1634" s="30">
        <f t="shared" si="252"/>
        <v>63510</v>
      </c>
      <c r="AH1634" s="30">
        <f t="shared" si="253"/>
        <v>21170</v>
      </c>
      <c r="AI1634" s="30">
        <f t="shared" si="254"/>
        <v>10585</v>
      </c>
      <c r="AK1634" s="30">
        <f t="shared" si="255"/>
        <v>18.84576393917451</v>
      </c>
      <c r="AL1634" s="30">
        <f t="shared" si="256"/>
        <v>-123.32038834951456</v>
      </c>
      <c r="AM1634" s="30">
        <f t="shared" si="257"/>
        <v>15</v>
      </c>
      <c r="AO1634" s="30">
        <f t="shared" si="258"/>
        <v>312312</v>
      </c>
      <c r="AP1634" s="30">
        <f t="shared" si="259"/>
        <v>10070</v>
      </c>
      <c r="AQ1634" s="30">
        <f t="shared" si="260"/>
        <v>4598</v>
      </c>
    </row>
    <row r="1635" spans="29:43" x14ac:dyDescent="0.15">
      <c r="AC1635" s="30">
        <v>30</v>
      </c>
      <c r="AD1635" s="30">
        <v>30</v>
      </c>
      <c r="AE1635" s="30">
        <v>4</v>
      </c>
      <c r="AF1635" s="30">
        <v>2</v>
      </c>
      <c r="AG1635" s="30">
        <f t="shared" si="252"/>
        <v>63630</v>
      </c>
      <c r="AH1635" s="30">
        <f t="shared" si="253"/>
        <v>21210</v>
      </c>
      <c r="AI1635" s="30">
        <f t="shared" si="254"/>
        <v>10605</v>
      </c>
      <c r="AK1635" s="30">
        <f t="shared" si="255"/>
        <v>18.800385263664822</v>
      </c>
      <c r="AL1635" s="30">
        <f t="shared" si="256"/>
        <v>-118.93457943925233</v>
      </c>
      <c r="AM1635" s="30">
        <f t="shared" si="257"/>
        <v>15</v>
      </c>
      <c r="AO1635" s="30">
        <f t="shared" si="258"/>
        <v>312312</v>
      </c>
      <c r="AP1635" s="30">
        <f t="shared" si="259"/>
        <v>10070</v>
      </c>
      <c r="AQ1635" s="30">
        <f t="shared" si="260"/>
        <v>4598</v>
      </c>
    </row>
    <row r="1636" spans="29:43" x14ac:dyDescent="0.15">
      <c r="AC1636" s="30">
        <v>30</v>
      </c>
      <c r="AD1636" s="30">
        <v>30</v>
      </c>
      <c r="AE1636" s="30">
        <v>4</v>
      </c>
      <c r="AF1636" s="30">
        <v>3</v>
      </c>
      <c r="AG1636" s="30">
        <f t="shared" si="252"/>
        <v>63750</v>
      </c>
      <c r="AH1636" s="30">
        <f t="shared" si="253"/>
        <v>21250</v>
      </c>
      <c r="AI1636" s="30">
        <f t="shared" si="254"/>
        <v>10625</v>
      </c>
      <c r="AK1636" s="30">
        <f t="shared" si="255"/>
        <v>18.755224597645928</v>
      </c>
      <c r="AL1636" s="30">
        <f t="shared" si="256"/>
        <v>-114.86486486486487</v>
      </c>
      <c r="AM1636" s="30">
        <f t="shared" si="257"/>
        <v>15</v>
      </c>
      <c r="AO1636" s="30">
        <f t="shared" si="258"/>
        <v>312312</v>
      </c>
      <c r="AP1636" s="30">
        <f t="shared" si="259"/>
        <v>10070</v>
      </c>
      <c r="AQ1636" s="30">
        <f t="shared" si="260"/>
        <v>4598</v>
      </c>
    </row>
    <row r="1637" spans="29:43" x14ac:dyDescent="0.15">
      <c r="AC1637" s="30">
        <v>30</v>
      </c>
      <c r="AD1637" s="30">
        <v>30</v>
      </c>
      <c r="AE1637" s="30">
        <v>4</v>
      </c>
      <c r="AF1637" s="30">
        <v>4</v>
      </c>
      <c r="AG1637" s="30">
        <f t="shared" si="252"/>
        <v>63870</v>
      </c>
      <c r="AH1637" s="30">
        <f t="shared" si="253"/>
        <v>21290</v>
      </c>
      <c r="AI1637" s="30">
        <f t="shared" si="254"/>
        <v>10645</v>
      </c>
      <c r="AK1637" s="30">
        <f t="shared" si="255"/>
        <v>18.710280373831775</v>
      </c>
      <c r="AL1637" s="30">
        <f t="shared" si="256"/>
        <v>-111.07826086956521</v>
      </c>
      <c r="AM1637" s="30">
        <f t="shared" si="257"/>
        <v>15</v>
      </c>
      <c r="AO1637" s="30">
        <f t="shared" si="258"/>
        <v>312312</v>
      </c>
      <c r="AP1637" s="30">
        <f t="shared" si="259"/>
        <v>10070</v>
      </c>
      <c r="AQ1637" s="30">
        <f t="shared" si="260"/>
        <v>4598</v>
      </c>
    </row>
    <row r="1638" spans="29:43" x14ac:dyDescent="0.15">
      <c r="AC1638" s="30">
        <v>30</v>
      </c>
      <c r="AD1638" s="30">
        <v>30</v>
      </c>
      <c r="AE1638" s="30">
        <v>4</v>
      </c>
      <c r="AF1638" s="30">
        <v>5</v>
      </c>
      <c r="AG1638" s="30">
        <f t="shared" si="252"/>
        <v>63990</v>
      </c>
      <c r="AH1638" s="30">
        <f t="shared" si="253"/>
        <v>21330</v>
      </c>
      <c r="AI1638" s="30">
        <f t="shared" si="254"/>
        <v>10665</v>
      </c>
      <c r="AK1638" s="30">
        <f t="shared" si="255"/>
        <v>18.6655510399235</v>
      </c>
      <c r="AL1638" s="30">
        <f t="shared" si="256"/>
        <v>-107.54621848739495</v>
      </c>
      <c r="AM1638" s="30">
        <f t="shared" si="257"/>
        <v>15</v>
      </c>
      <c r="AO1638" s="30">
        <f t="shared" si="258"/>
        <v>312312</v>
      </c>
      <c r="AP1638" s="30">
        <f t="shared" si="259"/>
        <v>10070</v>
      </c>
      <c r="AQ1638" s="30">
        <f t="shared" si="260"/>
        <v>4598</v>
      </c>
    </row>
    <row r="1639" spans="29:43" x14ac:dyDescent="0.15">
      <c r="AC1639" s="30">
        <v>30</v>
      </c>
      <c r="AD1639" s="30">
        <v>30</v>
      </c>
      <c r="AE1639" s="30">
        <v>4</v>
      </c>
      <c r="AF1639" s="30">
        <v>6</v>
      </c>
      <c r="AG1639" s="30">
        <f t="shared" si="252"/>
        <v>64110</v>
      </c>
      <c r="AH1639" s="30">
        <f t="shared" si="253"/>
        <v>21370</v>
      </c>
      <c r="AI1639" s="30">
        <f t="shared" si="254"/>
        <v>10685</v>
      </c>
      <c r="AK1639" s="30">
        <f t="shared" si="255"/>
        <v>18.621035058430717</v>
      </c>
      <c r="AL1639" s="30">
        <f t="shared" si="256"/>
        <v>-104.2439024390244</v>
      </c>
      <c r="AM1639" s="30">
        <f t="shared" si="257"/>
        <v>15</v>
      </c>
      <c r="AO1639" s="30">
        <f t="shared" si="258"/>
        <v>312312</v>
      </c>
      <c r="AP1639" s="30">
        <f t="shared" si="259"/>
        <v>10070</v>
      </c>
      <c r="AQ1639" s="30">
        <f t="shared" si="260"/>
        <v>4598</v>
      </c>
    </row>
    <row r="1640" spans="29:43" x14ac:dyDescent="0.15">
      <c r="AC1640" s="30">
        <v>30</v>
      </c>
      <c r="AD1640" s="30">
        <v>30</v>
      </c>
      <c r="AE1640" s="30">
        <v>4</v>
      </c>
      <c r="AF1640" s="30">
        <v>7</v>
      </c>
      <c r="AG1640" s="30">
        <f t="shared" si="252"/>
        <v>64230</v>
      </c>
      <c r="AH1640" s="30">
        <f t="shared" si="253"/>
        <v>21410</v>
      </c>
      <c r="AI1640" s="30">
        <f t="shared" si="254"/>
        <v>10705</v>
      </c>
      <c r="AK1640" s="30">
        <f t="shared" si="255"/>
        <v>18.57673090649536</v>
      </c>
      <c r="AL1640" s="30">
        <f t="shared" si="256"/>
        <v>-101.14960629921259</v>
      </c>
      <c r="AM1640" s="30">
        <f t="shared" si="257"/>
        <v>15</v>
      </c>
      <c r="AO1640" s="30">
        <f t="shared" si="258"/>
        <v>312312</v>
      </c>
      <c r="AP1640" s="30">
        <f t="shared" si="259"/>
        <v>10070</v>
      </c>
      <c r="AQ1640" s="30">
        <f t="shared" si="260"/>
        <v>4598</v>
      </c>
    </row>
    <row r="1641" spans="29:43" x14ac:dyDescent="0.15">
      <c r="AC1641" s="30">
        <v>30</v>
      </c>
      <c r="AD1641" s="30">
        <v>30</v>
      </c>
      <c r="AE1641" s="30">
        <v>4</v>
      </c>
      <c r="AF1641" s="30">
        <v>8</v>
      </c>
      <c r="AG1641" s="30">
        <f t="shared" si="252"/>
        <v>64350</v>
      </c>
      <c r="AH1641" s="30">
        <f t="shared" si="253"/>
        <v>21450</v>
      </c>
      <c r="AI1641" s="30">
        <f t="shared" si="254"/>
        <v>10725</v>
      </c>
      <c r="AK1641" s="30">
        <f t="shared" si="255"/>
        <v>18.532637075718014</v>
      </c>
      <c r="AL1641" s="30">
        <f t="shared" si="256"/>
        <v>-98.244274809160302</v>
      </c>
      <c r="AM1641" s="30">
        <f t="shared" si="257"/>
        <v>15</v>
      </c>
      <c r="AO1641" s="30">
        <f t="shared" si="258"/>
        <v>312312</v>
      </c>
      <c r="AP1641" s="30">
        <f t="shared" si="259"/>
        <v>10070</v>
      </c>
      <c r="AQ1641" s="30">
        <f t="shared" si="260"/>
        <v>4598</v>
      </c>
    </row>
    <row r="1642" spans="29:43" x14ac:dyDescent="0.15">
      <c r="AC1642" s="30">
        <v>30</v>
      </c>
      <c r="AD1642" s="30">
        <v>30</v>
      </c>
      <c r="AE1642" s="30">
        <v>4</v>
      </c>
      <c r="AF1642" s="30">
        <v>9</v>
      </c>
      <c r="AG1642" s="30">
        <f t="shared" si="252"/>
        <v>64470</v>
      </c>
      <c r="AH1642" s="30">
        <f t="shared" si="253"/>
        <v>21490</v>
      </c>
      <c r="AI1642" s="30">
        <f t="shared" si="254"/>
        <v>10745</v>
      </c>
      <c r="AK1642" s="30">
        <f t="shared" si="255"/>
        <v>18.488752071986738</v>
      </c>
      <c r="AL1642" s="30">
        <f t="shared" si="256"/>
        <v>-95.511111111111106</v>
      </c>
      <c r="AM1642" s="30">
        <f t="shared" si="257"/>
        <v>15</v>
      </c>
      <c r="AO1642" s="30">
        <f t="shared" si="258"/>
        <v>312312</v>
      </c>
      <c r="AP1642" s="30">
        <f t="shared" si="259"/>
        <v>10070</v>
      </c>
      <c r="AQ1642" s="30">
        <f t="shared" si="260"/>
        <v>4598</v>
      </c>
    </row>
    <row r="1643" spans="29:43" x14ac:dyDescent="0.15">
      <c r="AC1643" s="30">
        <v>30</v>
      </c>
      <c r="AD1643" s="30">
        <v>30</v>
      </c>
      <c r="AE1643" s="30">
        <v>4</v>
      </c>
      <c r="AF1643" s="30">
        <v>10</v>
      </c>
      <c r="AG1643" s="30">
        <f t="shared" si="252"/>
        <v>64590</v>
      </c>
      <c r="AH1643" s="30">
        <f t="shared" si="253"/>
        <v>21530</v>
      </c>
      <c r="AI1643" s="30">
        <f t="shared" si="254"/>
        <v>10765</v>
      </c>
      <c r="AK1643" s="30">
        <f t="shared" si="255"/>
        <v>18.445074415308291</v>
      </c>
      <c r="AL1643" s="30">
        <f t="shared" si="256"/>
        <v>-92.935251798561154</v>
      </c>
      <c r="AM1643" s="30">
        <f t="shared" si="257"/>
        <v>15</v>
      </c>
      <c r="AO1643" s="30">
        <f t="shared" si="258"/>
        <v>312312</v>
      </c>
      <c r="AP1643" s="30">
        <f t="shared" si="259"/>
        <v>10070</v>
      </c>
      <c r="AQ1643" s="30">
        <f t="shared" si="260"/>
        <v>4598</v>
      </c>
    </row>
    <row r="1644" spans="29:43" x14ac:dyDescent="0.15">
      <c r="AC1644" s="30">
        <v>30</v>
      </c>
      <c r="AD1644" s="30">
        <v>30</v>
      </c>
      <c r="AE1644" s="30">
        <v>5</v>
      </c>
      <c r="AF1644" s="30">
        <v>0</v>
      </c>
      <c r="AG1644" s="30">
        <f t="shared" si="252"/>
        <v>75870</v>
      </c>
      <c r="AH1644" s="30">
        <f t="shared" si="253"/>
        <v>25290</v>
      </c>
      <c r="AI1644" s="30">
        <f t="shared" si="254"/>
        <v>12645</v>
      </c>
      <c r="AK1644" s="30">
        <f t="shared" si="255"/>
        <v>15.093369418132612</v>
      </c>
      <c r="AL1644" s="30">
        <f t="shared" si="256"/>
        <v>-29.464077669902913</v>
      </c>
      <c r="AM1644" s="30">
        <f t="shared" si="257"/>
        <v>15</v>
      </c>
      <c r="AO1644" s="30">
        <f t="shared" si="258"/>
        <v>312312</v>
      </c>
      <c r="AP1644" s="30">
        <f t="shared" si="259"/>
        <v>10070</v>
      </c>
      <c r="AQ1644" s="30">
        <f t="shared" si="260"/>
        <v>4598</v>
      </c>
    </row>
    <row r="1645" spans="29:43" x14ac:dyDescent="0.15">
      <c r="AC1645" s="30">
        <v>30</v>
      </c>
      <c r="AD1645" s="30">
        <v>30</v>
      </c>
      <c r="AE1645" s="30">
        <v>5</v>
      </c>
      <c r="AF1645" s="30">
        <v>1</v>
      </c>
      <c r="AG1645" s="30">
        <f t="shared" si="252"/>
        <v>76020</v>
      </c>
      <c r="AH1645" s="30">
        <f t="shared" si="253"/>
        <v>25340</v>
      </c>
      <c r="AI1645" s="30">
        <f t="shared" si="254"/>
        <v>12670</v>
      </c>
      <c r="AK1645" s="30">
        <f t="shared" si="255"/>
        <v>15.056985825860572</v>
      </c>
      <c r="AL1645" s="30">
        <f t="shared" si="256"/>
        <v>-29.238461538461539</v>
      </c>
      <c r="AM1645" s="30">
        <f t="shared" si="257"/>
        <v>15</v>
      </c>
      <c r="AO1645" s="30">
        <f t="shared" si="258"/>
        <v>312312</v>
      </c>
      <c r="AP1645" s="30">
        <f t="shared" si="259"/>
        <v>10070</v>
      </c>
      <c r="AQ1645" s="30">
        <f t="shared" si="260"/>
        <v>4598</v>
      </c>
    </row>
    <row r="1646" spans="29:43" x14ac:dyDescent="0.15">
      <c r="AC1646" s="30">
        <v>30</v>
      </c>
      <c r="AD1646" s="30">
        <v>30</v>
      </c>
      <c r="AE1646" s="30">
        <v>5</v>
      </c>
      <c r="AF1646" s="30">
        <v>2</v>
      </c>
      <c r="AG1646" s="30">
        <f t="shared" si="252"/>
        <v>76170</v>
      </c>
      <c r="AH1646" s="30">
        <f t="shared" si="253"/>
        <v>25390</v>
      </c>
      <c r="AI1646" s="30">
        <f t="shared" si="254"/>
        <v>12695</v>
      </c>
      <c r="AK1646" s="30">
        <f t="shared" si="255"/>
        <v>15.020777222008466</v>
      </c>
      <c r="AL1646" s="30">
        <f t="shared" si="256"/>
        <v>-29.017142857142858</v>
      </c>
      <c r="AM1646" s="30">
        <f t="shared" si="257"/>
        <v>15</v>
      </c>
      <c r="AO1646" s="30">
        <f t="shared" si="258"/>
        <v>312312</v>
      </c>
      <c r="AP1646" s="30">
        <f t="shared" si="259"/>
        <v>10070</v>
      </c>
      <c r="AQ1646" s="30">
        <f t="shared" si="260"/>
        <v>4598</v>
      </c>
    </row>
    <row r="1647" spans="29:43" x14ac:dyDescent="0.15">
      <c r="AC1647" s="30">
        <v>30</v>
      </c>
      <c r="AD1647" s="30">
        <v>30</v>
      </c>
      <c r="AE1647" s="30">
        <v>5</v>
      </c>
      <c r="AF1647" s="30">
        <v>3</v>
      </c>
      <c r="AG1647" s="30">
        <f t="shared" si="252"/>
        <v>76320</v>
      </c>
      <c r="AH1647" s="30">
        <f t="shared" si="253"/>
        <v>25440</v>
      </c>
      <c r="AI1647" s="30">
        <f t="shared" si="254"/>
        <v>12720</v>
      </c>
      <c r="AK1647" s="30">
        <f t="shared" si="255"/>
        <v>14.984742347183571</v>
      </c>
      <c r="AL1647" s="30">
        <f t="shared" si="256"/>
        <v>-28.8</v>
      </c>
      <c r="AM1647" s="30">
        <f t="shared" si="257"/>
        <v>15</v>
      </c>
      <c r="AO1647" s="30">
        <f t="shared" si="258"/>
        <v>312312</v>
      </c>
      <c r="AP1647" s="30">
        <f t="shared" si="259"/>
        <v>10070</v>
      </c>
      <c r="AQ1647" s="30">
        <f t="shared" si="260"/>
        <v>4598</v>
      </c>
    </row>
    <row r="1648" spans="29:43" x14ac:dyDescent="0.15">
      <c r="AC1648" s="30">
        <v>30</v>
      </c>
      <c r="AD1648" s="30">
        <v>30</v>
      </c>
      <c r="AE1648" s="30">
        <v>5</v>
      </c>
      <c r="AF1648" s="30">
        <v>4</v>
      </c>
      <c r="AG1648" s="30">
        <f t="shared" si="252"/>
        <v>76470</v>
      </c>
      <c r="AH1648" s="30">
        <f t="shared" si="253"/>
        <v>25490</v>
      </c>
      <c r="AI1648" s="30">
        <f t="shared" si="254"/>
        <v>12745</v>
      </c>
      <c r="AK1648" s="30">
        <f t="shared" si="255"/>
        <v>14.948879954049398</v>
      </c>
      <c r="AL1648" s="30">
        <f t="shared" si="256"/>
        <v>-28.586915887850466</v>
      </c>
      <c r="AM1648" s="30">
        <f t="shared" si="257"/>
        <v>15</v>
      </c>
      <c r="AO1648" s="30">
        <f t="shared" si="258"/>
        <v>312312</v>
      </c>
      <c r="AP1648" s="30">
        <f t="shared" si="259"/>
        <v>10070</v>
      </c>
      <c r="AQ1648" s="30">
        <f t="shared" si="260"/>
        <v>4598</v>
      </c>
    </row>
    <row r="1649" spans="29:43" x14ac:dyDescent="0.15">
      <c r="AC1649" s="30">
        <v>30</v>
      </c>
      <c r="AD1649" s="30">
        <v>30</v>
      </c>
      <c r="AE1649" s="30">
        <v>5</v>
      </c>
      <c r="AF1649" s="30">
        <v>5</v>
      </c>
      <c r="AG1649" s="30">
        <f t="shared" si="252"/>
        <v>76620</v>
      </c>
      <c r="AH1649" s="30">
        <f t="shared" si="253"/>
        <v>25540</v>
      </c>
      <c r="AI1649" s="30">
        <f t="shared" si="254"/>
        <v>12770</v>
      </c>
      <c r="AK1649" s="30">
        <f t="shared" si="255"/>
        <v>14.91318880718174</v>
      </c>
      <c r="AL1649" s="30">
        <f t="shared" si="256"/>
        <v>-28.377777777777776</v>
      </c>
      <c r="AM1649" s="30">
        <f t="shared" si="257"/>
        <v>15</v>
      </c>
      <c r="AO1649" s="30">
        <f t="shared" si="258"/>
        <v>312312</v>
      </c>
      <c r="AP1649" s="30">
        <f t="shared" si="259"/>
        <v>10070</v>
      </c>
      <c r="AQ1649" s="30">
        <f t="shared" si="260"/>
        <v>4598</v>
      </c>
    </row>
    <row r="1650" spans="29:43" x14ac:dyDescent="0.15">
      <c r="AC1650" s="30">
        <v>30</v>
      </c>
      <c r="AD1650" s="30">
        <v>30</v>
      </c>
      <c r="AE1650" s="30">
        <v>5</v>
      </c>
      <c r="AF1650" s="30">
        <v>6</v>
      </c>
      <c r="AG1650" s="30">
        <f t="shared" si="252"/>
        <v>76770</v>
      </c>
      <c r="AH1650" s="30">
        <f t="shared" si="253"/>
        <v>25590</v>
      </c>
      <c r="AI1650" s="30">
        <f t="shared" si="254"/>
        <v>12795</v>
      </c>
      <c r="AK1650" s="30">
        <f t="shared" si="255"/>
        <v>14.877667682926829</v>
      </c>
      <c r="AL1650" s="30">
        <f t="shared" si="256"/>
        <v>-28.172477064220182</v>
      </c>
      <c r="AM1650" s="30">
        <f t="shared" si="257"/>
        <v>15</v>
      </c>
      <c r="AO1650" s="30">
        <f t="shared" si="258"/>
        <v>312312</v>
      </c>
      <c r="AP1650" s="30">
        <f t="shared" si="259"/>
        <v>10070</v>
      </c>
      <c r="AQ1650" s="30">
        <f t="shared" si="260"/>
        <v>4598</v>
      </c>
    </row>
    <row r="1651" spans="29:43" x14ac:dyDescent="0.15">
      <c r="AC1651" s="30">
        <v>30</v>
      </c>
      <c r="AD1651" s="30">
        <v>30</v>
      </c>
      <c r="AE1651" s="30">
        <v>5</v>
      </c>
      <c r="AF1651" s="30">
        <v>7</v>
      </c>
      <c r="AG1651" s="30">
        <f t="shared" si="252"/>
        <v>76920</v>
      </c>
      <c r="AH1651" s="30">
        <f t="shared" si="253"/>
        <v>25640</v>
      </c>
      <c r="AI1651" s="30">
        <f t="shared" si="254"/>
        <v>12820</v>
      </c>
      <c r="AK1651" s="30">
        <f t="shared" si="255"/>
        <v>14.842315369261478</v>
      </c>
      <c r="AL1651" s="30">
        <f t="shared" si="256"/>
        <v>-27.970909090909092</v>
      </c>
      <c r="AM1651" s="30">
        <f t="shared" si="257"/>
        <v>15</v>
      </c>
      <c r="AO1651" s="30">
        <f t="shared" si="258"/>
        <v>312312</v>
      </c>
      <c r="AP1651" s="30">
        <f t="shared" si="259"/>
        <v>10070</v>
      </c>
      <c r="AQ1651" s="30">
        <f t="shared" si="260"/>
        <v>4598</v>
      </c>
    </row>
    <row r="1652" spans="29:43" x14ac:dyDescent="0.15">
      <c r="AC1652" s="30">
        <v>30</v>
      </c>
      <c r="AD1652" s="30">
        <v>30</v>
      </c>
      <c r="AE1652" s="30">
        <v>5</v>
      </c>
      <c r="AF1652" s="30">
        <v>8</v>
      </c>
      <c r="AG1652" s="30">
        <f t="shared" si="252"/>
        <v>77070</v>
      </c>
      <c r="AH1652" s="30">
        <f t="shared" si="253"/>
        <v>25690</v>
      </c>
      <c r="AI1652" s="30">
        <f t="shared" si="254"/>
        <v>12845</v>
      </c>
      <c r="AK1652" s="30">
        <f t="shared" si="255"/>
        <v>14.807130665655224</v>
      </c>
      <c r="AL1652" s="30">
        <f t="shared" si="256"/>
        <v>-27.772972972972973</v>
      </c>
      <c r="AM1652" s="30">
        <f t="shared" si="257"/>
        <v>15</v>
      </c>
      <c r="AO1652" s="30">
        <f t="shared" si="258"/>
        <v>312312</v>
      </c>
      <c r="AP1652" s="30">
        <f t="shared" si="259"/>
        <v>10070</v>
      </c>
      <c r="AQ1652" s="30">
        <f t="shared" si="260"/>
        <v>4598</v>
      </c>
    </row>
    <row r="1653" spans="29:43" x14ac:dyDescent="0.15">
      <c r="AC1653" s="30">
        <v>30</v>
      </c>
      <c r="AD1653" s="30">
        <v>30</v>
      </c>
      <c r="AE1653" s="30">
        <v>5</v>
      </c>
      <c r="AF1653" s="30">
        <v>9</v>
      </c>
      <c r="AG1653" s="30">
        <f t="shared" si="252"/>
        <v>77220</v>
      </c>
      <c r="AH1653" s="30">
        <f t="shared" si="253"/>
        <v>25740</v>
      </c>
      <c r="AI1653" s="30">
        <f t="shared" si="254"/>
        <v>12870</v>
      </c>
      <c r="AK1653" s="30">
        <f t="shared" si="255"/>
        <v>14.772112382934443</v>
      </c>
      <c r="AL1653" s="30">
        <f t="shared" si="256"/>
        <v>-27.578571428571429</v>
      </c>
      <c r="AM1653" s="30">
        <f t="shared" si="257"/>
        <v>15</v>
      </c>
      <c r="AO1653" s="30">
        <f t="shared" si="258"/>
        <v>312312</v>
      </c>
      <c r="AP1653" s="30">
        <f t="shared" si="259"/>
        <v>10070</v>
      </c>
      <c r="AQ1653" s="30">
        <f t="shared" si="260"/>
        <v>4598</v>
      </c>
    </row>
    <row r="1654" spans="29:43" x14ac:dyDescent="0.15">
      <c r="AC1654" s="30">
        <v>30</v>
      </c>
      <c r="AD1654" s="30">
        <v>30</v>
      </c>
      <c r="AE1654" s="30">
        <v>5</v>
      </c>
      <c r="AF1654" s="30">
        <v>10</v>
      </c>
      <c r="AG1654" s="30">
        <f t="shared" si="252"/>
        <v>77370</v>
      </c>
      <c r="AH1654" s="30">
        <f t="shared" si="253"/>
        <v>25790</v>
      </c>
      <c r="AI1654" s="30">
        <f t="shared" si="254"/>
        <v>12895</v>
      </c>
      <c r="AK1654" s="30">
        <f t="shared" si="255"/>
        <v>14.737259343148358</v>
      </c>
      <c r="AL1654" s="30">
        <f t="shared" si="256"/>
        <v>-27.387610619469026</v>
      </c>
      <c r="AM1654" s="30">
        <f t="shared" si="257"/>
        <v>15</v>
      </c>
      <c r="AO1654" s="30">
        <f t="shared" si="258"/>
        <v>312312</v>
      </c>
      <c r="AP1654" s="30">
        <f t="shared" si="259"/>
        <v>10070</v>
      </c>
      <c r="AQ1654" s="30">
        <f t="shared" si="260"/>
        <v>4598</v>
      </c>
    </row>
    <row r="1655" spans="29:43" x14ac:dyDescent="0.15">
      <c r="AC1655" s="30">
        <v>31</v>
      </c>
      <c r="AD1655" s="30">
        <v>31</v>
      </c>
      <c r="AE1655" s="30">
        <v>1</v>
      </c>
      <c r="AF1655" s="30">
        <v>0</v>
      </c>
      <c r="AG1655" s="30">
        <f t="shared" si="252"/>
        <v>26550</v>
      </c>
      <c r="AH1655" s="30">
        <f t="shared" si="253"/>
        <v>8850</v>
      </c>
      <c r="AI1655" s="30">
        <f t="shared" si="254"/>
        <v>4425</v>
      </c>
      <c r="AK1655" s="30">
        <f t="shared" si="255"/>
        <v>87.428243691052771</v>
      </c>
      <c r="AL1655" s="30">
        <f t="shared" si="256"/>
        <v>4.1712490180675568</v>
      </c>
      <c r="AM1655" s="30">
        <f t="shared" si="257"/>
        <v>16</v>
      </c>
      <c r="AO1655" s="30">
        <f t="shared" si="258"/>
        <v>342981</v>
      </c>
      <c r="AP1655" s="30">
        <f t="shared" si="259"/>
        <v>10790</v>
      </c>
      <c r="AQ1655" s="30">
        <f t="shared" si="260"/>
        <v>4927</v>
      </c>
    </row>
    <row r="1656" spans="29:43" x14ac:dyDescent="0.15">
      <c r="AC1656" s="30">
        <v>31</v>
      </c>
      <c r="AD1656" s="30">
        <v>31</v>
      </c>
      <c r="AE1656" s="30">
        <v>1</v>
      </c>
      <c r="AF1656" s="30">
        <v>1</v>
      </c>
      <c r="AG1656" s="30">
        <f t="shared" si="252"/>
        <v>26580</v>
      </c>
      <c r="AH1656" s="30">
        <f t="shared" si="253"/>
        <v>8860</v>
      </c>
      <c r="AI1656" s="30">
        <f t="shared" si="254"/>
        <v>4430</v>
      </c>
      <c r="AK1656" s="30">
        <f t="shared" si="255"/>
        <v>87.205949656750576</v>
      </c>
      <c r="AL1656" s="30">
        <f t="shared" si="256"/>
        <v>4.1792452830188678</v>
      </c>
      <c r="AM1656" s="30">
        <f t="shared" si="257"/>
        <v>16</v>
      </c>
      <c r="AO1656" s="30">
        <f t="shared" si="258"/>
        <v>342981</v>
      </c>
      <c r="AP1656" s="30">
        <f t="shared" si="259"/>
        <v>10790</v>
      </c>
      <c r="AQ1656" s="30">
        <f t="shared" si="260"/>
        <v>4927</v>
      </c>
    </row>
    <row r="1657" spans="29:43" x14ac:dyDescent="0.15">
      <c r="AC1657" s="30">
        <v>31</v>
      </c>
      <c r="AD1657" s="30">
        <v>31</v>
      </c>
      <c r="AE1657" s="30">
        <v>1</v>
      </c>
      <c r="AF1657" s="30">
        <v>2</v>
      </c>
      <c r="AG1657" s="30">
        <f t="shared" si="252"/>
        <v>26610</v>
      </c>
      <c r="AH1657" s="30">
        <f t="shared" si="253"/>
        <v>8870</v>
      </c>
      <c r="AI1657" s="30">
        <f t="shared" si="254"/>
        <v>4435</v>
      </c>
      <c r="AK1657" s="30">
        <f t="shared" si="255"/>
        <v>86.984783160030432</v>
      </c>
      <c r="AL1657" s="30">
        <f t="shared" si="256"/>
        <v>4.1872541306058224</v>
      </c>
      <c r="AM1657" s="30">
        <f t="shared" si="257"/>
        <v>16</v>
      </c>
      <c r="AO1657" s="30">
        <f t="shared" si="258"/>
        <v>342981</v>
      </c>
      <c r="AP1657" s="30">
        <f t="shared" si="259"/>
        <v>10790</v>
      </c>
      <c r="AQ1657" s="30">
        <f t="shared" si="260"/>
        <v>4927</v>
      </c>
    </row>
    <row r="1658" spans="29:43" x14ac:dyDescent="0.15">
      <c r="AC1658" s="30">
        <v>31</v>
      </c>
      <c r="AD1658" s="30">
        <v>31</v>
      </c>
      <c r="AE1658" s="30">
        <v>1</v>
      </c>
      <c r="AF1658" s="30">
        <v>3</v>
      </c>
      <c r="AG1658" s="30">
        <f t="shared" si="252"/>
        <v>26640</v>
      </c>
      <c r="AH1658" s="30">
        <f t="shared" si="253"/>
        <v>8880</v>
      </c>
      <c r="AI1658" s="30">
        <f t="shared" si="254"/>
        <v>4440</v>
      </c>
      <c r="AK1658" s="30">
        <f t="shared" si="255"/>
        <v>86.764735643814831</v>
      </c>
      <c r="AL1658" s="30">
        <f t="shared" si="256"/>
        <v>4.1952755905511809</v>
      </c>
      <c r="AM1658" s="30">
        <f t="shared" si="257"/>
        <v>16</v>
      </c>
      <c r="AO1658" s="30">
        <f t="shared" si="258"/>
        <v>342981</v>
      </c>
      <c r="AP1658" s="30">
        <f t="shared" si="259"/>
        <v>10790</v>
      </c>
      <c r="AQ1658" s="30">
        <f t="shared" si="260"/>
        <v>4927</v>
      </c>
    </row>
    <row r="1659" spans="29:43" x14ac:dyDescent="0.15">
      <c r="AC1659" s="30">
        <v>31</v>
      </c>
      <c r="AD1659" s="30">
        <v>31</v>
      </c>
      <c r="AE1659" s="30">
        <v>1</v>
      </c>
      <c r="AF1659" s="30">
        <v>4</v>
      </c>
      <c r="AG1659" s="30">
        <f t="shared" si="252"/>
        <v>26670</v>
      </c>
      <c r="AH1659" s="30">
        <f t="shared" si="253"/>
        <v>8890</v>
      </c>
      <c r="AI1659" s="30">
        <f t="shared" si="254"/>
        <v>4445</v>
      </c>
      <c r="AK1659" s="30">
        <f t="shared" si="255"/>
        <v>86.545798637395919</v>
      </c>
      <c r="AL1659" s="30">
        <f t="shared" si="256"/>
        <v>4.2033096926713949</v>
      </c>
      <c r="AM1659" s="30">
        <f t="shared" si="257"/>
        <v>16</v>
      </c>
      <c r="AO1659" s="30">
        <f t="shared" si="258"/>
        <v>342981</v>
      </c>
      <c r="AP1659" s="30">
        <f t="shared" si="259"/>
        <v>10790</v>
      </c>
      <c r="AQ1659" s="30">
        <f t="shared" si="260"/>
        <v>4927</v>
      </c>
    </row>
    <row r="1660" spans="29:43" x14ac:dyDescent="0.15">
      <c r="AC1660" s="30">
        <v>31</v>
      </c>
      <c r="AD1660" s="30">
        <v>31</v>
      </c>
      <c r="AE1660" s="30">
        <v>1</v>
      </c>
      <c r="AF1660" s="30">
        <v>5</v>
      </c>
      <c r="AG1660" s="30">
        <f t="shared" si="252"/>
        <v>26700</v>
      </c>
      <c r="AH1660" s="30">
        <f t="shared" si="253"/>
        <v>8900</v>
      </c>
      <c r="AI1660" s="30">
        <f t="shared" si="254"/>
        <v>4450</v>
      </c>
      <c r="AK1660" s="30">
        <f t="shared" si="255"/>
        <v>86.327963755348605</v>
      </c>
      <c r="AL1660" s="30">
        <f t="shared" si="256"/>
        <v>4.2113564668769712</v>
      </c>
      <c r="AM1660" s="30">
        <f t="shared" si="257"/>
        <v>16</v>
      </c>
      <c r="AO1660" s="30">
        <f t="shared" si="258"/>
        <v>342981</v>
      </c>
      <c r="AP1660" s="30">
        <f t="shared" si="259"/>
        <v>10790</v>
      </c>
      <c r="AQ1660" s="30">
        <f t="shared" si="260"/>
        <v>4927</v>
      </c>
    </row>
    <row r="1661" spans="29:43" x14ac:dyDescent="0.15">
      <c r="AC1661" s="30">
        <v>31</v>
      </c>
      <c r="AD1661" s="30">
        <v>31</v>
      </c>
      <c r="AE1661" s="30">
        <v>1</v>
      </c>
      <c r="AF1661" s="30">
        <v>6</v>
      </c>
      <c r="AG1661" s="30">
        <f t="shared" si="252"/>
        <v>26730</v>
      </c>
      <c r="AH1661" s="30">
        <f t="shared" si="253"/>
        <v>8910</v>
      </c>
      <c r="AI1661" s="30">
        <f t="shared" si="254"/>
        <v>4455</v>
      </c>
      <c r="AK1661" s="30">
        <f t="shared" si="255"/>
        <v>86.111222696459961</v>
      </c>
      <c r="AL1661" s="30">
        <f t="shared" si="256"/>
        <v>4.2194159431728488</v>
      </c>
      <c r="AM1661" s="30">
        <f t="shared" si="257"/>
        <v>16</v>
      </c>
      <c r="AO1661" s="30">
        <f t="shared" si="258"/>
        <v>342981</v>
      </c>
      <c r="AP1661" s="30">
        <f t="shared" si="259"/>
        <v>10790</v>
      </c>
      <c r="AQ1661" s="30">
        <f t="shared" si="260"/>
        <v>4927</v>
      </c>
    </row>
    <row r="1662" spans="29:43" x14ac:dyDescent="0.15">
      <c r="AC1662" s="30">
        <v>31</v>
      </c>
      <c r="AD1662" s="30">
        <v>31</v>
      </c>
      <c r="AE1662" s="30">
        <v>1</v>
      </c>
      <c r="AF1662" s="30">
        <v>7</v>
      </c>
      <c r="AG1662" s="30">
        <f t="shared" si="252"/>
        <v>26760</v>
      </c>
      <c r="AH1662" s="30">
        <f t="shared" si="253"/>
        <v>8920</v>
      </c>
      <c r="AI1662" s="30">
        <f t="shared" si="254"/>
        <v>4460</v>
      </c>
      <c r="AK1662" s="30">
        <f t="shared" si="255"/>
        <v>85.895567242674687</v>
      </c>
      <c r="AL1662" s="30">
        <f t="shared" si="256"/>
        <v>4.2274881516587675</v>
      </c>
      <c r="AM1662" s="30">
        <f t="shared" si="257"/>
        <v>16</v>
      </c>
      <c r="AO1662" s="30">
        <f t="shared" si="258"/>
        <v>342981</v>
      </c>
      <c r="AP1662" s="30">
        <f t="shared" si="259"/>
        <v>10790</v>
      </c>
      <c r="AQ1662" s="30">
        <f t="shared" si="260"/>
        <v>4927</v>
      </c>
    </row>
    <row r="1663" spans="29:43" x14ac:dyDescent="0.15">
      <c r="AC1663" s="30">
        <v>31</v>
      </c>
      <c r="AD1663" s="30">
        <v>31</v>
      </c>
      <c r="AE1663" s="30">
        <v>1</v>
      </c>
      <c r="AF1663" s="30">
        <v>8</v>
      </c>
      <c r="AG1663" s="30">
        <f t="shared" si="252"/>
        <v>26790</v>
      </c>
      <c r="AH1663" s="30">
        <f t="shared" si="253"/>
        <v>8930</v>
      </c>
      <c r="AI1663" s="30">
        <f t="shared" si="254"/>
        <v>4465</v>
      </c>
      <c r="AK1663" s="30">
        <f t="shared" si="255"/>
        <v>85.680989258056456</v>
      </c>
      <c r="AL1663" s="30">
        <f t="shared" si="256"/>
        <v>4.2355731225296447</v>
      </c>
      <c r="AM1663" s="30">
        <f t="shared" si="257"/>
        <v>16</v>
      </c>
      <c r="AO1663" s="30">
        <f t="shared" si="258"/>
        <v>342981</v>
      </c>
      <c r="AP1663" s="30">
        <f t="shared" si="259"/>
        <v>10790</v>
      </c>
      <c r="AQ1663" s="30">
        <f t="shared" si="260"/>
        <v>4927</v>
      </c>
    </row>
    <row r="1664" spans="29:43" x14ac:dyDescent="0.15">
      <c r="AC1664" s="30">
        <v>31</v>
      </c>
      <c r="AD1664" s="30">
        <v>31</v>
      </c>
      <c r="AE1664" s="30">
        <v>1</v>
      </c>
      <c r="AF1664" s="30">
        <v>9</v>
      </c>
      <c r="AG1664" s="30">
        <f t="shared" si="252"/>
        <v>26820</v>
      </c>
      <c r="AH1664" s="30">
        <f t="shared" si="253"/>
        <v>8940</v>
      </c>
      <c r="AI1664" s="30">
        <f t="shared" si="254"/>
        <v>4470</v>
      </c>
      <c r="AK1664" s="30">
        <f t="shared" si="255"/>
        <v>85.467480687764763</v>
      </c>
      <c r="AL1664" s="30">
        <f t="shared" si="256"/>
        <v>4.2436708860759493</v>
      </c>
      <c r="AM1664" s="30">
        <f t="shared" si="257"/>
        <v>16</v>
      </c>
      <c r="AO1664" s="30">
        <f t="shared" si="258"/>
        <v>342981</v>
      </c>
      <c r="AP1664" s="30">
        <f t="shared" si="259"/>
        <v>10790</v>
      </c>
      <c r="AQ1664" s="30">
        <f t="shared" si="260"/>
        <v>4927</v>
      </c>
    </row>
    <row r="1665" spans="29:43" x14ac:dyDescent="0.15">
      <c r="AC1665" s="30">
        <v>31</v>
      </c>
      <c r="AD1665" s="30">
        <v>31</v>
      </c>
      <c r="AE1665" s="30">
        <v>1</v>
      </c>
      <c r="AF1665" s="30">
        <v>10</v>
      </c>
      <c r="AG1665" s="30">
        <f t="shared" si="252"/>
        <v>26850</v>
      </c>
      <c r="AH1665" s="30">
        <f t="shared" si="253"/>
        <v>8950</v>
      </c>
      <c r="AI1665" s="30">
        <f t="shared" si="254"/>
        <v>4475</v>
      </c>
      <c r="AK1665" s="30">
        <f t="shared" si="255"/>
        <v>85.255033557046985</v>
      </c>
      <c r="AL1665" s="30">
        <f t="shared" si="256"/>
        <v>4.2517814726840859</v>
      </c>
      <c r="AM1665" s="30">
        <f t="shared" si="257"/>
        <v>16</v>
      </c>
      <c r="AO1665" s="30">
        <f t="shared" si="258"/>
        <v>342981</v>
      </c>
      <c r="AP1665" s="30">
        <f t="shared" si="259"/>
        <v>10790</v>
      </c>
      <c r="AQ1665" s="30">
        <f t="shared" si="260"/>
        <v>4927</v>
      </c>
    </row>
    <row r="1666" spans="29:43" x14ac:dyDescent="0.15">
      <c r="AC1666" s="30">
        <v>31</v>
      </c>
      <c r="AD1666" s="30">
        <v>31</v>
      </c>
      <c r="AE1666" s="30">
        <v>2</v>
      </c>
      <c r="AF1666" s="30">
        <v>0</v>
      </c>
      <c r="AG1666" s="30">
        <f t="shared" si="252"/>
        <v>39450</v>
      </c>
      <c r="AH1666" s="30">
        <f t="shared" si="253"/>
        <v>13150</v>
      </c>
      <c r="AI1666" s="30">
        <f t="shared" si="254"/>
        <v>6575</v>
      </c>
      <c r="AK1666" s="30">
        <f t="shared" si="255"/>
        <v>41.709959868661073</v>
      </c>
      <c r="AL1666" s="30">
        <f t="shared" si="256"/>
        <v>9.3594306049822062</v>
      </c>
      <c r="AM1666" s="30">
        <f t="shared" si="257"/>
        <v>16</v>
      </c>
      <c r="AO1666" s="30">
        <f t="shared" si="258"/>
        <v>342981</v>
      </c>
      <c r="AP1666" s="30">
        <f t="shared" si="259"/>
        <v>10790</v>
      </c>
      <c r="AQ1666" s="30">
        <f t="shared" si="260"/>
        <v>4927</v>
      </c>
    </row>
    <row r="1667" spans="29:43" x14ac:dyDescent="0.15">
      <c r="AC1667" s="30">
        <v>31</v>
      </c>
      <c r="AD1667" s="30">
        <v>31</v>
      </c>
      <c r="AE1667" s="30">
        <v>2</v>
      </c>
      <c r="AF1667" s="30">
        <v>1</v>
      </c>
      <c r="AG1667" s="30">
        <f t="shared" si="252"/>
        <v>39510</v>
      </c>
      <c r="AH1667" s="30">
        <f t="shared" si="253"/>
        <v>13170</v>
      </c>
      <c r="AI1667" s="30">
        <f t="shared" si="254"/>
        <v>6585</v>
      </c>
      <c r="AK1667" s="30">
        <f t="shared" si="255"/>
        <v>41.608758946985319</v>
      </c>
      <c r="AL1667" s="30">
        <f t="shared" si="256"/>
        <v>9.3959571938168853</v>
      </c>
      <c r="AM1667" s="30">
        <f t="shared" si="257"/>
        <v>16</v>
      </c>
      <c r="AO1667" s="30">
        <f t="shared" si="258"/>
        <v>342981</v>
      </c>
      <c r="AP1667" s="30">
        <f t="shared" si="259"/>
        <v>10790</v>
      </c>
      <c r="AQ1667" s="30">
        <f t="shared" si="260"/>
        <v>4927</v>
      </c>
    </row>
    <row r="1668" spans="29:43" x14ac:dyDescent="0.15">
      <c r="AC1668" s="30">
        <v>31</v>
      </c>
      <c r="AD1668" s="30">
        <v>31</v>
      </c>
      <c r="AE1668" s="30">
        <v>2</v>
      </c>
      <c r="AF1668" s="30">
        <v>2</v>
      </c>
      <c r="AG1668" s="30">
        <f t="shared" si="252"/>
        <v>39570</v>
      </c>
      <c r="AH1668" s="30">
        <f t="shared" si="253"/>
        <v>13190</v>
      </c>
      <c r="AI1668" s="30">
        <f t="shared" si="254"/>
        <v>6595</v>
      </c>
      <c r="AK1668" s="30">
        <f t="shared" si="255"/>
        <v>41.508047924482632</v>
      </c>
      <c r="AL1668" s="30">
        <f t="shared" si="256"/>
        <v>9.4326579261025039</v>
      </c>
      <c r="AM1668" s="30">
        <f t="shared" si="257"/>
        <v>16</v>
      </c>
      <c r="AO1668" s="30">
        <f t="shared" si="258"/>
        <v>342981</v>
      </c>
      <c r="AP1668" s="30">
        <f t="shared" si="259"/>
        <v>10790</v>
      </c>
      <c r="AQ1668" s="30">
        <f t="shared" si="260"/>
        <v>4927</v>
      </c>
    </row>
    <row r="1669" spans="29:43" x14ac:dyDescent="0.15">
      <c r="AC1669" s="30">
        <v>31</v>
      </c>
      <c r="AD1669" s="30">
        <v>31</v>
      </c>
      <c r="AE1669" s="30">
        <v>2</v>
      </c>
      <c r="AF1669" s="30">
        <v>3</v>
      </c>
      <c r="AG1669" s="30">
        <f t="shared" si="252"/>
        <v>39630</v>
      </c>
      <c r="AH1669" s="30">
        <f t="shared" si="253"/>
        <v>13210</v>
      </c>
      <c r="AI1669" s="30">
        <f t="shared" si="254"/>
        <v>6605</v>
      </c>
      <c r="AK1669" s="30">
        <f t="shared" si="255"/>
        <v>41.407823252444764</v>
      </c>
      <c r="AL1669" s="30">
        <f t="shared" si="256"/>
        <v>9.4695340501792113</v>
      </c>
      <c r="AM1669" s="30">
        <f t="shared" si="257"/>
        <v>16</v>
      </c>
      <c r="AO1669" s="30">
        <f t="shared" si="258"/>
        <v>342981</v>
      </c>
      <c r="AP1669" s="30">
        <f t="shared" si="259"/>
        <v>10790</v>
      </c>
      <c r="AQ1669" s="30">
        <f t="shared" si="260"/>
        <v>4927</v>
      </c>
    </row>
    <row r="1670" spans="29:43" x14ac:dyDescent="0.15">
      <c r="AC1670" s="30">
        <v>31</v>
      </c>
      <c r="AD1670" s="30">
        <v>31</v>
      </c>
      <c r="AE1670" s="30">
        <v>2</v>
      </c>
      <c r="AF1670" s="30">
        <v>4</v>
      </c>
      <c r="AG1670" s="30">
        <f t="shared" ref="AG1670:AG1733" si="261">1020+180*AC1670+7050+AE1670*(AD1670*420-120)+AE1670*AF1670*30</f>
        <v>39690</v>
      </c>
      <c r="AH1670" s="30">
        <f t="shared" ref="AH1670:AH1733" si="262">340+60*AC1670+2350+AE1670*(AD1670*140-40)+AE1670*AF1670*10</f>
        <v>13230</v>
      </c>
      <c r="AI1670" s="30">
        <f t="shared" ref="AI1670:AI1733" si="263">170+30*AC1670+1175+AE1670*(AD1670*70-20)+AE1670*AF1670*5</f>
        <v>6615</v>
      </c>
      <c r="AK1670" s="30">
        <f t="shared" ref="AK1670:AK1733" si="264">VLOOKUP(IF(MOD(AC1670,2)=0,AC1670/2,(AC1670+1)/2),B:F,5,FALSE)/(AH1670-VLOOKUP(IF(MOD(AC1670,2)=0,AC1670/2,(AC1670+1)/2),B:F,4,FALSE))</f>
        <v>41.308081416355535</v>
      </c>
      <c r="AL1670" s="30">
        <f t="shared" ref="AL1670:AL1733" si="265">AG1670/(VLOOKUP(IF(MOD(AC1670,2)=0,AC1670/2,(AC1670+1)/2),B:F,3,FALSE)-AI1670)</f>
        <v>9.5065868263473057</v>
      </c>
      <c r="AM1670" s="30">
        <f t="shared" ref="AM1670:AM1733" si="266">IF(MOD(AC1670,2)=0,AC1670/2,(AC1670+1)/2)</f>
        <v>16</v>
      </c>
      <c r="AO1670" s="30">
        <f t="shared" ref="AO1670:AO1733" si="267">VLOOKUP(IF(MOD(AC1670,2)=0,AC1670/2,(AC1670+1)/2),B:F,5,FALSE)</f>
        <v>342981</v>
      </c>
      <c r="AP1670" s="30">
        <f t="shared" ref="AP1670:AP1733" si="268">VLOOKUP(IF(MOD(AC1670,2)=0,AC1670/2,(AC1670+1)/2),B:E,3,FALSE)</f>
        <v>10790</v>
      </c>
      <c r="AQ1670" s="30">
        <f t="shared" ref="AQ1670:AQ1733" si="269">VLOOKUP(IF(MOD(AC1670,2)=0,AC1670/2,(AC1670+1)/2),B:F,4,FALSE)</f>
        <v>4927</v>
      </c>
    </row>
    <row r="1671" spans="29:43" x14ac:dyDescent="0.15">
      <c r="AC1671" s="30">
        <v>31</v>
      </c>
      <c r="AD1671" s="30">
        <v>31</v>
      </c>
      <c r="AE1671" s="30">
        <v>2</v>
      </c>
      <c r="AF1671" s="30">
        <v>5</v>
      </c>
      <c r="AG1671" s="30">
        <f t="shared" si="261"/>
        <v>39750</v>
      </c>
      <c r="AH1671" s="30">
        <f t="shared" si="262"/>
        <v>13250</v>
      </c>
      <c r="AI1671" s="30">
        <f t="shared" si="263"/>
        <v>6625</v>
      </c>
      <c r="AK1671" s="30">
        <f t="shared" si="264"/>
        <v>41.208818935479997</v>
      </c>
      <c r="AL1671" s="30">
        <f t="shared" si="265"/>
        <v>9.5438175270108037</v>
      </c>
      <c r="AM1671" s="30">
        <f t="shared" si="266"/>
        <v>16</v>
      </c>
      <c r="AO1671" s="30">
        <f t="shared" si="267"/>
        <v>342981</v>
      </c>
      <c r="AP1671" s="30">
        <f t="shared" si="268"/>
        <v>10790</v>
      </c>
      <c r="AQ1671" s="30">
        <f t="shared" si="269"/>
        <v>4927</v>
      </c>
    </row>
    <row r="1672" spans="29:43" x14ac:dyDescent="0.15">
      <c r="AC1672" s="30">
        <v>31</v>
      </c>
      <c r="AD1672" s="30">
        <v>31</v>
      </c>
      <c r="AE1672" s="30">
        <v>2</v>
      </c>
      <c r="AF1672" s="30">
        <v>6</v>
      </c>
      <c r="AG1672" s="30">
        <f t="shared" si="261"/>
        <v>39810</v>
      </c>
      <c r="AH1672" s="30">
        <f t="shared" si="262"/>
        <v>13270</v>
      </c>
      <c r="AI1672" s="30">
        <f t="shared" si="263"/>
        <v>6635</v>
      </c>
      <c r="AK1672" s="30">
        <f t="shared" si="264"/>
        <v>41.110032362459549</v>
      </c>
      <c r="AL1672" s="30">
        <f t="shared" si="265"/>
        <v>9.5812274368231041</v>
      </c>
      <c r="AM1672" s="30">
        <f t="shared" si="266"/>
        <v>16</v>
      </c>
      <c r="AO1672" s="30">
        <f t="shared" si="267"/>
        <v>342981</v>
      </c>
      <c r="AP1672" s="30">
        <f t="shared" si="268"/>
        <v>10790</v>
      </c>
      <c r="AQ1672" s="30">
        <f t="shared" si="269"/>
        <v>4927</v>
      </c>
    </row>
    <row r="1673" spans="29:43" x14ac:dyDescent="0.15">
      <c r="AC1673" s="30">
        <v>31</v>
      </c>
      <c r="AD1673" s="30">
        <v>31</v>
      </c>
      <c r="AE1673" s="30">
        <v>2</v>
      </c>
      <c r="AF1673" s="30">
        <v>7</v>
      </c>
      <c r="AG1673" s="30">
        <f t="shared" si="261"/>
        <v>39870</v>
      </c>
      <c r="AH1673" s="30">
        <f t="shared" si="262"/>
        <v>13290</v>
      </c>
      <c r="AI1673" s="30">
        <f t="shared" si="263"/>
        <v>6645</v>
      </c>
      <c r="AK1673" s="30">
        <f t="shared" si="264"/>
        <v>41.011718282912831</v>
      </c>
      <c r="AL1673" s="30">
        <f t="shared" si="265"/>
        <v>9.6188178528347414</v>
      </c>
      <c r="AM1673" s="30">
        <f t="shared" si="266"/>
        <v>16</v>
      </c>
      <c r="AO1673" s="30">
        <f t="shared" si="267"/>
        <v>342981</v>
      </c>
      <c r="AP1673" s="30">
        <f t="shared" si="268"/>
        <v>10790</v>
      </c>
      <c r="AQ1673" s="30">
        <f t="shared" si="269"/>
        <v>4927</v>
      </c>
    </row>
    <row r="1674" spans="29:43" x14ac:dyDescent="0.15">
      <c r="AC1674" s="30">
        <v>31</v>
      </c>
      <c r="AD1674" s="30">
        <v>31</v>
      </c>
      <c r="AE1674" s="30">
        <v>2</v>
      </c>
      <c r="AF1674" s="30">
        <v>8</v>
      </c>
      <c r="AG1674" s="30">
        <f t="shared" si="261"/>
        <v>39930</v>
      </c>
      <c r="AH1674" s="30">
        <f t="shared" si="262"/>
        <v>13310</v>
      </c>
      <c r="AI1674" s="30">
        <f t="shared" si="263"/>
        <v>6655</v>
      </c>
      <c r="AK1674" s="30">
        <f t="shared" si="264"/>
        <v>40.913873315042345</v>
      </c>
      <c r="AL1674" s="30">
        <f t="shared" si="265"/>
        <v>9.6565900846432893</v>
      </c>
      <c r="AM1674" s="30">
        <f t="shared" si="266"/>
        <v>16</v>
      </c>
      <c r="AO1674" s="30">
        <f t="shared" si="267"/>
        <v>342981</v>
      </c>
      <c r="AP1674" s="30">
        <f t="shared" si="268"/>
        <v>10790</v>
      </c>
      <c r="AQ1674" s="30">
        <f t="shared" si="269"/>
        <v>4927</v>
      </c>
    </row>
    <row r="1675" spans="29:43" x14ac:dyDescent="0.15">
      <c r="AC1675" s="30">
        <v>31</v>
      </c>
      <c r="AD1675" s="30">
        <v>31</v>
      </c>
      <c r="AE1675" s="30">
        <v>2</v>
      </c>
      <c r="AF1675" s="30">
        <v>9</v>
      </c>
      <c r="AG1675" s="30">
        <f t="shared" si="261"/>
        <v>39990</v>
      </c>
      <c r="AH1675" s="30">
        <f t="shared" si="262"/>
        <v>13330</v>
      </c>
      <c r="AI1675" s="30">
        <f t="shared" si="263"/>
        <v>6665</v>
      </c>
      <c r="AK1675" s="30">
        <f t="shared" si="264"/>
        <v>40.816494109246698</v>
      </c>
      <c r="AL1675" s="30">
        <f t="shared" si="265"/>
        <v>9.6945454545454552</v>
      </c>
      <c r="AM1675" s="30">
        <f t="shared" si="266"/>
        <v>16</v>
      </c>
      <c r="AO1675" s="30">
        <f t="shared" si="267"/>
        <v>342981</v>
      </c>
      <c r="AP1675" s="30">
        <f t="shared" si="268"/>
        <v>10790</v>
      </c>
      <c r="AQ1675" s="30">
        <f t="shared" si="269"/>
        <v>4927</v>
      </c>
    </row>
    <row r="1676" spans="29:43" x14ac:dyDescent="0.15">
      <c r="AC1676" s="30">
        <v>31</v>
      </c>
      <c r="AD1676" s="30">
        <v>31</v>
      </c>
      <c r="AE1676" s="30">
        <v>2</v>
      </c>
      <c r="AF1676" s="30">
        <v>10</v>
      </c>
      <c r="AG1676" s="30">
        <f t="shared" si="261"/>
        <v>40050</v>
      </c>
      <c r="AH1676" s="30">
        <f t="shared" si="262"/>
        <v>13350</v>
      </c>
      <c r="AI1676" s="30">
        <f t="shared" si="263"/>
        <v>6675</v>
      </c>
      <c r="AK1676" s="30">
        <f t="shared" si="264"/>
        <v>40.719577347738337</v>
      </c>
      <c r="AL1676" s="30">
        <f t="shared" si="265"/>
        <v>9.7326852976913738</v>
      </c>
      <c r="AM1676" s="30">
        <f t="shared" si="266"/>
        <v>16</v>
      </c>
      <c r="AO1676" s="30">
        <f t="shared" si="267"/>
        <v>342981</v>
      </c>
      <c r="AP1676" s="30">
        <f t="shared" si="268"/>
        <v>10790</v>
      </c>
      <c r="AQ1676" s="30">
        <f t="shared" si="269"/>
        <v>4927</v>
      </c>
    </row>
    <row r="1677" spans="29:43" x14ac:dyDescent="0.15">
      <c r="AC1677" s="30">
        <v>31</v>
      </c>
      <c r="AD1677" s="30">
        <v>31</v>
      </c>
      <c r="AE1677" s="30">
        <v>3</v>
      </c>
      <c r="AF1677" s="30">
        <v>0</v>
      </c>
      <c r="AG1677" s="30">
        <f t="shared" si="261"/>
        <v>52350</v>
      </c>
      <c r="AH1677" s="30">
        <f t="shared" si="262"/>
        <v>17450</v>
      </c>
      <c r="AI1677" s="30">
        <f t="shared" si="263"/>
        <v>8725</v>
      </c>
      <c r="AK1677" s="30">
        <f t="shared" si="264"/>
        <v>27.388085921903699</v>
      </c>
      <c r="AL1677" s="30">
        <f t="shared" si="265"/>
        <v>25.351089588377725</v>
      </c>
      <c r="AM1677" s="30">
        <f t="shared" si="266"/>
        <v>16</v>
      </c>
      <c r="AO1677" s="30">
        <f t="shared" si="267"/>
        <v>342981</v>
      </c>
      <c r="AP1677" s="30">
        <f t="shared" si="268"/>
        <v>10790</v>
      </c>
      <c r="AQ1677" s="30">
        <f t="shared" si="269"/>
        <v>4927</v>
      </c>
    </row>
    <row r="1678" spans="29:43" x14ac:dyDescent="0.15">
      <c r="AC1678" s="30">
        <v>31</v>
      </c>
      <c r="AD1678" s="30">
        <v>31</v>
      </c>
      <c r="AE1678" s="30">
        <v>3</v>
      </c>
      <c r="AF1678" s="30">
        <v>1</v>
      </c>
      <c r="AG1678" s="30">
        <f t="shared" si="261"/>
        <v>52440</v>
      </c>
      <c r="AH1678" s="30">
        <f t="shared" si="262"/>
        <v>17480</v>
      </c>
      <c r="AI1678" s="30">
        <f t="shared" si="263"/>
        <v>8740</v>
      </c>
      <c r="AK1678" s="30">
        <f t="shared" si="264"/>
        <v>27.322632040149767</v>
      </c>
      <c r="AL1678" s="30">
        <f t="shared" si="265"/>
        <v>25.58048780487805</v>
      </c>
      <c r="AM1678" s="30">
        <f t="shared" si="266"/>
        <v>16</v>
      </c>
      <c r="AO1678" s="30">
        <f t="shared" si="267"/>
        <v>342981</v>
      </c>
      <c r="AP1678" s="30">
        <f t="shared" si="268"/>
        <v>10790</v>
      </c>
      <c r="AQ1678" s="30">
        <f t="shared" si="269"/>
        <v>4927</v>
      </c>
    </row>
    <row r="1679" spans="29:43" x14ac:dyDescent="0.15">
      <c r="AC1679" s="30">
        <v>31</v>
      </c>
      <c r="AD1679" s="30">
        <v>31</v>
      </c>
      <c r="AE1679" s="30">
        <v>3</v>
      </c>
      <c r="AF1679" s="30">
        <v>2</v>
      </c>
      <c r="AG1679" s="30">
        <f t="shared" si="261"/>
        <v>52530</v>
      </c>
      <c r="AH1679" s="30">
        <f t="shared" si="262"/>
        <v>17510</v>
      </c>
      <c r="AI1679" s="30">
        <f t="shared" si="263"/>
        <v>8755</v>
      </c>
      <c r="AK1679" s="30">
        <f t="shared" si="264"/>
        <v>27.257490264642772</v>
      </c>
      <c r="AL1679" s="30">
        <f t="shared" si="265"/>
        <v>25.813267813267814</v>
      </c>
      <c r="AM1679" s="30">
        <f t="shared" si="266"/>
        <v>16</v>
      </c>
      <c r="AO1679" s="30">
        <f t="shared" si="267"/>
        <v>342981</v>
      </c>
      <c r="AP1679" s="30">
        <f t="shared" si="268"/>
        <v>10790</v>
      </c>
      <c r="AQ1679" s="30">
        <f t="shared" si="269"/>
        <v>4927</v>
      </c>
    </row>
    <row r="1680" spans="29:43" x14ac:dyDescent="0.15">
      <c r="AC1680" s="30">
        <v>31</v>
      </c>
      <c r="AD1680" s="30">
        <v>31</v>
      </c>
      <c r="AE1680" s="30">
        <v>3</v>
      </c>
      <c r="AF1680" s="30">
        <v>3</v>
      </c>
      <c r="AG1680" s="30">
        <f t="shared" si="261"/>
        <v>52620</v>
      </c>
      <c r="AH1680" s="30">
        <f t="shared" si="262"/>
        <v>17540</v>
      </c>
      <c r="AI1680" s="30">
        <f t="shared" si="263"/>
        <v>8770</v>
      </c>
      <c r="AK1680" s="30">
        <f t="shared" si="264"/>
        <v>27.192658368350116</v>
      </c>
      <c r="AL1680" s="30">
        <f t="shared" si="265"/>
        <v>26.049504950495049</v>
      </c>
      <c r="AM1680" s="30">
        <f t="shared" si="266"/>
        <v>16</v>
      </c>
      <c r="AO1680" s="30">
        <f t="shared" si="267"/>
        <v>342981</v>
      </c>
      <c r="AP1680" s="30">
        <f t="shared" si="268"/>
        <v>10790</v>
      </c>
      <c r="AQ1680" s="30">
        <f t="shared" si="269"/>
        <v>4927</v>
      </c>
    </row>
    <row r="1681" spans="29:43" x14ac:dyDescent="0.15">
      <c r="AC1681" s="30">
        <v>31</v>
      </c>
      <c r="AD1681" s="30">
        <v>31</v>
      </c>
      <c r="AE1681" s="30">
        <v>3</v>
      </c>
      <c r="AF1681" s="30">
        <v>4</v>
      </c>
      <c r="AG1681" s="30">
        <f t="shared" si="261"/>
        <v>52710</v>
      </c>
      <c r="AH1681" s="30">
        <f t="shared" si="262"/>
        <v>17570</v>
      </c>
      <c r="AI1681" s="30">
        <f t="shared" si="263"/>
        <v>8785</v>
      </c>
      <c r="AK1681" s="30">
        <f t="shared" si="264"/>
        <v>27.128134145376887</v>
      </c>
      <c r="AL1681" s="30">
        <f t="shared" si="265"/>
        <v>26.289276807980048</v>
      </c>
      <c r="AM1681" s="30">
        <f t="shared" si="266"/>
        <v>16</v>
      </c>
      <c r="AO1681" s="30">
        <f t="shared" si="267"/>
        <v>342981</v>
      </c>
      <c r="AP1681" s="30">
        <f t="shared" si="268"/>
        <v>10790</v>
      </c>
      <c r="AQ1681" s="30">
        <f t="shared" si="269"/>
        <v>4927</v>
      </c>
    </row>
    <row r="1682" spans="29:43" x14ac:dyDescent="0.15">
      <c r="AC1682" s="30">
        <v>31</v>
      </c>
      <c r="AD1682" s="30">
        <v>31</v>
      </c>
      <c r="AE1682" s="30">
        <v>3</v>
      </c>
      <c r="AF1682" s="30">
        <v>5</v>
      </c>
      <c r="AG1682" s="30">
        <f t="shared" si="261"/>
        <v>52800</v>
      </c>
      <c r="AH1682" s="30">
        <f t="shared" si="262"/>
        <v>17600</v>
      </c>
      <c r="AI1682" s="30">
        <f t="shared" si="263"/>
        <v>8800</v>
      </c>
      <c r="AK1682" s="30">
        <f t="shared" si="264"/>
        <v>27.063915410715694</v>
      </c>
      <c r="AL1682" s="30">
        <f t="shared" si="265"/>
        <v>26.532663316582916</v>
      </c>
      <c r="AM1682" s="30">
        <f t="shared" si="266"/>
        <v>16</v>
      </c>
      <c r="AO1682" s="30">
        <f t="shared" si="267"/>
        <v>342981</v>
      </c>
      <c r="AP1682" s="30">
        <f t="shared" si="268"/>
        <v>10790</v>
      </c>
      <c r="AQ1682" s="30">
        <f t="shared" si="269"/>
        <v>4927</v>
      </c>
    </row>
    <row r="1683" spans="29:43" x14ac:dyDescent="0.15">
      <c r="AC1683" s="30">
        <v>31</v>
      </c>
      <c r="AD1683" s="30">
        <v>31</v>
      </c>
      <c r="AE1683" s="30">
        <v>3</v>
      </c>
      <c r="AF1683" s="30">
        <v>6</v>
      </c>
      <c r="AG1683" s="30">
        <f t="shared" si="261"/>
        <v>52890</v>
      </c>
      <c r="AH1683" s="30">
        <f t="shared" si="262"/>
        <v>17630</v>
      </c>
      <c r="AI1683" s="30">
        <f t="shared" si="263"/>
        <v>8815</v>
      </c>
      <c r="AK1683" s="30">
        <f t="shared" si="264"/>
        <v>27</v>
      </c>
      <c r="AL1683" s="30">
        <f t="shared" si="265"/>
        <v>26.779746835443039</v>
      </c>
      <c r="AM1683" s="30">
        <f t="shared" si="266"/>
        <v>16</v>
      </c>
      <c r="AO1683" s="30">
        <f t="shared" si="267"/>
        <v>342981</v>
      </c>
      <c r="AP1683" s="30">
        <f t="shared" si="268"/>
        <v>10790</v>
      </c>
      <c r="AQ1683" s="30">
        <f t="shared" si="269"/>
        <v>4927</v>
      </c>
    </row>
    <row r="1684" spans="29:43" x14ac:dyDescent="0.15">
      <c r="AC1684" s="30">
        <v>31</v>
      </c>
      <c r="AD1684" s="30">
        <v>31</v>
      </c>
      <c r="AE1684" s="30">
        <v>3</v>
      </c>
      <c r="AF1684" s="30">
        <v>7</v>
      </c>
      <c r="AG1684" s="30">
        <f t="shared" si="261"/>
        <v>52980</v>
      </c>
      <c r="AH1684" s="30">
        <f t="shared" si="262"/>
        <v>17660</v>
      </c>
      <c r="AI1684" s="30">
        <f t="shared" si="263"/>
        <v>8830</v>
      </c>
      <c r="AK1684" s="30">
        <f t="shared" si="264"/>
        <v>26.936385769260976</v>
      </c>
      <c r="AL1684" s="30">
        <f t="shared" si="265"/>
        <v>27.030612244897959</v>
      </c>
      <c r="AM1684" s="30">
        <f t="shared" si="266"/>
        <v>16</v>
      </c>
      <c r="AO1684" s="30">
        <f t="shared" si="267"/>
        <v>342981</v>
      </c>
      <c r="AP1684" s="30">
        <f t="shared" si="268"/>
        <v>10790</v>
      </c>
      <c r="AQ1684" s="30">
        <f t="shared" si="269"/>
        <v>4927</v>
      </c>
    </row>
    <row r="1685" spans="29:43" x14ac:dyDescent="0.15">
      <c r="AC1685" s="30">
        <v>31</v>
      </c>
      <c r="AD1685" s="30">
        <v>31</v>
      </c>
      <c r="AE1685" s="30">
        <v>3</v>
      </c>
      <c r="AF1685" s="30">
        <v>8</v>
      </c>
      <c r="AG1685" s="30">
        <f t="shared" si="261"/>
        <v>53070</v>
      </c>
      <c r="AH1685" s="30">
        <f t="shared" si="262"/>
        <v>17690</v>
      </c>
      <c r="AI1685" s="30">
        <f t="shared" si="263"/>
        <v>8845</v>
      </c>
      <c r="AK1685" s="30">
        <f t="shared" si="264"/>
        <v>26.873070594687768</v>
      </c>
      <c r="AL1685" s="30">
        <f t="shared" si="265"/>
        <v>27.285347043701801</v>
      </c>
      <c r="AM1685" s="30">
        <f t="shared" si="266"/>
        <v>16</v>
      </c>
      <c r="AO1685" s="30">
        <f t="shared" si="267"/>
        <v>342981</v>
      </c>
      <c r="AP1685" s="30">
        <f t="shared" si="268"/>
        <v>10790</v>
      </c>
      <c r="AQ1685" s="30">
        <f t="shared" si="269"/>
        <v>4927</v>
      </c>
    </row>
    <row r="1686" spans="29:43" x14ac:dyDescent="0.15">
      <c r="AC1686" s="30">
        <v>31</v>
      </c>
      <c r="AD1686" s="30">
        <v>31</v>
      </c>
      <c r="AE1686" s="30">
        <v>3</v>
      </c>
      <c r="AF1686" s="30">
        <v>9</v>
      </c>
      <c r="AG1686" s="30">
        <f t="shared" si="261"/>
        <v>53160</v>
      </c>
      <c r="AH1686" s="30">
        <f t="shared" si="262"/>
        <v>17720</v>
      </c>
      <c r="AI1686" s="30">
        <f t="shared" si="263"/>
        <v>8860</v>
      </c>
      <c r="AK1686" s="30">
        <f t="shared" si="264"/>
        <v>26.810052372391151</v>
      </c>
      <c r="AL1686" s="30">
        <f t="shared" si="265"/>
        <v>27.5440414507772</v>
      </c>
      <c r="AM1686" s="30">
        <f t="shared" si="266"/>
        <v>16</v>
      </c>
      <c r="AO1686" s="30">
        <f t="shared" si="267"/>
        <v>342981</v>
      </c>
      <c r="AP1686" s="30">
        <f t="shared" si="268"/>
        <v>10790</v>
      </c>
      <c r="AQ1686" s="30">
        <f t="shared" si="269"/>
        <v>4927</v>
      </c>
    </row>
    <row r="1687" spans="29:43" x14ac:dyDescent="0.15">
      <c r="AC1687" s="30">
        <v>31</v>
      </c>
      <c r="AD1687" s="30">
        <v>31</v>
      </c>
      <c r="AE1687" s="30">
        <v>3</v>
      </c>
      <c r="AF1687" s="30">
        <v>10</v>
      </c>
      <c r="AG1687" s="30">
        <f t="shared" si="261"/>
        <v>53250</v>
      </c>
      <c r="AH1687" s="30">
        <f t="shared" si="262"/>
        <v>17750</v>
      </c>
      <c r="AI1687" s="30">
        <f t="shared" si="263"/>
        <v>8875</v>
      </c>
      <c r="AK1687" s="30">
        <f t="shared" si="264"/>
        <v>26.747329018170475</v>
      </c>
      <c r="AL1687" s="30">
        <f t="shared" si="265"/>
        <v>27.806788511749346</v>
      </c>
      <c r="AM1687" s="30">
        <f t="shared" si="266"/>
        <v>16</v>
      </c>
      <c r="AO1687" s="30">
        <f t="shared" si="267"/>
        <v>342981</v>
      </c>
      <c r="AP1687" s="30">
        <f t="shared" si="268"/>
        <v>10790</v>
      </c>
      <c r="AQ1687" s="30">
        <f t="shared" si="269"/>
        <v>4927</v>
      </c>
    </row>
    <row r="1688" spans="29:43" x14ac:dyDescent="0.15">
      <c r="AC1688" s="30">
        <v>31</v>
      </c>
      <c r="AD1688" s="30">
        <v>31</v>
      </c>
      <c r="AE1688" s="30">
        <v>4</v>
      </c>
      <c r="AF1688" s="30">
        <v>0</v>
      </c>
      <c r="AG1688" s="30">
        <f t="shared" si="261"/>
        <v>65250</v>
      </c>
      <c r="AH1688" s="30">
        <f t="shared" si="262"/>
        <v>21750</v>
      </c>
      <c r="AI1688" s="30">
        <f t="shared" si="263"/>
        <v>10875</v>
      </c>
      <c r="AK1688" s="30">
        <f t="shared" si="264"/>
        <v>20.387624086072638</v>
      </c>
      <c r="AL1688" s="30">
        <f t="shared" si="265"/>
        <v>-767.64705882352939</v>
      </c>
      <c r="AM1688" s="30">
        <f t="shared" si="266"/>
        <v>16</v>
      </c>
      <c r="AO1688" s="30">
        <f t="shared" si="267"/>
        <v>342981</v>
      </c>
      <c r="AP1688" s="30">
        <f t="shared" si="268"/>
        <v>10790</v>
      </c>
      <c r="AQ1688" s="30">
        <f t="shared" si="269"/>
        <v>4927</v>
      </c>
    </row>
    <row r="1689" spans="29:43" x14ac:dyDescent="0.15">
      <c r="AC1689" s="30">
        <v>31</v>
      </c>
      <c r="AD1689" s="30">
        <v>31</v>
      </c>
      <c r="AE1689" s="30">
        <v>4</v>
      </c>
      <c r="AF1689" s="30">
        <v>1</v>
      </c>
      <c r="AG1689" s="30">
        <f t="shared" si="261"/>
        <v>65370</v>
      </c>
      <c r="AH1689" s="30">
        <f t="shared" si="262"/>
        <v>21790</v>
      </c>
      <c r="AI1689" s="30">
        <f t="shared" si="263"/>
        <v>10895</v>
      </c>
      <c r="AK1689" s="30">
        <f t="shared" si="264"/>
        <v>20.339263476249776</v>
      </c>
      <c r="AL1689" s="30">
        <f t="shared" si="265"/>
        <v>-622.57142857142856</v>
      </c>
      <c r="AM1689" s="30">
        <f t="shared" si="266"/>
        <v>16</v>
      </c>
      <c r="AO1689" s="30">
        <f t="shared" si="267"/>
        <v>342981</v>
      </c>
      <c r="AP1689" s="30">
        <f t="shared" si="268"/>
        <v>10790</v>
      </c>
      <c r="AQ1689" s="30">
        <f t="shared" si="269"/>
        <v>4927</v>
      </c>
    </row>
    <row r="1690" spans="29:43" x14ac:dyDescent="0.15">
      <c r="AC1690" s="30">
        <v>31</v>
      </c>
      <c r="AD1690" s="30">
        <v>31</v>
      </c>
      <c r="AE1690" s="30">
        <v>4</v>
      </c>
      <c r="AF1690" s="30">
        <v>2</v>
      </c>
      <c r="AG1690" s="30">
        <f t="shared" si="261"/>
        <v>65490</v>
      </c>
      <c r="AH1690" s="30">
        <f t="shared" si="262"/>
        <v>21830</v>
      </c>
      <c r="AI1690" s="30">
        <f t="shared" si="263"/>
        <v>10915</v>
      </c>
      <c r="AK1690" s="30">
        <f t="shared" si="264"/>
        <v>20.291131751760041</v>
      </c>
      <c r="AL1690" s="30">
        <f t="shared" si="265"/>
        <v>-523.91999999999996</v>
      </c>
      <c r="AM1690" s="30">
        <f t="shared" si="266"/>
        <v>16</v>
      </c>
      <c r="AO1690" s="30">
        <f t="shared" si="267"/>
        <v>342981</v>
      </c>
      <c r="AP1690" s="30">
        <f t="shared" si="268"/>
        <v>10790</v>
      </c>
      <c r="AQ1690" s="30">
        <f t="shared" si="269"/>
        <v>4927</v>
      </c>
    </row>
    <row r="1691" spans="29:43" x14ac:dyDescent="0.15">
      <c r="AC1691" s="30">
        <v>31</v>
      </c>
      <c r="AD1691" s="30">
        <v>31</v>
      </c>
      <c r="AE1691" s="30">
        <v>4</v>
      </c>
      <c r="AF1691" s="30">
        <v>3</v>
      </c>
      <c r="AG1691" s="30">
        <f t="shared" si="261"/>
        <v>65610</v>
      </c>
      <c r="AH1691" s="30">
        <f t="shared" si="262"/>
        <v>21870</v>
      </c>
      <c r="AI1691" s="30">
        <f t="shared" si="263"/>
        <v>10935</v>
      </c>
      <c r="AK1691" s="30">
        <f t="shared" si="264"/>
        <v>20.243227291506816</v>
      </c>
      <c r="AL1691" s="30">
        <f t="shared" si="265"/>
        <v>-452.48275862068965</v>
      </c>
      <c r="AM1691" s="30">
        <f t="shared" si="266"/>
        <v>16</v>
      </c>
      <c r="AO1691" s="30">
        <f t="shared" si="267"/>
        <v>342981</v>
      </c>
      <c r="AP1691" s="30">
        <f t="shared" si="268"/>
        <v>10790</v>
      </c>
      <c r="AQ1691" s="30">
        <f t="shared" si="269"/>
        <v>4927</v>
      </c>
    </row>
    <row r="1692" spans="29:43" x14ac:dyDescent="0.15">
      <c r="AC1692" s="30">
        <v>31</v>
      </c>
      <c r="AD1692" s="30">
        <v>31</v>
      </c>
      <c r="AE1692" s="30">
        <v>4</v>
      </c>
      <c r="AF1692" s="30">
        <v>4</v>
      </c>
      <c r="AG1692" s="30">
        <f t="shared" si="261"/>
        <v>65730</v>
      </c>
      <c r="AH1692" s="30">
        <f t="shared" si="262"/>
        <v>21910</v>
      </c>
      <c r="AI1692" s="30">
        <f t="shared" si="263"/>
        <v>10955</v>
      </c>
      <c r="AK1692" s="30">
        <f t="shared" si="264"/>
        <v>20.195548489666137</v>
      </c>
      <c r="AL1692" s="30">
        <f t="shared" si="265"/>
        <v>-398.36363636363637</v>
      </c>
      <c r="AM1692" s="30">
        <f t="shared" si="266"/>
        <v>16</v>
      </c>
      <c r="AO1692" s="30">
        <f t="shared" si="267"/>
        <v>342981</v>
      </c>
      <c r="AP1692" s="30">
        <f t="shared" si="268"/>
        <v>10790</v>
      </c>
      <c r="AQ1692" s="30">
        <f t="shared" si="269"/>
        <v>4927</v>
      </c>
    </row>
    <row r="1693" spans="29:43" x14ac:dyDescent="0.15">
      <c r="AC1693" s="30">
        <v>31</v>
      </c>
      <c r="AD1693" s="30">
        <v>31</v>
      </c>
      <c r="AE1693" s="30">
        <v>4</v>
      </c>
      <c r="AF1693" s="30">
        <v>5</v>
      </c>
      <c r="AG1693" s="30">
        <f t="shared" si="261"/>
        <v>65850</v>
      </c>
      <c r="AH1693" s="30">
        <f t="shared" si="262"/>
        <v>21950</v>
      </c>
      <c r="AI1693" s="30">
        <f t="shared" si="263"/>
        <v>10975</v>
      </c>
      <c r="AK1693" s="30">
        <f t="shared" si="264"/>
        <v>20.148093755507254</v>
      </c>
      <c r="AL1693" s="30">
        <f t="shared" si="265"/>
        <v>-355.94594594594594</v>
      </c>
      <c r="AM1693" s="30">
        <f t="shared" si="266"/>
        <v>16</v>
      </c>
      <c r="AO1693" s="30">
        <f t="shared" si="267"/>
        <v>342981</v>
      </c>
      <c r="AP1693" s="30">
        <f t="shared" si="268"/>
        <v>10790</v>
      </c>
      <c r="AQ1693" s="30">
        <f t="shared" si="269"/>
        <v>4927</v>
      </c>
    </row>
    <row r="1694" spans="29:43" x14ac:dyDescent="0.15">
      <c r="AC1694" s="30">
        <v>31</v>
      </c>
      <c r="AD1694" s="30">
        <v>31</v>
      </c>
      <c r="AE1694" s="30">
        <v>4</v>
      </c>
      <c r="AF1694" s="30">
        <v>6</v>
      </c>
      <c r="AG1694" s="30">
        <f t="shared" si="261"/>
        <v>65970</v>
      </c>
      <c r="AH1694" s="30">
        <f t="shared" si="262"/>
        <v>21990</v>
      </c>
      <c r="AI1694" s="30">
        <f t="shared" si="263"/>
        <v>10995</v>
      </c>
      <c r="AK1694" s="30">
        <f t="shared" si="264"/>
        <v>20.10086151321573</v>
      </c>
      <c r="AL1694" s="30">
        <f t="shared" si="265"/>
        <v>-321.80487804878049</v>
      </c>
      <c r="AM1694" s="30">
        <f t="shared" si="266"/>
        <v>16</v>
      </c>
      <c r="AO1694" s="30">
        <f t="shared" si="267"/>
        <v>342981</v>
      </c>
      <c r="AP1694" s="30">
        <f t="shared" si="268"/>
        <v>10790</v>
      </c>
      <c r="AQ1694" s="30">
        <f t="shared" si="269"/>
        <v>4927</v>
      </c>
    </row>
    <row r="1695" spans="29:43" x14ac:dyDescent="0.15">
      <c r="AC1695" s="30">
        <v>31</v>
      </c>
      <c r="AD1695" s="30">
        <v>31</v>
      </c>
      <c r="AE1695" s="30">
        <v>4</v>
      </c>
      <c r="AF1695" s="30">
        <v>7</v>
      </c>
      <c r="AG1695" s="30">
        <f t="shared" si="261"/>
        <v>66090</v>
      </c>
      <c r="AH1695" s="30">
        <f t="shared" si="262"/>
        <v>22030</v>
      </c>
      <c r="AI1695" s="30">
        <f t="shared" si="263"/>
        <v>11015</v>
      </c>
      <c r="AK1695" s="30">
        <f t="shared" si="264"/>
        <v>20.053850201718998</v>
      </c>
      <c r="AL1695" s="30">
        <f t="shared" si="265"/>
        <v>-293.73333333333335</v>
      </c>
      <c r="AM1695" s="30">
        <f t="shared" si="266"/>
        <v>16</v>
      </c>
      <c r="AO1695" s="30">
        <f t="shared" si="267"/>
        <v>342981</v>
      </c>
      <c r="AP1695" s="30">
        <f t="shared" si="268"/>
        <v>10790</v>
      </c>
      <c r="AQ1695" s="30">
        <f t="shared" si="269"/>
        <v>4927</v>
      </c>
    </row>
    <row r="1696" spans="29:43" x14ac:dyDescent="0.15">
      <c r="AC1696" s="30">
        <v>31</v>
      </c>
      <c r="AD1696" s="30">
        <v>31</v>
      </c>
      <c r="AE1696" s="30">
        <v>4</v>
      </c>
      <c r="AF1696" s="30">
        <v>8</v>
      </c>
      <c r="AG1696" s="30">
        <f t="shared" si="261"/>
        <v>66210</v>
      </c>
      <c r="AH1696" s="30">
        <f t="shared" si="262"/>
        <v>22070</v>
      </c>
      <c r="AI1696" s="30">
        <f t="shared" si="263"/>
        <v>11035</v>
      </c>
      <c r="AK1696" s="30">
        <f t="shared" si="264"/>
        <v>20.007058274514378</v>
      </c>
      <c r="AL1696" s="30">
        <f t="shared" si="265"/>
        <v>-270.24489795918367</v>
      </c>
      <c r="AM1696" s="30">
        <f t="shared" si="266"/>
        <v>16</v>
      </c>
      <c r="AO1696" s="30">
        <f t="shared" si="267"/>
        <v>342981</v>
      </c>
      <c r="AP1696" s="30">
        <f t="shared" si="268"/>
        <v>10790</v>
      </c>
      <c r="AQ1696" s="30">
        <f t="shared" si="269"/>
        <v>4927</v>
      </c>
    </row>
    <row r="1697" spans="29:43" x14ac:dyDescent="0.15">
      <c r="AC1697" s="30">
        <v>31</v>
      </c>
      <c r="AD1697" s="30">
        <v>31</v>
      </c>
      <c r="AE1697" s="30">
        <v>4</v>
      </c>
      <c r="AF1697" s="30">
        <v>9</v>
      </c>
      <c r="AG1697" s="30">
        <f t="shared" si="261"/>
        <v>66330</v>
      </c>
      <c r="AH1697" s="30">
        <f t="shared" si="262"/>
        <v>22110</v>
      </c>
      <c r="AI1697" s="30">
        <f t="shared" si="263"/>
        <v>11055</v>
      </c>
      <c r="AK1697" s="30">
        <f t="shared" si="264"/>
        <v>19.960484199499504</v>
      </c>
      <c r="AL1697" s="30">
        <f t="shared" si="265"/>
        <v>-250.30188679245282</v>
      </c>
      <c r="AM1697" s="30">
        <f t="shared" si="266"/>
        <v>16</v>
      </c>
      <c r="AO1697" s="30">
        <f t="shared" si="267"/>
        <v>342981</v>
      </c>
      <c r="AP1697" s="30">
        <f t="shared" si="268"/>
        <v>10790</v>
      </c>
      <c r="AQ1697" s="30">
        <f t="shared" si="269"/>
        <v>4927</v>
      </c>
    </row>
    <row r="1698" spans="29:43" x14ac:dyDescent="0.15">
      <c r="AC1698" s="30">
        <v>31</v>
      </c>
      <c r="AD1698" s="30">
        <v>31</v>
      </c>
      <c r="AE1698" s="30">
        <v>4</v>
      </c>
      <c r="AF1698" s="30">
        <v>10</v>
      </c>
      <c r="AG1698" s="30">
        <f t="shared" si="261"/>
        <v>66450</v>
      </c>
      <c r="AH1698" s="30">
        <f t="shared" si="262"/>
        <v>22150</v>
      </c>
      <c r="AI1698" s="30">
        <f t="shared" si="263"/>
        <v>11075</v>
      </c>
      <c r="AK1698" s="30">
        <f t="shared" si="264"/>
        <v>19.914126458805086</v>
      </c>
      <c r="AL1698" s="30">
        <f t="shared" si="265"/>
        <v>-233.15789473684211</v>
      </c>
      <c r="AM1698" s="30">
        <f t="shared" si="266"/>
        <v>16</v>
      </c>
      <c r="AO1698" s="30">
        <f t="shared" si="267"/>
        <v>342981</v>
      </c>
      <c r="AP1698" s="30">
        <f t="shared" si="268"/>
        <v>10790</v>
      </c>
      <c r="AQ1698" s="30">
        <f t="shared" si="269"/>
        <v>4927</v>
      </c>
    </row>
    <row r="1699" spans="29:43" x14ac:dyDescent="0.15">
      <c r="AC1699" s="30">
        <v>31</v>
      </c>
      <c r="AD1699" s="30">
        <v>31</v>
      </c>
      <c r="AE1699" s="30">
        <v>5</v>
      </c>
      <c r="AF1699" s="30">
        <v>0</v>
      </c>
      <c r="AG1699" s="30">
        <f t="shared" si="261"/>
        <v>78150</v>
      </c>
      <c r="AH1699" s="30">
        <f t="shared" si="262"/>
        <v>26050</v>
      </c>
      <c r="AI1699" s="30">
        <f t="shared" si="263"/>
        <v>13025</v>
      </c>
      <c r="AK1699" s="30">
        <f t="shared" si="264"/>
        <v>16.237324243715381</v>
      </c>
      <c r="AL1699" s="30">
        <f t="shared" si="265"/>
        <v>-34.966442953020135</v>
      </c>
      <c r="AM1699" s="30">
        <f t="shared" si="266"/>
        <v>16</v>
      </c>
      <c r="AO1699" s="30">
        <f t="shared" si="267"/>
        <v>342981</v>
      </c>
      <c r="AP1699" s="30">
        <f t="shared" si="268"/>
        <v>10790</v>
      </c>
      <c r="AQ1699" s="30">
        <f t="shared" si="269"/>
        <v>4927</v>
      </c>
    </row>
    <row r="1700" spans="29:43" x14ac:dyDescent="0.15">
      <c r="AC1700" s="30">
        <v>31</v>
      </c>
      <c r="AD1700" s="30">
        <v>31</v>
      </c>
      <c r="AE1700" s="30">
        <v>5</v>
      </c>
      <c r="AF1700" s="30">
        <v>1</v>
      </c>
      <c r="AG1700" s="30">
        <f t="shared" si="261"/>
        <v>78300</v>
      </c>
      <c r="AH1700" s="30">
        <f t="shared" si="262"/>
        <v>26100</v>
      </c>
      <c r="AI1700" s="30">
        <f t="shared" si="263"/>
        <v>13050</v>
      </c>
      <c r="AK1700" s="30">
        <f t="shared" si="264"/>
        <v>16.198979832805932</v>
      </c>
      <c r="AL1700" s="30">
        <f t="shared" si="265"/>
        <v>-34.646017699115042</v>
      </c>
      <c r="AM1700" s="30">
        <f t="shared" si="266"/>
        <v>16</v>
      </c>
      <c r="AO1700" s="30">
        <f t="shared" si="267"/>
        <v>342981</v>
      </c>
      <c r="AP1700" s="30">
        <f t="shared" si="268"/>
        <v>10790</v>
      </c>
      <c r="AQ1700" s="30">
        <f t="shared" si="269"/>
        <v>4927</v>
      </c>
    </row>
    <row r="1701" spans="29:43" x14ac:dyDescent="0.15">
      <c r="AC1701" s="30">
        <v>31</v>
      </c>
      <c r="AD1701" s="30">
        <v>31</v>
      </c>
      <c r="AE1701" s="30">
        <v>5</v>
      </c>
      <c r="AF1701" s="30">
        <v>2</v>
      </c>
      <c r="AG1701" s="30">
        <f t="shared" si="261"/>
        <v>78450</v>
      </c>
      <c r="AH1701" s="30">
        <f t="shared" si="262"/>
        <v>26150</v>
      </c>
      <c r="AI1701" s="30">
        <f t="shared" si="263"/>
        <v>13075</v>
      </c>
      <c r="AK1701" s="30">
        <f t="shared" si="264"/>
        <v>16.160816095745183</v>
      </c>
      <c r="AL1701" s="30">
        <f t="shared" si="265"/>
        <v>-34.332603938730855</v>
      </c>
      <c r="AM1701" s="30">
        <f t="shared" si="266"/>
        <v>16</v>
      </c>
      <c r="AO1701" s="30">
        <f t="shared" si="267"/>
        <v>342981</v>
      </c>
      <c r="AP1701" s="30">
        <f t="shared" si="268"/>
        <v>10790</v>
      </c>
      <c r="AQ1701" s="30">
        <f t="shared" si="269"/>
        <v>4927</v>
      </c>
    </row>
    <row r="1702" spans="29:43" x14ac:dyDescent="0.15">
      <c r="AC1702" s="30">
        <v>31</v>
      </c>
      <c r="AD1702" s="30">
        <v>31</v>
      </c>
      <c r="AE1702" s="30">
        <v>5</v>
      </c>
      <c r="AF1702" s="30">
        <v>3</v>
      </c>
      <c r="AG1702" s="30">
        <f t="shared" si="261"/>
        <v>78600</v>
      </c>
      <c r="AH1702" s="30">
        <f t="shared" si="262"/>
        <v>26200</v>
      </c>
      <c r="AI1702" s="30">
        <f t="shared" si="263"/>
        <v>13100</v>
      </c>
      <c r="AK1702" s="30">
        <f t="shared" si="264"/>
        <v>16.122831758567198</v>
      </c>
      <c r="AL1702" s="30">
        <f t="shared" si="265"/>
        <v>-34.025974025974023</v>
      </c>
      <c r="AM1702" s="30">
        <f t="shared" si="266"/>
        <v>16</v>
      </c>
      <c r="AO1702" s="30">
        <f t="shared" si="267"/>
        <v>342981</v>
      </c>
      <c r="AP1702" s="30">
        <f t="shared" si="268"/>
        <v>10790</v>
      </c>
      <c r="AQ1702" s="30">
        <f t="shared" si="269"/>
        <v>4927</v>
      </c>
    </row>
    <row r="1703" spans="29:43" x14ac:dyDescent="0.15">
      <c r="AC1703" s="30">
        <v>31</v>
      </c>
      <c r="AD1703" s="30">
        <v>31</v>
      </c>
      <c r="AE1703" s="30">
        <v>5</v>
      </c>
      <c r="AF1703" s="30">
        <v>4</v>
      </c>
      <c r="AG1703" s="30">
        <f t="shared" si="261"/>
        <v>78750</v>
      </c>
      <c r="AH1703" s="30">
        <f t="shared" si="262"/>
        <v>26250</v>
      </c>
      <c r="AI1703" s="30">
        <f t="shared" si="263"/>
        <v>13125</v>
      </c>
      <c r="AK1703" s="30">
        <f t="shared" si="264"/>
        <v>16.085025559255264</v>
      </c>
      <c r="AL1703" s="30">
        <f t="shared" si="265"/>
        <v>-33.725910064239827</v>
      </c>
      <c r="AM1703" s="30">
        <f t="shared" si="266"/>
        <v>16</v>
      </c>
      <c r="AO1703" s="30">
        <f t="shared" si="267"/>
        <v>342981</v>
      </c>
      <c r="AP1703" s="30">
        <f t="shared" si="268"/>
        <v>10790</v>
      </c>
      <c r="AQ1703" s="30">
        <f t="shared" si="269"/>
        <v>4927</v>
      </c>
    </row>
    <row r="1704" spans="29:43" x14ac:dyDescent="0.15">
      <c r="AC1704" s="30">
        <v>31</v>
      </c>
      <c r="AD1704" s="30">
        <v>31</v>
      </c>
      <c r="AE1704" s="30">
        <v>5</v>
      </c>
      <c r="AF1704" s="30">
        <v>5</v>
      </c>
      <c r="AG1704" s="30">
        <f t="shared" si="261"/>
        <v>78900</v>
      </c>
      <c r="AH1704" s="30">
        <f t="shared" si="262"/>
        <v>26300</v>
      </c>
      <c r="AI1704" s="30">
        <f t="shared" si="263"/>
        <v>13150</v>
      </c>
      <c r="AK1704" s="30">
        <f t="shared" si="264"/>
        <v>16.047396247602116</v>
      </c>
      <c r="AL1704" s="30">
        <f t="shared" si="265"/>
        <v>-33.432203389830505</v>
      </c>
      <c r="AM1704" s="30">
        <f t="shared" si="266"/>
        <v>16</v>
      </c>
      <c r="AO1704" s="30">
        <f t="shared" si="267"/>
        <v>342981</v>
      </c>
      <c r="AP1704" s="30">
        <f t="shared" si="268"/>
        <v>10790</v>
      </c>
      <c r="AQ1704" s="30">
        <f t="shared" si="269"/>
        <v>4927</v>
      </c>
    </row>
    <row r="1705" spans="29:43" x14ac:dyDescent="0.15">
      <c r="AC1705" s="30">
        <v>31</v>
      </c>
      <c r="AD1705" s="30">
        <v>31</v>
      </c>
      <c r="AE1705" s="30">
        <v>5</v>
      </c>
      <c r="AF1705" s="30">
        <v>6</v>
      </c>
      <c r="AG1705" s="30">
        <f t="shared" si="261"/>
        <v>79050</v>
      </c>
      <c r="AH1705" s="30">
        <f t="shared" si="262"/>
        <v>26350</v>
      </c>
      <c r="AI1705" s="30">
        <f t="shared" si="263"/>
        <v>13175</v>
      </c>
      <c r="AK1705" s="30">
        <f t="shared" si="264"/>
        <v>16.009942585072118</v>
      </c>
      <c r="AL1705" s="30">
        <f t="shared" si="265"/>
        <v>-33.144654088050316</v>
      </c>
      <c r="AM1705" s="30">
        <f t="shared" si="266"/>
        <v>16</v>
      </c>
      <c r="AO1705" s="30">
        <f t="shared" si="267"/>
        <v>342981</v>
      </c>
      <c r="AP1705" s="30">
        <f t="shared" si="268"/>
        <v>10790</v>
      </c>
      <c r="AQ1705" s="30">
        <f t="shared" si="269"/>
        <v>4927</v>
      </c>
    </row>
    <row r="1706" spans="29:43" x14ac:dyDescent="0.15">
      <c r="AC1706" s="30">
        <v>31</v>
      </c>
      <c r="AD1706" s="30">
        <v>31</v>
      </c>
      <c r="AE1706" s="30">
        <v>5</v>
      </c>
      <c r="AF1706" s="30">
        <v>7</v>
      </c>
      <c r="AG1706" s="30">
        <f t="shared" si="261"/>
        <v>79200</v>
      </c>
      <c r="AH1706" s="30">
        <f t="shared" si="262"/>
        <v>26400</v>
      </c>
      <c r="AI1706" s="30">
        <f t="shared" si="263"/>
        <v>13200</v>
      </c>
      <c r="AK1706" s="30">
        <f t="shared" si="264"/>
        <v>15.972663344665394</v>
      </c>
      <c r="AL1706" s="30">
        <f t="shared" si="265"/>
        <v>-32.863070539419084</v>
      </c>
      <c r="AM1706" s="30">
        <f t="shared" si="266"/>
        <v>16</v>
      </c>
      <c r="AO1706" s="30">
        <f t="shared" si="267"/>
        <v>342981</v>
      </c>
      <c r="AP1706" s="30">
        <f t="shared" si="268"/>
        <v>10790</v>
      </c>
      <c r="AQ1706" s="30">
        <f t="shared" si="269"/>
        <v>4927</v>
      </c>
    </row>
    <row r="1707" spans="29:43" x14ac:dyDescent="0.15">
      <c r="AC1707" s="30">
        <v>31</v>
      </c>
      <c r="AD1707" s="30">
        <v>31</v>
      </c>
      <c r="AE1707" s="30">
        <v>5</v>
      </c>
      <c r="AF1707" s="30">
        <v>8</v>
      </c>
      <c r="AG1707" s="30">
        <f t="shared" si="261"/>
        <v>79350</v>
      </c>
      <c r="AH1707" s="30">
        <f t="shared" si="262"/>
        <v>26450</v>
      </c>
      <c r="AI1707" s="30">
        <f t="shared" si="263"/>
        <v>13225</v>
      </c>
      <c r="AK1707" s="30">
        <f t="shared" si="264"/>
        <v>15.935557310783812</v>
      </c>
      <c r="AL1707" s="30">
        <f t="shared" si="265"/>
        <v>-32.587268993839835</v>
      </c>
      <c r="AM1707" s="30">
        <f t="shared" si="266"/>
        <v>16</v>
      </c>
      <c r="AO1707" s="30">
        <f t="shared" si="267"/>
        <v>342981</v>
      </c>
      <c r="AP1707" s="30">
        <f t="shared" si="268"/>
        <v>10790</v>
      </c>
      <c r="AQ1707" s="30">
        <f t="shared" si="269"/>
        <v>4927</v>
      </c>
    </row>
    <row r="1708" spans="29:43" x14ac:dyDescent="0.15">
      <c r="AC1708" s="30">
        <v>31</v>
      </c>
      <c r="AD1708" s="30">
        <v>31</v>
      </c>
      <c r="AE1708" s="30">
        <v>5</v>
      </c>
      <c r="AF1708" s="30">
        <v>9</v>
      </c>
      <c r="AG1708" s="30">
        <f t="shared" si="261"/>
        <v>79500</v>
      </c>
      <c r="AH1708" s="30">
        <f t="shared" si="262"/>
        <v>26500</v>
      </c>
      <c r="AI1708" s="30">
        <f t="shared" si="263"/>
        <v>13250</v>
      </c>
      <c r="AK1708" s="30">
        <f t="shared" si="264"/>
        <v>15.898623279098874</v>
      </c>
      <c r="AL1708" s="30">
        <f t="shared" si="265"/>
        <v>-32.31707317073171</v>
      </c>
      <c r="AM1708" s="30">
        <f t="shared" si="266"/>
        <v>16</v>
      </c>
      <c r="AO1708" s="30">
        <f t="shared" si="267"/>
        <v>342981</v>
      </c>
      <c r="AP1708" s="30">
        <f t="shared" si="268"/>
        <v>10790</v>
      </c>
      <c r="AQ1708" s="30">
        <f t="shared" si="269"/>
        <v>4927</v>
      </c>
    </row>
    <row r="1709" spans="29:43" x14ac:dyDescent="0.15">
      <c r="AC1709" s="30">
        <v>31</v>
      </c>
      <c r="AD1709" s="30">
        <v>31</v>
      </c>
      <c r="AE1709" s="30">
        <v>5</v>
      </c>
      <c r="AF1709" s="30">
        <v>10</v>
      </c>
      <c r="AG1709" s="30">
        <f t="shared" si="261"/>
        <v>79650</v>
      </c>
      <c r="AH1709" s="30">
        <f t="shared" si="262"/>
        <v>26550</v>
      </c>
      <c r="AI1709" s="30">
        <f t="shared" si="263"/>
        <v>13275</v>
      </c>
      <c r="AK1709" s="30">
        <f t="shared" si="264"/>
        <v>15.861860056421403</v>
      </c>
      <c r="AL1709" s="30">
        <f t="shared" si="265"/>
        <v>-32.052313883299796</v>
      </c>
      <c r="AM1709" s="30">
        <f t="shared" si="266"/>
        <v>16</v>
      </c>
      <c r="AO1709" s="30">
        <f t="shared" si="267"/>
        <v>342981</v>
      </c>
      <c r="AP1709" s="30">
        <f t="shared" si="268"/>
        <v>10790</v>
      </c>
      <c r="AQ1709" s="30">
        <f t="shared" si="269"/>
        <v>4927</v>
      </c>
    </row>
    <row r="1710" spans="29:43" x14ac:dyDescent="0.15">
      <c r="AC1710" s="30">
        <v>32</v>
      </c>
      <c r="AD1710" s="30">
        <v>32</v>
      </c>
      <c r="AE1710" s="30">
        <v>1</v>
      </c>
      <c r="AF1710" s="30">
        <v>0</v>
      </c>
      <c r="AG1710" s="30">
        <f t="shared" si="261"/>
        <v>27150</v>
      </c>
      <c r="AH1710" s="30">
        <f t="shared" si="262"/>
        <v>9050</v>
      </c>
      <c r="AI1710" s="30">
        <f t="shared" si="263"/>
        <v>4525</v>
      </c>
      <c r="AK1710" s="30">
        <f t="shared" si="264"/>
        <v>83.187242299296628</v>
      </c>
      <c r="AL1710" s="30">
        <f t="shared" si="265"/>
        <v>4.3335993615323227</v>
      </c>
      <c r="AM1710" s="30">
        <f t="shared" si="266"/>
        <v>16</v>
      </c>
      <c r="AO1710" s="30">
        <f t="shared" si="267"/>
        <v>342981</v>
      </c>
      <c r="AP1710" s="30">
        <f t="shared" si="268"/>
        <v>10790</v>
      </c>
      <c r="AQ1710" s="30">
        <f t="shared" si="269"/>
        <v>4927</v>
      </c>
    </row>
    <row r="1711" spans="29:43" x14ac:dyDescent="0.15">
      <c r="AC1711" s="30">
        <v>32</v>
      </c>
      <c r="AD1711" s="30">
        <v>32</v>
      </c>
      <c r="AE1711" s="30">
        <v>1</v>
      </c>
      <c r="AF1711" s="30">
        <v>1</v>
      </c>
      <c r="AG1711" s="30">
        <f t="shared" si="261"/>
        <v>27180</v>
      </c>
      <c r="AH1711" s="30">
        <f t="shared" si="262"/>
        <v>9060</v>
      </c>
      <c r="AI1711" s="30">
        <f t="shared" si="263"/>
        <v>4530</v>
      </c>
      <c r="AK1711" s="30">
        <f t="shared" si="264"/>
        <v>82.985966610210497</v>
      </c>
      <c r="AL1711" s="30">
        <f t="shared" si="265"/>
        <v>4.3418530351437701</v>
      </c>
      <c r="AM1711" s="30">
        <f t="shared" si="266"/>
        <v>16</v>
      </c>
      <c r="AO1711" s="30">
        <f t="shared" si="267"/>
        <v>342981</v>
      </c>
      <c r="AP1711" s="30">
        <f t="shared" si="268"/>
        <v>10790</v>
      </c>
      <c r="AQ1711" s="30">
        <f t="shared" si="269"/>
        <v>4927</v>
      </c>
    </row>
    <row r="1712" spans="29:43" x14ac:dyDescent="0.15">
      <c r="AC1712" s="30">
        <v>32</v>
      </c>
      <c r="AD1712" s="30">
        <v>32</v>
      </c>
      <c r="AE1712" s="30">
        <v>1</v>
      </c>
      <c r="AF1712" s="30">
        <v>2</v>
      </c>
      <c r="AG1712" s="30">
        <f t="shared" si="261"/>
        <v>27210</v>
      </c>
      <c r="AH1712" s="30">
        <f t="shared" si="262"/>
        <v>9070</v>
      </c>
      <c r="AI1712" s="30">
        <f t="shared" si="263"/>
        <v>4535</v>
      </c>
      <c r="AK1712" s="30">
        <f t="shared" si="264"/>
        <v>82.785662563359878</v>
      </c>
      <c r="AL1712" s="30">
        <f t="shared" si="265"/>
        <v>4.3501199040767382</v>
      </c>
      <c r="AM1712" s="30">
        <f t="shared" si="266"/>
        <v>16</v>
      </c>
      <c r="AO1712" s="30">
        <f t="shared" si="267"/>
        <v>342981</v>
      </c>
      <c r="AP1712" s="30">
        <f t="shared" si="268"/>
        <v>10790</v>
      </c>
      <c r="AQ1712" s="30">
        <f t="shared" si="269"/>
        <v>4927</v>
      </c>
    </row>
    <row r="1713" spans="29:43" x14ac:dyDescent="0.15">
      <c r="AC1713" s="30">
        <v>32</v>
      </c>
      <c r="AD1713" s="30">
        <v>32</v>
      </c>
      <c r="AE1713" s="30">
        <v>1</v>
      </c>
      <c r="AF1713" s="30">
        <v>3</v>
      </c>
      <c r="AG1713" s="30">
        <f t="shared" si="261"/>
        <v>27240</v>
      </c>
      <c r="AH1713" s="30">
        <f t="shared" si="262"/>
        <v>9080</v>
      </c>
      <c r="AI1713" s="30">
        <f t="shared" si="263"/>
        <v>4540</v>
      </c>
      <c r="AK1713" s="30">
        <f t="shared" si="264"/>
        <v>82.586323139898866</v>
      </c>
      <c r="AL1713" s="30">
        <f t="shared" si="265"/>
        <v>4.3583999999999996</v>
      </c>
      <c r="AM1713" s="30">
        <f t="shared" si="266"/>
        <v>16</v>
      </c>
      <c r="AO1713" s="30">
        <f t="shared" si="267"/>
        <v>342981</v>
      </c>
      <c r="AP1713" s="30">
        <f t="shared" si="268"/>
        <v>10790</v>
      </c>
      <c r="AQ1713" s="30">
        <f t="shared" si="269"/>
        <v>4927</v>
      </c>
    </row>
    <row r="1714" spans="29:43" x14ac:dyDescent="0.15">
      <c r="AC1714" s="30">
        <v>32</v>
      </c>
      <c r="AD1714" s="30">
        <v>32</v>
      </c>
      <c r="AE1714" s="30">
        <v>1</v>
      </c>
      <c r="AF1714" s="30">
        <v>4</v>
      </c>
      <c r="AG1714" s="30">
        <f t="shared" si="261"/>
        <v>27270</v>
      </c>
      <c r="AH1714" s="30">
        <f t="shared" si="262"/>
        <v>9090</v>
      </c>
      <c r="AI1714" s="30">
        <f t="shared" si="263"/>
        <v>4545</v>
      </c>
      <c r="AK1714" s="30">
        <f t="shared" si="264"/>
        <v>82.387941388421808</v>
      </c>
      <c r="AL1714" s="30">
        <f t="shared" si="265"/>
        <v>4.366693354683747</v>
      </c>
      <c r="AM1714" s="30">
        <f t="shared" si="266"/>
        <v>16</v>
      </c>
      <c r="AO1714" s="30">
        <f t="shared" si="267"/>
        <v>342981</v>
      </c>
      <c r="AP1714" s="30">
        <f t="shared" si="268"/>
        <v>10790</v>
      </c>
      <c r="AQ1714" s="30">
        <f t="shared" si="269"/>
        <v>4927</v>
      </c>
    </row>
    <row r="1715" spans="29:43" x14ac:dyDescent="0.15">
      <c r="AC1715" s="30">
        <v>32</v>
      </c>
      <c r="AD1715" s="30">
        <v>32</v>
      </c>
      <c r="AE1715" s="30">
        <v>1</v>
      </c>
      <c r="AF1715" s="30">
        <v>5</v>
      </c>
      <c r="AG1715" s="30">
        <f t="shared" si="261"/>
        <v>27300</v>
      </c>
      <c r="AH1715" s="30">
        <f t="shared" si="262"/>
        <v>9100</v>
      </c>
      <c r="AI1715" s="30">
        <f t="shared" si="263"/>
        <v>4550</v>
      </c>
      <c r="AK1715" s="30">
        <f t="shared" si="264"/>
        <v>82.190510424155278</v>
      </c>
      <c r="AL1715" s="30">
        <f t="shared" si="265"/>
        <v>4.375</v>
      </c>
      <c r="AM1715" s="30">
        <f t="shared" si="266"/>
        <v>16</v>
      </c>
      <c r="AO1715" s="30">
        <f t="shared" si="267"/>
        <v>342981</v>
      </c>
      <c r="AP1715" s="30">
        <f t="shared" si="268"/>
        <v>10790</v>
      </c>
      <c r="AQ1715" s="30">
        <f t="shared" si="269"/>
        <v>4927</v>
      </c>
    </row>
    <row r="1716" spans="29:43" x14ac:dyDescent="0.15">
      <c r="AC1716" s="30">
        <v>32</v>
      </c>
      <c r="AD1716" s="30">
        <v>32</v>
      </c>
      <c r="AE1716" s="30">
        <v>1</v>
      </c>
      <c r="AF1716" s="30">
        <v>6</v>
      </c>
      <c r="AG1716" s="30">
        <f t="shared" si="261"/>
        <v>27330</v>
      </c>
      <c r="AH1716" s="30">
        <f t="shared" si="262"/>
        <v>9110</v>
      </c>
      <c r="AI1716" s="30">
        <f t="shared" si="263"/>
        <v>4555</v>
      </c>
      <c r="AK1716" s="30">
        <f t="shared" si="264"/>
        <v>81.994023428161611</v>
      </c>
      <c r="AL1716" s="30">
        <f t="shared" si="265"/>
        <v>4.3833199679230148</v>
      </c>
      <c r="AM1716" s="30">
        <f t="shared" si="266"/>
        <v>16</v>
      </c>
      <c r="AO1716" s="30">
        <f t="shared" si="267"/>
        <v>342981</v>
      </c>
      <c r="AP1716" s="30">
        <f t="shared" si="268"/>
        <v>10790</v>
      </c>
      <c r="AQ1716" s="30">
        <f t="shared" si="269"/>
        <v>4927</v>
      </c>
    </row>
    <row r="1717" spans="29:43" x14ac:dyDescent="0.15">
      <c r="AC1717" s="30">
        <v>32</v>
      </c>
      <c r="AD1717" s="30">
        <v>32</v>
      </c>
      <c r="AE1717" s="30">
        <v>1</v>
      </c>
      <c r="AF1717" s="30">
        <v>7</v>
      </c>
      <c r="AG1717" s="30">
        <f t="shared" si="261"/>
        <v>27360</v>
      </c>
      <c r="AH1717" s="30">
        <f t="shared" si="262"/>
        <v>9120</v>
      </c>
      <c r="AI1717" s="30">
        <f t="shared" si="263"/>
        <v>4560</v>
      </c>
      <c r="AK1717" s="30">
        <f t="shared" si="264"/>
        <v>81.798473646553774</v>
      </c>
      <c r="AL1717" s="30">
        <f t="shared" si="265"/>
        <v>4.3916532905296952</v>
      </c>
      <c r="AM1717" s="30">
        <f t="shared" si="266"/>
        <v>16</v>
      </c>
      <c r="AO1717" s="30">
        <f t="shared" si="267"/>
        <v>342981</v>
      </c>
      <c r="AP1717" s="30">
        <f t="shared" si="268"/>
        <v>10790</v>
      </c>
      <c r="AQ1717" s="30">
        <f t="shared" si="269"/>
        <v>4927</v>
      </c>
    </row>
    <row r="1718" spans="29:43" x14ac:dyDescent="0.15">
      <c r="AC1718" s="30">
        <v>32</v>
      </c>
      <c r="AD1718" s="30">
        <v>32</v>
      </c>
      <c r="AE1718" s="30">
        <v>1</v>
      </c>
      <c r="AF1718" s="30">
        <v>8</v>
      </c>
      <c r="AG1718" s="30">
        <f t="shared" si="261"/>
        <v>27390</v>
      </c>
      <c r="AH1718" s="30">
        <f t="shared" si="262"/>
        <v>9130</v>
      </c>
      <c r="AI1718" s="30">
        <f t="shared" si="263"/>
        <v>4565</v>
      </c>
      <c r="AK1718" s="30">
        <f t="shared" si="264"/>
        <v>81.603854389721633</v>
      </c>
      <c r="AL1718" s="30">
        <f t="shared" si="265"/>
        <v>4.4000000000000004</v>
      </c>
      <c r="AM1718" s="30">
        <f t="shared" si="266"/>
        <v>16</v>
      </c>
      <c r="AO1718" s="30">
        <f t="shared" si="267"/>
        <v>342981</v>
      </c>
      <c r="AP1718" s="30">
        <f t="shared" si="268"/>
        <v>10790</v>
      </c>
      <c r="AQ1718" s="30">
        <f t="shared" si="269"/>
        <v>4927</v>
      </c>
    </row>
    <row r="1719" spans="29:43" x14ac:dyDescent="0.15">
      <c r="AC1719" s="30">
        <v>32</v>
      </c>
      <c r="AD1719" s="30">
        <v>32</v>
      </c>
      <c r="AE1719" s="30">
        <v>1</v>
      </c>
      <c r="AF1719" s="30">
        <v>9</v>
      </c>
      <c r="AG1719" s="30">
        <f t="shared" si="261"/>
        <v>27420</v>
      </c>
      <c r="AH1719" s="30">
        <f t="shared" si="262"/>
        <v>9140</v>
      </c>
      <c r="AI1719" s="30">
        <f t="shared" si="263"/>
        <v>4570</v>
      </c>
      <c r="AK1719" s="30">
        <f t="shared" si="264"/>
        <v>81.410159031568952</v>
      </c>
      <c r="AL1719" s="30">
        <f t="shared" si="265"/>
        <v>4.408360128617363</v>
      </c>
      <c r="AM1719" s="30">
        <f t="shared" si="266"/>
        <v>16</v>
      </c>
      <c r="AO1719" s="30">
        <f t="shared" si="267"/>
        <v>342981</v>
      </c>
      <c r="AP1719" s="30">
        <f t="shared" si="268"/>
        <v>10790</v>
      </c>
      <c r="AQ1719" s="30">
        <f t="shared" si="269"/>
        <v>4927</v>
      </c>
    </row>
    <row r="1720" spans="29:43" x14ac:dyDescent="0.15">
      <c r="AC1720" s="30">
        <v>32</v>
      </c>
      <c r="AD1720" s="30">
        <v>32</v>
      </c>
      <c r="AE1720" s="30">
        <v>1</v>
      </c>
      <c r="AF1720" s="30">
        <v>10</v>
      </c>
      <c r="AG1720" s="30">
        <f t="shared" si="261"/>
        <v>27450</v>
      </c>
      <c r="AH1720" s="30">
        <f t="shared" si="262"/>
        <v>9150</v>
      </c>
      <c r="AI1720" s="30">
        <f t="shared" si="263"/>
        <v>4575</v>
      </c>
      <c r="AK1720" s="30">
        <f t="shared" si="264"/>
        <v>81.217381008761549</v>
      </c>
      <c r="AL1720" s="30">
        <f t="shared" si="265"/>
        <v>4.4167337087691072</v>
      </c>
      <c r="AM1720" s="30">
        <f t="shared" si="266"/>
        <v>16</v>
      </c>
      <c r="AO1720" s="30">
        <f t="shared" si="267"/>
        <v>342981</v>
      </c>
      <c r="AP1720" s="30">
        <f t="shared" si="268"/>
        <v>10790</v>
      </c>
      <c r="AQ1720" s="30">
        <f t="shared" si="269"/>
        <v>4927</v>
      </c>
    </row>
    <row r="1721" spans="29:43" x14ac:dyDescent="0.15">
      <c r="AC1721" s="30">
        <v>32</v>
      </c>
      <c r="AD1721" s="30">
        <v>32</v>
      </c>
      <c r="AE1721" s="30">
        <v>2</v>
      </c>
      <c r="AF1721" s="30">
        <v>0</v>
      </c>
      <c r="AG1721" s="30">
        <f t="shared" si="261"/>
        <v>40470</v>
      </c>
      <c r="AH1721" s="30">
        <f t="shared" si="262"/>
        <v>13490</v>
      </c>
      <c r="AI1721" s="30">
        <f t="shared" si="263"/>
        <v>6745</v>
      </c>
      <c r="AK1721" s="30">
        <f t="shared" si="264"/>
        <v>40.053836272334465</v>
      </c>
      <c r="AL1721" s="30">
        <f t="shared" si="265"/>
        <v>10.004944375772558</v>
      </c>
      <c r="AM1721" s="30">
        <f t="shared" si="266"/>
        <v>16</v>
      </c>
      <c r="AO1721" s="30">
        <f t="shared" si="267"/>
        <v>342981</v>
      </c>
      <c r="AP1721" s="30">
        <f t="shared" si="268"/>
        <v>10790</v>
      </c>
      <c r="AQ1721" s="30">
        <f t="shared" si="269"/>
        <v>4927</v>
      </c>
    </row>
    <row r="1722" spans="29:43" x14ac:dyDescent="0.15">
      <c r="AC1722" s="30">
        <v>32</v>
      </c>
      <c r="AD1722" s="30">
        <v>32</v>
      </c>
      <c r="AE1722" s="30">
        <v>2</v>
      </c>
      <c r="AF1722" s="30">
        <v>1</v>
      </c>
      <c r="AG1722" s="30">
        <f t="shared" si="261"/>
        <v>40530</v>
      </c>
      <c r="AH1722" s="30">
        <f t="shared" si="262"/>
        <v>13510</v>
      </c>
      <c r="AI1722" s="30">
        <f t="shared" si="263"/>
        <v>6755</v>
      </c>
      <c r="AK1722" s="30">
        <f t="shared" si="264"/>
        <v>39.960503320517304</v>
      </c>
      <c r="AL1722" s="30">
        <f t="shared" si="265"/>
        <v>10.04460966542751</v>
      </c>
      <c r="AM1722" s="30">
        <f t="shared" si="266"/>
        <v>16</v>
      </c>
      <c r="AO1722" s="30">
        <f t="shared" si="267"/>
        <v>342981</v>
      </c>
      <c r="AP1722" s="30">
        <f t="shared" si="268"/>
        <v>10790</v>
      </c>
      <c r="AQ1722" s="30">
        <f t="shared" si="269"/>
        <v>4927</v>
      </c>
    </row>
    <row r="1723" spans="29:43" x14ac:dyDescent="0.15">
      <c r="AC1723" s="30">
        <v>32</v>
      </c>
      <c r="AD1723" s="30">
        <v>32</v>
      </c>
      <c r="AE1723" s="30">
        <v>2</v>
      </c>
      <c r="AF1723" s="30">
        <v>2</v>
      </c>
      <c r="AG1723" s="30">
        <f t="shared" si="261"/>
        <v>40590</v>
      </c>
      <c r="AH1723" s="30">
        <f t="shared" si="262"/>
        <v>13530</v>
      </c>
      <c r="AI1723" s="30">
        <f t="shared" si="263"/>
        <v>6765</v>
      </c>
      <c r="AK1723" s="30">
        <f t="shared" si="264"/>
        <v>39.867604324073</v>
      </c>
      <c r="AL1723" s="30">
        <f t="shared" si="265"/>
        <v>10.084472049689442</v>
      </c>
      <c r="AM1723" s="30">
        <f t="shared" si="266"/>
        <v>16</v>
      </c>
      <c r="AO1723" s="30">
        <f t="shared" si="267"/>
        <v>342981</v>
      </c>
      <c r="AP1723" s="30">
        <f t="shared" si="268"/>
        <v>10790</v>
      </c>
      <c r="AQ1723" s="30">
        <f t="shared" si="269"/>
        <v>4927</v>
      </c>
    </row>
    <row r="1724" spans="29:43" x14ac:dyDescent="0.15">
      <c r="AC1724" s="30">
        <v>32</v>
      </c>
      <c r="AD1724" s="30">
        <v>32</v>
      </c>
      <c r="AE1724" s="30">
        <v>2</v>
      </c>
      <c r="AF1724" s="30">
        <v>3</v>
      </c>
      <c r="AG1724" s="30">
        <f t="shared" si="261"/>
        <v>40650</v>
      </c>
      <c r="AH1724" s="30">
        <f t="shared" si="262"/>
        <v>13550</v>
      </c>
      <c r="AI1724" s="30">
        <f t="shared" si="263"/>
        <v>6775</v>
      </c>
      <c r="AK1724" s="30">
        <f t="shared" si="264"/>
        <v>39.775136263481386</v>
      </c>
      <c r="AL1724" s="30">
        <f t="shared" si="265"/>
        <v>10.124533001245331</v>
      </c>
      <c r="AM1724" s="30">
        <f t="shared" si="266"/>
        <v>16</v>
      </c>
      <c r="AO1724" s="30">
        <f t="shared" si="267"/>
        <v>342981</v>
      </c>
      <c r="AP1724" s="30">
        <f t="shared" si="268"/>
        <v>10790</v>
      </c>
      <c r="AQ1724" s="30">
        <f t="shared" si="269"/>
        <v>4927</v>
      </c>
    </row>
    <row r="1725" spans="29:43" x14ac:dyDescent="0.15">
      <c r="AC1725" s="30">
        <v>32</v>
      </c>
      <c r="AD1725" s="30">
        <v>32</v>
      </c>
      <c r="AE1725" s="30">
        <v>2</v>
      </c>
      <c r="AF1725" s="30">
        <v>4</v>
      </c>
      <c r="AG1725" s="30">
        <f t="shared" si="261"/>
        <v>40710</v>
      </c>
      <c r="AH1725" s="30">
        <f t="shared" si="262"/>
        <v>13570</v>
      </c>
      <c r="AI1725" s="30">
        <f t="shared" si="263"/>
        <v>6785</v>
      </c>
      <c r="AK1725" s="30">
        <f t="shared" si="264"/>
        <v>39.683096147171121</v>
      </c>
      <c r="AL1725" s="30">
        <f t="shared" si="265"/>
        <v>10.164794007490636</v>
      </c>
      <c r="AM1725" s="30">
        <f t="shared" si="266"/>
        <v>16</v>
      </c>
      <c r="AO1725" s="30">
        <f t="shared" si="267"/>
        <v>342981</v>
      </c>
      <c r="AP1725" s="30">
        <f t="shared" si="268"/>
        <v>10790</v>
      </c>
      <c r="AQ1725" s="30">
        <f t="shared" si="269"/>
        <v>4927</v>
      </c>
    </row>
    <row r="1726" spans="29:43" x14ac:dyDescent="0.15">
      <c r="AC1726" s="30">
        <v>32</v>
      </c>
      <c r="AD1726" s="30">
        <v>32</v>
      </c>
      <c r="AE1726" s="30">
        <v>2</v>
      </c>
      <c r="AF1726" s="30">
        <v>5</v>
      </c>
      <c r="AG1726" s="30">
        <f t="shared" si="261"/>
        <v>40770</v>
      </c>
      <c r="AH1726" s="30">
        <f t="shared" si="262"/>
        <v>13590</v>
      </c>
      <c r="AI1726" s="30">
        <f t="shared" si="263"/>
        <v>6795</v>
      </c>
      <c r="AK1726" s="30">
        <f t="shared" si="264"/>
        <v>39.591481011197047</v>
      </c>
      <c r="AL1726" s="30">
        <f t="shared" si="265"/>
        <v>10.205256570713392</v>
      </c>
      <c r="AM1726" s="30">
        <f t="shared" si="266"/>
        <v>16</v>
      </c>
      <c r="AO1726" s="30">
        <f t="shared" si="267"/>
        <v>342981</v>
      </c>
      <c r="AP1726" s="30">
        <f t="shared" si="268"/>
        <v>10790</v>
      </c>
      <c r="AQ1726" s="30">
        <f t="shared" si="269"/>
        <v>4927</v>
      </c>
    </row>
    <row r="1727" spans="29:43" x14ac:dyDescent="0.15">
      <c r="AC1727" s="30">
        <v>32</v>
      </c>
      <c r="AD1727" s="30">
        <v>32</v>
      </c>
      <c r="AE1727" s="30">
        <v>2</v>
      </c>
      <c r="AF1727" s="30">
        <v>6</v>
      </c>
      <c r="AG1727" s="30">
        <f t="shared" si="261"/>
        <v>40830</v>
      </c>
      <c r="AH1727" s="30">
        <f t="shared" si="262"/>
        <v>13610</v>
      </c>
      <c r="AI1727" s="30">
        <f t="shared" si="263"/>
        <v>6805</v>
      </c>
      <c r="AK1727" s="30">
        <f t="shared" si="264"/>
        <v>39.500287918922034</v>
      </c>
      <c r="AL1727" s="30">
        <f t="shared" si="265"/>
        <v>10.245922208281055</v>
      </c>
      <c r="AM1727" s="30">
        <f t="shared" si="266"/>
        <v>16</v>
      </c>
      <c r="AO1727" s="30">
        <f t="shared" si="267"/>
        <v>342981</v>
      </c>
      <c r="AP1727" s="30">
        <f t="shared" si="268"/>
        <v>10790</v>
      </c>
      <c r="AQ1727" s="30">
        <f t="shared" si="269"/>
        <v>4927</v>
      </c>
    </row>
    <row r="1728" spans="29:43" x14ac:dyDescent="0.15">
      <c r="AC1728" s="30">
        <v>32</v>
      </c>
      <c r="AD1728" s="30">
        <v>32</v>
      </c>
      <c r="AE1728" s="30">
        <v>2</v>
      </c>
      <c r="AF1728" s="30">
        <v>7</v>
      </c>
      <c r="AG1728" s="30">
        <f t="shared" si="261"/>
        <v>40890</v>
      </c>
      <c r="AH1728" s="30">
        <f t="shared" si="262"/>
        <v>13630</v>
      </c>
      <c r="AI1728" s="30">
        <f t="shared" si="263"/>
        <v>6815</v>
      </c>
      <c r="AK1728" s="30">
        <f t="shared" si="264"/>
        <v>39.409513960703208</v>
      </c>
      <c r="AL1728" s="30">
        <f t="shared" si="265"/>
        <v>10.28679245283019</v>
      </c>
      <c r="AM1728" s="30">
        <f t="shared" si="266"/>
        <v>16</v>
      </c>
      <c r="AO1728" s="30">
        <f t="shared" si="267"/>
        <v>342981</v>
      </c>
      <c r="AP1728" s="30">
        <f t="shared" si="268"/>
        <v>10790</v>
      </c>
      <c r="AQ1728" s="30">
        <f t="shared" si="269"/>
        <v>4927</v>
      </c>
    </row>
    <row r="1729" spans="29:43" x14ac:dyDescent="0.15">
      <c r="AC1729" s="30">
        <v>32</v>
      </c>
      <c r="AD1729" s="30">
        <v>32</v>
      </c>
      <c r="AE1729" s="30">
        <v>2</v>
      </c>
      <c r="AF1729" s="30">
        <v>8</v>
      </c>
      <c r="AG1729" s="30">
        <f t="shared" si="261"/>
        <v>40950</v>
      </c>
      <c r="AH1729" s="30">
        <f t="shared" si="262"/>
        <v>13650</v>
      </c>
      <c r="AI1729" s="30">
        <f t="shared" si="263"/>
        <v>6825</v>
      </c>
      <c r="AK1729" s="30">
        <f t="shared" si="264"/>
        <v>39.319156253582484</v>
      </c>
      <c r="AL1729" s="30">
        <f t="shared" si="265"/>
        <v>10.327868852459016</v>
      </c>
      <c r="AM1729" s="30">
        <f t="shared" si="266"/>
        <v>16</v>
      </c>
      <c r="AO1729" s="30">
        <f t="shared" si="267"/>
        <v>342981</v>
      </c>
      <c r="AP1729" s="30">
        <f t="shared" si="268"/>
        <v>10790</v>
      </c>
      <c r="AQ1729" s="30">
        <f t="shared" si="269"/>
        <v>4927</v>
      </c>
    </row>
    <row r="1730" spans="29:43" x14ac:dyDescent="0.15">
      <c r="AC1730" s="30">
        <v>32</v>
      </c>
      <c r="AD1730" s="30">
        <v>32</v>
      </c>
      <c r="AE1730" s="30">
        <v>2</v>
      </c>
      <c r="AF1730" s="30">
        <v>9</v>
      </c>
      <c r="AG1730" s="30">
        <f t="shared" si="261"/>
        <v>41010</v>
      </c>
      <c r="AH1730" s="30">
        <f t="shared" si="262"/>
        <v>13670</v>
      </c>
      <c r="AI1730" s="30">
        <f t="shared" si="263"/>
        <v>6835</v>
      </c>
      <c r="AK1730" s="30">
        <f t="shared" si="264"/>
        <v>39.229211940981358</v>
      </c>
      <c r="AL1730" s="30">
        <f t="shared" si="265"/>
        <v>10.369152970922883</v>
      </c>
      <c r="AM1730" s="30">
        <f t="shared" si="266"/>
        <v>16</v>
      </c>
      <c r="AO1730" s="30">
        <f t="shared" si="267"/>
        <v>342981</v>
      </c>
      <c r="AP1730" s="30">
        <f t="shared" si="268"/>
        <v>10790</v>
      </c>
      <c r="AQ1730" s="30">
        <f t="shared" si="269"/>
        <v>4927</v>
      </c>
    </row>
    <row r="1731" spans="29:43" x14ac:dyDescent="0.15">
      <c r="AC1731" s="30">
        <v>32</v>
      </c>
      <c r="AD1731" s="30">
        <v>32</v>
      </c>
      <c r="AE1731" s="30">
        <v>2</v>
      </c>
      <c r="AF1731" s="30">
        <v>10</v>
      </c>
      <c r="AG1731" s="30">
        <f t="shared" si="261"/>
        <v>41070</v>
      </c>
      <c r="AH1731" s="30">
        <f t="shared" si="262"/>
        <v>13690</v>
      </c>
      <c r="AI1731" s="30">
        <f t="shared" si="263"/>
        <v>6845</v>
      </c>
      <c r="AK1731" s="30">
        <f t="shared" si="264"/>
        <v>39.139678192399863</v>
      </c>
      <c r="AL1731" s="30">
        <f t="shared" si="265"/>
        <v>10.410646387832699</v>
      </c>
      <c r="AM1731" s="30">
        <f t="shared" si="266"/>
        <v>16</v>
      </c>
      <c r="AO1731" s="30">
        <f t="shared" si="267"/>
        <v>342981</v>
      </c>
      <c r="AP1731" s="30">
        <f t="shared" si="268"/>
        <v>10790</v>
      </c>
      <c r="AQ1731" s="30">
        <f t="shared" si="269"/>
        <v>4927</v>
      </c>
    </row>
    <row r="1732" spans="29:43" x14ac:dyDescent="0.15">
      <c r="AC1732" s="30">
        <v>32</v>
      </c>
      <c r="AD1732" s="30">
        <v>32</v>
      </c>
      <c r="AE1732" s="30">
        <v>3</v>
      </c>
      <c r="AF1732" s="30">
        <v>0</v>
      </c>
      <c r="AG1732" s="30">
        <f t="shared" si="261"/>
        <v>53790</v>
      </c>
      <c r="AH1732" s="30">
        <f t="shared" si="262"/>
        <v>17930</v>
      </c>
      <c r="AI1732" s="30">
        <f t="shared" si="263"/>
        <v>8965</v>
      </c>
      <c r="AK1732" s="30">
        <f t="shared" si="264"/>
        <v>26.377066830731369</v>
      </c>
      <c r="AL1732" s="30">
        <f t="shared" si="265"/>
        <v>29.473972602739725</v>
      </c>
      <c r="AM1732" s="30">
        <f t="shared" si="266"/>
        <v>16</v>
      </c>
      <c r="AO1732" s="30">
        <f t="shared" si="267"/>
        <v>342981</v>
      </c>
      <c r="AP1732" s="30">
        <f t="shared" si="268"/>
        <v>10790</v>
      </c>
      <c r="AQ1732" s="30">
        <f t="shared" si="269"/>
        <v>4927</v>
      </c>
    </row>
    <row r="1733" spans="29:43" x14ac:dyDescent="0.15">
      <c r="AC1733" s="30">
        <v>32</v>
      </c>
      <c r="AD1733" s="30">
        <v>32</v>
      </c>
      <c r="AE1733" s="30">
        <v>3</v>
      </c>
      <c r="AF1733" s="30">
        <v>1</v>
      </c>
      <c r="AG1733" s="30">
        <f t="shared" si="261"/>
        <v>53880</v>
      </c>
      <c r="AH1733" s="30">
        <f t="shared" si="262"/>
        <v>17960</v>
      </c>
      <c r="AI1733" s="30">
        <f t="shared" si="263"/>
        <v>8980</v>
      </c>
      <c r="AK1733" s="30">
        <f t="shared" si="264"/>
        <v>26.316350801810788</v>
      </c>
      <c r="AL1733" s="30">
        <f t="shared" si="265"/>
        <v>29.767955801104971</v>
      </c>
      <c r="AM1733" s="30">
        <f t="shared" si="266"/>
        <v>16</v>
      </c>
      <c r="AO1733" s="30">
        <f t="shared" si="267"/>
        <v>342981</v>
      </c>
      <c r="AP1733" s="30">
        <f t="shared" si="268"/>
        <v>10790</v>
      </c>
      <c r="AQ1733" s="30">
        <f t="shared" si="269"/>
        <v>4927</v>
      </c>
    </row>
    <row r="1734" spans="29:43" x14ac:dyDescent="0.15">
      <c r="AC1734" s="30">
        <v>32</v>
      </c>
      <c r="AD1734" s="30">
        <v>32</v>
      </c>
      <c r="AE1734" s="30">
        <v>3</v>
      </c>
      <c r="AF1734" s="30">
        <v>2</v>
      </c>
      <c r="AG1734" s="30">
        <f t="shared" ref="AG1734:AG1797" si="270">1020+180*AC1734+7050+AE1734*(AD1734*420-120)+AE1734*AF1734*30</f>
        <v>53970</v>
      </c>
      <c r="AH1734" s="30">
        <f t="shared" ref="AH1734:AH1797" si="271">340+60*AC1734+2350+AE1734*(AD1734*140-40)+AE1734*AF1734*10</f>
        <v>17990</v>
      </c>
      <c r="AI1734" s="30">
        <f t="shared" ref="AI1734:AI1797" si="272">170+30*AC1734+1175+AE1734*(AD1734*70-20)+AE1734*AF1734*5</f>
        <v>8995</v>
      </c>
      <c r="AK1734" s="30">
        <f t="shared" ref="AK1734:AK1797" si="273">VLOOKUP(IF(MOD(AC1734,2)=0,AC1734/2,(AC1734+1)/2),B:F,5,FALSE)/(AH1734-VLOOKUP(IF(MOD(AC1734,2)=0,AC1734/2,(AC1734+1)/2),B:F,4,FALSE))</f>
        <v>26.255913649238305</v>
      </c>
      <c r="AL1734" s="30">
        <f t="shared" ref="AL1734:AL1797" si="274">AG1734/(VLOOKUP(IF(MOD(AC1734,2)=0,AC1734/2,(AC1734+1)/2),B:F,3,FALSE)-AI1734)</f>
        <v>30.066852367688021</v>
      </c>
      <c r="AM1734" s="30">
        <f t="shared" ref="AM1734:AM1797" si="275">IF(MOD(AC1734,2)=0,AC1734/2,(AC1734+1)/2)</f>
        <v>16</v>
      </c>
      <c r="AO1734" s="30">
        <f t="shared" ref="AO1734:AO1797" si="276">VLOOKUP(IF(MOD(AC1734,2)=0,AC1734/2,(AC1734+1)/2),B:F,5,FALSE)</f>
        <v>342981</v>
      </c>
      <c r="AP1734" s="30">
        <f t="shared" ref="AP1734:AP1797" si="277">VLOOKUP(IF(MOD(AC1734,2)=0,AC1734/2,(AC1734+1)/2),B:E,3,FALSE)</f>
        <v>10790</v>
      </c>
      <c r="AQ1734" s="30">
        <f t="shared" ref="AQ1734:AQ1797" si="278">VLOOKUP(IF(MOD(AC1734,2)=0,AC1734/2,(AC1734+1)/2),B:F,4,FALSE)</f>
        <v>4927</v>
      </c>
    </row>
    <row r="1735" spans="29:43" x14ac:dyDescent="0.15">
      <c r="AC1735" s="30">
        <v>32</v>
      </c>
      <c r="AD1735" s="30">
        <v>32</v>
      </c>
      <c r="AE1735" s="30">
        <v>3</v>
      </c>
      <c r="AF1735" s="30">
        <v>3</v>
      </c>
      <c r="AG1735" s="30">
        <f t="shared" si="270"/>
        <v>54060</v>
      </c>
      <c r="AH1735" s="30">
        <f t="shared" si="271"/>
        <v>18020</v>
      </c>
      <c r="AI1735" s="30">
        <f t="shared" si="272"/>
        <v>9010</v>
      </c>
      <c r="AK1735" s="30">
        <f t="shared" si="273"/>
        <v>26.195753456045214</v>
      </c>
      <c r="AL1735" s="30">
        <f t="shared" si="274"/>
        <v>30.370786516853933</v>
      </c>
      <c r="AM1735" s="30">
        <f t="shared" si="275"/>
        <v>16</v>
      </c>
      <c r="AO1735" s="30">
        <f t="shared" si="276"/>
        <v>342981</v>
      </c>
      <c r="AP1735" s="30">
        <f t="shared" si="277"/>
        <v>10790</v>
      </c>
      <c r="AQ1735" s="30">
        <f t="shared" si="278"/>
        <v>4927</v>
      </c>
    </row>
    <row r="1736" spans="29:43" x14ac:dyDescent="0.15">
      <c r="AC1736" s="30">
        <v>32</v>
      </c>
      <c r="AD1736" s="30">
        <v>32</v>
      </c>
      <c r="AE1736" s="30">
        <v>3</v>
      </c>
      <c r="AF1736" s="30">
        <v>4</v>
      </c>
      <c r="AG1736" s="30">
        <f t="shared" si="270"/>
        <v>54150</v>
      </c>
      <c r="AH1736" s="30">
        <f t="shared" si="271"/>
        <v>18050</v>
      </c>
      <c r="AI1736" s="30">
        <f t="shared" si="272"/>
        <v>9025</v>
      </c>
      <c r="AK1736" s="30">
        <f t="shared" si="273"/>
        <v>26.135868322792046</v>
      </c>
      <c r="AL1736" s="30">
        <f t="shared" si="274"/>
        <v>30.679886685552407</v>
      </c>
      <c r="AM1736" s="30">
        <f t="shared" si="275"/>
        <v>16</v>
      </c>
      <c r="AO1736" s="30">
        <f t="shared" si="276"/>
        <v>342981</v>
      </c>
      <c r="AP1736" s="30">
        <f t="shared" si="277"/>
        <v>10790</v>
      </c>
      <c r="AQ1736" s="30">
        <f t="shared" si="278"/>
        <v>4927</v>
      </c>
    </row>
    <row r="1737" spans="29:43" x14ac:dyDescent="0.15">
      <c r="AC1737" s="30">
        <v>32</v>
      </c>
      <c r="AD1737" s="30">
        <v>32</v>
      </c>
      <c r="AE1737" s="30">
        <v>3</v>
      </c>
      <c r="AF1737" s="30">
        <v>5</v>
      </c>
      <c r="AG1737" s="30">
        <f t="shared" si="270"/>
        <v>54240</v>
      </c>
      <c r="AH1737" s="30">
        <f t="shared" si="271"/>
        <v>18080</v>
      </c>
      <c r="AI1737" s="30">
        <f t="shared" si="272"/>
        <v>9040</v>
      </c>
      <c r="AK1737" s="30">
        <f t="shared" si="273"/>
        <v>26.076256367368661</v>
      </c>
      <c r="AL1737" s="30">
        <f t="shared" si="274"/>
        <v>30.994285714285713</v>
      </c>
      <c r="AM1737" s="30">
        <f t="shared" si="275"/>
        <v>16</v>
      </c>
      <c r="AO1737" s="30">
        <f t="shared" si="276"/>
        <v>342981</v>
      </c>
      <c r="AP1737" s="30">
        <f t="shared" si="277"/>
        <v>10790</v>
      </c>
      <c r="AQ1737" s="30">
        <f t="shared" si="278"/>
        <v>4927</v>
      </c>
    </row>
    <row r="1738" spans="29:43" x14ac:dyDescent="0.15">
      <c r="AC1738" s="30">
        <v>32</v>
      </c>
      <c r="AD1738" s="30">
        <v>32</v>
      </c>
      <c r="AE1738" s="30">
        <v>3</v>
      </c>
      <c r="AF1738" s="30">
        <v>6</v>
      </c>
      <c r="AG1738" s="30">
        <f t="shared" si="270"/>
        <v>54330</v>
      </c>
      <c r="AH1738" s="30">
        <f t="shared" si="271"/>
        <v>18110</v>
      </c>
      <c r="AI1738" s="30">
        <f t="shared" si="272"/>
        <v>9055</v>
      </c>
      <c r="AK1738" s="30">
        <f t="shared" si="273"/>
        <v>26.016915724797087</v>
      </c>
      <c r="AL1738" s="30">
        <f t="shared" si="274"/>
        <v>31.314121037463977</v>
      </c>
      <c r="AM1738" s="30">
        <f t="shared" si="275"/>
        <v>16</v>
      </c>
      <c r="AO1738" s="30">
        <f t="shared" si="276"/>
        <v>342981</v>
      </c>
      <c r="AP1738" s="30">
        <f t="shared" si="277"/>
        <v>10790</v>
      </c>
      <c r="AQ1738" s="30">
        <f t="shared" si="278"/>
        <v>4927</v>
      </c>
    </row>
    <row r="1739" spans="29:43" x14ac:dyDescent="0.15">
      <c r="AC1739" s="30">
        <v>32</v>
      </c>
      <c r="AD1739" s="30">
        <v>32</v>
      </c>
      <c r="AE1739" s="30">
        <v>3</v>
      </c>
      <c r="AF1739" s="30">
        <v>7</v>
      </c>
      <c r="AG1739" s="30">
        <f t="shared" si="270"/>
        <v>54420</v>
      </c>
      <c r="AH1739" s="30">
        <f t="shared" si="271"/>
        <v>18140</v>
      </c>
      <c r="AI1739" s="30">
        <f t="shared" si="272"/>
        <v>9070</v>
      </c>
      <c r="AK1739" s="30">
        <f t="shared" si="273"/>
        <v>25.957844547037009</v>
      </c>
      <c r="AL1739" s="30">
        <f t="shared" si="274"/>
        <v>31.63953488372093</v>
      </c>
      <c r="AM1739" s="30">
        <f t="shared" si="275"/>
        <v>16</v>
      </c>
      <c r="AO1739" s="30">
        <f t="shared" si="276"/>
        <v>342981</v>
      </c>
      <c r="AP1739" s="30">
        <f t="shared" si="277"/>
        <v>10790</v>
      </c>
      <c r="AQ1739" s="30">
        <f t="shared" si="278"/>
        <v>4927</v>
      </c>
    </row>
    <row r="1740" spans="29:43" x14ac:dyDescent="0.15">
      <c r="AC1740" s="30">
        <v>32</v>
      </c>
      <c r="AD1740" s="30">
        <v>32</v>
      </c>
      <c r="AE1740" s="30">
        <v>3</v>
      </c>
      <c r="AF1740" s="30">
        <v>8</v>
      </c>
      <c r="AG1740" s="30">
        <f t="shared" si="270"/>
        <v>54510</v>
      </c>
      <c r="AH1740" s="30">
        <f t="shared" si="271"/>
        <v>18170</v>
      </c>
      <c r="AI1740" s="30">
        <f t="shared" si="272"/>
        <v>9085</v>
      </c>
      <c r="AK1740" s="30">
        <f t="shared" si="273"/>
        <v>25.899041002793929</v>
      </c>
      <c r="AL1740" s="30">
        <f t="shared" si="274"/>
        <v>31.970674486803517</v>
      </c>
      <c r="AM1740" s="30">
        <f t="shared" si="275"/>
        <v>16</v>
      </c>
      <c r="AO1740" s="30">
        <f t="shared" si="276"/>
        <v>342981</v>
      </c>
      <c r="AP1740" s="30">
        <f t="shared" si="277"/>
        <v>10790</v>
      </c>
      <c r="AQ1740" s="30">
        <f t="shared" si="278"/>
        <v>4927</v>
      </c>
    </row>
    <row r="1741" spans="29:43" x14ac:dyDescent="0.15">
      <c r="AC1741" s="30">
        <v>32</v>
      </c>
      <c r="AD1741" s="30">
        <v>32</v>
      </c>
      <c r="AE1741" s="30">
        <v>3</v>
      </c>
      <c r="AF1741" s="30">
        <v>9</v>
      </c>
      <c r="AG1741" s="30">
        <f t="shared" si="270"/>
        <v>54600</v>
      </c>
      <c r="AH1741" s="30">
        <f t="shared" si="271"/>
        <v>18200</v>
      </c>
      <c r="AI1741" s="30">
        <f t="shared" si="272"/>
        <v>9100</v>
      </c>
      <c r="AK1741" s="30">
        <f t="shared" si="273"/>
        <v>25.840503277329919</v>
      </c>
      <c r="AL1741" s="30">
        <f t="shared" si="274"/>
        <v>32.307692307692307</v>
      </c>
      <c r="AM1741" s="30">
        <f t="shared" si="275"/>
        <v>16</v>
      </c>
      <c r="AO1741" s="30">
        <f t="shared" si="276"/>
        <v>342981</v>
      </c>
      <c r="AP1741" s="30">
        <f t="shared" si="277"/>
        <v>10790</v>
      </c>
      <c r="AQ1741" s="30">
        <f t="shared" si="278"/>
        <v>4927</v>
      </c>
    </row>
    <row r="1742" spans="29:43" x14ac:dyDescent="0.15">
      <c r="AC1742" s="30">
        <v>32</v>
      </c>
      <c r="AD1742" s="30">
        <v>32</v>
      </c>
      <c r="AE1742" s="30">
        <v>3</v>
      </c>
      <c r="AF1742" s="30">
        <v>10</v>
      </c>
      <c r="AG1742" s="30">
        <f t="shared" si="270"/>
        <v>54690</v>
      </c>
      <c r="AH1742" s="30">
        <f t="shared" si="271"/>
        <v>18230</v>
      </c>
      <c r="AI1742" s="30">
        <f t="shared" si="272"/>
        <v>9115</v>
      </c>
      <c r="AK1742" s="30">
        <f t="shared" si="273"/>
        <v>25.782229572276929</v>
      </c>
      <c r="AL1742" s="30">
        <f t="shared" si="274"/>
        <v>32.650746268656718</v>
      </c>
      <c r="AM1742" s="30">
        <f t="shared" si="275"/>
        <v>16</v>
      </c>
      <c r="AO1742" s="30">
        <f t="shared" si="276"/>
        <v>342981</v>
      </c>
      <c r="AP1742" s="30">
        <f t="shared" si="277"/>
        <v>10790</v>
      </c>
      <c r="AQ1742" s="30">
        <f t="shared" si="278"/>
        <v>4927</v>
      </c>
    </row>
    <row r="1743" spans="29:43" x14ac:dyDescent="0.15">
      <c r="AC1743" s="30">
        <v>32</v>
      </c>
      <c r="AD1743" s="30">
        <v>32</v>
      </c>
      <c r="AE1743" s="30">
        <v>4</v>
      </c>
      <c r="AF1743" s="30">
        <v>0</v>
      </c>
      <c r="AG1743" s="30">
        <f t="shared" si="270"/>
        <v>67110</v>
      </c>
      <c r="AH1743" s="30">
        <f t="shared" si="271"/>
        <v>22370</v>
      </c>
      <c r="AI1743" s="30">
        <f t="shared" si="272"/>
        <v>11185</v>
      </c>
      <c r="AK1743" s="30">
        <f t="shared" si="273"/>
        <v>19.66295935332225</v>
      </c>
      <c r="AL1743" s="30">
        <f t="shared" si="274"/>
        <v>-169.8987341772152</v>
      </c>
      <c r="AM1743" s="30">
        <f t="shared" si="275"/>
        <v>16</v>
      </c>
      <c r="AO1743" s="30">
        <f t="shared" si="276"/>
        <v>342981</v>
      </c>
      <c r="AP1743" s="30">
        <f t="shared" si="277"/>
        <v>10790</v>
      </c>
      <c r="AQ1743" s="30">
        <f t="shared" si="278"/>
        <v>4927</v>
      </c>
    </row>
    <row r="1744" spans="29:43" x14ac:dyDescent="0.15">
      <c r="AC1744" s="30">
        <v>32</v>
      </c>
      <c r="AD1744" s="30">
        <v>32</v>
      </c>
      <c r="AE1744" s="30">
        <v>4</v>
      </c>
      <c r="AF1744" s="30">
        <v>1</v>
      </c>
      <c r="AG1744" s="30">
        <f t="shared" si="270"/>
        <v>67230</v>
      </c>
      <c r="AH1744" s="30">
        <f t="shared" si="271"/>
        <v>22410</v>
      </c>
      <c r="AI1744" s="30">
        <f t="shared" si="272"/>
        <v>11205</v>
      </c>
      <c r="AK1744" s="30">
        <f t="shared" si="273"/>
        <v>19.617971743979865</v>
      </c>
      <c r="AL1744" s="30">
        <f t="shared" si="274"/>
        <v>-162</v>
      </c>
      <c r="AM1744" s="30">
        <f t="shared" si="275"/>
        <v>16</v>
      </c>
      <c r="AO1744" s="30">
        <f t="shared" si="276"/>
        <v>342981</v>
      </c>
      <c r="AP1744" s="30">
        <f t="shared" si="277"/>
        <v>10790</v>
      </c>
      <c r="AQ1744" s="30">
        <f t="shared" si="278"/>
        <v>4927</v>
      </c>
    </row>
    <row r="1745" spans="29:43" x14ac:dyDescent="0.15">
      <c r="AC1745" s="30">
        <v>32</v>
      </c>
      <c r="AD1745" s="30">
        <v>32</v>
      </c>
      <c r="AE1745" s="30">
        <v>4</v>
      </c>
      <c r="AF1745" s="30">
        <v>2</v>
      </c>
      <c r="AG1745" s="30">
        <f t="shared" si="270"/>
        <v>67350</v>
      </c>
      <c r="AH1745" s="30">
        <f t="shared" si="271"/>
        <v>22450</v>
      </c>
      <c r="AI1745" s="30">
        <f t="shared" si="272"/>
        <v>11225</v>
      </c>
      <c r="AK1745" s="30">
        <f t="shared" si="273"/>
        <v>19.573189522342066</v>
      </c>
      <c r="AL1745" s="30">
        <f t="shared" si="274"/>
        <v>-154.82758620689654</v>
      </c>
      <c r="AM1745" s="30">
        <f t="shared" si="275"/>
        <v>16</v>
      </c>
      <c r="AO1745" s="30">
        <f t="shared" si="276"/>
        <v>342981</v>
      </c>
      <c r="AP1745" s="30">
        <f t="shared" si="277"/>
        <v>10790</v>
      </c>
      <c r="AQ1745" s="30">
        <f t="shared" si="278"/>
        <v>4927</v>
      </c>
    </row>
    <row r="1746" spans="29:43" x14ac:dyDescent="0.15">
      <c r="AC1746" s="30">
        <v>32</v>
      </c>
      <c r="AD1746" s="30">
        <v>32</v>
      </c>
      <c r="AE1746" s="30">
        <v>4</v>
      </c>
      <c r="AF1746" s="30">
        <v>3</v>
      </c>
      <c r="AG1746" s="30">
        <f t="shared" si="270"/>
        <v>67470</v>
      </c>
      <c r="AH1746" s="30">
        <f t="shared" si="271"/>
        <v>22490</v>
      </c>
      <c r="AI1746" s="30">
        <f t="shared" si="272"/>
        <v>11245</v>
      </c>
      <c r="AK1746" s="30">
        <f t="shared" si="273"/>
        <v>19.528611285087969</v>
      </c>
      <c r="AL1746" s="30">
        <f t="shared" si="274"/>
        <v>-148.28571428571428</v>
      </c>
      <c r="AM1746" s="30">
        <f t="shared" si="275"/>
        <v>16</v>
      </c>
      <c r="AO1746" s="30">
        <f t="shared" si="276"/>
        <v>342981</v>
      </c>
      <c r="AP1746" s="30">
        <f t="shared" si="277"/>
        <v>10790</v>
      </c>
      <c r="AQ1746" s="30">
        <f t="shared" si="278"/>
        <v>4927</v>
      </c>
    </row>
    <row r="1747" spans="29:43" x14ac:dyDescent="0.15">
      <c r="AC1747" s="30">
        <v>32</v>
      </c>
      <c r="AD1747" s="30">
        <v>32</v>
      </c>
      <c r="AE1747" s="30">
        <v>4</v>
      </c>
      <c r="AF1747" s="30">
        <v>4</v>
      </c>
      <c r="AG1747" s="30">
        <f t="shared" si="270"/>
        <v>67590</v>
      </c>
      <c r="AH1747" s="30">
        <f t="shared" si="271"/>
        <v>22530</v>
      </c>
      <c r="AI1747" s="30">
        <f t="shared" si="272"/>
        <v>11265</v>
      </c>
      <c r="AK1747" s="30">
        <f t="shared" si="273"/>
        <v>19.484235641651992</v>
      </c>
      <c r="AL1747" s="30">
        <f t="shared" si="274"/>
        <v>-142.29473684210527</v>
      </c>
      <c r="AM1747" s="30">
        <f t="shared" si="275"/>
        <v>16</v>
      </c>
      <c r="AO1747" s="30">
        <f t="shared" si="276"/>
        <v>342981</v>
      </c>
      <c r="AP1747" s="30">
        <f t="shared" si="277"/>
        <v>10790</v>
      </c>
      <c r="AQ1747" s="30">
        <f t="shared" si="278"/>
        <v>4927</v>
      </c>
    </row>
    <row r="1748" spans="29:43" x14ac:dyDescent="0.15">
      <c r="AC1748" s="30">
        <v>32</v>
      </c>
      <c r="AD1748" s="30">
        <v>32</v>
      </c>
      <c r="AE1748" s="30">
        <v>4</v>
      </c>
      <c r="AF1748" s="30">
        <v>5</v>
      </c>
      <c r="AG1748" s="30">
        <f t="shared" si="270"/>
        <v>67710</v>
      </c>
      <c r="AH1748" s="30">
        <f t="shared" si="271"/>
        <v>22570</v>
      </c>
      <c r="AI1748" s="30">
        <f t="shared" si="272"/>
        <v>11285</v>
      </c>
      <c r="AK1748" s="30">
        <f t="shared" si="273"/>
        <v>19.44006121407924</v>
      </c>
      <c r="AL1748" s="30">
        <f t="shared" si="274"/>
        <v>-136.78787878787878</v>
      </c>
      <c r="AM1748" s="30">
        <f t="shared" si="275"/>
        <v>16</v>
      </c>
      <c r="AO1748" s="30">
        <f t="shared" si="276"/>
        <v>342981</v>
      </c>
      <c r="AP1748" s="30">
        <f t="shared" si="277"/>
        <v>10790</v>
      </c>
      <c r="AQ1748" s="30">
        <f t="shared" si="278"/>
        <v>4927</v>
      </c>
    </row>
    <row r="1749" spans="29:43" x14ac:dyDescent="0.15">
      <c r="AC1749" s="30">
        <v>32</v>
      </c>
      <c r="AD1749" s="30">
        <v>32</v>
      </c>
      <c r="AE1749" s="30">
        <v>4</v>
      </c>
      <c r="AF1749" s="30">
        <v>6</v>
      </c>
      <c r="AG1749" s="30">
        <f t="shared" si="270"/>
        <v>67830</v>
      </c>
      <c r="AH1749" s="30">
        <f t="shared" si="271"/>
        <v>22610</v>
      </c>
      <c r="AI1749" s="30">
        <f t="shared" si="272"/>
        <v>11305</v>
      </c>
      <c r="AK1749" s="30">
        <f t="shared" si="273"/>
        <v>19.396086636882881</v>
      </c>
      <c r="AL1749" s="30">
        <f t="shared" si="274"/>
        <v>-131.70873786407768</v>
      </c>
      <c r="AM1749" s="30">
        <f t="shared" si="275"/>
        <v>16</v>
      </c>
      <c r="AO1749" s="30">
        <f t="shared" si="276"/>
        <v>342981</v>
      </c>
      <c r="AP1749" s="30">
        <f t="shared" si="277"/>
        <v>10790</v>
      </c>
      <c r="AQ1749" s="30">
        <f t="shared" si="278"/>
        <v>4927</v>
      </c>
    </row>
    <row r="1750" spans="29:43" x14ac:dyDescent="0.15">
      <c r="AC1750" s="30">
        <v>32</v>
      </c>
      <c r="AD1750" s="30">
        <v>32</v>
      </c>
      <c r="AE1750" s="30">
        <v>4</v>
      </c>
      <c r="AF1750" s="30">
        <v>7</v>
      </c>
      <c r="AG1750" s="30">
        <f t="shared" si="270"/>
        <v>67950</v>
      </c>
      <c r="AH1750" s="30">
        <f t="shared" si="271"/>
        <v>22650</v>
      </c>
      <c r="AI1750" s="30">
        <f t="shared" si="272"/>
        <v>11325</v>
      </c>
      <c r="AK1750" s="30">
        <f t="shared" si="273"/>
        <v>19.352310556903458</v>
      </c>
      <c r="AL1750" s="30">
        <f t="shared" si="274"/>
        <v>-127.00934579439253</v>
      </c>
      <c r="AM1750" s="30">
        <f t="shared" si="275"/>
        <v>16</v>
      </c>
      <c r="AO1750" s="30">
        <f t="shared" si="276"/>
        <v>342981</v>
      </c>
      <c r="AP1750" s="30">
        <f t="shared" si="277"/>
        <v>10790</v>
      </c>
      <c r="AQ1750" s="30">
        <f t="shared" si="278"/>
        <v>4927</v>
      </c>
    </row>
    <row r="1751" spans="29:43" x14ac:dyDescent="0.15">
      <c r="AC1751" s="30">
        <v>32</v>
      </c>
      <c r="AD1751" s="30">
        <v>32</v>
      </c>
      <c r="AE1751" s="30">
        <v>4</v>
      </c>
      <c r="AF1751" s="30">
        <v>8</v>
      </c>
      <c r="AG1751" s="30">
        <f t="shared" si="270"/>
        <v>68070</v>
      </c>
      <c r="AH1751" s="30">
        <f t="shared" si="271"/>
        <v>22690</v>
      </c>
      <c r="AI1751" s="30">
        <f t="shared" si="272"/>
        <v>11345</v>
      </c>
      <c r="AK1751" s="30">
        <f t="shared" si="273"/>
        <v>19.308731633170073</v>
      </c>
      <c r="AL1751" s="30">
        <f t="shared" si="274"/>
        <v>-122.64864864864865</v>
      </c>
      <c r="AM1751" s="30">
        <f t="shared" si="275"/>
        <v>16</v>
      </c>
      <c r="AO1751" s="30">
        <f t="shared" si="276"/>
        <v>342981</v>
      </c>
      <c r="AP1751" s="30">
        <f t="shared" si="277"/>
        <v>10790</v>
      </c>
      <c r="AQ1751" s="30">
        <f t="shared" si="278"/>
        <v>4927</v>
      </c>
    </row>
    <row r="1752" spans="29:43" x14ac:dyDescent="0.15">
      <c r="AC1752" s="30">
        <v>32</v>
      </c>
      <c r="AD1752" s="30">
        <v>32</v>
      </c>
      <c r="AE1752" s="30">
        <v>4</v>
      </c>
      <c r="AF1752" s="30">
        <v>9</v>
      </c>
      <c r="AG1752" s="30">
        <f t="shared" si="270"/>
        <v>68190</v>
      </c>
      <c r="AH1752" s="30">
        <f t="shared" si="271"/>
        <v>22730</v>
      </c>
      <c r="AI1752" s="30">
        <f t="shared" si="272"/>
        <v>11365</v>
      </c>
      <c r="AK1752" s="30">
        <f t="shared" si="273"/>
        <v>19.265348536763465</v>
      </c>
      <c r="AL1752" s="30">
        <f t="shared" si="274"/>
        <v>-118.59130434782608</v>
      </c>
      <c r="AM1752" s="30">
        <f t="shared" si="275"/>
        <v>16</v>
      </c>
      <c r="AO1752" s="30">
        <f t="shared" si="276"/>
        <v>342981</v>
      </c>
      <c r="AP1752" s="30">
        <f t="shared" si="277"/>
        <v>10790</v>
      </c>
      <c r="AQ1752" s="30">
        <f t="shared" si="278"/>
        <v>4927</v>
      </c>
    </row>
    <row r="1753" spans="29:43" x14ac:dyDescent="0.15">
      <c r="AC1753" s="30">
        <v>32</v>
      </c>
      <c r="AD1753" s="30">
        <v>32</v>
      </c>
      <c r="AE1753" s="30">
        <v>4</v>
      </c>
      <c r="AF1753" s="30">
        <v>10</v>
      </c>
      <c r="AG1753" s="30">
        <f t="shared" si="270"/>
        <v>68310</v>
      </c>
      <c r="AH1753" s="30">
        <f t="shared" si="271"/>
        <v>22770</v>
      </c>
      <c r="AI1753" s="30">
        <f t="shared" si="272"/>
        <v>11385</v>
      </c>
      <c r="AK1753" s="30">
        <f t="shared" si="273"/>
        <v>19.22215995068094</v>
      </c>
      <c r="AL1753" s="30">
        <f t="shared" si="274"/>
        <v>-114.80672268907563</v>
      </c>
      <c r="AM1753" s="30">
        <f t="shared" si="275"/>
        <v>16</v>
      </c>
      <c r="AO1753" s="30">
        <f t="shared" si="276"/>
        <v>342981</v>
      </c>
      <c r="AP1753" s="30">
        <f t="shared" si="277"/>
        <v>10790</v>
      </c>
      <c r="AQ1753" s="30">
        <f t="shared" si="278"/>
        <v>4927</v>
      </c>
    </row>
    <row r="1754" spans="29:43" x14ac:dyDescent="0.15">
      <c r="AC1754" s="30">
        <v>32</v>
      </c>
      <c r="AD1754" s="30">
        <v>32</v>
      </c>
      <c r="AE1754" s="30">
        <v>5</v>
      </c>
      <c r="AF1754" s="30">
        <v>0</v>
      </c>
      <c r="AG1754" s="30">
        <f t="shared" si="270"/>
        <v>80430</v>
      </c>
      <c r="AH1754" s="30">
        <f t="shared" si="271"/>
        <v>26810</v>
      </c>
      <c r="AI1754" s="30">
        <f t="shared" si="272"/>
        <v>13405</v>
      </c>
      <c r="AK1754" s="30">
        <f t="shared" si="273"/>
        <v>15.673399442489604</v>
      </c>
      <c r="AL1754" s="30">
        <f t="shared" si="274"/>
        <v>-30.75717017208413</v>
      </c>
      <c r="AM1754" s="30">
        <f t="shared" si="275"/>
        <v>16</v>
      </c>
      <c r="AO1754" s="30">
        <f t="shared" si="276"/>
        <v>342981</v>
      </c>
      <c r="AP1754" s="30">
        <f t="shared" si="277"/>
        <v>10790</v>
      </c>
      <c r="AQ1754" s="30">
        <f t="shared" si="278"/>
        <v>4927</v>
      </c>
    </row>
    <row r="1755" spans="29:43" x14ac:dyDescent="0.15">
      <c r="AC1755" s="30">
        <v>32</v>
      </c>
      <c r="AD1755" s="30">
        <v>32</v>
      </c>
      <c r="AE1755" s="30">
        <v>5</v>
      </c>
      <c r="AF1755" s="30">
        <v>1</v>
      </c>
      <c r="AG1755" s="30">
        <f t="shared" si="270"/>
        <v>80580</v>
      </c>
      <c r="AH1755" s="30">
        <f t="shared" si="271"/>
        <v>26860</v>
      </c>
      <c r="AI1755" s="30">
        <f t="shared" si="272"/>
        <v>13430</v>
      </c>
      <c r="AK1755" s="30">
        <f t="shared" si="273"/>
        <v>15.637669265490358</v>
      </c>
      <c r="AL1755" s="30">
        <f t="shared" si="274"/>
        <v>-30.522727272727273</v>
      </c>
      <c r="AM1755" s="30">
        <f t="shared" si="275"/>
        <v>16</v>
      </c>
      <c r="AO1755" s="30">
        <f t="shared" si="276"/>
        <v>342981</v>
      </c>
      <c r="AP1755" s="30">
        <f t="shared" si="277"/>
        <v>10790</v>
      </c>
      <c r="AQ1755" s="30">
        <f t="shared" si="278"/>
        <v>4927</v>
      </c>
    </row>
    <row r="1756" spans="29:43" x14ac:dyDescent="0.15">
      <c r="AC1756" s="30">
        <v>32</v>
      </c>
      <c r="AD1756" s="30">
        <v>32</v>
      </c>
      <c r="AE1756" s="30">
        <v>5</v>
      </c>
      <c r="AF1756" s="30">
        <v>2</v>
      </c>
      <c r="AG1756" s="30">
        <f t="shared" si="270"/>
        <v>80730</v>
      </c>
      <c r="AH1756" s="30">
        <f t="shared" si="271"/>
        <v>26910</v>
      </c>
      <c r="AI1756" s="30">
        <f t="shared" si="272"/>
        <v>13455</v>
      </c>
      <c r="AK1756" s="30">
        <f t="shared" si="273"/>
        <v>15.602101623982168</v>
      </c>
      <c r="AL1756" s="30">
        <f t="shared" si="274"/>
        <v>-30.292682926829269</v>
      </c>
      <c r="AM1756" s="30">
        <f t="shared" si="275"/>
        <v>16</v>
      </c>
      <c r="AO1756" s="30">
        <f t="shared" si="276"/>
        <v>342981</v>
      </c>
      <c r="AP1756" s="30">
        <f t="shared" si="277"/>
        <v>10790</v>
      </c>
      <c r="AQ1756" s="30">
        <f t="shared" si="278"/>
        <v>4927</v>
      </c>
    </row>
    <row r="1757" spans="29:43" x14ac:dyDescent="0.15">
      <c r="AC1757" s="30">
        <v>32</v>
      </c>
      <c r="AD1757" s="30">
        <v>32</v>
      </c>
      <c r="AE1757" s="30">
        <v>5</v>
      </c>
      <c r="AF1757" s="30">
        <v>3</v>
      </c>
      <c r="AG1757" s="30">
        <f t="shared" si="270"/>
        <v>80880</v>
      </c>
      <c r="AH1757" s="30">
        <f t="shared" si="271"/>
        <v>26960</v>
      </c>
      <c r="AI1757" s="30">
        <f t="shared" si="272"/>
        <v>13480</v>
      </c>
      <c r="AK1757" s="30">
        <f t="shared" si="273"/>
        <v>15.566695411428313</v>
      </c>
      <c r="AL1757" s="30">
        <f t="shared" si="274"/>
        <v>-30.066914498141266</v>
      </c>
      <c r="AM1757" s="30">
        <f t="shared" si="275"/>
        <v>16</v>
      </c>
      <c r="AO1757" s="30">
        <f t="shared" si="276"/>
        <v>342981</v>
      </c>
      <c r="AP1757" s="30">
        <f t="shared" si="277"/>
        <v>10790</v>
      </c>
      <c r="AQ1757" s="30">
        <f t="shared" si="278"/>
        <v>4927</v>
      </c>
    </row>
    <row r="1758" spans="29:43" x14ac:dyDescent="0.15">
      <c r="AC1758" s="30">
        <v>32</v>
      </c>
      <c r="AD1758" s="30">
        <v>32</v>
      </c>
      <c r="AE1758" s="30">
        <v>5</v>
      </c>
      <c r="AF1758" s="30">
        <v>4</v>
      </c>
      <c r="AG1758" s="30">
        <f t="shared" si="270"/>
        <v>81030</v>
      </c>
      <c r="AH1758" s="30">
        <f t="shared" si="271"/>
        <v>27010</v>
      </c>
      <c r="AI1758" s="30">
        <f t="shared" si="272"/>
        <v>13505</v>
      </c>
      <c r="AK1758" s="30">
        <f t="shared" si="273"/>
        <v>15.53144953131368</v>
      </c>
      <c r="AL1758" s="30">
        <f t="shared" si="274"/>
        <v>-29.845303867403317</v>
      </c>
      <c r="AM1758" s="30">
        <f t="shared" si="275"/>
        <v>16</v>
      </c>
      <c r="AO1758" s="30">
        <f t="shared" si="276"/>
        <v>342981</v>
      </c>
      <c r="AP1758" s="30">
        <f t="shared" si="277"/>
        <v>10790</v>
      </c>
      <c r="AQ1758" s="30">
        <f t="shared" si="278"/>
        <v>4927</v>
      </c>
    </row>
    <row r="1759" spans="29:43" x14ac:dyDescent="0.15">
      <c r="AC1759" s="30">
        <v>32</v>
      </c>
      <c r="AD1759" s="30">
        <v>32</v>
      </c>
      <c r="AE1759" s="30">
        <v>5</v>
      </c>
      <c r="AF1759" s="30">
        <v>5</v>
      </c>
      <c r="AG1759" s="30">
        <f t="shared" si="270"/>
        <v>81180</v>
      </c>
      <c r="AH1759" s="30">
        <f t="shared" si="271"/>
        <v>27060</v>
      </c>
      <c r="AI1759" s="30">
        <f t="shared" si="272"/>
        <v>13530</v>
      </c>
      <c r="AK1759" s="30">
        <f t="shared" si="273"/>
        <v>15.496362897031581</v>
      </c>
      <c r="AL1759" s="30">
        <f t="shared" si="274"/>
        <v>-29.627737226277372</v>
      </c>
      <c r="AM1759" s="30">
        <f t="shared" si="275"/>
        <v>16</v>
      </c>
      <c r="AO1759" s="30">
        <f t="shared" si="276"/>
        <v>342981</v>
      </c>
      <c r="AP1759" s="30">
        <f t="shared" si="277"/>
        <v>10790</v>
      </c>
      <c r="AQ1759" s="30">
        <f t="shared" si="278"/>
        <v>4927</v>
      </c>
    </row>
    <row r="1760" spans="29:43" x14ac:dyDescent="0.15">
      <c r="AC1760" s="30">
        <v>32</v>
      </c>
      <c r="AD1760" s="30">
        <v>32</v>
      </c>
      <c r="AE1760" s="30">
        <v>5</v>
      </c>
      <c r="AF1760" s="30">
        <v>6</v>
      </c>
      <c r="AG1760" s="30">
        <f t="shared" si="270"/>
        <v>81330</v>
      </c>
      <c r="AH1760" s="30">
        <f t="shared" si="271"/>
        <v>27110</v>
      </c>
      <c r="AI1760" s="30">
        <f t="shared" si="272"/>
        <v>13555</v>
      </c>
      <c r="AK1760" s="30">
        <f t="shared" si="273"/>
        <v>15.461434431772078</v>
      </c>
      <c r="AL1760" s="30">
        <f t="shared" si="274"/>
        <v>-29.414104882459313</v>
      </c>
      <c r="AM1760" s="30">
        <f t="shared" si="275"/>
        <v>16</v>
      </c>
      <c r="AO1760" s="30">
        <f t="shared" si="276"/>
        <v>342981</v>
      </c>
      <c r="AP1760" s="30">
        <f t="shared" si="277"/>
        <v>10790</v>
      </c>
      <c r="AQ1760" s="30">
        <f t="shared" si="278"/>
        <v>4927</v>
      </c>
    </row>
    <row r="1761" spans="29:43" x14ac:dyDescent="0.15">
      <c r="AC1761" s="30">
        <v>32</v>
      </c>
      <c r="AD1761" s="30">
        <v>32</v>
      </c>
      <c r="AE1761" s="30">
        <v>5</v>
      </c>
      <c r="AF1761" s="30">
        <v>7</v>
      </c>
      <c r="AG1761" s="30">
        <f t="shared" si="270"/>
        <v>81480</v>
      </c>
      <c r="AH1761" s="30">
        <f t="shared" si="271"/>
        <v>27160</v>
      </c>
      <c r="AI1761" s="30">
        <f t="shared" si="272"/>
        <v>13580</v>
      </c>
      <c r="AK1761" s="30">
        <f t="shared" si="273"/>
        <v>15.42666306841182</v>
      </c>
      <c r="AL1761" s="30">
        <f t="shared" si="274"/>
        <v>-29.204301075268816</v>
      </c>
      <c r="AM1761" s="30">
        <f t="shared" si="275"/>
        <v>16</v>
      </c>
      <c r="AO1761" s="30">
        <f t="shared" si="276"/>
        <v>342981</v>
      </c>
      <c r="AP1761" s="30">
        <f t="shared" si="277"/>
        <v>10790</v>
      </c>
      <c r="AQ1761" s="30">
        <f t="shared" si="278"/>
        <v>4927</v>
      </c>
    </row>
    <row r="1762" spans="29:43" x14ac:dyDescent="0.15">
      <c r="AC1762" s="30">
        <v>32</v>
      </c>
      <c r="AD1762" s="30">
        <v>32</v>
      </c>
      <c r="AE1762" s="30">
        <v>5</v>
      </c>
      <c r="AF1762" s="30">
        <v>8</v>
      </c>
      <c r="AG1762" s="30">
        <f t="shared" si="270"/>
        <v>81630</v>
      </c>
      <c r="AH1762" s="30">
        <f t="shared" si="271"/>
        <v>27210</v>
      </c>
      <c r="AI1762" s="30">
        <f t="shared" si="272"/>
        <v>13605</v>
      </c>
      <c r="AK1762" s="30">
        <f t="shared" si="273"/>
        <v>15.392047749405377</v>
      </c>
      <c r="AL1762" s="30">
        <f t="shared" si="274"/>
        <v>-28.99822380106572</v>
      </c>
      <c r="AM1762" s="30">
        <f t="shared" si="275"/>
        <v>16</v>
      </c>
      <c r="AO1762" s="30">
        <f t="shared" si="276"/>
        <v>342981</v>
      </c>
      <c r="AP1762" s="30">
        <f t="shared" si="277"/>
        <v>10790</v>
      </c>
      <c r="AQ1762" s="30">
        <f t="shared" si="278"/>
        <v>4927</v>
      </c>
    </row>
    <row r="1763" spans="29:43" x14ac:dyDescent="0.15">
      <c r="AC1763" s="30">
        <v>32</v>
      </c>
      <c r="AD1763" s="30">
        <v>32</v>
      </c>
      <c r="AE1763" s="30">
        <v>5</v>
      </c>
      <c r="AF1763" s="30">
        <v>9</v>
      </c>
      <c r="AG1763" s="30">
        <f t="shared" si="270"/>
        <v>81780</v>
      </c>
      <c r="AH1763" s="30">
        <f t="shared" si="271"/>
        <v>27260</v>
      </c>
      <c r="AI1763" s="30">
        <f t="shared" si="272"/>
        <v>13630</v>
      </c>
      <c r="AK1763" s="30">
        <f t="shared" si="273"/>
        <v>15.357587426678011</v>
      </c>
      <c r="AL1763" s="30">
        <f t="shared" si="274"/>
        <v>-28.795774647887324</v>
      </c>
      <c r="AM1763" s="30">
        <f t="shared" si="275"/>
        <v>16</v>
      </c>
      <c r="AO1763" s="30">
        <f t="shared" si="276"/>
        <v>342981</v>
      </c>
      <c r="AP1763" s="30">
        <f t="shared" si="277"/>
        <v>10790</v>
      </c>
      <c r="AQ1763" s="30">
        <f t="shared" si="278"/>
        <v>4927</v>
      </c>
    </row>
    <row r="1764" spans="29:43" x14ac:dyDescent="0.15">
      <c r="AC1764" s="30">
        <v>32</v>
      </c>
      <c r="AD1764" s="30">
        <v>32</v>
      </c>
      <c r="AE1764" s="30">
        <v>5</v>
      </c>
      <c r="AF1764" s="30">
        <v>10</v>
      </c>
      <c r="AG1764" s="30">
        <f t="shared" si="270"/>
        <v>81930</v>
      </c>
      <c r="AH1764" s="30">
        <f t="shared" si="271"/>
        <v>27310</v>
      </c>
      <c r="AI1764" s="30">
        <f t="shared" si="272"/>
        <v>13655</v>
      </c>
      <c r="AK1764" s="30">
        <f t="shared" si="273"/>
        <v>15.323281061519904</v>
      </c>
      <c r="AL1764" s="30">
        <f t="shared" si="274"/>
        <v>-28.596858638743456</v>
      </c>
      <c r="AM1764" s="30">
        <f t="shared" si="275"/>
        <v>16</v>
      </c>
      <c r="AO1764" s="30">
        <f t="shared" si="276"/>
        <v>342981</v>
      </c>
      <c r="AP1764" s="30">
        <f t="shared" si="277"/>
        <v>10790</v>
      </c>
      <c r="AQ1764" s="30">
        <f t="shared" si="278"/>
        <v>4927</v>
      </c>
    </row>
    <row r="1765" spans="29:43" x14ac:dyDescent="0.15">
      <c r="AC1765" s="30">
        <v>33</v>
      </c>
      <c r="AD1765" s="30">
        <v>33</v>
      </c>
      <c r="AE1765" s="30">
        <v>1</v>
      </c>
      <c r="AF1765" s="30">
        <v>0</v>
      </c>
      <c r="AG1765" s="30">
        <f t="shared" si="270"/>
        <v>27750</v>
      </c>
      <c r="AH1765" s="30">
        <f t="shared" si="271"/>
        <v>9250</v>
      </c>
      <c r="AI1765" s="30">
        <f t="shared" si="272"/>
        <v>4625</v>
      </c>
      <c r="AK1765" s="30">
        <f t="shared" si="273"/>
        <v>96.56298328760289</v>
      </c>
      <c r="AL1765" s="30">
        <f t="shared" si="274"/>
        <v>4.0469593116523264</v>
      </c>
      <c r="AM1765" s="30">
        <f t="shared" si="275"/>
        <v>17</v>
      </c>
      <c r="AO1765" s="30">
        <f t="shared" si="276"/>
        <v>387121</v>
      </c>
      <c r="AP1765" s="30">
        <f t="shared" si="277"/>
        <v>11482</v>
      </c>
      <c r="AQ1765" s="30">
        <f t="shared" si="278"/>
        <v>5241</v>
      </c>
    </row>
    <row r="1766" spans="29:43" x14ac:dyDescent="0.15">
      <c r="AC1766" s="30">
        <v>33</v>
      </c>
      <c r="AD1766" s="30">
        <v>33</v>
      </c>
      <c r="AE1766" s="30">
        <v>1</v>
      </c>
      <c r="AF1766" s="30">
        <v>1</v>
      </c>
      <c r="AG1766" s="30">
        <f t="shared" si="270"/>
        <v>27780</v>
      </c>
      <c r="AH1766" s="30">
        <f t="shared" si="271"/>
        <v>9260</v>
      </c>
      <c r="AI1766" s="30">
        <f t="shared" si="272"/>
        <v>4630</v>
      </c>
      <c r="AK1766" s="30">
        <f t="shared" si="273"/>
        <v>96.322717093804428</v>
      </c>
      <c r="AL1766" s="30">
        <f t="shared" si="274"/>
        <v>4.054290718038529</v>
      </c>
      <c r="AM1766" s="30">
        <f t="shared" si="275"/>
        <v>17</v>
      </c>
      <c r="AO1766" s="30">
        <f t="shared" si="276"/>
        <v>387121</v>
      </c>
      <c r="AP1766" s="30">
        <f t="shared" si="277"/>
        <v>11482</v>
      </c>
      <c r="AQ1766" s="30">
        <f t="shared" si="278"/>
        <v>5241</v>
      </c>
    </row>
    <row r="1767" spans="29:43" x14ac:dyDescent="0.15">
      <c r="AC1767" s="30">
        <v>33</v>
      </c>
      <c r="AD1767" s="30">
        <v>33</v>
      </c>
      <c r="AE1767" s="30">
        <v>1</v>
      </c>
      <c r="AF1767" s="30">
        <v>2</v>
      </c>
      <c r="AG1767" s="30">
        <f t="shared" si="270"/>
        <v>27810</v>
      </c>
      <c r="AH1767" s="30">
        <f t="shared" si="271"/>
        <v>9270</v>
      </c>
      <c r="AI1767" s="30">
        <f t="shared" si="272"/>
        <v>4635</v>
      </c>
      <c r="AK1767" s="30">
        <f t="shared" si="273"/>
        <v>96.083643584015888</v>
      </c>
      <c r="AL1767" s="30">
        <f t="shared" si="274"/>
        <v>4.0616328318971808</v>
      </c>
      <c r="AM1767" s="30">
        <f t="shared" si="275"/>
        <v>17</v>
      </c>
      <c r="AO1767" s="30">
        <f t="shared" si="276"/>
        <v>387121</v>
      </c>
      <c r="AP1767" s="30">
        <f t="shared" si="277"/>
        <v>11482</v>
      </c>
      <c r="AQ1767" s="30">
        <f t="shared" si="278"/>
        <v>5241</v>
      </c>
    </row>
    <row r="1768" spans="29:43" x14ac:dyDescent="0.15">
      <c r="AC1768" s="30">
        <v>33</v>
      </c>
      <c r="AD1768" s="30">
        <v>33</v>
      </c>
      <c r="AE1768" s="30">
        <v>1</v>
      </c>
      <c r="AF1768" s="30">
        <v>3</v>
      </c>
      <c r="AG1768" s="30">
        <f t="shared" si="270"/>
        <v>27840</v>
      </c>
      <c r="AH1768" s="30">
        <f t="shared" si="271"/>
        <v>9280</v>
      </c>
      <c r="AI1768" s="30">
        <f t="shared" si="272"/>
        <v>4640</v>
      </c>
      <c r="AK1768" s="30">
        <f t="shared" si="273"/>
        <v>95.845753899480073</v>
      </c>
      <c r="AL1768" s="30">
        <f t="shared" si="274"/>
        <v>4.0689856767027184</v>
      </c>
      <c r="AM1768" s="30">
        <f t="shared" si="275"/>
        <v>17</v>
      </c>
      <c r="AO1768" s="30">
        <f t="shared" si="276"/>
        <v>387121</v>
      </c>
      <c r="AP1768" s="30">
        <f t="shared" si="277"/>
        <v>11482</v>
      </c>
      <c r="AQ1768" s="30">
        <f t="shared" si="278"/>
        <v>5241</v>
      </c>
    </row>
    <row r="1769" spans="29:43" x14ac:dyDescent="0.15">
      <c r="AC1769" s="30">
        <v>33</v>
      </c>
      <c r="AD1769" s="30">
        <v>33</v>
      </c>
      <c r="AE1769" s="30">
        <v>1</v>
      </c>
      <c r="AF1769" s="30">
        <v>4</v>
      </c>
      <c r="AG1769" s="30">
        <f t="shared" si="270"/>
        <v>27870</v>
      </c>
      <c r="AH1769" s="30">
        <f t="shared" si="271"/>
        <v>9290</v>
      </c>
      <c r="AI1769" s="30">
        <f t="shared" si="272"/>
        <v>4645</v>
      </c>
      <c r="AK1769" s="30">
        <f t="shared" si="273"/>
        <v>95.6090392689553</v>
      </c>
      <c r="AL1769" s="30">
        <f t="shared" si="274"/>
        <v>4.0763492759982451</v>
      </c>
      <c r="AM1769" s="30">
        <f t="shared" si="275"/>
        <v>17</v>
      </c>
      <c r="AO1769" s="30">
        <f t="shared" si="276"/>
        <v>387121</v>
      </c>
      <c r="AP1769" s="30">
        <f t="shared" si="277"/>
        <v>11482</v>
      </c>
      <c r="AQ1769" s="30">
        <f t="shared" si="278"/>
        <v>5241</v>
      </c>
    </row>
    <row r="1770" spans="29:43" x14ac:dyDescent="0.15">
      <c r="AC1770" s="30">
        <v>33</v>
      </c>
      <c r="AD1770" s="30">
        <v>33</v>
      </c>
      <c r="AE1770" s="30">
        <v>1</v>
      </c>
      <c r="AF1770" s="30">
        <v>5</v>
      </c>
      <c r="AG1770" s="30">
        <f t="shared" si="270"/>
        <v>27900</v>
      </c>
      <c r="AH1770" s="30">
        <f t="shared" si="271"/>
        <v>9300</v>
      </c>
      <c r="AI1770" s="30">
        <f t="shared" si="272"/>
        <v>4650</v>
      </c>
      <c r="AK1770" s="30">
        <f t="shared" si="273"/>
        <v>95.373491007637355</v>
      </c>
      <c r="AL1770" s="30">
        <f t="shared" si="274"/>
        <v>4.0837236533957846</v>
      </c>
      <c r="AM1770" s="30">
        <f t="shared" si="275"/>
        <v>17</v>
      </c>
      <c r="AO1770" s="30">
        <f t="shared" si="276"/>
        <v>387121</v>
      </c>
      <c r="AP1770" s="30">
        <f t="shared" si="277"/>
        <v>11482</v>
      </c>
      <c r="AQ1770" s="30">
        <f t="shared" si="278"/>
        <v>5241</v>
      </c>
    </row>
    <row r="1771" spans="29:43" x14ac:dyDescent="0.15">
      <c r="AC1771" s="30">
        <v>33</v>
      </c>
      <c r="AD1771" s="30">
        <v>33</v>
      </c>
      <c r="AE1771" s="30">
        <v>1</v>
      </c>
      <c r="AF1771" s="30">
        <v>6</v>
      </c>
      <c r="AG1771" s="30">
        <f t="shared" si="270"/>
        <v>27930</v>
      </c>
      <c r="AH1771" s="30">
        <f t="shared" si="271"/>
        <v>9310</v>
      </c>
      <c r="AI1771" s="30">
        <f t="shared" si="272"/>
        <v>4655</v>
      </c>
      <c r="AK1771" s="30">
        <f t="shared" si="273"/>
        <v>95.139100516097315</v>
      </c>
      <c r="AL1771" s="30">
        <f t="shared" si="274"/>
        <v>4.0911088325765341</v>
      </c>
      <c r="AM1771" s="30">
        <f t="shared" si="275"/>
        <v>17</v>
      </c>
      <c r="AO1771" s="30">
        <f t="shared" si="276"/>
        <v>387121</v>
      </c>
      <c r="AP1771" s="30">
        <f t="shared" si="277"/>
        <v>11482</v>
      </c>
      <c r="AQ1771" s="30">
        <f t="shared" si="278"/>
        <v>5241</v>
      </c>
    </row>
    <row r="1772" spans="29:43" x14ac:dyDescent="0.15">
      <c r="AC1772" s="30">
        <v>33</v>
      </c>
      <c r="AD1772" s="30">
        <v>33</v>
      </c>
      <c r="AE1772" s="30">
        <v>1</v>
      </c>
      <c r="AF1772" s="30">
        <v>7</v>
      </c>
      <c r="AG1772" s="30">
        <f t="shared" si="270"/>
        <v>27960</v>
      </c>
      <c r="AH1772" s="30">
        <f t="shared" si="271"/>
        <v>9320</v>
      </c>
      <c r="AI1772" s="30">
        <f t="shared" si="272"/>
        <v>4660</v>
      </c>
      <c r="AK1772" s="30">
        <f t="shared" si="273"/>
        <v>94.905859279235102</v>
      </c>
      <c r="AL1772" s="30">
        <f t="shared" si="274"/>
        <v>4.0985048372911166</v>
      </c>
      <c r="AM1772" s="30">
        <f t="shared" si="275"/>
        <v>17</v>
      </c>
      <c r="AO1772" s="30">
        <f t="shared" si="276"/>
        <v>387121</v>
      </c>
      <c r="AP1772" s="30">
        <f t="shared" si="277"/>
        <v>11482</v>
      </c>
      <c r="AQ1772" s="30">
        <f t="shared" si="278"/>
        <v>5241</v>
      </c>
    </row>
    <row r="1773" spans="29:43" x14ac:dyDescent="0.15">
      <c r="AC1773" s="30">
        <v>33</v>
      </c>
      <c r="AD1773" s="30">
        <v>33</v>
      </c>
      <c r="AE1773" s="30">
        <v>1</v>
      </c>
      <c r="AF1773" s="30">
        <v>8</v>
      </c>
      <c r="AG1773" s="30">
        <f t="shared" si="270"/>
        <v>27990</v>
      </c>
      <c r="AH1773" s="30">
        <f t="shared" si="271"/>
        <v>9330</v>
      </c>
      <c r="AI1773" s="30">
        <f t="shared" si="272"/>
        <v>4665</v>
      </c>
      <c r="AK1773" s="30">
        <f t="shared" si="273"/>
        <v>94.673758865248232</v>
      </c>
      <c r="AL1773" s="30">
        <f t="shared" si="274"/>
        <v>4.1059116913598359</v>
      </c>
      <c r="AM1773" s="30">
        <f t="shared" si="275"/>
        <v>17</v>
      </c>
      <c r="AO1773" s="30">
        <f t="shared" si="276"/>
        <v>387121</v>
      </c>
      <c r="AP1773" s="30">
        <f t="shared" si="277"/>
        <v>11482</v>
      </c>
      <c r="AQ1773" s="30">
        <f t="shared" si="278"/>
        <v>5241</v>
      </c>
    </row>
    <row r="1774" spans="29:43" x14ac:dyDescent="0.15">
      <c r="AC1774" s="30">
        <v>33</v>
      </c>
      <c r="AD1774" s="30">
        <v>33</v>
      </c>
      <c r="AE1774" s="30">
        <v>1</v>
      </c>
      <c r="AF1774" s="30">
        <v>9</v>
      </c>
      <c r="AG1774" s="30">
        <f t="shared" si="270"/>
        <v>28020</v>
      </c>
      <c r="AH1774" s="30">
        <f t="shared" si="271"/>
        <v>9340</v>
      </c>
      <c r="AI1774" s="30">
        <f t="shared" si="272"/>
        <v>4670</v>
      </c>
      <c r="AK1774" s="30">
        <f t="shared" si="273"/>
        <v>94.442790924615764</v>
      </c>
      <c r="AL1774" s="30">
        <f t="shared" si="274"/>
        <v>4.1133294186729303</v>
      </c>
      <c r="AM1774" s="30">
        <f t="shared" si="275"/>
        <v>17</v>
      </c>
      <c r="AO1774" s="30">
        <f t="shared" si="276"/>
        <v>387121</v>
      </c>
      <c r="AP1774" s="30">
        <f t="shared" si="277"/>
        <v>11482</v>
      </c>
      <c r="AQ1774" s="30">
        <f t="shared" si="278"/>
        <v>5241</v>
      </c>
    </row>
    <row r="1775" spans="29:43" x14ac:dyDescent="0.15">
      <c r="AC1775" s="30">
        <v>33</v>
      </c>
      <c r="AD1775" s="30">
        <v>33</v>
      </c>
      <c r="AE1775" s="30">
        <v>1</v>
      </c>
      <c r="AF1775" s="30">
        <v>10</v>
      </c>
      <c r="AG1775" s="30">
        <f t="shared" si="270"/>
        <v>28050</v>
      </c>
      <c r="AH1775" s="30">
        <f t="shared" si="271"/>
        <v>9350</v>
      </c>
      <c r="AI1775" s="30">
        <f t="shared" si="272"/>
        <v>4675</v>
      </c>
      <c r="AK1775" s="30">
        <f t="shared" si="273"/>
        <v>94.212947189097108</v>
      </c>
      <c r="AL1775" s="30">
        <f t="shared" si="274"/>
        <v>4.1207580431908326</v>
      </c>
      <c r="AM1775" s="30">
        <f t="shared" si="275"/>
        <v>17</v>
      </c>
      <c r="AO1775" s="30">
        <f t="shared" si="276"/>
        <v>387121</v>
      </c>
      <c r="AP1775" s="30">
        <f t="shared" si="277"/>
        <v>11482</v>
      </c>
      <c r="AQ1775" s="30">
        <f t="shared" si="278"/>
        <v>5241</v>
      </c>
    </row>
    <row r="1776" spans="29:43" x14ac:dyDescent="0.15">
      <c r="AC1776" s="30">
        <v>33</v>
      </c>
      <c r="AD1776" s="30">
        <v>33</v>
      </c>
      <c r="AE1776" s="30">
        <v>2</v>
      </c>
      <c r="AF1776" s="30">
        <v>0</v>
      </c>
      <c r="AG1776" s="30">
        <f t="shared" si="270"/>
        <v>41490</v>
      </c>
      <c r="AH1776" s="30">
        <f t="shared" si="271"/>
        <v>13830</v>
      </c>
      <c r="AI1776" s="30">
        <f t="shared" si="272"/>
        <v>6915</v>
      </c>
      <c r="AK1776" s="30">
        <f t="shared" si="273"/>
        <v>45.071719641401792</v>
      </c>
      <c r="AL1776" s="30">
        <f t="shared" si="274"/>
        <v>9.0847383402671333</v>
      </c>
      <c r="AM1776" s="30">
        <f t="shared" si="275"/>
        <v>17</v>
      </c>
      <c r="AO1776" s="30">
        <f t="shared" si="276"/>
        <v>387121</v>
      </c>
      <c r="AP1776" s="30">
        <f t="shared" si="277"/>
        <v>11482</v>
      </c>
      <c r="AQ1776" s="30">
        <f t="shared" si="278"/>
        <v>5241</v>
      </c>
    </row>
    <row r="1777" spans="29:43" x14ac:dyDescent="0.15">
      <c r="AC1777" s="30">
        <v>33</v>
      </c>
      <c r="AD1777" s="30">
        <v>33</v>
      </c>
      <c r="AE1777" s="30">
        <v>2</v>
      </c>
      <c r="AF1777" s="30">
        <v>1</v>
      </c>
      <c r="AG1777" s="30">
        <f t="shared" si="270"/>
        <v>41550</v>
      </c>
      <c r="AH1777" s="30">
        <f t="shared" si="271"/>
        <v>13850</v>
      </c>
      <c r="AI1777" s="30">
        <f t="shared" si="272"/>
        <v>6925</v>
      </c>
      <c r="AK1777" s="30">
        <f t="shared" si="273"/>
        <v>44.96701126727843</v>
      </c>
      <c r="AL1777" s="30">
        <f t="shared" si="274"/>
        <v>9.1178406846609619</v>
      </c>
      <c r="AM1777" s="30">
        <f t="shared" si="275"/>
        <v>17</v>
      </c>
      <c r="AO1777" s="30">
        <f t="shared" si="276"/>
        <v>387121</v>
      </c>
      <c r="AP1777" s="30">
        <f t="shared" si="277"/>
        <v>11482</v>
      </c>
      <c r="AQ1777" s="30">
        <f t="shared" si="278"/>
        <v>5241</v>
      </c>
    </row>
    <row r="1778" spans="29:43" x14ac:dyDescent="0.15">
      <c r="AC1778" s="30">
        <v>33</v>
      </c>
      <c r="AD1778" s="30">
        <v>33</v>
      </c>
      <c r="AE1778" s="30">
        <v>2</v>
      </c>
      <c r="AF1778" s="30">
        <v>2</v>
      </c>
      <c r="AG1778" s="30">
        <f t="shared" si="270"/>
        <v>41610</v>
      </c>
      <c r="AH1778" s="30">
        <f t="shared" si="271"/>
        <v>13870</v>
      </c>
      <c r="AI1778" s="30">
        <f t="shared" si="272"/>
        <v>6935</v>
      </c>
      <c r="AK1778" s="30">
        <f t="shared" si="273"/>
        <v>44.862788272105689</v>
      </c>
      <c r="AL1778" s="30">
        <f t="shared" si="274"/>
        <v>9.1510886298658463</v>
      </c>
      <c r="AM1778" s="30">
        <f t="shared" si="275"/>
        <v>17</v>
      </c>
      <c r="AO1778" s="30">
        <f t="shared" si="276"/>
        <v>387121</v>
      </c>
      <c r="AP1778" s="30">
        <f t="shared" si="277"/>
        <v>11482</v>
      </c>
      <c r="AQ1778" s="30">
        <f t="shared" si="278"/>
        <v>5241</v>
      </c>
    </row>
    <row r="1779" spans="29:43" x14ac:dyDescent="0.15">
      <c r="AC1779" s="30">
        <v>33</v>
      </c>
      <c r="AD1779" s="30">
        <v>33</v>
      </c>
      <c r="AE1779" s="30">
        <v>2</v>
      </c>
      <c r="AF1779" s="30">
        <v>3</v>
      </c>
      <c r="AG1779" s="30">
        <f t="shared" si="270"/>
        <v>41670</v>
      </c>
      <c r="AH1779" s="30">
        <f t="shared" si="271"/>
        <v>13890</v>
      </c>
      <c r="AI1779" s="30">
        <f t="shared" si="272"/>
        <v>6945</v>
      </c>
      <c r="AK1779" s="30">
        <f t="shared" si="273"/>
        <v>44.759047288703897</v>
      </c>
      <c r="AL1779" s="30">
        <f t="shared" si="274"/>
        <v>9.1844831386378658</v>
      </c>
      <c r="AM1779" s="30">
        <f t="shared" si="275"/>
        <v>17</v>
      </c>
      <c r="AO1779" s="30">
        <f t="shared" si="276"/>
        <v>387121</v>
      </c>
      <c r="AP1779" s="30">
        <f t="shared" si="277"/>
        <v>11482</v>
      </c>
      <c r="AQ1779" s="30">
        <f t="shared" si="278"/>
        <v>5241</v>
      </c>
    </row>
    <row r="1780" spans="29:43" x14ac:dyDescent="0.15">
      <c r="AC1780" s="30">
        <v>33</v>
      </c>
      <c r="AD1780" s="30">
        <v>33</v>
      </c>
      <c r="AE1780" s="30">
        <v>2</v>
      </c>
      <c r="AF1780" s="30">
        <v>4</v>
      </c>
      <c r="AG1780" s="30">
        <f t="shared" si="270"/>
        <v>41730</v>
      </c>
      <c r="AH1780" s="30">
        <f t="shared" si="271"/>
        <v>13910</v>
      </c>
      <c r="AI1780" s="30">
        <f t="shared" si="272"/>
        <v>6955</v>
      </c>
      <c r="AK1780" s="30">
        <f t="shared" si="273"/>
        <v>44.655784980966665</v>
      </c>
      <c r="AL1780" s="30">
        <f t="shared" si="274"/>
        <v>9.2180251822398933</v>
      </c>
      <c r="AM1780" s="30">
        <f t="shared" si="275"/>
        <v>17</v>
      </c>
      <c r="AO1780" s="30">
        <f t="shared" si="276"/>
        <v>387121</v>
      </c>
      <c r="AP1780" s="30">
        <f t="shared" si="277"/>
        <v>11482</v>
      </c>
      <c r="AQ1780" s="30">
        <f t="shared" si="278"/>
        <v>5241</v>
      </c>
    </row>
    <row r="1781" spans="29:43" x14ac:dyDescent="0.15">
      <c r="AC1781" s="30">
        <v>33</v>
      </c>
      <c r="AD1781" s="30">
        <v>33</v>
      </c>
      <c r="AE1781" s="30">
        <v>2</v>
      </c>
      <c r="AF1781" s="30">
        <v>5</v>
      </c>
      <c r="AG1781" s="30">
        <f t="shared" si="270"/>
        <v>41790</v>
      </c>
      <c r="AH1781" s="30">
        <f t="shared" si="271"/>
        <v>13930</v>
      </c>
      <c r="AI1781" s="30">
        <f t="shared" si="272"/>
        <v>6965</v>
      </c>
      <c r="AK1781" s="30">
        <f t="shared" si="273"/>
        <v>44.55299804350328</v>
      </c>
      <c r="AL1781" s="30">
        <f t="shared" si="274"/>
        <v>9.2517157405357544</v>
      </c>
      <c r="AM1781" s="30">
        <f t="shared" si="275"/>
        <v>17</v>
      </c>
      <c r="AO1781" s="30">
        <f t="shared" si="276"/>
        <v>387121</v>
      </c>
      <c r="AP1781" s="30">
        <f t="shared" si="277"/>
        <v>11482</v>
      </c>
      <c r="AQ1781" s="30">
        <f t="shared" si="278"/>
        <v>5241</v>
      </c>
    </row>
    <row r="1782" spans="29:43" x14ac:dyDescent="0.15">
      <c r="AC1782" s="30">
        <v>33</v>
      </c>
      <c r="AD1782" s="30">
        <v>33</v>
      </c>
      <c r="AE1782" s="30">
        <v>2</v>
      </c>
      <c r="AF1782" s="30">
        <v>6</v>
      </c>
      <c r="AG1782" s="30">
        <f t="shared" si="270"/>
        <v>41850</v>
      </c>
      <c r="AH1782" s="30">
        <f t="shared" si="271"/>
        <v>13950</v>
      </c>
      <c r="AI1782" s="30">
        <f t="shared" si="272"/>
        <v>6975</v>
      </c>
      <c r="AK1782" s="30">
        <f t="shared" si="273"/>
        <v>44.450683201286026</v>
      </c>
      <c r="AL1782" s="30">
        <f t="shared" si="274"/>
        <v>9.2855558020856446</v>
      </c>
      <c r="AM1782" s="30">
        <f t="shared" si="275"/>
        <v>17</v>
      </c>
      <c r="AO1782" s="30">
        <f t="shared" si="276"/>
        <v>387121</v>
      </c>
      <c r="AP1782" s="30">
        <f t="shared" si="277"/>
        <v>11482</v>
      </c>
      <c r="AQ1782" s="30">
        <f t="shared" si="278"/>
        <v>5241</v>
      </c>
    </row>
    <row r="1783" spans="29:43" x14ac:dyDescent="0.15">
      <c r="AC1783" s="30">
        <v>33</v>
      </c>
      <c r="AD1783" s="30">
        <v>33</v>
      </c>
      <c r="AE1783" s="30">
        <v>2</v>
      </c>
      <c r="AF1783" s="30">
        <v>7</v>
      </c>
      <c r="AG1783" s="30">
        <f t="shared" si="270"/>
        <v>41910</v>
      </c>
      <c r="AH1783" s="30">
        <f t="shared" si="271"/>
        <v>13970</v>
      </c>
      <c r="AI1783" s="30">
        <f t="shared" si="272"/>
        <v>6985</v>
      </c>
      <c r="AK1783" s="30">
        <f t="shared" si="273"/>
        <v>44.348837209302324</v>
      </c>
      <c r="AL1783" s="30">
        <f t="shared" si="274"/>
        <v>9.3195463642428287</v>
      </c>
      <c r="AM1783" s="30">
        <f t="shared" si="275"/>
        <v>17</v>
      </c>
      <c r="AO1783" s="30">
        <f t="shared" si="276"/>
        <v>387121</v>
      </c>
      <c r="AP1783" s="30">
        <f t="shared" si="277"/>
        <v>11482</v>
      </c>
      <c r="AQ1783" s="30">
        <f t="shared" si="278"/>
        <v>5241</v>
      </c>
    </row>
    <row r="1784" spans="29:43" x14ac:dyDescent="0.15">
      <c r="AC1784" s="30">
        <v>33</v>
      </c>
      <c r="AD1784" s="30">
        <v>33</v>
      </c>
      <c r="AE1784" s="30">
        <v>2</v>
      </c>
      <c r="AF1784" s="30">
        <v>8</v>
      </c>
      <c r="AG1784" s="30">
        <f t="shared" si="270"/>
        <v>41970</v>
      </c>
      <c r="AH1784" s="30">
        <f t="shared" si="271"/>
        <v>13990</v>
      </c>
      <c r="AI1784" s="30">
        <f t="shared" si="272"/>
        <v>6995</v>
      </c>
      <c r="AK1784" s="30">
        <f t="shared" si="273"/>
        <v>44.247456852211684</v>
      </c>
      <c r="AL1784" s="30">
        <f t="shared" si="274"/>
        <v>9.3536884332516159</v>
      </c>
      <c r="AM1784" s="30">
        <f t="shared" si="275"/>
        <v>17</v>
      </c>
      <c r="AO1784" s="30">
        <f t="shared" si="276"/>
        <v>387121</v>
      </c>
      <c r="AP1784" s="30">
        <f t="shared" si="277"/>
        <v>11482</v>
      </c>
      <c r="AQ1784" s="30">
        <f t="shared" si="278"/>
        <v>5241</v>
      </c>
    </row>
    <row r="1785" spans="29:43" x14ac:dyDescent="0.15">
      <c r="AC1785" s="30">
        <v>33</v>
      </c>
      <c r="AD1785" s="30">
        <v>33</v>
      </c>
      <c r="AE1785" s="30">
        <v>2</v>
      </c>
      <c r="AF1785" s="30">
        <v>9</v>
      </c>
      <c r="AG1785" s="30">
        <f t="shared" si="270"/>
        <v>42030</v>
      </c>
      <c r="AH1785" s="30">
        <f t="shared" si="271"/>
        <v>14010</v>
      </c>
      <c r="AI1785" s="30">
        <f t="shared" si="272"/>
        <v>7005</v>
      </c>
      <c r="AK1785" s="30">
        <f t="shared" si="273"/>
        <v>44.146538944007297</v>
      </c>
      <c r="AL1785" s="30">
        <f t="shared" si="274"/>
        <v>9.38798302434666</v>
      </c>
      <c r="AM1785" s="30">
        <f t="shared" si="275"/>
        <v>17</v>
      </c>
      <c r="AO1785" s="30">
        <f t="shared" si="276"/>
        <v>387121</v>
      </c>
      <c r="AP1785" s="30">
        <f t="shared" si="277"/>
        <v>11482</v>
      </c>
      <c r="AQ1785" s="30">
        <f t="shared" si="278"/>
        <v>5241</v>
      </c>
    </row>
    <row r="1786" spans="29:43" x14ac:dyDescent="0.15">
      <c r="AC1786" s="30">
        <v>33</v>
      </c>
      <c r="AD1786" s="30">
        <v>33</v>
      </c>
      <c r="AE1786" s="30">
        <v>2</v>
      </c>
      <c r="AF1786" s="30">
        <v>10</v>
      </c>
      <c r="AG1786" s="30">
        <f t="shared" si="270"/>
        <v>42090</v>
      </c>
      <c r="AH1786" s="30">
        <f t="shared" si="271"/>
        <v>14030</v>
      </c>
      <c r="AI1786" s="30">
        <f t="shared" si="272"/>
        <v>7015</v>
      </c>
      <c r="AK1786" s="30">
        <f t="shared" si="273"/>
        <v>44.046080327682333</v>
      </c>
      <c r="AL1786" s="30">
        <f t="shared" si="274"/>
        <v>9.4224311618535932</v>
      </c>
      <c r="AM1786" s="30">
        <f t="shared" si="275"/>
        <v>17</v>
      </c>
      <c r="AO1786" s="30">
        <f t="shared" si="276"/>
        <v>387121</v>
      </c>
      <c r="AP1786" s="30">
        <f t="shared" si="277"/>
        <v>11482</v>
      </c>
      <c r="AQ1786" s="30">
        <f t="shared" si="278"/>
        <v>5241</v>
      </c>
    </row>
    <row r="1787" spans="29:43" x14ac:dyDescent="0.15">
      <c r="AC1787" s="30">
        <v>33</v>
      </c>
      <c r="AD1787" s="30">
        <v>33</v>
      </c>
      <c r="AE1787" s="30">
        <v>3</v>
      </c>
      <c r="AF1787" s="30">
        <v>0</v>
      </c>
      <c r="AG1787" s="30">
        <f t="shared" si="270"/>
        <v>55230</v>
      </c>
      <c r="AH1787" s="30">
        <f t="shared" si="271"/>
        <v>18410</v>
      </c>
      <c r="AI1787" s="30">
        <f t="shared" si="272"/>
        <v>9205</v>
      </c>
      <c r="AK1787" s="30">
        <f t="shared" si="273"/>
        <v>29.396385450679627</v>
      </c>
      <c r="AL1787" s="30">
        <f t="shared" si="274"/>
        <v>24.255599472990777</v>
      </c>
      <c r="AM1787" s="30">
        <f t="shared" si="275"/>
        <v>17</v>
      </c>
      <c r="AO1787" s="30">
        <f t="shared" si="276"/>
        <v>387121</v>
      </c>
      <c r="AP1787" s="30">
        <f t="shared" si="277"/>
        <v>11482</v>
      </c>
      <c r="AQ1787" s="30">
        <f t="shared" si="278"/>
        <v>5241</v>
      </c>
    </row>
    <row r="1788" spans="29:43" x14ac:dyDescent="0.15">
      <c r="AC1788" s="30">
        <v>33</v>
      </c>
      <c r="AD1788" s="30">
        <v>33</v>
      </c>
      <c r="AE1788" s="30">
        <v>3</v>
      </c>
      <c r="AF1788" s="30">
        <v>1</v>
      </c>
      <c r="AG1788" s="30">
        <f t="shared" si="270"/>
        <v>55320</v>
      </c>
      <c r="AH1788" s="30">
        <f t="shared" si="271"/>
        <v>18440</v>
      </c>
      <c r="AI1788" s="30">
        <f t="shared" si="272"/>
        <v>9220</v>
      </c>
      <c r="AK1788" s="30">
        <f t="shared" si="273"/>
        <v>29.329570422001666</v>
      </c>
      <c r="AL1788" s="30">
        <f t="shared" si="274"/>
        <v>24.456233421750664</v>
      </c>
      <c r="AM1788" s="30">
        <f t="shared" si="275"/>
        <v>17</v>
      </c>
      <c r="AO1788" s="30">
        <f t="shared" si="276"/>
        <v>387121</v>
      </c>
      <c r="AP1788" s="30">
        <f t="shared" si="277"/>
        <v>11482</v>
      </c>
      <c r="AQ1788" s="30">
        <f t="shared" si="278"/>
        <v>5241</v>
      </c>
    </row>
    <row r="1789" spans="29:43" x14ac:dyDescent="0.15">
      <c r="AC1789" s="30">
        <v>33</v>
      </c>
      <c r="AD1789" s="30">
        <v>33</v>
      </c>
      <c r="AE1789" s="30">
        <v>3</v>
      </c>
      <c r="AF1789" s="30">
        <v>2</v>
      </c>
      <c r="AG1789" s="30">
        <f t="shared" si="270"/>
        <v>55410</v>
      </c>
      <c r="AH1789" s="30">
        <f t="shared" si="271"/>
        <v>18470</v>
      </c>
      <c r="AI1789" s="30">
        <f t="shared" si="272"/>
        <v>9235</v>
      </c>
      <c r="AK1789" s="30">
        <f t="shared" si="273"/>
        <v>29.263058432232217</v>
      </c>
      <c r="AL1789" s="30">
        <f t="shared" si="274"/>
        <v>24.65954606141522</v>
      </c>
      <c r="AM1789" s="30">
        <f t="shared" si="275"/>
        <v>17</v>
      </c>
      <c r="AO1789" s="30">
        <f t="shared" si="276"/>
        <v>387121</v>
      </c>
      <c r="AP1789" s="30">
        <f t="shared" si="277"/>
        <v>11482</v>
      </c>
      <c r="AQ1789" s="30">
        <f t="shared" si="278"/>
        <v>5241</v>
      </c>
    </row>
    <row r="1790" spans="29:43" x14ac:dyDescent="0.15">
      <c r="AC1790" s="30">
        <v>33</v>
      </c>
      <c r="AD1790" s="30">
        <v>33</v>
      </c>
      <c r="AE1790" s="30">
        <v>3</v>
      </c>
      <c r="AF1790" s="30">
        <v>3</v>
      </c>
      <c r="AG1790" s="30">
        <f t="shared" si="270"/>
        <v>55500</v>
      </c>
      <c r="AH1790" s="30">
        <f t="shared" si="271"/>
        <v>18500</v>
      </c>
      <c r="AI1790" s="30">
        <f t="shared" si="272"/>
        <v>9250</v>
      </c>
      <c r="AK1790" s="30">
        <f t="shared" si="273"/>
        <v>29.196847424390981</v>
      </c>
      <c r="AL1790" s="30">
        <f t="shared" si="274"/>
        <v>24.865591397849464</v>
      </c>
      <c r="AM1790" s="30">
        <f t="shared" si="275"/>
        <v>17</v>
      </c>
      <c r="AO1790" s="30">
        <f t="shared" si="276"/>
        <v>387121</v>
      </c>
      <c r="AP1790" s="30">
        <f t="shared" si="277"/>
        <v>11482</v>
      </c>
      <c r="AQ1790" s="30">
        <f t="shared" si="278"/>
        <v>5241</v>
      </c>
    </row>
    <row r="1791" spans="29:43" x14ac:dyDescent="0.15">
      <c r="AC1791" s="30">
        <v>33</v>
      </c>
      <c r="AD1791" s="30">
        <v>33</v>
      </c>
      <c r="AE1791" s="30">
        <v>3</v>
      </c>
      <c r="AF1791" s="30">
        <v>4</v>
      </c>
      <c r="AG1791" s="30">
        <f t="shared" si="270"/>
        <v>55590</v>
      </c>
      <c r="AH1791" s="30">
        <f t="shared" si="271"/>
        <v>18530</v>
      </c>
      <c r="AI1791" s="30">
        <f t="shared" si="272"/>
        <v>9265</v>
      </c>
      <c r="AK1791" s="30">
        <f t="shared" si="273"/>
        <v>29.13093536007224</v>
      </c>
      <c r="AL1791" s="30">
        <f t="shared" si="274"/>
        <v>25.074424898511502</v>
      </c>
      <c r="AM1791" s="30">
        <f t="shared" si="275"/>
        <v>17</v>
      </c>
      <c r="AO1791" s="30">
        <f t="shared" si="276"/>
        <v>387121</v>
      </c>
      <c r="AP1791" s="30">
        <f t="shared" si="277"/>
        <v>11482</v>
      </c>
      <c r="AQ1791" s="30">
        <f t="shared" si="278"/>
        <v>5241</v>
      </c>
    </row>
    <row r="1792" spans="29:43" x14ac:dyDescent="0.15">
      <c r="AC1792" s="30">
        <v>33</v>
      </c>
      <c r="AD1792" s="30">
        <v>33</v>
      </c>
      <c r="AE1792" s="30">
        <v>3</v>
      </c>
      <c r="AF1792" s="30">
        <v>5</v>
      </c>
      <c r="AG1792" s="30">
        <f t="shared" si="270"/>
        <v>55680</v>
      </c>
      <c r="AH1792" s="30">
        <f t="shared" si="271"/>
        <v>18560</v>
      </c>
      <c r="AI1792" s="30">
        <f t="shared" si="272"/>
        <v>9280</v>
      </c>
      <c r="AK1792" s="30">
        <f t="shared" si="273"/>
        <v>29.06532021923568</v>
      </c>
      <c r="AL1792" s="30">
        <f t="shared" si="274"/>
        <v>25.286103542234333</v>
      </c>
      <c r="AM1792" s="30">
        <f t="shared" si="275"/>
        <v>17</v>
      </c>
      <c r="AO1792" s="30">
        <f t="shared" si="276"/>
        <v>387121</v>
      </c>
      <c r="AP1792" s="30">
        <f t="shared" si="277"/>
        <v>11482</v>
      </c>
      <c r="AQ1792" s="30">
        <f t="shared" si="278"/>
        <v>5241</v>
      </c>
    </row>
    <row r="1793" spans="29:43" x14ac:dyDescent="0.15">
      <c r="AC1793" s="30">
        <v>33</v>
      </c>
      <c r="AD1793" s="30">
        <v>33</v>
      </c>
      <c r="AE1793" s="30">
        <v>3</v>
      </c>
      <c r="AF1793" s="30">
        <v>6</v>
      </c>
      <c r="AG1793" s="30">
        <f t="shared" si="270"/>
        <v>55770</v>
      </c>
      <c r="AH1793" s="30">
        <f t="shared" si="271"/>
        <v>18590</v>
      </c>
      <c r="AI1793" s="30">
        <f t="shared" si="272"/>
        <v>9295</v>
      </c>
      <c r="AK1793" s="30">
        <f t="shared" si="273"/>
        <v>29</v>
      </c>
      <c r="AL1793" s="30">
        <f t="shared" si="274"/>
        <v>25.500685871056241</v>
      </c>
      <c r="AM1793" s="30">
        <f t="shared" si="275"/>
        <v>17</v>
      </c>
      <c r="AO1793" s="30">
        <f t="shared" si="276"/>
        <v>387121</v>
      </c>
      <c r="AP1793" s="30">
        <f t="shared" si="277"/>
        <v>11482</v>
      </c>
      <c r="AQ1793" s="30">
        <f t="shared" si="278"/>
        <v>5241</v>
      </c>
    </row>
    <row r="1794" spans="29:43" x14ac:dyDescent="0.15">
      <c r="AC1794" s="30">
        <v>33</v>
      </c>
      <c r="AD1794" s="30">
        <v>33</v>
      </c>
      <c r="AE1794" s="30">
        <v>3</v>
      </c>
      <c r="AF1794" s="30">
        <v>7</v>
      </c>
      <c r="AG1794" s="30">
        <f t="shared" si="270"/>
        <v>55860</v>
      </c>
      <c r="AH1794" s="30">
        <f t="shared" si="271"/>
        <v>18620</v>
      </c>
      <c r="AI1794" s="30">
        <f t="shared" si="272"/>
        <v>9310</v>
      </c>
      <c r="AK1794" s="30">
        <f t="shared" si="273"/>
        <v>28.934972718439344</v>
      </c>
      <c r="AL1794" s="30">
        <f t="shared" si="274"/>
        <v>25.718232044198896</v>
      </c>
      <c r="AM1794" s="30">
        <f t="shared" si="275"/>
        <v>17</v>
      </c>
      <c r="AO1794" s="30">
        <f t="shared" si="276"/>
        <v>387121</v>
      </c>
      <c r="AP1794" s="30">
        <f t="shared" si="277"/>
        <v>11482</v>
      </c>
      <c r="AQ1794" s="30">
        <f t="shared" si="278"/>
        <v>5241</v>
      </c>
    </row>
    <row r="1795" spans="29:43" x14ac:dyDescent="0.15">
      <c r="AC1795" s="30">
        <v>33</v>
      </c>
      <c r="AD1795" s="30">
        <v>33</v>
      </c>
      <c r="AE1795" s="30">
        <v>3</v>
      </c>
      <c r="AF1795" s="30">
        <v>8</v>
      </c>
      <c r="AG1795" s="30">
        <f t="shared" si="270"/>
        <v>55950</v>
      </c>
      <c r="AH1795" s="30">
        <f t="shared" si="271"/>
        <v>18650</v>
      </c>
      <c r="AI1795" s="30">
        <f t="shared" si="272"/>
        <v>9325</v>
      </c>
      <c r="AK1795" s="30">
        <f t="shared" si="273"/>
        <v>28.870236408382429</v>
      </c>
      <c r="AL1795" s="30">
        <f t="shared" si="274"/>
        <v>25.938803894297635</v>
      </c>
      <c r="AM1795" s="30">
        <f t="shared" si="275"/>
        <v>17</v>
      </c>
      <c r="AO1795" s="30">
        <f t="shared" si="276"/>
        <v>387121</v>
      </c>
      <c r="AP1795" s="30">
        <f t="shared" si="277"/>
        <v>11482</v>
      </c>
      <c r="AQ1795" s="30">
        <f t="shared" si="278"/>
        <v>5241</v>
      </c>
    </row>
    <row r="1796" spans="29:43" x14ac:dyDescent="0.15">
      <c r="AC1796" s="30">
        <v>33</v>
      </c>
      <c r="AD1796" s="30">
        <v>33</v>
      </c>
      <c r="AE1796" s="30">
        <v>3</v>
      </c>
      <c r="AF1796" s="30">
        <v>9</v>
      </c>
      <c r="AG1796" s="30">
        <f t="shared" si="270"/>
        <v>56040</v>
      </c>
      <c r="AH1796" s="30">
        <f t="shared" si="271"/>
        <v>18680</v>
      </c>
      <c r="AI1796" s="30">
        <f t="shared" si="272"/>
        <v>9340</v>
      </c>
      <c r="AK1796" s="30">
        <f t="shared" si="273"/>
        <v>28.805789121214374</v>
      </c>
      <c r="AL1796" s="30">
        <f t="shared" si="274"/>
        <v>26.162464985994397</v>
      </c>
      <c r="AM1796" s="30">
        <f t="shared" si="275"/>
        <v>17</v>
      </c>
      <c r="AO1796" s="30">
        <f t="shared" si="276"/>
        <v>387121</v>
      </c>
      <c r="AP1796" s="30">
        <f t="shared" si="277"/>
        <v>11482</v>
      </c>
      <c r="AQ1796" s="30">
        <f t="shared" si="278"/>
        <v>5241</v>
      </c>
    </row>
    <row r="1797" spans="29:43" x14ac:dyDescent="0.15">
      <c r="AC1797" s="30">
        <v>33</v>
      </c>
      <c r="AD1797" s="30">
        <v>33</v>
      </c>
      <c r="AE1797" s="30">
        <v>3</v>
      </c>
      <c r="AF1797" s="30">
        <v>10</v>
      </c>
      <c r="AG1797" s="30">
        <f t="shared" si="270"/>
        <v>56130</v>
      </c>
      <c r="AH1797" s="30">
        <f t="shared" si="271"/>
        <v>18710</v>
      </c>
      <c r="AI1797" s="30">
        <f t="shared" si="272"/>
        <v>9355</v>
      </c>
      <c r="AK1797" s="30">
        <f t="shared" si="273"/>
        <v>28.741628925681194</v>
      </c>
      <c r="AL1797" s="30">
        <f t="shared" si="274"/>
        <v>26.389280677009872</v>
      </c>
      <c r="AM1797" s="30">
        <f t="shared" si="275"/>
        <v>17</v>
      </c>
      <c r="AO1797" s="30">
        <f t="shared" si="276"/>
        <v>387121</v>
      </c>
      <c r="AP1797" s="30">
        <f t="shared" si="277"/>
        <v>11482</v>
      </c>
      <c r="AQ1797" s="30">
        <f t="shared" si="278"/>
        <v>5241</v>
      </c>
    </row>
    <row r="1798" spans="29:43" x14ac:dyDescent="0.15">
      <c r="AC1798" s="30">
        <v>33</v>
      </c>
      <c r="AD1798" s="30">
        <v>33</v>
      </c>
      <c r="AE1798" s="30">
        <v>4</v>
      </c>
      <c r="AF1798" s="30">
        <v>0</v>
      </c>
      <c r="AG1798" s="30">
        <f t="shared" ref="AG1798:AG1861" si="279">1020+180*AC1798+7050+AE1798*(AD1798*420-120)+AE1798*AF1798*30</f>
        <v>68970</v>
      </c>
      <c r="AH1798" s="30">
        <f t="shared" ref="AH1798:AH1861" si="280">340+60*AC1798+2350+AE1798*(AD1798*140-40)+AE1798*AF1798*10</f>
        <v>22990</v>
      </c>
      <c r="AI1798" s="30">
        <f t="shared" ref="AI1798:AI1861" si="281">170+30*AC1798+1175+AE1798*(AD1798*70-20)+AE1798*AF1798*5</f>
        <v>11495</v>
      </c>
      <c r="AK1798" s="30">
        <f t="shared" ref="AK1798:AK1861" si="282">VLOOKUP(IF(MOD(AC1798,2)=0,AC1798/2,(AC1798+1)/2),B:F,5,FALSE)/(AH1798-VLOOKUP(IF(MOD(AC1798,2)=0,AC1798/2,(AC1798+1)/2),B:F,4,FALSE))</f>
        <v>21.810862583807538</v>
      </c>
      <c r="AL1798" s="30">
        <f t="shared" ref="AL1798:AL1861" si="283">AG1798/(VLOOKUP(IF(MOD(AC1798,2)=0,AC1798/2,(AC1798+1)/2),B:F,3,FALSE)-AI1798)</f>
        <v>-5305.3846153846152</v>
      </c>
      <c r="AM1798" s="30">
        <f t="shared" ref="AM1798:AM1861" si="284">IF(MOD(AC1798,2)=0,AC1798/2,(AC1798+1)/2)</f>
        <v>17</v>
      </c>
      <c r="AO1798" s="30">
        <f t="shared" ref="AO1798:AO1861" si="285">VLOOKUP(IF(MOD(AC1798,2)=0,AC1798/2,(AC1798+1)/2),B:F,5,FALSE)</f>
        <v>387121</v>
      </c>
      <c r="AP1798" s="30">
        <f t="shared" ref="AP1798:AP1861" si="286">VLOOKUP(IF(MOD(AC1798,2)=0,AC1798/2,(AC1798+1)/2),B:E,3,FALSE)</f>
        <v>11482</v>
      </c>
      <c r="AQ1798" s="30">
        <f t="shared" ref="AQ1798:AQ1861" si="287">VLOOKUP(IF(MOD(AC1798,2)=0,AC1798/2,(AC1798+1)/2),B:F,4,FALSE)</f>
        <v>5241</v>
      </c>
    </row>
    <row r="1799" spans="29:43" x14ac:dyDescent="0.15">
      <c r="AC1799" s="30">
        <v>33</v>
      </c>
      <c r="AD1799" s="30">
        <v>33</v>
      </c>
      <c r="AE1799" s="30">
        <v>4</v>
      </c>
      <c r="AF1799" s="30">
        <v>1</v>
      </c>
      <c r="AG1799" s="30">
        <f t="shared" si="279"/>
        <v>69090</v>
      </c>
      <c r="AH1799" s="30">
        <f t="shared" si="280"/>
        <v>23030</v>
      </c>
      <c r="AI1799" s="30">
        <f t="shared" si="281"/>
        <v>11515</v>
      </c>
      <c r="AK1799" s="30">
        <f t="shared" si="282"/>
        <v>21.761819101692058</v>
      </c>
      <c r="AL1799" s="30">
        <f t="shared" si="283"/>
        <v>-2093.6363636363635</v>
      </c>
      <c r="AM1799" s="30">
        <f t="shared" si="284"/>
        <v>17</v>
      </c>
      <c r="AO1799" s="30">
        <f t="shared" si="285"/>
        <v>387121</v>
      </c>
      <c r="AP1799" s="30">
        <f t="shared" si="286"/>
        <v>11482</v>
      </c>
      <c r="AQ1799" s="30">
        <f t="shared" si="287"/>
        <v>5241</v>
      </c>
    </row>
    <row r="1800" spans="29:43" x14ac:dyDescent="0.15">
      <c r="AC1800" s="30">
        <v>33</v>
      </c>
      <c r="AD1800" s="30">
        <v>33</v>
      </c>
      <c r="AE1800" s="30">
        <v>4</v>
      </c>
      <c r="AF1800" s="30">
        <v>2</v>
      </c>
      <c r="AG1800" s="30">
        <f t="shared" si="279"/>
        <v>69210</v>
      </c>
      <c r="AH1800" s="30">
        <f t="shared" si="280"/>
        <v>23070</v>
      </c>
      <c r="AI1800" s="30">
        <f t="shared" si="281"/>
        <v>11535</v>
      </c>
      <c r="AK1800" s="30">
        <f t="shared" si="282"/>
        <v>21.712995681193561</v>
      </c>
      <c r="AL1800" s="30">
        <f t="shared" si="283"/>
        <v>-1305.8490566037735</v>
      </c>
      <c r="AM1800" s="30">
        <f t="shared" si="284"/>
        <v>17</v>
      </c>
      <c r="AO1800" s="30">
        <f t="shared" si="285"/>
        <v>387121</v>
      </c>
      <c r="AP1800" s="30">
        <f t="shared" si="286"/>
        <v>11482</v>
      </c>
      <c r="AQ1800" s="30">
        <f t="shared" si="287"/>
        <v>5241</v>
      </c>
    </row>
    <row r="1801" spans="29:43" x14ac:dyDescent="0.15">
      <c r="AC1801" s="30">
        <v>33</v>
      </c>
      <c r="AD1801" s="30">
        <v>33</v>
      </c>
      <c r="AE1801" s="30">
        <v>4</v>
      </c>
      <c r="AF1801" s="30">
        <v>3</v>
      </c>
      <c r="AG1801" s="30">
        <f t="shared" si="279"/>
        <v>69330</v>
      </c>
      <c r="AH1801" s="30">
        <f t="shared" si="280"/>
        <v>23110</v>
      </c>
      <c r="AI1801" s="30">
        <f t="shared" si="281"/>
        <v>11555</v>
      </c>
      <c r="AK1801" s="30">
        <f t="shared" si="282"/>
        <v>21.664390844479264</v>
      </c>
      <c r="AL1801" s="30">
        <f t="shared" si="283"/>
        <v>-949.72602739726028</v>
      </c>
      <c r="AM1801" s="30">
        <f t="shared" si="284"/>
        <v>17</v>
      </c>
      <c r="AO1801" s="30">
        <f t="shared" si="285"/>
        <v>387121</v>
      </c>
      <c r="AP1801" s="30">
        <f t="shared" si="286"/>
        <v>11482</v>
      </c>
      <c r="AQ1801" s="30">
        <f t="shared" si="287"/>
        <v>5241</v>
      </c>
    </row>
    <row r="1802" spans="29:43" x14ac:dyDescent="0.15">
      <c r="AC1802" s="30">
        <v>33</v>
      </c>
      <c r="AD1802" s="30">
        <v>33</v>
      </c>
      <c r="AE1802" s="30">
        <v>4</v>
      </c>
      <c r="AF1802" s="30">
        <v>4</v>
      </c>
      <c r="AG1802" s="30">
        <f t="shared" si="279"/>
        <v>69450</v>
      </c>
      <c r="AH1802" s="30">
        <f t="shared" si="280"/>
        <v>23150</v>
      </c>
      <c r="AI1802" s="30">
        <f t="shared" si="281"/>
        <v>11575</v>
      </c>
      <c r="AK1802" s="30">
        <f t="shared" si="282"/>
        <v>21.616003126919427</v>
      </c>
      <c r="AL1802" s="30">
        <f t="shared" si="283"/>
        <v>-746.77419354838707</v>
      </c>
      <c r="AM1802" s="30">
        <f t="shared" si="284"/>
        <v>17</v>
      </c>
      <c r="AO1802" s="30">
        <f t="shared" si="285"/>
        <v>387121</v>
      </c>
      <c r="AP1802" s="30">
        <f t="shared" si="286"/>
        <v>11482</v>
      </c>
      <c r="AQ1802" s="30">
        <f t="shared" si="287"/>
        <v>5241</v>
      </c>
    </row>
    <row r="1803" spans="29:43" x14ac:dyDescent="0.15">
      <c r="AC1803" s="30">
        <v>33</v>
      </c>
      <c r="AD1803" s="30">
        <v>33</v>
      </c>
      <c r="AE1803" s="30">
        <v>4</v>
      </c>
      <c r="AF1803" s="30">
        <v>5</v>
      </c>
      <c r="AG1803" s="30">
        <f t="shared" si="279"/>
        <v>69570</v>
      </c>
      <c r="AH1803" s="30">
        <f t="shared" si="280"/>
        <v>23190</v>
      </c>
      <c r="AI1803" s="30">
        <f t="shared" si="281"/>
        <v>11595</v>
      </c>
      <c r="AK1803" s="30">
        <f t="shared" si="282"/>
        <v>21.56783107694022</v>
      </c>
      <c r="AL1803" s="30">
        <f t="shared" si="283"/>
        <v>-615.66371681415933</v>
      </c>
      <c r="AM1803" s="30">
        <f t="shared" si="284"/>
        <v>17</v>
      </c>
      <c r="AO1803" s="30">
        <f t="shared" si="285"/>
        <v>387121</v>
      </c>
      <c r="AP1803" s="30">
        <f t="shared" si="286"/>
        <v>11482</v>
      </c>
      <c r="AQ1803" s="30">
        <f t="shared" si="287"/>
        <v>5241</v>
      </c>
    </row>
    <row r="1804" spans="29:43" x14ac:dyDescent="0.15">
      <c r="AC1804" s="30">
        <v>33</v>
      </c>
      <c r="AD1804" s="30">
        <v>33</v>
      </c>
      <c r="AE1804" s="30">
        <v>4</v>
      </c>
      <c r="AF1804" s="30">
        <v>6</v>
      </c>
      <c r="AG1804" s="30">
        <f t="shared" si="279"/>
        <v>69690</v>
      </c>
      <c r="AH1804" s="30">
        <f t="shared" si="280"/>
        <v>23230</v>
      </c>
      <c r="AI1804" s="30">
        <f t="shared" si="281"/>
        <v>11615</v>
      </c>
      <c r="AK1804" s="30">
        <f t="shared" si="282"/>
        <v>21.519873255878593</v>
      </c>
      <c r="AL1804" s="30">
        <f t="shared" si="283"/>
        <v>-523.98496240601503</v>
      </c>
      <c r="AM1804" s="30">
        <f t="shared" si="284"/>
        <v>17</v>
      </c>
      <c r="AO1804" s="30">
        <f t="shared" si="285"/>
        <v>387121</v>
      </c>
      <c r="AP1804" s="30">
        <f t="shared" si="286"/>
        <v>11482</v>
      </c>
      <c r="AQ1804" s="30">
        <f t="shared" si="287"/>
        <v>5241</v>
      </c>
    </row>
    <row r="1805" spans="29:43" x14ac:dyDescent="0.15">
      <c r="AC1805" s="30">
        <v>33</v>
      </c>
      <c r="AD1805" s="30">
        <v>33</v>
      </c>
      <c r="AE1805" s="30">
        <v>4</v>
      </c>
      <c r="AF1805" s="30">
        <v>7</v>
      </c>
      <c r="AG1805" s="30">
        <f t="shared" si="279"/>
        <v>69810</v>
      </c>
      <c r="AH1805" s="30">
        <f t="shared" si="280"/>
        <v>23270</v>
      </c>
      <c r="AI1805" s="30">
        <f t="shared" si="281"/>
        <v>11635</v>
      </c>
      <c r="AK1805" s="30">
        <f t="shared" si="282"/>
        <v>21.472128237839037</v>
      </c>
      <c r="AL1805" s="30">
        <f t="shared" si="283"/>
        <v>-456.27450980392155</v>
      </c>
      <c r="AM1805" s="30">
        <f t="shared" si="284"/>
        <v>17</v>
      </c>
      <c r="AO1805" s="30">
        <f t="shared" si="285"/>
        <v>387121</v>
      </c>
      <c r="AP1805" s="30">
        <f t="shared" si="286"/>
        <v>11482</v>
      </c>
      <c r="AQ1805" s="30">
        <f t="shared" si="287"/>
        <v>5241</v>
      </c>
    </row>
    <row r="1806" spans="29:43" x14ac:dyDescent="0.15">
      <c r="AC1806" s="30">
        <v>33</v>
      </c>
      <c r="AD1806" s="30">
        <v>33</v>
      </c>
      <c r="AE1806" s="30">
        <v>4</v>
      </c>
      <c r="AF1806" s="30">
        <v>8</v>
      </c>
      <c r="AG1806" s="30">
        <f t="shared" si="279"/>
        <v>69930</v>
      </c>
      <c r="AH1806" s="30">
        <f t="shared" si="280"/>
        <v>23310</v>
      </c>
      <c r="AI1806" s="30">
        <f t="shared" si="281"/>
        <v>11655</v>
      </c>
      <c r="AK1806" s="30">
        <f t="shared" si="282"/>
        <v>21.424594609552273</v>
      </c>
      <c r="AL1806" s="30">
        <f t="shared" si="283"/>
        <v>-404.21965317919074</v>
      </c>
      <c r="AM1806" s="30">
        <f t="shared" si="284"/>
        <v>17</v>
      </c>
      <c r="AO1806" s="30">
        <f t="shared" si="285"/>
        <v>387121</v>
      </c>
      <c r="AP1806" s="30">
        <f t="shared" si="286"/>
        <v>11482</v>
      </c>
      <c r="AQ1806" s="30">
        <f t="shared" si="287"/>
        <v>5241</v>
      </c>
    </row>
    <row r="1807" spans="29:43" x14ac:dyDescent="0.15">
      <c r="AC1807" s="30">
        <v>33</v>
      </c>
      <c r="AD1807" s="30">
        <v>33</v>
      </c>
      <c r="AE1807" s="30">
        <v>4</v>
      </c>
      <c r="AF1807" s="30">
        <v>9</v>
      </c>
      <c r="AG1807" s="30">
        <f t="shared" si="279"/>
        <v>70050</v>
      </c>
      <c r="AH1807" s="30">
        <f t="shared" si="280"/>
        <v>23350</v>
      </c>
      <c r="AI1807" s="30">
        <f t="shared" si="281"/>
        <v>11675</v>
      </c>
      <c r="AK1807" s="30">
        <f t="shared" si="282"/>
        <v>21.377270970235795</v>
      </c>
      <c r="AL1807" s="30">
        <f t="shared" si="283"/>
        <v>-362.95336787564764</v>
      </c>
      <c r="AM1807" s="30">
        <f t="shared" si="284"/>
        <v>17</v>
      </c>
      <c r="AO1807" s="30">
        <f t="shared" si="285"/>
        <v>387121</v>
      </c>
      <c r="AP1807" s="30">
        <f t="shared" si="286"/>
        <v>11482</v>
      </c>
      <c r="AQ1807" s="30">
        <f t="shared" si="287"/>
        <v>5241</v>
      </c>
    </row>
    <row r="1808" spans="29:43" x14ac:dyDescent="0.15">
      <c r="AC1808" s="30">
        <v>33</v>
      </c>
      <c r="AD1808" s="30">
        <v>33</v>
      </c>
      <c r="AE1808" s="30">
        <v>4</v>
      </c>
      <c r="AF1808" s="30">
        <v>10</v>
      </c>
      <c r="AG1808" s="30">
        <f t="shared" si="279"/>
        <v>70170</v>
      </c>
      <c r="AH1808" s="30">
        <f t="shared" si="280"/>
        <v>23390</v>
      </c>
      <c r="AI1808" s="30">
        <f t="shared" si="281"/>
        <v>11695</v>
      </c>
      <c r="AK1808" s="30">
        <f t="shared" si="282"/>
        <v>21.330155931456279</v>
      </c>
      <c r="AL1808" s="30">
        <f t="shared" si="283"/>
        <v>-329.43661971830988</v>
      </c>
      <c r="AM1808" s="30">
        <f t="shared" si="284"/>
        <v>17</v>
      </c>
      <c r="AO1808" s="30">
        <f t="shared" si="285"/>
        <v>387121</v>
      </c>
      <c r="AP1808" s="30">
        <f t="shared" si="286"/>
        <v>11482</v>
      </c>
      <c r="AQ1808" s="30">
        <f t="shared" si="287"/>
        <v>5241</v>
      </c>
    </row>
    <row r="1809" spans="29:43" x14ac:dyDescent="0.15">
      <c r="AC1809" s="30">
        <v>33</v>
      </c>
      <c r="AD1809" s="30">
        <v>33</v>
      </c>
      <c r="AE1809" s="30">
        <v>5</v>
      </c>
      <c r="AF1809" s="30">
        <v>0</v>
      </c>
      <c r="AG1809" s="30">
        <f t="shared" si="279"/>
        <v>82710</v>
      </c>
      <c r="AH1809" s="30">
        <f t="shared" si="280"/>
        <v>27570</v>
      </c>
      <c r="AI1809" s="30">
        <f t="shared" si="281"/>
        <v>13785</v>
      </c>
      <c r="AK1809" s="30">
        <f t="shared" si="282"/>
        <v>17.337140042097719</v>
      </c>
      <c r="AL1809" s="30">
        <f t="shared" si="283"/>
        <v>-35.914025184541899</v>
      </c>
      <c r="AM1809" s="30">
        <f t="shared" si="284"/>
        <v>17</v>
      </c>
      <c r="AO1809" s="30">
        <f t="shared" si="285"/>
        <v>387121</v>
      </c>
      <c r="AP1809" s="30">
        <f t="shared" si="286"/>
        <v>11482</v>
      </c>
      <c r="AQ1809" s="30">
        <f t="shared" si="287"/>
        <v>5241</v>
      </c>
    </row>
    <row r="1810" spans="29:43" x14ac:dyDescent="0.15">
      <c r="AC1810" s="30">
        <v>33</v>
      </c>
      <c r="AD1810" s="30">
        <v>33</v>
      </c>
      <c r="AE1810" s="30">
        <v>5</v>
      </c>
      <c r="AF1810" s="30">
        <v>1</v>
      </c>
      <c r="AG1810" s="30">
        <f t="shared" si="279"/>
        <v>82860</v>
      </c>
      <c r="AH1810" s="30">
        <f t="shared" si="280"/>
        <v>27620</v>
      </c>
      <c r="AI1810" s="30">
        <f t="shared" si="281"/>
        <v>13810</v>
      </c>
      <c r="AK1810" s="30">
        <f t="shared" si="282"/>
        <v>17.298404754457305</v>
      </c>
      <c r="AL1810" s="30">
        <f t="shared" si="283"/>
        <v>-35.592783505154642</v>
      </c>
      <c r="AM1810" s="30">
        <f t="shared" si="284"/>
        <v>17</v>
      </c>
      <c r="AO1810" s="30">
        <f t="shared" si="285"/>
        <v>387121</v>
      </c>
      <c r="AP1810" s="30">
        <f t="shared" si="286"/>
        <v>11482</v>
      </c>
      <c r="AQ1810" s="30">
        <f t="shared" si="287"/>
        <v>5241</v>
      </c>
    </row>
    <row r="1811" spans="29:43" x14ac:dyDescent="0.15">
      <c r="AC1811" s="30">
        <v>33</v>
      </c>
      <c r="AD1811" s="30">
        <v>33</v>
      </c>
      <c r="AE1811" s="30">
        <v>5</v>
      </c>
      <c r="AF1811" s="30">
        <v>2</v>
      </c>
      <c r="AG1811" s="30">
        <f t="shared" si="279"/>
        <v>83010</v>
      </c>
      <c r="AH1811" s="30">
        <f t="shared" si="280"/>
        <v>27670</v>
      </c>
      <c r="AI1811" s="30">
        <f t="shared" si="281"/>
        <v>13835</v>
      </c>
      <c r="AK1811" s="30">
        <f t="shared" si="282"/>
        <v>17.259842168620981</v>
      </c>
      <c r="AL1811" s="30">
        <f t="shared" si="283"/>
        <v>-35.278368040798981</v>
      </c>
      <c r="AM1811" s="30">
        <f t="shared" si="284"/>
        <v>17</v>
      </c>
      <c r="AO1811" s="30">
        <f t="shared" si="285"/>
        <v>387121</v>
      </c>
      <c r="AP1811" s="30">
        <f t="shared" si="286"/>
        <v>11482</v>
      </c>
      <c r="AQ1811" s="30">
        <f t="shared" si="287"/>
        <v>5241</v>
      </c>
    </row>
    <row r="1812" spans="29:43" x14ac:dyDescent="0.15">
      <c r="AC1812" s="30">
        <v>33</v>
      </c>
      <c r="AD1812" s="30">
        <v>33</v>
      </c>
      <c r="AE1812" s="30">
        <v>5</v>
      </c>
      <c r="AF1812" s="30">
        <v>3</v>
      </c>
      <c r="AG1812" s="30">
        <f t="shared" si="279"/>
        <v>83160</v>
      </c>
      <c r="AH1812" s="30">
        <f t="shared" si="280"/>
        <v>27720</v>
      </c>
      <c r="AI1812" s="30">
        <f t="shared" si="281"/>
        <v>13860</v>
      </c>
      <c r="AK1812" s="30">
        <f t="shared" si="282"/>
        <v>17.2214511321678</v>
      </c>
      <c r="AL1812" s="30">
        <f t="shared" si="283"/>
        <v>-34.970563498738436</v>
      </c>
      <c r="AM1812" s="30">
        <f t="shared" si="284"/>
        <v>17</v>
      </c>
      <c r="AO1812" s="30">
        <f t="shared" si="285"/>
        <v>387121</v>
      </c>
      <c r="AP1812" s="30">
        <f t="shared" si="286"/>
        <v>11482</v>
      </c>
      <c r="AQ1812" s="30">
        <f t="shared" si="287"/>
        <v>5241</v>
      </c>
    </row>
    <row r="1813" spans="29:43" x14ac:dyDescent="0.15">
      <c r="AC1813" s="30">
        <v>33</v>
      </c>
      <c r="AD1813" s="30">
        <v>33</v>
      </c>
      <c r="AE1813" s="30">
        <v>5</v>
      </c>
      <c r="AF1813" s="30">
        <v>4</v>
      </c>
      <c r="AG1813" s="30">
        <f t="shared" si="279"/>
        <v>83310</v>
      </c>
      <c r="AH1813" s="30">
        <f t="shared" si="280"/>
        <v>27770</v>
      </c>
      <c r="AI1813" s="30">
        <f t="shared" si="281"/>
        <v>13885</v>
      </c>
      <c r="AK1813" s="30">
        <f t="shared" si="282"/>
        <v>17.183230502907364</v>
      </c>
      <c r="AL1813" s="30">
        <f t="shared" si="283"/>
        <v>-34.66916354556804</v>
      </c>
      <c r="AM1813" s="30">
        <f t="shared" si="284"/>
        <v>17</v>
      </c>
      <c r="AO1813" s="30">
        <f t="shared" si="285"/>
        <v>387121</v>
      </c>
      <c r="AP1813" s="30">
        <f t="shared" si="286"/>
        <v>11482</v>
      </c>
      <c r="AQ1813" s="30">
        <f t="shared" si="287"/>
        <v>5241</v>
      </c>
    </row>
    <row r="1814" spans="29:43" x14ac:dyDescent="0.15">
      <c r="AC1814" s="30">
        <v>33</v>
      </c>
      <c r="AD1814" s="30">
        <v>33</v>
      </c>
      <c r="AE1814" s="30">
        <v>5</v>
      </c>
      <c r="AF1814" s="30">
        <v>5</v>
      </c>
      <c r="AG1814" s="30">
        <f t="shared" si="279"/>
        <v>83460</v>
      </c>
      <c r="AH1814" s="30">
        <f t="shared" si="280"/>
        <v>27820</v>
      </c>
      <c r="AI1814" s="30">
        <f t="shared" si="281"/>
        <v>13910</v>
      </c>
      <c r="AK1814" s="30">
        <f t="shared" si="282"/>
        <v>17.145179148766552</v>
      </c>
      <c r="AL1814" s="30">
        <f t="shared" si="283"/>
        <v>-34.373970345963755</v>
      </c>
      <c r="AM1814" s="30">
        <f t="shared" si="284"/>
        <v>17</v>
      </c>
      <c r="AO1814" s="30">
        <f t="shared" si="285"/>
        <v>387121</v>
      </c>
      <c r="AP1814" s="30">
        <f t="shared" si="286"/>
        <v>11482</v>
      </c>
      <c r="AQ1814" s="30">
        <f t="shared" si="287"/>
        <v>5241</v>
      </c>
    </row>
    <row r="1815" spans="29:43" x14ac:dyDescent="0.15">
      <c r="AC1815" s="30">
        <v>33</v>
      </c>
      <c r="AD1815" s="30">
        <v>33</v>
      </c>
      <c r="AE1815" s="30">
        <v>5</v>
      </c>
      <c r="AF1815" s="30">
        <v>6</v>
      </c>
      <c r="AG1815" s="30">
        <f t="shared" si="279"/>
        <v>83610</v>
      </c>
      <c r="AH1815" s="30">
        <f t="shared" si="280"/>
        <v>27870</v>
      </c>
      <c r="AI1815" s="30">
        <f t="shared" si="281"/>
        <v>13935</v>
      </c>
      <c r="AK1815" s="30">
        <f t="shared" si="282"/>
        <v>17.107295947677759</v>
      </c>
      <c r="AL1815" s="30">
        <f t="shared" si="283"/>
        <v>-34.084794129637181</v>
      </c>
      <c r="AM1815" s="30">
        <f t="shared" si="284"/>
        <v>17</v>
      </c>
      <c r="AO1815" s="30">
        <f t="shared" si="285"/>
        <v>387121</v>
      </c>
      <c r="AP1815" s="30">
        <f t="shared" si="286"/>
        <v>11482</v>
      </c>
      <c r="AQ1815" s="30">
        <f t="shared" si="287"/>
        <v>5241</v>
      </c>
    </row>
    <row r="1816" spans="29:43" x14ac:dyDescent="0.15">
      <c r="AC1816" s="30">
        <v>33</v>
      </c>
      <c r="AD1816" s="30">
        <v>33</v>
      </c>
      <c r="AE1816" s="30">
        <v>5</v>
      </c>
      <c r="AF1816" s="30">
        <v>7</v>
      </c>
      <c r="AG1816" s="30">
        <f t="shared" si="279"/>
        <v>83760</v>
      </c>
      <c r="AH1816" s="30">
        <f t="shared" si="280"/>
        <v>27920</v>
      </c>
      <c r="AI1816" s="30">
        <f t="shared" si="281"/>
        <v>13960</v>
      </c>
      <c r="AK1816" s="30">
        <f t="shared" si="282"/>
        <v>17.069579787468584</v>
      </c>
      <c r="AL1816" s="30">
        <f t="shared" si="283"/>
        <v>-33.801452784503631</v>
      </c>
      <c r="AM1816" s="30">
        <f t="shared" si="284"/>
        <v>17</v>
      </c>
      <c r="AO1816" s="30">
        <f t="shared" si="285"/>
        <v>387121</v>
      </c>
      <c r="AP1816" s="30">
        <f t="shared" si="286"/>
        <v>11482</v>
      </c>
      <c r="AQ1816" s="30">
        <f t="shared" si="287"/>
        <v>5241</v>
      </c>
    </row>
    <row r="1817" spans="29:43" x14ac:dyDescent="0.15">
      <c r="AC1817" s="30">
        <v>33</v>
      </c>
      <c r="AD1817" s="30">
        <v>33</v>
      </c>
      <c r="AE1817" s="30">
        <v>5</v>
      </c>
      <c r="AF1817" s="30">
        <v>8</v>
      </c>
      <c r="AG1817" s="30">
        <f t="shared" si="279"/>
        <v>83910</v>
      </c>
      <c r="AH1817" s="30">
        <f t="shared" si="280"/>
        <v>27970</v>
      </c>
      <c r="AI1817" s="30">
        <f t="shared" si="281"/>
        <v>13985</v>
      </c>
      <c r="AK1817" s="30">
        <f t="shared" si="282"/>
        <v>17.032029565753003</v>
      </c>
      <c r="AL1817" s="30">
        <f t="shared" si="283"/>
        <v>-33.523771474230919</v>
      </c>
      <c r="AM1817" s="30">
        <f t="shared" si="284"/>
        <v>17</v>
      </c>
      <c r="AO1817" s="30">
        <f t="shared" si="285"/>
        <v>387121</v>
      </c>
      <c r="AP1817" s="30">
        <f t="shared" si="286"/>
        <v>11482</v>
      </c>
      <c r="AQ1817" s="30">
        <f t="shared" si="287"/>
        <v>5241</v>
      </c>
    </row>
    <row r="1818" spans="29:43" x14ac:dyDescent="0.15">
      <c r="AC1818" s="30">
        <v>33</v>
      </c>
      <c r="AD1818" s="30">
        <v>33</v>
      </c>
      <c r="AE1818" s="30">
        <v>5</v>
      </c>
      <c r="AF1818" s="30">
        <v>9</v>
      </c>
      <c r="AG1818" s="30">
        <f t="shared" si="279"/>
        <v>84060</v>
      </c>
      <c r="AH1818" s="30">
        <f t="shared" si="280"/>
        <v>28020</v>
      </c>
      <c r="AI1818" s="30">
        <f t="shared" si="281"/>
        <v>14010</v>
      </c>
      <c r="AK1818" s="30">
        <f t="shared" si="282"/>
        <v>16.994644189823962</v>
      </c>
      <c r="AL1818" s="30">
        <f t="shared" si="283"/>
        <v>-33.25158227848101</v>
      </c>
      <c r="AM1818" s="30">
        <f t="shared" si="284"/>
        <v>17</v>
      </c>
      <c r="AO1818" s="30">
        <f t="shared" si="285"/>
        <v>387121</v>
      </c>
      <c r="AP1818" s="30">
        <f t="shared" si="286"/>
        <v>11482</v>
      </c>
      <c r="AQ1818" s="30">
        <f t="shared" si="287"/>
        <v>5241</v>
      </c>
    </row>
    <row r="1819" spans="29:43" x14ac:dyDescent="0.15">
      <c r="AC1819" s="30">
        <v>33</v>
      </c>
      <c r="AD1819" s="30">
        <v>33</v>
      </c>
      <c r="AE1819" s="30">
        <v>5</v>
      </c>
      <c r="AF1819" s="30">
        <v>10</v>
      </c>
      <c r="AG1819" s="30">
        <f t="shared" si="279"/>
        <v>84210</v>
      </c>
      <c r="AH1819" s="30">
        <f t="shared" si="280"/>
        <v>28070</v>
      </c>
      <c r="AI1819" s="30">
        <f t="shared" si="281"/>
        <v>14035</v>
      </c>
      <c r="AK1819" s="30">
        <f t="shared" si="282"/>
        <v>16.957422576547373</v>
      </c>
      <c r="AL1819" s="30">
        <f t="shared" si="283"/>
        <v>-32.984723854289072</v>
      </c>
      <c r="AM1819" s="30">
        <f t="shared" si="284"/>
        <v>17</v>
      </c>
      <c r="AO1819" s="30">
        <f t="shared" si="285"/>
        <v>387121</v>
      </c>
      <c r="AP1819" s="30">
        <f t="shared" si="286"/>
        <v>11482</v>
      </c>
      <c r="AQ1819" s="30">
        <f t="shared" si="287"/>
        <v>5241</v>
      </c>
    </row>
    <row r="1820" spans="29:43" x14ac:dyDescent="0.15">
      <c r="AC1820" s="30">
        <v>34</v>
      </c>
      <c r="AD1820" s="30">
        <v>34</v>
      </c>
      <c r="AE1820" s="30">
        <v>1</v>
      </c>
      <c r="AF1820" s="30">
        <v>0</v>
      </c>
      <c r="AG1820" s="30">
        <f t="shared" si="279"/>
        <v>28350</v>
      </c>
      <c r="AH1820" s="30">
        <f t="shared" si="280"/>
        <v>9450</v>
      </c>
      <c r="AI1820" s="30">
        <f t="shared" si="281"/>
        <v>4725</v>
      </c>
      <c r="AK1820" s="30">
        <f t="shared" si="282"/>
        <v>91.97457828462818</v>
      </c>
      <c r="AL1820" s="30">
        <f t="shared" si="283"/>
        <v>4.1956489566375614</v>
      </c>
      <c r="AM1820" s="30">
        <f t="shared" si="284"/>
        <v>17</v>
      </c>
      <c r="AO1820" s="30">
        <f t="shared" si="285"/>
        <v>387121</v>
      </c>
      <c r="AP1820" s="30">
        <f t="shared" si="286"/>
        <v>11482</v>
      </c>
      <c r="AQ1820" s="30">
        <f t="shared" si="287"/>
        <v>5241</v>
      </c>
    </row>
    <row r="1821" spans="29:43" x14ac:dyDescent="0.15">
      <c r="AC1821" s="30">
        <v>34</v>
      </c>
      <c r="AD1821" s="30">
        <v>34</v>
      </c>
      <c r="AE1821" s="30">
        <v>1</v>
      </c>
      <c r="AF1821" s="30">
        <v>1</v>
      </c>
      <c r="AG1821" s="30">
        <f t="shared" si="279"/>
        <v>28380</v>
      </c>
      <c r="AH1821" s="30">
        <f t="shared" si="280"/>
        <v>9460</v>
      </c>
      <c r="AI1821" s="30">
        <f t="shared" si="281"/>
        <v>4730</v>
      </c>
      <c r="AK1821" s="30">
        <f t="shared" si="282"/>
        <v>91.756577388006633</v>
      </c>
      <c r="AL1821" s="30">
        <f t="shared" si="283"/>
        <v>4.2031990521327014</v>
      </c>
      <c r="AM1821" s="30">
        <f t="shared" si="284"/>
        <v>17</v>
      </c>
      <c r="AO1821" s="30">
        <f t="shared" si="285"/>
        <v>387121</v>
      </c>
      <c r="AP1821" s="30">
        <f t="shared" si="286"/>
        <v>11482</v>
      </c>
      <c r="AQ1821" s="30">
        <f t="shared" si="287"/>
        <v>5241</v>
      </c>
    </row>
    <row r="1822" spans="29:43" x14ac:dyDescent="0.15">
      <c r="AC1822" s="30">
        <v>34</v>
      </c>
      <c r="AD1822" s="30">
        <v>34</v>
      </c>
      <c r="AE1822" s="30">
        <v>1</v>
      </c>
      <c r="AF1822" s="30">
        <v>2</v>
      </c>
      <c r="AG1822" s="30">
        <f t="shared" si="279"/>
        <v>28410</v>
      </c>
      <c r="AH1822" s="30">
        <f t="shared" si="280"/>
        <v>9470</v>
      </c>
      <c r="AI1822" s="30">
        <f t="shared" si="281"/>
        <v>4735</v>
      </c>
      <c r="AK1822" s="30">
        <f t="shared" si="282"/>
        <v>91.53960747221565</v>
      </c>
      <c r="AL1822" s="30">
        <f t="shared" si="283"/>
        <v>4.2107603379279679</v>
      </c>
      <c r="AM1822" s="30">
        <f t="shared" si="284"/>
        <v>17</v>
      </c>
      <c r="AO1822" s="30">
        <f t="shared" si="285"/>
        <v>387121</v>
      </c>
      <c r="AP1822" s="30">
        <f t="shared" si="286"/>
        <v>11482</v>
      </c>
      <c r="AQ1822" s="30">
        <f t="shared" si="287"/>
        <v>5241</v>
      </c>
    </row>
    <row r="1823" spans="29:43" x14ac:dyDescent="0.15">
      <c r="AC1823" s="30">
        <v>34</v>
      </c>
      <c r="AD1823" s="30">
        <v>34</v>
      </c>
      <c r="AE1823" s="30">
        <v>1</v>
      </c>
      <c r="AF1823" s="30">
        <v>3</v>
      </c>
      <c r="AG1823" s="30">
        <f t="shared" si="279"/>
        <v>28440</v>
      </c>
      <c r="AH1823" s="30">
        <f t="shared" si="280"/>
        <v>9480</v>
      </c>
      <c r="AI1823" s="30">
        <f t="shared" si="281"/>
        <v>4740</v>
      </c>
      <c r="AK1823" s="30">
        <f t="shared" si="282"/>
        <v>91.323661240858698</v>
      </c>
      <c r="AL1823" s="30">
        <f t="shared" si="283"/>
        <v>4.2183328389202019</v>
      </c>
      <c r="AM1823" s="30">
        <f t="shared" si="284"/>
        <v>17</v>
      </c>
      <c r="AO1823" s="30">
        <f t="shared" si="285"/>
        <v>387121</v>
      </c>
      <c r="AP1823" s="30">
        <f t="shared" si="286"/>
        <v>11482</v>
      </c>
      <c r="AQ1823" s="30">
        <f t="shared" si="287"/>
        <v>5241</v>
      </c>
    </row>
    <row r="1824" spans="29:43" x14ac:dyDescent="0.15">
      <c r="AC1824" s="30">
        <v>34</v>
      </c>
      <c r="AD1824" s="30">
        <v>34</v>
      </c>
      <c r="AE1824" s="30">
        <v>1</v>
      </c>
      <c r="AF1824" s="30">
        <v>4</v>
      </c>
      <c r="AG1824" s="30">
        <f t="shared" si="279"/>
        <v>28470</v>
      </c>
      <c r="AH1824" s="30">
        <f t="shared" si="280"/>
        <v>9490</v>
      </c>
      <c r="AI1824" s="30">
        <f t="shared" si="281"/>
        <v>4745</v>
      </c>
      <c r="AK1824" s="30">
        <f t="shared" si="282"/>
        <v>91.108731466227354</v>
      </c>
      <c r="AL1824" s="30">
        <f t="shared" si="283"/>
        <v>4.2259165800801544</v>
      </c>
      <c r="AM1824" s="30">
        <f t="shared" si="284"/>
        <v>17</v>
      </c>
      <c r="AO1824" s="30">
        <f t="shared" si="285"/>
        <v>387121</v>
      </c>
      <c r="AP1824" s="30">
        <f t="shared" si="286"/>
        <v>11482</v>
      </c>
      <c r="AQ1824" s="30">
        <f t="shared" si="287"/>
        <v>5241</v>
      </c>
    </row>
    <row r="1825" spans="29:43" x14ac:dyDescent="0.15">
      <c r="AC1825" s="30">
        <v>34</v>
      </c>
      <c r="AD1825" s="30">
        <v>34</v>
      </c>
      <c r="AE1825" s="30">
        <v>1</v>
      </c>
      <c r="AF1825" s="30">
        <v>5</v>
      </c>
      <c r="AG1825" s="30">
        <f t="shared" si="279"/>
        <v>28500</v>
      </c>
      <c r="AH1825" s="30">
        <f t="shared" si="280"/>
        <v>9500</v>
      </c>
      <c r="AI1825" s="30">
        <f t="shared" si="281"/>
        <v>4750</v>
      </c>
      <c r="AK1825" s="30">
        <f t="shared" si="282"/>
        <v>90.894810988494953</v>
      </c>
      <c r="AL1825" s="30">
        <f t="shared" si="283"/>
        <v>4.2335115864527628</v>
      </c>
      <c r="AM1825" s="30">
        <f t="shared" si="284"/>
        <v>17</v>
      </c>
      <c r="AO1825" s="30">
        <f t="shared" si="285"/>
        <v>387121</v>
      </c>
      <c r="AP1825" s="30">
        <f t="shared" si="286"/>
        <v>11482</v>
      </c>
      <c r="AQ1825" s="30">
        <f t="shared" si="287"/>
        <v>5241</v>
      </c>
    </row>
    <row r="1826" spans="29:43" x14ac:dyDescent="0.15">
      <c r="AC1826" s="30">
        <v>34</v>
      </c>
      <c r="AD1826" s="30">
        <v>34</v>
      </c>
      <c r="AE1826" s="30">
        <v>1</v>
      </c>
      <c r="AF1826" s="30">
        <v>6</v>
      </c>
      <c r="AG1826" s="30">
        <f t="shared" si="279"/>
        <v>28530</v>
      </c>
      <c r="AH1826" s="30">
        <f t="shared" si="280"/>
        <v>9510</v>
      </c>
      <c r="AI1826" s="30">
        <f t="shared" si="281"/>
        <v>4755</v>
      </c>
      <c r="AK1826" s="30">
        <f t="shared" si="282"/>
        <v>90.681892714921531</v>
      </c>
      <c r="AL1826" s="30">
        <f t="shared" si="283"/>
        <v>4.2411178831574254</v>
      </c>
      <c r="AM1826" s="30">
        <f t="shared" si="284"/>
        <v>17</v>
      </c>
      <c r="AO1826" s="30">
        <f t="shared" si="285"/>
        <v>387121</v>
      </c>
      <c r="AP1826" s="30">
        <f t="shared" si="286"/>
        <v>11482</v>
      </c>
      <c r="AQ1826" s="30">
        <f t="shared" si="287"/>
        <v>5241</v>
      </c>
    </row>
    <row r="1827" spans="29:43" x14ac:dyDescent="0.15">
      <c r="AC1827" s="30">
        <v>34</v>
      </c>
      <c r="AD1827" s="30">
        <v>34</v>
      </c>
      <c r="AE1827" s="30">
        <v>1</v>
      </c>
      <c r="AF1827" s="30">
        <v>7</v>
      </c>
      <c r="AG1827" s="30">
        <f t="shared" si="279"/>
        <v>28560</v>
      </c>
      <c r="AH1827" s="30">
        <f t="shared" si="280"/>
        <v>9520</v>
      </c>
      <c r="AI1827" s="30">
        <f t="shared" si="281"/>
        <v>4760</v>
      </c>
      <c r="AK1827" s="30">
        <f t="shared" si="282"/>
        <v>90.469969619069872</v>
      </c>
      <c r="AL1827" s="30">
        <f t="shared" si="283"/>
        <v>4.248735495388277</v>
      </c>
      <c r="AM1827" s="30">
        <f t="shared" si="284"/>
        <v>17</v>
      </c>
      <c r="AO1827" s="30">
        <f t="shared" si="285"/>
        <v>387121</v>
      </c>
      <c r="AP1827" s="30">
        <f t="shared" si="286"/>
        <v>11482</v>
      </c>
      <c r="AQ1827" s="30">
        <f t="shared" si="287"/>
        <v>5241</v>
      </c>
    </row>
    <row r="1828" spans="29:43" x14ac:dyDescent="0.15">
      <c r="AC1828" s="30">
        <v>34</v>
      </c>
      <c r="AD1828" s="30">
        <v>34</v>
      </c>
      <c r="AE1828" s="30">
        <v>1</v>
      </c>
      <c r="AF1828" s="30">
        <v>8</v>
      </c>
      <c r="AG1828" s="30">
        <f t="shared" si="279"/>
        <v>28590</v>
      </c>
      <c r="AH1828" s="30">
        <f t="shared" si="280"/>
        <v>9530</v>
      </c>
      <c r="AI1828" s="30">
        <f t="shared" si="281"/>
        <v>4765</v>
      </c>
      <c r="AK1828" s="30">
        <f t="shared" si="282"/>
        <v>90.259034740032646</v>
      </c>
      <c r="AL1828" s="30">
        <f t="shared" si="283"/>
        <v>4.2563644484144705</v>
      </c>
      <c r="AM1828" s="30">
        <f t="shared" si="284"/>
        <v>17</v>
      </c>
      <c r="AO1828" s="30">
        <f t="shared" si="285"/>
        <v>387121</v>
      </c>
      <c r="AP1828" s="30">
        <f t="shared" si="286"/>
        <v>11482</v>
      </c>
      <c r="AQ1828" s="30">
        <f t="shared" si="287"/>
        <v>5241</v>
      </c>
    </row>
    <row r="1829" spans="29:43" x14ac:dyDescent="0.15">
      <c r="AC1829" s="30">
        <v>34</v>
      </c>
      <c r="AD1829" s="30">
        <v>34</v>
      </c>
      <c r="AE1829" s="30">
        <v>1</v>
      </c>
      <c r="AF1829" s="30">
        <v>9</v>
      </c>
      <c r="AG1829" s="30">
        <f t="shared" si="279"/>
        <v>28620</v>
      </c>
      <c r="AH1829" s="30">
        <f t="shared" si="280"/>
        <v>9540</v>
      </c>
      <c r="AI1829" s="30">
        <f t="shared" si="281"/>
        <v>4770</v>
      </c>
      <c r="AK1829" s="30">
        <f t="shared" si="282"/>
        <v>90.049081181670161</v>
      </c>
      <c r="AL1829" s="30">
        <f t="shared" si="283"/>
        <v>4.2640047675804533</v>
      </c>
      <c r="AM1829" s="30">
        <f t="shared" si="284"/>
        <v>17</v>
      </c>
      <c r="AO1829" s="30">
        <f t="shared" si="285"/>
        <v>387121</v>
      </c>
      <c r="AP1829" s="30">
        <f t="shared" si="286"/>
        <v>11482</v>
      </c>
      <c r="AQ1829" s="30">
        <f t="shared" si="287"/>
        <v>5241</v>
      </c>
    </row>
    <row r="1830" spans="29:43" x14ac:dyDescent="0.15">
      <c r="AC1830" s="30">
        <v>34</v>
      </c>
      <c r="AD1830" s="30">
        <v>34</v>
      </c>
      <c r="AE1830" s="30">
        <v>1</v>
      </c>
      <c r="AF1830" s="30">
        <v>10</v>
      </c>
      <c r="AG1830" s="30">
        <f t="shared" si="279"/>
        <v>28650</v>
      </c>
      <c r="AH1830" s="30">
        <f t="shared" si="280"/>
        <v>9550</v>
      </c>
      <c r="AI1830" s="30">
        <f t="shared" si="281"/>
        <v>4775</v>
      </c>
      <c r="AK1830" s="30">
        <f t="shared" si="282"/>
        <v>89.840102111858897</v>
      </c>
      <c r="AL1830" s="30">
        <f t="shared" si="283"/>
        <v>4.2716564783062472</v>
      </c>
      <c r="AM1830" s="30">
        <f t="shared" si="284"/>
        <v>17</v>
      </c>
      <c r="AO1830" s="30">
        <f t="shared" si="285"/>
        <v>387121</v>
      </c>
      <c r="AP1830" s="30">
        <f t="shared" si="286"/>
        <v>11482</v>
      </c>
      <c r="AQ1830" s="30">
        <f t="shared" si="287"/>
        <v>5241</v>
      </c>
    </row>
    <row r="1831" spans="29:43" x14ac:dyDescent="0.15">
      <c r="AC1831" s="30">
        <v>34</v>
      </c>
      <c r="AD1831" s="30">
        <v>34</v>
      </c>
      <c r="AE1831" s="30">
        <v>2</v>
      </c>
      <c r="AF1831" s="30">
        <v>0</v>
      </c>
      <c r="AG1831" s="30">
        <f t="shared" si="279"/>
        <v>42510</v>
      </c>
      <c r="AH1831" s="30">
        <f t="shared" si="280"/>
        <v>14170</v>
      </c>
      <c r="AI1831" s="30">
        <f t="shared" si="281"/>
        <v>7085</v>
      </c>
      <c r="AK1831" s="30">
        <f t="shared" si="282"/>
        <v>43.355470937395005</v>
      </c>
      <c r="AL1831" s="30">
        <f t="shared" si="283"/>
        <v>9.6679554241528312</v>
      </c>
      <c r="AM1831" s="30">
        <f t="shared" si="284"/>
        <v>17</v>
      </c>
      <c r="AO1831" s="30">
        <f t="shared" si="285"/>
        <v>387121</v>
      </c>
      <c r="AP1831" s="30">
        <f t="shared" si="286"/>
        <v>11482</v>
      </c>
      <c r="AQ1831" s="30">
        <f t="shared" si="287"/>
        <v>5241</v>
      </c>
    </row>
    <row r="1832" spans="29:43" x14ac:dyDescent="0.15">
      <c r="AC1832" s="30">
        <v>34</v>
      </c>
      <c r="AD1832" s="30">
        <v>34</v>
      </c>
      <c r="AE1832" s="30">
        <v>2</v>
      </c>
      <c r="AF1832" s="30">
        <v>1</v>
      </c>
      <c r="AG1832" s="30">
        <f t="shared" si="279"/>
        <v>42570</v>
      </c>
      <c r="AH1832" s="30">
        <f t="shared" si="280"/>
        <v>14190</v>
      </c>
      <c r="AI1832" s="30">
        <f t="shared" si="281"/>
        <v>7095</v>
      </c>
      <c r="AK1832" s="30">
        <f t="shared" si="282"/>
        <v>43.258576377248858</v>
      </c>
      <c r="AL1832" s="30">
        <f t="shared" si="283"/>
        <v>9.7036699338956005</v>
      </c>
      <c r="AM1832" s="30">
        <f t="shared" si="284"/>
        <v>17</v>
      </c>
      <c r="AO1832" s="30">
        <f t="shared" si="285"/>
        <v>387121</v>
      </c>
      <c r="AP1832" s="30">
        <f t="shared" si="286"/>
        <v>11482</v>
      </c>
      <c r="AQ1832" s="30">
        <f t="shared" si="287"/>
        <v>5241</v>
      </c>
    </row>
    <row r="1833" spans="29:43" x14ac:dyDescent="0.15">
      <c r="AC1833" s="30">
        <v>34</v>
      </c>
      <c r="AD1833" s="30">
        <v>34</v>
      </c>
      <c r="AE1833" s="30">
        <v>2</v>
      </c>
      <c r="AF1833" s="30">
        <v>2</v>
      </c>
      <c r="AG1833" s="30">
        <f t="shared" si="279"/>
        <v>42630</v>
      </c>
      <c r="AH1833" s="30">
        <f t="shared" si="280"/>
        <v>14210</v>
      </c>
      <c r="AI1833" s="30">
        <f t="shared" si="281"/>
        <v>7105</v>
      </c>
      <c r="AK1833" s="30">
        <f t="shared" si="282"/>
        <v>43.162113948043263</v>
      </c>
      <c r="AL1833" s="30">
        <f t="shared" si="283"/>
        <v>9.739547635366689</v>
      </c>
      <c r="AM1833" s="30">
        <f t="shared" si="284"/>
        <v>17</v>
      </c>
      <c r="AO1833" s="30">
        <f t="shared" si="285"/>
        <v>387121</v>
      </c>
      <c r="AP1833" s="30">
        <f t="shared" si="286"/>
        <v>11482</v>
      </c>
      <c r="AQ1833" s="30">
        <f t="shared" si="287"/>
        <v>5241</v>
      </c>
    </row>
    <row r="1834" spans="29:43" x14ac:dyDescent="0.15">
      <c r="AC1834" s="30">
        <v>34</v>
      </c>
      <c r="AD1834" s="30">
        <v>34</v>
      </c>
      <c r="AE1834" s="30">
        <v>2</v>
      </c>
      <c r="AF1834" s="30">
        <v>3</v>
      </c>
      <c r="AG1834" s="30">
        <f t="shared" si="279"/>
        <v>42690</v>
      </c>
      <c r="AH1834" s="30">
        <f t="shared" si="280"/>
        <v>14230</v>
      </c>
      <c r="AI1834" s="30">
        <f t="shared" si="281"/>
        <v>7115</v>
      </c>
      <c r="AK1834" s="30">
        <f t="shared" si="282"/>
        <v>43.066080765379908</v>
      </c>
      <c r="AL1834" s="30">
        <f t="shared" si="283"/>
        <v>9.7755896496450649</v>
      </c>
      <c r="AM1834" s="30">
        <f t="shared" si="284"/>
        <v>17</v>
      </c>
      <c r="AO1834" s="30">
        <f t="shared" si="285"/>
        <v>387121</v>
      </c>
      <c r="AP1834" s="30">
        <f t="shared" si="286"/>
        <v>11482</v>
      </c>
      <c r="AQ1834" s="30">
        <f t="shared" si="287"/>
        <v>5241</v>
      </c>
    </row>
    <row r="1835" spans="29:43" x14ac:dyDescent="0.15">
      <c r="AC1835" s="30">
        <v>34</v>
      </c>
      <c r="AD1835" s="30">
        <v>34</v>
      </c>
      <c r="AE1835" s="30">
        <v>2</v>
      </c>
      <c r="AF1835" s="30">
        <v>4</v>
      </c>
      <c r="AG1835" s="30">
        <f t="shared" si="279"/>
        <v>42750</v>
      </c>
      <c r="AH1835" s="30">
        <f t="shared" si="280"/>
        <v>14250</v>
      </c>
      <c r="AI1835" s="30">
        <f t="shared" si="281"/>
        <v>7125</v>
      </c>
      <c r="AK1835" s="30">
        <f t="shared" si="282"/>
        <v>42.970473970473968</v>
      </c>
      <c r="AL1835" s="30">
        <f t="shared" si="283"/>
        <v>9.8117971081019046</v>
      </c>
      <c r="AM1835" s="30">
        <f t="shared" si="284"/>
        <v>17</v>
      </c>
      <c r="AO1835" s="30">
        <f t="shared" si="285"/>
        <v>387121</v>
      </c>
      <c r="AP1835" s="30">
        <f t="shared" si="286"/>
        <v>11482</v>
      </c>
      <c r="AQ1835" s="30">
        <f t="shared" si="287"/>
        <v>5241</v>
      </c>
    </row>
    <row r="1836" spans="29:43" x14ac:dyDescent="0.15">
      <c r="AC1836" s="30">
        <v>34</v>
      </c>
      <c r="AD1836" s="30">
        <v>34</v>
      </c>
      <c r="AE1836" s="30">
        <v>2</v>
      </c>
      <c r="AF1836" s="30">
        <v>5</v>
      </c>
      <c r="AG1836" s="30">
        <f t="shared" si="279"/>
        <v>42810</v>
      </c>
      <c r="AH1836" s="30">
        <f t="shared" si="280"/>
        <v>14270</v>
      </c>
      <c r="AI1836" s="30">
        <f t="shared" si="281"/>
        <v>7135</v>
      </c>
      <c r="AK1836" s="30">
        <f t="shared" si="282"/>
        <v>42.875290729870414</v>
      </c>
      <c r="AL1836" s="30">
        <f t="shared" si="283"/>
        <v>9.8481711525189795</v>
      </c>
      <c r="AM1836" s="30">
        <f t="shared" si="284"/>
        <v>17</v>
      </c>
      <c r="AO1836" s="30">
        <f t="shared" si="285"/>
        <v>387121</v>
      </c>
      <c r="AP1836" s="30">
        <f t="shared" si="286"/>
        <v>11482</v>
      </c>
      <c r="AQ1836" s="30">
        <f t="shared" si="287"/>
        <v>5241</v>
      </c>
    </row>
    <row r="1837" spans="29:43" x14ac:dyDescent="0.15">
      <c r="AC1837" s="30">
        <v>34</v>
      </c>
      <c r="AD1837" s="30">
        <v>34</v>
      </c>
      <c r="AE1837" s="30">
        <v>2</v>
      </c>
      <c r="AF1837" s="30">
        <v>6</v>
      </c>
      <c r="AG1837" s="30">
        <f t="shared" si="279"/>
        <v>42870</v>
      </c>
      <c r="AH1837" s="30">
        <f t="shared" si="280"/>
        <v>14290</v>
      </c>
      <c r="AI1837" s="30">
        <f t="shared" si="281"/>
        <v>7145</v>
      </c>
      <c r="AK1837" s="30">
        <f t="shared" si="282"/>
        <v>42.780528235164105</v>
      </c>
      <c r="AL1837" s="30">
        <f t="shared" si="283"/>
        <v>9.88471293520867</v>
      </c>
      <c r="AM1837" s="30">
        <f t="shared" si="284"/>
        <v>17</v>
      </c>
      <c r="AO1837" s="30">
        <f t="shared" si="285"/>
        <v>387121</v>
      </c>
      <c r="AP1837" s="30">
        <f t="shared" si="286"/>
        <v>11482</v>
      </c>
      <c r="AQ1837" s="30">
        <f t="shared" si="287"/>
        <v>5241</v>
      </c>
    </row>
    <row r="1838" spans="29:43" x14ac:dyDescent="0.15">
      <c r="AC1838" s="30">
        <v>34</v>
      </c>
      <c r="AD1838" s="30">
        <v>34</v>
      </c>
      <c r="AE1838" s="30">
        <v>2</v>
      </c>
      <c r="AF1838" s="30">
        <v>7</v>
      </c>
      <c r="AG1838" s="30">
        <f t="shared" si="279"/>
        <v>42930</v>
      </c>
      <c r="AH1838" s="30">
        <f t="shared" si="280"/>
        <v>14310</v>
      </c>
      <c r="AI1838" s="30">
        <f t="shared" si="281"/>
        <v>7155</v>
      </c>
      <c r="AK1838" s="30">
        <f t="shared" si="282"/>
        <v>42.686183702723561</v>
      </c>
      <c r="AL1838" s="30">
        <f t="shared" si="283"/>
        <v>9.9214236191356591</v>
      </c>
      <c r="AM1838" s="30">
        <f t="shared" si="284"/>
        <v>17</v>
      </c>
      <c r="AO1838" s="30">
        <f t="shared" si="285"/>
        <v>387121</v>
      </c>
      <c r="AP1838" s="30">
        <f t="shared" si="286"/>
        <v>11482</v>
      </c>
      <c r="AQ1838" s="30">
        <f t="shared" si="287"/>
        <v>5241</v>
      </c>
    </row>
    <row r="1839" spans="29:43" x14ac:dyDescent="0.15">
      <c r="AC1839" s="30">
        <v>34</v>
      </c>
      <c r="AD1839" s="30">
        <v>34</v>
      </c>
      <c r="AE1839" s="30">
        <v>2</v>
      </c>
      <c r="AF1839" s="30">
        <v>8</v>
      </c>
      <c r="AG1839" s="30">
        <f t="shared" si="279"/>
        <v>42990</v>
      </c>
      <c r="AH1839" s="30">
        <f t="shared" si="280"/>
        <v>14330</v>
      </c>
      <c r="AI1839" s="30">
        <f t="shared" si="281"/>
        <v>7165</v>
      </c>
      <c r="AK1839" s="30">
        <f t="shared" si="282"/>
        <v>42.59225437341842</v>
      </c>
      <c r="AL1839" s="30">
        <f t="shared" si="283"/>
        <v>9.9583043780403049</v>
      </c>
      <c r="AM1839" s="30">
        <f t="shared" si="284"/>
        <v>17</v>
      </c>
      <c r="AO1839" s="30">
        <f t="shared" si="285"/>
        <v>387121</v>
      </c>
      <c r="AP1839" s="30">
        <f t="shared" si="286"/>
        <v>11482</v>
      </c>
      <c r="AQ1839" s="30">
        <f t="shared" si="287"/>
        <v>5241</v>
      </c>
    </row>
    <row r="1840" spans="29:43" x14ac:dyDescent="0.15">
      <c r="AC1840" s="30">
        <v>34</v>
      </c>
      <c r="AD1840" s="30">
        <v>34</v>
      </c>
      <c r="AE1840" s="30">
        <v>2</v>
      </c>
      <c r="AF1840" s="30">
        <v>9</v>
      </c>
      <c r="AG1840" s="30">
        <f t="shared" si="279"/>
        <v>43050</v>
      </c>
      <c r="AH1840" s="30">
        <f t="shared" si="280"/>
        <v>14350</v>
      </c>
      <c r="AI1840" s="30">
        <f t="shared" si="281"/>
        <v>7175</v>
      </c>
      <c r="AK1840" s="30">
        <f t="shared" si="282"/>
        <v>42.498737512350424</v>
      </c>
      <c r="AL1840" s="30">
        <f t="shared" si="283"/>
        <v>9.995356396563734</v>
      </c>
      <c r="AM1840" s="30">
        <f t="shared" si="284"/>
        <v>17</v>
      </c>
      <c r="AO1840" s="30">
        <f t="shared" si="285"/>
        <v>387121</v>
      </c>
      <c r="AP1840" s="30">
        <f t="shared" si="286"/>
        <v>11482</v>
      </c>
      <c r="AQ1840" s="30">
        <f t="shared" si="287"/>
        <v>5241</v>
      </c>
    </row>
    <row r="1841" spans="29:43" x14ac:dyDescent="0.15">
      <c r="AC1841" s="30">
        <v>34</v>
      </c>
      <c r="AD1841" s="30">
        <v>34</v>
      </c>
      <c r="AE1841" s="30">
        <v>2</v>
      </c>
      <c r="AF1841" s="30">
        <v>10</v>
      </c>
      <c r="AG1841" s="30">
        <f t="shared" si="279"/>
        <v>43110</v>
      </c>
      <c r="AH1841" s="30">
        <f t="shared" si="280"/>
        <v>14370</v>
      </c>
      <c r="AI1841" s="30">
        <f t="shared" si="281"/>
        <v>7185</v>
      </c>
      <c r="AK1841" s="30">
        <f t="shared" si="282"/>
        <v>42.405630408588017</v>
      </c>
      <c r="AL1841" s="30">
        <f t="shared" si="283"/>
        <v>10.03258087037468</v>
      </c>
      <c r="AM1841" s="30">
        <f t="shared" si="284"/>
        <v>17</v>
      </c>
      <c r="AO1841" s="30">
        <f t="shared" si="285"/>
        <v>387121</v>
      </c>
      <c r="AP1841" s="30">
        <f t="shared" si="286"/>
        <v>11482</v>
      </c>
      <c r="AQ1841" s="30">
        <f t="shared" si="287"/>
        <v>5241</v>
      </c>
    </row>
    <row r="1842" spans="29:43" x14ac:dyDescent="0.15">
      <c r="AC1842" s="30">
        <v>34</v>
      </c>
      <c r="AD1842" s="30">
        <v>34</v>
      </c>
      <c r="AE1842" s="30">
        <v>3</v>
      </c>
      <c r="AF1842" s="30">
        <v>0</v>
      </c>
      <c r="AG1842" s="30">
        <f t="shared" si="279"/>
        <v>56670</v>
      </c>
      <c r="AH1842" s="30">
        <f t="shared" si="280"/>
        <v>18890</v>
      </c>
      <c r="AI1842" s="30">
        <f t="shared" si="281"/>
        <v>9445</v>
      </c>
      <c r="AK1842" s="30">
        <f t="shared" si="282"/>
        <v>28.362590665982857</v>
      </c>
      <c r="AL1842" s="30">
        <f t="shared" si="283"/>
        <v>27.820324005891017</v>
      </c>
      <c r="AM1842" s="30">
        <f t="shared" si="284"/>
        <v>17</v>
      </c>
      <c r="AO1842" s="30">
        <f t="shared" si="285"/>
        <v>387121</v>
      </c>
      <c r="AP1842" s="30">
        <f t="shared" si="286"/>
        <v>11482</v>
      </c>
      <c r="AQ1842" s="30">
        <f t="shared" si="287"/>
        <v>5241</v>
      </c>
    </row>
    <row r="1843" spans="29:43" x14ac:dyDescent="0.15">
      <c r="AC1843" s="30">
        <v>34</v>
      </c>
      <c r="AD1843" s="30">
        <v>34</v>
      </c>
      <c r="AE1843" s="30">
        <v>3</v>
      </c>
      <c r="AF1843" s="30">
        <v>1</v>
      </c>
      <c r="AG1843" s="30">
        <f t="shared" si="279"/>
        <v>56760</v>
      </c>
      <c r="AH1843" s="30">
        <f t="shared" si="280"/>
        <v>18920</v>
      </c>
      <c r="AI1843" s="30">
        <f t="shared" si="281"/>
        <v>9460</v>
      </c>
      <c r="AK1843" s="30">
        <f t="shared" si="282"/>
        <v>28.300387455223333</v>
      </c>
      <c r="AL1843" s="30">
        <f t="shared" si="283"/>
        <v>28.071216617210684</v>
      </c>
      <c r="AM1843" s="30">
        <f t="shared" si="284"/>
        <v>17</v>
      </c>
      <c r="AO1843" s="30">
        <f t="shared" si="285"/>
        <v>387121</v>
      </c>
      <c r="AP1843" s="30">
        <f t="shared" si="286"/>
        <v>11482</v>
      </c>
      <c r="AQ1843" s="30">
        <f t="shared" si="287"/>
        <v>5241</v>
      </c>
    </row>
    <row r="1844" spans="29:43" x14ac:dyDescent="0.15">
      <c r="AC1844" s="30">
        <v>34</v>
      </c>
      <c r="AD1844" s="30">
        <v>34</v>
      </c>
      <c r="AE1844" s="30">
        <v>3</v>
      </c>
      <c r="AF1844" s="30">
        <v>2</v>
      </c>
      <c r="AG1844" s="30">
        <f t="shared" si="279"/>
        <v>56850</v>
      </c>
      <c r="AH1844" s="30">
        <f t="shared" si="280"/>
        <v>18950</v>
      </c>
      <c r="AI1844" s="30">
        <f t="shared" si="281"/>
        <v>9475</v>
      </c>
      <c r="AK1844" s="30">
        <f t="shared" si="282"/>
        <v>28.238456488438253</v>
      </c>
      <c r="AL1844" s="30">
        <f t="shared" si="283"/>
        <v>28.325859491778775</v>
      </c>
      <c r="AM1844" s="30">
        <f t="shared" si="284"/>
        <v>17</v>
      </c>
      <c r="AO1844" s="30">
        <f t="shared" si="285"/>
        <v>387121</v>
      </c>
      <c r="AP1844" s="30">
        <f t="shared" si="286"/>
        <v>11482</v>
      </c>
      <c r="AQ1844" s="30">
        <f t="shared" si="287"/>
        <v>5241</v>
      </c>
    </row>
    <row r="1845" spans="29:43" x14ac:dyDescent="0.15">
      <c r="AC1845" s="30">
        <v>34</v>
      </c>
      <c r="AD1845" s="30">
        <v>34</v>
      </c>
      <c r="AE1845" s="30">
        <v>3</v>
      </c>
      <c r="AF1845" s="30">
        <v>3</v>
      </c>
      <c r="AG1845" s="30">
        <f t="shared" si="279"/>
        <v>56940</v>
      </c>
      <c r="AH1845" s="30">
        <f t="shared" si="280"/>
        <v>18980</v>
      </c>
      <c r="AI1845" s="30">
        <f t="shared" si="281"/>
        <v>9490</v>
      </c>
      <c r="AK1845" s="30">
        <f t="shared" si="282"/>
        <v>28.176795982240339</v>
      </c>
      <c r="AL1845" s="30">
        <f t="shared" si="283"/>
        <v>28.58433734939759</v>
      </c>
      <c r="AM1845" s="30">
        <f t="shared" si="284"/>
        <v>17</v>
      </c>
      <c r="AO1845" s="30">
        <f t="shared" si="285"/>
        <v>387121</v>
      </c>
      <c r="AP1845" s="30">
        <f t="shared" si="286"/>
        <v>11482</v>
      </c>
      <c r="AQ1845" s="30">
        <f t="shared" si="287"/>
        <v>5241</v>
      </c>
    </row>
    <row r="1846" spans="29:43" x14ac:dyDescent="0.15">
      <c r="AC1846" s="30">
        <v>34</v>
      </c>
      <c r="AD1846" s="30">
        <v>34</v>
      </c>
      <c r="AE1846" s="30">
        <v>3</v>
      </c>
      <c r="AF1846" s="30">
        <v>4</v>
      </c>
      <c r="AG1846" s="30">
        <f t="shared" si="279"/>
        <v>57030</v>
      </c>
      <c r="AH1846" s="30">
        <f t="shared" si="280"/>
        <v>19010</v>
      </c>
      <c r="AI1846" s="30">
        <f t="shared" si="281"/>
        <v>9505</v>
      </c>
      <c r="AK1846" s="30">
        <f t="shared" si="282"/>
        <v>28.115404168784952</v>
      </c>
      <c r="AL1846" s="30">
        <f t="shared" si="283"/>
        <v>28.846737481031866</v>
      </c>
      <c r="AM1846" s="30">
        <f t="shared" si="284"/>
        <v>17</v>
      </c>
      <c r="AO1846" s="30">
        <f t="shared" si="285"/>
        <v>387121</v>
      </c>
      <c r="AP1846" s="30">
        <f t="shared" si="286"/>
        <v>11482</v>
      </c>
      <c r="AQ1846" s="30">
        <f t="shared" si="287"/>
        <v>5241</v>
      </c>
    </row>
    <row r="1847" spans="29:43" x14ac:dyDescent="0.15">
      <c r="AC1847" s="30">
        <v>34</v>
      </c>
      <c r="AD1847" s="30">
        <v>34</v>
      </c>
      <c r="AE1847" s="30">
        <v>3</v>
      </c>
      <c r="AF1847" s="30">
        <v>5</v>
      </c>
      <c r="AG1847" s="30">
        <f t="shared" si="279"/>
        <v>57120</v>
      </c>
      <c r="AH1847" s="30">
        <f t="shared" si="280"/>
        <v>19040</v>
      </c>
      <c r="AI1847" s="30">
        <f t="shared" si="281"/>
        <v>9520</v>
      </c>
      <c r="AK1847" s="30">
        <f t="shared" si="282"/>
        <v>28.05427929560113</v>
      </c>
      <c r="AL1847" s="30">
        <f t="shared" si="283"/>
        <v>29.1131498470948</v>
      </c>
      <c r="AM1847" s="30">
        <f t="shared" si="284"/>
        <v>17</v>
      </c>
      <c r="AO1847" s="30">
        <f t="shared" si="285"/>
        <v>387121</v>
      </c>
      <c r="AP1847" s="30">
        <f t="shared" si="286"/>
        <v>11482</v>
      </c>
      <c r="AQ1847" s="30">
        <f t="shared" si="287"/>
        <v>5241</v>
      </c>
    </row>
    <row r="1848" spans="29:43" x14ac:dyDescent="0.15">
      <c r="AC1848" s="30">
        <v>34</v>
      </c>
      <c r="AD1848" s="30">
        <v>34</v>
      </c>
      <c r="AE1848" s="30">
        <v>3</v>
      </c>
      <c r="AF1848" s="30">
        <v>6</v>
      </c>
      <c r="AG1848" s="30">
        <f t="shared" si="279"/>
        <v>57210</v>
      </c>
      <c r="AH1848" s="30">
        <f t="shared" si="280"/>
        <v>19070</v>
      </c>
      <c r="AI1848" s="30">
        <f t="shared" si="281"/>
        <v>9535</v>
      </c>
      <c r="AK1848" s="30">
        <f t="shared" si="282"/>
        <v>27.993419625424831</v>
      </c>
      <c r="AL1848" s="30">
        <f t="shared" si="283"/>
        <v>29.383667180277349</v>
      </c>
      <c r="AM1848" s="30">
        <f t="shared" si="284"/>
        <v>17</v>
      </c>
      <c r="AO1848" s="30">
        <f t="shared" si="285"/>
        <v>387121</v>
      </c>
      <c r="AP1848" s="30">
        <f t="shared" si="286"/>
        <v>11482</v>
      </c>
      <c r="AQ1848" s="30">
        <f t="shared" si="287"/>
        <v>5241</v>
      </c>
    </row>
    <row r="1849" spans="29:43" x14ac:dyDescent="0.15">
      <c r="AC1849" s="30">
        <v>34</v>
      </c>
      <c r="AD1849" s="30">
        <v>34</v>
      </c>
      <c r="AE1849" s="30">
        <v>3</v>
      </c>
      <c r="AF1849" s="30">
        <v>7</v>
      </c>
      <c r="AG1849" s="30">
        <f t="shared" si="279"/>
        <v>57300</v>
      </c>
      <c r="AH1849" s="30">
        <f t="shared" si="280"/>
        <v>19100</v>
      </c>
      <c r="AI1849" s="30">
        <f t="shared" si="281"/>
        <v>9550</v>
      </c>
      <c r="AK1849" s="30">
        <f t="shared" si="282"/>
        <v>27.932823436034347</v>
      </c>
      <c r="AL1849" s="30">
        <f t="shared" si="283"/>
        <v>29.658385093167702</v>
      </c>
      <c r="AM1849" s="30">
        <f t="shared" si="284"/>
        <v>17</v>
      </c>
      <c r="AO1849" s="30">
        <f t="shared" si="285"/>
        <v>387121</v>
      </c>
      <c r="AP1849" s="30">
        <f t="shared" si="286"/>
        <v>11482</v>
      </c>
      <c r="AQ1849" s="30">
        <f t="shared" si="287"/>
        <v>5241</v>
      </c>
    </row>
    <row r="1850" spans="29:43" x14ac:dyDescent="0.15">
      <c r="AC1850" s="30">
        <v>34</v>
      </c>
      <c r="AD1850" s="30">
        <v>34</v>
      </c>
      <c r="AE1850" s="30">
        <v>3</v>
      </c>
      <c r="AF1850" s="30">
        <v>8</v>
      </c>
      <c r="AG1850" s="30">
        <f t="shared" si="279"/>
        <v>57390</v>
      </c>
      <c r="AH1850" s="30">
        <f t="shared" si="280"/>
        <v>19130</v>
      </c>
      <c r="AI1850" s="30">
        <f t="shared" si="281"/>
        <v>9565</v>
      </c>
      <c r="AK1850" s="30">
        <f t="shared" si="282"/>
        <v>27.872489020087841</v>
      </c>
      <c r="AL1850" s="30">
        <f t="shared" si="283"/>
        <v>29.937402190923319</v>
      </c>
      <c r="AM1850" s="30">
        <f t="shared" si="284"/>
        <v>17</v>
      </c>
      <c r="AO1850" s="30">
        <f t="shared" si="285"/>
        <v>387121</v>
      </c>
      <c r="AP1850" s="30">
        <f t="shared" si="286"/>
        <v>11482</v>
      </c>
      <c r="AQ1850" s="30">
        <f t="shared" si="287"/>
        <v>5241</v>
      </c>
    </row>
    <row r="1851" spans="29:43" x14ac:dyDescent="0.15">
      <c r="AC1851" s="30">
        <v>34</v>
      </c>
      <c r="AD1851" s="30">
        <v>34</v>
      </c>
      <c r="AE1851" s="30">
        <v>3</v>
      </c>
      <c r="AF1851" s="30">
        <v>9</v>
      </c>
      <c r="AG1851" s="30">
        <f t="shared" si="279"/>
        <v>57480</v>
      </c>
      <c r="AH1851" s="30">
        <f t="shared" si="280"/>
        <v>19160</v>
      </c>
      <c r="AI1851" s="30">
        <f t="shared" si="281"/>
        <v>9580</v>
      </c>
      <c r="AK1851" s="30">
        <f t="shared" si="282"/>
        <v>27.812414684962999</v>
      </c>
      <c r="AL1851" s="30">
        <f t="shared" si="283"/>
        <v>30.220820189274448</v>
      </c>
      <c r="AM1851" s="30">
        <f t="shared" si="284"/>
        <v>17</v>
      </c>
      <c r="AO1851" s="30">
        <f t="shared" si="285"/>
        <v>387121</v>
      </c>
      <c r="AP1851" s="30">
        <f t="shared" si="286"/>
        <v>11482</v>
      </c>
      <c r="AQ1851" s="30">
        <f t="shared" si="287"/>
        <v>5241</v>
      </c>
    </row>
    <row r="1852" spans="29:43" x14ac:dyDescent="0.15">
      <c r="AC1852" s="30">
        <v>34</v>
      </c>
      <c r="AD1852" s="30">
        <v>34</v>
      </c>
      <c r="AE1852" s="30">
        <v>3</v>
      </c>
      <c r="AF1852" s="30">
        <v>10</v>
      </c>
      <c r="AG1852" s="30">
        <f t="shared" si="279"/>
        <v>57570</v>
      </c>
      <c r="AH1852" s="30">
        <f t="shared" si="280"/>
        <v>19190</v>
      </c>
      <c r="AI1852" s="30">
        <f t="shared" si="281"/>
        <v>9595</v>
      </c>
      <c r="AK1852" s="30">
        <f t="shared" si="282"/>
        <v>27.752598752598754</v>
      </c>
      <c r="AL1852" s="30">
        <f t="shared" si="283"/>
        <v>30.508744038155804</v>
      </c>
      <c r="AM1852" s="30">
        <f t="shared" si="284"/>
        <v>17</v>
      </c>
      <c r="AO1852" s="30">
        <f t="shared" si="285"/>
        <v>387121</v>
      </c>
      <c r="AP1852" s="30">
        <f t="shared" si="286"/>
        <v>11482</v>
      </c>
      <c r="AQ1852" s="30">
        <f t="shared" si="287"/>
        <v>5241</v>
      </c>
    </row>
    <row r="1853" spans="29:43" x14ac:dyDescent="0.15">
      <c r="AC1853" s="30">
        <v>34</v>
      </c>
      <c r="AD1853" s="30">
        <v>34</v>
      </c>
      <c r="AE1853" s="30">
        <v>4</v>
      </c>
      <c r="AF1853" s="30">
        <v>0</v>
      </c>
      <c r="AG1853" s="30">
        <f t="shared" si="279"/>
        <v>70830</v>
      </c>
      <c r="AH1853" s="30">
        <f t="shared" si="280"/>
        <v>23610</v>
      </c>
      <c r="AI1853" s="30">
        <f t="shared" si="281"/>
        <v>11805</v>
      </c>
      <c r="AK1853" s="30">
        <f t="shared" si="282"/>
        <v>21.074691055582775</v>
      </c>
      <c r="AL1853" s="30">
        <f t="shared" si="283"/>
        <v>-219.28792569659441</v>
      </c>
      <c r="AM1853" s="30">
        <f t="shared" si="284"/>
        <v>17</v>
      </c>
      <c r="AO1853" s="30">
        <f t="shared" si="285"/>
        <v>387121</v>
      </c>
      <c r="AP1853" s="30">
        <f t="shared" si="286"/>
        <v>11482</v>
      </c>
      <c r="AQ1853" s="30">
        <f t="shared" si="287"/>
        <v>5241</v>
      </c>
    </row>
    <row r="1854" spans="29:43" x14ac:dyDescent="0.15">
      <c r="AC1854" s="30">
        <v>34</v>
      </c>
      <c r="AD1854" s="30">
        <v>34</v>
      </c>
      <c r="AE1854" s="30">
        <v>4</v>
      </c>
      <c r="AF1854" s="30">
        <v>1</v>
      </c>
      <c r="AG1854" s="30">
        <f t="shared" si="279"/>
        <v>70950</v>
      </c>
      <c r="AH1854" s="30">
        <f t="shared" si="280"/>
        <v>23650</v>
      </c>
      <c r="AI1854" s="30">
        <f t="shared" si="281"/>
        <v>11825</v>
      </c>
      <c r="AK1854" s="30">
        <f t="shared" si="282"/>
        <v>21.028898908142757</v>
      </c>
      <c r="AL1854" s="30">
        <f t="shared" si="283"/>
        <v>-206.85131195335276</v>
      </c>
      <c r="AM1854" s="30">
        <f t="shared" si="284"/>
        <v>17</v>
      </c>
      <c r="AO1854" s="30">
        <f t="shared" si="285"/>
        <v>387121</v>
      </c>
      <c r="AP1854" s="30">
        <f t="shared" si="286"/>
        <v>11482</v>
      </c>
      <c r="AQ1854" s="30">
        <f t="shared" si="287"/>
        <v>5241</v>
      </c>
    </row>
    <row r="1855" spans="29:43" x14ac:dyDescent="0.15">
      <c r="AC1855" s="30">
        <v>34</v>
      </c>
      <c r="AD1855" s="30">
        <v>34</v>
      </c>
      <c r="AE1855" s="30">
        <v>4</v>
      </c>
      <c r="AF1855" s="30">
        <v>2</v>
      </c>
      <c r="AG1855" s="30">
        <f t="shared" si="279"/>
        <v>71070</v>
      </c>
      <c r="AH1855" s="30">
        <f t="shared" si="280"/>
        <v>23690</v>
      </c>
      <c r="AI1855" s="30">
        <f t="shared" si="281"/>
        <v>11845</v>
      </c>
      <c r="AK1855" s="30">
        <f t="shared" si="282"/>
        <v>20.983305328202071</v>
      </c>
      <c r="AL1855" s="30">
        <f t="shared" si="283"/>
        <v>-195.78512396694214</v>
      </c>
      <c r="AM1855" s="30">
        <f t="shared" si="284"/>
        <v>17</v>
      </c>
      <c r="AO1855" s="30">
        <f t="shared" si="285"/>
        <v>387121</v>
      </c>
      <c r="AP1855" s="30">
        <f t="shared" si="286"/>
        <v>11482</v>
      </c>
      <c r="AQ1855" s="30">
        <f t="shared" si="287"/>
        <v>5241</v>
      </c>
    </row>
    <row r="1856" spans="29:43" x14ac:dyDescent="0.15">
      <c r="AC1856" s="30">
        <v>34</v>
      </c>
      <c r="AD1856" s="30">
        <v>34</v>
      </c>
      <c r="AE1856" s="30">
        <v>4</v>
      </c>
      <c r="AF1856" s="30">
        <v>3</v>
      </c>
      <c r="AG1856" s="30">
        <f t="shared" si="279"/>
        <v>71190</v>
      </c>
      <c r="AH1856" s="30">
        <f t="shared" si="280"/>
        <v>23730</v>
      </c>
      <c r="AI1856" s="30">
        <f t="shared" si="281"/>
        <v>11865</v>
      </c>
      <c r="AK1856" s="30">
        <f t="shared" si="282"/>
        <v>20.937909026989022</v>
      </c>
      <c r="AL1856" s="30">
        <f t="shared" si="283"/>
        <v>-185.87467362924281</v>
      </c>
      <c r="AM1856" s="30">
        <f t="shared" si="284"/>
        <v>17</v>
      </c>
      <c r="AO1856" s="30">
        <f t="shared" si="285"/>
        <v>387121</v>
      </c>
      <c r="AP1856" s="30">
        <f t="shared" si="286"/>
        <v>11482</v>
      </c>
      <c r="AQ1856" s="30">
        <f t="shared" si="287"/>
        <v>5241</v>
      </c>
    </row>
    <row r="1857" spans="29:43" x14ac:dyDescent="0.15">
      <c r="AC1857" s="30">
        <v>34</v>
      </c>
      <c r="AD1857" s="30">
        <v>34</v>
      </c>
      <c r="AE1857" s="30">
        <v>4</v>
      </c>
      <c r="AF1857" s="30">
        <v>4</v>
      </c>
      <c r="AG1857" s="30">
        <f t="shared" si="279"/>
        <v>71310</v>
      </c>
      <c r="AH1857" s="30">
        <f t="shared" si="280"/>
        <v>23770</v>
      </c>
      <c r="AI1857" s="30">
        <f t="shared" si="281"/>
        <v>11885</v>
      </c>
      <c r="AK1857" s="30">
        <f t="shared" si="282"/>
        <v>20.892708726860597</v>
      </c>
      <c r="AL1857" s="30">
        <f t="shared" si="283"/>
        <v>-176.94789081885855</v>
      </c>
      <c r="AM1857" s="30">
        <f t="shared" si="284"/>
        <v>17</v>
      </c>
      <c r="AO1857" s="30">
        <f t="shared" si="285"/>
        <v>387121</v>
      </c>
      <c r="AP1857" s="30">
        <f t="shared" si="286"/>
        <v>11482</v>
      </c>
      <c r="AQ1857" s="30">
        <f t="shared" si="287"/>
        <v>5241</v>
      </c>
    </row>
    <row r="1858" spans="29:43" x14ac:dyDescent="0.15">
      <c r="AC1858" s="30">
        <v>34</v>
      </c>
      <c r="AD1858" s="30">
        <v>34</v>
      </c>
      <c r="AE1858" s="30">
        <v>4</v>
      </c>
      <c r="AF1858" s="30">
        <v>5</v>
      </c>
      <c r="AG1858" s="30">
        <f t="shared" si="279"/>
        <v>71430</v>
      </c>
      <c r="AH1858" s="30">
        <f t="shared" si="280"/>
        <v>23810</v>
      </c>
      <c r="AI1858" s="30">
        <f t="shared" si="281"/>
        <v>11905</v>
      </c>
      <c r="AK1858" s="30">
        <f t="shared" si="282"/>
        <v>20.847703161182615</v>
      </c>
      <c r="AL1858" s="30">
        <f t="shared" si="283"/>
        <v>-168.86524822695034</v>
      </c>
      <c r="AM1858" s="30">
        <f t="shared" si="284"/>
        <v>17</v>
      </c>
      <c r="AO1858" s="30">
        <f t="shared" si="285"/>
        <v>387121</v>
      </c>
      <c r="AP1858" s="30">
        <f t="shared" si="286"/>
        <v>11482</v>
      </c>
      <c r="AQ1858" s="30">
        <f t="shared" si="287"/>
        <v>5241</v>
      </c>
    </row>
    <row r="1859" spans="29:43" x14ac:dyDescent="0.15">
      <c r="AC1859" s="30">
        <v>34</v>
      </c>
      <c r="AD1859" s="30">
        <v>34</v>
      </c>
      <c r="AE1859" s="30">
        <v>4</v>
      </c>
      <c r="AF1859" s="30">
        <v>6</v>
      </c>
      <c r="AG1859" s="30">
        <f t="shared" si="279"/>
        <v>71550</v>
      </c>
      <c r="AH1859" s="30">
        <f t="shared" si="280"/>
        <v>23850</v>
      </c>
      <c r="AI1859" s="30">
        <f t="shared" si="281"/>
        <v>11925</v>
      </c>
      <c r="AK1859" s="30">
        <f t="shared" si="282"/>
        <v>20.802891074211402</v>
      </c>
      <c r="AL1859" s="30">
        <f t="shared" si="283"/>
        <v>-161.51241534988714</v>
      </c>
      <c r="AM1859" s="30">
        <f t="shared" si="284"/>
        <v>17</v>
      </c>
      <c r="AO1859" s="30">
        <f t="shared" si="285"/>
        <v>387121</v>
      </c>
      <c r="AP1859" s="30">
        <f t="shared" si="286"/>
        <v>11482</v>
      </c>
      <c r="AQ1859" s="30">
        <f t="shared" si="287"/>
        <v>5241</v>
      </c>
    </row>
    <row r="1860" spans="29:43" x14ac:dyDescent="0.15">
      <c r="AC1860" s="30">
        <v>34</v>
      </c>
      <c r="AD1860" s="30">
        <v>34</v>
      </c>
      <c r="AE1860" s="30">
        <v>4</v>
      </c>
      <c r="AF1860" s="30">
        <v>7</v>
      </c>
      <c r="AG1860" s="30">
        <f t="shared" si="279"/>
        <v>71670</v>
      </c>
      <c r="AH1860" s="30">
        <f t="shared" si="280"/>
        <v>23890</v>
      </c>
      <c r="AI1860" s="30">
        <f t="shared" si="281"/>
        <v>11945</v>
      </c>
      <c r="AK1860" s="30">
        <f t="shared" si="282"/>
        <v>20.758271220976997</v>
      </c>
      <c r="AL1860" s="30">
        <f t="shared" si="283"/>
        <v>-154.79481641468684</v>
      </c>
      <c r="AM1860" s="30">
        <f t="shared" si="284"/>
        <v>17</v>
      </c>
      <c r="AO1860" s="30">
        <f t="shared" si="285"/>
        <v>387121</v>
      </c>
      <c r="AP1860" s="30">
        <f t="shared" si="286"/>
        <v>11482</v>
      </c>
      <c r="AQ1860" s="30">
        <f t="shared" si="287"/>
        <v>5241</v>
      </c>
    </row>
    <row r="1861" spans="29:43" x14ac:dyDescent="0.15">
      <c r="AC1861" s="30">
        <v>34</v>
      </c>
      <c r="AD1861" s="30">
        <v>34</v>
      </c>
      <c r="AE1861" s="30">
        <v>4</v>
      </c>
      <c r="AF1861" s="30">
        <v>8</v>
      </c>
      <c r="AG1861" s="30">
        <f t="shared" si="279"/>
        <v>71790</v>
      </c>
      <c r="AH1861" s="30">
        <f t="shared" si="280"/>
        <v>23930</v>
      </c>
      <c r="AI1861" s="30">
        <f t="shared" si="281"/>
        <v>11965</v>
      </c>
      <c r="AK1861" s="30">
        <f t="shared" si="282"/>
        <v>20.713842367167853</v>
      </c>
      <c r="AL1861" s="30">
        <f t="shared" si="283"/>
        <v>-148.63354037267081</v>
      </c>
      <c r="AM1861" s="30">
        <f t="shared" si="284"/>
        <v>17</v>
      </c>
      <c r="AO1861" s="30">
        <f t="shared" si="285"/>
        <v>387121</v>
      </c>
      <c r="AP1861" s="30">
        <f t="shared" si="286"/>
        <v>11482</v>
      </c>
      <c r="AQ1861" s="30">
        <f t="shared" si="287"/>
        <v>5241</v>
      </c>
    </row>
    <row r="1862" spans="29:43" x14ac:dyDescent="0.15">
      <c r="AC1862" s="30">
        <v>34</v>
      </c>
      <c r="AD1862" s="30">
        <v>34</v>
      </c>
      <c r="AE1862" s="30">
        <v>4</v>
      </c>
      <c r="AF1862" s="30">
        <v>9</v>
      </c>
      <c r="AG1862" s="30">
        <f t="shared" ref="AG1862:AG1925" si="288">1020+180*AC1862+7050+AE1862*(AD1862*420-120)+AE1862*AF1862*30</f>
        <v>71910</v>
      </c>
      <c r="AH1862" s="30">
        <f t="shared" ref="AH1862:AH1925" si="289">340+60*AC1862+2350+AE1862*(AD1862*140-40)+AE1862*AF1862*10</f>
        <v>23970</v>
      </c>
      <c r="AI1862" s="30">
        <f t="shared" ref="AI1862:AI1925" si="290">170+30*AC1862+1175+AE1862*(AD1862*70-20)+AE1862*AF1862*5</f>
        <v>11985</v>
      </c>
      <c r="AK1862" s="30">
        <f t="shared" ref="AK1862:AK1925" si="291">VLOOKUP(IF(MOD(AC1862,2)=0,AC1862/2,(AC1862+1)/2),B:F,5,FALSE)/(AH1862-VLOOKUP(IF(MOD(AC1862,2)=0,AC1862/2,(AC1862+1)/2),B:F,4,FALSE))</f>
        <v>20.669603289017033</v>
      </c>
      <c r="AL1862" s="30">
        <f t="shared" ref="AL1862:AL1925" si="292">AG1862/(VLOOKUP(IF(MOD(AC1862,2)=0,AC1862/2,(AC1862+1)/2),B:F,3,FALSE)-AI1862)</f>
        <v>-142.96222664015906</v>
      </c>
      <c r="AM1862" s="30">
        <f t="shared" ref="AM1862:AM1925" si="293">IF(MOD(AC1862,2)=0,AC1862/2,(AC1862+1)/2)</f>
        <v>17</v>
      </c>
      <c r="AO1862" s="30">
        <f t="shared" ref="AO1862:AO1925" si="294">VLOOKUP(IF(MOD(AC1862,2)=0,AC1862/2,(AC1862+1)/2),B:F,5,FALSE)</f>
        <v>387121</v>
      </c>
      <c r="AP1862" s="30">
        <f t="shared" ref="AP1862:AP1925" si="295">VLOOKUP(IF(MOD(AC1862,2)=0,AC1862/2,(AC1862+1)/2),B:E,3,FALSE)</f>
        <v>11482</v>
      </c>
      <c r="AQ1862" s="30">
        <f t="shared" ref="AQ1862:AQ1925" si="296">VLOOKUP(IF(MOD(AC1862,2)=0,AC1862/2,(AC1862+1)/2),B:F,4,FALSE)</f>
        <v>5241</v>
      </c>
    </row>
    <row r="1863" spans="29:43" x14ac:dyDescent="0.15">
      <c r="AC1863" s="30">
        <v>34</v>
      </c>
      <c r="AD1863" s="30">
        <v>34</v>
      </c>
      <c r="AE1863" s="30">
        <v>4</v>
      </c>
      <c r="AF1863" s="30">
        <v>10</v>
      </c>
      <c r="AG1863" s="30">
        <f t="shared" si="288"/>
        <v>72030</v>
      </c>
      <c r="AH1863" s="30">
        <f t="shared" si="289"/>
        <v>24010</v>
      </c>
      <c r="AI1863" s="30">
        <f t="shared" si="290"/>
        <v>12005</v>
      </c>
      <c r="AK1863" s="30">
        <f t="shared" si="291"/>
        <v>20.625552773189835</v>
      </c>
      <c r="AL1863" s="30">
        <f t="shared" si="292"/>
        <v>-137.72466539196941</v>
      </c>
      <c r="AM1863" s="30">
        <f t="shared" si="293"/>
        <v>17</v>
      </c>
      <c r="AO1863" s="30">
        <f t="shared" si="294"/>
        <v>387121</v>
      </c>
      <c r="AP1863" s="30">
        <f t="shared" si="295"/>
        <v>11482</v>
      </c>
      <c r="AQ1863" s="30">
        <f t="shared" si="296"/>
        <v>5241</v>
      </c>
    </row>
    <row r="1864" spans="29:43" x14ac:dyDescent="0.15">
      <c r="AC1864" s="30">
        <v>34</v>
      </c>
      <c r="AD1864" s="30">
        <v>34</v>
      </c>
      <c r="AE1864" s="30">
        <v>5</v>
      </c>
      <c r="AF1864" s="30">
        <v>0</v>
      </c>
      <c r="AG1864" s="30">
        <f t="shared" si="288"/>
        <v>84990</v>
      </c>
      <c r="AH1864" s="30">
        <f t="shared" si="289"/>
        <v>28330</v>
      </c>
      <c r="AI1864" s="30">
        <f t="shared" si="290"/>
        <v>14165</v>
      </c>
      <c r="AK1864" s="30">
        <f t="shared" si="291"/>
        <v>16.766468881285462</v>
      </c>
      <c r="AL1864" s="30">
        <f t="shared" si="292"/>
        <v>-31.677226984718597</v>
      </c>
      <c r="AM1864" s="30">
        <f t="shared" si="293"/>
        <v>17</v>
      </c>
      <c r="AO1864" s="30">
        <f t="shared" si="294"/>
        <v>387121</v>
      </c>
      <c r="AP1864" s="30">
        <f t="shared" si="295"/>
        <v>11482</v>
      </c>
      <c r="AQ1864" s="30">
        <f t="shared" si="296"/>
        <v>5241</v>
      </c>
    </row>
    <row r="1865" spans="29:43" x14ac:dyDescent="0.15">
      <c r="AC1865" s="30">
        <v>34</v>
      </c>
      <c r="AD1865" s="30">
        <v>34</v>
      </c>
      <c r="AE1865" s="30">
        <v>5</v>
      </c>
      <c r="AF1865" s="30">
        <v>1</v>
      </c>
      <c r="AG1865" s="30">
        <f t="shared" si="288"/>
        <v>85140</v>
      </c>
      <c r="AH1865" s="30">
        <f t="shared" si="289"/>
        <v>28380</v>
      </c>
      <c r="AI1865" s="30">
        <f t="shared" si="290"/>
        <v>14190</v>
      </c>
      <c r="AK1865" s="30">
        <f t="shared" si="291"/>
        <v>16.730238990449024</v>
      </c>
      <c r="AL1865" s="30">
        <f t="shared" si="292"/>
        <v>-31.440177252584935</v>
      </c>
      <c r="AM1865" s="30">
        <f t="shared" si="293"/>
        <v>17</v>
      </c>
      <c r="AO1865" s="30">
        <f t="shared" si="294"/>
        <v>387121</v>
      </c>
      <c r="AP1865" s="30">
        <f t="shared" si="295"/>
        <v>11482</v>
      </c>
      <c r="AQ1865" s="30">
        <f t="shared" si="296"/>
        <v>5241</v>
      </c>
    </row>
    <row r="1866" spans="29:43" x14ac:dyDescent="0.15">
      <c r="AC1866" s="30">
        <v>34</v>
      </c>
      <c r="AD1866" s="30">
        <v>34</v>
      </c>
      <c r="AE1866" s="30">
        <v>5</v>
      </c>
      <c r="AF1866" s="30">
        <v>2</v>
      </c>
      <c r="AG1866" s="30">
        <f t="shared" si="288"/>
        <v>85290</v>
      </c>
      <c r="AH1866" s="30">
        <f t="shared" si="289"/>
        <v>28430</v>
      </c>
      <c r="AI1866" s="30">
        <f t="shared" si="290"/>
        <v>14215</v>
      </c>
      <c r="AK1866" s="30">
        <f t="shared" si="291"/>
        <v>16.694165337013239</v>
      </c>
      <c r="AL1866" s="30">
        <f t="shared" si="292"/>
        <v>-31.207464324917673</v>
      </c>
      <c r="AM1866" s="30">
        <f t="shared" si="293"/>
        <v>17</v>
      </c>
      <c r="AO1866" s="30">
        <f t="shared" si="294"/>
        <v>387121</v>
      </c>
      <c r="AP1866" s="30">
        <f t="shared" si="295"/>
        <v>11482</v>
      </c>
      <c r="AQ1866" s="30">
        <f t="shared" si="296"/>
        <v>5241</v>
      </c>
    </row>
    <row r="1867" spans="29:43" x14ac:dyDescent="0.15">
      <c r="AC1867" s="30">
        <v>34</v>
      </c>
      <c r="AD1867" s="30">
        <v>34</v>
      </c>
      <c r="AE1867" s="30">
        <v>5</v>
      </c>
      <c r="AF1867" s="30">
        <v>3</v>
      </c>
      <c r="AG1867" s="30">
        <f t="shared" si="288"/>
        <v>85440</v>
      </c>
      <c r="AH1867" s="30">
        <f t="shared" si="289"/>
        <v>28480</v>
      </c>
      <c r="AI1867" s="30">
        <f t="shared" si="290"/>
        <v>14240</v>
      </c>
      <c r="AK1867" s="30">
        <f t="shared" si="291"/>
        <v>16.65824691251775</v>
      </c>
      <c r="AL1867" s="30">
        <f t="shared" si="292"/>
        <v>-30.97897026831037</v>
      </c>
      <c r="AM1867" s="30">
        <f t="shared" si="293"/>
        <v>17</v>
      </c>
      <c r="AO1867" s="30">
        <f t="shared" si="294"/>
        <v>387121</v>
      </c>
      <c r="AP1867" s="30">
        <f t="shared" si="295"/>
        <v>11482</v>
      </c>
      <c r="AQ1867" s="30">
        <f t="shared" si="296"/>
        <v>5241</v>
      </c>
    </row>
    <row r="1868" spans="29:43" x14ac:dyDescent="0.15">
      <c r="AC1868" s="30">
        <v>34</v>
      </c>
      <c r="AD1868" s="30">
        <v>34</v>
      </c>
      <c r="AE1868" s="30">
        <v>5</v>
      </c>
      <c r="AF1868" s="30">
        <v>4</v>
      </c>
      <c r="AG1868" s="30">
        <f t="shared" si="288"/>
        <v>85590</v>
      </c>
      <c r="AH1868" s="30">
        <f t="shared" si="289"/>
        <v>28530</v>
      </c>
      <c r="AI1868" s="30">
        <f t="shared" si="290"/>
        <v>14265</v>
      </c>
      <c r="AK1868" s="30">
        <f t="shared" si="291"/>
        <v>16.622482717162608</v>
      </c>
      <c r="AL1868" s="30">
        <f t="shared" si="292"/>
        <v>-30.754581386992456</v>
      </c>
      <c r="AM1868" s="30">
        <f t="shared" si="293"/>
        <v>17</v>
      </c>
      <c r="AO1868" s="30">
        <f t="shared" si="294"/>
        <v>387121</v>
      </c>
      <c r="AP1868" s="30">
        <f t="shared" si="295"/>
        <v>11482</v>
      </c>
      <c r="AQ1868" s="30">
        <f t="shared" si="296"/>
        <v>5241</v>
      </c>
    </row>
    <row r="1869" spans="29:43" x14ac:dyDescent="0.15">
      <c r="AC1869" s="30">
        <v>34</v>
      </c>
      <c r="AD1869" s="30">
        <v>34</v>
      </c>
      <c r="AE1869" s="30">
        <v>5</v>
      </c>
      <c r="AF1869" s="30">
        <v>5</v>
      </c>
      <c r="AG1869" s="30">
        <f t="shared" si="288"/>
        <v>85740</v>
      </c>
      <c r="AH1869" s="30">
        <f t="shared" si="289"/>
        <v>28580</v>
      </c>
      <c r="AI1869" s="30">
        <f t="shared" si="290"/>
        <v>14290</v>
      </c>
      <c r="AK1869" s="30">
        <f t="shared" si="291"/>
        <v>16.586871759715496</v>
      </c>
      <c r="AL1869" s="30">
        <f t="shared" si="292"/>
        <v>-30.534188034188034</v>
      </c>
      <c r="AM1869" s="30">
        <f t="shared" si="293"/>
        <v>17</v>
      </c>
      <c r="AO1869" s="30">
        <f t="shared" si="294"/>
        <v>387121</v>
      </c>
      <c r="AP1869" s="30">
        <f t="shared" si="295"/>
        <v>11482</v>
      </c>
      <c r="AQ1869" s="30">
        <f t="shared" si="296"/>
        <v>5241</v>
      </c>
    </row>
    <row r="1870" spans="29:43" x14ac:dyDescent="0.15">
      <c r="AC1870" s="30">
        <v>34</v>
      </c>
      <c r="AD1870" s="30">
        <v>34</v>
      </c>
      <c r="AE1870" s="30">
        <v>5</v>
      </c>
      <c r="AF1870" s="30">
        <v>6</v>
      </c>
      <c r="AG1870" s="30">
        <f t="shared" si="288"/>
        <v>85890</v>
      </c>
      <c r="AH1870" s="30">
        <f t="shared" si="289"/>
        <v>28630</v>
      </c>
      <c r="AI1870" s="30">
        <f t="shared" si="290"/>
        <v>14315</v>
      </c>
      <c r="AK1870" s="30">
        <f t="shared" si="291"/>
        <v>16.551413057420156</v>
      </c>
      <c r="AL1870" s="30">
        <f t="shared" si="292"/>
        <v>-30.317684433462759</v>
      </c>
      <c r="AM1870" s="30">
        <f t="shared" si="293"/>
        <v>17</v>
      </c>
      <c r="AO1870" s="30">
        <f t="shared" si="294"/>
        <v>387121</v>
      </c>
      <c r="AP1870" s="30">
        <f t="shared" si="295"/>
        <v>11482</v>
      </c>
      <c r="AQ1870" s="30">
        <f t="shared" si="296"/>
        <v>5241</v>
      </c>
    </row>
    <row r="1871" spans="29:43" x14ac:dyDescent="0.15">
      <c r="AC1871" s="30">
        <v>34</v>
      </c>
      <c r="AD1871" s="30">
        <v>34</v>
      </c>
      <c r="AE1871" s="30">
        <v>5</v>
      </c>
      <c r="AF1871" s="30">
        <v>7</v>
      </c>
      <c r="AG1871" s="30">
        <f t="shared" si="288"/>
        <v>86040</v>
      </c>
      <c r="AH1871" s="30">
        <f t="shared" si="289"/>
        <v>28680</v>
      </c>
      <c r="AI1871" s="30">
        <f t="shared" si="290"/>
        <v>14340</v>
      </c>
      <c r="AK1871" s="30">
        <f t="shared" si="291"/>
        <v>16.516105635905969</v>
      </c>
      <c r="AL1871" s="30">
        <f t="shared" si="292"/>
        <v>-30.104968509447165</v>
      </c>
      <c r="AM1871" s="30">
        <f t="shared" si="293"/>
        <v>17</v>
      </c>
      <c r="AO1871" s="30">
        <f t="shared" si="294"/>
        <v>387121</v>
      </c>
      <c r="AP1871" s="30">
        <f t="shared" si="295"/>
        <v>11482</v>
      </c>
      <c r="AQ1871" s="30">
        <f t="shared" si="296"/>
        <v>5241</v>
      </c>
    </row>
    <row r="1872" spans="29:43" x14ac:dyDescent="0.15">
      <c r="AC1872" s="30">
        <v>34</v>
      </c>
      <c r="AD1872" s="30">
        <v>34</v>
      </c>
      <c r="AE1872" s="30">
        <v>5</v>
      </c>
      <c r="AF1872" s="30">
        <v>8</v>
      </c>
      <c r="AG1872" s="30">
        <f t="shared" si="288"/>
        <v>86190</v>
      </c>
      <c r="AH1872" s="30">
        <f t="shared" si="289"/>
        <v>28730</v>
      </c>
      <c r="AI1872" s="30">
        <f t="shared" si="290"/>
        <v>14365</v>
      </c>
      <c r="AK1872" s="30">
        <f t="shared" si="291"/>
        <v>16.480948529098725</v>
      </c>
      <c r="AL1872" s="30">
        <f t="shared" si="292"/>
        <v>-29.895941727367326</v>
      </c>
      <c r="AM1872" s="30">
        <f t="shared" si="293"/>
        <v>17</v>
      </c>
      <c r="AO1872" s="30">
        <f t="shared" si="294"/>
        <v>387121</v>
      </c>
      <c r="AP1872" s="30">
        <f t="shared" si="295"/>
        <v>11482</v>
      </c>
      <c r="AQ1872" s="30">
        <f t="shared" si="296"/>
        <v>5241</v>
      </c>
    </row>
    <row r="1873" spans="29:43" x14ac:dyDescent="0.15">
      <c r="AC1873" s="30">
        <v>34</v>
      </c>
      <c r="AD1873" s="30">
        <v>34</v>
      </c>
      <c r="AE1873" s="30">
        <v>5</v>
      </c>
      <c r="AF1873" s="30">
        <v>9</v>
      </c>
      <c r="AG1873" s="30">
        <f t="shared" si="288"/>
        <v>86340</v>
      </c>
      <c r="AH1873" s="30">
        <f t="shared" si="289"/>
        <v>28780</v>
      </c>
      <c r="AI1873" s="30">
        <f t="shared" si="290"/>
        <v>14390</v>
      </c>
      <c r="AK1873" s="30">
        <f t="shared" si="291"/>
        <v>16.445940779132503</v>
      </c>
      <c r="AL1873" s="30">
        <f t="shared" si="292"/>
        <v>-29.690508940852819</v>
      </c>
      <c r="AM1873" s="30">
        <f t="shared" si="293"/>
        <v>17</v>
      </c>
      <c r="AO1873" s="30">
        <f t="shared" si="294"/>
        <v>387121</v>
      </c>
      <c r="AP1873" s="30">
        <f t="shared" si="295"/>
        <v>11482</v>
      </c>
      <c r="AQ1873" s="30">
        <f t="shared" si="296"/>
        <v>5241</v>
      </c>
    </row>
    <row r="1874" spans="29:43" x14ac:dyDescent="0.15">
      <c r="AC1874" s="30">
        <v>34</v>
      </c>
      <c r="AD1874" s="30">
        <v>34</v>
      </c>
      <c r="AE1874" s="30">
        <v>5</v>
      </c>
      <c r="AF1874" s="30">
        <v>10</v>
      </c>
      <c r="AG1874" s="30">
        <f t="shared" si="288"/>
        <v>86490</v>
      </c>
      <c r="AH1874" s="30">
        <f t="shared" si="289"/>
        <v>28830</v>
      </c>
      <c r="AI1874" s="30">
        <f t="shared" si="290"/>
        <v>14415</v>
      </c>
      <c r="AK1874" s="30">
        <f t="shared" si="291"/>
        <v>16.411081436262666</v>
      </c>
      <c r="AL1874" s="30">
        <f t="shared" si="292"/>
        <v>-29.488578247528128</v>
      </c>
      <c r="AM1874" s="30">
        <f t="shared" si="293"/>
        <v>17</v>
      </c>
      <c r="AO1874" s="30">
        <f t="shared" si="294"/>
        <v>387121</v>
      </c>
      <c r="AP1874" s="30">
        <f t="shared" si="295"/>
        <v>11482</v>
      </c>
      <c r="AQ1874" s="30">
        <f t="shared" si="296"/>
        <v>5241</v>
      </c>
    </row>
    <row r="1875" spans="29:43" x14ac:dyDescent="0.15">
      <c r="AC1875" s="30">
        <v>35</v>
      </c>
      <c r="AD1875" s="30">
        <v>35</v>
      </c>
      <c r="AE1875" s="30">
        <v>1</v>
      </c>
      <c r="AF1875" s="30">
        <v>0</v>
      </c>
      <c r="AG1875" s="30">
        <f t="shared" si="288"/>
        <v>28950</v>
      </c>
      <c r="AH1875" s="30">
        <f t="shared" si="289"/>
        <v>9650</v>
      </c>
      <c r="AI1875" s="30">
        <f t="shared" si="290"/>
        <v>4825</v>
      </c>
      <c r="AK1875" s="30">
        <f t="shared" si="291"/>
        <v>103.08070866141732</v>
      </c>
      <c r="AL1875" s="30">
        <f t="shared" si="292"/>
        <v>3.907409906870023</v>
      </c>
      <c r="AM1875" s="30">
        <f t="shared" si="293"/>
        <v>18</v>
      </c>
      <c r="AO1875" s="30">
        <f t="shared" si="294"/>
        <v>418920</v>
      </c>
      <c r="AP1875" s="30">
        <f t="shared" si="295"/>
        <v>12234</v>
      </c>
      <c r="AQ1875" s="30">
        <f t="shared" si="296"/>
        <v>5586</v>
      </c>
    </row>
    <row r="1876" spans="29:43" x14ac:dyDescent="0.15">
      <c r="AC1876" s="30">
        <v>35</v>
      </c>
      <c r="AD1876" s="30">
        <v>35</v>
      </c>
      <c r="AE1876" s="30">
        <v>1</v>
      </c>
      <c r="AF1876" s="30">
        <v>1</v>
      </c>
      <c r="AG1876" s="30">
        <f t="shared" si="288"/>
        <v>28980</v>
      </c>
      <c r="AH1876" s="30">
        <f t="shared" si="289"/>
        <v>9660</v>
      </c>
      <c r="AI1876" s="30">
        <f t="shared" si="290"/>
        <v>4830</v>
      </c>
      <c r="AK1876" s="30">
        <f t="shared" si="291"/>
        <v>102.82768777614139</v>
      </c>
      <c r="AL1876" s="30">
        <f t="shared" si="292"/>
        <v>3.914100486223663</v>
      </c>
      <c r="AM1876" s="30">
        <f t="shared" si="293"/>
        <v>18</v>
      </c>
      <c r="AO1876" s="30">
        <f t="shared" si="294"/>
        <v>418920</v>
      </c>
      <c r="AP1876" s="30">
        <f t="shared" si="295"/>
        <v>12234</v>
      </c>
      <c r="AQ1876" s="30">
        <f t="shared" si="296"/>
        <v>5586</v>
      </c>
    </row>
    <row r="1877" spans="29:43" x14ac:dyDescent="0.15">
      <c r="AC1877" s="30">
        <v>35</v>
      </c>
      <c r="AD1877" s="30">
        <v>35</v>
      </c>
      <c r="AE1877" s="30">
        <v>1</v>
      </c>
      <c r="AF1877" s="30">
        <v>2</v>
      </c>
      <c r="AG1877" s="30">
        <f t="shared" si="288"/>
        <v>29010</v>
      </c>
      <c r="AH1877" s="30">
        <f t="shared" si="289"/>
        <v>9670</v>
      </c>
      <c r="AI1877" s="30">
        <f t="shared" si="290"/>
        <v>4835</v>
      </c>
      <c r="AK1877" s="30">
        <f t="shared" si="291"/>
        <v>102.57590597453476</v>
      </c>
      <c r="AL1877" s="30">
        <f t="shared" si="292"/>
        <v>3.9208001081227195</v>
      </c>
      <c r="AM1877" s="30">
        <f t="shared" si="293"/>
        <v>18</v>
      </c>
      <c r="AO1877" s="30">
        <f t="shared" si="294"/>
        <v>418920</v>
      </c>
      <c r="AP1877" s="30">
        <f t="shared" si="295"/>
        <v>12234</v>
      </c>
      <c r="AQ1877" s="30">
        <f t="shared" si="296"/>
        <v>5586</v>
      </c>
    </row>
    <row r="1878" spans="29:43" x14ac:dyDescent="0.15">
      <c r="AC1878" s="30">
        <v>35</v>
      </c>
      <c r="AD1878" s="30">
        <v>35</v>
      </c>
      <c r="AE1878" s="30">
        <v>1</v>
      </c>
      <c r="AF1878" s="30">
        <v>3</v>
      </c>
      <c r="AG1878" s="30">
        <f t="shared" si="288"/>
        <v>29040</v>
      </c>
      <c r="AH1878" s="30">
        <f t="shared" si="289"/>
        <v>9680</v>
      </c>
      <c r="AI1878" s="30">
        <f t="shared" si="290"/>
        <v>4840</v>
      </c>
      <c r="AK1878" s="30">
        <f t="shared" si="291"/>
        <v>102.32535417684416</v>
      </c>
      <c r="AL1878" s="30">
        <f t="shared" si="292"/>
        <v>3.92750879091155</v>
      </c>
      <c r="AM1878" s="30">
        <f t="shared" si="293"/>
        <v>18</v>
      </c>
      <c r="AO1878" s="30">
        <f t="shared" si="294"/>
        <v>418920</v>
      </c>
      <c r="AP1878" s="30">
        <f t="shared" si="295"/>
        <v>12234</v>
      </c>
      <c r="AQ1878" s="30">
        <f t="shared" si="296"/>
        <v>5586</v>
      </c>
    </row>
    <row r="1879" spans="29:43" x14ac:dyDescent="0.15">
      <c r="AC1879" s="30">
        <v>35</v>
      </c>
      <c r="AD1879" s="30">
        <v>35</v>
      </c>
      <c r="AE1879" s="30">
        <v>1</v>
      </c>
      <c r="AF1879" s="30">
        <v>4</v>
      </c>
      <c r="AG1879" s="30">
        <f t="shared" si="288"/>
        <v>29070</v>
      </c>
      <c r="AH1879" s="30">
        <f t="shared" si="289"/>
        <v>9690</v>
      </c>
      <c r="AI1879" s="30">
        <f t="shared" si="290"/>
        <v>4845</v>
      </c>
      <c r="AK1879" s="30">
        <f t="shared" si="291"/>
        <v>102.07602339181287</v>
      </c>
      <c r="AL1879" s="30">
        <f t="shared" si="292"/>
        <v>3.9342265529841658</v>
      </c>
      <c r="AM1879" s="30">
        <f t="shared" si="293"/>
        <v>18</v>
      </c>
      <c r="AO1879" s="30">
        <f t="shared" si="294"/>
        <v>418920</v>
      </c>
      <c r="AP1879" s="30">
        <f t="shared" si="295"/>
        <v>12234</v>
      </c>
      <c r="AQ1879" s="30">
        <f t="shared" si="296"/>
        <v>5586</v>
      </c>
    </row>
    <row r="1880" spans="29:43" x14ac:dyDescent="0.15">
      <c r="AC1880" s="30">
        <v>35</v>
      </c>
      <c r="AD1880" s="30">
        <v>35</v>
      </c>
      <c r="AE1880" s="30">
        <v>1</v>
      </c>
      <c r="AF1880" s="30">
        <v>5</v>
      </c>
      <c r="AG1880" s="30">
        <f t="shared" si="288"/>
        <v>29100</v>
      </c>
      <c r="AH1880" s="30">
        <f t="shared" si="289"/>
        <v>9700</v>
      </c>
      <c r="AI1880" s="30">
        <f t="shared" si="290"/>
        <v>4850</v>
      </c>
      <c r="AK1880" s="30">
        <f t="shared" si="291"/>
        <v>101.82790471560526</v>
      </c>
      <c r="AL1880" s="30">
        <f t="shared" si="292"/>
        <v>3.9409534127843986</v>
      </c>
      <c r="AM1880" s="30">
        <f t="shared" si="293"/>
        <v>18</v>
      </c>
      <c r="AO1880" s="30">
        <f t="shared" si="294"/>
        <v>418920</v>
      </c>
      <c r="AP1880" s="30">
        <f t="shared" si="295"/>
        <v>12234</v>
      </c>
      <c r="AQ1880" s="30">
        <f t="shared" si="296"/>
        <v>5586</v>
      </c>
    </row>
    <row r="1881" spans="29:43" x14ac:dyDescent="0.15">
      <c r="AC1881" s="30">
        <v>35</v>
      </c>
      <c r="AD1881" s="30">
        <v>35</v>
      </c>
      <c r="AE1881" s="30">
        <v>1</v>
      </c>
      <c r="AF1881" s="30">
        <v>6</v>
      </c>
      <c r="AG1881" s="30">
        <f t="shared" si="288"/>
        <v>29130</v>
      </c>
      <c r="AH1881" s="30">
        <f t="shared" si="289"/>
        <v>9710</v>
      </c>
      <c r="AI1881" s="30">
        <f t="shared" si="290"/>
        <v>4855</v>
      </c>
      <c r="AK1881" s="30">
        <f t="shared" si="291"/>
        <v>101.58098933074685</v>
      </c>
      <c r="AL1881" s="30">
        <f t="shared" si="292"/>
        <v>3.9476893888060713</v>
      </c>
      <c r="AM1881" s="30">
        <f t="shared" si="293"/>
        <v>18</v>
      </c>
      <c r="AO1881" s="30">
        <f t="shared" si="294"/>
        <v>418920</v>
      </c>
      <c r="AP1881" s="30">
        <f t="shared" si="295"/>
        <v>12234</v>
      </c>
      <c r="AQ1881" s="30">
        <f t="shared" si="296"/>
        <v>5586</v>
      </c>
    </row>
    <row r="1882" spans="29:43" x14ac:dyDescent="0.15">
      <c r="AC1882" s="30">
        <v>35</v>
      </c>
      <c r="AD1882" s="30">
        <v>35</v>
      </c>
      <c r="AE1882" s="30">
        <v>1</v>
      </c>
      <c r="AF1882" s="30">
        <v>7</v>
      </c>
      <c r="AG1882" s="30">
        <f t="shared" si="288"/>
        <v>29160</v>
      </c>
      <c r="AH1882" s="30">
        <f t="shared" si="289"/>
        <v>9720</v>
      </c>
      <c r="AI1882" s="30">
        <f t="shared" si="290"/>
        <v>4860</v>
      </c>
      <c r="AK1882" s="30">
        <f t="shared" si="291"/>
        <v>101.33526850507982</v>
      </c>
      <c r="AL1882" s="30">
        <f t="shared" si="292"/>
        <v>3.9544344995931651</v>
      </c>
      <c r="AM1882" s="30">
        <f t="shared" si="293"/>
        <v>18</v>
      </c>
      <c r="AO1882" s="30">
        <f t="shared" si="294"/>
        <v>418920</v>
      </c>
      <c r="AP1882" s="30">
        <f t="shared" si="295"/>
        <v>12234</v>
      </c>
      <c r="AQ1882" s="30">
        <f t="shared" si="296"/>
        <v>5586</v>
      </c>
    </row>
    <row r="1883" spans="29:43" x14ac:dyDescent="0.15">
      <c r="AC1883" s="30">
        <v>35</v>
      </c>
      <c r="AD1883" s="30">
        <v>35</v>
      </c>
      <c r="AE1883" s="30">
        <v>1</v>
      </c>
      <c r="AF1883" s="30">
        <v>8</v>
      </c>
      <c r="AG1883" s="30">
        <f t="shared" si="288"/>
        <v>29190</v>
      </c>
      <c r="AH1883" s="30">
        <f t="shared" si="289"/>
        <v>9730</v>
      </c>
      <c r="AI1883" s="30">
        <f t="shared" si="290"/>
        <v>4865</v>
      </c>
      <c r="AK1883" s="30">
        <f t="shared" si="291"/>
        <v>101.09073359073359</v>
      </c>
      <c r="AL1883" s="30">
        <f t="shared" si="292"/>
        <v>3.9611887637399921</v>
      </c>
      <c r="AM1883" s="30">
        <f t="shared" si="293"/>
        <v>18</v>
      </c>
      <c r="AO1883" s="30">
        <f t="shared" si="294"/>
        <v>418920</v>
      </c>
      <c r="AP1883" s="30">
        <f t="shared" si="295"/>
        <v>12234</v>
      </c>
      <c r="AQ1883" s="30">
        <f t="shared" si="296"/>
        <v>5586</v>
      </c>
    </row>
    <row r="1884" spans="29:43" x14ac:dyDescent="0.15">
      <c r="AC1884" s="30">
        <v>35</v>
      </c>
      <c r="AD1884" s="30">
        <v>35</v>
      </c>
      <c r="AE1884" s="30">
        <v>1</v>
      </c>
      <c r="AF1884" s="30">
        <v>9</v>
      </c>
      <c r="AG1884" s="30">
        <f t="shared" si="288"/>
        <v>29220</v>
      </c>
      <c r="AH1884" s="30">
        <f t="shared" si="289"/>
        <v>9740</v>
      </c>
      <c r="AI1884" s="30">
        <f t="shared" si="290"/>
        <v>4870</v>
      </c>
      <c r="AK1884" s="30">
        <f t="shared" si="291"/>
        <v>100.84737602311026</v>
      </c>
      <c r="AL1884" s="30">
        <f t="shared" si="292"/>
        <v>3.9679521998913634</v>
      </c>
      <c r="AM1884" s="30">
        <f t="shared" si="293"/>
        <v>18</v>
      </c>
      <c r="AO1884" s="30">
        <f t="shared" si="294"/>
        <v>418920</v>
      </c>
      <c r="AP1884" s="30">
        <f t="shared" si="295"/>
        <v>12234</v>
      </c>
      <c r="AQ1884" s="30">
        <f t="shared" si="296"/>
        <v>5586</v>
      </c>
    </row>
    <row r="1885" spans="29:43" x14ac:dyDescent="0.15">
      <c r="AC1885" s="30">
        <v>35</v>
      </c>
      <c r="AD1885" s="30">
        <v>35</v>
      </c>
      <c r="AE1885" s="30">
        <v>1</v>
      </c>
      <c r="AF1885" s="30">
        <v>10</v>
      </c>
      <c r="AG1885" s="30">
        <f t="shared" si="288"/>
        <v>29250</v>
      </c>
      <c r="AH1885" s="30">
        <f t="shared" si="289"/>
        <v>9750</v>
      </c>
      <c r="AI1885" s="30">
        <f t="shared" si="290"/>
        <v>4875</v>
      </c>
      <c r="AK1885" s="30">
        <f t="shared" si="291"/>
        <v>100.60518731988472</v>
      </c>
      <c r="AL1885" s="30">
        <f t="shared" si="292"/>
        <v>3.9747248267427642</v>
      </c>
      <c r="AM1885" s="30">
        <f t="shared" si="293"/>
        <v>18</v>
      </c>
      <c r="AO1885" s="30">
        <f t="shared" si="294"/>
        <v>418920</v>
      </c>
      <c r="AP1885" s="30">
        <f t="shared" si="295"/>
        <v>12234</v>
      </c>
      <c r="AQ1885" s="30">
        <f t="shared" si="296"/>
        <v>5586</v>
      </c>
    </row>
    <row r="1886" spans="29:43" x14ac:dyDescent="0.15">
      <c r="AC1886" s="30">
        <v>35</v>
      </c>
      <c r="AD1886" s="30">
        <v>35</v>
      </c>
      <c r="AE1886" s="30">
        <v>2</v>
      </c>
      <c r="AF1886" s="30">
        <v>0</v>
      </c>
      <c r="AG1886" s="30">
        <f t="shared" si="288"/>
        <v>43530</v>
      </c>
      <c r="AH1886" s="30">
        <f t="shared" si="289"/>
        <v>14510</v>
      </c>
      <c r="AI1886" s="30">
        <f t="shared" si="290"/>
        <v>7255</v>
      </c>
      <c r="AK1886" s="30">
        <f t="shared" si="291"/>
        <v>46.943074854325417</v>
      </c>
      <c r="AL1886" s="30">
        <f t="shared" si="292"/>
        <v>8.7427194215705963</v>
      </c>
      <c r="AM1886" s="30">
        <f t="shared" si="293"/>
        <v>18</v>
      </c>
      <c r="AO1886" s="30">
        <f t="shared" si="294"/>
        <v>418920</v>
      </c>
      <c r="AP1886" s="30">
        <f t="shared" si="295"/>
        <v>12234</v>
      </c>
      <c r="AQ1886" s="30">
        <f t="shared" si="296"/>
        <v>5586</v>
      </c>
    </row>
    <row r="1887" spans="29:43" x14ac:dyDescent="0.15">
      <c r="AC1887" s="30">
        <v>35</v>
      </c>
      <c r="AD1887" s="30">
        <v>35</v>
      </c>
      <c r="AE1887" s="30">
        <v>2</v>
      </c>
      <c r="AF1887" s="30">
        <v>1</v>
      </c>
      <c r="AG1887" s="30">
        <f t="shared" si="288"/>
        <v>43590</v>
      </c>
      <c r="AH1887" s="30">
        <f t="shared" si="289"/>
        <v>14530</v>
      </c>
      <c r="AI1887" s="30">
        <f t="shared" si="290"/>
        <v>7265</v>
      </c>
      <c r="AK1887" s="30">
        <f t="shared" si="291"/>
        <v>46.838103756708406</v>
      </c>
      <c r="AL1887" s="30">
        <f t="shared" si="292"/>
        <v>8.7723888106258805</v>
      </c>
      <c r="AM1887" s="30">
        <f t="shared" si="293"/>
        <v>18</v>
      </c>
      <c r="AO1887" s="30">
        <f t="shared" si="294"/>
        <v>418920</v>
      </c>
      <c r="AP1887" s="30">
        <f t="shared" si="295"/>
        <v>12234</v>
      </c>
      <c r="AQ1887" s="30">
        <f t="shared" si="296"/>
        <v>5586</v>
      </c>
    </row>
    <row r="1888" spans="29:43" x14ac:dyDescent="0.15">
      <c r="AC1888" s="30">
        <v>35</v>
      </c>
      <c r="AD1888" s="30">
        <v>35</v>
      </c>
      <c r="AE1888" s="30">
        <v>2</v>
      </c>
      <c r="AF1888" s="30">
        <v>2</v>
      </c>
      <c r="AG1888" s="30">
        <f t="shared" si="288"/>
        <v>43650</v>
      </c>
      <c r="AH1888" s="30">
        <f t="shared" si="289"/>
        <v>14550</v>
      </c>
      <c r="AI1888" s="30">
        <f t="shared" si="290"/>
        <v>7275</v>
      </c>
      <c r="AK1888" s="30">
        <f t="shared" si="291"/>
        <v>46.733601070950471</v>
      </c>
      <c r="AL1888" s="30">
        <f t="shared" si="292"/>
        <v>8.802177858439201</v>
      </c>
      <c r="AM1888" s="30">
        <f t="shared" si="293"/>
        <v>18</v>
      </c>
      <c r="AO1888" s="30">
        <f t="shared" si="294"/>
        <v>418920</v>
      </c>
      <c r="AP1888" s="30">
        <f t="shared" si="295"/>
        <v>12234</v>
      </c>
      <c r="AQ1888" s="30">
        <f t="shared" si="296"/>
        <v>5586</v>
      </c>
    </row>
    <row r="1889" spans="29:43" x14ac:dyDescent="0.15">
      <c r="AC1889" s="30">
        <v>35</v>
      </c>
      <c r="AD1889" s="30">
        <v>35</v>
      </c>
      <c r="AE1889" s="30">
        <v>2</v>
      </c>
      <c r="AF1889" s="30">
        <v>3</v>
      </c>
      <c r="AG1889" s="30">
        <f t="shared" si="288"/>
        <v>43710</v>
      </c>
      <c r="AH1889" s="30">
        <f t="shared" si="289"/>
        <v>14570</v>
      </c>
      <c r="AI1889" s="30">
        <f t="shared" si="290"/>
        <v>7285</v>
      </c>
      <c r="AK1889" s="30">
        <f t="shared" si="291"/>
        <v>46.629563668744431</v>
      </c>
      <c r="AL1889" s="30">
        <f t="shared" si="292"/>
        <v>8.8320872903616898</v>
      </c>
      <c r="AM1889" s="30">
        <f t="shared" si="293"/>
        <v>18</v>
      </c>
      <c r="AO1889" s="30">
        <f t="shared" si="294"/>
        <v>418920</v>
      </c>
      <c r="AP1889" s="30">
        <f t="shared" si="295"/>
        <v>12234</v>
      </c>
      <c r="AQ1889" s="30">
        <f t="shared" si="296"/>
        <v>5586</v>
      </c>
    </row>
    <row r="1890" spans="29:43" x14ac:dyDescent="0.15">
      <c r="AC1890" s="30">
        <v>35</v>
      </c>
      <c r="AD1890" s="30">
        <v>35</v>
      </c>
      <c r="AE1890" s="30">
        <v>2</v>
      </c>
      <c r="AF1890" s="30">
        <v>4</v>
      </c>
      <c r="AG1890" s="30">
        <f t="shared" si="288"/>
        <v>43770</v>
      </c>
      <c r="AH1890" s="30">
        <f t="shared" si="289"/>
        <v>14590</v>
      </c>
      <c r="AI1890" s="30">
        <f t="shared" si="290"/>
        <v>7295</v>
      </c>
      <c r="AK1890" s="30">
        <f t="shared" si="291"/>
        <v>46.525988449577966</v>
      </c>
      <c r="AL1890" s="30">
        <f t="shared" si="292"/>
        <v>8.8621178376189516</v>
      </c>
      <c r="AM1890" s="30">
        <f t="shared" si="293"/>
        <v>18</v>
      </c>
      <c r="AO1890" s="30">
        <f t="shared" si="294"/>
        <v>418920</v>
      </c>
      <c r="AP1890" s="30">
        <f t="shared" si="295"/>
        <v>12234</v>
      </c>
      <c r="AQ1890" s="30">
        <f t="shared" si="296"/>
        <v>5586</v>
      </c>
    </row>
    <row r="1891" spans="29:43" x14ac:dyDescent="0.15">
      <c r="AC1891" s="30">
        <v>35</v>
      </c>
      <c r="AD1891" s="30">
        <v>35</v>
      </c>
      <c r="AE1891" s="30">
        <v>2</v>
      </c>
      <c r="AF1891" s="30">
        <v>5</v>
      </c>
      <c r="AG1891" s="30">
        <f t="shared" si="288"/>
        <v>43830</v>
      </c>
      <c r="AH1891" s="30">
        <f t="shared" si="289"/>
        <v>14610</v>
      </c>
      <c r="AI1891" s="30">
        <f t="shared" si="290"/>
        <v>7305</v>
      </c>
      <c r="AK1891" s="30">
        <f t="shared" si="291"/>
        <v>46.422872340425535</v>
      </c>
      <c r="AL1891" s="30">
        <f t="shared" si="292"/>
        <v>8.8922702373706635</v>
      </c>
      <c r="AM1891" s="30">
        <f t="shared" si="293"/>
        <v>18</v>
      </c>
      <c r="AO1891" s="30">
        <f t="shared" si="294"/>
        <v>418920</v>
      </c>
      <c r="AP1891" s="30">
        <f t="shared" si="295"/>
        <v>12234</v>
      </c>
      <c r="AQ1891" s="30">
        <f t="shared" si="296"/>
        <v>5586</v>
      </c>
    </row>
    <row r="1892" spans="29:43" x14ac:dyDescent="0.15">
      <c r="AC1892" s="30">
        <v>35</v>
      </c>
      <c r="AD1892" s="30">
        <v>35</v>
      </c>
      <c r="AE1892" s="30">
        <v>2</v>
      </c>
      <c r="AF1892" s="30">
        <v>6</v>
      </c>
      <c r="AG1892" s="30">
        <f t="shared" si="288"/>
        <v>43890</v>
      </c>
      <c r="AH1892" s="30">
        <f t="shared" si="289"/>
        <v>14630</v>
      </c>
      <c r="AI1892" s="30">
        <f t="shared" si="290"/>
        <v>7315</v>
      </c>
      <c r="AK1892" s="30">
        <f t="shared" si="291"/>
        <v>46.320212295444492</v>
      </c>
      <c r="AL1892" s="30">
        <f t="shared" si="292"/>
        <v>8.9225452327708883</v>
      </c>
      <c r="AM1892" s="30">
        <f t="shared" si="293"/>
        <v>18</v>
      </c>
      <c r="AO1892" s="30">
        <f t="shared" si="294"/>
        <v>418920</v>
      </c>
      <c r="AP1892" s="30">
        <f t="shared" si="295"/>
        <v>12234</v>
      </c>
      <c r="AQ1892" s="30">
        <f t="shared" si="296"/>
        <v>5586</v>
      </c>
    </row>
    <row r="1893" spans="29:43" x14ac:dyDescent="0.15">
      <c r="AC1893" s="30">
        <v>35</v>
      </c>
      <c r="AD1893" s="30">
        <v>35</v>
      </c>
      <c r="AE1893" s="30">
        <v>2</v>
      </c>
      <c r="AF1893" s="30">
        <v>7</v>
      </c>
      <c r="AG1893" s="30">
        <f t="shared" si="288"/>
        <v>43950</v>
      </c>
      <c r="AH1893" s="30">
        <f t="shared" si="289"/>
        <v>14650</v>
      </c>
      <c r="AI1893" s="30">
        <f t="shared" si="290"/>
        <v>7325</v>
      </c>
      <c r="AK1893" s="30">
        <f t="shared" si="291"/>
        <v>46.218005295675198</v>
      </c>
      <c r="AL1893" s="30">
        <f t="shared" si="292"/>
        <v>8.9529435730291294</v>
      </c>
      <c r="AM1893" s="30">
        <f t="shared" si="293"/>
        <v>18</v>
      </c>
      <c r="AO1893" s="30">
        <f t="shared" si="294"/>
        <v>418920</v>
      </c>
      <c r="AP1893" s="30">
        <f t="shared" si="295"/>
        <v>12234</v>
      </c>
      <c r="AQ1893" s="30">
        <f t="shared" si="296"/>
        <v>5586</v>
      </c>
    </row>
    <row r="1894" spans="29:43" x14ac:dyDescent="0.15">
      <c r="AC1894" s="30">
        <v>35</v>
      </c>
      <c r="AD1894" s="30">
        <v>35</v>
      </c>
      <c r="AE1894" s="30">
        <v>2</v>
      </c>
      <c r="AF1894" s="30">
        <v>8</v>
      </c>
      <c r="AG1894" s="30">
        <f t="shared" si="288"/>
        <v>44010</v>
      </c>
      <c r="AH1894" s="30">
        <f t="shared" si="289"/>
        <v>14670</v>
      </c>
      <c r="AI1894" s="30">
        <f t="shared" si="290"/>
        <v>7335</v>
      </c>
      <c r="AK1894" s="30">
        <f t="shared" si="291"/>
        <v>46.116248348745046</v>
      </c>
      <c r="AL1894" s="30">
        <f t="shared" si="292"/>
        <v>8.9834660134721371</v>
      </c>
      <c r="AM1894" s="30">
        <f t="shared" si="293"/>
        <v>18</v>
      </c>
      <c r="AO1894" s="30">
        <f t="shared" si="294"/>
        <v>418920</v>
      </c>
      <c r="AP1894" s="30">
        <f t="shared" si="295"/>
        <v>12234</v>
      </c>
      <c r="AQ1894" s="30">
        <f t="shared" si="296"/>
        <v>5586</v>
      </c>
    </row>
    <row r="1895" spans="29:43" x14ac:dyDescent="0.15">
      <c r="AC1895" s="30">
        <v>35</v>
      </c>
      <c r="AD1895" s="30">
        <v>35</v>
      </c>
      <c r="AE1895" s="30">
        <v>2</v>
      </c>
      <c r="AF1895" s="30">
        <v>9</v>
      </c>
      <c r="AG1895" s="30">
        <f t="shared" si="288"/>
        <v>44070</v>
      </c>
      <c r="AH1895" s="30">
        <f t="shared" si="289"/>
        <v>14690</v>
      </c>
      <c r="AI1895" s="30">
        <f t="shared" si="290"/>
        <v>7345</v>
      </c>
      <c r="AK1895" s="30">
        <f t="shared" si="291"/>
        <v>46.014938488576448</v>
      </c>
      <c r="AL1895" s="30">
        <f t="shared" si="292"/>
        <v>9.0141133156064637</v>
      </c>
      <c r="AM1895" s="30">
        <f t="shared" si="293"/>
        <v>18</v>
      </c>
      <c r="AO1895" s="30">
        <f t="shared" si="294"/>
        <v>418920</v>
      </c>
      <c r="AP1895" s="30">
        <f t="shared" si="295"/>
        <v>12234</v>
      </c>
      <c r="AQ1895" s="30">
        <f t="shared" si="296"/>
        <v>5586</v>
      </c>
    </row>
    <row r="1896" spans="29:43" x14ac:dyDescent="0.15">
      <c r="AC1896" s="30">
        <v>35</v>
      </c>
      <c r="AD1896" s="30">
        <v>35</v>
      </c>
      <c r="AE1896" s="30">
        <v>2</v>
      </c>
      <c r="AF1896" s="30">
        <v>10</v>
      </c>
      <c r="AG1896" s="30">
        <f t="shared" si="288"/>
        <v>44130</v>
      </c>
      <c r="AH1896" s="30">
        <f t="shared" si="289"/>
        <v>14710</v>
      </c>
      <c r="AI1896" s="30">
        <f t="shared" si="290"/>
        <v>7355</v>
      </c>
      <c r="AK1896" s="30">
        <f t="shared" si="291"/>
        <v>45.914072775098639</v>
      </c>
      <c r="AL1896" s="30">
        <f t="shared" si="292"/>
        <v>9.0448862471818003</v>
      </c>
      <c r="AM1896" s="30">
        <f t="shared" si="293"/>
        <v>18</v>
      </c>
      <c r="AO1896" s="30">
        <f t="shared" si="294"/>
        <v>418920</v>
      </c>
      <c r="AP1896" s="30">
        <f t="shared" si="295"/>
        <v>12234</v>
      </c>
      <c r="AQ1896" s="30">
        <f t="shared" si="296"/>
        <v>5586</v>
      </c>
    </row>
    <row r="1897" spans="29:43" x14ac:dyDescent="0.15">
      <c r="AC1897" s="30">
        <v>35</v>
      </c>
      <c r="AD1897" s="30">
        <v>35</v>
      </c>
      <c r="AE1897" s="30">
        <v>3</v>
      </c>
      <c r="AF1897" s="30">
        <v>0</v>
      </c>
      <c r="AG1897" s="30">
        <f t="shared" si="288"/>
        <v>58110</v>
      </c>
      <c r="AH1897" s="30">
        <f t="shared" si="289"/>
        <v>19370</v>
      </c>
      <c r="AI1897" s="30">
        <f t="shared" si="290"/>
        <v>9685</v>
      </c>
      <c r="AK1897" s="30">
        <f t="shared" si="291"/>
        <v>30.391758560650029</v>
      </c>
      <c r="AL1897" s="30">
        <f t="shared" si="292"/>
        <v>22.797175362887408</v>
      </c>
      <c r="AM1897" s="30">
        <f t="shared" si="293"/>
        <v>18</v>
      </c>
      <c r="AO1897" s="30">
        <f t="shared" si="294"/>
        <v>418920</v>
      </c>
      <c r="AP1897" s="30">
        <f t="shared" si="295"/>
        <v>12234</v>
      </c>
      <c r="AQ1897" s="30">
        <f t="shared" si="296"/>
        <v>5586</v>
      </c>
    </row>
    <row r="1898" spans="29:43" x14ac:dyDescent="0.15">
      <c r="AC1898" s="30">
        <v>35</v>
      </c>
      <c r="AD1898" s="30">
        <v>35</v>
      </c>
      <c r="AE1898" s="30">
        <v>3</v>
      </c>
      <c r="AF1898" s="30">
        <v>1</v>
      </c>
      <c r="AG1898" s="30">
        <f t="shared" si="288"/>
        <v>58200</v>
      </c>
      <c r="AH1898" s="30">
        <f t="shared" si="289"/>
        <v>19400</v>
      </c>
      <c r="AI1898" s="30">
        <f t="shared" si="290"/>
        <v>9700</v>
      </c>
      <c r="AK1898" s="30">
        <f t="shared" si="291"/>
        <v>30.325756478934416</v>
      </c>
      <c r="AL1898" s="30">
        <f t="shared" si="292"/>
        <v>22.967640094711918</v>
      </c>
      <c r="AM1898" s="30">
        <f t="shared" si="293"/>
        <v>18</v>
      </c>
      <c r="AO1898" s="30">
        <f t="shared" si="294"/>
        <v>418920</v>
      </c>
      <c r="AP1898" s="30">
        <f t="shared" si="295"/>
        <v>12234</v>
      </c>
      <c r="AQ1898" s="30">
        <f t="shared" si="296"/>
        <v>5586</v>
      </c>
    </row>
    <row r="1899" spans="29:43" x14ac:dyDescent="0.15">
      <c r="AC1899" s="30">
        <v>35</v>
      </c>
      <c r="AD1899" s="30">
        <v>35</v>
      </c>
      <c r="AE1899" s="30">
        <v>3</v>
      </c>
      <c r="AF1899" s="30">
        <v>2</v>
      </c>
      <c r="AG1899" s="30">
        <f t="shared" si="288"/>
        <v>58290</v>
      </c>
      <c r="AH1899" s="30">
        <f t="shared" si="289"/>
        <v>19430</v>
      </c>
      <c r="AI1899" s="30">
        <f t="shared" si="290"/>
        <v>9715</v>
      </c>
      <c r="AK1899" s="30">
        <f t="shared" si="291"/>
        <v>30.260040450736781</v>
      </c>
      <c r="AL1899" s="30">
        <f t="shared" si="292"/>
        <v>23.140134974196108</v>
      </c>
      <c r="AM1899" s="30">
        <f t="shared" si="293"/>
        <v>18</v>
      </c>
      <c r="AO1899" s="30">
        <f t="shared" si="294"/>
        <v>418920</v>
      </c>
      <c r="AP1899" s="30">
        <f t="shared" si="295"/>
        <v>12234</v>
      </c>
      <c r="AQ1899" s="30">
        <f t="shared" si="296"/>
        <v>5586</v>
      </c>
    </row>
    <row r="1900" spans="29:43" x14ac:dyDescent="0.15">
      <c r="AC1900" s="30">
        <v>35</v>
      </c>
      <c r="AD1900" s="30">
        <v>35</v>
      </c>
      <c r="AE1900" s="30">
        <v>3</v>
      </c>
      <c r="AF1900" s="30">
        <v>3</v>
      </c>
      <c r="AG1900" s="30">
        <f t="shared" si="288"/>
        <v>58380</v>
      </c>
      <c r="AH1900" s="30">
        <f t="shared" si="289"/>
        <v>19460</v>
      </c>
      <c r="AI1900" s="30">
        <f t="shared" si="290"/>
        <v>9730</v>
      </c>
      <c r="AK1900" s="30">
        <f t="shared" si="291"/>
        <v>30.194608620441112</v>
      </c>
      <c r="AL1900" s="30">
        <f t="shared" si="292"/>
        <v>23.314696485623003</v>
      </c>
      <c r="AM1900" s="30">
        <f t="shared" si="293"/>
        <v>18</v>
      </c>
      <c r="AO1900" s="30">
        <f t="shared" si="294"/>
        <v>418920</v>
      </c>
      <c r="AP1900" s="30">
        <f t="shared" si="295"/>
        <v>12234</v>
      </c>
      <c r="AQ1900" s="30">
        <f t="shared" si="296"/>
        <v>5586</v>
      </c>
    </row>
    <row r="1901" spans="29:43" x14ac:dyDescent="0.15">
      <c r="AC1901" s="30">
        <v>35</v>
      </c>
      <c r="AD1901" s="30">
        <v>35</v>
      </c>
      <c r="AE1901" s="30">
        <v>3</v>
      </c>
      <c r="AF1901" s="30">
        <v>4</v>
      </c>
      <c r="AG1901" s="30">
        <f t="shared" si="288"/>
        <v>58470</v>
      </c>
      <c r="AH1901" s="30">
        <f t="shared" si="289"/>
        <v>19490</v>
      </c>
      <c r="AI1901" s="30">
        <f t="shared" si="290"/>
        <v>9745</v>
      </c>
      <c r="AK1901" s="30">
        <f t="shared" si="291"/>
        <v>30.12945914844649</v>
      </c>
      <c r="AL1901" s="30">
        <f t="shared" si="292"/>
        <v>23.49136199276818</v>
      </c>
      <c r="AM1901" s="30">
        <f t="shared" si="293"/>
        <v>18</v>
      </c>
      <c r="AO1901" s="30">
        <f t="shared" si="294"/>
        <v>418920</v>
      </c>
      <c r="AP1901" s="30">
        <f t="shared" si="295"/>
        <v>12234</v>
      </c>
      <c r="AQ1901" s="30">
        <f t="shared" si="296"/>
        <v>5586</v>
      </c>
    </row>
    <row r="1902" spans="29:43" x14ac:dyDescent="0.15">
      <c r="AC1902" s="30">
        <v>35</v>
      </c>
      <c r="AD1902" s="30">
        <v>35</v>
      </c>
      <c r="AE1902" s="30">
        <v>3</v>
      </c>
      <c r="AF1902" s="30">
        <v>5</v>
      </c>
      <c r="AG1902" s="30">
        <f t="shared" si="288"/>
        <v>58560</v>
      </c>
      <c r="AH1902" s="30">
        <f t="shared" si="289"/>
        <v>19520</v>
      </c>
      <c r="AI1902" s="30">
        <f t="shared" si="290"/>
        <v>9760</v>
      </c>
      <c r="AK1902" s="30">
        <f t="shared" si="291"/>
        <v>30.064590210994691</v>
      </c>
      <c r="AL1902" s="30">
        <f t="shared" si="292"/>
        <v>23.670169765561845</v>
      </c>
      <c r="AM1902" s="30">
        <f t="shared" si="293"/>
        <v>18</v>
      </c>
      <c r="AO1902" s="30">
        <f t="shared" si="294"/>
        <v>418920</v>
      </c>
      <c r="AP1902" s="30">
        <f t="shared" si="295"/>
        <v>12234</v>
      </c>
      <c r="AQ1902" s="30">
        <f t="shared" si="296"/>
        <v>5586</v>
      </c>
    </row>
    <row r="1903" spans="29:43" x14ac:dyDescent="0.15">
      <c r="AC1903" s="30">
        <v>35</v>
      </c>
      <c r="AD1903" s="30">
        <v>35</v>
      </c>
      <c r="AE1903" s="30">
        <v>3</v>
      </c>
      <c r="AF1903" s="30">
        <v>6</v>
      </c>
      <c r="AG1903" s="30">
        <f t="shared" si="288"/>
        <v>58650</v>
      </c>
      <c r="AH1903" s="30">
        <f t="shared" si="289"/>
        <v>19550</v>
      </c>
      <c r="AI1903" s="30">
        <f t="shared" si="290"/>
        <v>9775</v>
      </c>
      <c r="AK1903" s="30">
        <f t="shared" si="291"/>
        <v>30</v>
      </c>
      <c r="AL1903" s="30">
        <f t="shared" si="292"/>
        <v>23.851159007726718</v>
      </c>
      <c r="AM1903" s="30">
        <f t="shared" si="293"/>
        <v>18</v>
      </c>
      <c r="AO1903" s="30">
        <f t="shared" si="294"/>
        <v>418920</v>
      </c>
      <c r="AP1903" s="30">
        <f t="shared" si="295"/>
        <v>12234</v>
      </c>
      <c r="AQ1903" s="30">
        <f t="shared" si="296"/>
        <v>5586</v>
      </c>
    </row>
    <row r="1904" spans="29:43" x14ac:dyDescent="0.15">
      <c r="AC1904" s="30">
        <v>35</v>
      </c>
      <c r="AD1904" s="30">
        <v>35</v>
      </c>
      <c r="AE1904" s="30">
        <v>3</v>
      </c>
      <c r="AF1904" s="30">
        <v>7</v>
      </c>
      <c r="AG1904" s="30">
        <f t="shared" si="288"/>
        <v>58740</v>
      </c>
      <c r="AH1904" s="30">
        <f t="shared" si="289"/>
        <v>19580</v>
      </c>
      <c r="AI1904" s="30">
        <f t="shared" si="290"/>
        <v>9790</v>
      </c>
      <c r="AK1904" s="30">
        <f t="shared" si="291"/>
        <v>29.935686722881236</v>
      </c>
      <c r="AL1904" s="30">
        <f t="shared" si="292"/>
        <v>24.034369885433716</v>
      </c>
      <c r="AM1904" s="30">
        <f t="shared" si="293"/>
        <v>18</v>
      </c>
      <c r="AO1904" s="30">
        <f t="shared" si="294"/>
        <v>418920</v>
      </c>
      <c r="AP1904" s="30">
        <f t="shared" si="295"/>
        <v>12234</v>
      </c>
      <c r="AQ1904" s="30">
        <f t="shared" si="296"/>
        <v>5586</v>
      </c>
    </row>
    <row r="1905" spans="29:43" x14ac:dyDescent="0.15">
      <c r="AC1905" s="30">
        <v>35</v>
      </c>
      <c r="AD1905" s="30">
        <v>35</v>
      </c>
      <c r="AE1905" s="30">
        <v>3</v>
      </c>
      <c r="AF1905" s="30">
        <v>8</v>
      </c>
      <c r="AG1905" s="30">
        <f t="shared" si="288"/>
        <v>58830</v>
      </c>
      <c r="AH1905" s="30">
        <f t="shared" si="289"/>
        <v>19610</v>
      </c>
      <c r="AI1905" s="30">
        <f t="shared" si="290"/>
        <v>9805</v>
      </c>
      <c r="AK1905" s="30">
        <f t="shared" si="291"/>
        <v>29.871648602395894</v>
      </c>
      <c r="AL1905" s="30">
        <f t="shared" si="292"/>
        <v>24.219843557019349</v>
      </c>
      <c r="AM1905" s="30">
        <f t="shared" si="293"/>
        <v>18</v>
      </c>
      <c r="AO1905" s="30">
        <f t="shared" si="294"/>
        <v>418920</v>
      </c>
      <c r="AP1905" s="30">
        <f t="shared" si="295"/>
        <v>12234</v>
      </c>
      <c r="AQ1905" s="30">
        <f t="shared" si="296"/>
        <v>5586</v>
      </c>
    </row>
    <row r="1906" spans="29:43" x14ac:dyDescent="0.15">
      <c r="AC1906" s="30">
        <v>35</v>
      </c>
      <c r="AD1906" s="30">
        <v>35</v>
      </c>
      <c r="AE1906" s="30">
        <v>3</v>
      </c>
      <c r="AF1906" s="30">
        <v>9</v>
      </c>
      <c r="AG1906" s="30">
        <f t="shared" si="288"/>
        <v>58920</v>
      </c>
      <c r="AH1906" s="30">
        <f t="shared" si="289"/>
        <v>19640</v>
      </c>
      <c r="AI1906" s="30">
        <f t="shared" si="290"/>
        <v>9820</v>
      </c>
      <c r="AK1906" s="30">
        <f t="shared" si="291"/>
        <v>29.807883876476449</v>
      </c>
      <c r="AL1906" s="30">
        <f t="shared" si="292"/>
        <v>24.407622203811101</v>
      </c>
      <c r="AM1906" s="30">
        <f t="shared" si="293"/>
        <v>18</v>
      </c>
      <c r="AO1906" s="30">
        <f t="shared" si="294"/>
        <v>418920</v>
      </c>
      <c r="AP1906" s="30">
        <f t="shared" si="295"/>
        <v>12234</v>
      </c>
      <c r="AQ1906" s="30">
        <f t="shared" si="296"/>
        <v>5586</v>
      </c>
    </row>
    <row r="1907" spans="29:43" x14ac:dyDescent="0.15">
      <c r="AC1907" s="30">
        <v>35</v>
      </c>
      <c r="AD1907" s="30">
        <v>35</v>
      </c>
      <c r="AE1907" s="30">
        <v>3</v>
      </c>
      <c r="AF1907" s="30">
        <v>10</v>
      </c>
      <c r="AG1907" s="30">
        <f t="shared" si="288"/>
        <v>59010</v>
      </c>
      <c r="AH1907" s="30">
        <f t="shared" si="289"/>
        <v>19670</v>
      </c>
      <c r="AI1907" s="30">
        <f t="shared" si="290"/>
        <v>9835</v>
      </c>
      <c r="AK1907" s="30">
        <f t="shared" si="291"/>
        <v>29.744390798068732</v>
      </c>
      <c r="AL1907" s="30">
        <f t="shared" si="292"/>
        <v>24.597749062109212</v>
      </c>
      <c r="AM1907" s="30">
        <f t="shared" si="293"/>
        <v>18</v>
      </c>
      <c r="AO1907" s="30">
        <f t="shared" si="294"/>
        <v>418920</v>
      </c>
      <c r="AP1907" s="30">
        <f t="shared" si="295"/>
        <v>12234</v>
      </c>
      <c r="AQ1907" s="30">
        <f t="shared" si="296"/>
        <v>5586</v>
      </c>
    </row>
    <row r="1908" spans="29:43" x14ac:dyDescent="0.15">
      <c r="AC1908" s="30">
        <v>35</v>
      </c>
      <c r="AD1908" s="30">
        <v>35</v>
      </c>
      <c r="AE1908" s="30">
        <v>4</v>
      </c>
      <c r="AF1908" s="30">
        <v>0</v>
      </c>
      <c r="AG1908" s="30">
        <f t="shared" si="288"/>
        <v>72690</v>
      </c>
      <c r="AH1908" s="30">
        <f t="shared" si="289"/>
        <v>24230</v>
      </c>
      <c r="AI1908" s="30">
        <f t="shared" si="290"/>
        <v>12115</v>
      </c>
      <c r="AK1908" s="30">
        <f t="shared" si="291"/>
        <v>22.469427161553316</v>
      </c>
      <c r="AL1908" s="30">
        <f t="shared" si="292"/>
        <v>610.84033613445376</v>
      </c>
      <c r="AM1908" s="30">
        <f t="shared" si="293"/>
        <v>18</v>
      </c>
      <c r="AO1908" s="30">
        <f t="shared" si="294"/>
        <v>418920</v>
      </c>
      <c r="AP1908" s="30">
        <f t="shared" si="295"/>
        <v>12234</v>
      </c>
      <c r="AQ1908" s="30">
        <f t="shared" si="296"/>
        <v>5586</v>
      </c>
    </row>
    <row r="1909" spans="29:43" x14ac:dyDescent="0.15">
      <c r="AC1909" s="30">
        <v>35</v>
      </c>
      <c r="AD1909" s="30">
        <v>35</v>
      </c>
      <c r="AE1909" s="30">
        <v>4</v>
      </c>
      <c r="AF1909" s="30">
        <v>1</v>
      </c>
      <c r="AG1909" s="30">
        <f t="shared" si="288"/>
        <v>72810</v>
      </c>
      <c r="AH1909" s="30">
        <f t="shared" si="289"/>
        <v>24270</v>
      </c>
      <c r="AI1909" s="30">
        <f t="shared" si="290"/>
        <v>12135</v>
      </c>
      <c r="AK1909" s="30">
        <f t="shared" si="291"/>
        <v>22.421323057161207</v>
      </c>
      <c r="AL1909" s="30">
        <f t="shared" si="292"/>
        <v>735.4545454545455</v>
      </c>
      <c r="AM1909" s="30">
        <f t="shared" si="293"/>
        <v>18</v>
      </c>
      <c r="AO1909" s="30">
        <f t="shared" si="294"/>
        <v>418920</v>
      </c>
      <c r="AP1909" s="30">
        <f t="shared" si="295"/>
        <v>12234</v>
      </c>
      <c r="AQ1909" s="30">
        <f t="shared" si="296"/>
        <v>5586</v>
      </c>
    </row>
    <row r="1910" spans="29:43" x14ac:dyDescent="0.15">
      <c r="AC1910" s="30">
        <v>35</v>
      </c>
      <c r="AD1910" s="30">
        <v>35</v>
      </c>
      <c r="AE1910" s="30">
        <v>4</v>
      </c>
      <c r="AF1910" s="30">
        <v>2</v>
      </c>
      <c r="AG1910" s="30">
        <f t="shared" si="288"/>
        <v>72930</v>
      </c>
      <c r="AH1910" s="30">
        <f t="shared" si="289"/>
        <v>24310</v>
      </c>
      <c r="AI1910" s="30">
        <f t="shared" si="290"/>
        <v>12155</v>
      </c>
      <c r="AK1910" s="30">
        <f t="shared" si="291"/>
        <v>22.373424481948302</v>
      </c>
      <c r="AL1910" s="30">
        <f t="shared" si="292"/>
        <v>923.16455696202536</v>
      </c>
      <c r="AM1910" s="30">
        <f t="shared" si="293"/>
        <v>18</v>
      </c>
      <c r="AO1910" s="30">
        <f t="shared" si="294"/>
        <v>418920</v>
      </c>
      <c r="AP1910" s="30">
        <f t="shared" si="295"/>
        <v>12234</v>
      </c>
      <c r="AQ1910" s="30">
        <f t="shared" si="296"/>
        <v>5586</v>
      </c>
    </row>
    <row r="1911" spans="29:43" x14ac:dyDescent="0.15">
      <c r="AC1911" s="30">
        <v>35</v>
      </c>
      <c r="AD1911" s="30">
        <v>35</v>
      </c>
      <c r="AE1911" s="30">
        <v>4</v>
      </c>
      <c r="AF1911" s="30">
        <v>3</v>
      </c>
      <c r="AG1911" s="30">
        <f t="shared" si="288"/>
        <v>73050</v>
      </c>
      <c r="AH1911" s="30">
        <f t="shared" si="289"/>
        <v>24350</v>
      </c>
      <c r="AI1911" s="30">
        <f t="shared" si="290"/>
        <v>12175</v>
      </c>
      <c r="AK1911" s="30">
        <f t="shared" si="291"/>
        <v>22.325730121509274</v>
      </c>
      <c r="AL1911" s="30">
        <f t="shared" si="292"/>
        <v>1238.1355932203389</v>
      </c>
      <c r="AM1911" s="30">
        <f t="shared" si="293"/>
        <v>18</v>
      </c>
      <c r="AO1911" s="30">
        <f t="shared" si="294"/>
        <v>418920</v>
      </c>
      <c r="AP1911" s="30">
        <f t="shared" si="295"/>
        <v>12234</v>
      </c>
      <c r="AQ1911" s="30">
        <f t="shared" si="296"/>
        <v>5586</v>
      </c>
    </row>
    <row r="1912" spans="29:43" x14ac:dyDescent="0.15">
      <c r="AC1912" s="30">
        <v>35</v>
      </c>
      <c r="AD1912" s="30">
        <v>35</v>
      </c>
      <c r="AE1912" s="30">
        <v>4</v>
      </c>
      <c r="AF1912" s="30">
        <v>4</v>
      </c>
      <c r="AG1912" s="30">
        <f t="shared" si="288"/>
        <v>73170</v>
      </c>
      <c r="AH1912" s="30">
        <f t="shared" si="289"/>
        <v>24390</v>
      </c>
      <c r="AI1912" s="30">
        <f t="shared" si="290"/>
        <v>12195</v>
      </c>
      <c r="AK1912" s="30">
        <f t="shared" si="291"/>
        <v>22.278238672622845</v>
      </c>
      <c r="AL1912" s="30">
        <f t="shared" si="292"/>
        <v>1876.1538461538462</v>
      </c>
      <c r="AM1912" s="30">
        <f t="shared" si="293"/>
        <v>18</v>
      </c>
      <c r="AO1912" s="30">
        <f t="shared" si="294"/>
        <v>418920</v>
      </c>
      <c r="AP1912" s="30">
        <f t="shared" si="295"/>
        <v>12234</v>
      </c>
      <c r="AQ1912" s="30">
        <f t="shared" si="296"/>
        <v>5586</v>
      </c>
    </row>
    <row r="1913" spans="29:43" x14ac:dyDescent="0.15">
      <c r="AC1913" s="30">
        <v>35</v>
      </c>
      <c r="AD1913" s="30">
        <v>35</v>
      </c>
      <c r="AE1913" s="30">
        <v>4</v>
      </c>
      <c r="AF1913" s="30">
        <v>5</v>
      </c>
      <c r="AG1913" s="30">
        <f t="shared" si="288"/>
        <v>73290</v>
      </c>
      <c r="AH1913" s="30">
        <f t="shared" si="289"/>
        <v>24430</v>
      </c>
      <c r="AI1913" s="30">
        <f t="shared" si="290"/>
        <v>12215</v>
      </c>
      <c r="AK1913" s="30">
        <f t="shared" si="291"/>
        <v>22.230948843133092</v>
      </c>
      <c r="AL1913" s="30">
        <f t="shared" si="292"/>
        <v>3857.3684210526317</v>
      </c>
      <c r="AM1913" s="30">
        <f t="shared" si="293"/>
        <v>18</v>
      </c>
      <c r="AO1913" s="30">
        <f t="shared" si="294"/>
        <v>418920</v>
      </c>
      <c r="AP1913" s="30">
        <f t="shared" si="295"/>
        <v>12234</v>
      </c>
      <c r="AQ1913" s="30">
        <f t="shared" si="296"/>
        <v>5586</v>
      </c>
    </row>
    <row r="1914" spans="29:43" x14ac:dyDescent="0.15">
      <c r="AC1914" s="30">
        <v>35</v>
      </c>
      <c r="AD1914" s="30">
        <v>35</v>
      </c>
      <c r="AE1914" s="30">
        <v>4</v>
      </c>
      <c r="AF1914" s="30">
        <v>6</v>
      </c>
      <c r="AG1914" s="30">
        <f t="shared" si="288"/>
        <v>73410</v>
      </c>
      <c r="AH1914" s="30">
        <f t="shared" si="289"/>
        <v>24470</v>
      </c>
      <c r="AI1914" s="30">
        <f t="shared" si="290"/>
        <v>12235</v>
      </c>
      <c r="AK1914" s="30">
        <f t="shared" si="291"/>
        <v>22.18385935183224</v>
      </c>
      <c r="AL1914" s="30">
        <f t="shared" si="292"/>
        <v>-73410</v>
      </c>
      <c r="AM1914" s="30">
        <f t="shared" si="293"/>
        <v>18</v>
      </c>
      <c r="AO1914" s="30">
        <f t="shared" si="294"/>
        <v>418920</v>
      </c>
      <c r="AP1914" s="30">
        <f t="shared" si="295"/>
        <v>12234</v>
      </c>
      <c r="AQ1914" s="30">
        <f t="shared" si="296"/>
        <v>5586</v>
      </c>
    </row>
    <row r="1915" spans="29:43" x14ac:dyDescent="0.15">
      <c r="AC1915" s="30">
        <v>35</v>
      </c>
      <c r="AD1915" s="30">
        <v>35</v>
      </c>
      <c r="AE1915" s="30">
        <v>4</v>
      </c>
      <c r="AF1915" s="30">
        <v>7</v>
      </c>
      <c r="AG1915" s="30">
        <f t="shared" si="288"/>
        <v>73530</v>
      </c>
      <c r="AH1915" s="30">
        <f t="shared" si="289"/>
        <v>24510</v>
      </c>
      <c r="AI1915" s="30">
        <f t="shared" si="290"/>
        <v>12255</v>
      </c>
      <c r="AK1915" s="30">
        <f t="shared" si="291"/>
        <v>22.13696892834496</v>
      </c>
      <c r="AL1915" s="30">
        <f t="shared" si="292"/>
        <v>-3501.4285714285716</v>
      </c>
      <c r="AM1915" s="30">
        <f t="shared" si="293"/>
        <v>18</v>
      </c>
      <c r="AO1915" s="30">
        <f t="shared" si="294"/>
        <v>418920</v>
      </c>
      <c r="AP1915" s="30">
        <f t="shared" si="295"/>
        <v>12234</v>
      </c>
      <c r="AQ1915" s="30">
        <f t="shared" si="296"/>
        <v>5586</v>
      </c>
    </row>
    <row r="1916" spans="29:43" x14ac:dyDescent="0.15">
      <c r="AC1916" s="30">
        <v>35</v>
      </c>
      <c r="AD1916" s="30">
        <v>35</v>
      </c>
      <c r="AE1916" s="30">
        <v>4</v>
      </c>
      <c r="AF1916" s="30">
        <v>8</v>
      </c>
      <c r="AG1916" s="30">
        <f t="shared" si="288"/>
        <v>73650</v>
      </c>
      <c r="AH1916" s="30">
        <f t="shared" si="289"/>
        <v>24550</v>
      </c>
      <c r="AI1916" s="30">
        <f t="shared" si="290"/>
        <v>12275</v>
      </c>
      <c r="AK1916" s="30">
        <f t="shared" si="291"/>
        <v>22.090276313014133</v>
      </c>
      <c r="AL1916" s="30">
        <f t="shared" si="292"/>
        <v>-1796.3414634146341</v>
      </c>
      <c r="AM1916" s="30">
        <f t="shared" si="293"/>
        <v>18</v>
      </c>
      <c r="AO1916" s="30">
        <f t="shared" si="294"/>
        <v>418920</v>
      </c>
      <c r="AP1916" s="30">
        <f t="shared" si="295"/>
        <v>12234</v>
      </c>
      <c r="AQ1916" s="30">
        <f t="shared" si="296"/>
        <v>5586</v>
      </c>
    </row>
    <row r="1917" spans="29:43" x14ac:dyDescent="0.15">
      <c r="AC1917" s="30">
        <v>35</v>
      </c>
      <c r="AD1917" s="30">
        <v>35</v>
      </c>
      <c r="AE1917" s="30">
        <v>4</v>
      </c>
      <c r="AF1917" s="30">
        <v>9</v>
      </c>
      <c r="AG1917" s="30">
        <f t="shared" si="288"/>
        <v>73770</v>
      </c>
      <c r="AH1917" s="30">
        <f t="shared" si="289"/>
        <v>24590</v>
      </c>
      <c r="AI1917" s="30">
        <f t="shared" si="290"/>
        <v>12295</v>
      </c>
      <c r="AK1917" s="30">
        <f t="shared" si="291"/>
        <v>22.043780256788043</v>
      </c>
      <c r="AL1917" s="30">
        <f t="shared" si="292"/>
        <v>-1209.344262295082</v>
      </c>
      <c r="AM1917" s="30">
        <f t="shared" si="293"/>
        <v>18</v>
      </c>
      <c r="AO1917" s="30">
        <f t="shared" si="294"/>
        <v>418920</v>
      </c>
      <c r="AP1917" s="30">
        <f t="shared" si="295"/>
        <v>12234</v>
      </c>
      <c r="AQ1917" s="30">
        <f t="shared" si="296"/>
        <v>5586</v>
      </c>
    </row>
    <row r="1918" spans="29:43" x14ac:dyDescent="0.15">
      <c r="AC1918" s="30">
        <v>35</v>
      </c>
      <c r="AD1918" s="30">
        <v>35</v>
      </c>
      <c r="AE1918" s="30">
        <v>4</v>
      </c>
      <c r="AF1918" s="30">
        <v>10</v>
      </c>
      <c r="AG1918" s="30">
        <f t="shared" si="288"/>
        <v>73890</v>
      </c>
      <c r="AH1918" s="30">
        <f t="shared" si="289"/>
        <v>24630</v>
      </c>
      <c r="AI1918" s="30">
        <f t="shared" si="290"/>
        <v>12315</v>
      </c>
      <c r="AK1918" s="30">
        <f t="shared" si="291"/>
        <v>21.99747952110901</v>
      </c>
      <c r="AL1918" s="30">
        <f t="shared" si="292"/>
        <v>-912.22222222222217</v>
      </c>
      <c r="AM1918" s="30">
        <f t="shared" si="293"/>
        <v>18</v>
      </c>
      <c r="AO1918" s="30">
        <f t="shared" si="294"/>
        <v>418920</v>
      </c>
      <c r="AP1918" s="30">
        <f t="shared" si="295"/>
        <v>12234</v>
      </c>
      <c r="AQ1918" s="30">
        <f t="shared" si="296"/>
        <v>5586</v>
      </c>
    </row>
    <row r="1919" spans="29:43" x14ac:dyDescent="0.15">
      <c r="AC1919" s="30">
        <v>35</v>
      </c>
      <c r="AD1919" s="30">
        <v>35</v>
      </c>
      <c r="AE1919" s="30">
        <v>5</v>
      </c>
      <c r="AF1919" s="30">
        <v>0</v>
      </c>
      <c r="AG1919" s="30">
        <f t="shared" si="288"/>
        <v>87270</v>
      </c>
      <c r="AH1919" s="30">
        <f t="shared" si="289"/>
        <v>29090</v>
      </c>
      <c r="AI1919" s="30">
        <f t="shared" si="290"/>
        <v>14545</v>
      </c>
      <c r="AK1919" s="30">
        <f t="shared" si="291"/>
        <v>17.823349217154526</v>
      </c>
      <c r="AL1919" s="30">
        <f t="shared" si="292"/>
        <v>-37.762873215058413</v>
      </c>
      <c r="AM1919" s="30">
        <f t="shared" si="293"/>
        <v>18</v>
      </c>
      <c r="AO1919" s="30">
        <f t="shared" si="294"/>
        <v>418920</v>
      </c>
      <c r="AP1919" s="30">
        <f t="shared" si="295"/>
        <v>12234</v>
      </c>
      <c r="AQ1919" s="30">
        <f t="shared" si="296"/>
        <v>5586</v>
      </c>
    </row>
    <row r="1920" spans="29:43" x14ac:dyDescent="0.15">
      <c r="AC1920" s="30">
        <v>35</v>
      </c>
      <c r="AD1920" s="30">
        <v>35</v>
      </c>
      <c r="AE1920" s="30">
        <v>5</v>
      </c>
      <c r="AF1920" s="30">
        <v>1</v>
      </c>
      <c r="AG1920" s="30">
        <f t="shared" si="288"/>
        <v>87420</v>
      </c>
      <c r="AH1920" s="30">
        <f t="shared" si="289"/>
        <v>29140</v>
      </c>
      <c r="AI1920" s="30">
        <f t="shared" si="290"/>
        <v>14570</v>
      </c>
      <c r="AK1920" s="30">
        <f t="shared" si="291"/>
        <v>17.785514137726075</v>
      </c>
      <c r="AL1920" s="30">
        <f t="shared" si="292"/>
        <v>-37.422945205479451</v>
      </c>
      <c r="AM1920" s="30">
        <f t="shared" si="293"/>
        <v>18</v>
      </c>
      <c r="AO1920" s="30">
        <f t="shared" si="294"/>
        <v>418920</v>
      </c>
      <c r="AP1920" s="30">
        <f t="shared" si="295"/>
        <v>12234</v>
      </c>
      <c r="AQ1920" s="30">
        <f t="shared" si="296"/>
        <v>5586</v>
      </c>
    </row>
    <row r="1921" spans="29:43" x14ac:dyDescent="0.15">
      <c r="AC1921" s="30">
        <v>35</v>
      </c>
      <c r="AD1921" s="30">
        <v>35</v>
      </c>
      <c r="AE1921" s="30">
        <v>5</v>
      </c>
      <c r="AF1921" s="30">
        <v>2</v>
      </c>
      <c r="AG1921" s="30">
        <f t="shared" si="288"/>
        <v>87570</v>
      </c>
      <c r="AH1921" s="30">
        <f t="shared" si="289"/>
        <v>29190</v>
      </c>
      <c r="AI1921" s="30">
        <f t="shared" si="290"/>
        <v>14595</v>
      </c>
      <c r="AK1921" s="30">
        <f t="shared" si="291"/>
        <v>17.747839349262836</v>
      </c>
      <c r="AL1921" s="30">
        <f t="shared" si="292"/>
        <v>-37.090216010165186</v>
      </c>
      <c r="AM1921" s="30">
        <f t="shared" si="293"/>
        <v>18</v>
      </c>
      <c r="AO1921" s="30">
        <f t="shared" si="294"/>
        <v>418920</v>
      </c>
      <c r="AP1921" s="30">
        <f t="shared" si="295"/>
        <v>12234</v>
      </c>
      <c r="AQ1921" s="30">
        <f t="shared" si="296"/>
        <v>5586</v>
      </c>
    </row>
    <row r="1922" spans="29:43" x14ac:dyDescent="0.15">
      <c r="AC1922" s="30">
        <v>35</v>
      </c>
      <c r="AD1922" s="30">
        <v>35</v>
      </c>
      <c r="AE1922" s="30">
        <v>5</v>
      </c>
      <c r="AF1922" s="30">
        <v>3</v>
      </c>
      <c r="AG1922" s="30">
        <f t="shared" si="288"/>
        <v>87720</v>
      </c>
      <c r="AH1922" s="30">
        <f t="shared" si="289"/>
        <v>29240</v>
      </c>
      <c r="AI1922" s="30">
        <f t="shared" si="290"/>
        <v>14620</v>
      </c>
      <c r="AK1922" s="30">
        <f t="shared" si="291"/>
        <v>17.71032383529213</v>
      </c>
      <c r="AL1922" s="30">
        <f t="shared" si="292"/>
        <v>-36.764459346186086</v>
      </c>
      <c r="AM1922" s="30">
        <f t="shared" si="293"/>
        <v>18</v>
      </c>
      <c r="AO1922" s="30">
        <f t="shared" si="294"/>
        <v>418920</v>
      </c>
      <c r="AP1922" s="30">
        <f t="shared" si="295"/>
        <v>12234</v>
      </c>
      <c r="AQ1922" s="30">
        <f t="shared" si="296"/>
        <v>5586</v>
      </c>
    </row>
    <row r="1923" spans="29:43" x14ac:dyDescent="0.15">
      <c r="AC1923" s="30">
        <v>35</v>
      </c>
      <c r="AD1923" s="30">
        <v>35</v>
      </c>
      <c r="AE1923" s="30">
        <v>5</v>
      </c>
      <c r="AF1923" s="30">
        <v>4</v>
      </c>
      <c r="AG1923" s="30">
        <f t="shared" si="288"/>
        <v>87870</v>
      </c>
      <c r="AH1923" s="30">
        <f t="shared" si="289"/>
        <v>29290</v>
      </c>
      <c r="AI1923" s="30">
        <f t="shared" si="290"/>
        <v>14645</v>
      </c>
      <c r="AK1923" s="30">
        <f t="shared" si="291"/>
        <v>17.672966587917649</v>
      </c>
      <c r="AL1923" s="30">
        <f t="shared" si="292"/>
        <v>-36.445458316051429</v>
      </c>
      <c r="AM1923" s="30">
        <f t="shared" si="293"/>
        <v>18</v>
      </c>
      <c r="AO1923" s="30">
        <f t="shared" si="294"/>
        <v>418920</v>
      </c>
      <c r="AP1923" s="30">
        <f t="shared" si="295"/>
        <v>12234</v>
      </c>
      <c r="AQ1923" s="30">
        <f t="shared" si="296"/>
        <v>5586</v>
      </c>
    </row>
    <row r="1924" spans="29:43" x14ac:dyDescent="0.15">
      <c r="AC1924" s="30">
        <v>35</v>
      </c>
      <c r="AD1924" s="30">
        <v>35</v>
      </c>
      <c r="AE1924" s="30">
        <v>5</v>
      </c>
      <c r="AF1924" s="30">
        <v>5</v>
      </c>
      <c r="AG1924" s="30">
        <f t="shared" si="288"/>
        <v>88020</v>
      </c>
      <c r="AH1924" s="30">
        <f t="shared" si="289"/>
        <v>29340</v>
      </c>
      <c r="AI1924" s="30">
        <f t="shared" si="290"/>
        <v>14670</v>
      </c>
      <c r="AK1924" s="30">
        <f t="shared" si="291"/>
        <v>17.635766607729224</v>
      </c>
      <c r="AL1924" s="30">
        <f t="shared" si="292"/>
        <v>-36.133004926108377</v>
      </c>
      <c r="AM1924" s="30">
        <f t="shared" si="293"/>
        <v>18</v>
      </c>
      <c r="AO1924" s="30">
        <f t="shared" si="294"/>
        <v>418920</v>
      </c>
      <c r="AP1924" s="30">
        <f t="shared" si="295"/>
        <v>12234</v>
      </c>
      <c r="AQ1924" s="30">
        <f t="shared" si="296"/>
        <v>5586</v>
      </c>
    </row>
    <row r="1925" spans="29:43" x14ac:dyDescent="0.15">
      <c r="AC1925" s="30">
        <v>35</v>
      </c>
      <c r="AD1925" s="30">
        <v>35</v>
      </c>
      <c r="AE1925" s="30">
        <v>5</v>
      </c>
      <c r="AF1925" s="30">
        <v>6</v>
      </c>
      <c r="AG1925" s="30">
        <f t="shared" si="288"/>
        <v>88170</v>
      </c>
      <c r="AH1925" s="30">
        <f t="shared" si="289"/>
        <v>29390</v>
      </c>
      <c r="AI1925" s="30">
        <f t="shared" si="290"/>
        <v>14695</v>
      </c>
      <c r="AK1925" s="30">
        <f t="shared" si="291"/>
        <v>17.598722903713661</v>
      </c>
      <c r="AL1925" s="30">
        <f t="shared" si="292"/>
        <v>-35.826899634295003</v>
      </c>
      <c r="AM1925" s="30">
        <f t="shared" si="293"/>
        <v>18</v>
      </c>
      <c r="AO1925" s="30">
        <f t="shared" si="294"/>
        <v>418920</v>
      </c>
      <c r="AP1925" s="30">
        <f t="shared" si="295"/>
        <v>12234</v>
      </c>
      <c r="AQ1925" s="30">
        <f t="shared" si="296"/>
        <v>5586</v>
      </c>
    </row>
    <row r="1926" spans="29:43" x14ac:dyDescent="0.15">
      <c r="AC1926" s="30">
        <v>35</v>
      </c>
      <c r="AD1926" s="30">
        <v>35</v>
      </c>
      <c r="AE1926" s="30">
        <v>5</v>
      </c>
      <c r="AF1926" s="30">
        <v>7</v>
      </c>
      <c r="AG1926" s="30">
        <f t="shared" ref="AG1926:AG1989" si="297">1020+180*AC1926+7050+AE1926*(AD1926*420-120)+AE1926*AF1926*30</f>
        <v>88320</v>
      </c>
      <c r="AH1926" s="30">
        <f t="shared" ref="AH1926:AH1989" si="298">340+60*AC1926+2350+AE1926*(AD1926*140-40)+AE1926*AF1926*10</f>
        <v>29440</v>
      </c>
      <c r="AI1926" s="30">
        <f t="shared" ref="AI1926:AI1989" si="299">170+30*AC1926+1175+AE1926*(AD1926*70-20)+AE1926*AF1926*5</f>
        <v>14720</v>
      </c>
      <c r="AK1926" s="30">
        <f t="shared" ref="AK1926:AK1989" si="300">VLOOKUP(IF(MOD(AC1926,2)=0,AC1926/2,(AC1926+1)/2),B:F,5,FALSE)/(AH1926-VLOOKUP(IF(MOD(AC1926,2)=0,AC1926/2,(AC1926+1)/2),B:F,4,FALSE))</f>
        <v>17.561834493166764</v>
      </c>
      <c r="AL1926" s="30">
        <f t="shared" ref="AL1926:AL1989" si="301">AG1926/(VLOOKUP(IF(MOD(AC1926,2)=0,AC1926/2,(AC1926+1)/2),B:F,3,FALSE)-AI1926)</f>
        <v>-35.526950925181012</v>
      </c>
      <c r="AM1926" s="30">
        <f t="shared" ref="AM1926:AM1989" si="302">IF(MOD(AC1926,2)=0,AC1926/2,(AC1926+1)/2)</f>
        <v>18</v>
      </c>
      <c r="AO1926" s="30">
        <f t="shared" ref="AO1926:AO1989" si="303">VLOOKUP(IF(MOD(AC1926,2)=0,AC1926/2,(AC1926+1)/2),B:F,5,FALSE)</f>
        <v>418920</v>
      </c>
      <c r="AP1926" s="30">
        <f t="shared" ref="AP1926:AP1989" si="304">VLOOKUP(IF(MOD(AC1926,2)=0,AC1926/2,(AC1926+1)/2),B:E,3,FALSE)</f>
        <v>12234</v>
      </c>
      <c r="AQ1926" s="30">
        <f t="shared" ref="AQ1926:AQ1989" si="305">VLOOKUP(IF(MOD(AC1926,2)=0,AC1926/2,(AC1926+1)/2),B:F,4,FALSE)</f>
        <v>5586</v>
      </c>
    </row>
    <row r="1927" spans="29:43" x14ac:dyDescent="0.15">
      <c r="AC1927" s="30">
        <v>35</v>
      </c>
      <c r="AD1927" s="30">
        <v>35</v>
      </c>
      <c r="AE1927" s="30">
        <v>5</v>
      </c>
      <c r="AF1927" s="30">
        <v>8</v>
      </c>
      <c r="AG1927" s="30">
        <f t="shared" si="297"/>
        <v>88470</v>
      </c>
      <c r="AH1927" s="30">
        <f t="shared" si="298"/>
        <v>29490</v>
      </c>
      <c r="AI1927" s="30">
        <f t="shared" si="299"/>
        <v>14745</v>
      </c>
      <c r="AK1927" s="30">
        <f t="shared" si="300"/>
        <v>17.525100401606426</v>
      </c>
      <c r="AL1927" s="30">
        <f t="shared" si="301"/>
        <v>-35.232974910394262</v>
      </c>
      <c r="AM1927" s="30">
        <f t="shared" si="302"/>
        <v>18</v>
      </c>
      <c r="AO1927" s="30">
        <f t="shared" si="303"/>
        <v>418920</v>
      </c>
      <c r="AP1927" s="30">
        <f t="shared" si="304"/>
        <v>12234</v>
      </c>
      <c r="AQ1927" s="30">
        <f t="shared" si="305"/>
        <v>5586</v>
      </c>
    </row>
    <row r="1928" spans="29:43" x14ac:dyDescent="0.15">
      <c r="AC1928" s="30">
        <v>35</v>
      </c>
      <c r="AD1928" s="30">
        <v>35</v>
      </c>
      <c r="AE1928" s="30">
        <v>5</v>
      </c>
      <c r="AF1928" s="30">
        <v>9</v>
      </c>
      <c r="AG1928" s="30">
        <f t="shared" si="297"/>
        <v>88620</v>
      </c>
      <c r="AH1928" s="30">
        <f t="shared" si="298"/>
        <v>29540</v>
      </c>
      <c r="AI1928" s="30">
        <f t="shared" si="299"/>
        <v>14770</v>
      </c>
      <c r="AK1928" s="30">
        <f t="shared" si="300"/>
        <v>17.488519662686816</v>
      </c>
      <c r="AL1928" s="30">
        <f t="shared" si="301"/>
        <v>-34.944794952681391</v>
      </c>
      <c r="AM1928" s="30">
        <f t="shared" si="302"/>
        <v>18</v>
      </c>
      <c r="AO1928" s="30">
        <f t="shared" si="303"/>
        <v>418920</v>
      </c>
      <c r="AP1928" s="30">
        <f t="shared" si="304"/>
        <v>12234</v>
      </c>
      <c r="AQ1928" s="30">
        <f t="shared" si="305"/>
        <v>5586</v>
      </c>
    </row>
    <row r="1929" spans="29:43" x14ac:dyDescent="0.15">
      <c r="AC1929" s="30">
        <v>35</v>
      </c>
      <c r="AD1929" s="30">
        <v>35</v>
      </c>
      <c r="AE1929" s="30">
        <v>5</v>
      </c>
      <c r="AF1929" s="30">
        <v>10</v>
      </c>
      <c r="AG1929" s="30">
        <f t="shared" si="297"/>
        <v>88770</v>
      </c>
      <c r="AH1929" s="30">
        <f t="shared" si="298"/>
        <v>29590</v>
      </c>
      <c r="AI1929" s="30">
        <f t="shared" si="299"/>
        <v>14795</v>
      </c>
      <c r="AK1929" s="30">
        <f t="shared" si="300"/>
        <v>17.452091318113649</v>
      </c>
      <c r="AL1929" s="30">
        <f t="shared" si="301"/>
        <v>-34.662241311987508</v>
      </c>
      <c r="AM1929" s="30">
        <f t="shared" si="302"/>
        <v>18</v>
      </c>
      <c r="AO1929" s="30">
        <f t="shared" si="303"/>
        <v>418920</v>
      </c>
      <c r="AP1929" s="30">
        <f t="shared" si="304"/>
        <v>12234</v>
      </c>
      <c r="AQ1929" s="30">
        <f t="shared" si="305"/>
        <v>5586</v>
      </c>
    </row>
    <row r="1930" spans="29:43" x14ac:dyDescent="0.15">
      <c r="AC1930" s="30">
        <v>36</v>
      </c>
      <c r="AD1930" s="30">
        <v>36</v>
      </c>
      <c r="AE1930" s="30">
        <v>1</v>
      </c>
      <c r="AF1930" s="30">
        <v>0</v>
      </c>
      <c r="AG1930" s="30">
        <f t="shared" si="297"/>
        <v>29550</v>
      </c>
      <c r="AH1930" s="30">
        <f t="shared" si="298"/>
        <v>9850</v>
      </c>
      <c r="AI1930" s="30">
        <f t="shared" si="299"/>
        <v>4925</v>
      </c>
      <c r="AK1930" s="30">
        <f t="shared" si="300"/>
        <v>98.245778611632275</v>
      </c>
      <c r="AL1930" s="30">
        <f t="shared" si="301"/>
        <v>4.0429607333424542</v>
      </c>
      <c r="AM1930" s="30">
        <f t="shared" si="302"/>
        <v>18</v>
      </c>
      <c r="AO1930" s="30">
        <f t="shared" si="303"/>
        <v>418920</v>
      </c>
      <c r="AP1930" s="30">
        <f t="shared" si="304"/>
        <v>12234</v>
      </c>
      <c r="AQ1930" s="30">
        <f t="shared" si="305"/>
        <v>5586</v>
      </c>
    </row>
    <row r="1931" spans="29:43" x14ac:dyDescent="0.15">
      <c r="AC1931" s="30">
        <v>36</v>
      </c>
      <c r="AD1931" s="30">
        <v>36</v>
      </c>
      <c r="AE1931" s="30">
        <v>1</v>
      </c>
      <c r="AF1931" s="30">
        <v>1</v>
      </c>
      <c r="AG1931" s="30">
        <f t="shared" si="297"/>
        <v>29580</v>
      </c>
      <c r="AH1931" s="30">
        <f t="shared" si="298"/>
        <v>9860</v>
      </c>
      <c r="AI1931" s="30">
        <f t="shared" si="299"/>
        <v>4930</v>
      </c>
      <c r="AK1931" s="30">
        <f t="shared" si="300"/>
        <v>98.015910154422087</v>
      </c>
      <c r="AL1931" s="30">
        <f t="shared" si="301"/>
        <v>4.0498357064622121</v>
      </c>
      <c r="AM1931" s="30">
        <f t="shared" si="302"/>
        <v>18</v>
      </c>
      <c r="AO1931" s="30">
        <f t="shared" si="303"/>
        <v>418920</v>
      </c>
      <c r="AP1931" s="30">
        <f t="shared" si="304"/>
        <v>12234</v>
      </c>
      <c r="AQ1931" s="30">
        <f t="shared" si="305"/>
        <v>5586</v>
      </c>
    </row>
    <row r="1932" spans="29:43" x14ac:dyDescent="0.15">
      <c r="AC1932" s="30">
        <v>36</v>
      </c>
      <c r="AD1932" s="30">
        <v>36</v>
      </c>
      <c r="AE1932" s="30">
        <v>1</v>
      </c>
      <c r="AF1932" s="30">
        <v>2</v>
      </c>
      <c r="AG1932" s="30">
        <f t="shared" si="297"/>
        <v>29610</v>
      </c>
      <c r="AH1932" s="30">
        <f t="shared" si="298"/>
        <v>9870</v>
      </c>
      <c r="AI1932" s="30">
        <f t="shared" si="299"/>
        <v>4935</v>
      </c>
      <c r="AK1932" s="30">
        <f t="shared" si="300"/>
        <v>97.787114845938376</v>
      </c>
      <c r="AL1932" s="30">
        <f t="shared" si="301"/>
        <v>4.05672009864365</v>
      </c>
      <c r="AM1932" s="30">
        <f t="shared" si="302"/>
        <v>18</v>
      </c>
      <c r="AO1932" s="30">
        <f t="shared" si="303"/>
        <v>418920</v>
      </c>
      <c r="AP1932" s="30">
        <f t="shared" si="304"/>
        <v>12234</v>
      </c>
      <c r="AQ1932" s="30">
        <f t="shared" si="305"/>
        <v>5586</v>
      </c>
    </row>
    <row r="1933" spans="29:43" x14ac:dyDescent="0.15">
      <c r="AC1933" s="30">
        <v>36</v>
      </c>
      <c r="AD1933" s="30">
        <v>36</v>
      </c>
      <c r="AE1933" s="30">
        <v>1</v>
      </c>
      <c r="AF1933" s="30">
        <v>3</v>
      </c>
      <c r="AG1933" s="30">
        <f t="shared" si="297"/>
        <v>29640</v>
      </c>
      <c r="AH1933" s="30">
        <f t="shared" si="298"/>
        <v>9880</v>
      </c>
      <c r="AI1933" s="30">
        <f t="shared" si="299"/>
        <v>4940</v>
      </c>
      <c r="AK1933" s="30">
        <f t="shared" si="300"/>
        <v>97.559385188635304</v>
      </c>
      <c r="AL1933" s="30">
        <f t="shared" si="301"/>
        <v>4.0636139292569231</v>
      </c>
      <c r="AM1933" s="30">
        <f t="shared" si="302"/>
        <v>18</v>
      </c>
      <c r="AO1933" s="30">
        <f t="shared" si="303"/>
        <v>418920</v>
      </c>
      <c r="AP1933" s="30">
        <f t="shared" si="304"/>
        <v>12234</v>
      </c>
      <c r="AQ1933" s="30">
        <f t="shared" si="305"/>
        <v>5586</v>
      </c>
    </row>
    <row r="1934" spans="29:43" x14ac:dyDescent="0.15">
      <c r="AC1934" s="30">
        <v>36</v>
      </c>
      <c r="AD1934" s="30">
        <v>36</v>
      </c>
      <c r="AE1934" s="30">
        <v>1</v>
      </c>
      <c r="AF1934" s="30">
        <v>4</v>
      </c>
      <c r="AG1934" s="30">
        <f t="shared" si="297"/>
        <v>29670</v>
      </c>
      <c r="AH1934" s="30">
        <f t="shared" si="298"/>
        <v>9890</v>
      </c>
      <c r="AI1934" s="30">
        <f t="shared" si="299"/>
        <v>4945</v>
      </c>
      <c r="AK1934" s="30">
        <f t="shared" si="300"/>
        <v>97.332713754646846</v>
      </c>
      <c r="AL1934" s="30">
        <f t="shared" si="301"/>
        <v>4.0705172177253397</v>
      </c>
      <c r="AM1934" s="30">
        <f t="shared" si="302"/>
        <v>18</v>
      </c>
      <c r="AO1934" s="30">
        <f t="shared" si="303"/>
        <v>418920</v>
      </c>
      <c r="AP1934" s="30">
        <f t="shared" si="304"/>
        <v>12234</v>
      </c>
      <c r="AQ1934" s="30">
        <f t="shared" si="305"/>
        <v>5586</v>
      </c>
    </row>
    <row r="1935" spans="29:43" x14ac:dyDescent="0.15">
      <c r="AC1935" s="30">
        <v>36</v>
      </c>
      <c r="AD1935" s="30">
        <v>36</v>
      </c>
      <c r="AE1935" s="30">
        <v>1</v>
      </c>
      <c r="AF1935" s="30">
        <v>5</v>
      </c>
      <c r="AG1935" s="30">
        <f t="shared" si="297"/>
        <v>29700</v>
      </c>
      <c r="AH1935" s="30">
        <f t="shared" si="298"/>
        <v>9900</v>
      </c>
      <c r="AI1935" s="30">
        <f t="shared" si="299"/>
        <v>4950</v>
      </c>
      <c r="AK1935" s="30">
        <f t="shared" si="300"/>
        <v>97.107093184979135</v>
      </c>
      <c r="AL1935" s="30">
        <f t="shared" si="301"/>
        <v>4.0774299835255352</v>
      </c>
      <c r="AM1935" s="30">
        <f t="shared" si="302"/>
        <v>18</v>
      </c>
      <c r="AO1935" s="30">
        <f t="shared" si="303"/>
        <v>418920</v>
      </c>
      <c r="AP1935" s="30">
        <f t="shared" si="304"/>
        <v>12234</v>
      </c>
      <c r="AQ1935" s="30">
        <f t="shared" si="305"/>
        <v>5586</v>
      </c>
    </row>
    <row r="1936" spans="29:43" x14ac:dyDescent="0.15">
      <c r="AC1936" s="30">
        <v>36</v>
      </c>
      <c r="AD1936" s="30">
        <v>36</v>
      </c>
      <c r="AE1936" s="30">
        <v>1</v>
      </c>
      <c r="AF1936" s="30">
        <v>6</v>
      </c>
      <c r="AG1936" s="30">
        <f t="shared" si="297"/>
        <v>29730</v>
      </c>
      <c r="AH1936" s="30">
        <f t="shared" si="298"/>
        <v>9910</v>
      </c>
      <c r="AI1936" s="30">
        <f t="shared" si="299"/>
        <v>4955</v>
      </c>
      <c r="AK1936" s="30">
        <f t="shared" si="300"/>
        <v>96.882516188714149</v>
      </c>
      <c r="AL1936" s="30">
        <f t="shared" si="301"/>
        <v>4.0843522461876631</v>
      </c>
      <c r="AM1936" s="30">
        <f t="shared" si="302"/>
        <v>18</v>
      </c>
      <c r="AO1936" s="30">
        <f t="shared" si="303"/>
        <v>418920</v>
      </c>
      <c r="AP1936" s="30">
        <f t="shared" si="304"/>
        <v>12234</v>
      </c>
      <c r="AQ1936" s="30">
        <f t="shared" si="305"/>
        <v>5586</v>
      </c>
    </row>
    <row r="1937" spans="29:43" x14ac:dyDescent="0.15">
      <c r="AC1937" s="30">
        <v>36</v>
      </c>
      <c r="AD1937" s="30">
        <v>36</v>
      </c>
      <c r="AE1937" s="30">
        <v>1</v>
      </c>
      <c r="AF1937" s="30">
        <v>7</v>
      </c>
      <c r="AG1937" s="30">
        <f t="shared" si="297"/>
        <v>29760</v>
      </c>
      <c r="AH1937" s="30">
        <f t="shared" si="298"/>
        <v>9920</v>
      </c>
      <c r="AI1937" s="30">
        <f t="shared" si="299"/>
        <v>4960</v>
      </c>
      <c r="AK1937" s="30">
        <f t="shared" si="300"/>
        <v>96.658975542224269</v>
      </c>
      <c r="AL1937" s="30">
        <f t="shared" si="301"/>
        <v>4.0912840252955736</v>
      </c>
      <c r="AM1937" s="30">
        <f t="shared" si="302"/>
        <v>18</v>
      </c>
      <c r="AO1937" s="30">
        <f t="shared" si="303"/>
        <v>418920</v>
      </c>
      <c r="AP1937" s="30">
        <f t="shared" si="304"/>
        <v>12234</v>
      </c>
      <c r="AQ1937" s="30">
        <f t="shared" si="305"/>
        <v>5586</v>
      </c>
    </row>
    <row r="1938" spans="29:43" x14ac:dyDescent="0.15">
      <c r="AC1938" s="30">
        <v>36</v>
      </c>
      <c r="AD1938" s="30">
        <v>36</v>
      </c>
      <c r="AE1938" s="30">
        <v>1</v>
      </c>
      <c r="AF1938" s="30">
        <v>8</v>
      </c>
      <c r="AG1938" s="30">
        <f t="shared" si="297"/>
        <v>29790</v>
      </c>
      <c r="AH1938" s="30">
        <f t="shared" si="298"/>
        <v>9930</v>
      </c>
      <c r="AI1938" s="30">
        <f t="shared" si="299"/>
        <v>4965</v>
      </c>
      <c r="AK1938" s="30">
        <f t="shared" si="300"/>
        <v>96.436464088397784</v>
      </c>
      <c r="AL1938" s="30">
        <f t="shared" si="301"/>
        <v>4.0982253404869997</v>
      </c>
      <c r="AM1938" s="30">
        <f t="shared" si="302"/>
        <v>18</v>
      </c>
      <c r="AO1938" s="30">
        <f t="shared" si="303"/>
        <v>418920</v>
      </c>
      <c r="AP1938" s="30">
        <f t="shared" si="304"/>
        <v>12234</v>
      </c>
      <c r="AQ1938" s="30">
        <f t="shared" si="305"/>
        <v>5586</v>
      </c>
    </row>
    <row r="1939" spans="29:43" x14ac:dyDescent="0.15">
      <c r="AC1939" s="30">
        <v>36</v>
      </c>
      <c r="AD1939" s="30">
        <v>36</v>
      </c>
      <c r="AE1939" s="30">
        <v>1</v>
      </c>
      <c r="AF1939" s="30">
        <v>9</v>
      </c>
      <c r="AG1939" s="30">
        <f t="shared" si="297"/>
        <v>29820</v>
      </c>
      <c r="AH1939" s="30">
        <f t="shared" si="298"/>
        <v>9940</v>
      </c>
      <c r="AI1939" s="30">
        <f t="shared" si="299"/>
        <v>4970</v>
      </c>
      <c r="AK1939" s="30">
        <f t="shared" si="300"/>
        <v>96.21497473587506</v>
      </c>
      <c r="AL1939" s="30">
        <f t="shared" si="301"/>
        <v>4.1051762114537445</v>
      </c>
      <c r="AM1939" s="30">
        <f t="shared" si="302"/>
        <v>18</v>
      </c>
      <c r="AO1939" s="30">
        <f t="shared" si="303"/>
        <v>418920</v>
      </c>
      <c r="AP1939" s="30">
        <f t="shared" si="304"/>
        <v>12234</v>
      </c>
      <c r="AQ1939" s="30">
        <f t="shared" si="305"/>
        <v>5586</v>
      </c>
    </row>
    <row r="1940" spans="29:43" x14ac:dyDescent="0.15">
      <c r="AC1940" s="30">
        <v>36</v>
      </c>
      <c r="AD1940" s="30">
        <v>36</v>
      </c>
      <c r="AE1940" s="30">
        <v>1</v>
      </c>
      <c r="AF1940" s="30">
        <v>10</v>
      </c>
      <c r="AG1940" s="30">
        <f t="shared" si="297"/>
        <v>29850</v>
      </c>
      <c r="AH1940" s="30">
        <f t="shared" si="298"/>
        <v>9950</v>
      </c>
      <c r="AI1940" s="30">
        <f t="shared" si="299"/>
        <v>4975</v>
      </c>
      <c r="AK1940" s="30">
        <f t="shared" si="300"/>
        <v>95.994500458295136</v>
      </c>
      <c r="AL1940" s="30">
        <f t="shared" si="301"/>
        <v>4.112136657941865</v>
      </c>
      <c r="AM1940" s="30">
        <f t="shared" si="302"/>
        <v>18</v>
      </c>
      <c r="AO1940" s="30">
        <f t="shared" si="303"/>
        <v>418920</v>
      </c>
      <c r="AP1940" s="30">
        <f t="shared" si="304"/>
        <v>12234</v>
      </c>
      <c r="AQ1940" s="30">
        <f t="shared" si="305"/>
        <v>5586</v>
      </c>
    </row>
    <row r="1941" spans="29:43" x14ac:dyDescent="0.15">
      <c r="AC1941" s="30">
        <v>36</v>
      </c>
      <c r="AD1941" s="30">
        <v>36</v>
      </c>
      <c r="AE1941" s="30">
        <v>2</v>
      </c>
      <c r="AF1941" s="30">
        <v>0</v>
      </c>
      <c r="AG1941" s="30">
        <f t="shared" si="297"/>
        <v>44550</v>
      </c>
      <c r="AH1941" s="30">
        <f t="shared" si="298"/>
        <v>14850</v>
      </c>
      <c r="AI1941" s="30">
        <f t="shared" si="299"/>
        <v>7425</v>
      </c>
      <c r="AK1941" s="30">
        <f t="shared" si="300"/>
        <v>45.220207253886009</v>
      </c>
      <c r="AL1941" s="30">
        <f t="shared" si="301"/>
        <v>9.263880224578914</v>
      </c>
      <c r="AM1941" s="30">
        <f t="shared" si="302"/>
        <v>18</v>
      </c>
      <c r="AO1941" s="30">
        <f t="shared" si="303"/>
        <v>418920</v>
      </c>
      <c r="AP1941" s="30">
        <f t="shared" si="304"/>
        <v>12234</v>
      </c>
      <c r="AQ1941" s="30">
        <f t="shared" si="305"/>
        <v>5586</v>
      </c>
    </row>
    <row r="1942" spans="29:43" x14ac:dyDescent="0.15">
      <c r="AC1942" s="30">
        <v>36</v>
      </c>
      <c r="AD1942" s="30">
        <v>36</v>
      </c>
      <c r="AE1942" s="30">
        <v>2</v>
      </c>
      <c r="AF1942" s="30">
        <v>1</v>
      </c>
      <c r="AG1942" s="30">
        <f t="shared" si="297"/>
        <v>44610</v>
      </c>
      <c r="AH1942" s="30">
        <f t="shared" si="298"/>
        <v>14870</v>
      </c>
      <c r="AI1942" s="30">
        <f t="shared" si="299"/>
        <v>7435</v>
      </c>
      <c r="AK1942" s="30">
        <f t="shared" si="300"/>
        <v>45.122791900043083</v>
      </c>
      <c r="AL1942" s="30">
        <f t="shared" si="301"/>
        <v>9.2956866013752872</v>
      </c>
      <c r="AM1942" s="30">
        <f t="shared" si="302"/>
        <v>18</v>
      </c>
      <c r="AO1942" s="30">
        <f t="shared" si="303"/>
        <v>418920</v>
      </c>
      <c r="AP1942" s="30">
        <f t="shared" si="304"/>
        <v>12234</v>
      </c>
      <c r="AQ1942" s="30">
        <f t="shared" si="305"/>
        <v>5586</v>
      </c>
    </row>
    <row r="1943" spans="29:43" x14ac:dyDescent="0.15">
      <c r="AC1943" s="30">
        <v>36</v>
      </c>
      <c r="AD1943" s="30">
        <v>36</v>
      </c>
      <c r="AE1943" s="30">
        <v>2</v>
      </c>
      <c r="AF1943" s="30">
        <v>2</v>
      </c>
      <c r="AG1943" s="30">
        <f t="shared" si="297"/>
        <v>44670</v>
      </c>
      <c r="AH1943" s="30">
        <f t="shared" si="298"/>
        <v>14890</v>
      </c>
      <c r="AI1943" s="30">
        <f t="shared" si="299"/>
        <v>7445</v>
      </c>
      <c r="AK1943" s="30">
        <f t="shared" si="300"/>
        <v>45.025795356835772</v>
      </c>
      <c r="AL1943" s="30">
        <f t="shared" si="301"/>
        <v>9.3276258091459603</v>
      </c>
      <c r="AM1943" s="30">
        <f t="shared" si="302"/>
        <v>18</v>
      </c>
      <c r="AO1943" s="30">
        <f t="shared" si="303"/>
        <v>418920</v>
      </c>
      <c r="AP1943" s="30">
        <f t="shared" si="304"/>
        <v>12234</v>
      </c>
      <c r="AQ1943" s="30">
        <f t="shared" si="305"/>
        <v>5586</v>
      </c>
    </row>
    <row r="1944" spans="29:43" x14ac:dyDescent="0.15">
      <c r="AC1944" s="30">
        <v>36</v>
      </c>
      <c r="AD1944" s="30">
        <v>36</v>
      </c>
      <c r="AE1944" s="30">
        <v>2</v>
      </c>
      <c r="AF1944" s="30">
        <v>3</v>
      </c>
      <c r="AG1944" s="30">
        <f t="shared" si="297"/>
        <v>44730</v>
      </c>
      <c r="AH1944" s="30">
        <f t="shared" si="298"/>
        <v>14910</v>
      </c>
      <c r="AI1944" s="30">
        <f t="shared" si="299"/>
        <v>7455</v>
      </c>
      <c r="AK1944" s="30">
        <f t="shared" si="300"/>
        <v>44.929214929214929</v>
      </c>
      <c r="AL1944" s="30">
        <f t="shared" si="301"/>
        <v>9.3596986817325796</v>
      </c>
      <c r="AM1944" s="30">
        <f t="shared" si="302"/>
        <v>18</v>
      </c>
      <c r="AO1944" s="30">
        <f t="shared" si="303"/>
        <v>418920</v>
      </c>
      <c r="AP1944" s="30">
        <f t="shared" si="304"/>
        <v>12234</v>
      </c>
      <c r="AQ1944" s="30">
        <f t="shared" si="305"/>
        <v>5586</v>
      </c>
    </row>
    <row r="1945" spans="29:43" x14ac:dyDescent="0.15">
      <c r="AC1945" s="30">
        <v>36</v>
      </c>
      <c r="AD1945" s="30">
        <v>36</v>
      </c>
      <c r="AE1945" s="30">
        <v>2</v>
      </c>
      <c r="AF1945" s="30">
        <v>4</v>
      </c>
      <c r="AG1945" s="30">
        <f t="shared" si="297"/>
        <v>44790</v>
      </c>
      <c r="AH1945" s="30">
        <f t="shared" si="298"/>
        <v>14930</v>
      </c>
      <c r="AI1945" s="30">
        <f t="shared" si="299"/>
        <v>7465</v>
      </c>
      <c r="AK1945" s="30">
        <f t="shared" si="300"/>
        <v>44.833047945205479</v>
      </c>
      <c r="AL1945" s="30">
        <f t="shared" si="301"/>
        <v>9.3919060599706441</v>
      </c>
      <c r="AM1945" s="30">
        <f t="shared" si="302"/>
        <v>18</v>
      </c>
      <c r="AO1945" s="30">
        <f t="shared" si="303"/>
        <v>418920</v>
      </c>
      <c r="AP1945" s="30">
        <f t="shared" si="304"/>
        <v>12234</v>
      </c>
      <c r="AQ1945" s="30">
        <f t="shared" si="305"/>
        <v>5586</v>
      </c>
    </row>
    <row r="1946" spans="29:43" x14ac:dyDescent="0.15">
      <c r="AC1946" s="30">
        <v>36</v>
      </c>
      <c r="AD1946" s="30">
        <v>36</v>
      </c>
      <c r="AE1946" s="30">
        <v>2</v>
      </c>
      <c r="AF1946" s="30">
        <v>5</v>
      </c>
      <c r="AG1946" s="30">
        <f t="shared" si="297"/>
        <v>44850</v>
      </c>
      <c r="AH1946" s="30">
        <f t="shared" si="298"/>
        <v>14950</v>
      </c>
      <c r="AI1946" s="30">
        <f t="shared" si="299"/>
        <v>7475</v>
      </c>
      <c r="AK1946" s="30">
        <f t="shared" si="300"/>
        <v>44.737291755659975</v>
      </c>
      <c r="AL1946" s="30">
        <f t="shared" si="301"/>
        <v>9.4242487917629756</v>
      </c>
      <c r="AM1946" s="30">
        <f t="shared" si="302"/>
        <v>18</v>
      </c>
      <c r="AO1946" s="30">
        <f t="shared" si="303"/>
        <v>418920</v>
      </c>
      <c r="AP1946" s="30">
        <f t="shared" si="304"/>
        <v>12234</v>
      </c>
      <c r="AQ1946" s="30">
        <f t="shared" si="305"/>
        <v>5586</v>
      </c>
    </row>
    <row r="1947" spans="29:43" x14ac:dyDescent="0.15">
      <c r="AC1947" s="30">
        <v>36</v>
      </c>
      <c r="AD1947" s="30">
        <v>36</v>
      </c>
      <c r="AE1947" s="30">
        <v>2</v>
      </c>
      <c r="AF1947" s="30">
        <v>6</v>
      </c>
      <c r="AG1947" s="30">
        <f t="shared" si="297"/>
        <v>44910</v>
      </c>
      <c r="AH1947" s="30">
        <f t="shared" si="298"/>
        <v>14970</v>
      </c>
      <c r="AI1947" s="30">
        <f t="shared" si="299"/>
        <v>7485</v>
      </c>
      <c r="AK1947" s="30">
        <f t="shared" si="300"/>
        <v>44.641943734015342</v>
      </c>
      <c r="AL1947" s="30">
        <f t="shared" si="301"/>
        <v>9.4567277321541372</v>
      </c>
      <c r="AM1947" s="30">
        <f t="shared" si="302"/>
        <v>18</v>
      </c>
      <c r="AO1947" s="30">
        <f t="shared" si="303"/>
        <v>418920</v>
      </c>
      <c r="AP1947" s="30">
        <f t="shared" si="304"/>
        <v>12234</v>
      </c>
      <c r="AQ1947" s="30">
        <f t="shared" si="305"/>
        <v>5586</v>
      </c>
    </row>
    <row r="1948" spans="29:43" x14ac:dyDescent="0.15">
      <c r="AC1948" s="30">
        <v>36</v>
      </c>
      <c r="AD1948" s="30">
        <v>36</v>
      </c>
      <c r="AE1948" s="30">
        <v>2</v>
      </c>
      <c r="AF1948" s="30">
        <v>7</v>
      </c>
      <c r="AG1948" s="30">
        <f t="shared" si="297"/>
        <v>44970</v>
      </c>
      <c r="AH1948" s="30">
        <f t="shared" si="298"/>
        <v>14990</v>
      </c>
      <c r="AI1948" s="30">
        <f t="shared" si="299"/>
        <v>7495</v>
      </c>
      <c r="AK1948" s="30">
        <f t="shared" si="300"/>
        <v>44.547001276052747</v>
      </c>
      <c r="AL1948" s="30">
        <f t="shared" si="301"/>
        <v>9.4893437434057812</v>
      </c>
      <c r="AM1948" s="30">
        <f t="shared" si="302"/>
        <v>18</v>
      </c>
      <c r="AO1948" s="30">
        <f t="shared" si="303"/>
        <v>418920</v>
      </c>
      <c r="AP1948" s="30">
        <f t="shared" si="304"/>
        <v>12234</v>
      </c>
      <c r="AQ1948" s="30">
        <f t="shared" si="305"/>
        <v>5586</v>
      </c>
    </row>
    <row r="1949" spans="29:43" x14ac:dyDescent="0.15">
      <c r="AC1949" s="30">
        <v>36</v>
      </c>
      <c r="AD1949" s="30">
        <v>36</v>
      </c>
      <c r="AE1949" s="30">
        <v>2</v>
      </c>
      <c r="AF1949" s="30">
        <v>8</v>
      </c>
      <c r="AG1949" s="30">
        <f t="shared" si="297"/>
        <v>45030</v>
      </c>
      <c r="AH1949" s="30">
        <f t="shared" si="298"/>
        <v>15010</v>
      </c>
      <c r="AI1949" s="30">
        <f t="shared" si="299"/>
        <v>7505</v>
      </c>
      <c r="AK1949" s="30">
        <f t="shared" si="300"/>
        <v>44.452461799660441</v>
      </c>
      <c r="AL1949" s="30">
        <f t="shared" si="301"/>
        <v>9.5220976950729543</v>
      </c>
      <c r="AM1949" s="30">
        <f t="shared" si="302"/>
        <v>18</v>
      </c>
      <c r="AO1949" s="30">
        <f t="shared" si="303"/>
        <v>418920</v>
      </c>
      <c r="AP1949" s="30">
        <f t="shared" si="304"/>
        <v>12234</v>
      </c>
      <c r="AQ1949" s="30">
        <f t="shared" si="305"/>
        <v>5586</v>
      </c>
    </row>
    <row r="1950" spans="29:43" x14ac:dyDescent="0.15">
      <c r="AC1950" s="30">
        <v>36</v>
      </c>
      <c r="AD1950" s="30">
        <v>36</v>
      </c>
      <c r="AE1950" s="30">
        <v>2</v>
      </c>
      <c r="AF1950" s="30">
        <v>9</v>
      </c>
      <c r="AG1950" s="30">
        <f t="shared" si="297"/>
        <v>45090</v>
      </c>
      <c r="AH1950" s="30">
        <f t="shared" si="298"/>
        <v>15030</v>
      </c>
      <c r="AI1950" s="30">
        <f t="shared" si="299"/>
        <v>7515</v>
      </c>
      <c r="AK1950" s="30">
        <f t="shared" si="300"/>
        <v>44.358322744599747</v>
      </c>
      <c r="AL1950" s="30">
        <f t="shared" si="301"/>
        <v>9.5549904640813725</v>
      </c>
      <c r="AM1950" s="30">
        <f t="shared" si="302"/>
        <v>18</v>
      </c>
      <c r="AO1950" s="30">
        <f t="shared" si="303"/>
        <v>418920</v>
      </c>
      <c r="AP1950" s="30">
        <f t="shared" si="304"/>
        <v>12234</v>
      </c>
      <c r="AQ1950" s="30">
        <f t="shared" si="305"/>
        <v>5586</v>
      </c>
    </row>
    <row r="1951" spans="29:43" x14ac:dyDescent="0.15">
      <c r="AC1951" s="30">
        <v>36</v>
      </c>
      <c r="AD1951" s="30">
        <v>36</v>
      </c>
      <c r="AE1951" s="30">
        <v>2</v>
      </c>
      <c r="AF1951" s="30">
        <v>10</v>
      </c>
      <c r="AG1951" s="30">
        <f t="shared" si="297"/>
        <v>45150</v>
      </c>
      <c r="AH1951" s="30">
        <f t="shared" si="298"/>
        <v>15050</v>
      </c>
      <c r="AI1951" s="30">
        <f t="shared" si="299"/>
        <v>7525</v>
      </c>
      <c r="AK1951" s="30">
        <f t="shared" si="300"/>
        <v>44.264581572273883</v>
      </c>
      <c r="AL1951" s="30">
        <f t="shared" si="301"/>
        <v>9.5880229348056911</v>
      </c>
      <c r="AM1951" s="30">
        <f t="shared" si="302"/>
        <v>18</v>
      </c>
      <c r="AO1951" s="30">
        <f t="shared" si="303"/>
        <v>418920</v>
      </c>
      <c r="AP1951" s="30">
        <f t="shared" si="304"/>
        <v>12234</v>
      </c>
      <c r="AQ1951" s="30">
        <f t="shared" si="305"/>
        <v>5586</v>
      </c>
    </row>
    <row r="1952" spans="29:43" x14ac:dyDescent="0.15">
      <c r="AC1952" s="30">
        <v>36</v>
      </c>
      <c r="AD1952" s="30">
        <v>36</v>
      </c>
      <c r="AE1952" s="30">
        <v>3</v>
      </c>
      <c r="AF1952" s="30">
        <v>0</v>
      </c>
      <c r="AG1952" s="30">
        <f t="shared" si="297"/>
        <v>59550</v>
      </c>
      <c r="AH1952" s="30">
        <f t="shared" si="298"/>
        <v>19850</v>
      </c>
      <c r="AI1952" s="30">
        <f t="shared" si="299"/>
        <v>9925</v>
      </c>
      <c r="AK1952" s="30">
        <f t="shared" si="300"/>
        <v>29.369040942232193</v>
      </c>
      <c r="AL1952" s="30">
        <f t="shared" si="301"/>
        <v>25.790385448245996</v>
      </c>
      <c r="AM1952" s="30">
        <f t="shared" si="302"/>
        <v>18</v>
      </c>
      <c r="AO1952" s="30">
        <f t="shared" si="303"/>
        <v>418920</v>
      </c>
      <c r="AP1952" s="30">
        <f t="shared" si="304"/>
        <v>12234</v>
      </c>
      <c r="AQ1952" s="30">
        <f t="shared" si="305"/>
        <v>5586</v>
      </c>
    </row>
    <row r="1953" spans="29:43" x14ac:dyDescent="0.15">
      <c r="AC1953" s="30">
        <v>36</v>
      </c>
      <c r="AD1953" s="30">
        <v>36</v>
      </c>
      <c r="AE1953" s="30">
        <v>3</v>
      </c>
      <c r="AF1953" s="30">
        <v>1</v>
      </c>
      <c r="AG1953" s="30">
        <f t="shared" si="297"/>
        <v>59640</v>
      </c>
      <c r="AH1953" s="30">
        <f t="shared" si="298"/>
        <v>19880</v>
      </c>
      <c r="AI1953" s="30">
        <f t="shared" si="299"/>
        <v>9940</v>
      </c>
      <c r="AK1953" s="30">
        <f t="shared" si="300"/>
        <v>29.307401707009934</v>
      </c>
      <c r="AL1953" s="30">
        <f t="shared" si="301"/>
        <v>25.998256320836965</v>
      </c>
      <c r="AM1953" s="30">
        <f t="shared" si="302"/>
        <v>18</v>
      </c>
      <c r="AO1953" s="30">
        <f t="shared" si="303"/>
        <v>418920</v>
      </c>
      <c r="AP1953" s="30">
        <f t="shared" si="304"/>
        <v>12234</v>
      </c>
      <c r="AQ1953" s="30">
        <f t="shared" si="305"/>
        <v>5586</v>
      </c>
    </row>
    <row r="1954" spans="29:43" x14ac:dyDescent="0.15">
      <c r="AC1954" s="30">
        <v>36</v>
      </c>
      <c r="AD1954" s="30">
        <v>36</v>
      </c>
      <c r="AE1954" s="30">
        <v>3</v>
      </c>
      <c r="AF1954" s="30">
        <v>2</v>
      </c>
      <c r="AG1954" s="30">
        <f t="shared" si="297"/>
        <v>59730</v>
      </c>
      <c r="AH1954" s="30">
        <f t="shared" si="298"/>
        <v>19910</v>
      </c>
      <c r="AI1954" s="30">
        <f t="shared" si="299"/>
        <v>9955</v>
      </c>
      <c r="AK1954" s="30">
        <f t="shared" si="300"/>
        <v>29.246020664618822</v>
      </c>
      <c r="AL1954" s="30">
        <f t="shared" si="301"/>
        <v>26.208863536638876</v>
      </c>
      <c r="AM1954" s="30">
        <f t="shared" si="302"/>
        <v>18</v>
      </c>
      <c r="AO1954" s="30">
        <f t="shared" si="303"/>
        <v>418920</v>
      </c>
      <c r="AP1954" s="30">
        <f t="shared" si="304"/>
        <v>12234</v>
      </c>
      <c r="AQ1954" s="30">
        <f t="shared" si="305"/>
        <v>5586</v>
      </c>
    </row>
    <row r="1955" spans="29:43" x14ac:dyDescent="0.15">
      <c r="AC1955" s="30">
        <v>36</v>
      </c>
      <c r="AD1955" s="30">
        <v>36</v>
      </c>
      <c r="AE1955" s="30">
        <v>3</v>
      </c>
      <c r="AF1955" s="30">
        <v>3</v>
      </c>
      <c r="AG1955" s="30">
        <f t="shared" si="297"/>
        <v>59820</v>
      </c>
      <c r="AH1955" s="30">
        <f t="shared" si="298"/>
        <v>19940</v>
      </c>
      <c r="AI1955" s="30">
        <f t="shared" si="299"/>
        <v>9970</v>
      </c>
      <c r="AK1955" s="30">
        <f t="shared" si="300"/>
        <v>29.184896196182248</v>
      </c>
      <c r="AL1955" s="30">
        <f t="shared" si="301"/>
        <v>26.422261484098939</v>
      </c>
      <c r="AM1955" s="30">
        <f t="shared" si="302"/>
        <v>18</v>
      </c>
      <c r="AO1955" s="30">
        <f t="shared" si="303"/>
        <v>418920</v>
      </c>
      <c r="AP1955" s="30">
        <f t="shared" si="304"/>
        <v>12234</v>
      </c>
      <c r="AQ1955" s="30">
        <f t="shared" si="305"/>
        <v>5586</v>
      </c>
    </row>
    <row r="1956" spans="29:43" x14ac:dyDescent="0.15">
      <c r="AC1956" s="30">
        <v>36</v>
      </c>
      <c r="AD1956" s="30">
        <v>36</v>
      </c>
      <c r="AE1956" s="30">
        <v>3</v>
      </c>
      <c r="AF1956" s="30">
        <v>4</v>
      </c>
      <c r="AG1956" s="30">
        <f t="shared" si="297"/>
        <v>59910</v>
      </c>
      <c r="AH1956" s="30">
        <f t="shared" si="298"/>
        <v>19970</v>
      </c>
      <c r="AI1956" s="30">
        <f t="shared" si="299"/>
        <v>9985</v>
      </c>
      <c r="AK1956" s="30">
        <f t="shared" si="300"/>
        <v>29.124026696329256</v>
      </c>
      <c r="AL1956" s="30">
        <f t="shared" si="301"/>
        <v>26.638506002667853</v>
      </c>
      <c r="AM1956" s="30">
        <f t="shared" si="302"/>
        <v>18</v>
      </c>
      <c r="AO1956" s="30">
        <f t="shared" si="303"/>
        <v>418920</v>
      </c>
      <c r="AP1956" s="30">
        <f t="shared" si="304"/>
        <v>12234</v>
      </c>
      <c r="AQ1956" s="30">
        <f t="shared" si="305"/>
        <v>5586</v>
      </c>
    </row>
    <row r="1957" spans="29:43" x14ac:dyDescent="0.15">
      <c r="AC1957" s="30">
        <v>36</v>
      </c>
      <c r="AD1957" s="30">
        <v>36</v>
      </c>
      <c r="AE1957" s="30">
        <v>3</v>
      </c>
      <c r="AF1957" s="30">
        <v>5</v>
      </c>
      <c r="AG1957" s="30">
        <f t="shared" si="297"/>
        <v>60000</v>
      </c>
      <c r="AH1957" s="30">
        <f t="shared" si="298"/>
        <v>20000</v>
      </c>
      <c r="AI1957" s="30">
        <f t="shared" si="299"/>
        <v>10000</v>
      </c>
      <c r="AK1957" s="30">
        <f t="shared" si="300"/>
        <v>29.063410573053975</v>
      </c>
      <c r="AL1957" s="30">
        <f t="shared" si="301"/>
        <v>26.85765443151298</v>
      </c>
      <c r="AM1957" s="30">
        <f t="shared" si="302"/>
        <v>18</v>
      </c>
      <c r="AO1957" s="30">
        <f t="shared" si="303"/>
        <v>418920</v>
      </c>
      <c r="AP1957" s="30">
        <f t="shared" si="304"/>
        <v>12234</v>
      </c>
      <c r="AQ1957" s="30">
        <f t="shared" si="305"/>
        <v>5586</v>
      </c>
    </row>
    <row r="1958" spans="29:43" x14ac:dyDescent="0.15">
      <c r="AC1958" s="30">
        <v>36</v>
      </c>
      <c r="AD1958" s="30">
        <v>36</v>
      </c>
      <c r="AE1958" s="30">
        <v>3</v>
      </c>
      <c r="AF1958" s="30">
        <v>6</v>
      </c>
      <c r="AG1958" s="30">
        <f t="shared" si="297"/>
        <v>60090</v>
      </c>
      <c r="AH1958" s="30">
        <f t="shared" si="298"/>
        <v>20030</v>
      </c>
      <c r="AI1958" s="30">
        <f t="shared" si="299"/>
        <v>10015</v>
      </c>
      <c r="AK1958" s="30">
        <f t="shared" si="300"/>
        <v>29.003046247576847</v>
      </c>
      <c r="AL1958" s="30">
        <f t="shared" si="301"/>
        <v>27.0797656602073</v>
      </c>
      <c r="AM1958" s="30">
        <f t="shared" si="302"/>
        <v>18</v>
      </c>
      <c r="AO1958" s="30">
        <f t="shared" si="303"/>
        <v>418920</v>
      </c>
      <c r="AP1958" s="30">
        <f t="shared" si="304"/>
        <v>12234</v>
      </c>
      <c r="AQ1958" s="30">
        <f t="shared" si="305"/>
        <v>5586</v>
      </c>
    </row>
    <row r="1959" spans="29:43" x14ac:dyDescent="0.15">
      <c r="AC1959" s="30">
        <v>36</v>
      </c>
      <c r="AD1959" s="30">
        <v>36</v>
      </c>
      <c r="AE1959" s="30">
        <v>3</v>
      </c>
      <c r="AF1959" s="30">
        <v>7</v>
      </c>
      <c r="AG1959" s="30">
        <f t="shared" si="297"/>
        <v>60180</v>
      </c>
      <c r="AH1959" s="30">
        <f t="shared" si="298"/>
        <v>20060</v>
      </c>
      <c r="AI1959" s="30">
        <f t="shared" si="299"/>
        <v>10030</v>
      </c>
      <c r="AK1959" s="30">
        <f t="shared" si="300"/>
        <v>28.942932154207544</v>
      </c>
      <c r="AL1959" s="30">
        <f t="shared" si="301"/>
        <v>27.304900181488204</v>
      </c>
      <c r="AM1959" s="30">
        <f t="shared" si="302"/>
        <v>18</v>
      </c>
      <c r="AO1959" s="30">
        <f t="shared" si="303"/>
        <v>418920</v>
      </c>
      <c r="AP1959" s="30">
        <f t="shared" si="304"/>
        <v>12234</v>
      </c>
      <c r="AQ1959" s="30">
        <f t="shared" si="305"/>
        <v>5586</v>
      </c>
    </row>
    <row r="1960" spans="29:43" x14ac:dyDescent="0.15">
      <c r="AC1960" s="30">
        <v>36</v>
      </c>
      <c r="AD1960" s="30">
        <v>36</v>
      </c>
      <c r="AE1960" s="30">
        <v>3</v>
      </c>
      <c r="AF1960" s="30">
        <v>8</v>
      </c>
      <c r="AG1960" s="30">
        <f t="shared" si="297"/>
        <v>60270</v>
      </c>
      <c r="AH1960" s="30">
        <f t="shared" si="298"/>
        <v>20090</v>
      </c>
      <c r="AI1960" s="30">
        <f t="shared" si="299"/>
        <v>10045</v>
      </c>
      <c r="AK1960" s="30">
        <f t="shared" si="300"/>
        <v>28.883066740209596</v>
      </c>
      <c r="AL1960" s="30">
        <f t="shared" si="301"/>
        <v>27.533120146185471</v>
      </c>
      <c r="AM1960" s="30">
        <f t="shared" si="302"/>
        <v>18</v>
      </c>
      <c r="AO1960" s="30">
        <f t="shared" si="303"/>
        <v>418920</v>
      </c>
      <c r="AP1960" s="30">
        <f t="shared" si="304"/>
        <v>12234</v>
      </c>
      <c r="AQ1960" s="30">
        <f t="shared" si="305"/>
        <v>5586</v>
      </c>
    </row>
    <row r="1961" spans="29:43" x14ac:dyDescent="0.15">
      <c r="AC1961" s="30">
        <v>36</v>
      </c>
      <c r="AD1961" s="30">
        <v>36</v>
      </c>
      <c r="AE1961" s="30">
        <v>3</v>
      </c>
      <c r="AF1961" s="30">
        <v>9</v>
      </c>
      <c r="AG1961" s="30">
        <f t="shared" si="297"/>
        <v>60360</v>
      </c>
      <c r="AH1961" s="30">
        <f t="shared" si="298"/>
        <v>20120</v>
      </c>
      <c r="AI1961" s="30">
        <f t="shared" si="299"/>
        <v>10060</v>
      </c>
      <c r="AK1961" s="30">
        <f t="shared" si="300"/>
        <v>28.823448465666711</v>
      </c>
      <c r="AL1961" s="30">
        <f t="shared" si="301"/>
        <v>27.764489420423182</v>
      </c>
      <c r="AM1961" s="30">
        <f t="shared" si="302"/>
        <v>18</v>
      </c>
      <c r="AO1961" s="30">
        <f t="shared" si="303"/>
        <v>418920</v>
      </c>
      <c r="AP1961" s="30">
        <f t="shared" si="304"/>
        <v>12234</v>
      </c>
      <c r="AQ1961" s="30">
        <f t="shared" si="305"/>
        <v>5586</v>
      </c>
    </row>
    <row r="1962" spans="29:43" x14ac:dyDescent="0.15">
      <c r="AC1962" s="30">
        <v>36</v>
      </c>
      <c r="AD1962" s="30">
        <v>36</v>
      </c>
      <c r="AE1962" s="30">
        <v>3</v>
      </c>
      <c r="AF1962" s="30">
        <v>10</v>
      </c>
      <c r="AG1962" s="30">
        <f t="shared" si="297"/>
        <v>60450</v>
      </c>
      <c r="AH1962" s="30">
        <f t="shared" si="298"/>
        <v>20150</v>
      </c>
      <c r="AI1962" s="30">
        <f t="shared" si="299"/>
        <v>10075</v>
      </c>
      <c r="AK1962" s="30">
        <f t="shared" si="300"/>
        <v>28.764075803350728</v>
      </c>
      <c r="AL1962" s="30">
        <f t="shared" si="301"/>
        <v>27.999073645206114</v>
      </c>
      <c r="AM1962" s="30">
        <f t="shared" si="302"/>
        <v>18</v>
      </c>
      <c r="AO1962" s="30">
        <f t="shared" si="303"/>
        <v>418920</v>
      </c>
      <c r="AP1962" s="30">
        <f t="shared" si="304"/>
        <v>12234</v>
      </c>
      <c r="AQ1962" s="30">
        <f t="shared" si="305"/>
        <v>5586</v>
      </c>
    </row>
    <row r="1963" spans="29:43" x14ac:dyDescent="0.15">
      <c r="AC1963" s="30">
        <v>36</v>
      </c>
      <c r="AD1963" s="30">
        <v>36</v>
      </c>
      <c r="AE1963" s="30">
        <v>4</v>
      </c>
      <c r="AF1963" s="30">
        <v>0</v>
      </c>
      <c r="AG1963" s="30">
        <f t="shared" si="297"/>
        <v>74550</v>
      </c>
      <c r="AH1963" s="30">
        <f t="shared" si="298"/>
        <v>24850</v>
      </c>
      <c r="AI1963" s="30">
        <f t="shared" si="299"/>
        <v>12425</v>
      </c>
      <c r="AK1963" s="30">
        <f t="shared" si="300"/>
        <v>21.746262458471762</v>
      </c>
      <c r="AL1963" s="30">
        <f t="shared" si="301"/>
        <v>-390.31413612565444</v>
      </c>
      <c r="AM1963" s="30">
        <f t="shared" si="302"/>
        <v>18</v>
      </c>
      <c r="AO1963" s="30">
        <f t="shared" si="303"/>
        <v>418920</v>
      </c>
      <c r="AP1963" s="30">
        <f t="shared" si="304"/>
        <v>12234</v>
      </c>
      <c r="AQ1963" s="30">
        <f t="shared" si="305"/>
        <v>5586</v>
      </c>
    </row>
    <row r="1964" spans="29:43" x14ac:dyDescent="0.15">
      <c r="AC1964" s="30">
        <v>36</v>
      </c>
      <c r="AD1964" s="30">
        <v>36</v>
      </c>
      <c r="AE1964" s="30">
        <v>4</v>
      </c>
      <c r="AF1964" s="30">
        <v>1</v>
      </c>
      <c r="AG1964" s="30">
        <f t="shared" si="297"/>
        <v>74670</v>
      </c>
      <c r="AH1964" s="30">
        <f t="shared" si="298"/>
        <v>24890</v>
      </c>
      <c r="AI1964" s="30">
        <f t="shared" si="299"/>
        <v>12445</v>
      </c>
      <c r="AK1964" s="30">
        <f t="shared" si="300"/>
        <v>21.70120182345628</v>
      </c>
      <c r="AL1964" s="30">
        <f t="shared" si="301"/>
        <v>-353.8862559241706</v>
      </c>
      <c r="AM1964" s="30">
        <f t="shared" si="302"/>
        <v>18</v>
      </c>
      <c r="AO1964" s="30">
        <f t="shared" si="303"/>
        <v>418920</v>
      </c>
      <c r="AP1964" s="30">
        <f t="shared" si="304"/>
        <v>12234</v>
      </c>
      <c r="AQ1964" s="30">
        <f t="shared" si="305"/>
        <v>5586</v>
      </c>
    </row>
    <row r="1965" spans="29:43" x14ac:dyDescent="0.15">
      <c r="AC1965" s="30">
        <v>36</v>
      </c>
      <c r="AD1965" s="30">
        <v>36</v>
      </c>
      <c r="AE1965" s="30">
        <v>4</v>
      </c>
      <c r="AF1965" s="30">
        <v>2</v>
      </c>
      <c r="AG1965" s="30">
        <f t="shared" si="297"/>
        <v>74790</v>
      </c>
      <c r="AH1965" s="30">
        <f t="shared" si="298"/>
        <v>24930</v>
      </c>
      <c r="AI1965" s="30">
        <f t="shared" si="299"/>
        <v>12465</v>
      </c>
      <c r="AK1965" s="30">
        <f t="shared" si="300"/>
        <v>21.656327543424318</v>
      </c>
      <c r="AL1965" s="30">
        <f t="shared" si="301"/>
        <v>-323.76623376623377</v>
      </c>
      <c r="AM1965" s="30">
        <f t="shared" si="302"/>
        <v>18</v>
      </c>
      <c r="AO1965" s="30">
        <f t="shared" si="303"/>
        <v>418920</v>
      </c>
      <c r="AP1965" s="30">
        <f t="shared" si="304"/>
        <v>12234</v>
      </c>
      <c r="AQ1965" s="30">
        <f t="shared" si="305"/>
        <v>5586</v>
      </c>
    </row>
    <row r="1966" spans="29:43" x14ac:dyDescent="0.15">
      <c r="AC1966" s="30">
        <v>36</v>
      </c>
      <c r="AD1966" s="30">
        <v>36</v>
      </c>
      <c r="AE1966" s="30">
        <v>4</v>
      </c>
      <c r="AF1966" s="30">
        <v>3</v>
      </c>
      <c r="AG1966" s="30">
        <f t="shared" si="297"/>
        <v>74910</v>
      </c>
      <c r="AH1966" s="30">
        <f t="shared" si="298"/>
        <v>24970</v>
      </c>
      <c r="AI1966" s="30">
        <f t="shared" si="299"/>
        <v>12485</v>
      </c>
      <c r="AK1966" s="30">
        <f t="shared" si="300"/>
        <v>21.611638464713167</v>
      </c>
      <c r="AL1966" s="30">
        <f t="shared" si="301"/>
        <v>-298.44621513944224</v>
      </c>
      <c r="AM1966" s="30">
        <f t="shared" si="302"/>
        <v>18</v>
      </c>
      <c r="AO1966" s="30">
        <f t="shared" si="303"/>
        <v>418920</v>
      </c>
      <c r="AP1966" s="30">
        <f t="shared" si="304"/>
        <v>12234</v>
      </c>
      <c r="AQ1966" s="30">
        <f t="shared" si="305"/>
        <v>5586</v>
      </c>
    </row>
    <row r="1967" spans="29:43" x14ac:dyDescent="0.15">
      <c r="AC1967" s="30">
        <v>36</v>
      </c>
      <c r="AD1967" s="30">
        <v>36</v>
      </c>
      <c r="AE1967" s="30">
        <v>4</v>
      </c>
      <c r="AF1967" s="30">
        <v>4</v>
      </c>
      <c r="AG1967" s="30">
        <f t="shared" si="297"/>
        <v>75030</v>
      </c>
      <c r="AH1967" s="30">
        <f t="shared" si="298"/>
        <v>25010</v>
      </c>
      <c r="AI1967" s="30">
        <f t="shared" si="299"/>
        <v>12505</v>
      </c>
      <c r="AK1967" s="30">
        <f t="shared" si="300"/>
        <v>21.567133443163097</v>
      </c>
      <c r="AL1967" s="30">
        <f t="shared" si="301"/>
        <v>-276.86346863468634</v>
      </c>
      <c r="AM1967" s="30">
        <f t="shared" si="302"/>
        <v>18</v>
      </c>
      <c r="AO1967" s="30">
        <f t="shared" si="303"/>
        <v>418920</v>
      </c>
      <c r="AP1967" s="30">
        <f t="shared" si="304"/>
        <v>12234</v>
      </c>
      <c r="AQ1967" s="30">
        <f t="shared" si="305"/>
        <v>5586</v>
      </c>
    </row>
    <row r="1968" spans="29:43" x14ac:dyDescent="0.15">
      <c r="AC1968" s="30">
        <v>36</v>
      </c>
      <c r="AD1968" s="30">
        <v>36</v>
      </c>
      <c r="AE1968" s="30">
        <v>4</v>
      </c>
      <c r="AF1968" s="30">
        <v>5</v>
      </c>
      <c r="AG1968" s="30">
        <f t="shared" si="297"/>
        <v>75150</v>
      </c>
      <c r="AH1968" s="30">
        <f t="shared" si="298"/>
        <v>25050</v>
      </c>
      <c r="AI1968" s="30">
        <f t="shared" si="299"/>
        <v>12525</v>
      </c>
      <c r="AK1968" s="30">
        <f t="shared" si="300"/>
        <v>21.522811344019729</v>
      </c>
      <c r="AL1968" s="30">
        <f t="shared" si="301"/>
        <v>-258.2474226804124</v>
      </c>
      <c r="AM1968" s="30">
        <f t="shared" si="302"/>
        <v>18</v>
      </c>
      <c r="AO1968" s="30">
        <f t="shared" si="303"/>
        <v>418920</v>
      </c>
      <c r="AP1968" s="30">
        <f t="shared" si="304"/>
        <v>12234</v>
      </c>
      <c r="AQ1968" s="30">
        <f t="shared" si="305"/>
        <v>5586</v>
      </c>
    </row>
    <row r="1969" spans="29:43" x14ac:dyDescent="0.15">
      <c r="AC1969" s="30">
        <v>36</v>
      </c>
      <c r="AD1969" s="30">
        <v>36</v>
      </c>
      <c r="AE1969" s="30">
        <v>4</v>
      </c>
      <c r="AF1969" s="30">
        <v>6</v>
      </c>
      <c r="AG1969" s="30">
        <f t="shared" si="297"/>
        <v>75270</v>
      </c>
      <c r="AH1969" s="30">
        <f t="shared" si="298"/>
        <v>25090</v>
      </c>
      <c r="AI1969" s="30">
        <f t="shared" si="299"/>
        <v>12545</v>
      </c>
      <c r="AK1969" s="30">
        <f t="shared" si="300"/>
        <v>21.478671041837572</v>
      </c>
      <c r="AL1969" s="30">
        <f t="shared" si="301"/>
        <v>-242.0257234726688</v>
      </c>
      <c r="AM1969" s="30">
        <f t="shared" si="302"/>
        <v>18</v>
      </c>
      <c r="AO1969" s="30">
        <f t="shared" si="303"/>
        <v>418920</v>
      </c>
      <c r="AP1969" s="30">
        <f t="shared" si="304"/>
        <v>12234</v>
      </c>
      <c r="AQ1969" s="30">
        <f t="shared" si="305"/>
        <v>5586</v>
      </c>
    </row>
    <row r="1970" spans="29:43" x14ac:dyDescent="0.15">
      <c r="AC1970" s="30">
        <v>36</v>
      </c>
      <c r="AD1970" s="30">
        <v>36</v>
      </c>
      <c r="AE1970" s="30">
        <v>4</v>
      </c>
      <c r="AF1970" s="30">
        <v>7</v>
      </c>
      <c r="AG1970" s="30">
        <f t="shared" si="297"/>
        <v>75390</v>
      </c>
      <c r="AH1970" s="30">
        <f t="shared" si="298"/>
        <v>25130</v>
      </c>
      <c r="AI1970" s="30">
        <f t="shared" si="299"/>
        <v>12565</v>
      </c>
      <c r="AK1970" s="30">
        <f t="shared" si="300"/>
        <v>21.434711420384772</v>
      </c>
      <c r="AL1970" s="30">
        <f t="shared" si="301"/>
        <v>-227.7643504531722</v>
      </c>
      <c r="AM1970" s="30">
        <f t="shared" si="302"/>
        <v>18</v>
      </c>
      <c r="AO1970" s="30">
        <f t="shared" si="303"/>
        <v>418920</v>
      </c>
      <c r="AP1970" s="30">
        <f t="shared" si="304"/>
        <v>12234</v>
      </c>
      <c r="AQ1970" s="30">
        <f t="shared" si="305"/>
        <v>5586</v>
      </c>
    </row>
    <row r="1971" spans="29:43" x14ac:dyDescent="0.15">
      <c r="AC1971" s="30">
        <v>36</v>
      </c>
      <c r="AD1971" s="30">
        <v>36</v>
      </c>
      <c r="AE1971" s="30">
        <v>4</v>
      </c>
      <c r="AF1971" s="30">
        <v>8</v>
      </c>
      <c r="AG1971" s="30">
        <f t="shared" si="297"/>
        <v>75510</v>
      </c>
      <c r="AH1971" s="30">
        <f t="shared" si="298"/>
        <v>25170</v>
      </c>
      <c r="AI1971" s="30">
        <f t="shared" si="299"/>
        <v>12585</v>
      </c>
      <c r="AK1971" s="30">
        <f t="shared" si="300"/>
        <v>21.390931372549019</v>
      </c>
      <c r="AL1971" s="30">
        <f t="shared" si="301"/>
        <v>-215.12820512820514</v>
      </c>
      <c r="AM1971" s="30">
        <f t="shared" si="302"/>
        <v>18</v>
      </c>
      <c r="AO1971" s="30">
        <f t="shared" si="303"/>
        <v>418920</v>
      </c>
      <c r="AP1971" s="30">
        <f t="shared" si="304"/>
        <v>12234</v>
      </c>
      <c r="AQ1971" s="30">
        <f t="shared" si="305"/>
        <v>5586</v>
      </c>
    </row>
    <row r="1972" spans="29:43" x14ac:dyDescent="0.15">
      <c r="AC1972" s="30">
        <v>36</v>
      </c>
      <c r="AD1972" s="30">
        <v>36</v>
      </c>
      <c r="AE1972" s="30">
        <v>4</v>
      </c>
      <c r="AF1972" s="30">
        <v>9</v>
      </c>
      <c r="AG1972" s="30">
        <f t="shared" si="297"/>
        <v>75630</v>
      </c>
      <c r="AH1972" s="30">
        <f t="shared" si="298"/>
        <v>25210</v>
      </c>
      <c r="AI1972" s="30">
        <f t="shared" si="299"/>
        <v>12605</v>
      </c>
      <c r="AK1972" s="30">
        <f t="shared" si="300"/>
        <v>21.347329800244598</v>
      </c>
      <c r="AL1972" s="30">
        <f t="shared" si="301"/>
        <v>-203.85444743935309</v>
      </c>
      <c r="AM1972" s="30">
        <f t="shared" si="302"/>
        <v>18</v>
      </c>
      <c r="AO1972" s="30">
        <f t="shared" si="303"/>
        <v>418920</v>
      </c>
      <c r="AP1972" s="30">
        <f t="shared" si="304"/>
        <v>12234</v>
      </c>
      <c r="AQ1972" s="30">
        <f t="shared" si="305"/>
        <v>5586</v>
      </c>
    </row>
    <row r="1973" spans="29:43" x14ac:dyDescent="0.15">
      <c r="AC1973" s="30">
        <v>36</v>
      </c>
      <c r="AD1973" s="30">
        <v>36</v>
      </c>
      <c r="AE1973" s="30">
        <v>4</v>
      </c>
      <c r="AF1973" s="30">
        <v>10</v>
      </c>
      <c r="AG1973" s="30">
        <f t="shared" si="297"/>
        <v>75750</v>
      </c>
      <c r="AH1973" s="30">
        <f t="shared" si="298"/>
        <v>25250</v>
      </c>
      <c r="AI1973" s="30">
        <f t="shared" si="299"/>
        <v>12625</v>
      </c>
      <c r="AK1973" s="30">
        <f t="shared" si="300"/>
        <v>21.303905614320588</v>
      </c>
      <c r="AL1973" s="30">
        <f t="shared" si="301"/>
        <v>-193.73401534526855</v>
      </c>
      <c r="AM1973" s="30">
        <f t="shared" si="302"/>
        <v>18</v>
      </c>
      <c r="AO1973" s="30">
        <f t="shared" si="303"/>
        <v>418920</v>
      </c>
      <c r="AP1973" s="30">
        <f t="shared" si="304"/>
        <v>12234</v>
      </c>
      <c r="AQ1973" s="30">
        <f t="shared" si="305"/>
        <v>5586</v>
      </c>
    </row>
    <row r="1974" spans="29:43" x14ac:dyDescent="0.15">
      <c r="AC1974" s="30">
        <v>36</v>
      </c>
      <c r="AD1974" s="30">
        <v>36</v>
      </c>
      <c r="AE1974" s="30">
        <v>5</v>
      </c>
      <c r="AF1974" s="30">
        <v>0</v>
      </c>
      <c r="AG1974" s="30">
        <f t="shared" si="297"/>
        <v>89550</v>
      </c>
      <c r="AH1974" s="30">
        <f t="shared" si="298"/>
        <v>29850</v>
      </c>
      <c r="AI1974" s="30">
        <f t="shared" si="299"/>
        <v>14925</v>
      </c>
      <c r="AK1974" s="30">
        <f t="shared" si="300"/>
        <v>17.265084075173096</v>
      </c>
      <c r="AL1974" s="30">
        <f t="shared" si="301"/>
        <v>-33.277591973244149</v>
      </c>
      <c r="AM1974" s="30">
        <f t="shared" si="302"/>
        <v>18</v>
      </c>
      <c r="AO1974" s="30">
        <f t="shared" si="303"/>
        <v>418920</v>
      </c>
      <c r="AP1974" s="30">
        <f t="shared" si="304"/>
        <v>12234</v>
      </c>
      <c r="AQ1974" s="30">
        <f t="shared" si="305"/>
        <v>5586</v>
      </c>
    </row>
    <row r="1975" spans="29:43" x14ac:dyDescent="0.15">
      <c r="AC1975" s="30">
        <v>36</v>
      </c>
      <c r="AD1975" s="30">
        <v>36</v>
      </c>
      <c r="AE1975" s="30">
        <v>5</v>
      </c>
      <c r="AF1975" s="30">
        <v>1</v>
      </c>
      <c r="AG1975" s="30">
        <f t="shared" si="297"/>
        <v>89700</v>
      </c>
      <c r="AH1975" s="30">
        <f t="shared" si="298"/>
        <v>29900</v>
      </c>
      <c r="AI1975" s="30">
        <f t="shared" si="299"/>
        <v>14950</v>
      </c>
      <c r="AK1975" s="30">
        <f t="shared" si="300"/>
        <v>17.229579666036027</v>
      </c>
      <c r="AL1975" s="30">
        <f t="shared" si="301"/>
        <v>-33.026509572901325</v>
      </c>
      <c r="AM1975" s="30">
        <f t="shared" si="302"/>
        <v>18</v>
      </c>
      <c r="AO1975" s="30">
        <f t="shared" si="303"/>
        <v>418920</v>
      </c>
      <c r="AP1975" s="30">
        <f t="shared" si="304"/>
        <v>12234</v>
      </c>
      <c r="AQ1975" s="30">
        <f t="shared" si="305"/>
        <v>5586</v>
      </c>
    </row>
    <row r="1976" spans="29:43" x14ac:dyDescent="0.15">
      <c r="AC1976" s="30">
        <v>36</v>
      </c>
      <c r="AD1976" s="30">
        <v>36</v>
      </c>
      <c r="AE1976" s="30">
        <v>5</v>
      </c>
      <c r="AF1976" s="30">
        <v>2</v>
      </c>
      <c r="AG1976" s="30">
        <f t="shared" si="297"/>
        <v>89850</v>
      </c>
      <c r="AH1976" s="30">
        <f t="shared" si="298"/>
        <v>29950</v>
      </c>
      <c r="AI1976" s="30">
        <f t="shared" si="299"/>
        <v>14975</v>
      </c>
      <c r="AK1976" s="30">
        <f t="shared" si="300"/>
        <v>17.194220981776393</v>
      </c>
      <c r="AL1976" s="30">
        <f t="shared" si="301"/>
        <v>-32.780007296607074</v>
      </c>
      <c r="AM1976" s="30">
        <f t="shared" si="302"/>
        <v>18</v>
      </c>
      <c r="AO1976" s="30">
        <f t="shared" si="303"/>
        <v>418920</v>
      </c>
      <c r="AP1976" s="30">
        <f t="shared" si="304"/>
        <v>12234</v>
      </c>
      <c r="AQ1976" s="30">
        <f t="shared" si="305"/>
        <v>5586</v>
      </c>
    </row>
    <row r="1977" spans="29:43" x14ac:dyDescent="0.15">
      <c r="AC1977" s="30">
        <v>36</v>
      </c>
      <c r="AD1977" s="30">
        <v>36</v>
      </c>
      <c r="AE1977" s="30">
        <v>5</v>
      </c>
      <c r="AF1977" s="30">
        <v>3</v>
      </c>
      <c r="AG1977" s="30">
        <f t="shared" si="297"/>
        <v>90000</v>
      </c>
      <c r="AH1977" s="30">
        <f t="shared" si="298"/>
        <v>30000</v>
      </c>
      <c r="AI1977" s="30">
        <f t="shared" si="299"/>
        <v>15000</v>
      </c>
      <c r="AK1977" s="30">
        <f t="shared" si="300"/>
        <v>17.159007127058246</v>
      </c>
      <c r="AL1977" s="30">
        <f t="shared" si="301"/>
        <v>-32.537960954446852</v>
      </c>
      <c r="AM1977" s="30">
        <f t="shared" si="302"/>
        <v>18</v>
      </c>
      <c r="AO1977" s="30">
        <f t="shared" si="303"/>
        <v>418920</v>
      </c>
      <c r="AP1977" s="30">
        <f t="shared" si="304"/>
        <v>12234</v>
      </c>
      <c r="AQ1977" s="30">
        <f t="shared" si="305"/>
        <v>5586</v>
      </c>
    </row>
    <row r="1978" spans="29:43" x14ac:dyDescent="0.15">
      <c r="AC1978" s="30">
        <v>36</v>
      </c>
      <c r="AD1978" s="30">
        <v>36</v>
      </c>
      <c r="AE1978" s="30">
        <v>5</v>
      </c>
      <c r="AF1978" s="30">
        <v>4</v>
      </c>
      <c r="AG1978" s="30">
        <f t="shared" si="297"/>
        <v>90150</v>
      </c>
      <c r="AH1978" s="30">
        <f t="shared" si="298"/>
        <v>30050</v>
      </c>
      <c r="AI1978" s="30">
        <f t="shared" si="299"/>
        <v>15025</v>
      </c>
      <c r="AK1978" s="30">
        <f t="shared" si="300"/>
        <v>17.123937213865272</v>
      </c>
      <c r="AL1978" s="30">
        <f t="shared" si="301"/>
        <v>-32.300250806162666</v>
      </c>
      <c r="AM1978" s="30">
        <f t="shared" si="302"/>
        <v>18</v>
      </c>
      <c r="AO1978" s="30">
        <f t="shared" si="303"/>
        <v>418920</v>
      </c>
      <c r="AP1978" s="30">
        <f t="shared" si="304"/>
        <v>12234</v>
      </c>
      <c r="AQ1978" s="30">
        <f t="shared" si="305"/>
        <v>5586</v>
      </c>
    </row>
    <row r="1979" spans="29:43" x14ac:dyDescent="0.15">
      <c r="AC1979" s="30">
        <v>36</v>
      </c>
      <c r="AD1979" s="30">
        <v>36</v>
      </c>
      <c r="AE1979" s="30">
        <v>5</v>
      </c>
      <c r="AF1979" s="30">
        <v>5</v>
      </c>
      <c r="AG1979" s="30">
        <f t="shared" si="297"/>
        <v>90300</v>
      </c>
      <c r="AH1979" s="30">
        <f t="shared" si="298"/>
        <v>30100</v>
      </c>
      <c r="AI1979" s="30">
        <f t="shared" si="299"/>
        <v>15050</v>
      </c>
      <c r="AK1979" s="30">
        <f t="shared" si="300"/>
        <v>17.089010361426123</v>
      </c>
      <c r="AL1979" s="30">
        <f t="shared" si="301"/>
        <v>-32.066761363636367</v>
      </c>
      <c r="AM1979" s="30">
        <f t="shared" si="302"/>
        <v>18</v>
      </c>
      <c r="AO1979" s="30">
        <f t="shared" si="303"/>
        <v>418920</v>
      </c>
      <c r="AP1979" s="30">
        <f t="shared" si="304"/>
        <v>12234</v>
      </c>
      <c r="AQ1979" s="30">
        <f t="shared" si="305"/>
        <v>5586</v>
      </c>
    </row>
    <row r="1980" spans="29:43" x14ac:dyDescent="0.15">
      <c r="AC1980" s="30">
        <v>36</v>
      </c>
      <c r="AD1980" s="30">
        <v>36</v>
      </c>
      <c r="AE1980" s="30">
        <v>5</v>
      </c>
      <c r="AF1980" s="30">
        <v>6</v>
      </c>
      <c r="AG1980" s="30">
        <f t="shared" si="297"/>
        <v>90450</v>
      </c>
      <c r="AH1980" s="30">
        <f t="shared" si="298"/>
        <v>30150</v>
      </c>
      <c r="AI1980" s="30">
        <f t="shared" si="299"/>
        <v>15075</v>
      </c>
      <c r="AK1980" s="30">
        <f t="shared" si="300"/>
        <v>17.054225696140694</v>
      </c>
      <c r="AL1980" s="30">
        <f t="shared" si="301"/>
        <v>-31.837381203801478</v>
      </c>
      <c r="AM1980" s="30">
        <f t="shared" si="302"/>
        <v>18</v>
      </c>
      <c r="AO1980" s="30">
        <f t="shared" si="303"/>
        <v>418920</v>
      </c>
      <c r="AP1980" s="30">
        <f t="shared" si="304"/>
        <v>12234</v>
      </c>
      <c r="AQ1980" s="30">
        <f t="shared" si="305"/>
        <v>5586</v>
      </c>
    </row>
    <row r="1981" spans="29:43" x14ac:dyDescent="0.15">
      <c r="AC1981" s="30">
        <v>36</v>
      </c>
      <c r="AD1981" s="30">
        <v>36</v>
      </c>
      <c r="AE1981" s="30">
        <v>5</v>
      </c>
      <c r="AF1981" s="30">
        <v>7</v>
      </c>
      <c r="AG1981" s="30">
        <f t="shared" si="297"/>
        <v>90600</v>
      </c>
      <c r="AH1981" s="30">
        <f t="shared" si="298"/>
        <v>30200</v>
      </c>
      <c r="AI1981" s="30">
        <f t="shared" si="299"/>
        <v>15100</v>
      </c>
      <c r="AK1981" s="30">
        <f t="shared" si="300"/>
        <v>17.019582351507271</v>
      </c>
      <c r="AL1981" s="30">
        <f t="shared" si="301"/>
        <v>-31.612002791346825</v>
      </c>
      <c r="AM1981" s="30">
        <f t="shared" si="302"/>
        <v>18</v>
      </c>
      <c r="AO1981" s="30">
        <f t="shared" si="303"/>
        <v>418920</v>
      </c>
      <c r="AP1981" s="30">
        <f t="shared" si="304"/>
        <v>12234</v>
      </c>
      <c r="AQ1981" s="30">
        <f t="shared" si="305"/>
        <v>5586</v>
      </c>
    </row>
    <row r="1982" spans="29:43" x14ac:dyDescent="0.15">
      <c r="AC1982" s="30">
        <v>36</v>
      </c>
      <c r="AD1982" s="30">
        <v>36</v>
      </c>
      <c r="AE1982" s="30">
        <v>5</v>
      </c>
      <c r="AF1982" s="30">
        <v>8</v>
      </c>
      <c r="AG1982" s="30">
        <f t="shared" si="297"/>
        <v>90750</v>
      </c>
      <c r="AH1982" s="30">
        <f t="shared" si="298"/>
        <v>30250</v>
      </c>
      <c r="AI1982" s="30">
        <f t="shared" si="299"/>
        <v>15125</v>
      </c>
      <c r="AK1982" s="30">
        <f t="shared" si="300"/>
        <v>16.9850794680506</v>
      </c>
      <c r="AL1982" s="30">
        <f t="shared" si="301"/>
        <v>-31.390522310619161</v>
      </c>
      <c r="AM1982" s="30">
        <f t="shared" si="302"/>
        <v>18</v>
      </c>
      <c r="AO1982" s="30">
        <f t="shared" si="303"/>
        <v>418920</v>
      </c>
      <c r="AP1982" s="30">
        <f t="shared" si="304"/>
        <v>12234</v>
      </c>
      <c r="AQ1982" s="30">
        <f t="shared" si="305"/>
        <v>5586</v>
      </c>
    </row>
    <row r="1983" spans="29:43" x14ac:dyDescent="0.15">
      <c r="AC1983" s="30">
        <v>36</v>
      </c>
      <c r="AD1983" s="30">
        <v>36</v>
      </c>
      <c r="AE1983" s="30">
        <v>5</v>
      </c>
      <c r="AF1983" s="30">
        <v>9</v>
      </c>
      <c r="AG1983" s="30">
        <f t="shared" si="297"/>
        <v>90900</v>
      </c>
      <c r="AH1983" s="30">
        <f t="shared" si="298"/>
        <v>30300</v>
      </c>
      <c r="AI1983" s="30">
        <f t="shared" si="299"/>
        <v>15150</v>
      </c>
      <c r="AK1983" s="30">
        <f t="shared" si="300"/>
        <v>16.950716193250788</v>
      </c>
      <c r="AL1983" s="30">
        <f t="shared" si="301"/>
        <v>-31.172839506172838</v>
      </c>
      <c r="AM1983" s="30">
        <f t="shared" si="302"/>
        <v>18</v>
      </c>
      <c r="AO1983" s="30">
        <f t="shared" si="303"/>
        <v>418920</v>
      </c>
      <c r="AP1983" s="30">
        <f t="shared" si="304"/>
        <v>12234</v>
      </c>
      <c r="AQ1983" s="30">
        <f t="shared" si="305"/>
        <v>5586</v>
      </c>
    </row>
    <row r="1984" spans="29:43" x14ac:dyDescent="0.15">
      <c r="AC1984" s="30">
        <v>36</v>
      </c>
      <c r="AD1984" s="30">
        <v>36</v>
      </c>
      <c r="AE1984" s="30">
        <v>5</v>
      </c>
      <c r="AF1984" s="30">
        <v>10</v>
      </c>
      <c r="AG1984" s="30">
        <f t="shared" si="297"/>
        <v>91050</v>
      </c>
      <c r="AH1984" s="30">
        <f t="shared" si="298"/>
        <v>30350</v>
      </c>
      <c r="AI1984" s="30">
        <f t="shared" si="299"/>
        <v>15175</v>
      </c>
      <c r="AK1984" s="30">
        <f t="shared" si="300"/>
        <v>16.916491681473108</v>
      </c>
      <c r="AL1984" s="30">
        <f t="shared" si="301"/>
        <v>-30.958857531451887</v>
      </c>
      <c r="AM1984" s="30">
        <f t="shared" si="302"/>
        <v>18</v>
      </c>
      <c r="AO1984" s="30">
        <f t="shared" si="303"/>
        <v>418920</v>
      </c>
      <c r="AP1984" s="30">
        <f t="shared" si="304"/>
        <v>12234</v>
      </c>
      <c r="AQ1984" s="30">
        <f t="shared" si="305"/>
        <v>5586</v>
      </c>
    </row>
    <row r="1985" spans="29:43" x14ac:dyDescent="0.15">
      <c r="AC1985" s="30">
        <v>37</v>
      </c>
      <c r="AD1985" s="30">
        <v>37</v>
      </c>
      <c r="AE1985" s="30">
        <v>1</v>
      </c>
      <c r="AF1985" s="30">
        <v>0</v>
      </c>
      <c r="AG1985" s="30">
        <f t="shared" si="297"/>
        <v>30150</v>
      </c>
      <c r="AH1985" s="30">
        <f t="shared" si="298"/>
        <v>10050</v>
      </c>
      <c r="AI1985" s="30">
        <f t="shared" si="299"/>
        <v>5025</v>
      </c>
      <c r="AK1985" s="30">
        <f t="shared" si="300"/>
        <v>113.40077821011673</v>
      </c>
      <c r="AL1985" s="30">
        <f t="shared" si="301"/>
        <v>3.780564263322884</v>
      </c>
      <c r="AM1985" s="30">
        <f t="shared" si="302"/>
        <v>19</v>
      </c>
      <c r="AO1985" s="30">
        <f t="shared" si="303"/>
        <v>466304</v>
      </c>
      <c r="AP1985" s="30">
        <f t="shared" si="304"/>
        <v>13000</v>
      </c>
      <c r="AQ1985" s="30">
        <f t="shared" si="305"/>
        <v>5938</v>
      </c>
    </row>
    <row r="1986" spans="29:43" x14ac:dyDescent="0.15">
      <c r="AC1986" s="30">
        <v>37</v>
      </c>
      <c r="AD1986" s="30">
        <v>37</v>
      </c>
      <c r="AE1986" s="30">
        <v>1</v>
      </c>
      <c r="AF1986" s="30">
        <v>1</v>
      </c>
      <c r="AG1986" s="30">
        <f t="shared" si="297"/>
        <v>30180</v>
      </c>
      <c r="AH1986" s="30">
        <f t="shared" si="298"/>
        <v>10060</v>
      </c>
      <c r="AI1986" s="30">
        <f t="shared" si="299"/>
        <v>5030</v>
      </c>
      <c r="AK1986" s="30">
        <f t="shared" si="300"/>
        <v>113.12566715186803</v>
      </c>
      <c r="AL1986" s="30">
        <f t="shared" si="301"/>
        <v>3.7867001254705146</v>
      </c>
      <c r="AM1986" s="30">
        <f t="shared" si="302"/>
        <v>19</v>
      </c>
      <c r="AO1986" s="30">
        <f t="shared" si="303"/>
        <v>466304</v>
      </c>
      <c r="AP1986" s="30">
        <f t="shared" si="304"/>
        <v>13000</v>
      </c>
      <c r="AQ1986" s="30">
        <f t="shared" si="305"/>
        <v>5938</v>
      </c>
    </row>
    <row r="1987" spans="29:43" x14ac:dyDescent="0.15">
      <c r="AC1987" s="30">
        <v>37</v>
      </c>
      <c r="AD1987" s="30">
        <v>37</v>
      </c>
      <c r="AE1987" s="30">
        <v>1</v>
      </c>
      <c r="AF1987" s="30">
        <v>2</v>
      </c>
      <c r="AG1987" s="30">
        <f t="shared" si="297"/>
        <v>30210</v>
      </c>
      <c r="AH1987" s="30">
        <f t="shared" si="298"/>
        <v>10070</v>
      </c>
      <c r="AI1987" s="30">
        <f t="shared" si="299"/>
        <v>5035</v>
      </c>
      <c r="AK1987" s="30">
        <f t="shared" si="300"/>
        <v>112.85188770571152</v>
      </c>
      <c r="AL1987" s="30">
        <f t="shared" si="301"/>
        <v>3.792843691148776</v>
      </c>
      <c r="AM1987" s="30">
        <f t="shared" si="302"/>
        <v>19</v>
      </c>
      <c r="AO1987" s="30">
        <f t="shared" si="303"/>
        <v>466304</v>
      </c>
      <c r="AP1987" s="30">
        <f t="shared" si="304"/>
        <v>13000</v>
      </c>
      <c r="AQ1987" s="30">
        <f t="shared" si="305"/>
        <v>5938</v>
      </c>
    </row>
    <row r="1988" spans="29:43" x14ac:dyDescent="0.15">
      <c r="AC1988" s="30">
        <v>37</v>
      </c>
      <c r="AD1988" s="30">
        <v>37</v>
      </c>
      <c r="AE1988" s="30">
        <v>1</v>
      </c>
      <c r="AF1988" s="30">
        <v>3</v>
      </c>
      <c r="AG1988" s="30">
        <f t="shared" si="297"/>
        <v>30240</v>
      </c>
      <c r="AH1988" s="30">
        <f t="shared" si="298"/>
        <v>10080</v>
      </c>
      <c r="AI1988" s="30">
        <f t="shared" si="299"/>
        <v>5040</v>
      </c>
      <c r="AK1988" s="30">
        <f t="shared" si="300"/>
        <v>112.5794302269435</v>
      </c>
      <c r="AL1988" s="30">
        <f t="shared" si="301"/>
        <v>3.7989949748743719</v>
      </c>
      <c r="AM1988" s="30">
        <f t="shared" si="302"/>
        <v>19</v>
      </c>
      <c r="AO1988" s="30">
        <f t="shared" si="303"/>
        <v>466304</v>
      </c>
      <c r="AP1988" s="30">
        <f t="shared" si="304"/>
        <v>13000</v>
      </c>
      <c r="AQ1988" s="30">
        <f t="shared" si="305"/>
        <v>5938</v>
      </c>
    </row>
    <row r="1989" spans="29:43" x14ac:dyDescent="0.15">
      <c r="AC1989" s="30">
        <v>37</v>
      </c>
      <c r="AD1989" s="30">
        <v>37</v>
      </c>
      <c r="AE1989" s="30">
        <v>1</v>
      </c>
      <c r="AF1989" s="30">
        <v>4</v>
      </c>
      <c r="AG1989" s="30">
        <f t="shared" si="297"/>
        <v>30270</v>
      </c>
      <c r="AH1989" s="30">
        <f t="shared" si="298"/>
        <v>10090</v>
      </c>
      <c r="AI1989" s="30">
        <f t="shared" si="299"/>
        <v>5045</v>
      </c>
      <c r="AK1989" s="30">
        <f t="shared" si="300"/>
        <v>112.30828516377649</v>
      </c>
      <c r="AL1989" s="30">
        <f t="shared" si="301"/>
        <v>3.8051539912005028</v>
      </c>
      <c r="AM1989" s="30">
        <f t="shared" si="302"/>
        <v>19</v>
      </c>
      <c r="AO1989" s="30">
        <f t="shared" si="303"/>
        <v>466304</v>
      </c>
      <c r="AP1989" s="30">
        <f t="shared" si="304"/>
        <v>13000</v>
      </c>
      <c r="AQ1989" s="30">
        <f t="shared" si="305"/>
        <v>5938</v>
      </c>
    </row>
    <row r="1990" spans="29:43" x14ac:dyDescent="0.15">
      <c r="AC1990" s="30">
        <v>37</v>
      </c>
      <c r="AD1990" s="30">
        <v>37</v>
      </c>
      <c r="AE1990" s="30">
        <v>1</v>
      </c>
      <c r="AF1990" s="30">
        <v>5</v>
      </c>
      <c r="AG1990" s="30">
        <f t="shared" ref="AG1990:AG2053" si="306">1020+180*AC1990+7050+AE1990*(AD1990*420-120)+AE1990*AF1990*30</f>
        <v>30300</v>
      </c>
      <c r="AH1990" s="30">
        <f t="shared" ref="AH1990:AH2053" si="307">340+60*AC1990+2350+AE1990*(AD1990*140-40)+AE1990*AF1990*10</f>
        <v>10100</v>
      </c>
      <c r="AI1990" s="30">
        <f t="shared" ref="AI1990:AI2053" si="308">170+30*AC1990+1175+AE1990*(AD1990*70-20)+AE1990*AF1990*5</f>
        <v>5050</v>
      </c>
      <c r="AK1990" s="30">
        <f t="shared" ref="AK1990:AK2053" si="309">VLOOKUP(IF(MOD(AC1990,2)=0,AC1990/2,(AC1990+1)/2),B:F,5,FALSE)/(AH1990-VLOOKUP(IF(MOD(AC1990,2)=0,AC1990/2,(AC1990+1)/2),B:F,4,FALSE))</f>
        <v>112.03844305622297</v>
      </c>
      <c r="AL1990" s="30">
        <f t="shared" ref="AL1990:AL2053" si="310">AG1990/(VLOOKUP(IF(MOD(AC1990,2)=0,AC1990/2,(AC1990+1)/2),B:F,3,FALSE)-AI1990)</f>
        <v>3.8113207547169812</v>
      </c>
      <c r="AM1990" s="30">
        <f t="shared" ref="AM1990:AM2053" si="311">IF(MOD(AC1990,2)=0,AC1990/2,(AC1990+1)/2)</f>
        <v>19</v>
      </c>
      <c r="AO1990" s="30">
        <f t="shared" ref="AO1990:AO2053" si="312">VLOOKUP(IF(MOD(AC1990,2)=0,AC1990/2,(AC1990+1)/2),B:F,5,FALSE)</f>
        <v>466304</v>
      </c>
      <c r="AP1990" s="30">
        <f t="shared" ref="AP1990:AP2053" si="313">VLOOKUP(IF(MOD(AC1990,2)=0,AC1990/2,(AC1990+1)/2),B:E,3,FALSE)</f>
        <v>13000</v>
      </c>
      <c r="AQ1990" s="30">
        <f t="shared" ref="AQ1990:AQ2053" si="314">VLOOKUP(IF(MOD(AC1990,2)=0,AC1990/2,(AC1990+1)/2),B:F,4,FALSE)</f>
        <v>5938</v>
      </c>
    </row>
    <row r="1991" spans="29:43" x14ac:dyDescent="0.15">
      <c r="AC1991" s="30">
        <v>37</v>
      </c>
      <c r="AD1991" s="30">
        <v>37</v>
      </c>
      <c r="AE1991" s="30">
        <v>1</v>
      </c>
      <c r="AF1991" s="30">
        <v>6</v>
      </c>
      <c r="AG1991" s="30">
        <f t="shared" si="306"/>
        <v>30330</v>
      </c>
      <c r="AH1991" s="30">
        <f t="shared" si="307"/>
        <v>10110</v>
      </c>
      <c r="AI1991" s="30">
        <f t="shared" si="308"/>
        <v>5055</v>
      </c>
      <c r="AK1991" s="30">
        <f t="shared" si="309"/>
        <v>111.7698945349952</v>
      </c>
      <c r="AL1991" s="30">
        <f t="shared" si="310"/>
        <v>3.8174952800503461</v>
      </c>
      <c r="AM1991" s="30">
        <f t="shared" si="311"/>
        <v>19</v>
      </c>
      <c r="AO1991" s="30">
        <f t="shared" si="312"/>
        <v>466304</v>
      </c>
      <c r="AP1991" s="30">
        <f t="shared" si="313"/>
        <v>13000</v>
      </c>
      <c r="AQ1991" s="30">
        <f t="shared" si="314"/>
        <v>5938</v>
      </c>
    </row>
    <row r="1992" spans="29:43" x14ac:dyDescent="0.15">
      <c r="AC1992" s="30">
        <v>37</v>
      </c>
      <c r="AD1992" s="30">
        <v>37</v>
      </c>
      <c r="AE1992" s="30">
        <v>1</v>
      </c>
      <c r="AF1992" s="30">
        <v>7</v>
      </c>
      <c r="AG1992" s="30">
        <f t="shared" si="306"/>
        <v>30360</v>
      </c>
      <c r="AH1992" s="30">
        <f t="shared" si="307"/>
        <v>10120</v>
      </c>
      <c r="AI1992" s="30">
        <f t="shared" si="308"/>
        <v>5060</v>
      </c>
      <c r="AK1992" s="30">
        <f t="shared" si="309"/>
        <v>111.50263032042085</v>
      </c>
      <c r="AL1992" s="30">
        <f t="shared" si="310"/>
        <v>3.8236775818639797</v>
      </c>
      <c r="AM1992" s="30">
        <f t="shared" si="311"/>
        <v>19</v>
      </c>
      <c r="AO1992" s="30">
        <f t="shared" si="312"/>
        <v>466304</v>
      </c>
      <c r="AP1992" s="30">
        <f t="shared" si="313"/>
        <v>13000</v>
      </c>
      <c r="AQ1992" s="30">
        <f t="shared" si="314"/>
        <v>5938</v>
      </c>
    </row>
    <row r="1993" spans="29:43" x14ac:dyDescent="0.15">
      <c r="AC1993" s="30">
        <v>37</v>
      </c>
      <c r="AD1993" s="30">
        <v>37</v>
      </c>
      <c r="AE1993" s="30">
        <v>1</v>
      </c>
      <c r="AF1993" s="30">
        <v>8</v>
      </c>
      <c r="AG1993" s="30">
        <f t="shared" si="306"/>
        <v>30390</v>
      </c>
      <c r="AH1993" s="30">
        <f t="shared" si="307"/>
        <v>10130</v>
      </c>
      <c r="AI1993" s="30">
        <f t="shared" si="308"/>
        <v>5065</v>
      </c>
      <c r="AK1993" s="30">
        <f t="shared" si="309"/>
        <v>111.23664122137404</v>
      </c>
      <c r="AL1993" s="30">
        <f t="shared" si="310"/>
        <v>3.8298676748582232</v>
      </c>
      <c r="AM1993" s="30">
        <f t="shared" si="311"/>
        <v>19</v>
      </c>
      <c r="AO1993" s="30">
        <f t="shared" si="312"/>
        <v>466304</v>
      </c>
      <c r="AP1993" s="30">
        <f t="shared" si="313"/>
        <v>13000</v>
      </c>
      <c r="AQ1993" s="30">
        <f t="shared" si="314"/>
        <v>5938</v>
      </c>
    </row>
    <row r="1994" spans="29:43" x14ac:dyDescent="0.15">
      <c r="AC1994" s="30">
        <v>37</v>
      </c>
      <c r="AD1994" s="30">
        <v>37</v>
      </c>
      <c r="AE1994" s="30">
        <v>1</v>
      </c>
      <c r="AF1994" s="30">
        <v>9</v>
      </c>
      <c r="AG1994" s="30">
        <f t="shared" si="306"/>
        <v>30420</v>
      </c>
      <c r="AH1994" s="30">
        <f t="shared" si="307"/>
        <v>10140</v>
      </c>
      <c r="AI1994" s="30">
        <f t="shared" si="308"/>
        <v>5070</v>
      </c>
      <c r="AK1994" s="30">
        <f t="shared" si="309"/>
        <v>110.9719181342218</v>
      </c>
      <c r="AL1994" s="30">
        <f t="shared" si="310"/>
        <v>3.8360655737704916</v>
      </c>
      <c r="AM1994" s="30">
        <f t="shared" si="311"/>
        <v>19</v>
      </c>
      <c r="AO1994" s="30">
        <f t="shared" si="312"/>
        <v>466304</v>
      </c>
      <c r="AP1994" s="30">
        <f t="shared" si="313"/>
        <v>13000</v>
      </c>
      <c r="AQ1994" s="30">
        <f t="shared" si="314"/>
        <v>5938</v>
      </c>
    </row>
    <row r="1995" spans="29:43" x14ac:dyDescent="0.15">
      <c r="AC1995" s="30">
        <v>37</v>
      </c>
      <c r="AD1995" s="30">
        <v>37</v>
      </c>
      <c r="AE1995" s="30">
        <v>1</v>
      </c>
      <c r="AF1995" s="30">
        <v>10</v>
      </c>
      <c r="AG1995" s="30">
        <f t="shared" si="306"/>
        <v>30450</v>
      </c>
      <c r="AH1995" s="30">
        <f t="shared" si="307"/>
        <v>10150</v>
      </c>
      <c r="AI1995" s="30">
        <f t="shared" si="308"/>
        <v>5075</v>
      </c>
      <c r="AK1995" s="30">
        <f t="shared" si="309"/>
        <v>110.70845204178538</v>
      </c>
      <c r="AL1995" s="30">
        <f t="shared" si="310"/>
        <v>3.8422712933753944</v>
      </c>
      <c r="AM1995" s="30">
        <f t="shared" si="311"/>
        <v>19</v>
      </c>
      <c r="AO1995" s="30">
        <f t="shared" si="312"/>
        <v>466304</v>
      </c>
      <c r="AP1995" s="30">
        <f t="shared" si="313"/>
        <v>13000</v>
      </c>
      <c r="AQ1995" s="30">
        <f t="shared" si="314"/>
        <v>5938</v>
      </c>
    </row>
    <row r="1996" spans="29:43" x14ac:dyDescent="0.15">
      <c r="AC1996" s="30">
        <v>37</v>
      </c>
      <c r="AD1996" s="30">
        <v>37</v>
      </c>
      <c r="AE1996" s="30">
        <v>2</v>
      </c>
      <c r="AF1996" s="30">
        <v>0</v>
      </c>
      <c r="AG1996" s="30">
        <f t="shared" si="306"/>
        <v>45570</v>
      </c>
      <c r="AH1996" s="30">
        <f t="shared" si="307"/>
        <v>15190</v>
      </c>
      <c r="AI1996" s="30">
        <f t="shared" si="308"/>
        <v>7595</v>
      </c>
      <c r="AK1996" s="30">
        <f t="shared" si="309"/>
        <v>50.40034587116299</v>
      </c>
      <c r="AL1996" s="30">
        <f t="shared" si="310"/>
        <v>8.4310823311748386</v>
      </c>
      <c r="AM1996" s="30">
        <f t="shared" si="311"/>
        <v>19</v>
      </c>
      <c r="AO1996" s="30">
        <f t="shared" si="312"/>
        <v>466304</v>
      </c>
      <c r="AP1996" s="30">
        <f t="shared" si="313"/>
        <v>13000</v>
      </c>
      <c r="AQ1996" s="30">
        <f t="shared" si="314"/>
        <v>5938</v>
      </c>
    </row>
    <row r="1997" spans="29:43" x14ac:dyDescent="0.15">
      <c r="AC1997" s="30">
        <v>37</v>
      </c>
      <c r="AD1997" s="30">
        <v>37</v>
      </c>
      <c r="AE1997" s="30">
        <v>2</v>
      </c>
      <c r="AF1997" s="30">
        <v>1</v>
      </c>
      <c r="AG1997" s="30">
        <f t="shared" si="306"/>
        <v>45630</v>
      </c>
      <c r="AH1997" s="30">
        <f t="shared" si="307"/>
        <v>15210</v>
      </c>
      <c r="AI1997" s="30">
        <f t="shared" si="308"/>
        <v>7605</v>
      </c>
      <c r="AK1997" s="30">
        <f t="shared" si="309"/>
        <v>50.291630716134598</v>
      </c>
      <c r="AL1997" s="30">
        <f t="shared" si="310"/>
        <v>8.4578313253012052</v>
      </c>
      <c r="AM1997" s="30">
        <f t="shared" si="311"/>
        <v>19</v>
      </c>
      <c r="AO1997" s="30">
        <f t="shared" si="312"/>
        <v>466304</v>
      </c>
      <c r="AP1997" s="30">
        <f t="shared" si="313"/>
        <v>13000</v>
      </c>
      <c r="AQ1997" s="30">
        <f t="shared" si="314"/>
        <v>5938</v>
      </c>
    </row>
    <row r="1998" spans="29:43" x14ac:dyDescent="0.15">
      <c r="AC1998" s="30">
        <v>37</v>
      </c>
      <c r="AD1998" s="30">
        <v>37</v>
      </c>
      <c r="AE1998" s="30">
        <v>2</v>
      </c>
      <c r="AF1998" s="30">
        <v>2</v>
      </c>
      <c r="AG1998" s="30">
        <f t="shared" si="306"/>
        <v>45690</v>
      </c>
      <c r="AH1998" s="30">
        <f t="shared" si="307"/>
        <v>15230</v>
      </c>
      <c r="AI1998" s="30">
        <f t="shared" si="308"/>
        <v>7615</v>
      </c>
      <c r="AK1998" s="30">
        <f t="shared" si="309"/>
        <v>50.183383555746879</v>
      </c>
      <c r="AL1998" s="30">
        <f t="shared" si="310"/>
        <v>8.4846796657381613</v>
      </c>
      <c r="AM1998" s="30">
        <f t="shared" si="311"/>
        <v>19</v>
      </c>
      <c r="AO1998" s="30">
        <f t="shared" si="312"/>
        <v>466304</v>
      </c>
      <c r="AP1998" s="30">
        <f t="shared" si="313"/>
        <v>13000</v>
      </c>
      <c r="AQ1998" s="30">
        <f t="shared" si="314"/>
        <v>5938</v>
      </c>
    </row>
    <row r="1999" spans="29:43" x14ac:dyDescent="0.15">
      <c r="AC1999" s="30">
        <v>37</v>
      </c>
      <c r="AD1999" s="30">
        <v>37</v>
      </c>
      <c r="AE1999" s="30">
        <v>2</v>
      </c>
      <c r="AF1999" s="30">
        <v>3</v>
      </c>
      <c r="AG1999" s="30">
        <f t="shared" si="306"/>
        <v>45750</v>
      </c>
      <c r="AH1999" s="30">
        <f t="shared" si="307"/>
        <v>15250</v>
      </c>
      <c r="AI1999" s="30">
        <f t="shared" si="308"/>
        <v>7625</v>
      </c>
      <c r="AK1999" s="30">
        <f t="shared" si="309"/>
        <v>50.075601374570446</v>
      </c>
      <c r="AL1999" s="30">
        <f t="shared" si="310"/>
        <v>8.5116279069767433</v>
      </c>
      <c r="AM1999" s="30">
        <f t="shared" si="311"/>
        <v>19</v>
      </c>
      <c r="AO1999" s="30">
        <f t="shared" si="312"/>
        <v>466304</v>
      </c>
      <c r="AP1999" s="30">
        <f t="shared" si="313"/>
        <v>13000</v>
      </c>
      <c r="AQ1999" s="30">
        <f t="shared" si="314"/>
        <v>5938</v>
      </c>
    </row>
    <row r="2000" spans="29:43" x14ac:dyDescent="0.15">
      <c r="AC2000" s="30">
        <v>37</v>
      </c>
      <c r="AD2000" s="30">
        <v>37</v>
      </c>
      <c r="AE2000" s="30">
        <v>2</v>
      </c>
      <c r="AF2000" s="30">
        <v>4</v>
      </c>
      <c r="AG2000" s="30">
        <f t="shared" si="306"/>
        <v>45810</v>
      </c>
      <c r="AH2000" s="30">
        <f t="shared" si="307"/>
        <v>15270</v>
      </c>
      <c r="AI2000" s="30">
        <f t="shared" si="308"/>
        <v>7635</v>
      </c>
      <c r="AK2000" s="30">
        <f t="shared" si="309"/>
        <v>49.96828118302615</v>
      </c>
      <c r="AL2000" s="30">
        <f t="shared" si="310"/>
        <v>8.5386766076421257</v>
      </c>
      <c r="AM2000" s="30">
        <f t="shared" si="311"/>
        <v>19</v>
      </c>
      <c r="AO2000" s="30">
        <f t="shared" si="312"/>
        <v>466304</v>
      </c>
      <c r="AP2000" s="30">
        <f t="shared" si="313"/>
        <v>13000</v>
      </c>
      <c r="AQ2000" s="30">
        <f t="shared" si="314"/>
        <v>5938</v>
      </c>
    </row>
    <row r="2001" spans="29:43" x14ac:dyDescent="0.15">
      <c r="AC2001" s="30">
        <v>37</v>
      </c>
      <c r="AD2001" s="30">
        <v>37</v>
      </c>
      <c r="AE2001" s="30">
        <v>2</v>
      </c>
      <c r="AF2001" s="30">
        <v>5</v>
      </c>
      <c r="AG2001" s="30">
        <f t="shared" si="306"/>
        <v>45870</v>
      </c>
      <c r="AH2001" s="30">
        <f t="shared" si="307"/>
        <v>15290</v>
      </c>
      <c r="AI2001" s="30">
        <f t="shared" si="308"/>
        <v>7645</v>
      </c>
      <c r="AK2001" s="30">
        <f t="shared" si="309"/>
        <v>49.861420017108642</v>
      </c>
      <c r="AL2001" s="30">
        <f t="shared" si="310"/>
        <v>8.5658263305322127</v>
      </c>
      <c r="AM2001" s="30">
        <f t="shared" si="311"/>
        <v>19</v>
      </c>
      <c r="AO2001" s="30">
        <f t="shared" si="312"/>
        <v>466304</v>
      </c>
      <c r="AP2001" s="30">
        <f t="shared" si="313"/>
        <v>13000</v>
      </c>
      <c r="AQ2001" s="30">
        <f t="shared" si="314"/>
        <v>5938</v>
      </c>
    </row>
    <row r="2002" spans="29:43" x14ac:dyDescent="0.15">
      <c r="AC2002" s="30">
        <v>37</v>
      </c>
      <c r="AD2002" s="30">
        <v>37</v>
      </c>
      <c r="AE2002" s="30">
        <v>2</v>
      </c>
      <c r="AF2002" s="30">
        <v>6</v>
      </c>
      <c r="AG2002" s="30">
        <f t="shared" si="306"/>
        <v>45930</v>
      </c>
      <c r="AH2002" s="30">
        <f t="shared" si="307"/>
        <v>15310</v>
      </c>
      <c r="AI2002" s="30">
        <f t="shared" si="308"/>
        <v>7655</v>
      </c>
      <c r="AK2002" s="30">
        <f t="shared" si="309"/>
        <v>49.755014938113533</v>
      </c>
      <c r="AL2002" s="30">
        <f t="shared" si="310"/>
        <v>8.5930776426566879</v>
      </c>
      <c r="AM2002" s="30">
        <f t="shared" si="311"/>
        <v>19</v>
      </c>
      <c r="AO2002" s="30">
        <f t="shared" si="312"/>
        <v>466304</v>
      </c>
      <c r="AP2002" s="30">
        <f t="shared" si="313"/>
        <v>13000</v>
      </c>
      <c r="AQ2002" s="30">
        <f t="shared" si="314"/>
        <v>5938</v>
      </c>
    </row>
    <row r="2003" spans="29:43" x14ac:dyDescent="0.15">
      <c r="AC2003" s="30">
        <v>37</v>
      </c>
      <c r="AD2003" s="30">
        <v>37</v>
      </c>
      <c r="AE2003" s="30">
        <v>2</v>
      </c>
      <c r="AF2003" s="30">
        <v>7</v>
      </c>
      <c r="AG2003" s="30">
        <f t="shared" si="306"/>
        <v>45990</v>
      </c>
      <c r="AH2003" s="30">
        <f t="shared" si="307"/>
        <v>15330</v>
      </c>
      <c r="AI2003" s="30">
        <f t="shared" si="308"/>
        <v>7665</v>
      </c>
      <c r="AK2003" s="30">
        <f t="shared" si="309"/>
        <v>49.64906303236797</v>
      </c>
      <c r="AL2003" s="30">
        <f t="shared" si="310"/>
        <v>8.6204311152764763</v>
      </c>
      <c r="AM2003" s="30">
        <f t="shared" si="311"/>
        <v>19</v>
      </c>
      <c r="AO2003" s="30">
        <f t="shared" si="312"/>
        <v>466304</v>
      </c>
      <c r="AP2003" s="30">
        <f t="shared" si="313"/>
        <v>13000</v>
      </c>
      <c r="AQ2003" s="30">
        <f t="shared" si="314"/>
        <v>5938</v>
      </c>
    </row>
    <row r="2004" spans="29:43" x14ac:dyDescent="0.15">
      <c r="AC2004" s="30">
        <v>37</v>
      </c>
      <c r="AD2004" s="30">
        <v>37</v>
      </c>
      <c r="AE2004" s="30">
        <v>2</v>
      </c>
      <c r="AF2004" s="30">
        <v>8</v>
      </c>
      <c r="AG2004" s="30">
        <f t="shared" si="306"/>
        <v>46050</v>
      </c>
      <c r="AH2004" s="30">
        <f t="shared" si="307"/>
        <v>15350</v>
      </c>
      <c r="AI2004" s="30">
        <f t="shared" si="308"/>
        <v>7675</v>
      </c>
      <c r="AK2004" s="30">
        <f t="shared" si="309"/>
        <v>49.543561410964728</v>
      </c>
      <c r="AL2004" s="30">
        <f t="shared" si="310"/>
        <v>8.647887323943662</v>
      </c>
      <c r="AM2004" s="30">
        <f t="shared" si="311"/>
        <v>19</v>
      </c>
      <c r="AO2004" s="30">
        <f t="shared" si="312"/>
        <v>466304</v>
      </c>
      <c r="AP2004" s="30">
        <f t="shared" si="313"/>
        <v>13000</v>
      </c>
      <c r="AQ2004" s="30">
        <f t="shared" si="314"/>
        <v>5938</v>
      </c>
    </row>
    <row r="2005" spans="29:43" x14ac:dyDescent="0.15">
      <c r="AC2005" s="30">
        <v>37</v>
      </c>
      <c r="AD2005" s="30">
        <v>37</v>
      </c>
      <c r="AE2005" s="30">
        <v>2</v>
      </c>
      <c r="AF2005" s="30">
        <v>9</v>
      </c>
      <c r="AG2005" s="30">
        <f t="shared" si="306"/>
        <v>46110</v>
      </c>
      <c r="AH2005" s="30">
        <f t="shared" si="307"/>
        <v>15370</v>
      </c>
      <c r="AI2005" s="30">
        <f t="shared" si="308"/>
        <v>7685</v>
      </c>
      <c r="AK2005" s="30">
        <f t="shared" si="309"/>
        <v>49.438507209499576</v>
      </c>
      <c r="AL2005" s="30">
        <f t="shared" si="310"/>
        <v>8.6754468485418634</v>
      </c>
      <c r="AM2005" s="30">
        <f t="shared" si="311"/>
        <v>19</v>
      </c>
      <c r="AO2005" s="30">
        <f t="shared" si="312"/>
        <v>466304</v>
      </c>
      <c r="AP2005" s="30">
        <f t="shared" si="313"/>
        <v>13000</v>
      </c>
      <c r="AQ2005" s="30">
        <f t="shared" si="314"/>
        <v>5938</v>
      </c>
    </row>
    <row r="2006" spans="29:43" x14ac:dyDescent="0.15">
      <c r="AC2006" s="30">
        <v>37</v>
      </c>
      <c r="AD2006" s="30">
        <v>37</v>
      </c>
      <c r="AE2006" s="30">
        <v>2</v>
      </c>
      <c r="AF2006" s="30">
        <v>10</v>
      </c>
      <c r="AG2006" s="30">
        <f t="shared" si="306"/>
        <v>46170</v>
      </c>
      <c r="AH2006" s="30">
        <f t="shared" si="307"/>
        <v>15390</v>
      </c>
      <c r="AI2006" s="30">
        <f t="shared" si="308"/>
        <v>7695</v>
      </c>
      <c r="AK2006" s="30">
        <f t="shared" si="309"/>
        <v>49.333897587812103</v>
      </c>
      <c r="AL2006" s="30">
        <f t="shared" si="310"/>
        <v>8.7031102733270505</v>
      </c>
      <c r="AM2006" s="30">
        <f t="shared" si="311"/>
        <v>19</v>
      </c>
      <c r="AO2006" s="30">
        <f t="shared" si="312"/>
        <v>466304</v>
      </c>
      <c r="AP2006" s="30">
        <f t="shared" si="313"/>
        <v>13000</v>
      </c>
      <c r="AQ2006" s="30">
        <f t="shared" si="314"/>
        <v>5938</v>
      </c>
    </row>
    <row r="2007" spans="29:43" x14ac:dyDescent="0.15">
      <c r="AC2007" s="30">
        <v>37</v>
      </c>
      <c r="AD2007" s="30">
        <v>37</v>
      </c>
      <c r="AE2007" s="30">
        <v>3</v>
      </c>
      <c r="AF2007" s="30">
        <v>0</v>
      </c>
      <c r="AG2007" s="30">
        <f t="shared" si="306"/>
        <v>60990</v>
      </c>
      <c r="AH2007" s="30">
        <f t="shared" si="307"/>
        <v>20330</v>
      </c>
      <c r="AI2007" s="30">
        <f t="shared" si="308"/>
        <v>10165</v>
      </c>
      <c r="AK2007" s="30">
        <f t="shared" si="309"/>
        <v>32.400222345747636</v>
      </c>
      <c r="AL2007" s="30">
        <f t="shared" si="310"/>
        <v>21.513227513227513</v>
      </c>
      <c r="AM2007" s="30">
        <f t="shared" si="311"/>
        <v>19</v>
      </c>
      <c r="AO2007" s="30">
        <f t="shared" si="312"/>
        <v>466304</v>
      </c>
      <c r="AP2007" s="30">
        <f t="shared" si="313"/>
        <v>13000</v>
      </c>
      <c r="AQ2007" s="30">
        <f t="shared" si="314"/>
        <v>5938</v>
      </c>
    </row>
    <row r="2008" spans="29:43" x14ac:dyDescent="0.15">
      <c r="AC2008" s="30">
        <v>37</v>
      </c>
      <c r="AD2008" s="30">
        <v>37</v>
      </c>
      <c r="AE2008" s="30">
        <v>3</v>
      </c>
      <c r="AF2008" s="30">
        <v>1</v>
      </c>
      <c r="AG2008" s="30">
        <f t="shared" si="306"/>
        <v>61080</v>
      </c>
      <c r="AH2008" s="30">
        <f t="shared" si="307"/>
        <v>20360</v>
      </c>
      <c r="AI2008" s="30">
        <f t="shared" si="308"/>
        <v>10180</v>
      </c>
      <c r="AK2008" s="30">
        <f t="shared" si="309"/>
        <v>32.332824850922201</v>
      </c>
      <c r="AL2008" s="30">
        <f t="shared" si="310"/>
        <v>21.659574468085108</v>
      </c>
      <c r="AM2008" s="30">
        <f t="shared" si="311"/>
        <v>19</v>
      </c>
      <c r="AO2008" s="30">
        <f t="shared" si="312"/>
        <v>466304</v>
      </c>
      <c r="AP2008" s="30">
        <f t="shared" si="313"/>
        <v>13000</v>
      </c>
      <c r="AQ2008" s="30">
        <f t="shared" si="314"/>
        <v>5938</v>
      </c>
    </row>
    <row r="2009" spans="29:43" x14ac:dyDescent="0.15">
      <c r="AC2009" s="30">
        <v>37</v>
      </c>
      <c r="AD2009" s="30">
        <v>37</v>
      </c>
      <c r="AE2009" s="30">
        <v>3</v>
      </c>
      <c r="AF2009" s="30">
        <v>2</v>
      </c>
      <c r="AG2009" s="30">
        <f t="shared" si="306"/>
        <v>61170</v>
      </c>
      <c r="AH2009" s="30">
        <f t="shared" si="307"/>
        <v>20390</v>
      </c>
      <c r="AI2009" s="30">
        <f t="shared" si="308"/>
        <v>10195</v>
      </c>
      <c r="AK2009" s="30">
        <f t="shared" si="309"/>
        <v>32.265707168557988</v>
      </c>
      <c r="AL2009" s="30">
        <f t="shared" si="310"/>
        <v>21.807486631016044</v>
      </c>
      <c r="AM2009" s="30">
        <f t="shared" si="311"/>
        <v>19</v>
      </c>
      <c r="AO2009" s="30">
        <f t="shared" si="312"/>
        <v>466304</v>
      </c>
      <c r="AP2009" s="30">
        <f t="shared" si="313"/>
        <v>13000</v>
      </c>
      <c r="AQ2009" s="30">
        <f t="shared" si="314"/>
        <v>5938</v>
      </c>
    </row>
    <row r="2010" spans="29:43" x14ac:dyDescent="0.15">
      <c r="AC2010" s="30">
        <v>37</v>
      </c>
      <c r="AD2010" s="30">
        <v>37</v>
      </c>
      <c r="AE2010" s="30">
        <v>3</v>
      </c>
      <c r="AF2010" s="30">
        <v>3</v>
      </c>
      <c r="AG2010" s="30">
        <f t="shared" si="306"/>
        <v>61260</v>
      </c>
      <c r="AH2010" s="30">
        <f t="shared" si="307"/>
        <v>20420</v>
      </c>
      <c r="AI2010" s="30">
        <f t="shared" si="308"/>
        <v>10210</v>
      </c>
      <c r="AK2010" s="30">
        <f t="shared" si="309"/>
        <v>32.198867559729322</v>
      </c>
      <c r="AL2010" s="30">
        <f t="shared" si="310"/>
        <v>21.956989247311828</v>
      </c>
      <c r="AM2010" s="30">
        <f t="shared" si="311"/>
        <v>19</v>
      </c>
      <c r="AO2010" s="30">
        <f t="shared" si="312"/>
        <v>466304</v>
      </c>
      <c r="AP2010" s="30">
        <f t="shared" si="313"/>
        <v>13000</v>
      </c>
      <c r="AQ2010" s="30">
        <f t="shared" si="314"/>
        <v>5938</v>
      </c>
    </row>
    <row r="2011" spans="29:43" x14ac:dyDescent="0.15">
      <c r="AC2011" s="30">
        <v>37</v>
      </c>
      <c r="AD2011" s="30">
        <v>37</v>
      </c>
      <c r="AE2011" s="30">
        <v>3</v>
      </c>
      <c r="AF2011" s="30">
        <v>4</v>
      </c>
      <c r="AG2011" s="30">
        <f t="shared" si="306"/>
        <v>61350</v>
      </c>
      <c r="AH2011" s="30">
        <f t="shared" si="307"/>
        <v>20450</v>
      </c>
      <c r="AI2011" s="30">
        <f t="shared" si="308"/>
        <v>10225</v>
      </c>
      <c r="AK2011" s="30">
        <f t="shared" si="309"/>
        <v>32.132304299889746</v>
      </c>
      <c r="AL2011" s="30">
        <f t="shared" si="310"/>
        <v>22.108108108108109</v>
      </c>
      <c r="AM2011" s="30">
        <f t="shared" si="311"/>
        <v>19</v>
      </c>
      <c r="AO2011" s="30">
        <f t="shared" si="312"/>
        <v>466304</v>
      </c>
      <c r="AP2011" s="30">
        <f t="shared" si="313"/>
        <v>13000</v>
      </c>
      <c r="AQ2011" s="30">
        <f t="shared" si="314"/>
        <v>5938</v>
      </c>
    </row>
    <row r="2012" spans="29:43" x14ac:dyDescent="0.15">
      <c r="AC2012" s="30">
        <v>37</v>
      </c>
      <c r="AD2012" s="30">
        <v>37</v>
      </c>
      <c r="AE2012" s="30">
        <v>3</v>
      </c>
      <c r="AF2012" s="30">
        <v>5</v>
      </c>
      <c r="AG2012" s="30">
        <f t="shared" si="306"/>
        <v>61440</v>
      </c>
      <c r="AH2012" s="30">
        <f t="shared" si="307"/>
        <v>20480</v>
      </c>
      <c r="AI2012" s="30">
        <f t="shared" si="308"/>
        <v>10240</v>
      </c>
      <c r="AK2012" s="30">
        <f t="shared" si="309"/>
        <v>32.066015678723694</v>
      </c>
      <c r="AL2012" s="30">
        <f t="shared" si="310"/>
        <v>22.260869565217391</v>
      </c>
      <c r="AM2012" s="30">
        <f t="shared" si="311"/>
        <v>19</v>
      </c>
      <c r="AO2012" s="30">
        <f t="shared" si="312"/>
        <v>466304</v>
      </c>
      <c r="AP2012" s="30">
        <f t="shared" si="313"/>
        <v>13000</v>
      </c>
      <c r="AQ2012" s="30">
        <f t="shared" si="314"/>
        <v>5938</v>
      </c>
    </row>
    <row r="2013" spans="29:43" x14ac:dyDescent="0.15">
      <c r="AC2013" s="30">
        <v>37</v>
      </c>
      <c r="AD2013" s="30">
        <v>37</v>
      </c>
      <c r="AE2013" s="30">
        <v>3</v>
      </c>
      <c r="AF2013" s="30">
        <v>6</v>
      </c>
      <c r="AG2013" s="30">
        <f t="shared" si="306"/>
        <v>61530</v>
      </c>
      <c r="AH2013" s="30">
        <f t="shared" si="307"/>
        <v>20510</v>
      </c>
      <c r="AI2013" s="30">
        <f t="shared" si="308"/>
        <v>10255</v>
      </c>
      <c r="AK2013" s="30">
        <f t="shared" si="309"/>
        <v>32</v>
      </c>
      <c r="AL2013" s="30">
        <f t="shared" si="310"/>
        <v>22.415300546448087</v>
      </c>
      <c r="AM2013" s="30">
        <f t="shared" si="311"/>
        <v>19</v>
      </c>
      <c r="AO2013" s="30">
        <f t="shared" si="312"/>
        <v>466304</v>
      </c>
      <c r="AP2013" s="30">
        <f t="shared" si="313"/>
        <v>13000</v>
      </c>
      <c r="AQ2013" s="30">
        <f t="shared" si="314"/>
        <v>5938</v>
      </c>
    </row>
    <row r="2014" spans="29:43" x14ac:dyDescent="0.15">
      <c r="AC2014" s="30">
        <v>37</v>
      </c>
      <c r="AD2014" s="30">
        <v>37</v>
      </c>
      <c r="AE2014" s="30">
        <v>3</v>
      </c>
      <c r="AF2014" s="30">
        <v>7</v>
      </c>
      <c r="AG2014" s="30">
        <f t="shared" si="306"/>
        <v>61620</v>
      </c>
      <c r="AH2014" s="30">
        <f t="shared" si="307"/>
        <v>20540</v>
      </c>
      <c r="AI2014" s="30">
        <f t="shared" si="308"/>
        <v>10270</v>
      </c>
      <c r="AK2014" s="30">
        <f t="shared" si="309"/>
        <v>31.934255581427202</v>
      </c>
      <c r="AL2014" s="30">
        <f t="shared" si="310"/>
        <v>22.571428571428573</v>
      </c>
      <c r="AM2014" s="30">
        <f t="shared" si="311"/>
        <v>19</v>
      </c>
      <c r="AO2014" s="30">
        <f t="shared" si="312"/>
        <v>466304</v>
      </c>
      <c r="AP2014" s="30">
        <f t="shared" si="313"/>
        <v>13000</v>
      </c>
      <c r="AQ2014" s="30">
        <f t="shared" si="314"/>
        <v>5938</v>
      </c>
    </row>
    <row r="2015" spans="29:43" x14ac:dyDescent="0.15">
      <c r="AC2015" s="30">
        <v>37</v>
      </c>
      <c r="AD2015" s="30">
        <v>37</v>
      </c>
      <c r="AE2015" s="30">
        <v>3</v>
      </c>
      <c r="AF2015" s="30">
        <v>8</v>
      </c>
      <c r="AG2015" s="30">
        <f t="shared" si="306"/>
        <v>61710</v>
      </c>
      <c r="AH2015" s="30">
        <f t="shared" si="307"/>
        <v>20570</v>
      </c>
      <c r="AI2015" s="30">
        <f t="shared" si="308"/>
        <v>10285</v>
      </c>
      <c r="AK2015" s="30">
        <f t="shared" si="309"/>
        <v>31.868780754510663</v>
      </c>
      <c r="AL2015" s="30">
        <f t="shared" si="310"/>
        <v>22.729281767955801</v>
      </c>
      <c r="AM2015" s="30">
        <f t="shared" si="311"/>
        <v>19</v>
      </c>
      <c r="AO2015" s="30">
        <f t="shared" si="312"/>
        <v>466304</v>
      </c>
      <c r="AP2015" s="30">
        <f t="shared" si="313"/>
        <v>13000</v>
      </c>
      <c r="AQ2015" s="30">
        <f t="shared" si="314"/>
        <v>5938</v>
      </c>
    </row>
    <row r="2016" spans="29:43" x14ac:dyDescent="0.15">
      <c r="AC2016" s="30">
        <v>37</v>
      </c>
      <c r="AD2016" s="30">
        <v>37</v>
      </c>
      <c r="AE2016" s="30">
        <v>3</v>
      </c>
      <c r="AF2016" s="30">
        <v>9</v>
      </c>
      <c r="AG2016" s="30">
        <f t="shared" si="306"/>
        <v>61800</v>
      </c>
      <c r="AH2016" s="30">
        <f t="shared" si="307"/>
        <v>20600</v>
      </c>
      <c r="AI2016" s="30">
        <f t="shared" si="308"/>
        <v>10300</v>
      </c>
      <c r="AK2016" s="30">
        <f t="shared" si="309"/>
        <v>31.803573864411405</v>
      </c>
      <c r="AL2016" s="30">
        <f t="shared" si="310"/>
        <v>22.888888888888889</v>
      </c>
      <c r="AM2016" s="30">
        <f t="shared" si="311"/>
        <v>19</v>
      </c>
      <c r="AO2016" s="30">
        <f t="shared" si="312"/>
        <v>466304</v>
      </c>
      <c r="AP2016" s="30">
        <f t="shared" si="313"/>
        <v>13000</v>
      </c>
      <c r="AQ2016" s="30">
        <f t="shared" si="314"/>
        <v>5938</v>
      </c>
    </row>
    <row r="2017" spans="29:43" x14ac:dyDescent="0.15">
      <c r="AC2017" s="30">
        <v>37</v>
      </c>
      <c r="AD2017" s="30">
        <v>37</v>
      </c>
      <c r="AE2017" s="30">
        <v>3</v>
      </c>
      <c r="AF2017" s="30">
        <v>10</v>
      </c>
      <c r="AG2017" s="30">
        <f t="shared" si="306"/>
        <v>61890</v>
      </c>
      <c r="AH2017" s="30">
        <f t="shared" si="307"/>
        <v>20630</v>
      </c>
      <c r="AI2017" s="30">
        <f t="shared" si="308"/>
        <v>10315</v>
      </c>
      <c r="AK2017" s="30">
        <f t="shared" si="309"/>
        <v>31.738633269806698</v>
      </c>
      <c r="AL2017" s="30">
        <f t="shared" si="310"/>
        <v>23.050279329608937</v>
      </c>
      <c r="AM2017" s="30">
        <f t="shared" si="311"/>
        <v>19</v>
      </c>
      <c r="AO2017" s="30">
        <f t="shared" si="312"/>
        <v>466304</v>
      </c>
      <c r="AP2017" s="30">
        <f t="shared" si="313"/>
        <v>13000</v>
      </c>
      <c r="AQ2017" s="30">
        <f t="shared" si="314"/>
        <v>5938</v>
      </c>
    </row>
    <row r="2018" spans="29:43" x14ac:dyDescent="0.15">
      <c r="AC2018" s="30">
        <v>37</v>
      </c>
      <c r="AD2018" s="30">
        <v>37</v>
      </c>
      <c r="AE2018" s="30">
        <v>4</v>
      </c>
      <c r="AF2018" s="30">
        <v>0</v>
      </c>
      <c r="AG2018" s="30">
        <f t="shared" si="306"/>
        <v>76410</v>
      </c>
      <c r="AH2018" s="30">
        <f t="shared" si="307"/>
        <v>25470</v>
      </c>
      <c r="AI2018" s="30">
        <f t="shared" si="308"/>
        <v>12735</v>
      </c>
      <c r="AK2018" s="30">
        <f t="shared" si="309"/>
        <v>23.8738480442351</v>
      </c>
      <c r="AL2018" s="30">
        <f t="shared" si="310"/>
        <v>288.33962264150944</v>
      </c>
      <c r="AM2018" s="30">
        <f t="shared" si="311"/>
        <v>19</v>
      </c>
      <c r="AO2018" s="30">
        <f t="shared" si="312"/>
        <v>466304</v>
      </c>
      <c r="AP2018" s="30">
        <f t="shared" si="313"/>
        <v>13000</v>
      </c>
      <c r="AQ2018" s="30">
        <f t="shared" si="314"/>
        <v>5938</v>
      </c>
    </row>
    <row r="2019" spans="29:43" x14ac:dyDescent="0.15">
      <c r="AC2019" s="30">
        <v>37</v>
      </c>
      <c r="AD2019" s="30">
        <v>37</v>
      </c>
      <c r="AE2019" s="30">
        <v>4</v>
      </c>
      <c r="AF2019" s="30">
        <v>1</v>
      </c>
      <c r="AG2019" s="30">
        <f t="shared" si="306"/>
        <v>76530</v>
      </c>
      <c r="AH2019" s="30">
        <f t="shared" si="307"/>
        <v>25510</v>
      </c>
      <c r="AI2019" s="30">
        <f t="shared" si="308"/>
        <v>12755</v>
      </c>
      <c r="AK2019" s="30">
        <f t="shared" si="309"/>
        <v>23.825056202738605</v>
      </c>
      <c r="AL2019" s="30">
        <f t="shared" si="310"/>
        <v>312.36734693877548</v>
      </c>
      <c r="AM2019" s="30">
        <f t="shared" si="311"/>
        <v>19</v>
      </c>
      <c r="AO2019" s="30">
        <f t="shared" si="312"/>
        <v>466304</v>
      </c>
      <c r="AP2019" s="30">
        <f t="shared" si="313"/>
        <v>13000</v>
      </c>
      <c r="AQ2019" s="30">
        <f t="shared" si="314"/>
        <v>5938</v>
      </c>
    </row>
    <row r="2020" spans="29:43" x14ac:dyDescent="0.15">
      <c r="AC2020" s="30">
        <v>37</v>
      </c>
      <c r="AD2020" s="30">
        <v>37</v>
      </c>
      <c r="AE2020" s="30">
        <v>4</v>
      </c>
      <c r="AF2020" s="30">
        <v>2</v>
      </c>
      <c r="AG2020" s="30">
        <f t="shared" si="306"/>
        <v>76650</v>
      </c>
      <c r="AH2020" s="30">
        <f t="shared" si="307"/>
        <v>25550</v>
      </c>
      <c r="AI2020" s="30">
        <f t="shared" si="308"/>
        <v>12775</v>
      </c>
      <c r="AK2020" s="30">
        <f t="shared" si="309"/>
        <v>23.776463389761371</v>
      </c>
      <c r="AL2020" s="30">
        <f t="shared" si="310"/>
        <v>340.66666666666669</v>
      </c>
      <c r="AM2020" s="30">
        <f t="shared" si="311"/>
        <v>19</v>
      </c>
      <c r="AO2020" s="30">
        <f t="shared" si="312"/>
        <v>466304</v>
      </c>
      <c r="AP2020" s="30">
        <f t="shared" si="313"/>
        <v>13000</v>
      </c>
      <c r="AQ2020" s="30">
        <f t="shared" si="314"/>
        <v>5938</v>
      </c>
    </row>
    <row r="2021" spans="29:43" x14ac:dyDescent="0.15">
      <c r="AC2021" s="30">
        <v>37</v>
      </c>
      <c r="AD2021" s="30">
        <v>37</v>
      </c>
      <c r="AE2021" s="30">
        <v>4</v>
      </c>
      <c r="AF2021" s="30">
        <v>3</v>
      </c>
      <c r="AG2021" s="30">
        <f t="shared" si="306"/>
        <v>76770</v>
      </c>
      <c r="AH2021" s="30">
        <f t="shared" si="307"/>
        <v>25590</v>
      </c>
      <c r="AI2021" s="30">
        <f t="shared" si="308"/>
        <v>12795</v>
      </c>
      <c r="AK2021" s="30">
        <f t="shared" si="309"/>
        <v>23.728068389985751</v>
      </c>
      <c r="AL2021" s="30">
        <f t="shared" si="310"/>
        <v>374.48780487804879</v>
      </c>
      <c r="AM2021" s="30">
        <f t="shared" si="311"/>
        <v>19</v>
      </c>
      <c r="AO2021" s="30">
        <f t="shared" si="312"/>
        <v>466304</v>
      </c>
      <c r="AP2021" s="30">
        <f t="shared" si="313"/>
        <v>13000</v>
      </c>
      <c r="AQ2021" s="30">
        <f t="shared" si="314"/>
        <v>5938</v>
      </c>
    </row>
    <row r="2022" spans="29:43" x14ac:dyDescent="0.15">
      <c r="AC2022" s="30">
        <v>37</v>
      </c>
      <c r="AD2022" s="30">
        <v>37</v>
      </c>
      <c r="AE2022" s="30">
        <v>4</v>
      </c>
      <c r="AF2022" s="30">
        <v>4</v>
      </c>
      <c r="AG2022" s="30">
        <f t="shared" si="306"/>
        <v>76890</v>
      </c>
      <c r="AH2022" s="30">
        <f t="shared" si="307"/>
        <v>25630</v>
      </c>
      <c r="AI2022" s="30">
        <f t="shared" si="308"/>
        <v>12815</v>
      </c>
      <c r="AK2022" s="30">
        <f t="shared" si="309"/>
        <v>23.679869997968719</v>
      </c>
      <c r="AL2022" s="30">
        <f t="shared" si="310"/>
        <v>415.62162162162161</v>
      </c>
      <c r="AM2022" s="30">
        <f t="shared" si="311"/>
        <v>19</v>
      </c>
      <c r="AO2022" s="30">
        <f t="shared" si="312"/>
        <v>466304</v>
      </c>
      <c r="AP2022" s="30">
        <f t="shared" si="313"/>
        <v>13000</v>
      </c>
      <c r="AQ2022" s="30">
        <f t="shared" si="314"/>
        <v>5938</v>
      </c>
    </row>
    <row r="2023" spans="29:43" x14ac:dyDescent="0.15">
      <c r="AC2023" s="30">
        <v>37</v>
      </c>
      <c r="AD2023" s="30">
        <v>37</v>
      </c>
      <c r="AE2023" s="30">
        <v>4</v>
      </c>
      <c r="AF2023" s="30">
        <v>5</v>
      </c>
      <c r="AG2023" s="30">
        <f t="shared" si="306"/>
        <v>77010</v>
      </c>
      <c r="AH2023" s="30">
        <f t="shared" si="307"/>
        <v>25670</v>
      </c>
      <c r="AI2023" s="30">
        <f t="shared" si="308"/>
        <v>12835</v>
      </c>
      <c r="AK2023" s="30">
        <f t="shared" si="309"/>
        <v>23.63186701804176</v>
      </c>
      <c r="AL2023" s="30">
        <f t="shared" si="310"/>
        <v>466.72727272727275</v>
      </c>
      <c r="AM2023" s="30">
        <f t="shared" si="311"/>
        <v>19</v>
      </c>
      <c r="AO2023" s="30">
        <f t="shared" si="312"/>
        <v>466304</v>
      </c>
      <c r="AP2023" s="30">
        <f t="shared" si="313"/>
        <v>13000</v>
      </c>
      <c r="AQ2023" s="30">
        <f t="shared" si="314"/>
        <v>5938</v>
      </c>
    </row>
    <row r="2024" spans="29:43" x14ac:dyDescent="0.15">
      <c r="AC2024" s="30">
        <v>37</v>
      </c>
      <c r="AD2024" s="30">
        <v>37</v>
      </c>
      <c r="AE2024" s="30">
        <v>4</v>
      </c>
      <c r="AF2024" s="30">
        <v>6</v>
      </c>
      <c r="AG2024" s="30">
        <f t="shared" si="306"/>
        <v>77130</v>
      </c>
      <c r="AH2024" s="30">
        <f t="shared" si="307"/>
        <v>25710</v>
      </c>
      <c r="AI2024" s="30">
        <f t="shared" si="308"/>
        <v>12855</v>
      </c>
      <c r="AK2024" s="30">
        <f t="shared" si="309"/>
        <v>23.584058264212018</v>
      </c>
      <c r="AL2024" s="30">
        <f t="shared" si="310"/>
        <v>531.93103448275861</v>
      </c>
      <c r="AM2024" s="30">
        <f t="shared" si="311"/>
        <v>19</v>
      </c>
      <c r="AO2024" s="30">
        <f t="shared" si="312"/>
        <v>466304</v>
      </c>
      <c r="AP2024" s="30">
        <f t="shared" si="313"/>
        <v>13000</v>
      </c>
      <c r="AQ2024" s="30">
        <f t="shared" si="314"/>
        <v>5938</v>
      </c>
    </row>
    <row r="2025" spans="29:43" x14ac:dyDescent="0.15">
      <c r="AC2025" s="30">
        <v>37</v>
      </c>
      <c r="AD2025" s="30">
        <v>37</v>
      </c>
      <c r="AE2025" s="30">
        <v>4</v>
      </c>
      <c r="AF2025" s="30">
        <v>7</v>
      </c>
      <c r="AG2025" s="30">
        <f t="shared" si="306"/>
        <v>77250</v>
      </c>
      <c r="AH2025" s="30">
        <f t="shared" si="307"/>
        <v>25750</v>
      </c>
      <c r="AI2025" s="30">
        <f t="shared" si="308"/>
        <v>12875</v>
      </c>
      <c r="AK2025" s="30">
        <f t="shared" si="309"/>
        <v>23.536442560064607</v>
      </c>
      <c r="AL2025" s="30">
        <f t="shared" si="310"/>
        <v>618</v>
      </c>
      <c r="AM2025" s="30">
        <f t="shared" si="311"/>
        <v>19</v>
      </c>
      <c r="AO2025" s="30">
        <f t="shared" si="312"/>
        <v>466304</v>
      </c>
      <c r="AP2025" s="30">
        <f t="shared" si="313"/>
        <v>13000</v>
      </c>
      <c r="AQ2025" s="30">
        <f t="shared" si="314"/>
        <v>5938</v>
      </c>
    </row>
    <row r="2026" spans="29:43" x14ac:dyDescent="0.15">
      <c r="AC2026" s="30">
        <v>37</v>
      </c>
      <c r="AD2026" s="30">
        <v>37</v>
      </c>
      <c r="AE2026" s="30">
        <v>4</v>
      </c>
      <c r="AF2026" s="30">
        <v>8</v>
      </c>
      <c r="AG2026" s="30">
        <f t="shared" si="306"/>
        <v>77370</v>
      </c>
      <c r="AH2026" s="30">
        <f t="shared" si="307"/>
        <v>25790</v>
      </c>
      <c r="AI2026" s="30">
        <f t="shared" si="308"/>
        <v>12895</v>
      </c>
      <c r="AK2026" s="30">
        <f t="shared" si="309"/>
        <v>23.489018738666129</v>
      </c>
      <c r="AL2026" s="30">
        <f t="shared" si="310"/>
        <v>736.85714285714289</v>
      </c>
      <c r="AM2026" s="30">
        <f t="shared" si="311"/>
        <v>19</v>
      </c>
      <c r="AO2026" s="30">
        <f t="shared" si="312"/>
        <v>466304</v>
      </c>
      <c r="AP2026" s="30">
        <f t="shared" si="313"/>
        <v>13000</v>
      </c>
      <c r="AQ2026" s="30">
        <f t="shared" si="314"/>
        <v>5938</v>
      </c>
    </row>
    <row r="2027" spans="29:43" x14ac:dyDescent="0.15">
      <c r="AC2027" s="30">
        <v>37</v>
      </c>
      <c r="AD2027" s="30">
        <v>37</v>
      </c>
      <c r="AE2027" s="30">
        <v>4</v>
      </c>
      <c r="AF2027" s="30">
        <v>9</v>
      </c>
      <c r="AG2027" s="30">
        <f t="shared" si="306"/>
        <v>77490</v>
      </c>
      <c r="AH2027" s="30">
        <f t="shared" si="307"/>
        <v>25830</v>
      </c>
      <c r="AI2027" s="30">
        <f t="shared" si="308"/>
        <v>12915</v>
      </c>
      <c r="AK2027" s="30">
        <f t="shared" si="309"/>
        <v>23.441785642469334</v>
      </c>
      <c r="AL2027" s="30">
        <f t="shared" si="310"/>
        <v>911.64705882352939</v>
      </c>
      <c r="AM2027" s="30">
        <f t="shared" si="311"/>
        <v>19</v>
      </c>
      <c r="AO2027" s="30">
        <f t="shared" si="312"/>
        <v>466304</v>
      </c>
      <c r="AP2027" s="30">
        <f t="shared" si="313"/>
        <v>13000</v>
      </c>
      <c r="AQ2027" s="30">
        <f t="shared" si="314"/>
        <v>5938</v>
      </c>
    </row>
    <row r="2028" spans="29:43" x14ac:dyDescent="0.15">
      <c r="AC2028" s="30">
        <v>37</v>
      </c>
      <c r="AD2028" s="30">
        <v>37</v>
      </c>
      <c r="AE2028" s="30">
        <v>4</v>
      </c>
      <c r="AF2028" s="30">
        <v>10</v>
      </c>
      <c r="AG2028" s="30">
        <f t="shared" si="306"/>
        <v>77610</v>
      </c>
      <c r="AH2028" s="30">
        <f t="shared" si="307"/>
        <v>25870</v>
      </c>
      <c r="AI2028" s="30">
        <f t="shared" si="308"/>
        <v>12935</v>
      </c>
      <c r="AK2028" s="30">
        <f t="shared" si="309"/>
        <v>23.394742123218943</v>
      </c>
      <c r="AL2028" s="30">
        <f t="shared" si="310"/>
        <v>1194</v>
      </c>
      <c r="AM2028" s="30">
        <f t="shared" si="311"/>
        <v>19</v>
      </c>
      <c r="AO2028" s="30">
        <f t="shared" si="312"/>
        <v>466304</v>
      </c>
      <c r="AP2028" s="30">
        <f t="shared" si="313"/>
        <v>13000</v>
      </c>
      <c r="AQ2028" s="30">
        <f t="shared" si="314"/>
        <v>5938</v>
      </c>
    </row>
    <row r="2029" spans="29:43" x14ac:dyDescent="0.15">
      <c r="AC2029" s="30">
        <v>37</v>
      </c>
      <c r="AD2029" s="30">
        <v>37</v>
      </c>
      <c r="AE2029" s="30">
        <v>5</v>
      </c>
      <c r="AF2029" s="30">
        <v>0</v>
      </c>
      <c r="AG2029" s="30">
        <f t="shared" si="306"/>
        <v>91830</v>
      </c>
      <c r="AH2029" s="30">
        <f t="shared" si="307"/>
        <v>30610</v>
      </c>
      <c r="AI2029" s="30">
        <f t="shared" si="308"/>
        <v>15305</v>
      </c>
      <c r="AK2029" s="30">
        <f t="shared" si="309"/>
        <v>18.900129701686122</v>
      </c>
      <c r="AL2029" s="30">
        <f t="shared" si="310"/>
        <v>-39.839479392624732</v>
      </c>
      <c r="AM2029" s="30">
        <f t="shared" si="311"/>
        <v>19</v>
      </c>
      <c r="AO2029" s="30">
        <f t="shared" si="312"/>
        <v>466304</v>
      </c>
      <c r="AP2029" s="30">
        <f t="shared" si="313"/>
        <v>13000</v>
      </c>
      <c r="AQ2029" s="30">
        <f t="shared" si="314"/>
        <v>5938</v>
      </c>
    </row>
    <row r="2030" spans="29:43" x14ac:dyDescent="0.15">
      <c r="AC2030" s="30">
        <v>37</v>
      </c>
      <c r="AD2030" s="30">
        <v>37</v>
      </c>
      <c r="AE2030" s="30">
        <v>5</v>
      </c>
      <c r="AF2030" s="30">
        <v>1</v>
      </c>
      <c r="AG2030" s="30">
        <f t="shared" si="306"/>
        <v>91980</v>
      </c>
      <c r="AH2030" s="30">
        <f t="shared" si="307"/>
        <v>30660</v>
      </c>
      <c r="AI2030" s="30">
        <f t="shared" si="308"/>
        <v>15330</v>
      </c>
      <c r="AK2030" s="30">
        <f t="shared" si="309"/>
        <v>18.861904376668555</v>
      </c>
      <c r="AL2030" s="30">
        <f t="shared" si="310"/>
        <v>-39.476394849785407</v>
      </c>
      <c r="AM2030" s="30">
        <f t="shared" si="311"/>
        <v>19</v>
      </c>
      <c r="AO2030" s="30">
        <f t="shared" si="312"/>
        <v>466304</v>
      </c>
      <c r="AP2030" s="30">
        <f t="shared" si="313"/>
        <v>13000</v>
      </c>
      <c r="AQ2030" s="30">
        <f t="shared" si="314"/>
        <v>5938</v>
      </c>
    </row>
    <row r="2031" spans="29:43" x14ac:dyDescent="0.15">
      <c r="AC2031" s="30">
        <v>37</v>
      </c>
      <c r="AD2031" s="30">
        <v>37</v>
      </c>
      <c r="AE2031" s="30">
        <v>5</v>
      </c>
      <c r="AF2031" s="30">
        <v>2</v>
      </c>
      <c r="AG2031" s="30">
        <f t="shared" si="306"/>
        <v>92130</v>
      </c>
      <c r="AH2031" s="30">
        <f t="shared" si="307"/>
        <v>30710</v>
      </c>
      <c r="AI2031" s="30">
        <f t="shared" si="308"/>
        <v>15355</v>
      </c>
      <c r="AK2031" s="30">
        <f t="shared" si="309"/>
        <v>18.823833360245438</v>
      </c>
      <c r="AL2031" s="30">
        <f t="shared" si="310"/>
        <v>-39.121019108280258</v>
      </c>
      <c r="AM2031" s="30">
        <f t="shared" si="311"/>
        <v>19</v>
      </c>
      <c r="AO2031" s="30">
        <f t="shared" si="312"/>
        <v>466304</v>
      </c>
      <c r="AP2031" s="30">
        <f t="shared" si="313"/>
        <v>13000</v>
      </c>
      <c r="AQ2031" s="30">
        <f t="shared" si="314"/>
        <v>5938</v>
      </c>
    </row>
    <row r="2032" spans="29:43" x14ac:dyDescent="0.15">
      <c r="AC2032" s="30">
        <v>37</v>
      </c>
      <c r="AD2032" s="30">
        <v>37</v>
      </c>
      <c r="AE2032" s="30">
        <v>5</v>
      </c>
      <c r="AF2032" s="30">
        <v>3</v>
      </c>
      <c r="AG2032" s="30">
        <f t="shared" si="306"/>
        <v>92280</v>
      </c>
      <c r="AH2032" s="30">
        <f t="shared" si="307"/>
        <v>30760</v>
      </c>
      <c r="AI2032" s="30">
        <f t="shared" si="308"/>
        <v>15380</v>
      </c>
      <c r="AK2032" s="30">
        <f t="shared" si="309"/>
        <v>18.785915719925871</v>
      </c>
      <c r="AL2032" s="30">
        <f t="shared" si="310"/>
        <v>-38.773109243697476</v>
      </c>
      <c r="AM2032" s="30">
        <f t="shared" si="311"/>
        <v>19</v>
      </c>
      <c r="AO2032" s="30">
        <f t="shared" si="312"/>
        <v>466304</v>
      </c>
      <c r="AP2032" s="30">
        <f t="shared" si="313"/>
        <v>13000</v>
      </c>
      <c r="AQ2032" s="30">
        <f t="shared" si="314"/>
        <v>5938</v>
      </c>
    </row>
    <row r="2033" spans="29:43" x14ac:dyDescent="0.15">
      <c r="AC2033" s="30">
        <v>37</v>
      </c>
      <c r="AD2033" s="30">
        <v>37</v>
      </c>
      <c r="AE2033" s="30">
        <v>5</v>
      </c>
      <c r="AF2033" s="30">
        <v>4</v>
      </c>
      <c r="AG2033" s="30">
        <f t="shared" si="306"/>
        <v>92430</v>
      </c>
      <c r="AH2033" s="30">
        <f t="shared" si="307"/>
        <v>30810</v>
      </c>
      <c r="AI2033" s="30">
        <f t="shared" si="308"/>
        <v>15405</v>
      </c>
      <c r="AK2033" s="30">
        <f t="shared" si="309"/>
        <v>18.748150530717272</v>
      </c>
      <c r="AL2033" s="30">
        <f t="shared" si="310"/>
        <v>-38.432432432432435</v>
      </c>
      <c r="AM2033" s="30">
        <f t="shared" si="311"/>
        <v>19</v>
      </c>
      <c r="AO2033" s="30">
        <f t="shared" si="312"/>
        <v>466304</v>
      </c>
      <c r="AP2033" s="30">
        <f t="shared" si="313"/>
        <v>13000</v>
      </c>
      <c r="AQ2033" s="30">
        <f t="shared" si="314"/>
        <v>5938</v>
      </c>
    </row>
    <row r="2034" spans="29:43" x14ac:dyDescent="0.15">
      <c r="AC2034" s="30">
        <v>37</v>
      </c>
      <c r="AD2034" s="30">
        <v>37</v>
      </c>
      <c r="AE2034" s="30">
        <v>5</v>
      </c>
      <c r="AF2034" s="30">
        <v>5</v>
      </c>
      <c r="AG2034" s="30">
        <f t="shared" si="306"/>
        <v>92580</v>
      </c>
      <c r="AH2034" s="30">
        <f t="shared" si="307"/>
        <v>30860</v>
      </c>
      <c r="AI2034" s="30">
        <f t="shared" si="308"/>
        <v>15430</v>
      </c>
      <c r="AK2034" s="30">
        <f t="shared" si="309"/>
        <v>18.710536875050156</v>
      </c>
      <c r="AL2034" s="30">
        <f t="shared" si="310"/>
        <v>-38.098765432098766</v>
      </c>
      <c r="AM2034" s="30">
        <f t="shared" si="311"/>
        <v>19</v>
      </c>
      <c r="AO2034" s="30">
        <f t="shared" si="312"/>
        <v>466304</v>
      </c>
      <c r="AP2034" s="30">
        <f t="shared" si="313"/>
        <v>13000</v>
      </c>
      <c r="AQ2034" s="30">
        <f t="shared" si="314"/>
        <v>5938</v>
      </c>
    </row>
    <row r="2035" spans="29:43" x14ac:dyDescent="0.15">
      <c r="AC2035" s="30">
        <v>37</v>
      </c>
      <c r="AD2035" s="30">
        <v>37</v>
      </c>
      <c r="AE2035" s="30">
        <v>5</v>
      </c>
      <c r="AF2035" s="30">
        <v>6</v>
      </c>
      <c r="AG2035" s="30">
        <f t="shared" si="306"/>
        <v>92730</v>
      </c>
      <c r="AH2035" s="30">
        <f t="shared" si="307"/>
        <v>30910</v>
      </c>
      <c r="AI2035" s="30">
        <f t="shared" si="308"/>
        <v>15455</v>
      </c>
      <c r="AK2035" s="30">
        <f t="shared" si="309"/>
        <v>18.673073842703829</v>
      </c>
      <c r="AL2035" s="30">
        <f t="shared" si="310"/>
        <v>-37.771894093686356</v>
      </c>
      <c r="AM2035" s="30">
        <f t="shared" si="311"/>
        <v>19</v>
      </c>
      <c r="AO2035" s="30">
        <f t="shared" si="312"/>
        <v>466304</v>
      </c>
      <c r="AP2035" s="30">
        <f t="shared" si="313"/>
        <v>13000</v>
      </c>
      <c r="AQ2035" s="30">
        <f t="shared" si="314"/>
        <v>5938</v>
      </c>
    </row>
    <row r="2036" spans="29:43" x14ac:dyDescent="0.15">
      <c r="AC2036" s="30">
        <v>37</v>
      </c>
      <c r="AD2036" s="30">
        <v>37</v>
      </c>
      <c r="AE2036" s="30">
        <v>5</v>
      </c>
      <c r="AF2036" s="30">
        <v>7</v>
      </c>
      <c r="AG2036" s="30">
        <f t="shared" si="306"/>
        <v>92880</v>
      </c>
      <c r="AH2036" s="30">
        <f t="shared" si="307"/>
        <v>30960</v>
      </c>
      <c r="AI2036" s="30">
        <f t="shared" si="308"/>
        <v>15480</v>
      </c>
      <c r="AK2036" s="30">
        <f t="shared" si="309"/>
        <v>18.635760530732956</v>
      </c>
      <c r="AL2036" s="30">
        <f t="shared" si="310"/>
        <v>-37.451612903225808</v>
      </c>
      <c r="AM2036" s="30">
        <f t="shared" si="311"/>
        <v>19</v>
      </c>
      <c r="AO2036" s="30">
        <f t="shared" si="312"/>
        <v>466304</v>
      </c>
      <c r="AP2036" s="30">
        <f t="shared" si="313"/>
        <v>13000</v>
      </c>
      <c r="AQ2036" s="30">
        <f t="shared" si="314"/>
        <v>5938</v>
      </c>
    </row>
    <row r="2037" spans="29:43" x14ac:dyDescent="0.15">
      <c r="AC2037" s="30">
        <v>37</v>
      </c>
      <c r="AD2037" s="30">
        <v>37</v>
      </c>
      <c r="AE2037" s="30">
        <v>5</v>
      </c>
      <c r="AF2037" s="30">
        <v>8</v>
      </c>
      <c r="AG2037" s="30">
        <f t="shared" si="306"/>
        <v>93030</v>
      </c>
      <c r="AH2037" s="30">
        <f t="shared" si="307"/>
        <v>31010</v>
      </c>
      <c r="AI2037" s="30">
        <f t="shared" si="308"/>
        <v>15505</v>
      </c>
      <c r="AK2037" s="30">
        <f t="shared" si="309"/>
        <v>18.598596043395023</v>
      </c>
      <c r="AL2037" s="30">
        <f t="shared" si="310"/>
        <v>-37.137724550898206</v>
      </c>
      <c r="AM2037" s="30">
        <f t="shared" si="311"/>
        <v>19</v>
      </c>
      <c r="AO2037" s="30">
        <f t="shared" si="312"/>
        <v>466304</v>
      </c>
      <c r="AP2037" s="30">
        <f t="shared" si="313"/>
        <v>13000</v>
      </c>
      <c r="AQ2037" s="30">
        <f t="shared" si="314"/>
        <v>5938</v>
      </c>
    </row>
    <row r="2038" spans="29:43" x14ac:dyDescent="0.15">
      <c r="AC2038" s="30">
        <v>37</v>
      </c>
      <c r="AD2038" s="30">
        <v>37</v>
      </c>
      <c r="AE2038" s="30">
        <v>5</v>
      </c>
      <c r="AF2038" s="30">
        <v>9</v>
      </c>
      <c r="AG2038" s="30">
        <f t="shared" si="306"/>
        <v>93180</v>
      </c>
      <c r="AH2038" s="30">
        <f t="shared" si="307"/>
        <v>31060</v>
      </c>
      <c r="AI2038" s="30">
        <f t="shared" si="308"/>
        <v>15530</v>
      </c>
      <c r="AK2038" s="30">
        <f t="shared" si="309"/>
        <v>18.561579492078657</v>
      </c>
      <c r="AL2038" s="30">
        <f t="shared" si="310"/>
        <v>-36.830039525691703</v>
      </c>
      <c r="AM2038" s="30">
        <f t="shared" si="311"/>
        <v>19</v>
      </c>
      <c r="AO2038" s="30">
        <f t="shared" si="312"/>
        <v>466304</v>
      </c>
      <c r="AP2038" s="30">
        <f t="shared" si="313"/>
        <v>13000</v>
      </c>
      <c r="AQ2038" s="30">
        <f t="shared" si="314"/>
        <v>5938</v>
      </c>
    </row>
    <row r="2039" spans="29:43" x14ac:dyDescent="0.15">
      <c r="AC2039" s="30">
        <v>37</v>
      </c>
      <c r="AD2039" s="30">
        <v>37</v>
      </c>
      <c r="AE2039" s="30">
        <v>5</v>
      </c>
      <c r="AF2039" s="30">
        <v>10</v>
      </c>
      <c r="AG2039" s="30">
        <f t="shared" si="306"/>
        <v>93330</v>
      </c>
      <c r="AH2039" s="30">
        <f t="shared" si="307"/>
        <v>31110</v>
      </c>
      <c r="AI2039" s="30">
        <f t="shared" si="308"/>
        <v>15555</v>
      </c>
      <c r="AK2039" s="30">
        <f t="shared" si="309"/>
        <v>18.524709995232797</v>
      </c>
      <c r="AL2039" s="30">
        <f t="shared" si="310"/>
        <v>-36.528375733855185</v>
      </c>
      <c r="AM2039" s="30">
        <f t="shared" si="311"/>
        <v>19</v>
      </c>
      <c r="AO2039" s="30">
        <f t="shared" si="312"/>
        <v>466304</v>
      </c>
      <c r="AP2039" s="30">
        <f t="shared" si="313"/>
        <v>13000</v>
      </c>
      <c r="AQ2039" s="30">
        <f t="shared" si="314"/>
        <v>5938</v>
      </c>
    </row>
    <row r="2040" spans="29:43" x14ac:dyDescent="0.15">
      <c r="AC2040" s="30">
        <v>38</v>
      </c>
      <c r="AD2040" s="30">
        <v>38</v>
      </c>
      <c r="AE2040" s="30">
        <v>1</v>
      </c>
      <c r="AF2040" s="30">
        <v>0</v>
      </c>
      <c r="AG2040" s="30">
        <f t="shared" si="306"/>
        <v>30750</v>
      </c>
      <c r="AH2040" s="30">
        <f t="shared" si="307"/>
        <v>10250</v>
      </c>
      <c r="AI2040" s="30">
        <f t="shared" si="308"/>
        <v>5125</v>
      </c>
      <c r="AK2040" s="30">
        <f t="shared" si="309"/>
        <v>108.14100185528757</v>
      </c>
      <c r="AL2040" s="30">
        <f t="shared" si="310"/>
        <v>3.9047619047619047</v>
      </c>
      <c r="AM2040" s="30">
        <f t="shared" si="311"/>
        <v>19</v>
      </c>
      <c r="AO2040" s="30">
        <f t="shared" si="312"/>
        <v>466304</v>
      </c>
      <c r="AP2040" s="30">
        <f t="shared" si="313"/>
        <v>13000</v>
      </c>
      <c r="AQ2040" s="30">
        <f t="shared" si="314"/>
        <v>5938</v>
      </c>
    </row>
    <row r="2041" spans="29:43" x14ac:dyDescent="0.15">
      <c r="AC2041" s="30">
        <v>38</v>
      </c>
      <c r="AD2041" s="30">
        <v>38</v>
      </c>
      <c r="AE2041" s="30">
        <v>1</v>
      </c>
      <c r="AF2041" s="30">
        <v>1</v>
      </c>
      <c r="AG2041" s="30">
        <f t="shared" si="306"/>
        <v>30780</v>
      </c>
      <c r="AH2041" s="30">
        <f t="shared" si="307"/>
        <v>10260</v>
      </c>
      <c r="AI2041" s="30">
        <f t="shared" si="308"/>
        <v>5130</v>
      </c>
      <c r="AK2041" s="30">
        <f t="shared" si="309"/>
        <v>107.89079130032393</v>
      </c>
      <c r="AL2041" s="30">
        <f t="shared" si="310"/>
        <v>3.9110546378653113</v>
      </c>
      <c r="AM2041" s="30">
        <f t="shared" si="311"/>
        <v>19</v>
      </c>
      <c r="AO2041" s="30">
        <f t="shared" si="312"/>
        <v>466304</v>
      </c>
      <c r="AP2041" s="30">
        <f t="shared" si="313"/>
        <v>13000</v>
      </c>
      <c r="AQ2041" s="30">
        <f t="shared" si="314"/>
        <v>5938</v>
      </c>
    </row>
    <row r="2042" spans="29:43" x14ac:dyDescent="0.15">
      <c r="AC2042" s="30">
        <v>38</v>
      </c>
      <c r="AD2042" s="30">
        <v>38</v>
      </c>
      <c r="AE2042" s="30">
        <v>1</v>
      </c>
      <c r="AF2042" s="30">
        <v>2</v>
      </c>
      <c r="AG2042" s="30">
        <f t="shared" si="306"/>
        <v>30810</v>
      </c>
      <c r="AH2042" s="30">
        <f t="shared" si="307"/>
        <v>10270</v>
      </c>
      <c r="AI2042" s="30">
        <f t="shared" si="308"/>
        <v>5135</v>
      </c>
      <c r="AK2042" s="30">
        <f t="shared" si="309"/>
        <v>107.64173591874423</v>
      </c>
      <c r="AL2042" s="30">
        <f t="shared" si="310"/>
        <v>3.9173553719008263</v>
      </c>
      <c r="AM2042" s="30">
        <f t="shared" si="311"/>
        <v>19</v>
      </c>
      <c r="AO2042" s="30">
        <f t="shared" si="312"/>
        <v>466304</v>
      </c>
      <c r="AP2042" s="30">
        <f t="shared" si="313"/>
        <v>13000</v>
      </c>
      <c r="AQ2042" s="30">
        <f t="shared" si="314"/>
        <v>5938</v>
      </c>
    </row>
    <row r="2043" spans="29:43" x14ac:dyDescent="0.15">
      <c r="AC2043" s="30">
        <v>38</v>
      </c>
      <c r="AD2043" s="30">
        <v>38</v>
      </c>
      <c r="AE2043" s="30">
        <v>1</v>
      </c>
      <c r="AF2043" s="30">
        <v>3</v>
      </c>
      <c r="AG2043" s="30">
        <f t="shared" si="306"/>
        <v>30840</v>
      </c>
      <c r="AH2043" s="30">
        <f t="shared" si="307"/>
        <v>10280</v>
      </c>
      <c r="AI2043" s="30">
        <f t="shared" si="308"/>
        <v>5140</v>
      </c>
      <c r="AK2043" s="30">
        <f t="shared" si="309"/>
        <v>107.39382772915707</v>
      </c>
      <c r="AL2043" s="30">
        <f t="shared" si="310"/>
        <v>3.9236641221374047</v>
      </c>
      <c r="AM2043" s="30">
        <f t="shared" si="311"/>
        <v>19</v>
      </c>
      <c r="AO2043" s="30">
        <f t="shared" si="312"/>
        <v>466304</v>
      </c>
      <c r="AP2043" s="30">
        <f t="shared" si="313"/>
        <v>13000</v>
      </c>
      <c r="AQ2043" s="30">
        <f t="shared" si="314"/>
        <v>5938</v>
      </c>
    </row>
    <row r="2044" spans="29:43" x14ac:dyDescent="0.15">
      <c r="AC2044" s="30">
        <v>38</v>
      </c>
      <c r="AD2044" s="30">
        <v>38</v>
      </c>
      <c r="AE2044" s="30">
        <v>1</v>
      </c>
      <c r="AF2044" s="30">
        <v>4</v>
      </c>
      <c r="AG2044" s="30">
        <f t="shared" si="306"/>
        <v>30870</v>
      </c>
      <c r="AH2044" s="30">
        <f t="shared" si="307"/>
        <v>10290</v>
      </c>
      <c r="AI2044" s="30">
        <f t="shared" si="308"/>
        <v>5145</v>
      </c>
      <c r="AK2044" s="30">
        <f t="shared" si="309"/>
        <v>107.14705882352941</v>
      </c>
      <c r="AL2044" s="30">
        <f t="shared" si="310"/>
        <v>3.929980903882877</v>
      </c>
      <c r="AM2044" s="30">
        <f t="shared" si="311"/>
        <v>19</v>
      </c>
      <c r="AO2044" s="30">
        <f t="shared" si="312"/>
        <v>466304</v>
      </c>
      <c r="AP2044" s="30">
        <f t="shared" si="313"/>
        <v>13000</v>
      </c>
      <c r="AQ2044" s="30">
        <f t="shared" si="314"/>
        <v>5938</v>
      </c>
    </row>
    <row r="2045" spans="29:43" x14ac:dyDescent="0.15">
      <c r="AC2045" s="30">
        <v>38</v>
      </c>
      <c r="AD2045" s="30">
        <v>38</v>
      </c>
      <c r="AE2045" s="30">
        <v>1</v>
      </c>
      <c r="AF2045" s="30">
        <v>5</v>
      </c>
      <c r="AG2045" s="30">
        <f t="shared" si="306"/>
        <v>30900</v>
      </c>
      <c r="AH2045" s="30">
        <f t="shared" si="307"/>
        <v>10300</v>
      </c>
      <c r="AI2045" s="30">
        <f t="shared" si="308"/>
        <v>5150</v>
      </c>
      <c r="AK2045" s="30">
        <f t="shared" si="309"/>
        <v>106.90142136634572</v>
      </c>
      <c r="AL2045" s="30">
        <f t="shared" si="310"/>
        <v>3.9363057324840764</v>
      </c>
      <c r="AM2045" s="30">
        <f t="shared" si="311"/>
        <v>19</v>
      </c>
      <c r="AO2045" s="30">
        <f t="shared" si="312"/>
        <v>466304</v>
      </c>
      <c r="AP2045" s="30">
        <f t="shared" si="313"/>
        <v>13000</v>
      </c>
      <c r="AQ2045" s="30">
        <f t="shared" si="314"/>
        <v>5938</v>
      </c>
    </row>
    <row r="2046" spans="29:43" x14ac:dyDescent="0.15">
      <c r="AC2046" s="30">
        <v>38</v>
      </c>
      <c r="AD2046" s="30">
        <v>38</v>
      </c>
      <c r="AE2046" s="30">
        <v>1</v>
      </c>
      <c r="AF2046" s="30">
        <v>6</v>
      </c>
      <c r="AG2046" s="30">
        <f t="shared" si="306"/>
        <v>30930</v>
      </c>
      <c r="AH2046" s="30">
        <f t="shared" si="307"/>
        <v>10310</v>
      </c>
      <c r="AI2046" s="30">
        <f t="shared" si="308"/>
        <v>5155</v>
      </c>
      <c r="AK2046" s="30">
        <f t="shared" si="309"/>
        <v>106.65690759377858</v>
      </c>
      <c r="AL2046" s="30">
        <f t="shared" si="310"/>
        <v>3.9426386233269599</v>
      </c>
      <c r="AM2046" s="30">
        <f t="shared" si="311"/>
        <v>19</v>
      </c>
      <c r="AO2046" s="30">
        <f t="shared" si="312"/>
        <v>466304</v>
      </c>
      <c r="AP2046" s="30">
        <f t="shared" si="313"/>
        <v>13000</v>
      </c>
      <c r="AQ2046" s="30">
        <f t="shared" si="314"/>
        <v>5938</v>
      </c>
    </row>
    <row r="2047" spans="29:43" x14ac:dyDescent="0.15">
      <c r="AC2047" s="30">
        <v>38</v>
      </c>
      <c r="AD2047" s="30">
        <v>38</v>
      </c>
      <c r="AE2047" s="30">
        <v>1</v>
      </c>
      <c r="AF2047" s="30">
        <v>7</v>
      </c>
      <c r="AG2047" s="30">
        <f t="shared" si="306"/>
        <v>30960</v>
      </c>
      <c r="AH2047" s="30">
        <f t="shared" si="307"/>
        <v>10320</v>
      </c>
      <c r="AI2047" s="30">
        <f t="shared" si="308"/>
        <v>5160</v>
      </c>
      <c r="AK2047" s="30">
        <f t="shared" si="309"/>
        <v>106.41350981287084</v>
      </c>
      <c r="AL2047" s="30">
        <f t="shared" si="310"/>
        <v>3.9489795918367347</v>
      </c>
      <c r="AM2047" s="30">
        <f t="shared" si="311"/>
        <v>19</v>
      </c>
      <c r="AO2047" s="30">
        <f t="shared" si="312"/>
        <v>466304</v>
      </c>
      <c r="AP2047" s="30">
        <f t="shared" si="313"/>
        <v>13000</v>
      </c>
      <c r="AQ2047" s="30">
        <f t="shared" si="314"/>
        <v>5938</v>
      </c>
    </row>
    <row r="2048" spans="29:43" x14ac:dyDescent="0.15">
      <c r="AC2048" s="30">
        <v>38</v>
      </c>
      <c r="AD2048" s="30">
        <v>38</v>
      </c>
      <c r="AE2048" s="30">
        <v>1</v>
      </c>
      <c r="AF2048" s="30">
        <v>8</v>
      </c>
      <c r="AG2048" s="30">
        <f t="shared" si="306"/>
        <v>30990</v>
      </c>
      <c r="AH2048" s="30">
        <f t="shared" si="307"/>
        <v>10330</v>
      </c>
      <c r="AI2048" s="30">
        <f t="shared" si="308"/>
        <v>5165</v>
      </c>
      <c r="AK2048" s="30">
        <f t="shared" si="309"/>
        <v>106.1712204007286</v>
      </c>
      <c r="AL2048" s="30">
        <f t="shared" si="310"/>
        <v>3.9553286534779835</v>
      </c>
      <c r="AM2048" s="30">
        <f t="shared" si="311"/>
        <v>19</v>
      </c>
      <c r="AO2048" s="30">
        <f t="shared" si="312"/>
        <v>466304</v>
      </c>
      <c r="AP2048" s="30">
        <f t="shared" si="313"/>
        <v>13000</v>
      </c>
      <c r="AQ2048" s="30">
        <f t="shared" si="314"/>
        <v>5938</v>
      </c>
    </row>
    <row r="2049" spans="29:43" x14ac:dyDescent="0.15">
      <c r="AC2049" s="30">
        <v>38</v>
      </c>
      <c r="AD2049" s="30">
        <v>38</v>
      </c>
      <c r="AE2049" s="30">
        <v>1</v>
      </c>
      <c r="AF2049" s="30">
        <v>9</v>
      </c>
      <c r="AG2049" s="30">
        <f t="shared" si="306"/>
        <v>31020</v>
      </c>
      <c r="AH2049" s="30">
        <f t="shared" si="307"/>
        <v>10340</v>
      </c>
      <c r="AI2049" s="30">
        <f t="shared" si="308"/>
        <v>5170</v>
      </c>
      <c r="AK2049" s="30">
        <f t="shared" si="309"/>
        <v>105.93003180372558</v>
      </c>
      <c r="AL2049" s="30">
        <f t="shared" si="310"/>
        <v>3.9616858237547894</v>
      </c>
      <c r="AM2049" s="30">
        <f t="shared" si="311"/>
        <v>19</v>
      </c>
      <c r="AO2049" s="30">
        <f t="shared" si="312"/>
        <v>466304</v>
      </c>
      <c r="AP2049" s="30">
        <f t="shared" si="313"/>
        <v>13000</v>
      </c>
      <c r="AQ2049" s="30">
        <f t="shared" si="314"/>
        <v>5938</v>
      </c>
    </row>
    <row r="2050" spans="29:43" x14ac:dyDescent="0.15">
      <c r="AC2050" s="30">
        <v>38</v>
      </c>
      <c r="AD2050" s="30">
        <v>38</v>
      </c>
      <c r="AE2050" s="30">
        <v>1</v>
      </c>
      <c r="AF2050" s="30">
        <v>10</v>
      </c>
      <c r="AG2050" s="30">
        <f t="shared" si="306"/>
        <v>31050</v>
      </c>
      <c r="AH2050" s="30">
        <f t="shared" si="307"/>
        <v>10350</v>
      </c>
      <c r="AI2050" s="30">
        <f t="shared" si="308"/>
        <v>5175</v>
      </c>
      <c r="AK2050" s="30">
        <f t="shared" si="309"/>
        <v>105.68993653671804</v>
      </c>
      <c r="AL2050" s="30">
        <f t="shared" si="310"/>
        <v>3.9680511182108624</v>
      </c>
      <c r="AM2050" s="30">
        <f t="shared" si="311"/>
        <v>19</v>
      </c>
      <c r="AO2050" s="30">
        <f t="shared" si="312"/>
        <v>466304</v>
      </c>
      <c r="AP2050" s="30">
        <f t="shared" si="313"/>
        <v>13000</v>
      </c>
      <c r="AQ2050" s="30">
        <f t="shared" si="314"/>
        <v>5938</v>
      </c>
    </row>
    <row r="2051" spans="29:43" x14ac:dyDescent="0.15">
      <c r="AC2051" s="30">
        <v>38</v>
      </c>
      <c r="AD2051" s="30">
        <v>38</v>
      </c>
      <c r="AE2051" s="30">
        <v>2</v>
      </c>
      <c r="AF2051" s="30">
        <v>0</v>
      </c>
      <c r="AG2051" s="30">
        <f t="shared" si="306"/>
        <v>46590</v>
      </c>
      <c r="AH2051" s="30">
        <f t="shared" si="307"/>
        <v>15530</v>
      </c>
      <c r="AI2051" s="30">
        <f t="shared" si="308"/>
        <v>7765</v>
      </c>
      <c r="AK2051" s="30">
        <f t="shared" si="309"/>
        <v>48.613844870725607</v>
      </c>
      <c r="AL2051" s="30">
        <f t="shared" si="310"/>
        <v>8.899713467048711</v>
      </c>
      <c r="AM2051" s="30">
        <f t="shared" si="311"/>
        <v>19</v>
      </c>
      <c r="AO2051" s="30">
        <f t="shared" si="312"/>
        <v>466304</v>
      </c>
      <c r="AP2051" s="30">
        <f t="shared" si="313"/>
        <v>13000</v>
      </c>
      <c r="AQ2051" s="30">
        <f t="shared" si="314"/>
        <v>5938</v>
      </c>
    </row>
    <row r="2052" spans="29:43" x14ac:dyDescent="0.15">
      <c r="AC2052" s="30">
        <v>38</v>
      </c>
      <c r="AD2052" s="30">
        <v>38</v>
      </c>
      <c r="AE2052" s="30">
        <v>2</v>
      </c>
      <c r="AF2052" s="30">
        <v>1</v>
      </c>
      <c r="AG2052" s="30">
        <f t="shared" si="306"/>
        <v>46650</v>
      </c>
      <c r="AH2052" s="30">
        <f t="shared" si="307"/>
        <v>15550</v>
      </c>
      <c r="AI2052" s="30">
        <f t="shared" si="308"/>
        <v>7775</v>
      </c>
      <c r="AK2052" s="30">
        <f t="shared" si="309"/>
        <v>48.51269246774865</v>
      </c>
      <c r="AL2052" s="30">
        <f t="shared" si="310"/>
        <v>8.9282296650717701</v>
      </c>
      <c r="AM2052" s="30">
        <f t="shared" si="311"/>
        <v>19</v>
      </c>
      <c r="AO2052" s="30">
        <f t="shared" si="312"/>
        <v>466304</v>
      </c>
      <c r="AP2052" s="30">
        <f t="shared" si="313"/>
        <v>13000</v>
      </c>
      <c r="AQ2052" s="30">
        <f t="shared" si="314"/>
        <v>5938</v>
      </c>
    </row>
    <row r="2053" spans="29:43" x14ac:dyDescent="0.15">
      <c r="AC2053" s="30">
        <v>38</v>
      </c>
      <c r="AD2053" s="30">
        <v>38</v>
      </c>
      <c r="AE2053" s="30">
        <v>2</v>
      </c>
      <c r="AF2053" s="30">
        <v>2</v>
      </c>
      <c r="AG2053" s="30">
        <f t="shared" si="306"/>
        <v>46710</v>
      </c>
      <c r="AH2053" s="30">
        <f t="shared" si="307"/>
        <v>15570</v>
      </c>
      <c r="AI2053" s="30">
        <f t="shared" si="308"/>
        <v>7785</v>
      </c>
      <c r="AK2053" s="30">
        <f t="shared" si="309"/>
        <v>48.411960132890364</v>
      </c>
      <c r="AL2053" s="30">
        <f t="shared" si="310"/>
        <v>8.9568552253116014</v>
      </c>
      <c r="AM2053" s="30">
        <f t="shared" si="311"/>
        <v>19</v>
      </c>
      <c r="AO2053" s="30">
        <f t="shared" si="312"/>
        <v>466304</v>
      </c>
      <c r="AP2053" s="30">
        <f t="shared" si="313"/>
        <v>13000</v>
      </c>
      <c r="AQ2053" s="30">
        <f t="shared" si="314"/>
        <v>5938</v>
      </c>
    </row>
    <row r="2054" spans="29:43" x14ac:dyDescent="0.15">
      <c r="AC2054" s="30">
        <v>38</v>
      </c>
      <c r="AD2054" s="30">
        <v>38</v>
      </c>
      <c r="AE2054" s="30">
        <v>2</v>
      </c>
      <c r="AF2054" s="30">
        <v>3</v>
      </c>
      <c r="AG2054" s="30">
        <f t="shared" ref="AG2054:AG2117" si="315">1020+180*AC2054+7050+AE2054*(AD2054*420-120)+AE2054*AF2054*30</f>
        <v>46770</v>
      </c>
      <c r="AH2054" s="30">
        <f t="shared" ref="AH2054:AH2117" si="316">340+60*AC2054+2350+AE2054*(AD2054*140-40)+AE2054*AF2054*10</f>
        <v>15590</v>
      </c>
      <c r="AI2054" s="30">
        <f t="shared" ref="AI2054:AI2117" si="317">170+30*AC2054+1175+AE2054*(AD2054*70-20)+AE2054*AF2054*5</f>
        <v>7795</v>
      </c>
      <c r="AK2054" s="30">
        <f t="shared" ref="AK2054:AK2117" si="318">VLOOKUP(IF(MOD(AC2054,2)=0,AC2054/2,(AC2054+1)/2),B:F,5,FALSE)/(AH2054-VLOOKUP(IF(MOD(AC2054,2)=0,AC2054/2,(AC2054+1)/2),B:F,4,FALSE))</f>
        <v>48.311645254869454</v>
      </c>
      <c r="AL2054" s="30">
        <f t="shared" ref="AL2054:AL2117" si="319">AG2054/(VLOOKUP(IF(MOD(AC2054,2)=0,AC2054/2,(AC2054+1)/2),B:F,3,FALSE)-AI2054)</f>
        <v>8.9855907780979827</v>
      </c>
      <c r="AM2054" s="30">
        <f t="shared" ref="AM2054:AM2117" si="320">IF(MOD(AC2054,2)=0,AC2054/2,(AC2054+1)/2)</f>
        <v>19</v>
      </c>
      <c r="AO2054" s="30">
        <f t="shared" ref="AO2054:AO2117" si="321">VLOOKUP(IF(MOD(AC2054,2)=0,AC2054/2,(AC2054+1)/2),B:F,5,FALSE)</f>
        <v>466304</v>
      </c>
      <c r="AP2054" s="30">
        <f t="shared" ref="AP2054:AP2117" si="322">VLOOKUP(IF(MOD(AC2054,2)=0,AC2054/2,(AC2054+1)/2),B:E,3,FALSE)</f>
        <v>13000</v>
      </c>
      <c r="AQ2054" s="30">
        <f t="shared" ref="AQ2054:AQ2117" si="323">VLOOKUP(IF(MOD(AC2054,2)=0,AC2054/2,(AC2054+1)/2),B:F,4,FALSE)</f>
        <v>5938</v>
      </c>
    </row>
    <row r="2055" spans="29:43" x14ac:dyDescent="0.15">
      <c r="AC2055" s="30">
        <v>38</v>
      </c>
      <c r="AD2055" s="30">
        <v>38</v>
      </c>
      <c r="AE2055" s="30">
        <v>2</v>
      </c>
      <c r="AF2055" s="30">
        <v>4</v>
      </c>
      <c r="AG2055" s="30">
        <f t="shared" si="315"/>
        <v>46830</v>
      </c>
      <c r="AH2055" s="30">
        <f t="shared" si="316"/>
        <v>15610</v>
      </c>
      <c r="AI2055" s="30">
        <f t="shared" si="317"/>
        <v>7805</v>
      </c>
      <c r="AK2055" s="30">
        <f t="shared" si="318"/>
        <v>48.211745244003311</v>
      </c>
      <c r="AL2055" s="30">
        <f t="shared" si="319"/>
        <v>9.014436958614052</v>
      </c>
      <c r="AM2055" s="30">
        <f t="shared" si="320"/>
        <v>19</v>
      </c>
      <c r="AO2055" s="30">
        <f t="shared" si="321"/>
        <v>466304</v>
      </c>
      <c r="AP2055" s="30">
        <f t="shared" si="322"/>
        <v>13000</v>
      </c>
      <c r="AQ2055" s="30">
        <f t="shared" si="323"/>
        <v>5938</v>
      </c>
    </row>
    <row r="2056" spans="29:43" x14ac:dyDescent="0.15">
      <c r="AC2056" s="30">
        <v>38</v>
      </c>
      <c r="AD2056" s="30">
        <v>38</v>
      </c>
      <c r="AE2056" s="30">
        <v>2</v>
      </c>
      <c r="AF2056" s="30">
        <v>5</v>
      </c>
      <c r="AG2056" s="30">
        <f t="shared" si="315"/>
        <v>46890</v>
      </c>
      <c r="AH2056" s="30">
        <f t="shared" si="316"/>
        <v>15630</v>
      </c>
      <c r="AI2056" s="30">
        <f t="shared" si="317"/>
        <v>7815</v>
      </c>
      <c r="AK2056" s="30">
        <f t="shared" si="318"/>
        <v>48.112257531985144</v>
      </c>
      <c r="AL2056" s="30">
        <f t="shared" si="319"/>
        <v>9.0433944069431043</v>
      </c>
      <c r="AM2056" s="30">
        <f t="shared" si="320"/>
        <v>19</v>
      </c>
      <c r="AO2056" s="30">
        <f t="shared" si="321"/>
        <v>466304</v>
      </c>
      <c r="AP2056" s="30">
        <f t="shared" si="322"/>
        <v>13000</v>
      </c>
      <c r="AQ2056" s="30">
        <f t="shared" si="323"/>
        <v>5938</v>
      </c>
    </row>
    <row r="2057" spans="29:43" x14ac:dyDescent="0.15">
      <c r="AC2057" s="30">
        <v>38</v>
      </c>
      <c r="AD2057" s="30">
        <v>38</v>
      </c>
      <c r="AE2057" s="30">
        <v>2</v>
      </c>
      <c r="AF2057" s="30">
        <v>6</v>
      </c>
      <c r="AG2057" s="30">
        <f t="shared" si="315"/>
        <v>46950</v>
      </c>
      <c r="AH2057" s="30">
        <f t="shared" si="316"/>
        <v>15650</v>
      </c>
      <c r="AI2057" s="30">
        <f t="shared" si="317"/>
        <v>7825</v>
      </c>
      <c r="AK2057" s="30">
        <f t="shared" si="318"/>
        <v>48.013179571663919</v>
      </c>
      <c r="AL2057" s="30">
        <f t="shared" si="319"/>
        <v>9.0724637681159415</v>
      </c>
      <c r="AM2057" s="30">
        <f t="shared" si="320"/>
        <v>19</v>
      </c>
      <c r="AO2057" s="30">
        <f t="shared" si="321"/>
        <v>466304</v>
      </c>
      <c r="AP2057" s="30">
        <f t="shared" si="322"/>
        <v>13000</v>
      </c>
      <c r="AQ2057" s="30">
        <f t="shared" si="323"/>
        <v>5938</v>
      </c>
    </row>
    <row r="2058" spans="29:43" x14ac:dyDescent="0.15">
      <c r="AC2058" s="30">
        <v>38</v>
      </c>
      <c r="AD2058" s="30">
        <v>38</v>
      </c>
      <c r="AE2058" s="30">
        <v>2</v>
      </c>
      <c r="AF2058" s="30">
        <v>7</v>
      </c>
      <c r="AG2058" s="30">
        <f t="shared" si="315"/>
        <v>47010</v>
      </c>
      <c r="AH2058" s="30">
        <f t="shared" si="316"/>
        <v>15670</v>
      </c>
      <c r="AI2058" s="30">
        <f t="shared" si="317"/>
        <v>7835</v>
      </c>
      <c r="AK2058" s="30">
        <f t="shared" si="318"/>
        <v>47.914508836826961</v>
      </c>
      <c r="AL2058" s="30">
        <f t="shared" si="319"/>
        <v>9.1016456921587601</v>
      </c>
      <c r="AM2058" s="30">
        <f t="shared" si="320"/>
        <v>19</v>
      </c>
      <c r="AO2058" s="30">
        <f t="shared" si="321"/>
        <v>466304</v>
      </c>
      <c r="AP2058" s="30">
        <f t="shared" si="322"/>
        <v>13000</v>
      </c>
      <c r="AQ2058" s="30">
        <f t="shared" si="323"/>
        <v>5938</v>
      </c>
    </row>
    <row r="2059" spans="29:43" x14ac:dyDescent="0.15">
      <c r="AC2059" s="30">
        <v>38</v>
      </c>
      <c r="AD2059" s="30">
        <v>38</v>
      </c>
      <c r="AE2059" s="30">
        <v>2</v>
      </c>
      <c r="AF2059" s="30">
        <v>8</v>
      </c>
      <c r="AG2059" s="30">
        <f t="shared" si="315"/>
        <v>47070</v>
      </c>
      <c r="AH2059" s="30">
        <f t="shared" si="316"/>
        <v>15690</v>
      </c>
      <c r="AI2059" s="30">
        <f t="shared" si="317"/>
        <v>7845</v>
      </c>
      <c r="AK2059" s="30">
        <f t="shared" si="318"/>
        <v>47.816242821985234</v>
      </c>
      <c r="AL2059" s="30">
        <f t="shared" si="319"/>
        <v>9.1309408341416098</v>
      </c>
      <c r="AM2059" s="30">
        <f t="shared" si="320"/>
        <v>19</v>
      </c>
      <c r="AO2059" s="30">
        <f t="shared" si="321"/>
        <v>466304</v>
      </c>
      <c r="AP2059" s="30">
        <f t="shared" si="322"/>
        <v>13000</v>
      </c>
      <c r="AQ2059" s="30">
        <f t="shared" si="323"/>
        <v>5938</v>
      </c>
    </row>
    <row r="2060" spans="29:43" x14ac:dyDescent="0.15">
      <c r="AC2060" s="30">
        <v>38</v>
      </c>
      <c r="AD2060" s="30">
        <v>38</v>
      </c>
      <c r="AE2060" s="30">
        <v>2</v>
      </c>
      <c r="AF2060" s="30">
        <v>9</v>
      </c>
      <c r="AG2060" s="30">
        <f t="shared" si="315"/>
        <v>47130</v>
      </c>
      <c r="AH2060" s="30">
        <f t="shared" si="316"/>
        <v>15710</v>
      </c>
      <c r="AI2060" s="30">
        <f t="shared" si="317"/>
        <v>7855</v>
      </c>
      <c r="AK2060" s="30">
        <f t="shared" si="318"/>
        <v>47.718379042161274</v>
      </c>
      <c r="AL2060" s="30">
        <f t="shared" si="319"/>
        <v>9.1603498542274053</v>
      </c>
      <c r="AM2060" s="30">
        <f t="shared" si="320"/>
        <v>19</v>
      </c>
      <c r="AO2060" s="30">
        <f t="shared" si="321"/>
        <v>466304</v>
      </c>
      <c r="AP2060" s="30">
        <f t="shared" si="322"/>
        <v>13000</v>
      </c>
      <c r="AQ2060" s="30">
        <f t="shared" si="323"/>
        <v>5938</v>
      </c>
    </row>
    <row r="2061" spans="29:43" x14ac:dyDescent="0.15">
      <c r="AC2061" s="30">
        <v>38</v>
      </c>
      <c r="AD2061" s="30">
        <v>38</v>
      </c>
      <c r="AE2061" s="30">
        <v>2</v>
      </c>
      <c r="AF2061" s="30">
        <v>10</v>
      </c>
      <c r="AG2061" s="30">
        <f t="shared" si="315"/>
        <v>47190</v>
      </c>
      <c r="AH2061" s="30">
        <f t="shared" si="316"/>
        <v>15730</v>
      </c>
      <c r="AI2061" s="30">
        <f t="shared" si="317"/>
        <v>7865</v>
      </c>
      <c r="AK2061" s="30">
        <f t="shared" si="318"/>
        <v>47.62091503267974</v>
      </c>
      <c r="AL2061" s="30">
        <f t="shared" si="319"/>
        <v>9.1898734177215182</v>
      </c>
      <c r="AM2061" s="30">
        <f t="shared" si="320"/>
        <v>19</v>
      </c>
      <c r="AO2061" s="30">
        <f t="shared" si="321"/>
        <v>466304</v>
      </c>
      <c r="AP2061" s="30">
        <f t="shared" si="322"/>
        <v>13000</v>
      </c>
      <c r="AQ2061" s="30">
        <f t="shared" si="323"/>
        <v>5938</v>
      </c>
    </row>
    <row r="2062" spans="29:43" x14ac:dyDescent="0.15">
      <c r="AC2062" s="30">
        <v>38</v>
      </c>
      <c r="AD2062" s="30">
        <v>38</v>
      </c>
      <c r="AE2062" s="30">
        <v>3</v>
      </c>
      <c r="AF2062" s="30">
        <v>0</v>
      </c>
      <c r="AG2062" s="30">
        <f t="shared" si="315"/>
        <v>62430</v>
      </c>
      <c r="AH2062" s="30">
        <f t="shared" si="316"/>
        <v>20810</v>
      </c>
      <c r="AI2062" s="30">
        <f t="shared" si="317"/>
        <v>10405</v>
      </c>
      <c r="AK2062" s="30">
        <f t="shared" si="318"/>
        <v>31.354491662183971</v>
      </c>
      <c r="AL2062" s="30">
        <f t="shared" si="319"/>
        <v>24.057803468208093</v>
      </c>
      <c r="AM2062" s="30">
        <f t="shared" si="320"/>
        <v>19</v>
      </c>
      <c r="AO2062" s="30">
        <f t="shared" si="321"/>
        <v>466304</v>
      </c>
      <c r="AP2062" s="30">
        <f t="shared" si="322"/>
        <v>13000</v>
      </c>
      <c r="AQ2062" s="30">
        <f t="shared" si="323"/>
        <v>5938</v>
      </c>
    </row>
    <row r="2063" spans="29:43" x14ac:dyDescent="0.15">
      <c r="AC2063" s="30">
        <v>38</v>
      </c>
      <c r="AD2063" s="30">
        <v>38</v>
      </c>
      <c r="AE2063" s="30">
        <v>3</v>
      </c>
      <c r="AF2063" s="30">
        <v>1</v>
      </c>
      <c r="AG2063" s="30">
        <f t="shared" si="315"/>
        <v>62520</v>
      </c>
      <c r="AH2063" s="30">
        <f t="shared" si="316"/>
        <v>20840</v>
      </c>
      <c r="AI2063" s="30">
        <f t="shared" si="317"/>
        <v>10420</v>
      </c>
      <c r="AK2063" s="30">
        <f t="shared" si="318"/>
        <v>31.291370285867668</v>
      </c>
      <c r="AL2063" s="30">
        <f t="shared" si="319"/>
        <v>24.232558139534884</v>
      </c>
      <c r="AM2063" s="30">
        <f t="shared" si="320"/>
        <v>19</v>
      </c>
      <c r="AO2063" s="30">
        <f t="shared" si="321"/>
        <v>466304</v>
      </c>
      <c r="AP2063" s="30">
        <f t="shared" si="322"/>
        <v>13000</v>
      </c>
      <c r="AQ2063" s="30">
        <f t="shared" si="323"/>
        <v>5938</v>
      </c>
    </row>
    <row r="2064" spans="29:43" x14ac:dyDescent="0.15">
      <c r="AC2064" s="30">
        <v>38</v>
      </c>
      <c r="AD2064" s="30">
        <v>38</v>
      </c>
      <c r="AE2064" s="30">
        <v>3</v>
      </c>
      <c r="AF2064" s="30">
        <v>2</v>
      </c>
      <c r="AG2064" s="30">
        <f t="shared" si="315"/>
        <v>62610</v>
      </c>
      <c r="AH2064" s="30">
        <f t="shared" si="316"/>
        <v>20870</v>
      </c>
      <c r="AI2064" s="30">
        <f t="shared" si="317"/>
        <v>10435</v>
      </c>
      <c r="AK2064" s="30">
        <f t="shared" si="318"/>
        <v>31.228502544870079</v>
      </c>
      <c r="AL2064" s="30">
        <f t="shared" si="319"/>
        <v>24.4093567251462</v>
      </c>
      <c r="AM2064" s="30">
        <f t="shared" si="320"/>
        <v>19</v>
      </c>
      <c r="AO2064" s="30">
        <f t="shared" si="321"/>
        <v>466304</v>
      </c>
      <c r="AP2064" s="30">
        <f t="shared" si="322"/>
        <v>13000</v>
      </c>
      <c r="AQ2064" s="30">
        <f t="shared" si="323"/>
        <v>5938</v>
      </c>
    </row>
    <row r="2065" spans="29:43" x14ac:dyDescent="0.15">
      <c r="AC2065" s="30">
        <v>38</v>
      </c>
      <c r="AD2065" s="30">
        <v>38</v>
      </c>
      <c r="AE2065" s="30">
        <v>3</v>
      </c>
      <c r="AF2065" s="30">
        <v>3</v>
      </c>
      <c r="AG2065" s="30">
        <f t="shared" si="315"/>
        <v>62700</v>
      </c>
      <c r="AH2065" s="30">
        <f t="shared" si="316"/>
        <v>20900</v>
      </c>
      <c r="AI2065" s="30">
        <f t="shared" si="317"/>
        <v>10450</v>
      </c>
      <c r="AK2065" s="30">
        <f t="shared" si="318"/>
        <v>31.165886913514235</v>
      </c>
      <c r="AL2065" s="30">
        <f t="shared" si="319"/>
        <v>24.588235294117649</v>
      </c>
      <c r="AM2065" s="30">
        <f t="shared" si="320"/>
        <v>19</v>
      </c>
      <c r="AO2065" s="30">
        <f t="shared" si="321"/>
        <v>466304</v>
      </c>
      <c r="AP2065" s="30">
        <f t="shared" si="322"/>
        <v>13000</v>
      </c>
      <c r="AQ2065" s="30">
        <f t="shared" si="323"/>
        <v>5938</v>
      </c>
    </row>
    <row r="2066" spans="29:43" x14ac:dyDescent="0.15">
      <c r="AC2066" s="30">
        <v>38</v>
      </c>
      <c r="AD2066" s="30">
        <v>38</v>
      </c>
      <c r="AE2066" s="30">
        <v>3</v>
      </c>
      <c r="AF2066" s="30">
        <v>4</v>
      </c>
      <c r="AG2066" s="30">
        <f t="shared" si="315"/>
        <v>62790</v>
      </c>
      <c r="AH2066" s="30">
        <f t="shared" si="316"/>
        <v>20930</v>
      </c>
      <c r="AI2066" s="30">
        <f t="shared" si="317"/>
        <v>10465</v>
      </c>
      <c r="AK2066" s="30">
        <f t="shared" si="318"/>
        <v>31.103521878335112</v>
      </c>
      <c r="AL2066" s="30">
        <f t="shared" si="319"/>
        <v>24.76923076923077</v>
      </c>
      <c r="AM2066" s="30">
        <f t="shared" si="320"/>
        <v>19</v>
      </c>
      <c r="AO2066" s="30">
        <f t="shared" si="321"/>
        <v>466304</v>
      </c>
      <c r="AP2066" s="30">
        <f t="shared" si="322"/>
        <v>13000</v>
      </c>
      <c r="AQ2066" s="30">
        <f t="shared" si="323"/>
        <v>5938</v>
      </c>
    </row>
    <row r="2067" spans="29:43" x14ac:dyDescent="0.15">
      <c r="AC2067" s="30">
        <v>38</v>
      </c>
      <c r="AD2067" s="30">
        <v>38</v>
      </c>
      <c r="AE2067" s="30">
        <v>3</v>
      </c>
      <c r="AF2067" s="30">
        <v>5</v>
      </c>
      <c r="AG2067" s="30">
        <f t="shared" si="315"/>
        <v>62880</v>
      </c>
      <c r="AH2067" s="30">
        <f t="shared" si="316"/>
        <v>20960</v>
      </c>
      <c r="AI2067" s="30">
        <f t="shared" si="317"/>
        <v>10480</v>
      </c>
      <c r="AK2067" s="30">
        <f t="shared" si="318"/>
        <v>31.041405937957663</v>
      </c>
      <c r="AL2067" s="30">
        <f t="shared" si="319"/>
        <v>24.952380952380953</v>
      </c>
      <c r="AM2067" s="30">
        <f t="shared" si="320"/>
        <v>19</v>
      </c>
      <c r="AO2067" s="30">
        <f t="shared" si="321"/>
        <v>466304</v>
      </c>
      <c r="AP2067" s="30">
        <f t="shared" si="322"/>
        <v>13000</v>
      </c>
      <c r="AQ2067" s="30">
        <f t="shared" si="323"/>
        <v>5938</v>
      </c>
    </row>
    <row r="2068" spans="29:43" x14ac:dyDescent="0.15">
      <c r="AC2068" s="30">
        <v>38</v>
      </c>
      <c r="AD2068" s="30">
        <v>38</v>
      </c>
      <c r="AE2068" s="30">
        <v>3</v>
      </c>
      <c r="AF2068" s="30">
        <v>6</v>
      </c>
      <c r="AG2068" s="30">
        <f t="shared" si="315"/>
        <v>62970</v>
      </c>
      <c r="AH2068" s="30">
        <f t="shared" si="316"/>
        <v>20990</v>
      </c>
      <c r="AI2068" s="30">
        <f t="shared" si="317"/>
        <v>10495</v>
      </c>
      <c r="AK2068" s="30">
        <f t="shared" si="318"/>
        <v>30.97953760297635</v>
      </c>
      <c r="AL2068" s="30">
        <f t="shared" si="319"/>
        <v>25.137724550898202</v>
      </c>
      <c r="AM2068" s="30">
        <f t="shared" si="320"/>
        <v>19</v>
      </c>
      <c r="AO2068" s="30">
        <f t="shared" si="321"/>
        <v>466304</v>
      </c>
      <c r="AP2068" s="30">
        <f t="shared" si="322"/>
        <v>13000</v>
      </c>
      <c r="AQ2068" s="30">
        <f t="shared" si="323"/>
        <v>5938</v>
      </c>
    </row>
    <row r="2069" spans="29:43" x14ac:dyDescent="0.15">
      <c r="AC2069" s="30">
        <v>38</v>
      </c>
      <c r="AD2069" s="30">
        <v>38</v>
      </c>
      <c r="AE2069" s="30">
        <v>3</v>
      </c>
      <c r="AF2069" s="30">
        <v>7</v>
      </c>
      <c r="AG2069" s="30">
        <f t="shared" si="315"/>
        <v>63060</v>
      </c>
      <c r="AH2069" s="30">
        <f t="shared" si="316"/>
        <v>21020</v>
      </c>
      <c r="AI2069" s="30">
        <f t="shared" si="317"/>
        <v>10510</v>
      </c>
      <c r="AK2069" s="30">
        <f t="shared" si="318"/>
        <v>30.917915395836097</v>
      </c>
      <c r="AL2069" s="30">
        <f t="shared" si="319"/>
        <v>25.325301204819276</v>
      </c>
      <c r="AM2069" s="30">
        <f t="shared" si="320"/>
        <v>19</v>
      </c>
      <c r="AO2069" s="30">
        <f t="shared" si="321"/>
        <v>466304</v>
      </c>
      <c r="AP2069" s="30">
        <f t="shared" si="322"/>
        <v>13000</v>
      </c>
      <c r="AQ2069" s="30">
        <f t="shared" si="323"/>
        <v>5938</v>
      </c>
    </row>
    <row r="2070" spans="29:43" x14ac:dyDescent="0.15">
      <c r="AC2070" s="30">
        <v>38</v>
      </c>
      <c r="AD2070" s="30">
        <v>38</v>
      </c>
      <c r="AE2070" s="30">
        <v>3</v>
      </c>
      <c r="AF2070" s="30">
        <v>8</v>
      </c>
      <c r="AG2070" s="30">
        <f t="shared" si="315"/>
        <v>63150</v>
      </c>
      <c r="AH2070" s="30">
        <f t="shared" si="316"/>
        <v>21050</v>
      </c>
      <c r="AI2070" s="30">
        <f t="shared" si="317"/>
        <v>10525</v>
      </c>
      <c r="AK2070" s="30">
        <f t="shared" si="318"/>
        <v>30.856537850714663</v>
      </c>
      <c r="AL2070" s="30">
        <f t="shared" si="319"/>
        <v>25.515151515151516</v>
      </c>
      <c r="AM2070" s="30">
        <f t="shared" si="320"/>
        <v>19</v>
      </c>
      <c r="AO2070" s="30">
        <f t="shared" si="321"/>
        <v>466304</v>
      </c>
      <c r="AP2070" s="30">
        <f t="shared" si="322"/>
        <v>13000</v>
      </c>
      <c r="AQ2070" s="30">
        <f t="shared" si="323"/>
        <v>5938</v>
      </c>
    </row>
    <row r="2071" spans="29:43" x14ac:dyDescent="0.15">
      <c r="AC2071" s="30">
        <v>38</v>
      </c>
      <c r="AD2071" s="30">
        <v>38</v>
      </c>
      <c r="AE2071" s="30">
        <v>3</v>
      </c>
      <c r="AF2071" s="30">
        <v>9</v>
      </c>
      <c r="AG2071" s="30">
        <f t="shared" si="315"/>
        <v>63240</v>
      </c>
      <c r="AH2071" s="30">
        <f t="shared" si="316"/>
        <v>21080</v>
      </c>
      <c r="AI2071" s="30">
        <f t="shared" si="317"/>
        <v>10540</v>
      </c>
      <c r="AK2071" s="30">
        <f t="shared" si="318"/>
        <v>30.79540351340642</v>
      </c>
      <c r="AL2071" s="30">
        <f t="shared" si="319"/>
        <v>25.707317073170731</v>
      </c>
      <c r="AM2071" s="30">
        <f t="shared" si="320"/>
        <v>19</v>
      </c>
      <c r="AO2071" s="30">
        <f t="shared" si="321"/>
        <v>466304</v>
      </c>
      <c r="AP2071" s="30">
        <f t="shared" si="322"/>
        <v>13000</v>
      </c>
      <c r="AQ2071" s="30">
        <f t="shared" si="323"/>
        <v>5938</v>
      </c>
    </row>
    <row r="2072" spans="29:43" x14ac:dyDescent="0.15">
      <c r="AC2072" s="30">
        <v>38</v>
      </c>
      <c r="AD2072" s="30">
        <v>38</v>
      </c>
      <c r="AE2072" s="30">
        <v>3</v>
      </c>
      <c r="AF2072" s="30">
        <v>10</v>
      </c>
      <c r="AG2072" s="30">
        <f t="shared" si="315"/>
        <v>63330</v>
      </c>
      <c r="AH2072" s="30">
        <f t="shared" si="316"/>
        <v>21110</v>
      </c>
      <c r="AI2072" s="30">
        <f t="shared" si="317"/>
        <v>10555</v>
      </c>
      <c r="AK2072" s="30">
        <f t="shared" si="318"/>
        <v>30.734510941207489</v>
      </c>
      <c r="AL2072" s="30">
        <f t="shared" si="319"/>
        <v>25.901840490797547</v>
      </c>
      <c r="AM2072" s="30">
        <f t="shared" si="320"/>
        <v>19</v>
      </c>
      <c r="AO2072" s="30">
        <f t="shared" si="321"/>
        <v>466304</v>
      </c>
      <c r="AP2072" s="30">
        <f t="shared" si="322"/>
        <v>13000</v>
      </c>
      <c r="AQ2072" s="30">
        <f t="shared" si="323"/>
        <v>5938</v>
      </c>
    </row>
    <row r="2073" spans="29:43" x14ac:dyDescent="0.15">
      <c r="AC2073" s="30">
        <v>38</v>
      </c>
      <c r="AD2073" s="30">
        <v>38</v>
      </c>
      <c r="AE2073" s="30">
        <v>4</v>
      </c>
      <c r="AF2073" s="30">
        <v>0</v>
      </c>
      <c r="AG2073" s="30">
        <f t="shared" si="315"/>
        <v>78270</v>
      </c>
      <c r="AH2073" s="30">
        <f t="shared" si="316"/>
        <v>26090</v>
      </c>
      <c r="AI2073" s="30">
        <f t="shared" si="317"/>
        <v>13045</v>
      </c>
      <c r="AK2073" s="30">
        <f t="shared" si="318"/>
        <v>23.13934100833664</v>
      </c>
      <c r="AL2073" s="30">
        <f t="shared" si="319"/>
        <v>-1739.3333333333333</v>
      </c>
      <c r="AM2073" s="30">
        <f t="shared" si="320"/>
        <v>19</v>
      </c>
      <c r="AO2073" s="30">
        <f t="shared" si="321"/>
        <v>466304</v>
      </c>
      <c r="AP2073" s="30">
        <f t="shared" si="322"/>
        <v>13000</v>
      </c>
      <c r="AQ2073" s="30">
        <f t="shared" si="323"/>
        <v>5938</v>
      </c>
    </row>
    <row r="2074" spans="29:43" x14ac:dyDescent="0.15">
      <c r="AC2074" s="30">
        <v>38</v>
      </c>
      <c r="AD2074" s="30">
        <v>38</v>
      </c>
      <c r="AE2074" s="30">
        <v>4</v>
      </c>
      <c r="AF2074" s="30">
        <v>1</v>
      </c>
      <c r="AG2074" s="30">
        <f t="shared" si="315"/>
        <v>78390</v>
      </c>
      <c r="AH2074" s="30">
        <f t="shared" si="316"/>
        <v>26130</v>
      </c>
      <c r="AI2074" s="30">
        <f t="shared" si="317"/>
        <v>13065</v>
      </c>
      <c r="AK2074" s="30">
        <f t="shared" si="318"/>
        <v>23.093502377179082</v>
      </c>
      <c r="AL2074" s="30">
        <f t="shared" si="319"/>
        <v>-1206</v>
      </c>
      <c r="AM2074" s="30">
        <f t="shared" si="320"/>
        <v>19</v>
      </c>
      <c r="AO2074" s="30">
        <f t="shared" si="321"/>
        <v>466304</v>
      </c>
      <c r="AP2074" s="30">
        <f t="shared" si="322"/>
        <v>13000</v>
      </c>
      <c r="AQ2074" s="30">
        <f t="shared" si="323"/>
        <v>5938</v>
      </c>
    </row>
    <row r="2075" spans="29:43" x14ac:dyDescent="0.15">
      <c r="AC2075" s="30">
        <v>38</v>
      </c>
      <c r="AD2075" s="30">
        <v>38</v>
      </c>
      <c r="AE2075" s="30">
        <v>4</v>
      </c>
      <c r="AF2075" s="30">
        <v>2</v>
      </c>
      <c r="AG2075" s="30">
        <f t="shared" si="315"/>
        <v>78510</v>
      </c>
      <c r="AH2075" s="30">
        <f t="shared" si="316"/>
        <v>26170</v>
      </c>
      <c r="AI2075" s="30">
        <f t="shared" si="317"/>
        <v>13085</v>
      </c>
      <c r="AK2075" s="30">
        <f t="shared" si="318"/>
        <v>23.047844998022935</v>
      </c>
      <c r="AL2075" s="30">
        <f t="shared" si="319"/>
        <v>-923.64705882352939</v>
      </c>
      <c r="AM2075" s="30">
        <f t="shared" si="320"/>
        <v>19</v>
      </c>
      <c r="AO2075" s="30">
        <f t="shared" si="321"/>
        <v>466304</v>
      </c>
      <c r="AP2075" s="30">
        <f t="shared" si="322"/>
        <v>13000</v>
      </c>
      <c r="AQ2075" s="30">
        <f t="shared" si="323"/>
        <v>5938</v>
      </c>
    </row>
    <row r="2076" spans="29:43" x14ac:dyDescent="0.15">
      <c r="AC2076" s="30">
        <v>38</v>
      </c>
      <c r="AD2076" s="30">
        <v>38</v>
      </c>
      <c r="AE2076" s="30">
        <v>4</v>
      </c>
      <c r="AF2076" s="30">
        <v>3</v>
      </c>
      <c r="AG2076" s="30">
        <f t="shared" si="315"/>
        <v>78630</v>
      </c>
      <c r="AH2076" s="30">
        <f t="shared" si="316"/>
        <v>26210</v>
      </c>
      <c r="AI2076" s="30">
        <f t="shared" si="317"/>
        <v>13105</v>
      </c>
      <c r="AK2076" s="30">
        <f t="shared" si="318"/>
        <v>23.002367797947908</v>
      </c>
      <c r="AL2076" s="30">
        <f t="shared" si="319"/>
        <v>-748.85714285714289</v>
      </c>
      <c r="AM2076" s="30">
        <f t="shared" si="320"/>
        <v>19</v>
      </c>
      <c r="AO2076" s="30">
        <f t="shared" si="321"/>
        <v>466304</v>
      </c>
      <c r="AP2076" s="30">
        <f t="shared" si="322"/>
        <v>13000</v>
      </c>
      <c r="AQ2076" s="30">
        <f t="shared" si="323"/>
        <v>5938</v>
      </c>
    </row>
    <row r="2077" spans="29:43" x14ac:dyDescent="0.15">
      <c r="AC2077" s="30">
        <v>38</v>
      </c>
      <c r="AD2077" s="30">
        <v>38</v>
      </c>
      <c r="AE2077" s="30">
        <v>4</v>
      </c>
      <c r="AF2077" s="30">
        <v>4</v>
      </c>
      <c r="AG2077" s="30">
        <f t="shared" si="315"/>
        <v>78750</v>
      </c>
      <c r="AH2077" s="30">
        <f t="shared" si="316"/>
        <v>26250</v>
      </c>
      <c r="AI2077" s="30">
        <f t="shared" si="317"/>
        <v>13125</v>
      </c>
      <c r="AK2077" s="30">
        <f t="shared" si="318"/>
        <v>22.957069712485229</v>
      </c>
      <c r="AL2077" s="30">
        <f t="shared" si="319"/>
        <v>-630</v>
      </c>
      <c r="AM2077" s="30">
        <f t="shared" si="320"/>
        <v>19</v>
      </c>
      <c r="AO2077" s="30">
        <f t="shared" si="321"/>
        <v>466304</v>
      </c>
      <c r="AP2077" s="30">
        <f t="shared" si="322"/>
        <v>13000</v>
      </c>
      <c r="AQ2077" s="30">
        <f t="shared" si="323"/>
        <v>5938</v>
      </c>
    </row>
    <row r="2078" spans="29:43" x14ac:dyDescent="0.15">
      <c r="AC2078" s="30">
        <v>38</v>
      </c>
      <c r="AD2078" s="30">
        <v>38</v>
      </c>
      <c r="AE2078" s="30">
        <v>4</v>
      </c>
      <c r="AF2078" s="30">
        <v>5</v>
      </c>
      <c r="AG2078" s="30">
        <f t="shared" si="315"/>
        <v>78870</v>
      </c>
      <c r="AH2078" s="30">
        <f t="shared" si="316"/>
        <v>26290</v>
      </c>
      <c r="AI2078" s="30">
        <f t="shared" si="317"/>
        <v>13145</v>
      </c>
      <c r="AK2078" s="30">
        <f t="shared" si="318"/>
        <v>22.911949685534591</v>
      </c>
      <c r="AL2078" s="30">
        <f t="shared" si="319"/>
        <v>-543.93103448275861</v>
      </c>
      <c r="AM2078" s="30">
        <f t="shared" si="320"/>
        <v>19</v>
      </c>
      <c r="AO2078" s="30">
        <f t="shared" si="321"/>
        <v>466304</v>
      </c>
      <c r="AP2078" s="30">
        <f t="shared" si="322"/>
        <v>13000</v>
      </c>
      <c r="AQ2078" s="30">
        <f t="shared" si="323"/>
        <v>5938</v>
      </c>
    </row>
    <row r="2079" spans="29:43" x14ac:dyDescent="0.15">
      <c r="AC2079" s="30">
        <v>38</v>
      </c>
      <c r="AD2079" s="30">
        <v>38</v>
      </c>
      <c r="AE2079" s="30">
        <v>4</v>
      </c>
      <c r="AF2079" s="30">
        <v>6</v>
      </c>
      <c r="AG2079" s="30">
        <f t="shared" si="315"/>
        <v>78990</v>
      </c>
      <c r="AH2079" s="30">
        <f t="shared" si="316"/>
        <v>26330</v>
      </c>
      <c r="AI2079" s="30">
        <f t="shared" si="317"/>
        <v>13165</v>
      </c>
      <c r="AK2079" s="30">
        <f t="shared" si="318"/>
        <v>22.86700666928207</v>
      </c>
      <c r="AL2079" s="30">
        <f t="shared" si="319"/>
        <v>-478.72727272727275</v>
      </c>
      <c r="AM2079" s="30">
        <f t="shared" si="320"/>
        <v>19</v>
      </c>
      <c r="AO2079" s="30">
        <f t="shared" si="321"/>
        <v>466304</v>
      </c>
      <c r="AP2079" s="30">
        <f t="shared" si="322"/>
        <v>13000</v>
      </c>
      <c r="AQ2079" s="30">
        <f t="shared" si="323"/>
        <v>5938</v>
      </c>
    </row>
    <row r="2080" spans="29:43" x14ac:dyDescent="0.15">
      <c r="AC2080" s="30">
        <v>38</v>
      </c>
      <c r="AD2080" s="30">
        <v>38</v>
      </c>
      <c r="AE2080" s="30">
        <v>4</v>
      </c>
      <c r="AF2080" s="30">
        <v>7</v>
      </c>
      <c r="AG2080" s="30">
        <f t="shared" si="315"/>
        <v>79110</v>
      </c>
      <c r="AH2080" s="30">
        <f t="shared" si="316"/>
        <v>26370</v>
      </c>
      <c r="AI2080" s="30">
        <f t="shared" si="317"/>
        <v>13185</v>
      </c>
      <c r="AK2080" s="30">
        <f t="shared" si="318"/>
        <v>22.822239624119028</v>
      </c>
      <c r="AL2080" s="30">
        <f t="shared" si="319"/>
        <v>-427.62162162162161</v>
      </c>
      <c r="AM2080" s="30">
        <f t="shared" si="320"/>
        <v>19</v>
      </c>
      <c r="AO2080" s="30">
        <f t="shared" si="321"/>
        <v>466304</v>
      </c>
      <c r="AP2080" s="30">
        <f t="shared" si="322"/>
        <v>13000</v>
      </c>
      <c r="AQ2080" s="30">
        <f t="shared" si="323"/>
        <v>5938</v>
      </c>
    </row>
    <row r="2081" spans="29:43" x14ac:dyDescent="0.15">
      <c r="AC2081" s="30">
        <v>38</v>
      </c>
      <c r="AD2081" s="30">
        <v>38</v>
      </c>
      <c r="AE2081" s="30">
        <v>4</v>
      </c>
      <c r="AF2081" s="30">
        <v>8</v>
      </c>
      <c r="AG2081" s="30">
        <f t="shared" si="315"/>
        <v>79230</v>
      </c>
      <c r="AH2081" s="30">
        <f t="shared" si="316"/>
        <v>26410</v>
      </c>
      <c r="AI2081" s="30">
        <f t="shared" si="317"/>
        <v>13205</v>
      </c>
      <c r="AK2081" s="30">
        <f t="shared" si="318"/>
        <v>22.777647518561938</v>
      </c>
      <c r="AL2081" s="30">
        <f t="shared" si="319"/>
        <v>-386.48780487804879</v>
      </c>
      <c r="AM2081" s="30">
        <f t="shared" si="320"/>
        <v>19</v>
      </c>
      <c r="AO2081" s="30">
        <f t="shared" si="321"/>
        <v>466304</v>
      </c>
      <c r="AP2081" s="30">
        <f t="shared" si="322"/>
        <v>13000</v>
      </c>
      <c r="AQ2081" s="30">
        <f t="shared" si="323"/>
        <v>5938</v>
      </c>
    </row>
    <row r="2082" spans="29:43" x14ac:dyDescent="0.15">
      <c r="AC2082" s="30">
        <v>38</v>
      </c>
      <c r="AD2082" s="30">
        <v>38</v>
      </c>
      <c r="AE2082" s="30">
        <v>4</v>
      </c>
      <c r="AF2082" s="30">
        <v>9</v>
      </c>
      <c r="AG2082" s="30">
        <f t="shared" si="315"/>
        <v>79350</v>
      </c>
      <c r="AH2082" s="30">
        <f t="shared" si="316"/>
        <v>26450</v>
      </c>
      <c r="AI2082" s="30">
        <f t="shared" si="317"/>
        <v>13225</v>
      </c>
      <c r="AK2082" s="30">
        <f t="shared" si="318"/>
        <v>22.733229329173167</v>
      </c>
      <c r="AL2082" s="30">
        <f t="shared" si="319"/>
        <v>-352.66666666666669</v>
      </c>
      <c r="AM2082" s="30">
        <f t="shared" si="320"/>
        <v>19</v>
      </c>
      <c r="AO2082" s="30">
        <f t="shared" si="321"/>
        <v>466304</v>
      </c>
      <c r="AP2082" s="30">
        <f t="shared" si="322"/>
        <v>13000</v>
      </c>
      <c r="AQ2082" s="30">
        <f t="shared" si="323"/>
        <v>5938</v>
      </c>
    </row>
    <row r="2083" spans="29:43" x14ac:dyDescent="0.15">
      <c r="AC2083" s="30">
        <v>38</v>
      </c>
      <c r="AD2083" s="30">
        <v>38</v>
      </c>
      <c r="AE2083" s="30">
        <v>4</v>
      </c>
      <c r="AF2083" s="30">
        <v>10</v>
      </c>
      <c r="AG2083" s="30">
        <f t="shared" si="315"/>
        <v>79470</v>
      </c>
      <c r="AH2083" s="30">
        <f t="shared" si="316"/>
        <v>26490</v>
      </c>
      <c r="AI2083" s="30">
        <f t="shared" si="317"/>
        <v>13245</v>
      </c>
      <c r="AK2083" s="30">
        <f t="shared" si="318"/>
        <v>22.688984040482676</v>
      </c>
      <c r="AL2083" s="30">
        <f t="shared" si="319"/>
        <v>-324.36734693877548</v>
      </c>
      <c r="AM2083" s="30">
        <f t="shared" si="320"/>
        <v>19</v>
      </c>
      <c r="AO2083" s="30">
        <f t="shared" si="321"/>
        <v>466304</v>
      </c>
      <c r="AP2083" s="30">
        <f t="shared" si="322"/>
        <v>13000</v>
      </c>
      <c r="AQ2083" s="30">
        <f t="shared" si="323"/>
        <v>5938</v>
      </c>
    </row>
    <row r="2084" spans="29:43" x14ac:dyDescent="0.15">
      <c r="AC2084" s="30">
        <v>38</v>
      </c>
      <c r="AD2084" s="30">
        <v>38</v>
      </c>
      <c r="AE2084" s="30">
        <v>5</v>
      </c>
      <c r="AF2084" s="30">
        <v>0</v>
      </c>
      <c r="AG2084" s="30">
        <f t="shared" si="315"/>
        <v>94110</v>
      </c>
      <c r="AH2084" s="30">
        <f t="shared" si="316"/>
        <v>31370</v>
      </c>
      <c r="AI2084" s="30">
        <f t="shared" si="317"/>
        <v>15685</v>
      </c>
      <c r="AK2084" s="30">
        <f t="shared" si="318"/>
        <v>18.335325574079899</v>
      </c>
      <c r="AL2084" s="30">
        <f t="shared" si="319"/>
        <v>-35.050279329608941</v>
      </c>
      <c r="AM2084" s="30">
        <f t="shared" si="320"/>
        <v>19</v>
      </c>
      <c r="AO2084" s="30">
        <f t="shared" si="321"/>
        <v>466304</v>
      </c>
      <c r="AP2084" s="30">
        <f t="shared" si="322"/>
        <v>13000</v>
      </c>
      <c r="AQ2084" s="30">
        <f t="shared" si="323"/>
        <v>5938</v>
      </c>
    </row>
    <row r="2085" spans="29:43" x14ac:dyDescent="0.15">
      <c r="AC2085" s="30">
        <v>38</v>
      </c>
      <c r="AD2085" s="30">
        <v>38</v>
      </c>
      <c r="AE2085" s="30">
        <v>5</v>
      </c>
      <c r="AF2085" s="30">
        <v>1</v>
      </c>
      <c r="AG2085" s="30">
        <f t="shared" si="315"/>
        <v>94260</v>
      </c>
      <c r="AH2085" s="30">
        <f t="shared" si="316"/>
        <v>31420</v>
      </c>
      <c r="AI2085" s="30">
        <f t="shared" si="317"/>
        <v>15710</v>
      </c>
      <c r="AK2085" s="30">
        <f t="shared" si="318"/>
        <v>18.299348559767679</v>
      </c>
      <c r="AL2085" s="30">
        <f t="shared" si="319"/>
        <v>-34.782287822878232</v>
      </c>
      <c r="AM2085" s="30">
        <f t="shared" si="320"/>
        <v>19</v>
      </c>
      <c r="AO2085" s="30">
        <f t="shared" si="321"/>
        <v>466304</v>
      </c>
      <c r="AP2085" s="30">
        <f t="shared" si="322"/>
        <v>13000</v>
      </c>
      <c r="AQ2085" s="30">
        <f t="shared" si="323"/>
        <v>5938</v>
      </c>
    </row>
    <row r="2086" spans="29:43" x14ac:dyDescent="0.15">
      <c r="AC2086" s="30">
        <v>38</v>
      </c>
      <c r="AD2086" s="30">
        <v>38</v>
      </c>
      <c r="AE2086" s="30">
        <v>5</v>
      </c>
      <c r="AF2086" s="30">
        <v>2</v>
      </c>
      <c r="AG2086" s="30">
        <f t="shared" si="315"/>
        <v>94410</v>
      </c>
      <c r="AH2086" s="30">
        <f t="shared" si="316"/>
        <v>31470</v>
      </c>
      <c r="AI2086" s="30">
        <f t="shared" si="317"/>
        <v>15735</v>
      </c>
      <c r="AK2086" s="30">
        <f t="shared" si="318"/>
        <v>18.263512454958484</v>
      </c>
      <c r="AL2086" s="30">
        <f t="shared" si="319"/>
        <v>-34.519195612431446</v>
      </c>
      <c r="AM2086" s="30">
        <f t="shared" si="320"/>
        <v>19</v>
      </c>
      <c r="AO2086" s="30">
        <f t="shared" si="321"/>
        <v>466304</v>
      </c>
      <c r="AP2086" s="30">
        <f t="shared" si="322"/>
        <v>13000</v>
      </c>
      <c r="AQ2086" s="30">
        <f t="shared" si="323"/>
        <v>5938</v>
      </c>
    </row>
    <row r="2087" spans="29:43" x14ac:dyDescent="0.15">
      <c r="AC2087" s="30">
        <v>38</v>
      </c>
      <c r="AD2087" s="30">
        <v>38</v>
      </c>
      <c r="AE2087" s="30">
        <v>5</v>
      </c>
      <c r="AF2087" s="30">
        <v>3</v>
      </c>
      <c r="AG2087" s="30">
        <f t="shared" si="315"/>
        <v>94560</v>
      </c>
      <c r="AH2087" s="30">
        <f t="shared" si="316"/>
        <v>31520</v>
      </c>
      <c r="AI2087" s="30">
        <f t="shared" si="317"/>
        <v>15760</v>
      </c>
      <c r="AK2087" s="30">
        <f t="shared" si="318"/>
        <v>18.227816433429755</v>
      </c>
      <c r="AL2087" s="30">
        <f t="shared" si="319"/>
        <v>-34.260869565217391</v>
      </c>
      <c r="AM2087" s="30">
        <f t="shared" si="320"/>
        <v>19</v>
      </c>
      <c r="AO2087" s="30">
        <f t="shared" si="321"/>
        <v>466304</v>
      </c>
      <c r="AP2087" s="30">
        <f t="shared" si="322"/>
        <v>13000</v>
      </c>
      <c r="AQ2087" s="30">
        <f t="shared" si="323"/>
        <v>5938</v>
      </c>
    </row>
    <row r="2088" spans="29:43" x14ac:dyDescent="0.15">
      <c r="AC2088" s="30">
        <v>38</v>
      </c>
      <c r="AD2088" s="30">
        <v>38</v>
      </c>
      <c r="AE2088" s="30">
        <v>5</v>
      </c>
      <c r="AF2088" s="30">
        <v>4</v>
      </c>
      <c r="AG2088" s="30">
        <f t="shared" si="315"/>
        <v>94710</v>
      </c>
      <c r="AH2088" s="30">
        <f t="shared" si="316"/>
        <v>31570</v>
      </c>
      <c r="AI2088" s="30">
        <f t="shared" si="317"/>
        <v>15785</v>
      </c>
      <c r="AK2088" s="30">
        <f t="shared" si="318"/>
        <v>18.192259675405744</v>
      </c>
      <c r="AL2088" s="30">
        <f t="shared" si="319"/>
        <v>-34.007181328545784</v>
      </c>
      <c r="AM2088" s="30">
        <f t="shared" si="320"/>
        <v>19</v>
      </c>
      <c r="AO2088" s="30">
        <f t="shared" si="321"/>
        <v>466304</v>
      </c>
      <c r="AP2088" s="30">
        <f t="shared" si="322"/>
        <v>13000</v>
      </c>
      <c r="AQ2088" s="30">
        <f t="shared" si="323"/>
        <v>5938</v>
      </c>
    </row>
    <row r="2089" spans="29:43" x14ac:dyDescent="0.15">
      <c r="AC2089" s="30">
        <v>38</v>
      </c>
      <c r="AD2089" s="30">
        <v>38</v>
      </c>
      <c r="AE2089" s="30">
        <v>5</v>
      </c>
      <c r="AF2089" s="30">
        <v>5</v>
      </c>
      <c r="AG2089" s="30">
        <f t="shared" si="315"/>
        <v>94860</v>
      </c>
      <c r="AH2089" s="30">
        <f t="shared" si="316"/>
        <v>31620</v>
      </c>
      <c r="AI2089" s="30">
        <f t="shared" si="317"/>
        <v>15810</v>
      </c>
      <c r="AK2089" s="30">
        <f t="shared" si="318"/>
        <v>18.156841367494742</v>
      </c>
      <c r="AL2089" s="30">
        <f t="shared" si="319"/>
        <v>-33.758007117437721</v>
      </c>
      <c r="AM2089" s="30">
        <f t="shared" si="320"/>
        <v>19</v>
      </c>
      <c r="AO2089" s="30">
        <f t="shared" si="321"/>
        <v>466304</v>
      </c>
      <c r="AP2089" s="30">
        <f t="shared" si="322"/>
        <v>13000</v>
      </c>
      <c r="AQ2089" s="30">
        <f t="shared" si="323"/>
        <v>5938</v>
      </c>
    </row>
    <row r="2090" spans="29:43" x14ac:dyDescent="0.15">
      <c r="AC2090" s="30">
        <v>38</v>
      </c>
      <c r="AD2090" s="30">
        <v>38</v>
      </c>
      <c r="AE2090" s="30">
        <v>5</v>
      </c>
      <c r="AF2090" s="30">
        <v>6</v>
      </c>
      <c r="AG2090" s="30">
        <f t="shared" si="315"/>
        <v>95010</v>
      </c>
      <c r="AH2090" s="30">
        <f t="shared" si="316"/>
        <v>31670</v>
      </c>
      <c r="AI2090" s="30">
        <f t="shared" si="317"/>
        <v>15835</v>
      </c>
      <c r="AK2090" s="30">
        <f t="shared" si="318"/>
        <v>18.121560702627079</v>
      </c>
      <c r="AL2090" s="30">
        <f t="shared" si="319"/>
        <v>-33.513227513227513</v>
      </c>
      <c r="AM2090" s="30">
        <f t="shared" si="320"/>
        <v>19</v>
      </c>
      <c r="AO2090" s="30">
        <f t="shared" si="321"/>
        <v>466304</v>
      </c>
      <c r="AP2090" s="30">
        <f t="shared" si="322"/>
        <v>13000</v>
      </c>
      <c r="AQ2090" s="30">
        <f t="shared" si="323"/>
        <v>5938</v>
      </c>
    </row>
    <row r="2091" spans="29:43" x14ac:dyDescent="0.15">
      <c r="AC2091" s="30">
        <v>38</v>
      </c>
      <c r="AD2091" s="30">
        <v>38</v>
      </c>
      <c r="AE2091" s="30">
        <v>5</v>
      </c>
      <c r="AF2091" s="30">
        <v>7</v>
      </c>
      <c r="AG2091" s="30">
        <f t="shared" si="315"/>
        <v>95160</v>
      </c>
      <c r="AH2091" s="30">
        <f t="shared" si="316"/>
        <v>31720</v>
      </c>
      <c r="AI2091" s="30">
        <f t="shared" si="317"/>
        <v>15860</v>
      </c>
      <c r="AK2091" s="30">
        <f t="shared" si="318"/>
        <v>18.086416879993795</v>
      </c>
      <c r="AL2091" s="30">
        <f t="shared" si="319"/>
        <v>-33.272727272727273</v>
      </c>
      <c r="AM2091" s="30">
        <f t="shared" si="320"/>
        <v>19</v>
      </c>
      <c r="AO2091" s="30">
        <f t="shared" si="321"/>
        <v>466304</v>
      </c>
      <c r="AP2091" s="30">
        <f t="shared" si="322"/>
        <v>13000</v>
      </c>
      <c r="AQ2091" s="30">
        <f t="shared" si="323"/>
        <v>5938</v>
      </c>
    </row>
    <row r="2092" spans="29:43" x14ac:dyDescent="0.15">
      <c r="AC2092" s="30">
        <v>38</v>
      </c>
      <c r="AD2092" s="30">
        <v>38</v>
      </c>
      <c r="AE2092" s="30">
        <v>5</v>
      </c>
      <c r="AF2092" s="30">
        <v>8</v>
      </c>
      <c r="AG2092" s="30">
        <f t="shared" si="315"/>
        <v>95310</v>
      </c>
      <c r="AH2092" s="30">
        <f t="shared" si="316"/>
        <v>31770</v>
      </c>
      <c r="AI2092" s="30">
        <f t="shared" si="317"/>
        <v>15885</v>
      </c>
      <c r="AK2092" s="30">
        <f t="shared" si="318"/>
        <v>18.051409104986064</v>
      </c>
      <c r="AL2092" s="30">
        <f t="shared" si="319"/>
        <v>-33.036395147313691</v>
      </c>
      <c r="AM2092" s="30">
        <f t="shared" si="320"/>
        <v>19</v>
      </c>
      <c r="AO2092" s="30">
        <f t="shared" si="321"/>
        <v>466304</v>
      </c>
      <c r="AP2092" s="30">
        <f t="shared" si="322"/>
        <v>13000</v>
      </c>
      <c r="AQ2092" s="30">
        <f t="shared" si="323"/>
        <v>5938</v>
      </c>
    </row>
    <row r="2093" spans="29:43" x14ac:dyDescent="0.15">
      <c r="AC2093" s="30">
        <v>38</v>
      </c>
      <c r="AD2093" s="30">
        <v>38</v>
      </c>
      <c r="AE2093" s="30">
        <v>5</v>
      </c>
      <c r="AF2093" s="30">
        <v>9</v>
      </c>
      <c r="AG2093" s="30">
        <f t="shared" si="315"/>
        <v>95460</v>
      </c>
      <c r="AH2093" s="30">
        <f t="shared" si="316"/>
        <v>31820</v>
      </c>
      <c r="AI2093" s="30">
        <f t="shared" si="317"/>
        <v>15910</v>
      </c>
      <c r="AK2093" s="30">
        <f t="shared" si="318"/>
        <v>18.016536589135306</v>
      </c>
      <c r="AL2093" s="30">
        <f t="shared" si="319"/>
        <v>-32.804123711340203</v>
      </c>
      <c r="AM2093" s="30">
        <f t="shared" si="320"/>
        <v>19</v>
      </c>
      <c r="AO2093" s="30">
        <f t="shared" si="321"/>
        <v>466304</v>
      </c>
      <c r="AP2093" s="30">
        <f t="shared" si="322"/>
        <v>13000</v>
      </c>
      <c r="AQ2093" s="30">
        <f t="shared" si="323"/>
        <v>5938</v>
      </c>
    </row>
    <row r="2094" spans="29:43" x14ac:dyDescent="0.15">
      <c r="AC2094" s="30">
        <v>38</v>
      </c>
      <c r="AD2094" s="30">
        <v>38</v>
      </c>
      <c r="AE2094" s="30">
        <v>5</v>
      </c>
      <c r="AF2094" s="30">
        <v>10</v>
      </c>
      <c r="AG2094" s="30">
        <f t="shared" si="315"/>
        <v>95610</v>
      </c>
      <c r="AH2094" s="30">
        <f t="shared" si="316"/>
        <v>31870</v>
      </c>
      <c r="AI2094" s="30">
        <f t="shared" si="317"/>
        <v>15935</v>
      </c>
      <c r="AK2094" s="30">
        <f t="shared" si="318"/>
        <v>17.981798550053988</v>
      </c>
      <c r="AL2094" s="30">
        <f t="shared" si="319"/>
        <v>-32.57580919931857</v>
      </c>
      <c r="AM2094" s="30">
        <f t="shared" si="320"/>
        <v>19</v>
      </c>
      <c r="AO2094" s="30">
        <f t="shared" si="321"/>
        <v>466304</v>
      </c>
      <c r="AP2094" s="30">
        <f t="shared" si="322"/>
        <v>13000</v>
      </c>
      <c r="AQ2094" s="30">
        <f t="shared" si="323"/>
        <v>5938</v>
      </c>
    </row>
    <row r="2095" spans="29:43" x14ac:dyDescent="0.15">
      <c r="AC2095" s="30">
        <v>39</v>
      </c>
      <c r="AD2095" s="30">
        <v>39</v>
      </c>
      <c r="AE2095" s="30">
        <v>1</v>
      </c>
      <c r="AF2095" s="30">
        <v>0</v>
      </c>
      <c r="AG2095" s="30">
        <f t="shared" si="315"/>
        <v>31350</v>
      </c>
      <c r="AH2095" s="30">
        <f t="shared" si="316"/>
        <v>10450</v>
      </c>
      <c r="AI2095" s="30">
        <f t="shared" si="317"/>
        <v>5225</v>
      </c>
      <c r="AK2095" s="30">
        <f t="shared" si="318"/>
        <v>121.56794934242572</v>
      </c>
      <c r="AL2095" s="30">
        <f t="shared" si="319"/>
        <v>3.6242774566473988</v>
      </c>
      <c r="AM2095" s="30">
        <f t="shared" si="320"/>
        <v>20</v>
      </c>
      <c r="AO2095" s="30">
        <f t="shared" si="321"/>
        <v>499158</v>
      </c>
      <c r="AP2095" s="30">
        <f t="shared" si="322"/>
        <v>13875</v>
      </c>
      <c r="AQ2095" s="30">
        <f t="shared" si="323"/>
        <v>6344</v>
      </c>
    </row>
    <row r="2096" spans="29:43" x14ac:dyDescent="0.15">
      <c r="AC2096" s="30">
        <v>39</v>
      </c>
      <c r="AD2096" s="30">
        <v>39</v>
      </c>
      <c r="AE2096" s="30">
        <v>1</v>
      </c>
      <c r="AF2096" s="30">
        <v>1</v>
      </c>
      <c r="AG2096" s="30">
        <f t="shared" si="315"/>
        <v>31380</v>
      </c>
      <c r="AH2096" s="30">
        <f t="shared" si="316"/>
        <v>10460</v>
      </c>
      <c r="AI2096" s="30">
        <f t="shared" si="317"/>
        <v>5230</v>
      </c>
      <c r="AK2096" s="30">
        <f t="shared" si="318"/>
        <v>121.27259475218659</v>
      </c>
      <c r="AL2096" s="30">
        <f t="shared" si="319"/>
        <v>3.6298438403701563</v>
      </c>
      <c r="AM2096" s="30">
        <f t="shared" si="320"/>
        <v>20</v>
      </c>
      <c r="AO2096" s="30">
        <f t="shared" si="321"/>
        <v>499158</v>
      </c>
      <c r="AP2096" s="30">
        <f t="shared" si="322"/>
        <v>13875</v>
      </c>
      <c r="AQ2096" s="30">
        <f t="shared" si="323"/>
        <v>6344</v>
      </c>
    </row>
    <row r="2097" spans="29:43" x14ac:dyDescent="0.15">
      <c r="AC2097" s="30">
        <v>39</v>
      </c>
      <c r="AD2097" s="30">
        <v>39</v>
      </c>
      <c r="AE2097" s="30">
        <v>1</v>
      </c>
      <c r="AF2097" s="30">
        <v>2</v>
      </c>
      <c r="AG2097" s="30">
        <f t="shared" si="315"/>
        <v>31410</v>
      </c>
      <c r="AH2097" s="30">
        <f t="shared" si="316"/>
        <v>10470</v>
      </c>
      <c r="AI2097" s="30">
        <f t="shared" si="317"/>
        <v>5235</v>
      </c>
      <c r="AK2097" s="30">
        <f t="shared" si="318"/>
        <v>120.97867183713039</v>
      </c>
      <c r="AL2097" s="30">
        <f t="shared" si="319"/>
        <v>3.6354166666666665</v>
      </c>
      <c r="AM2097" s="30">
        <f t="shared" si="320"/>
        <v>20</v>
      </c>
      <c r="AO2097" s="30">
        <f t="shared" si="321"/>
        <v>499158</v>
      </c>
      <c r="AP2097" s="30">
        <f t="shared" si="322"/>
        <v>13875</v>
      </c>
      <c r="AQ2097" s="30">
        <f t="shared" si="323"/>
        <v>6344</v>
      </c>
    </row>
    <row r="2098" spans="29:43" x14ac:dyDescent="0.15">
      <c r="AC2098" s="30">
        <v>39</v>
      </c>
      <c r="AD2098" s="30">
        <v>39</v>
      </c>
      <c r="AE2098" s="30">
        <v>1</v>
      </c>
      <c r="AF2098" s="30">
        <v>3</v>
      </c>
      <c r="AG2098" s="30">
        <f t="shared" si="315"/>
        <v>31440</v>
      </c>
      <c r="AH2098" s="30">
        <f t="shared" si="316"/>
        <v>10480</v>
      </c>
      <c r="AI2098" s="30">
        <f t="shared" si="317"/>
        <v>5240</v>
      </c>
      <c r="AK2098" s="30">
        <f t="shared" si="318"/>
        <v>120.68617021276596</v>
      </c>
      <c r="AL2098" s="30">
        <f t="shared" si="319"/>
        <v>3.640995946728431</v>
      </c>
      <c r="AM2098" s="30">
        <f t="shared" si="320"/>
        <v>20</v>
      </c>
      <c r="AO2098" s="30">
        <f t="shared" si="321"/>
        <v>499158</v>
      </c>
      <c r="AP2098" s="30">
        <f t="shared" si="322"/>
        <v>13875</v>
      </c>
      <c r="AQ2098" s="30">
        <f t="shared" si="323"/>
        <v>6344</v>
      </c>
    </row>
    <row r="2099" spans="29:43" x14ac:dyDescent="0.15">
      <c r="AC2099" s="30">
        <v>39</v>
      </c>
      <c r="AD2099" s="30">
        <v>39</v>
      </c>
      <c r="AE2099" s="30">
        <v>1</v>
      </c>
      <c r="AF2099" s="30">
        <v>4</v>
      </c>
      <c r="AG2099" s="30">
        <f t="shared" si="315"/>
        <v>31470</v>
      </c>
      <c r="AH2099" s="30">
        <f t="shared" si="316"/>
        <v>10490</v>
      </c>
      <c r="AI2099" s="30">
        <f t="shared" si="317"/>
        <v>5245</v>
      </c>
      <c r="AK2099" s="30">
        <f t="shared" si="318"/>
        <v>120.39507959479016</v>
      </c>
      <c r="AL2099" s="30">
        <f t="shared" si="319"/>
        <v>3.6465816917728855</v>
      </c>
      <c r="AM2099" s="30">
        <f t="shared" si="320"/>
        <v>20</v>
      </c>
      <c r="AO2099" s="30">
        <f t="shared" si="321"/>
        <v>499158</v>
      </c>
      <c r="AP2099" s="30">
        <f t="shared" si="322"/>
        <v>13875</v>
      </c>
      <c r="AQ2099" s="30">
        <f t="shared" si="323"/>
        <v>6344</v>
      </c>
    </row>
    <row r="2100" spans="29:43" x14ac:dyDescent="0.15">
      <c r="AC2100" s="30">
        <v>39</v>
      </c>
      <c r="AD2100" s="30">
        <v>39</v>
      </c>
      <c r="AE2100" s="30">
        <v>1</v>
      </c>
      <c r="AF2100" s="30">
        <v>5</v>
      </c>
      <c r="AG2100" s="30">
        <f t="shared" si="315"/>
        <v>31500</v>
      </c>
      <c r="AH2100" s="30">
        <f t="shared" si="316"/>
        <v>10500</v>
      </c>
      <c r="AI2100" s="30">
        <f t="shared" si="317"/>
        <v>5250</v>
      </c>
      <c r="AK2100" s="30">
        <f t="shared" si="318"/>
        <v>120.10538979788258</v>
      </c>
      <c r="AL2100" s="30">
        <f t="shared" si="319"/>
        <v>3.652173913043478</v>
      </c>
      <c r="AM2100" s="30">
        <f t="shared" si="320"/>
        <v>20</v>
      </c>
      <c r="AO2100" s="30">
        <f t="shared" si="321"/>
        <v>499158</v>
      </c>
      <c r="AP2100" s="30">
        <f t="shared" si="322"/>
        <v>13875</v>
      </c>
      <c r="AQ2100" s="30">
        <f t="shared" si="323"/>
        <v>6344</v>
      </c>
    </row>
    <row r="2101" spans="29:43" x14ac:dyDescent="0.15">
      <c r="AC2101" s="30">
        <v>39</v>
      </c>
      <c r="AD2101" s="30">
        <v>39</v>
      </c>
      <c r="AE2101" s="30">
        <v>1</v>
      </c>
      <c r="AF2101" s="30">
        <v>6</v>
      </c>
      <c r="AG2101" s="30">
        <f t="shared" si="315"/>
        <v>31530</v>
      </c>
      <c r="AH2101" s="30">
        <f t="shared" si="316"/>
        <v>10510</v>
      </c>
      <c r="AI2101" s="30">
        <f t="shared" si="317"/>
        <v>5255</v>
      </c>
      <c r="AK2101" s="30">
        <f t="shared" si="318"/>
        <v>119.81709073451752</v>
      </c>
      <c r="AL2101" s="30">
        <f t="shared" si="319"/>
        <v>3.6577726218097446</v>
      </c>
      <c r="AM2101" s="30">
        <f t="shared" si="320"/>
        <v>20</v>
      </c>
      <c r="AO2101" s="30">
        <f t="shared" si="321"/>
        <v>499158</v>
      </c>
      <c r="AP2101" s="30">
        <f t="shared" si="322"/>
        <v>13875</v>
      </c>
      <c r="AQ2101" s="30">
        <f t="shared" si="323"/>
        <v>6344</v>
      </c>
    </row>
    <row r="2102" spans="29:43" x14ac:dyDescent="0.15">
      <c r="AC2102" s="30">
        <v>39</v>
      </c>
      <c r="AD2102" s="30">
        <v>39</v>
      </c>
      <c r="AE2102" s="30">
        <v>1</v>
      </c>
      <c r="AF2102" s="30">
        <v>7</v>
      </c>
      <c r="AG2102" s="30">
        <f t="shared" si="315"/>
        <v>31560</v>
      </c>
      <c r="AH2102" s="30">
        <f t="shared" si="316"/>
        <v>10520</v>
      </c>
      <c r="AI2102" s="30">
        <f t="shared" si="317"/>
        <v>5260</v>
      </c>
      <c r="AK2102" s="30">
        <f t="shared" si="318"/>
        <v>119.53017241379311</v>
      </c>
      <c r="AL2102" s="30">
        <f t="shared" si="319"/>
        <v>3.6633778293673824</v>
      </c>
      <c r="AM2102" s="30">
        <f t="shared" si="320"/>
        <v>20</v>
      </c>
      <c r="AO2102" s="30">
        <f t="shared" si="321"/>
        <v>499158</v>
      </c>
      <c r="AP2102" s="30">
        <f t="shared" si="322"/>
        <v>13875</v>
      </c>
      <c r="AQ2102" s="30">
        <f t="shared" si="323"/>
        <v>6344</v>
      </c>
    </row>
    <row r="2103" spans="29:43" x14ac:dyDescent="0.15">
      <c r="AC2103" s="30">
        <v>39</v>
      </c>
      <c r="AD2103" s="30">
        <v>39</v>
      </c>
      <c r="AE2103" s="30">
        <v>1</v>
      </c>
      <c r="AF2103" s="30">
        <v>8</v>
      </c>
      <c r="AG2103" s="30">
        <f t="shared" si="315"/>
        <v>31590</v>
      </c>
      <c r="AH2103" s="30">
        <f t="shared" si="316"/>
        <v>10530</v>
      </c>
      <c r="AI2103" s="30">
        <f t="shared" si="317"/>
        <v>5265</v>
      </c>
      <c r="AK2103" s="30">
        <f t="shared" si="318"/>
        <v>119.24462494027712</v>
      </c>
      <c r="AL2103" s="30">
        <f t="shared" si="319"/>
        <v>3.6689895470383274</v>
      </c>
      <c r="AM2103" s="30">
        <f t="shared" si="320"/>
        <v>20</v>
      </c>
      <c r="AO2103" s="30">
        <f t="shared" si="321"/>
        <v>499158</v>
      </c>
      <c r="AP2103" s="30">
        <f t="shared" si="322"/>
        <v>13875</v>
      </c>
      <c r="AQ2103" s="30">
        <f t="shared" si="323"/>
        <v>6344</v>
      </c>
    </row>
    <row r="2104" spans="29:43" x14ac:dyDescent="0.15">
      <c r="AC2104" s="30">
        <v>39</v>
      </c>
      <c r="AD2104" s="30">
        <v>39</v>
      </c>
      <c r="AE2104" s="30">
        <v>1</v>
      </c>
      <c r="AF2104" s="30">
        <v>9</v>
      </c>
      <c r="AG2104" s="30">
        <f t="shared" si="315"/>
        <v>31620</v>
      </c>
      <c r="AH2104" s="30">
        <f t="shared" si="316"/>
        <v>10540</v>
      </c>
      <c r="AI2104" s="30">
        <f t="shared" si="317"/>
        <v>5270</v>
      </c>
      <c r="AK2104" s="30">
        <f t="shared" si="318"/>
        <v>118.9604385128694</v>
      </c>
      <c r="AL2104" s="30">
        <f t="shared" si="319"/>
        <v>3.6746077861708311</v>
      </c>
      <c r="AM2104" s="30">
        <f t="shared" si="320"/>
        <v>20</v>
      </c>
      <c r="AO2104" s="30">
        <f t="shared" si="321"/>
        <v>499158</v>
      </c>
      <c r="AP2104" s="30">
        <f t="shared" si="322"/>
        <v>13875</v>
      </c>
      <c r="AQ2104" s="30">
        <f t="shared" si="323"/>
        <v>6344</v>
      </c>
    </row>
    <row r="2105" spans="29:43" x14ac:dyDescent="0.15">
      <c r="AC2105" s="30">
        <v>39</v>
      </c>
      <c r="AD2105" s="30">
        <v>39</v>
      </c>
      <c r="AE2105" s="30">
        <v>1</v>
      </c>
      <c r="AF2105" s="30">
        <v>10</v>
      </c>
      <c r="AG2105" s="30">
        <f t="shared" si="315"/>
        <v>31650</v>
      </c>
      <c r="AH2105" s="30">
        <f t="shared" si="316"/>
        <v>10550</v>
      </c>
      <c r="AI2105" s="30">
        <f t="shared" si="317"/>
        <v>5275</v>
      </c>
      <c r="AK2105" s="30">
        <f t="shared" si="318"/>
        <v>118.67760342368045</v>
      </c>
      <c r="AL2105" s="30">
        <f t="shared" si="319"/>
        <v>3.6802325581395348</v>
      </c>
      <c r="AM2105" s="30">
        <f t="shared" si="320"/>
        <v>20</v>
      </c>
      <c r="AO2105" s="30">
        <f t="shared" si="321"/>
        <v>499158</v>
      </c>
      <c r="AP2105" s="30">
        <f t="shared" si="322"/>
        <v>13875</v>
      </c>
      <c r="AQ2105" s="30">
        <f t="shared" si="323"/>
        <v>6344</v>
      </c>
    </row>
    <row r="2106" spans="29:43" x14ac:dyDescent="0.15">
      <c r="AC2106" s="30">
        <v>39</v>
      </c>
      <c r="AD2106" s="30">
        <v>39</v>
      </c>
      <c r="AE2106" s="30">
        <v>2</v>
      </c>
      <c r="AF2106" s="30">
        <v>0</v>
      </c>
      <c r="AG2106" s="30">
        <f t="shared" si="315"/>
        <v>47610</v>
      </c>
      <c r="AH2106" s="30">
        <f t="shared" si="316"/>
        <v>15870</v>
      </c>
      <c r="AI2106" s="30">
        <f t="shared" si="317"/>
        <v>7935</v>
      </c>
      <c r="AK2106" s="30">
        <f t="shared" si="318"/>
        <v>52.399538106235568</v>
      </c>
      <c r="AL2106" s="30">
        <f t="shared" si="319"/>
        <v>8.0151515151515156</v>
      </c>
      <c r="AM2106" s="30">
        <f t="shared" si="320"/>
        <v>20</v>
      </c>
      <c r="AO2106" s="30">
        <f t="shared" si="321"/>
        <v>499158</v>
      </c>
      <c r="AP2106" s="30">
        <f t="shared" si="322"/>
        <v>13875</v>
      </c>
      <c r="AQ2106" s="30">
        <f t="shared" si="323"/>
        <v>6344</v>
      </c>
    </row>
    <row r="2107" spans="29:43" x14ac:dyDescent="0.15">
      <c r="AC2107" s="30">
        <v>39</v>
      </c>
      <c r="AD2107" s="30">
        <v>39</v>
      </c>
      <c r="AE2107" s="30">
        <v>2</v>
      </c>
      <c r="AF2107" s="30">
        <v>1</v>
      </c>
      <c r="AG2107" s="30">
        <f t="shared" si="315"/>
        <v>47670</v>
      </c>
      <c r="AH2107" s="30">
        <f t="shared" si="316"/>
        <v>15890</v>
      </c>
      <c r="AI2107" s="30">
        <f t="shared" si="317"/>
        <v>7945</v>
      </c>
      <c r="AK2107" s="30">
        <f t="shared" si="318"/>
        <v>52.289754871150222</v>
      </c>
      <c r="AL2107" s="30">
        <f t="shared" si="319"/>
        <v>8.0387858347386167</v>
      </c>
      <c r="AM2107" s="30">
        <f t="shared" si="320"/>
        <v>20</v>
      </c>
      <c r="AO2107" s="30">
        <f t="shared" si="321"/>
        <v>499158</v>
      </c>
      <c r="AP2107" s="30">
        <f t="shared" si="322"/>
        <v>13875</v>
      </c>
      <c r="AQ2107" s="30">
        <f t="shared" si="323"/>
        <v>6344</v>
      </c>
    </row>
    <row r="2108" spans="29:43" x14ac:dyDescent="0.15">
      <c r="AC2108" s="30">
        <v>39</v>
      </c>
      <c r="AD2108" s="30">
        <v>39</v>
      </c>
      <c r="AE2108" s="30">
        <v>2</v>
      </c>
      <c r="AF2108" s="30">
        <v>2</v>
      </c>
      <c r="AG2108" s="30">
        <f t="shared" si="315"/>
        <v>47730</v>
      </c>
      <c r="AH2108" s="30">
        <f t="shared" si="316"/>
        <v>15910</v>
      </c>
      <c r="AI2108" s="30">
        <f t="shared" si="317"/>
        <v>7955</v>
      </c>
      <c r="AK2108" s="30">
        <f t="shared" si="318"/>
        <v>52.180430692034285</v>
      </c>
      <c r="AL2108" s="30">
        <f t="shared" si="319"/>
        <v>8.0625</v>
      </c>
      <c r="AM2108" s="30">
        <f t="shared" si="320"/>
        <v>20</v>
      </c>
      <c r="AO2108" s="30">
        <f t="shared" si="321"/>
        <v>499158</v>
      </c>
      <c r="AP2108" s="30">
        <f t="shared" si="322"/>
        <v>13875</v>
      </c>
      <c r="AQ2108" s="30">
        <f t="shared" si="323"/>
        <v>6344</v>
      </c>
    </row>
    <row r="2109" spans="29:43" x14ac:dyDescent="0.15">
      <c r="AC2109" s="30">
        <v>39</v>
      </c>
      <c r="AD2109" s="30">
        <v>39</v>
      </c>
      <c r="AE2109" s="30">
        <v>2</v>
      </c>
      <c r="AF2109" s="30">
        <v>3</v>
      </c>
      <c r="AG2109" s="30">
        <f t="shared" si="315"/>
        <v>47790</v>
      </c>
      <c r="AH2109" s="30">
        <f t="shared" si="316"/>
        <v>15930</v>
      </c>
      <c r="AI2109" s="30">
        <f t="shared" si="317"/>
        <v>7965</v>
      </c>
      <c r="AK2109" s="30">
        <f t="shared" si="318"/>
        <v>52.071562695597748</v>
      </c>
      <c r="AL2109" s="30">
        <f t="shared" si="319"/>
        <v>8.0862944162436552</v>
      </c>
      <c r="AM2109" s="30">
        <f t="shared" si="320"/>
        <v>20</v>
      </c>
      <c r="AO2109" s="30">
        <f t="shared" si="321"/>
        <v>499158</v>
      </c>
      <c r="AP2109" s="30">
        <f t="shared" si="322"/>
        <v>13875</v>
      </c>
      <c r="AQ2109" s="30">
        <f t="shared" si="323"/>
        <v>6344</v>
      </c>
    </row>
    <row r="2110" spans="29:43" x14ac:dyDescent="0.15">
      <c r="AC2110" s="30">
        <v>39</v>
      </c>
      <c r="AD2110" s="30">
        <v>39</v>
      </c>
      <c r="AE2110" s="30">
        <v>2</v>
      </c>
      <c r="AF2110" s="30">
        <v>4</v>
      </c>
      <c r="AG2110" s="30">
        <f t="shared" si="315"/>
        <v>47850</v>
      </c>
      <c r="AH2110" s="30">
        <f t="shared" si="316"/>
        <v>15950</v>
      </c>
      <c r="AI2110" s="30">
        <f t="shared" si="317"/>
        <v>7975</v>
      </c>
      <c r="AK2110" s="30">
        <f t="shared" si="318"/>
        <v>51.963148032479701</v>
      </c>
      <c r="AL2110" s="30">
        <f t="shared" si="319"/>
        <v>8.1101694915254239</v>
      </c>
      <c r="AM2110" s="30">
        <f t="shared" si="320"/>
        <v>20</v>
      </c>
      <c r="AO2110" s="30">
        <f t="shared" si="321"/>
        <v>499158</v>
      </c>
      <c r="AP2110" s="30">
        <f t="shared" si="322"/>
        <v>13875</v>
      </c>
      <c r="AQ2110" s="30">
        <f t="shared" si="323"/>
        <v>6344</v>
      </c>
    </row>
    <row r="2111" spans="29:43" x14ac:dyDescent="0.15">
      <c r="AC2111" s="30">
        <v>39</v>
      </c>
      <c r="AD2111" s="30">
        <v>39</v>
      </c>
      <c r="AE2111" s="30">
        <v>2</v>
      </c>
      <c r="AF2111" s="30">
        <v>5</v>
      </c>
      <c r="AG2111" s="30">
        <f t="shared" si="315"/>
        <v>47910</v>
      </c>
      <c r="AH2111" s="30">
        <f t="shared" si="316"/>
        <v>15970</v>
      </c>
      <c r="AI2111" s="30">
        <f t="shared" si="317"/>
        <v>7985</v>
      </c>
      <c r="AK2111" s="30">
        <f t="shared" si="318"/>
        <v>51.855183876999796</v>
      </c>
      <c r="AL2111" s="30">
        <f t="shared" si="319"/>
        <v>8.1341256366723265</v>
      </c>
      <c r="AM2111" s="30">
        <f t="shared" si="320"/>
        <v>20</v>
      </c>
      <c r="AO2111" s="30">
        <f t="shared" si="321"/>
        <v>499158</v>
      </c>
      <c r="AP2111" s="30">
        <f t="shared" si="322"/>
        <v>13875</v>
      </c>
      <c r="AQ2111" s="30">
        <f t="shared" si="323"/>
        <v>6344</v>
      </c>
    </row>
    <row r="2112" spans="29:43" x14ac:dyDescent="0.15">
      <c r="AC2112" s="30">
        <v>39</v>
      </c>
      <c r="AD2112" s="30">
        <v>39</v>
      </c>
      <c r="AE2112" s="30">
        <v>2</v>
      </c>
      <c r="AF2112" s="30">
        <v>6</v>
      </c>
      <c r="AG2112" s="30">
        <f t="shared" si="315"/>
        <v>47970</v>
      </c>
      <c r="AH2112" s="30">
        <f t="shared" si="316"/>
        <v>15990</v>
      </c>
      <c r="AI2112" s="30">
        <f t="shared" si="317"/>
        <v>7995</v>
      </c>
      <c r="AK2112" s="30">
        <f t="shared" si="318"/>
        <v>51.747667426912713</v>
      </c>
      <c r="AL2112" s="30">
        <f t="shared" si="319"/>
        <v>8.158163265306122</v>
      </c>
      <c r="AM2112" s="30">
        <f t="shared" si="320"/>
        <v>20</v>
      </c>
      <c r="AO2112" s="30">
        <f t="shared" si="321"/>
        <v>499158</v>
      </c>
      <c r="AP2112" s="30">
        <f t="shared" si="322"/>
        <v>13875</v>
      </c>
      <c r="AQ2112" s="30">
        <f t="shared" si="323"/>
        <v>6344</v>
      </c>
    </row>
    <row r="2113" spans="29:43" x14ac:dyDescent="0.15">
      <c r="AC2113" s="30">
        <v>39</v>
      </c>
      <c r="AD2113" s="30">
        <v>39</v>
      </c>
      <c r="AE2113" s="30">
        <v>2</v>
      </c>
      <c r="AF2113" s="30">
        <v>7</v>
      </c>
      <c r="AG2113" s="30">
        <f t="shared" si="315"/>
        <v>48030</v>
      </c>
      <c r="AH2113" s="30">
        <f t="shared" si="316"/>
        <v>16010</v>
      </c>
      <c r="AI2113" s="30">
        <f t="shared" si="317"/>
        <v>8005</v>
      </c>
      <c r="AK2113" s="30">
        <f t="shared" si="318"/>
        <v>51.640595903165739</v>
      </c>
      <c r="AL2113" s="30">
        <f t="shared" si="319"/>
        <v>8.1822827938671203</v>
      </c>
      <c r="AM2113" s="30">
        <f t="shared" si="320"/>
        <v>20</v>
      </c>
      <c r="AO2113" s="30">
        <f t="shared" si="321"/>
        <v>499158</v>
      </c>
      <c r="AP2113" s="30">
        <f t="shared" si="322"/>
        <v>13875</v>
      </c>
      <c r="AQ2113" s="30">
        <f t="shared" si="323"/>
        <v>6344</v>
      </c>
    </row>
    <row r="2114" spans="29:43" x14ac:dyDescent="0.15">
      <c r="AC2114" s="30">
        <v>39</v>
      </c>
      <c r="AD2114" s="30">
        <v>39</v>
      </c>
      <c r="AE2114" s="30">
        <v>2</v>
      </c>
      <c r="AF2114" s="30">
        <v>8</v>
      </c>
      <c r="AG2114" s="30">
        <f t="shared" si="315"/>
        <v>48090</v>
      </c>
      <c r="AH2114" s="30">
        <f t="shared" si="316"/>
        <v>16030</v>
      </c>
      <c r="AI2114" s="30">
        <f t="shared" si="317"/>
        <v>8015</v>
      </c>
      <c r="AK2114" s="30">
        <f t="shared" si="318"/>
        <v>51.533966549659304</v>
      </c>
      <c r="AL2114" s="30">
        <f t="shared" si="319"/>
        <v>8.2064846416382249</v>
      </c>
      <c r="AM2114" s="30">
        <f t="shared" si="320"/>
        <v>20</v>
      </c>
      <c r="AO2114" s="30">
        <f t="shared" si="321"/>
        <v>499158</v>
      </c>
      <c r="AP2114" s="30">
        <f t="shared" si="322"/>
        <v>13875</v>
      </c>
      <c r="AQ2114" s="30">
        <f t="shared" si="323"/>
        <v>6344</v>
      </c>
    </row>
    <row r="2115" spans="29:43" x14ac:dyDescent="0.15">
      <c r="AC2115" s="30">
        <v>39</v>
      </c>
      <c r="AD2115" s="30">
        <v>39</v>
      </c>
      <c r="AE2115" s="30">
        <v>2</v>
      </c>
      <c r="AF2115" s="30">
        <v>9</v>
      </c>
      <c r="AG2115" s="30">
        <f t="shared" si="315"/>
        <v>48150</v>
      </c>
      <c r="AH2115" s="30">
        <f t="shared" si="316"/>
        <v>16050</v>
      </c>
      <c r="AI2115" s="30">
        <f t="shared" si="317"/>
        <v>8025</v>
      </c>
      <c r="AK2115" s="30">
        <f t="shared" si="318"/>
        <v>51.427776633010509</v>
      </c>
      <c r="AL2115" s="30">
        <f t="shared" si="319"/>
        <v>8.2307692307692299</v>
      </c>
      <c r="AM2115" s="30">
        <f t="shared" si="320"/>
        <v>20</v>
      </c>
      <c r="AO2115" s="30">
        <f t="shared" si="321"/>
        <v>499158</v>
      </c>
      <c r="AP2115" s="30">
        <f t="shared" si="322"/>
        <v>13875</v>
      </c>
      <c r="AQ2115" s="30">
        <f t="shared" si="323"/>
        <v>6344</v>
      </c>
    </row>
    <row r="2116" spans="29:43" x14ac:dyDescent="0.15">
      <c r="AC2116" s="30">
        <v>39</v>
      </c>
      <c r="AD2116" s="30">
        <v>39</v>
      </c>
      <c r="AE2116" s="30">
        <v>2</v>
      </c>
      <c r="AF2116" s="30">
        <v>10</v>
      </c>
      <c r="AG2116" s="30">
        <f t="shared" si="315"/>
        <v>48210</v>
      </c>
      <c r="AH2116" s="30">
        <f t="shared" si="316"/>
        <v>16070</v>
      </c>
      <c r="AI2116" s="30">
        <f t="shared" si="317"/>
        <v>8035</v>
      </c>
      <c r="AK2116" s="30">
        <f t="shared" si="318"/>
        <v>51.322023442319555</v>
      </c>
      <c r="AL2116" s="30">
        <f t="shared" si="319"/>
        <v>8.2551369863013697</v>
      </c>
      <c r="AM2116" s="30">
        <f t="shared" si="320"/>
        <v>20</v>
      </c>
      <c r="AO2116" s="30">
        <f t="shared" si="321"/>
        <v>499158</v>
      </c>
      <c r="AP2116" s="30">
        <f t="shared" si="322"/>
        <v>13875</v>
      </c>
      <c r="AQ2116" s="30">
        <f t="shared" si="323"/>
        <v>6344</v>
      </c>
    </row>
    <row r="2117" spans="29:43" x14ac:dyDescent="0.15">
      <c r="AC2117" s="30">
        <v>39</v>
      </c>
      <c r="AD2117" s="30">
        <v>39</v>
      </c>
      <c r="AE2117" s="30">
        <v>3</v>
      </c>
      <c r="AF2117" s="30">
        <v>0</v>
      </c>
      <c r="AG2117" s="30">
        <f t="shared" si="315"/>
        <v>63870</v>
      </c>
      <c r="AH2117" s="30">
        <f t="shared" si="316"/>
        <v>21290</v>
      </c>
      <c r="AI2117" s="30">
        <f t="shared" si="317"/>
        <v>10645</v>
      </c>
      <c r="AK2117" s="30">
        <f t="shared" si="318"/>
        <v>33.397430750702526</v>
      </c>
      <c r="AL2117" s="30">
        <f t="shared" si="319"/>
        <v>19.773993808049536</v>
      </c>
      <c r="AM2117" s="30">
        <f t="shared" si="320"/>
        <v>20</v>
      </c>
      <c r="AO2117" s="30">
        <f t="shared" si="321"/>
        <v>499158</v>
      </c>
      <c r="AP2117" s="30">
        <f t="shared" si="322"/>
        <v>13875</v>
      </c>
      <c r="AQ2117" s="30">
        <f t="shared" si="323"/>
        <v>6344</v>
      </c>
    </row>
    <row r="2118" spans="29:43" x14ac:dyDescent="0.15">
      <c r="AC2118" s="30">
        <v>39</v>
      </c>
      <c r="AD2118" s="30">
        <v>39</v>
      </c>
      <c r="AE2118" s="30">
        <v>3</v>
      </c>
      <c r="AF2118" s="30">
        <v>1</v>
      </c>
      <c r="AG2118" s="30">
        <f t="shared" ref="AG2118:AG2181" si="324">1020+180*AC2118+7050+AE2118*(AD2118*420-120)+AE2118*AF2118*30</f>
        <v>63960</v>
      </c>
      <c r="AH2118" s="30">
        <f t="shared" ref="AH2118:AH2181" si="325">340+60*AC2118+2350+AE2118*(AD2118*140-40)+AE2118*AF2118*10</f>
        <v>21320</v>
      </c>
      <c r="AI2118" s="30">
        <f t="shared" ref="AI2118:AI2181" si="326">170+30*AC2118+1175+AE2118*(AD2118*70-20)+AE2118*AF2118*5</f>
        <v>10660</v>
      </c>
      <c r="AK2118" s="30">
        <f t="shared" ref="AK2118:AK2181" si="327">VLOOKUP(IF(MOD(AC2118,2)=0,AC2118/2,(AC2118+1)/2),B:F,5,FALSE)/(AH2118-VLOOKUP(IF(MOD(AC2118,2)=0,AC2118/2,(AC2118+1)/2),B:F,4,FALSE))</f>
        <v>33.330528846153847</v>
      </c>
      <c r="AL2118" s="30">
        <f t="shared" ref="AL2118:AL2181" si="328">AG2118/(VLOOKUP(IF(MOD(AC2118,2)=0,AC2118/2,(AC2118+1)/2),B:F,3,FALSE)-AI2118)</f>
        <v>19.894245723172627</v>
      </c>
      <c r="AM2118" s="30">
        <f t="shared" ref="AM2118:AM2181" si="329">IF(MOD(AC2118,2)=0,AC2118/2,(AC2118+1)/2)</f>
        <v>20</v>
      </c>
      <c r="AO2118" s="30">
        <f t="shared" ref="AO2118:AO2181" si="330">VLOOKUP(IF(MOD(AC2118,2)=0,AC2118/2,(AC2118+1)/2),B:F,5,FALSE)</f>
        <v>499158</v>
      </c>
      <c r="AP2118" s="30">
        <f t="shared" ref="AP2118:AP2181" si="331">VLOOKUP(IF(MOD(AC2118,2)=0,AC2118/2,(AC2118+1)/2),B:E,3,FALSE)</f>
        <v>13875</v>
      </c>
      <c r="AQ2118" s="30">
        <f t="shared" ref="AQ2118:AQ2181" si="332">VLOOKUP(IF(MOD(AC2118,2)=0,AC2118/2,(AC2118+1)/2),B:F,4,FALSE)</f>
        <v>6344</v>
      </c>
    </row>
    <row r="2119" spans="29:43" x14ac:dyDescent="0.15">
      <c r="AC2119" s="30">
        <v>39</v>
      </c>
      <c r="AD2119" s="30">
        <v>39</v>
      </c>
      <c r="AE2119" s="30">
        <v>3</v>
      </c>
      <c r="AF2119" s="30">
        <v>2</v>
      </c>
      <c r="AG2119" s="30">
        <f t="shared" si="324"/>
        <v>64050</v>
      </c>
      <c r="AH2119" s="30">
        <f t="shared" si="325"/>
        <v>21350</v>
      </c>
      <c r="AI2119" s="30">
        <f t="shared" si="326"/>
        <v>10675</v>
      </c>
      <c r="AK2119" s="30">
        <f t="shared" si="327"/>
        <v>33.263894442223112</v>
      </c>
      <c r="AL2119" s="30">
        <f t="shared" si="328"/>
        <v>20.015625</v>
      </c>
      <c r="AM2119" s="30">
        <f t="shared" si="329"/>
        <v>20</v>
      </c>
      <c r="AO2119" s="30">
        <f t="shared" si="330"/>
        <v>499158</v>
      </c>
      <c r="AP2119" s="30">
        <f t="shared" si="331"/>
        <v>13875</v>
      </c>
      <c r="AQ2119" s="30">
        <f t="shared" si="332"/>
        <v>6344</v>
      </c>
    </row>
    <row r="2120" spans="29:43" x14ac:dyDescent="0.15">
      <c r="AC2120" s="30">
        <v>39</v>
      </c>
      <c r="AD2120" s="30">
        <v>39</v>
      </c>
      <c r="AE2120" s="30">
        <v>3</v>
      </c>
      <c r="AF2120" s="30">
        <v>3</v>
      </c>
      <c r="AG2120" s="30">
        <f t="shared" si="324"/>
        <v>64140</v>
      </c>
      <c r="AH2120" s="30">
        <f t="shared" si="325"/>
        <v>21380</v>
      </c>
      <c r="AI2120" s="30">
        <f t="shared" si="326"/>
        <v>10690</v>
      </c>
      <c r="AK2120" s="30">
        <f t="shared" si="327"/>
        <v>33.197525937749404</v>
      </c>
      <c r="AL2120" s="30">
        <f t="shared" si="328"/>
        <v>20.138147566718995</v>
      </c>
      <c r="AM2120" s="30">
        <f t="shared" si="329"/>
        <v>20</v>
      </c>
      <c r="AO2120" s="30">
        <f t="shared" si="330"/>
        <v>499158</v>
      </c>
      <c r="AP2120" s="30">
        <f t="shared" si="331"/>
        <v>13875</v>
      </c>
      <c r="AQ2120" s="30">
        <f t="shared" si="332"/>
        <v>6344</v>
      </c>
    </row>
    <row r="2121" spans="29:43" x14ac:dyDescent="0.15">
      <c r="AC2121" s="30">
        <v>39</v>
      </c>
      <c r="AD2121" s="30">
        <v>39</v>
      </c>
      <c r="AE2121" s="30">
        <v>3</v>
      </c>
      <c r="AF2121" s="30">
        <v>4</v>
      </c>
      <c r="AG2121" s="30">
        <f t="shared" si="324"/>
        <v>64230</v>
      </c>
      <c r="AH2121" s="30">
        <f t="shared" si="325"/>
        <v>21410</v>
      </c>
      <c r="AI2121" s="30">
        <f t="shared" si="326"/>
        <v>10705</v>
      </c>
      <c r="AK2121" s="30">
        <f t="shared" si="327"/>
        <v>33.131421744324967</v>
      </c>
      <c r="AL2121" s="30">
        <f t="shared" si="328"/>
        <v>20.261829652996845</v>
      </c>
      <c r="AM2121" s="30">
        <f t="shared" si="329"/>
        <v>20</v>
      </c>
      <c r="AO2121" s="30">
        <f t="shared" si="330"/>
        <v>499158</v>
      </c>
      <c r="AP2121" s="30">
        <f t="shared" si="331"/>
        <v>13875</v>
      </c>
      <c r="AQ2121" s="30">
        <f t="shared" si="332"/>
        <v>6344</v>
      </c>
    </row>
    <row r="2122" spans="29:43" x14ac:dyDescent="0.15">
      <c r="AC2122" s="30">
        <v>39</v>
      </c>
      <c r="AD2122" s="30">
        <v>39</v>
      </c>
      <c r="AE2122" s="30">
        <v>3</v>
      </c>
      <c r="AF2122" s="30">
        <v>5</v>
      </c>
      <c r="AG2122" s="30">
        <f t="shared" si="324"/>
        <v>64320</v>
      </c>
      <c r="AH2122" s="30">
        <f t="shared" si="325"/>
        <v>21440</v>
      </c>
      <c r="AI2122" s="30">
        <f t="shared" si="326"/>
        <v>10720</v>
      </c>
      <c r="AK2122" s="30">
        <f t="shared" si="327"/>
        <v>33.065580286168519</v>
      </c>
      <c r="AL2122" s="30">
        <f t="shared" si="328"/>
        <v>20.386687797147385</v>
      </c>
      <c r="AM2122" s="30">
        <f t="shared" si="329"/>
        <v>20</v>
      </c>
      <c r="AO2122" s="30">
        <f t="shared" si="330"/>
        <v>499158</v>
      </c>
      <c r="AP2122" s="30">
        <f t="shared" si="331"/>
        <v>13875</v>
      </c>
      <c r="AQ2122" s="30">
        <f t="shared" si="332"/>
        <v>6344</v>
      </c>
    </row>
    <row r="2123" spans="29:43" x14ac:dyDescent="0.15">
      <c r="AC2123" s="30">
        <v>39</v>
      </c>
      <c r="AD2123" s="30">
        <v>39</v>
      </c>
      <c r="AE2123" s="30">
        <v>3</v>
      </c>
      <c r="AF2123" s="30">
        <v>6</v>
      </c>
      <c r="AG2123" s="30">
        <f t="shared" si="324"/>
        <v>64410</v>
      </c>
      <c r="AH2123" s="30">
        <f t="shared" si="325"/>
        <v>21470</v>
      </c>
      <c r="AI2123" s="30">
        <f t="shared" si="326"/>
        <v>10735</v>
      </c>
      <c r="AK2123" s="30">
        <f t="shared" si="327"/>
        <v>33</v>
      </c>
      <c r="AL2123" s="30">
        <f t="shared" si="328"/>
        <v>20.512738853503183</v>
      </c>
      <c r="AM2123" s="30">
        <f t="shared" si="329"/>
        <v>20</v>
      </c>
      <c r="AO2123" s="30">
        <f t="shared" si="330"/>
        <v>499158</v>
      </c>
      <c r="AP2123" s="30">
        <f t="shared" si="331"/>
        <v>13875</v>
      </c>
      <c r="AQ2123" s="30">
        <f t="shared" si="332"/>
        <v>6344</v>
      </c>
    </row>
    <row r="2124" spans="29:43" x14ac:dyDescent="0.15">
      <c r="AC2124" s="30">
        <v>39</v>
      </c>
      <c r="AD2124" s="30">
        <v>39</v>
      </c>
      <c r="AE2124" s="30">
        <v>3</v>
      </c>
      <c r="AF2124" s="30">
        <v>7</v>
      </c>
      <c r="AG2124" s="30">
        <f t="shared" si="324"/>
        <v>64500</v>
      </c>
      <c r="AH2124" s="30">
        <f t="shared" si="325"/>
        <v>21500</v>
      </c>
      <c r="AI2124" s="30">
        <f t="shared" si="326"/>
        <v>10750</v>
      </c>
      <c r="AK2124" s="30">
        <f t="shared" si="327"/>
        <v>32.934679334916865</v>
      </c>
      <c r="AL2124" s="30">
        <f t="shared" si="328"/>
        <v>20.64</v>
      </c>
      <c r="AM2124" s="30">
        <f t="shared" si="329"/>
        <v>20</v>
      </c>
      <c r="AO2124" s="30">
        <f t="shared" si="330"/>
        <v>499158</v>
      </c>
      <c r="AP2124" s="30">
        <f t="shared" si="331"/>
        <v>13875</v>
      </c>
      <c r="AQ2124" s="30">
        <f t="shared" si="332"/>
        <v>6344</v>
      </c>
    </row>
    <row r="2125" spans="29:43" x14ac:dyDescent="0.15">
      <c r="AC2125" s="30">
        <v>39</v>
      </c>
      <c r="AD2125" s="30">
        <v>39</v>
      </c>
      <c r="AE2125" s="30">
        <v>3</v>
      </c>
      <c r="AF2125" s="30">
        <v>8</v>
      </c>
      <c r="AG2125" s="30">
        <f t="shared" si="324"/>
        <v>64590</v>
      </c>
      <c r="AH2125" s="30">
        <f t="shared" si="325"/>
        <v>21530</v>
      </c>
      <c r="AI2125" s="30">
        <f t="shared" si="326"/>
        <v>10765</v>
      </c>
      <c r="AK2125" s="30">
        <f t="shared" si="327"/>
        <v>32.869616752271831</v>
      </c>
      <c r="AL2125" s="30">
        <f t="shared" si="328"/>
        <v>20.768488745980708</v>
      </c>
      <c r="AM2125" s="30">
        <f t="shared" si="329"/>
        <v>20</v>
      </c>
      <c r="AO2125" s="30">
        <f t="shared" si="330"/>
        <v>499158</v>
      </c>
      <c r="AP2125" s="30">
        <f t="shared" si="331"/>
        <v>13875</v>
      </c>
      <c r="AQ2125" s="30">
        <f t="shared" si="332"/>
        <v>6344</v>
      </c>
    </row>
    <row r="2126" spans="29:43" x14ac:dyDescent="0.15">
      <c r="AC2126" s="30">
        <v>39</v>
      </c>
      <c r="AD2126" s="30">
        <v>39</v>
      </c>
      <c r="AE2126" s="30">
        <v>3</v>
      </c>
      <c r="AF2126" s="30">
        <v>9</v>
      </c>
      <c r="AG2126" s="30">
        <f t="shared" si="324"/>
        <v>64680</v>
      </c>
      <c r="AH2126" s="30">
        <f t="shared" si="325"/>
        <v>21560</v>
      </c>
      <c r="AI2126" s="30">
        <f t="shared" si="326"/>
        <v>10780</v>
      </c>
      <c r="AK2126" s="30">
        <f t="shared" si="327"/>
        <v>32.804810725552052</v>
      </c>
      <c r="AL2126" s="30">
        <f t="shared" si="328"/>
        <v>20.898222940226173</v>
      </c>
      <c r="AM2126" s="30">
        <f t="shared" si="329"/>
        <v>20</v>
      </c>
      <c r="AO2126" s="30">
        <f t="shared" si="330"/>
        <v>499158</v>
      </c>
      <c r="AP2126" s="30">
        <f t="shared" si="331"/>
        <v>13875</v>
      </c>
      <c r="AQ2126" s="30">
        <f t="shared" si="332"/>
        <v>6344</v>
      </c>
    </row>
    <row r="2127" spans="29:43" x14ac:dyDescent="0.15">
      <c r="AC2127" s="30">
        <v>39</v>
      </c>
      <c r="AD2127" s="30">
        <v>39</v>
      </c>
      <c r="AE2127" s="30">
        <v>3</v>
      </c>
      <c r="AF2127" s="30">
        <v>10</v>
      </c>
      <c r="AG2127" s="30">
        <f t="shared" si="324"/>
        <v>64770</v>
      </c>
      <c r="AH2127" s="30">
        <f t="shared" si="325"/>
        <v>21590</v>
      </c>
      <c r="AI2127" s="30">
        <f t="shared" si="326"/>
        <v>10795</v>
      </c>
      <c r="AK2127" s="30">
        <f t="shared" si="327"/>
        <v>32.740259740259738</v>
      </c>
      <c r="AL2127" s="30">
        <f t="shared" si="328"/>
        <v>21.029220779220779</v>
      </c>
      <c r="AM2127" s="30">
        <f t="shared" si="329"/>
        <v>20</v>
      </c>
      <c r="AO2127" s="30">
        <f t="shared" si="330"/>
        <v>499158</v>
      </c>
      <c r="AP2127" s="30">
        <f t="shared" si="331"/>
        <v>13875</v>
      </c>
      <c r="AQ2127" s="30">
        <f t="shared" si="332"/>
        <v>6344</v>
      </c>
    </row>
    <row r="2128" spans="29:43" x14ac:dyDescent="0.15">
      <c r="AC2128" s="30">
        <v>39</v>
      </c>
      <c r="AD2128" s="30">
        <v>39</v>
      </c>
      <c r="AE2128" s="30">
        <v>4</v>
      </c>
      <c r="AF2128" s="30">
        <v>0</v>
      </c>
      <c r="AG2128" s="30">
        <f t="shared" si="324"/>
        <v>80130</v>
      </c>
      <c r="AH2128" s="30">
        <f t="shared" si="325"/>
        <v>26710</v>
      </c>
      <c r="AI2128" s="30">
        <f t="shared" si="326"/>
        <v>13355</v>
      </c>
      <c r="AK2128" s="30">
        <f t="shared" si="327"/>
        <v>24.509378375724246</v>
      </c>
      <c r="AL2128" s="30">
        <f t="shared" si="328"/>
        <v>154.09615384615384</v>
      </c>
      <c r="AM2128" s="30">
        <f t="shared" si="329"/>
        <v>20</v>
      </c>
      <c r="AO2128" s="30">
        <f t="shared" si="330"/>
        <v>499158</v>
      </c>
      <c r="AP2128" s="30">
        <f t="shared" si="331"/>
        <v>13875</v>
      </c>
      <c r="AQ2128" s="30">
        <f t="shared" si="332"/>
        <v>6344</v>
      </c>
    </row>
    <row r="2129" spans="29:43" x14ac:dyDescent="0.15">
      <c r="AC2129" s="30">
        <v>39</v>
      </c>
      <c r="AD2129" s="30">
        <v>39</v>
      </c>
      <c r="AE2129" s="30">
        <v>4</v>
      </c>
      <c r="AF2129" s="30">
        <v>1</v>
      </c>
      <c r="AG2129" s="30">
        <f t="shared" si="324"/>
        <v>80250</v>
      </c>
      <c r="AH2129" s="30">
        <f t="shared" si="325"/>
        <v>26750</v>
      </c>
      <c r="AI2129" s="30">
        <f t="shared" si="326"/>
        <v>13375</v>
      </c>
      <c r="AK2129" s="30">
        <f t="shared" si="327"/>
        <v>24.461334901499558</v>
      </c>
      <c r="AL2129" s="30">
        <f t="shared" si="328"/>
        <v>160.5</v>
      </c>
      <c r="AM2129" s="30">
        <f t="shared" si="329"/>
        <v>20</v>
      </c>
      <c r="AO2129" s="30">
        <f t="shared" si="330"/>
        <v>499158</v>
      </c>
      <c r="AP2129" s="30">
        <f t="shared" si="331"/>
        <v>13875</v>
      </c>
      <c r="AQ2129" s="30">
        <f t="shared" si="332"/>
        <v>6344</v>
      </c>
    </row>
    <row r="2130" spans="29:43" x14ac:dyDescent="0.15">
      <c r="AC2130" s="30">
        <v>39</v>
      </c>
      <c r="AD2130" s="30">
        <v>39</v>
      </c>
      <c r="AE2130" s="30">
        <v>4</v>
      </c>
      <c r="AF2130" s="30">
        <v>2</v>
      </c>
      <c r="AG2130" s="30">
        <f t="shared" si="324"/>
        <v>80370</v>
      </c>
      <c r="AH2130" s="30">
        <f t="shared" si="325"/>
        <v>26790</v>
      </c>
      <c r="AI2130" s="30">
        <f t="shared" si="326"/>
        <v>13395</v>
      </c>
      <c r="AK2130" s="30">
        <f t="shared" si="327"/>
        <v>24.413479409175388</v>
      </c>
      <c r="AL2130" s="30">
        <f t="shared" si="328"/>
        <v>167.4375</v>
      </c>
      <c r="AM2130" s="30">
        <f t="shared" si="329"/>
        <v>20</v>
      </c>
      <c r="AO2130" s="30">
        <f t="shared" si="330"/>
        <v>499158</v>
      </c>
      <c r="AP2130" s="30">
        <f t="shared" si="331"/>
        <v>13875</v>
      </c>
      <c r="AQ2130" s="30">
        <f t="shared" si="332"/>
        <v>6344</v>
      </c>
    </row>
    <row r="2131" spans="29:43" x14ac:dyDescent="0.15">
      <c r="AC2131" s="30">
        <v>39</v>
      </c>
      <c r="AD2131" s="30">
        <v>39</v>
      </c>
      <c r="AE2131" s="30">
        <v>4</v>
      </c>
      <c r="AF2131" s="30">
        <v>3</v>
      </c>
      <c r="AG2131" s="30">
        <f t="shared" si="324"/>
        <v>80490</v>
      </c>
      <c r="AH2131" s="30">
        <f t="shared" si="325"/>
        <v>26830</v>
      </c>
      <c r="AI2131" s="30">
        <f t="shared" si="326"/>
        <v>13415</v>
      </c>
      <c r="AK2131" s="30">
        <f t="shared" si="327"/>
        <v>24.365810797617886</v>
      </c>
      <c r="AL2131" s="30">
        <f t="shared" si="328"/>
        <v>174.97826086956522</v>
      </c>
      <c r="AM2131" s="30">
        <f t="shared" si="329"/>
        <v>20</v>
      </c>
      <c r="AO2131" s="30">
        <f t="shared" si="330"/>
        <v>499158</v>
      </c>
      <c r="AP2131" s="30">
        <f t="shared" si="331"/>
        <v>13875</v>
      </c>
      <c r="AQ2131" s="30">
        <f t="shared" si="332"/>
        <v>6344</v>
      </c>
    </row>
    <row r="2132" spans="29:43" x14ac:dyDescent="0.15">
      <c r="AC2132" s="30">
        <v>39</v>
      </c>
      <c r="AD2132" s="30">
        <v>39</v>
      </c>
      <c r="AE2132" s="30">
        <v>4</v>
      </c>
      <c r="AF2132" s="30">
        <v>4</v>
      </c>
      <c r="AG2132" s="30">
        <f t="shared" si="324"/>
        <v>80610</v>
      </c>
      <c r="AH2132" s="30">
        <f t="shared" si="325"/>
        <v>26870</v>
      </c>
      <c r="AI2132" s="30">
        <f t="shared" si="326"/>
        <v>13435</v>
      </c>
      <c r="AK2132" s="30">
        <f t="shared" si="327"/>
        <v>24.318327974276528</v>
      </c>
      <c r="AL2132" s="30">
        <f t="shared" si="328"/>
        <v>183.20454545454547</v>
      </c>
      <c r="AM2132" s="30">
        <f t="shared" si="329"/>
        <v>20</v>
      </c>
      <c r="AO2132" s="30">
        <f t="shared" si="330"/>
        <v>499158</v>
      </c>
      <c r="AP2132" s="30">
        <f t="shared" si="331"/>
        <v>13875</v>
      </c>
      <c r="AQ2132" s="30">
        <f t="shared" si="332"/>
        <v>6344</v>
      </c>
    </row>
    <row r="2133" spans="29:43" x14ac:dyDescent="0.15">
      <c r="AC2133" s="30">
        <v>39</v>
      </c>
      <c r="AD2133" s="30">
        <v>39</v>
      </c>
      <c r="AE2133" s="30">
        <v>4</v>
      </c>
      <c r="AF2133" s="30">
        <v>5</v>
      </c>
      <c r="AG2133" s="30">
        <f t="shared" si="324"/>
        <v>80730</v>
      </c>
      <c r="AH2133" s="30">
        <f t="shared" si="325"/>
        <v>26910</v>
      </c>
      <c r="AI2133" s="30">
        <f t="shared" si="326"/>
        <v>13455</v>
      </c>
      <c r="AK2133" s="30">
        <f t="shared" si="327"/>
        <v>24.27102985510065</v>
      </c>
      <c r="AL2133" s="30">
        <f t="shared" si="328"/>
        <v>192.21428571428572</v>
      </c>
      <c r="AM2133" s="30">
        <f t="shared" si="329"/>
        <v>20</v>
      </c>
      <c r="AO2133" s="30">
        <f t="shared" si="330"/>
        <v>499158</v>
      </c>
      <c r="AP2133" s="30">
        <f t="shared" si="331"/>
        <v>13875</v>
      </c>
      <c r="AQ2133" s="30">
        <f t="shared" si="332"/>
        <v>6344</v>
      </c>
    </row>
    <row r="2134" spans="29:43" x14ac:dyDescent="0.15">
      <c r="AC2134" s="30">
        <v>39</v>
      </c>
      <c r="AD2134" s="30">
        <v>39</v>
      </c>
      <c r="AE2134" s="30">
        <v>4</v>
      </c>
      <c r="AF2134" s="30">
        <v>6</v>
      </c>
      <c r="AG2134" s="30">
        <f t="shared" si="324"/>
        <v>80850</v>
      </c>
      <c r="AH2134" s="30">
        <f t="shared" si="325"/>
        <v>26950</v>
      </c>
      <c r="AI2134" s="30">
        <f t="shared" si="326"/>
        <v>13475</v>
      </c>
      <c r="AK2134" s="30">
        <f t="shared" si="327"/>
        <v>24.223915364456953</v>
      </c>
      <c r="AL2134" s="30">
        <f t="shared" si="328"/>
        <v>202.125</v>
      </c>
      <c r="AM2134" s="30">
        <f t="shared" si="329"/>
        <v>20</v>
      </c>
      <c r="AO2134" s="30">
        <f t="shared" si="330"/>
        <v>499158</v>
      </c>
      <c r="AP2134" s="30">
        <f t="shared" si="331"/>
        <v>13875</v>
      </c>
      <c r="AQ2134" s="30">
        <f t="shared" si="332"/>
        <v>6344</v>
      </c>
    </row>
    <row r="2135" spans="29:43" x14ac:dyDescent="0.15">
      <c r="AC2135" s="30">
        <v>39</v>
      </c>
      <c r="AD2135" s="30">
        <v>39</v>
      </c>
      <c r="AE2135" s="30">
        <v>4</v>
      </c>
      <c r="AF2135" s="30">
        <v>7</v>
      </c>
      <c r="AG2135" s="30">
        <f t="shared" si="324"/>
        <v>80970</v>
      </c>
      <c r="AH2135" s="30">
        <f t="shared" si="325"/>
        <v>26990</v>
      </c>
      <c r="AI2135" s="30">
        <f t="shared" si="326"/>
        <v>13495</v>
      </c>
      <c r="AK2135" s="30">
        <f t="shared" si="327"/>
        <v>24.176983435047951</v>
      </c>
      <c r="AL2135" s="30">
        <f t="shared" si="328"/>
        <v>213.07894736842104</v>
      </c>
      <c r="AM2135" s="30">
        <f t="shared" si="329"/>
        <v>20</v>
      </c>
      <c r="AO2135" s="30">
        <f t="shared" si="330"/>
        <v>499158</v>
      </c>
      <c r="AP2135" s="30">
        <f t="shared" si="331"/>
        <v>13875</v>
      </c>
      <c r="AQ2135" s="30">
        <f t="shared" si="332"/>
        <v>6344</v>
      </c>
    </row>
    <row r="2136" spans="29:43" x14ac:dyDescent="0.15">
      <c r="AC2136" s="30">
        <v>39</v>
      </c>
      <c r="AD2136" s="30">
        <v>39</v>
      </c>
      <c r="AE2136" s="30">
        <v>4</v>
      </c>
      <c r="AF2136" s="30">
        <v>8</v>
      </c>
      <c r="AG2136" s="30">
        <f t="shared" si="324"/>
        <v>81090</v>
      </c>
      <c r="AH2136" s="30">
        <f t="shared" si="325"/>
        <v>27030</v>
      </c>
      <c r="AI2136" s="30">
        <f t="shared" si="326"/>
        <v>13515</v>
      </c>
      <c r="AK2136" s="30">
        <f t="shared" si="327"/>
        <v>24.130233007831382</v>
      </c>
      <c r="AL2136" s="30">
        <f t="shared" si="328"/>
        <v>225.25</v>
      </c>
      <c r="AM2136" s="30">
        <f t="shared" si="329"/>
        <v>20</v>
      </c>
      <c r="AO2136" s="30">
        <f t="shared" si="330"/>
        <v>499158</v>
      </c>
      <c r="AP2136" s="30">
        <f t="shared" si="331"/>
        <v>13875</v>
      </c>
      <c r="AQ2136" s="30">
        <f t="shared" si="332"/>
        <v>6344</v>
      </c>
    </row>
    <row r="2137" spans="29:43" x14ac:dyDescent="0.15">
      <c r="AC2137" s="30">
        <v>39</v>
      </c>
      <c r="AD2137" s="30">
        <v>39</v>
      </c>
      <c r="AE2137" s="30">
        <v>4</v>
      </c>
      <c r="AF2137" s="30">
        <v>9</v>
      </c>
      <c r="AG2137" s="30">
        <f t="shared" si="324"/>
        <v>81210</v>
      </c>
      <c r="AH2137" s="30">
        <f t="shared" si="325"/>
        <v>27070</v>
      </c>
      <c r="AI2137" s="30">
        <f t="shared" si="326"/>
        <v>13535</v>
      </c>
      <c r="AK2137" s="30">
        <f t="shared" si="327"/>
        <v>24.083663031940556</v>
      </c>
      <c r="AL2137" s="30">
        <f t="shared" si="328"/>
        <v>238.85294117647058</v>
      </c>
      <c r="AM2137" s="30">
        <f t="shared" si="329"/>
        <v>20</v>
      </c>
      <c r="AO2137" s="30">
        <f t="shared" si="330"/>
        <v>499158</v>
      </c>
      <c r="AP2137" s="30">
        <f t="shared" si="331"/>
        <v>13875</v>
      </c>
      <c r="AQ2137" s="30">
        <f t="shared" si="332"/>
        <v>6344</v>
      </c>
    </row>
    <row r="2138" spans="29:43" x14ac:dyDescent="0.15">
      <c r="AC2138" s="30">
        <v>39</v>
      </c>
      <c r="AD2138" s="30">
        <v>39</v>
      </c>
      <c r="AE2138" s="30">
        <v>4</v>
      </c>
      <c r="AF2138" s="30">
        <v>10</v>
      </c>
      <c r="AG2138" s="30">
        <f t="shared" si="324"/>
        <v>81330</v>
      </c>
      <c r="AH2138" s="30">
        <f t="shared" si="325"/>
        <v>27110</v>
      </c>
      <c r="AI2138" s="30">
        <f t="shared" si="326"/>
        <v>13555</v>
      </c>
      <c r="AK2138" s="30">
        <f t="shared" si="327"/>
        <v>24.037272464605607</v>
      </c>
      <c r="AL2138" s="30">
        <f t="shared" si="328"/>
        <v>254.15625</v>
      </c>
      <c r="AM2138" s="30">
        <f t="shared" si="329"/>
        <v>20</v>
      </c>
      <c r="AO2138" s="30">
        <f t="shared" si="330"/>
        <v>499158</v>
      </c>
      <c r="AP2138" s="30">
        <f t="shared" si="331"/>
        <v>13875</v>
      </c>
      <c r="AQ2138" s="30">
        <f t="shared" si="332"/>
        <v>6344</v>
      </c>
    </row>
    <row r="2139" spans="29:43" x14ac:dyDescent="0.15">
      <c r="AC2139" s="30">
        <v>39</v>
      </c>
      <c r="AD2139" s="30">
        <v>39</v>
      </c>
      <c r="AE2139" s="30">
        <v>5</v>
      </c>
      <c r="AF2139" s="30">
        <v>0</v>
      </c>
      <c r="AG2139" s="30">
        <f t="shared" si="324"/>
        <v>96390</v>
      </c>
      <c r="AH2139" s="30">
        <f t="shared" si="325"/>
        <v>32130</v>
      </c>
      <c r="AI2139" s="30">
        <f t="shared" si="326"/>
        <v>16065</v>
      </c>
      <c r="AK2139" s="30">
        <f t="shared" si="327"/>
        <v>19.357713487939193</v>
      </c>
      <c r="AL2139" s="30">
        <f t="shared" si="328"/>
        <v>-44.013698630136986</v>
      </c>
      <c r="AM2139" s="30">
        <f t="shared" si="329"/>
        <v>20</v>
      </c>
      <c r="AO2139" s="30">
        <f t="shared" si="330"/>
        <v>499158</v>
      </c>
      <c r="AP2139" s="30">
        <f t="shared" si="331"/>
        <v>13875</v>
      </c>
      <c r="AQ2139" s="30">
        <f t="shared" si="332"/>
        <v>6344</v>
      </c>
    </row>
    <row r="2140" spans="29:43" x14ac:dyDescent="0.15">
      <c r="AC2140" s="30">
        <v>39</v>
      </c>
      <c r="AD2140" s="30">
        <v>39</v>
      </c>
      <c r="AE2140" s="30">
        <v>5</v>
      </c>
      <c r="AF2140" s="30">
        <v>1</v>
      </c>
      <c r="AG2140" s="30">
        <f t="shared" si="324"/>
        <v>96540</v>
      </c>
      <c r="AH2140" s="30">
        <f t="shared" si="325"/>
        <v>32180</v>
      </c>
      <c r="AI2140" s="30">
        <f t="shared" si="326"/>
        <v>16090</v>
      </c>
      <c r="AK2140" s="30">
        <f t="shared" si="327"/>
        <v>19.320250812819321</v>
      </c>
      <c r="AL2140" s="30">
        <f t="shared" si="328"/>
        <v>-43.584650112866818</v>
      </c>
      <c r="AM2140" s="30">
        <f t="shared" si="329"/>
        <v>20</v>
      </c>
      <c r="AO2140" s="30">
        <f t="shared" si="330"/>
        <v>499158</v>
      </c>
      <c r="AP2140" s="30">
        <f t="shared" si="331"/>
        <v>13875</v>
      </c>
      <c r="AQ2140" s="30">
        <f t="shared" si="332"/>
        <v>6344</v>
      </c>
    </row>
    <row r="2141" spans="29:43" x14ac:dyDescent="0.15">
      <c r="AC2141" s="30">
        <v>39</v>
      </c>
      <c r="AD2141" s="30">
        <v>39</v>
      </c>
      <c r="AE2141" s="30">
        <v>5</v>
      </c>
      <c r="AF2141" s="30">
        <v>2</v>
      </c>
      <c r="AG2141" s="30">
        <f t="shared" si="324"/>
        <v>96690</v>
      </c>
      <c r="AH2141" s="30">
        <f t="shared" si="325"/>
        <v>32230</v>
      </c>
      <c r="AI2141" s="30">
        <f t="shared" si="326"/>
        <v>16115</v>
      </c>
      <c r="AK2141" s="30">
        <f t="shared" si="327"/>
        <v>19.282932859460711</v>
      </c>
      <c r="AL2141" s="30">
        <f t="shared" si="328"/>
        <v>-43.165178571428569</v>
      </c>
      <c r="AM2141" s="30">
        <f t="shared" si="329"/>
        <v>20</v>
      </c>
      <c r="AO2141" s="30">
        <f t="shared" si="330"/>
        <v>499158</v>
      </c>
      <c r="AP2141" s="30">
        <f t="shared" si="331"/>
        <v>13875</v>
      </c>
      <c r="AQ2141" s="30">
        <f t="shared" si="332"/>
        <v>6344</v>
      </c>
    </row>
    <row r="2142" spans="29:43" x14ac:dyDescent="0.15">
      <c r="AC2142" s="30">
        <v>39</v>
      </c>
      <c r="AD2142" s="30">
        <v>39</v>
      </c>
      <c r="AE2142" s="30">
        <v>5</v>
      </c>
      <c r="AF2142" s="30">
        <v>3</v>
      </c>
      <c r="AG2142" s="30">
        <f t="shared" si="324"/>
        <v>96840</v>
      </c>
      <c r="AH2142" s="30">
        <f t="shared" si="325"/>
        <v>32280</v>
      </c>
      <c r="AI2142" s="30">
        <f t="shared" si="326"/>
        <v>16140</v>
      </c>
      <c r="AK2142" s="30">
        <f t="shared" si="327"/>
        <v>19.245758790869832</v>
      </c>
      <c r="AL2142" s="30">
        <f t="shared" si="328"/>
        <v>-42.754966887417218</v>
      </c>
      <c r="AM2142" s="30">
        <f t="shared" si="329"/>
        <v>20</v>
      </c>
      <c r="AO2142" s="30">
        <f t="shared" si="330"/>
        <v>499158</v>
      </c>
      <c r="AP2142" s="30">
        <f t="shared" si="331"/>
        <v>13875</v>
      </c>
      <c r="AQ2142" s="30">
        <f t="shared" si="332"/>
        <v>6344</v>
      </c>
    </row>
    <row r="2143" spans="29:43" x14ac:dyDescent="0.15">
      <c r="AC2143" s="30">
        <v>39</v>
      </c>
      <c r="AD2143" s="30">
        <v>39</v>
      </c>
      <c r="AE2143" s="30">
        <v>5</v>
      </c>
      <c r="AF2143" s="30">
        <v>4</v>
      </c>
      <c r="AG2143" s="30">
        <f t="shared" si="324"/>
        <v>96990</v>
      </c>
      <c r="AH2143" s="30">
        <f t="shared" si="325"/>
        <v>32330</v>
      </c>
      <c r="AI2143" s="30">
        <f t="shared" si="326"/>
        <v>16165</v>
      </c>
      <c r="AK2143" s="30">
        <f t="shared" si="327"/>
        <v>19.208727776495035</v>
      </c>
      <c r="AL2143" s="30">
        <f t="shared" si="328"/>
        <v>-42.353711790393014</v>
      </c>
      <c r="AM2143" s="30">
        <f t="shared" si="329"/>
        <v>20</v>
      </c>
      <c r="AO2143" s="30">
        <f t="shared" si="330"/>
        <v>499158</v>
      </c>
      <c r="AP2143" s="30">
        <f t="shared" si="331"/>
        <v>13875</v>
      </c>
      <c r="AQ2143" s="30">
        <f t="shared" si="332"/>
        <v>6344</v>
      </c>
    </row>
    <row r="2144" spans="29:43" x14ac:dyDescent="0.15">
      <c r="AC2144" s="30">
        <v>39</v>
      </c>
      <c r="AD2144" s="30">
        <v>39</v>
      </c>
      <c r="AE2144" s="30">
        <v>5</v>
      </c>
      <c r="AF2144" s="30">
        <v>5</v>
      </c>
      <c r="AG2144" s="30">
        <f t="shared" si="324"/>
        <v>97140</v>
      </c>
      <c r="AH2144" s="30">
        <f t="shared" si="325"/>
        <v>32380</v>
      </c>
      <c r="AI2144" s="30">
        <f t="shared" si="326"/>
        <v>16190</v>
      </c>
      <c r="AK2144" s="30">
        <f t="shared" si="327"/>
        <v>19.171838992164695</v>
      </c>
      <c r="AL2144" s="30">
        <f t="shared" si="328"/>
        <v>-41.961123110151185</v>
      </c>
      <c r="AM2144" s="30">
        <f t="shared" si="329"/>
        <v>20</v>
      </c>
      <c r="AO2144" s="30">
        <f t="shared" si="330"/>
        <v>499158</v>
      </c>
      <c r="AP2144" s="30">
        <f t="shared" si="331"/>
        <v>13875</v>
      </c>
      <c r="AQ2144" s="30">
        <f t="shared" si="332"/>
        <v>6344</v>
      </c>
    </row>
    <row r="2145" spans="29:43" x14ac:dyDescent="0.15">
      <c r="AC2145" s="30">
        <v>39</v>
      </c>
      <c r="AD2145" s="30">
        <v>39</v>
      </c>
      <c r="AE2145" s="30">
        <v>5</v>
      </c>
      <c r="AF2145" s="30">
        <v>6</v>
      </c>
      <c r="AG2145" s="30">
        <f t="shared" si="324"/>
        <v>97290</v>
      </c>
      <c r="AH2145" s="30">
        <f t="shared" si="325"/>
        <v>32430</v>
      </c>
      <c r="AI2145" s="30">
        <f t="shared" si="326"/>
        <v>16215</v>
      </c>
      <c r="AK2145" s="30">
        <f t="shared" si="327"/>
        <v>19.135091620026067</v>
      </c>
      <c r="AL2145" s="30">
        <f t="shared" si="328"/>
        <v>-41.57692307692308</v>
      </c>
      <c r="AM2145" s="30">
        <f t="shared" si="329"/>
        <v>20</v>
      </c>
      <c r="AO2145" s="30">
        <f t="shared" si="330"/>
        <v>499158</v>
      </c>
      <c r="AP2145" s="30">
        <f t="shared" si="331"/>
        <v>13875</v>
      </c>
      <c r="AQ2145" s="30">
        <f t="shared" si="332"/>
        <v>6344</v>
      </c>
    </row>
    <row r="2146" spans="29:43" x14ac:dyDescent="0.15">
      <c r="AC2146" s="30">
        <v>39</v>
      </c>
      <c r="AD2146" s="30">
        <v>39</v>
      </c>
      <c r="AE2146" s="30">
        <v>5</v>
      </c>
      <c r="AF2146" s="30">
        <v>7</v>
      </c>
      <c r="AG2146" s="30">
        <f t="shared" si="324"/>
        <v>97440</v>
      </c>
      <c r="AH2146" s="30">
        <f t="shared" si="325"/>
        <v>32480</v>
      </c>
      <c r="AI2146" s="30">
        <f t="shared" si="326"/>
        <v>16240</v>
      </c>
      <c r="AK2146" s="30">
        <f t="shared" si="327"/>
        <v>19.098484848484848</v>
      </c>
      <c r="AL2146" s="30">
        <f t="shared" si="328"/>
        <v>-41.200845665961943</v>
      </c>
      <c r="AM2146" s="30">
        <f t="shared" si="329"/>
        <v>20</v>
      </c>
      <c r="AO2146" s="30">
        <f t="shared" si="330"/>
        <v>499158</v>
      </c>
      <c r="AP2146" s="30">
        <f t="shared" si="331"/>
        <v>13875</v>
      </c>
      <c r="AQ2146" s="30">
        <f t="shared" si="332"/>
        <v>6344</v>
      </c>
    </row>
    <row r="2147" spans="29:43" x14ac:dyDescent="0.15">
      <c r="AC2147" s="30">
        <v>39</v>
      </c>
      <c r="AD2147" s="30">
        <v>39</v>
      </c>
      <c r="AE2147" s="30">
        <v>5</v>
      </c>
      <c r="AF2147" s="30">
        <v>8</v>
      </c>
      <c r="AG2147" s="30">
        <f t="shared" si="324"/>
        <v>97590</v>
      </c>
      <c r="AH2147" s="30">
        <f t="shared" si="325"/>
        <v>32530</v>
      </c>
      <c r="AI2147" s="30">
        <f t="shared" si="326"/>
        <v>16265</v>
      </c>
      <c r="AK2147" s="30">
        <f t="shared" si="327"/>
        <v>19.062017872145422</v>
      </c>
      <c r="AL2147" s="30">
        <f t="shared" si="328"/>
        <v>-40.8326359832636</v>
      </c>
      <c r="AM2147" s="30">
        <f t="shared" si="329"/>
        <v>20</v>
      </c>
      <c r="AO2147" s="30">
        <f t="shared" si="330"/>
        <v>499158</v>
      </c>
      <c r="AP2147" s="30">
        <f t="shared" si="331"/>
        <v>13875</v>
      </c>
      <c r="AQ2147" s="30">
        <f t="shared" si="332"/>
        <v>6344</v>
      </c>
    </row>
    <row r="2148" spans="29:43" x14ac:dyDescent="0.15">
      <c r="AC2148" s="30">
        <v>39</v>
      </c>
      <c r="AD2148" s="30">
        <v>39</v>
      </c>
      <c r="AE2148" s="30">
        <v>5</v>
      </c>
      <c r="AF2148" s="30">
        <v>9</v>
      </c>
      <c r="AG2148" s="30">
        <f t="shared" si="324"/>
        <v>97740</v>
      </c>
      <c r="AH2148" s="30">
        <f t="shared" si="325"/>
        <v>32580</v>
      </c>
      <c r="AI2148" s="30">
        <f t="shared" si="326"/>
        <v>16290</v>
      </c>
      <c r="AK2148" s="30">
        <f t="shared" si="327"/>
        <v>19.025689891751792</v>
      </c>
      <c r="AL2148" s="30">
        <f t="shared" si="328"/>
        <v>-40.472049689440993</v>
      </c>
      <c r="AM2148" s="30">
        <f t="shared" si="329"/>
        <v>20</v>
      </c>
      <c r="AO2148" s="30">
        <f t="shared" si="330"/>
        <v>499158</v>
      </c>
      <c r="AP2148" s="30">
        <f t="shared" si="331"/>
        <v>13875</v>
      </c>
      <c r="AQ2148" s="30">
        <f t="shared" si="332"/>
        <v>6344</v>
      </c>
    </row>
    <row r="2149" spans="29:43" x14ac:dyDescent="0.15">
      <c r="AC2149" s="30">
        <v>39</v>
      </c>
      <c r="AD2149" s="30">
        <v>39</v>
      </c>
      <c r="AE2149" s="30">
        <v>5</v>
      </c>
      <c r="AF2149" s="30">
        <v>10</v>
      </c>
      <c r="AG2149" s="30">
        <f t="shared" si="324"/>
        <v>97890</v>
      </c>
      <c r="AH2149" s="30">
        <f t="shared" si="325"/>
        <v>32630</v>
      </c>
      <c r="AI2149" s="30">
        <f t="shared" si="326"/>
        <v>16315</v>
      </c>
      <c r="AK2149" s="30">
        <f t="shared" si="327"/>
        <v>18.989500114129193</v>
      </c>
      <c r="AL2149" s="30">
        <f t="shared" si="328"/>
        <v>-40.118852459016395</v>
      </c>
      <c r="AM2149" s="30">
        <f t="shared" si="329"/>
        <v>20</v>
      </c>
      <c r="AO2149" s="30">
        <f t="shared" si="330"/>
        <v>499158</v>
      </c>
      <c r="AP2149" s="30">
        <f t="shared" si="331"/>
        <v>13875</v>
      </c>
      <c r="AQ2149" s="30">
        <f t="shared" si="332"/>
        <v>6344</v>
      </c>
    </row>
    <row r="2150" spans="29:43" x14ac:dyDescent="0.15">
      <c r="AC2150" s="30">
        <v>40</v>
      </c>
      <c r="AD2150" s="30">
        <v>40</v>
      </c>
      <c r="AE2150" s="30">
        <v>1</v>
      </c>
      <c r="AF2150" s="30">
        <v>0</v>
      </c>
      <c r="AG2150" s="30">
        <f t="shared" si="324"/>
        <v>31950</v>
      </c>
      <c r="AH2150" s="30">
        <f t="shared" si="325"/>
        <v>10650</v>
      </c>
      <c r="AI2150" s="30">
        <f t="shared" si="326"/>
        <v>5325</v>
      </c>
      <c r="AK2150" s="30">
        <f t="shared" si="327"/>
        <v>115.92150487691593</v>
      </c>
      <c r="AL2150" s="30">
        <f t="shared" si="328"/>
        <v>3.736842105263158</v>
      </c>
      <c r="AM2150" s="30">
        <f t="shared" si="329"/>
        <v>20</v>
      </c>
      <c r="AO2150" s="30">
        <f t="shared" si="330"/>
        <v>499158</v>
      </c>
      <c r="AP2150" s="30">
        <f t="shared" si="331"/>
        <v>13875</v>
      </c>
      <c r="AQ2150" s="30">
        <f t="shared" si="332"/>
        <v>6344</v>
      </c>
    </row>
    <row r="2151" spans="29:43" x14ac:dyDescent="0.15">
      <c r="AC2151" s="30">
        <v>40</v>
      </c>
      <c r="AD2151" s="30">
        <v>40</v>
      </c>
      <c r="AE2151" s="30">
        <v>1</v>
      </c>
      <c r="AF2151" s="30">
        <v>1</v>
      </c>
      <c r="AG2151" s="30">
        <f t="shared" si="324"/>
        <v>31980</v>
      </c>
      <c r="AH2151" s="30">
        <f t="shared" si="325"/>
        <v>10660</v>
      </c>
      <c r="AI2151" s="30">
        <f t="shared" si="326"/>
        <v>5330</v>
      </c>
      <c r="AK2151" s="30">
        <f t="shared" si="327"/>
        <v>115.65291936978684</v>
      </c>
      <c r="AL2151" s="30">
        <f t="shared" si="328"/>
        <v>3.7425394967817436</v>
      </c>
      <c r="AM2151" s="30">
        <f t="shared" si="329"/>
        <v>20</v>
      </c>
      <c r="AO2151" s="30">
        <f t="shared" si="330"/>
        <v>499158</v>
      </c>
      <c r="AP2151" s="30">
        <f t="shared" si="331"/>
        <v>13875</v>
      </c>
      <c r="AQ2151" s="30">
        <f t="shared" si="332"/>
        <v>6344</v>
      </c>
    </row>
    <row r="2152" spans="29:43" x14ac:dyDescent="0.15">
      <c r="AC2152" s="30">
        <v>40</v>
      </c>
      <c r="AD2152" s="30">
        <v>40</v>
      </c>
      <c r="AE2152" s="30">
        <v>1</v>
      </c>
      <c r="AF2152" s="30">
        <v>2</v>
      </c>
      <c r="AG2152" s="30">
        <f t="shared" si="324"/>
        <v>32010</v>
      </c>
      <c r="AH2152" s="30">
        <f t="shared" si="325"/>
        <v>10670</v>
      </c>
      <c r="AI2152" s="30">
        <f t="shared" si="326"/>
        <v>5335</v>
      </c>
      <c r="AK2152" s="30">
        <f t="shared" si="327"/>
        <v>115.38557558945908</v>
      </c>
      <c r="AL2152" s="30">
        <f t="shared" si="328"/>
        <v>3.7482435597189694</v>
      </c>
      <c r="AM2152" s="30">
        <f t="shared" si="329"/>
        <v>20</v>
      </c>
      <c r="AO2152" s="30">
        <f t="shared" si="330"/>
        <v>499158</v>
      </c>
      <c r="AP2152" s="30">
        <f t="shared" si="331"/>
        <v>13875</v>
      </c>
      <c r="AQ2152" s="30">
        <f t="shared" si="332"/>
        <v>6344</v>
      </c>
    </row>
    <row r="2153" spans="29:43" x14ac:dyDescent="0.15">
      <c r="AC2153" s="30">
        <v>40</v>
      </c>
      <c r="AD2153" s="30">
        <v>40</v>
      </c>
      <c r="AE2153" s="30">
        <v>1</v>
      </c>
      <c r="AF2153" s="30">
        <v>3</v>
      </c>
      <c r="AG2153" s="30">
        <f t="shared" si="324"/>
        <v>32040</v>
      </c>
      <c r="AH2153" s="30">
        <f t="shared" si="325"/>
        <v>10680</v>
      </c>
      <c r="AI2153" s="30">
        <f t="shared" si="326"/>
        <v>5340</v>
      </c>
      <c r="AK2153" s="30">
        <f t="shared" si="327"/>
        <v>115.11946494464945</v>
      </c>
      <c r="AL2153" s="30">
        <f t="shared" si="328"/>
        <v>3.7539543057996485</v>
      </c>
      <c r="AM2153" s="30">
        <f t="shared" si="329"/>
        <v>20</v>
      </c>
      <c r="AO2153" s="30">
        <f t="shared" si="330"/>
        <v>499158</v>
      </c>
      <c r="AP2153" s="30">
        <f t="shared" si="331"/>
        <v>13875</v>
      </c>
      <c r="AQ2153" s="30">
        <f t="shared" si="332"/>
        <v>6344</v>
      </c>
    </row>
    <row r="2154" spans="29:43" x14ac:dyDescent="0.15">
      <c r="AC2154" s="30">
        <v>40</v>
      </c>
      <c r="AD2154" s="30">
        <v>40</v>
      </c>
      <c r="AE2154" s="30">
        <v>1</v>
      </c>
      <c r="AF2154" s="30">
        <v>4</v>
      </c>
      <c r="AG2154" s="30">
        <f t="shared" si="324"/>
        <v>32070</v>
      </c>
      <c r="AH2154" s="30">
        <f t="shared" si="325"/>
        <v>10690</v>
      </c>
      <c r="AI2154" s="30">
        <f t="shared" si="326"/>
        <v>5345</v>
      </c>
      <c r="AK2154" s="30">
        <f t="shared" si="327"/>
        <v>114.85457892314773</v>
      </c>
      <c r="AL2154" s="30">
        <f t="shared" si="328"/>
        <v>3.7596717467760845</v>
      </c>
      <c r="AM2154" s="30">
        <f t="shared" si="329"/>
        <v>20</v>
      </c>
      <c r="AO2154" s="30">
        <f t="shared" si="330"/>
        <v>499158</v>
      </c>
      <c r="AP2154" s="30">
        <f t="shared" si="331"/>
        <v>13875</v>
      </c>
      <c r="AQ2154" s="30">
        <f t="shared" si="332"/>
        <v>6344</v>
      </c>
    </row>
    <row r="2155" spans="29:43" x14ac:dyDescent="0.15">
      <c r="AC2155" s="30">
        <v>40</v>
      </c>
      <c r="AD2155" s="30">
        <v>40</v>
      </c>
      <c r="AE2155" s="30">
        <v>1</v>
      </c>
      <c r="AF2155" s="30">
        <v>5</v>
      </c>
      <c r="AG2155" s="30">
        <f t="shared" si="324"/>
        <v>32100</v>
      </c>
      <c r="AH2155" s="30">
        <f t="shared" si="325"/>
        <v>10700</v>
      </c>
      <c r="AI2155" s="30">
        <f t="shared" si="326"/>
        <v>5350</v>
      </c>
      <c r="AK2155" s="30">
        <f t="shared" si="327"/>
        <v>114.59090909090909</v>
      </c>
      <c r="AL2155" s="30">
        <f t="shared" si="328"/>
        <v>3.7653958944281527</v>
      </c>
      <c r="AM2155" s="30">
        <f t="shared" si="329"/>
        <v>20</v>
      </c>
      <c r="AO2155" s="30">
        <f t="shared" si="330"/>
        <v>499158</v>
      </c>
      <c r="AP2155" s="30">
        <f t="shared" si="331"/>
        <v>13875</v>
      </c>
      <c r="AQ2155" s="30">
        <f t="shared" si="332"/>
        <v>6344</v>
      </c>
    </row>
    <row r="2156" spans="29:43" x14ac:dyDescent="0.15">
      <c r="AC2156" s="30">
        <v>40</v>
      </c>
      <c r="AD2156" s="30">
        <v>40</v>
      </c>
      <c r="AE2156" s="30">
        <v>1</v>
      </c>
      <c r="AF2156" s="30">
        <v>6</v>
      </c>
      <c r="AG2156" s="30">
        <f t="shared" si="324"/>
        <v>32130</v>
      </c>
      <c r="AH2156" s="30">
        <f t="shared" si="325"/>
        <v>10710</v>
      </c>
      <c r="AI2156" s="30">
        <f t="shared" si="326"/>
        <v>5355</v>
      </c>
      <c r="AK2156" s="30">
        <f t="shared" si="327"/>
        <v>114.32844709115895</v>
      </c>
      <c r="AL2156" s="30">
        <f t="shared" si="328"/>
        <v>3.7711267605633805</v>
      </c>
      <c r="AM2156" s="30">
        <f t="shared" si="329"/>
        <v>20</v>
      </c>
      <c r="AO2156" s="30">
        <f t="shared" si="330"/>
        <v>499158</v>
      </c>
      <c r="AP2156" s="30">
        <f t="shared" si="331"/>
        <v>13875</v>
      </c>
      <c r="AQ2156" s="30">
        <f t="shared" si="332"/>
        <v>6344</v>
      </c>
    </row>
    <row r="2157" spans="29:43" x14ac:dyDescent="0.15">
      <c r="AC2157" s="30">
        <v>40</v>
      </c>
      <c r="AD2157" s="30">
        <v>40</v>
      </c>
      <c r="AE2157" s="30">
        <v>1</v>
      </c>
      <c r="AF2157" s="30">
        <v>7</v>
      </c>
      <c r="AG2157" s="30">
        <f t="shared" si="324"/>
        <v>32160</v>
      </c>
      <c r="AH2157" s="30">
        <f t="shared" si="325"/>
        <v>10720</v>
      </c>
      <c r="AI2157" s="30">
        <f t="shared" si="326"/>
        <v>5360</v>
      </c>
      <c r="AK2157" s="30">
        <f t="shared" si="327"/>
        <v>114.06718464351006</v>
      </c>
      <c r="AL2157" s="30">
        <f t="shared" si="328"/>
        <v>3.7768643570170286</v>
      </c>
      <c r="AM2157" s="30">
        <f t="shared" si="329"/>
        <v>20</v>
      </c>
      <c r="AO2157" s="30">
        <f t="shared" si="330"/>
        <v>499158</v>
      </c>
      <c r="AP2157" s="30">
        <f t="shared" si="331"/>
        <v>13875</v>
      </c>
      <c r="AQ2157" s="30">
        <f t="shared" si="332"/>
        <v>6344</v>
      </c>
    </row>
    <row r="2158" spans="29:43" x14ac:dyDescent="0.15">
      <c r="AC2158" s="30">
        <v>40</v>
      </c>
      <c r="AD2158" s="30">
        <v>40</v>
      </c>
      <c r="AE2158" s="30">
        <v>1</v>
      </c>
      <c r="AF2158" s="30">
        <v>8</v>
      </c>
      <c r="AG2158" s="30">
        <f t="shared" si="324"/>
        <v>32190</v>
      </c>
      <c r="AH2158" s="30">
        <f t="shared" si="325"/>
        <v>10730</v>
      </c>
      <c r="AI2158" s="30">
        <f t="shared" si="326"/>
        <v>5365</v>
      </c>
      <c r="AK2158" s="30">
        <f t="shared" si="327"/>
        <v>113.80711354309166</v>
      </c>
      <c r="AL2158" s="30">
        <f t="shared" si="328"/>
        <v>3.7826086956521738</v>
      </c>
      <c r="AM2158" s="30">
        <f t="shared" si="329"/>
        <v>20</v>
      </c>
      <c r="AO2158" s="30">
        <f t="shared" si="330"/>
        <v>499158</v>
      </c>
      <c r="AP2158" s="30">
        <f t="shared" si="331"/>
        <v>13875</v>
      </c>
      <c r="AQ2158" s="30">
        <f t="shared" si="332"/>
        <v>6344</v>
      </c>
    </row>
    <row r="2159" spans="29:43" x14ac:dyDescent="0.15">
      <c r="AC2159" s="30">
        <v>40</v>
      </c>
      <c r="AD2159" s="30">
        <v>40</v>
      </c>
      <c r="AE2159" s="30">
        <v>1</v>
      </c>
      <c r="AF2159" s="30">
        <v>9</v>
      </c>
      <c r="AG2159" s="30">
        <f t="shared" si="324"/>
        <v>32220</v>
      </c>
      <c r="AH2159" s="30">
        <f t="shared" si="325"/>
        <v>10740</v>
      </c>
      <c r="AI2159" s="30">
        <f t="shared" si="326"/>
        <v>5370</v>
      </c>
      <c r="AK2159" s="30">
        <f t="shared" si="327"/>
        <v>113.54822565969063</v>
      </c>
      <c r="AL2159" s="30">
        <f t="shared" si="328"/>
        <v>3.7883597883597884</v>
      </c>
      <c r="AM2159" s="30">
        <f t="shared" si="329"/>
        <v>20</v>
      </c>
      <c r="AO2159" s="30">
        <f t="shared" si="330"/>
        <v>499158</v>
      </c>
      <c r="AP2159" s="30">
        <f t="shared" si="331"/>
        <v>13875</v>
      </c>
      <c r="AQ2159" s="30">
        <f t="shared" si="332"/>
        <v>6344</v>
      </c>
    </row>
    <row r="2160" spans="29:43" x14ac:dyDescent="0.15">
      <c r="AC2160" s="30">
        <v>40</v>
      </c>
      <c r="AD2160" s="30">
        <v>40</v>
      </c>
      <c r="AE2160" s="30">
        <v>1</v>
      </c>
      <c r="AF2160" s="30">
        <v>10</v>
      </c>
      <c r="AG2160" s="30">
        <f t="shared" si="324"/>
        <v>32250</v>
      </c>
      <c r="AH2160" s="30">
        <f t="shared" si="325"/>
        <v>10750</v>
      </c>
      <c r="AI2160" s="30">
        <f t="shared" si="326"/>
        <v>5375</v>
      </c>
      <c r="AK2160" s="30">
        <f t="shared" si="327"/>
        <v>113.29051293690422</v>
      </c>
      <c r="AL2160" s="30">
        <f t="shared" si="328"/>
        <v>3.7941176470588234</v>
      </c>
      <c r="AM2160" s="30">
        <f t="shared" si="329"/>
        <v>20</v>
      </c>
      <c r="AO2160" s="30">
        <f t="shared" si="330"/>
        <v>499158</v>
      </c>
      <c r="AP2160" s="30">
        <f t="shared" si="331"/>
        <v>13875</v>
      </c>
      <c r="AQ2160" s="30">
        <f t="shared" si="332"/>
        <v>6344</v>
      </c>
    </row>
    <row r="2161" spans="29:43" x14ac:dyDescent="0.15">
      <c r="AC2161" s="30">
        <v>40</v>
      </c>
      <c r="AD2161" s="30">
        <v>40</v>
      </c>
      <c r="AE2161" s="30">
        <v>2</v>
      </c>
      <c r="AF2161" s="30">
        <v>0</v>
      </c>
      <c r="AG2161" s="30">
        <f t="shared" si="324"/>
        <v>48630</v>
      </c>
      <c r="AH2161" s="30">
        <f t="shared" si="325"/>
        <v>16210</v>
      </c>
      <c r="AI2161" s="30">
        <f t="shared" si="326"/>
        <v>8105</v>
      </c>
      <c r="AK2161" s="30">
        <f t="shared" si="327"/>
        <v>50.593756334887495</v>
      </c>
      <c r="AL2161" s="30">
        <f t="shared" si="328"/>
        <v>8.4280762564991338</v>
      </c>
      <c r="AM2161" s="30">
        <f t="shared" si="329"/>
        <v>20</v>
      </c>
      <c r="AO2161" s="30">
        <f t="shared" si="330"/>
        <v>499158</v>
      </c>
      <c r="AP2161" s="30">
        <f t="shared" si="331"/>
        <v>13875</v>
      </c>
      <c r="AQ2161" s="30">
        <f t="shared" si="332"/>
        <v>6344</v>
      </c>
    </row>
    <row r="2162" spans="29:43" x14ac:dyDescent="0.15">
      <c r="AC2162" s="30">
        <v>40</v>
      </c>
      <c r="AD2162" s="30">
        <v>40</v>
      </c>
      <c r="AE2162" s="30">
        <v>2</v>
      </c>
      <c r="AF2162" s="30">
        <v>1</v>
      </c>
      <c r="AG2162" s="30">
        <f t="shared" si="324"/>
        <v>48690</v>
      </c>
      <c r="AH2162" s="30">
        <f t="shared" si="325"/>
        <v>16230</v>
      </c>
      <c r="AI2162" s="30">
        <f t="shared" si="326"/>
        <v>8115</v>
      </c>
      <c r="AK2162" s="30">
        <f t="shared" si="327"/>
        <v>50.491401982601658</v>
      </c>
      <c r="AL2162" s="30">
        <f t="shared" si="328"/>
        <v>8.453125</v>
      </c>
      <c r="AM2162" s="30">
        <f t="shared" si="329"/>
        <v>20</v>
      </c>
      <c r="AO2162" s="30">
        <f t="shared" si="330"/>
        <v>499158</v>
      </c>
      <c r="AP2162" s="30">
        <f t="shared" si="331"/>
        <v>13875</v>
      </c>
      <c r="AQ2162" s="30">
        <f t="shared" si="332"/>
        <v>6344</v>
      </c>
    </row>
    <row r="2163" spans="29:43" x14ac:dyDescent="0.15">
      <c r="AC2163" s="30">
        <v>40</v>
      </c>
      <c r="AD2163" s="30">
        <v>40</v>
      </c>
      <c r="AE2163" s="30">
        <v>2</v>
      </c>
      <c r="AF2163" s="30">
        <v>2</v>
      </c>
      <c r="AG2163" s="30">
        <f t="shared" si="324"/>
        <v>48750</v>
      </c>
      <c r="AH2163" s="30">
        <f t="shared" si="325"/>
        <v>16250</v>
      </c>
      <c r="AI2163" s="30">
        <f t="shared" si="326"/>
        <v>8125</v>
      </c>
      <c r="AK2163" s="30">
        <f t="shared" si="327"/>
        <v>50.389460932768017</v>
      </c>
      <c r="AL2163" s="30">
        <f t="shared" si="328"/>
        <v>8.4782608695652169</v>
      </c>
      <c r="AM2163" s="30">
        <f t="shared" si="329"/>
        <v>20</v>
      </c>
      <c r="AO2163" s="30">
        <f t="shared" si="330"/>
        <v>499158</v>
      </c>
      <c r="AP2163" s="30">
        <f t="shared" si="331"/>
        <v>13875</v>
      </c>
      <c r="AQ2163" s="30">
        <f t="shared" si="332"/>
        <v>6344</v>
      </c>
    </row>
    <row r="2164" spans="29:43" x14ac:dyDescent="0.15">
      <c r="AC2164" s="30">
        <v>40</v>
      </c>
      <c r="AD2164" s="30">
        <v>40</v>
      </c>
      <c r="AE2164" s="30">
        <v>2</v>
      </c>
      <c r="AF2164" s="30">
        <v>3</v>
      </c>
      <c r="AG2164" s="30">
        <f t="shared" si="324"/>
        <v>48810</v>
      </c>
      <c r="AH2164" s="30">
        <f t="shared" si="325"/>
        <v>16270</v>
      </c>
      <c r="AI2164" s="30">
        <f t="shared" si="326"/>
        <v>8135</v>
      </c>
      <c r="AK2164" s="30">
        <f t="shared" si="327"/>
        <v>50.287930687084426</v>
      </c>
      <c r="AL2164" s="30">
        <f t="shared" si="328"/>
        <v>8.5034843205574919</v>
      </c>
      <c r="AM2164" s="30">
        <f t="shared" si="329"/>
        <v>20</v>
      </c>
      <c r="AO2164" s="30">
        <f t="shared" si="330"/>
        <v>499158</v>
      </c>
      <c r="AP2164" s="30">
        <f t="shared" si="331"/>
        <v>13875</v>
      </c>
      <c r="AQ2164" s="30">
        <f t="shared" si="332"/>
        <v>6344</v>
      </c>
    </row>
    <row r="2165" spans="29:43" x14ac:dyDescent="0.15">
      <c r="AC2165" s="30">
        <v>40</v>
      </c>
      <c r="AD2165" s="30">
        <v>40</v>
      </c>
      <c r="AE2165" s="30">
        <v>2</v>
      </c>
      <c r="AF2165" s="30">
        <v>4</v>
      </c>
      <c r="AG2165" s="30">
        <f t="shared" si="324"/>
        <v>48870</v>
      </c>
      <c r="AH2165" s="30">
        <f t="shared" si="325"/>
        <v>16290</v>
      </c>
      <c r="AI2165" s="30">
        <f t="shared" si="326"/>
        <v>8145</v>
      </c>
      <c r="AK2165" s="30">
        <f t="shared" si="327"/>
        <v>50.186808767343656</v>
      </c>
      <c r="AL2165" s="30">
        <f t="shared" si="328"/>
        <v>8.5287958115183251</v>
      </c>
      <c r="AM2165" s="30">
        <f t="shared" si="329"/>
        <v>20</v>
      </c>
      <c r="AO2165" s="30">
        <f t="shared" si="330"/>
        <v>499158</v>
      </c>
      <c r="AP2165" s="30">
        <f t="shared" si="331"/>
        <v>13875</v>
      </c>
      <c r="AQ2165" s="30">
        <f t="shared" si="332"/>
        <v>6344</v>
      </c>
    </row>
    <row r="2166" spans="29:43" x14ac:dyDescent="0.15">
      <c r="AC2166" s="30">
        <v>40</v>
      </c>
      <c r="AD2166" s="30">
        <v>40</v>
      </c>
      <c r="AE2166" s="30">
        <v>2</v>
      </c>
      <c r="AF2166" s="30">
        <v>5</v>
      </c>
      <c r="AG2166" s="30">
        <f t="shared" si="324"/>
        <v>48930</v>
      </c>
      <c r="AH2166" s="30">
        <f t="shared" si="325"/>
        <v>16310</v>
      </c>
      <c r="AI2166" s="30">
        <f t="shared" si="326"/>
        <v>8155</v>
      </c>
      <c r="AK2166" s="30">
        <f t="shared" si="327"/>
        <v>50.086092715231786</v>
      </c>
      <c r="AL2166" s="30">
        <f t="shared" si="328"/>
        <v>8.5541958041958051</v>
      </c>
      <c r="AM2166" s="30">
        <f t="shared" si="329"/>
        <v>20</v>
      </c>
      <c r="AO2166" s="30">
        <f t="shared" si="330"/>
        <v>499158</v>
      </c>
      <c r="AP2166" s="30">
        <f t="shared" si="331"/>
        <v>13875</v>
      </c>
      <c r="AQ2166" s="30">
        <f t="shared" si="332"/>
        <v>6344</v>
      </c>
    </row>
    <row r="2167" spans="29:43" x14ac:dyDescent="0.15">
      <c r="AC2167" s="30">
        <v>40</v>
      </c>
      <c r="AD2167" s="30">
        <v>40</v>
      </c>
      <c r="AE2167" s="30">
        <v>2</v>
      </c>
      <c r="AF2167" s="30">
        <v>6</v>
      </c>
      <c r="AG2167" s="30">
        <f t="shared" si="324"/>
        <v>48990</v>
      </c>
      <c r="AH2167" s="30">
        <f t="shared" si="325"/>
        <v>16330</v>
      </c>
      <c r="AI2167" s="30">
        <f t="shared" si="326"/>
        <v>8165</v>
      </c>
      <c r="AK2167" s="30">
        <f t="shared" si="327"/>
        <v>49.985780092128984</v>
      </c>
      <c r="AL2167" s="30">
        <f t="shared" si="328"/>
        <v>8.5796847635726792</v>
      </c>
      <c r="AM2167" s="30">
        <f t="shared" si="329"/>
        <v>20</v>
      </c>
      <c r="AO2167" s="30">
        <f t="shared" si="330"/>
        <v>499158</v>
      </c>
      <c r="AP2167" s="30">
        <f t="shared" si="331"/>
        <v>13875</v>
      </c>
      <c r="AQ2167" s="30">
        <f t="shared" si="332"/>
        <v>6344</v>
      </c>
    </row>
    <row r="2168" spans="29:43" x14ac:dyDescent="0.15">
      <c r="AC2168" s="30">
        <v>40</v>
      </c>
      <c r="AD2168" s="30">
        <v>40</v>
      </c>
      <c r="AE2168" s="30">
        <v>2</v>
      </c>
      <c r="AF2168" s="30">
        <v>7</v>
      </c>
      <c r="AG2168" s="30">
        <f t="shared" si="324"/>
        <v>49050</v>
      </c>
      <c r="AH2168" s="30">
        <f t="shared" si="325"/>
        <v>16350</v>
      </c>
      <c r="AI2168" s="30">
        <f t="shared" si="326"/>
        <v>8175</v>
      </c>
      <c r="AK2168" s="30">
        <f t="shared" si="327"/>
        <v>49.885868478912656</v>
      </c>
      <c r="AL2168" s="30">
        <f t="shared" si="328"/>
        <v>8.6052631578947363</v>
      </c>
      <c r="AM2168" s="30">
        <f t="shared" si="329"/>
        <v>20</v>
      </c>
      <c r="AO2168" s="30">
        <f t="shared" si="330"/>
        <v>499158</v>
      </c>
      <c r="AP2168" s="30">
        <f t="shared" si="331"/>
        <v>13875</v>
      </c>
      <c r="AQ2168" s="30">
        <f t="shared" si="332"/>
        <v>6344</v>
      </c>
    </row>
    <row r="2169" spans="29:43" x14ac:dyDescent="0.15">
      <c r="AC2169" s="30">
        <v>40</v>
      </c>
      <c r="AD2169" s="30">
        <v>40</v>
      </c>
      <c r="AE2169" s="30">
        <v>2</v>
      </c>
      <c r="AF2169" s="30">
        <v>8</v>
      </c>
      <c r="AG2169" s="30">
        <f t="shared" si="324"/>
        <v>49110</v>
      </c>
      <c r="AH2169" s="30">
        <f t="shared" si="325"/>
        <v>16370</v>
      </c>
      <c r="AI2169" s="30">
        <f t="shared" si="326"/>
        <v>8185</v>
      </c>
      <c r="AK2169" s="30">
        <f t="shared" si="327"/>
        <v>49.786355475763017</v>
      </c>
      <c r="AL2169" s="30">
        <f t="shared" si="328"/>
        <v>8.6309314586994734</v>
      </c>
      <c r="AM2169" s="30">
        <f t="shared" si="329"/>
        <v>20</v>
      </c>
      <c r="AO2169" s="30">
        <f t="shared" si="330"/>
        <v>499158</v>
      </c>
      <c r="AP2169" s="30">
        <f t="shared" si="331"/>
        <v>13875</v>
      </c>
      <c r="AQ2169" s="30">
        <f t="shared" si="332"/>
        <v>6344</v>
      </c>
    </row>
    <row r="2170" spans="29:43" x14ac:dyDescent="0.15">
      <c r="AC2170" s="30">
        <v>40</v>
      </c>
      <c r="AD2170" s="30">
        <v>40</v>
      </c>
      <c r="AE2170" s="30">
        <v>2</v>
      </c>
      <c r="AF2170" s="30">
        <v>9</v>
      </c>
      <c r="AG2170" s="30">
        <f t="shared" si="324"/>
        <v>49170</v>
      </c>
      <c r="AH2170" s="30">
        <f t="shared" si="325"/>
        <v>16390</v>
      </c>
      <c r="AI2170" s="30">
        <f t="shared" si="326"/>
        <v>8195</v>
      </c>
      <c r="AK2170" s="30">
        <f t="shared" si="327"/>
        <v>49.687238701970934</v>
      </c>
      <c r="AL2170" s="30">
        <f t="shared" si="328"/>
        <v>8.65669014084507</v>
      </c>
      <c r="AM2170" s="30">
        <f t="shared" si="329"/>
        <v>20</v>
      </c>
      <c r="AO2170" s="30">
        <f t="shared" si="330"/>
        <v>499158</v>
      </c>
      <c r="AP2170" s="30">
        <f t="shared" si="331"/>
        <v>13875</v>
      </c>
      <c r="AQ2170" s="30">
        <f t="shared" si="332"/>
        <v>6344</v>
      </c>
    </row>
    <row r="2171" spans="29:43" x14ac:dyDescent="0.15">
      <c r="AC2171" s="30">
        <v>40</v>
      </c>
      <c r="AD2171" s="30">
        <v>40</v>
      </c>
      <c r="AE2171" s="30">
        <v>2</v>
      </c>
      <c r="AF2171" s="30">
        <v>10</v>
      </c>
      <c r="AG2171" s="30">
        <f t="shared" si="324"/>
        <v>49230</v>
      </c>
      <c r="AH2171" s="30">
        <f t="shared" si="325"/>
        <v>16410</v>
      </c>
      <c r="AI2171" s="30">
        <f t="shared" si="326"/>
        <v>8205</v>
      </c>
      <c r="AK2171" s="30">
        <f t="shared" si="327"/>
        <v>49.588515795748066</v>
      </c>
      <c r="AL2171" s="30">
        <f t="shared" si="328"/>
        <v>8.6825396825396819</v>
      </c>
      <c r="AM2171" s="30">
        <f t="shared" si="329"/>
        <v>20</v>
      </c>
      <c r="AO2171" s="30">
        <f t="shared" si="330"/>
        <v>499158</v>
      </c>
      <c r="AP2171" s="30">
        <f t="shared" si="331"/>
        <v>13875</v>
      </c>
      <c r="AQ2171" s="30">
        <f t="shared" si="332"/>
        <v>6344</v>
      </c>
    </row>
    <row r="2172" spans="29:43" x14ac:dyDescent="0.15">
      <c r="AC2172" s="30">
        <v>40</v>
      </c>
      <c r="AD2172" s="30">
        <v>40</v>
      </c>
      <c r="AE2172" s="30">
        <v>3</v>
      </c>
      <c r="AF2172" s="30">
        <v>0</v>
      </c>
      <c r="AG2172" s="30">
        <f t="shared" si="324"/>
        <v>65310</v>
      </c>
      <c r="AH2172" s="30">
        <f t="shared" si="325"/>
        <v>21770</v>
      </c>
      <c r="AI2172" s="30">
        <f t="shared" si="326"/>
        <v>10885</v>
      </c>
      <c r="AK2172" s="30">
        <f t="shared" si="327"/>
        <v>32.358226371061846</v>
      </c>
      <c r="AL2172" s="30">
        <f t="shared" si="328"/>
        <v>21.842809364548494</v>
      </c>
      <c r="AM2172" s="30">
        <f t="shared" si="329"/>
        <v>20</v>
      </c>
      <c r="AO2172" s="30">
        <f t="shared" si="330"/>
        <v>499158</v>
      </c>
      <c r="AP2172" s="30">
        <f t="shared" si="331"/>
        <v>13875</v>
      </c>
      <c r="AQ2172" s="30">
        <f t="shared" si="332"/>
        <v>6344</v>
      </c>
    </row>
    <row r="2173" spans="29:43" x14ac:dyDescent="0.15">
      <c r="AC2173" s="30">
        <v>40</v>
      </c>
      <c r="AD2173" s="30">
        <v>40</v>
      </c>
      <c r="AE2173" s="30">
        <v>3</v>
      </c>
      <c r="AF2173" s="30">
        <v>1</v>
      </c>
      <c r="AG2173" s="30">
        <f t="shared" si="324"/>
        <v>65400</v>
      </c>
      <c r="AH2173" s="30">
        <f t="shared" si="325"/>
        <v>21800</v>
      </c>
      <c r="AI2173" s="30">
        <f t="shared" si="326"/>
        <v>10900</v>
      </c>
      <c r="AK2173" s="30">
        <f t="shared" si="327"/>
        <v>32.295419254658384</v>
      </c>
      <c r="AL2173" s="30">
        <f t="shared" si="328"/>
        <v>21.983193277310924</v>
      </c>
      <c r="AM2173" s="30">
        <f t="shared" si="329"/>
        <v>20</v>
      </c>
      <c r="AO2173" s="30">
        <f t="shared" si="330"/>
        <v>499158</v>
      </c>
      <c r="AP2173" s="30">
        <f t="shared" si="331"/>
        <v>13875</v>
      </c>
      <c r="AQ2173" s="30">
        <f t="shared" si="332"/>
        <v>6344</v>
      </c>
    </row>
    <row r="2174" spans="29:43" x14ac:dyDescent="0.15">
      <c r="AC2174" s="30">
        <v>40</v>
      </c>
      <c r="AD2174" s="30">
        <v>40</v>
      </c>
      <c r="AE2174" s="30">
        <v>3</v>
      </c>
      <c r="AF2174" s="30">
        <v>2</v>
      </c>
      <c r="AG2174" s="30">
        <f t="shared" si="324"/>
        <v>65490</v>
      </c>
      <c r="AH2174" s="30">
        <f t="shared" si="325"/>
        <v>21830</v>
      </c>
      <c r="AI2174" s="30">
        <f t="shared" si="326"/>
        <v>10915</v>
      </c>
      <c r="AK2174" s="30">
        <f t="shared" si="327"/>
        <v>32.232855482371171</v>
      </c>
      <c r="AL2174" s="30">
        <f t="shared" si="328"/>
        <v>22.125</v>
      </c>
      <c r="AM2174" s="30">
        <f t="shared" si="329"/>
        <v>20</v>
      </c>
      <c r="AO2174" s="30">
        <f t="shared" si="330"/>
        <v>499158</v>
      </c>
      <c r="AP2174" s="30">
        <f t="shared" si="331"/>
        <v>13875</v>
      </c>
      <c r="AQ2174" s="30">
        <f t="shared" si="332"/>
        <v>6344</v>
      </c>
    </row>
    <row r="2175" spans="29:43" x14ac:dyDescent="0.15">
      <c r="AC2175" s="30">
        <v>40</v>
      </c>
      <c r="AD2175" s="30">
        <v>40</v>
      </c>
      <c r="AE2175" s="30">
        <v>3</v>
      </c>
      <c r="AF2175" s="30">
        <v>3</v>
      </c>
      <c r="AG2175" s="30">
        <f t="shared" si="324"/>
        <v>65580</v>
      </c>
      <c r="AH2175" s="30">
        <f t="shared" si="325"/>
        <v>21860</v>
      </c>
      <c r="AI2175" s="30">
        <f t="shared" si="326"/>
        <v>10930</v>
      </c>
      <c r="AK2175" s="30">
        <f t="shared" si="327"/>
        <v>32.170533642691417</v>
      </c>
      <c r="AL2175" s="30">
        <f t="shared" si="328"/>
        <v>22.268251273344653</v>
      </c>
      <c r="AM2175" s="30">
        <f t="shared" si="329"/>
        <v>20</v>
      </c>
      <c r="AO2175" s="30">
        <f t="shared" si="330"/>
        <v>499158</v>
      </c>
      <c r="AP2175" s="30">
        <f t="shared" si="331"/>
        <v>13875</v>
      </c>
      <c r="AQ2175" s="30">
        <f t="shared" si="332"/>
        <v>6344</v>
      </c>
    </row>
    <row r="2176" spans="29:43" x14ac:dyDescent="0.15">
      <c r="AC2176" s="30">
        <v>40</v>
      </c>
      <c r="AD2176" s="30">
        <v>40</v>
      </c>
      <c r="AE2176" s="30">
        <v>3</v>
      </c>
      <c r="AF2176" s="30">
        <v>4</v>
      </c>
      <c r="AG2176" s="30">
        <f t="shared" si="324"/>
        <v>65670</v>
      </c>
      <c r="AH2176" s="30">
        <f t="shared" si="325"/>
        <v>21890</v>
      </c>
      <c r="AI2176" s="30">
        <f t="shared" si="326"/>
        <v>10945</v>
      </c>
      <c r="AK2176" s="30">
        <f t="shared" si="327"/>
        <v>32.108452335005786</v>
      </c>
      <c r="AL2176" s="30">
        <f t="shared" si="328"/>
        <v>22.41296928327645</v>
      </c>
      <c r="AM2176" s="30">
        <f t="shared" si="329"/>
        <v>20</v>
      </c>
      <c r="AO2176" s="30">
        <f t="shared" si="330"/>
        <v>499158</v>
      </c>
      <c r="AP2176" s="30">
        <f t="shared" si="331"/>
        <v>13875</v>
      </c>
      <c r="AQ2176" s="30">
        <f t="shared" si="332"/>
        <v>6344</v>
      </c>
    </row>
    <row r="2177" spans="29:43" x14ac:dyDescent="0.15">
      <c r="AC2177" s="30">
        <v>40</v>
      </c>
      <c r="AD2177" s="30">
        <v>40</v>
      </c>
      <c r="AE2177" s="30">
        <v>3</v>
      </c>
      <c r="AF2177" s="30">
        <v>5</v>
      </c>
      <c r="AG2177" s="30">
        <f t="shared" si="324"/>
        <v>65760</v>
      </c>
      <c r="AH2177" s="30">
        <f t="shared" si="325"/>
        <v>21920</v>
      </c>
      <c r="AI2177" s="30">
        <f t="shared" si="326"/>
        <v>10960</v>
      </c>
      <c r="AK2177" s="30">
        <f t="shared" si="327"/>
        <v>32.046610169491522</v>
      </c>
      <c r="AL2177" s="30">
        <f t="shared" si="328"/>
        <v>22.559176672384218</v>
      </c>
      <c r="AM2177" s="30">
        <f t="shared" si="329"/>
        <v>20</v>
      </c>
      <c r="AO2177" s="30">
        <f t="shared" si="330"/>
        <v>499158</v>
      </c>
      <c r="AP2177" s="30">
        <f t="shared" si="331"/>
        <v>13875</v>
      </c>
      <c r="AQ2177" s="30">
        <f t="shared" si="332"/>
        <v>6344</v>
      </c>
    </row>
    <row r="2178" spans="29:43" x14ac:dyDescent="0.15">
      <c r="AC2178" s="30">
        <v>40</v>
      </c>
      <c r="AD2178" s="30">
        <v>40</v>
      </c>
      <c r="AE2178" s="30">
        <v>3</v>
      </c>
      <c r="AF2178" s="30">
        <v>6</v>
      </c>
      <c r="AG2178" s="30">
        <f t="shared" si="324"/>
        <v>65850</v>
      </c>
      <c r="AH2178" s="30">
        <f t="shared" si="325"/>
        <v>21950</v>
      </c>
      <c r="AI2178" s="30">
        <f t="shared" si="326"/>
        <v>10975</v>
      </c>
      <c r="AK2178" s="30">
        <f t="shared" si="327"/>
        <v>31.985005767012687</v>
      </c>
      <c r="AL2178" s="30">
        <f t="shared" si="328"/>
        <v>22.706896551724139</v>
      </c>
      <c r="AM2178" s="30">
        <f t="shared" si="329"/>
        <v>20</v>
      </c>
      <c r="AO2178" s="30">
        <f t="shared" si="330"/>
        <v>499158</v>
      </c>
      <c r="AP2178" s="30">
        <f t="shared" si="331"/>
        <v>13875</v>
      </c>
      <c r="AQ2178" s="30">
        <f t="shared" si="332"/>
        <v>6344</v>
      </c>
    </row>
    <row r="2179" spans="29:43" x14ac:dyDescent="0.15">
      <c r="AC2179" s="30">
        <v>40</v>
      </c>
      <c r="AD2179" s="30">
        <v>40</v>
      </c>
      <c r="AE2179" s="30">
        <v>3</v>
      </c>
      <c r="AF2179" s="30">
        <v>7</v>
      </c>
      <c r="AG2179" s="30">
        <f t="shared" si="324"/>
        <v>65940</v>
      </c>
      <c r="AH2179" s="30">
        <f t="shared" si="325"/>
        <v>21980</v>
      </c>
      <c r="AI2179" s="30">
        <f t="shared" si="326"/>
        <v>10990</v>
      </c>
      <c r="AK2179" s="30">
        <f t="shared" si="327"/>
        <v>31.923637759017652</v>
      </c>
      <c r="AL2179" s="30">
        <f t="shared" si="328"/>
        <v>22.856152512998268</v>
      </c>
      <c r="AM2179" s="30">
        <f t="shared" si="329"/>
        <v>20</v>
      </c>
      <c r="AO2179" s="30">
        <f t="shared" si="330"/>
        <v>499158</v>
      </c>
      <c r="AP2179" s="30">
        <f t="shared" si="331"/>
        <v>13875</v>
      </c>
      <c r="AQ2179" s="30">
        <f t="shared" si="332"/>
        <v>6344</v>
      </c>
    </row>
    <row r="2180" spans="29:43" x14ac:dyDescent="0.15">
      <c r="AC2180" s="30">
        <v>40</v>
      </c>
      <c r="AD2180" s="30">
        <v>40</v>
      </c>
      <c r="AE2180" s="30">
        <v>3</v>
      </c>
      <c r="AF2180" s="30">
        <v>8</v>
      </c>
      <c r="AG2180" s="30">
        <f t="shared" si="324"/>
        <v>66030</v>
      </c>
      <c r="AH2180" s="30">
        <f t="shared" si="325"/>
        <v>22010</v>
      </c>
      <c r="AI2180" s="30">
        <f t="shared" si="326"/>
        <v>11005</v>
      </c>
      <c r="AK2180" s="30">
        <f t="shared" si="327"/>
        <v>31.862504787437764</v>
      </c>
      <c r="AL2180" s="30">
        <f t="shared" si="328"/>
        <v>23.006968641114984</v>
      </c>
      <c r="AM2180" s="30">
        <f t="shared" si="329"/>
        <v>20</v>
      </c>
      <c r="AO2180" s="30">
        <f t="shared" si="330"/>
        <v>499158</v>
      </c>
      <c r="AP2180" s="30">
        <f t="shared" si="331"/>
        <v>13875</v>
      </c>
      <c r="AQ2180" s="30">
        <f t="shared" si="332"/>
        <v>6344</v>
      </c>
    </row>
    <row r="2181" spans="29:43" x14ac:dyDescent="0.15">
      <c r="AC2181" s="30">
        <v>40</v>
      </c>
      <c r="AD2181" s="30">
        <v>40</v>
      </c>
      <c r="AE2181" s="30">
        <v>3</v>
      </c>
      <c r="AF2181" s="30">
        <v>9</v>
      </c>
      <c r="AG2181" s="30">
        <f t="shared" si="324"/>
        <v>66120</v>
      </c>
      <c r="AH2181" s="30">
        <f t="shared" si="325"/>
        <v>22040</v>
      </c>
      <c r="AI2181" s="30">
        <f t="shared" si="326"/>
        <v>11020</v>
      </c>
      <c r="AK2181" s="30">
        <f t="shared" si="327"/>
        <v>31.801605504587155</v>
      </c>
      <c r="AL2181" s="30">
        <f t="shared" si="328"/>
        <v>23.159369527145358</v>
      </c>
      <c r="AM2181" s="30">
        <f t="shared" si="329"/>
        <v>20</v>
      </c>
      <c r="AO2181" s="30">
        <f t="shared" si="330"/>
        <v>499158</v>
      </c>
      <c r="AP2181" s="30">
        <f t="shared" si="331"/>
        <v>13875</v>
      </c>
      <c r="AQ2181" s="30">
        <f t="shared" si="332"/>
        <v>6344</v>
      </c>
    </row>
    <row r="2182" spans="29:43" x14ac:dyDescent="0.15">
      <c r="AC2182" s="30">
        <v>40</v>
      </c>
      <c r="AD2182" s="30">
        <v>40</v>
      </c>
      <c r="AE2182" s="30">
        <v>3</v>
      </c>
      <c r="AF2182" s="30">
        <v>10</v>
      </c>
      <c r="AG2182" s="30">
        <f t="shared" ref="AG2182:AG2245" si="333">1020+180*AC2182+7050+AE2182*(AD2182*420-120)+AE2182*AF2182*30</f>
        <v>66210</v>
      </c>
      <c r="AH2182" s="30">
        <f t="shared" ref="AH2182:AH2245" si="334">340+60*AC2182+2350+AE2182*(AD2182*140-40)+AE2182*AF2182*10</f>
        <v>22070</v>
      </c>
      <c r="AI2182" s="30">
        <f t="shared" ref="AI2182:AI2245" si="335">170+30*AC2182+1175+AE2182*(AD2182*70-20)+AE2182*AF2182*5</f>
        <v>11035</v>
      </c>
      <c r="AK2182" s="30">
        <f t="shared" ref="AK2182:AK2245" si="336">VLOOKUP(IF(MOD(AC2182,2)=0,AC2182/2,(AC2182+1)/2),B:F,5,FALSE)/(AH2182-VLOOKUP(IF(MOD(AC2182,2)=0,AC2182/2,(AC2182+1)/2),B:F,4,FALSE))</f>
        <v>31.740938573063715</v>
      </c>
      <c r="AL2182" s="30">
        <f t="shared" ref="AL2182:AL2245" si="337">AG2182/(VLOOKUP(IF(MOD(AC2182,2)=0,AC2182/2,(AC2182+1)/2),B:F,3,FALSE)-AI2182)</f>
        <v>23.31338028169014</v>
      </c>
      <c r="AM2182" s="30">
        <f t="shared" ref="AM2182:AM2245" si="338">IF(MOD(AC2182,2)=0,AC2182/2,(AC2182+1)/2)</f>
        <v>20</v>
      </c>
      <c r="AO2182" s="30">
        <f t="shared" ref="AO2182:AO2245" si="339">VLOOKUP(IF(MOD(AC2182,2)=0,AC2182/2,(AC2182+1)/2),B:F,5,FALSE)</f>
        <v>499158</v>
      </c>
      <c r="AP2182" s="30">
        <f t="shared" ref="AP2182:AP2245" si="340">VLOOKUP(IF(MOD(AC2182,2)=0,AC2182/2,(AC2182+1)/2),B:E,3,FALSE)</f>
        <v>13875</v>
      </c>
      <c r="AQ2182" s="30">
        <f t="shared" ref="AQ2182:AQ2245" si="341">VLOOKUP(IF(MOD(AC2182,2)=0,AC2182/2,(AC2182+1)/2),B:F,4,FALSE)</f>
        <v>6344</v>
      </c>
    </row>
    <row r="2183" spans="29:43" x14ac:dyDescent="0.15">
      <c r="AC2183" s="30">
        <v>40</v>
      </c>
      <c r="AD2183" s="30">
        <v>40</v>
      </c>
      <c r="AE2183" s="30">
        <v>4</v>
      </c>
      <c r="AF2183" s="30">
        <v>0</v>
      </c>
      <c r="AG2183" s="30">
        <f t="shared" si="333"/>
        <v>81990</v>
      </c>
      <c r="AH2183" s="30">
        <f t="shared" si="334"/>
        <v>27330</v>
      </c>
      <c r="AI2183" s="30">
        <f t="shared" si="335"/>
        <v>13665</v>
      </c>
      <c r="AK2183" s="30">
        <f t="shared" si="336"/>
        <v>23.785285428380824</v>
      </c>
      <c r="AL2183" s="30">
        <f t="shared" si="337"/>
        <v>390.42857142857144</v>
      </c>
      <c r="AM2183" s="30">
        <f t="shared" si="338"/>
        <v>20</v>
      </c>
      <c r="AO2183" s="30">
        <f t="shared" si="339"/>
        <v>499158</v>
      </c>
      <c r="AP2183" s="30">
        <f t="shared" si="340"/>
        <v>13875</v>
      </c>
      <c r="AQ2183" s="30">
        <f t="shared" si="341"/>
        <v>6344</v>
      </c>
    </row>
    <row r="2184" spans="29:43" x14ac:dyDescent="0.15">
      <c r="AC2184" s="30">
        <v>40</v>
      </c>
      <c r="AD2184" s="30">
        <v>40</v>
      </c>
      <c r="AE2184" s="30">
        <v>4</v>
      </c>
      <c r="AF2184" s="30">
        <v>1</v>
      </c>
      <c r="AG2184" s="30">
        <f t="shared" si="333"/>
        <v>82110</v>
      </c>
      <c r="AH2184" s="30">
        <f t="shared" si="334"/>
        <v>27370</v>
      </c>
      <c r="AI2184" s="30">
        <f t="shared" si="335"/>
        <v>13685</v>
      </c>
      <c r="AK2184" s="30">
        <f t="shared" si="336"/>
        <v>23.740036145724343</v>
      </c>
      <c r="AL2184" s="30">
        <f t="shared" si="337"/>
        <v>432.15789473684208</v>
      </c>
      <c r="AM2184" s="30">
        <f t="shared" si="338"/>
        <v>20</v>
      </c>
      <c r="AO2184" s="30">
        <f t="shared" si="339"/>
        <v>499158</v>
      </c>
      <c r="AP2184" s="30">
        <f t="shared" si="340"/>
        <v>13875</v>
      </c>
      <c r="AQ2184" s="30">
        <f t="shared" si="341"/>
        <v>6344</v>
      </c>
    </row>
    <row r="2185" spans="29:43" x14ac:dyDescent="0.15">
      <c r="AC2185" s="30">
        <v>40</v>
      </c>
      <c r="AD2185" s="30">
        <v>40</v>
      </c>
      <c r="AE2185" s="30">
        <v>4</v>
      </c>
      <c r="AF2185" s="30">
        <v>2</v>
      </c>
      <c r="AG2185" s="30">
        <f t="shared" si="333"/>
        <v>82230</v>
      </c>
      <c r="AH2185" s="30">
        <f t="shared" si="334"/>
        <v>27410</v>
      </c>
      <c r="AI2185" s="30">
        <f t="shared" si="335"/>
        <v>13705</v>
      </c>
      <c r="AK2185" s="30">
        <f t="shared" si="336"/>
        <v>23.694958701224721</v>
      </c>
      <c r="AL2185" s="30">
        <f t="shared" si="337"/>
        <v>483.70588235294116</v>
      </c>
      <c r="AM2185" s="30">
        <f t="shared" si="338"/>
        <v>20</v>
      </c>
      <c r="AO2185" s="30">
        <f t="shared" si="339"/>
        <v>499158</v>
      </c>
      <c r="AP2185" s="30">
        <f t="shared" si="340"/>
        <v>13875</v>
      </c>
      <c r="AQ2185" s="30">
        <f t="shared" si="341"/>
        <v>6344</v>
      </c>
    </row>
    <row r="2186" spans="29:43" x14ac:dyDescent="0.15">
      <c r="AC2186" s="30">
        <v>40</v>
      </c>
      <c r="AD2186" s="30">
        <v>40</v>
      </c>
      <c r="AE2186" s="30">
        <v>4</v>
      </c>
      <c r="AF2186" s="30">
        <v>3</v>
      </c>
      <c r="AG2186" s="30">
        <f t="shared" si="333"/>
        <v>82350</v>
      </c>
      <c r="AH2186" s="30">
        <f t="shared" si="334"/>
        <v>27450</v>
      </c>
      <c r="AI2186" s="30">
        <f t="shared" si="335"/>
        <v>13725</v>
      </c>
      <c r="AK2186" s="30">
        <f t="shared" si="336"/>
        <v>23.65005211788117</v>
      </c>
      <c r="AL2186" s="30">
        <f t="shared" si="337"/>
        <v>549</v>
      </c>
      <c r="AM2186" s="30">
        <f t="shared" si="338"/>
        <v>20</v>
      </c>
      <c r="AO2186" s="30">
        <f t="shared" si="339"/>
        <v>499158</v>
      </c>
      <c r="AP2186" s="30">
        <f t="shared" si="340"/>
        <v>13875</v>
      </c>
      <c r="AQ2186" s="30">
        <f t="shared" si="341"/>
        <v>6344</v>
      </c>
    </row>
    <row r="2187" spans="29:43" x14ac:dyDescent="0.15">
      <c r="AC2187" s="30">
        <v>40</v>
      </c>
      <c r="AD2187" s="30">
        <v>40</v>
      </c>
      <c r="AE2187" s="30">
        <v>4</v>
      </c>
      <c r="AF2187" s="30">
        <v>4</v>
      </c>
      <c r="AG2187" s="30">
        <f t="shared" si="333"/>
        <v>82470</v>
      </c>
      <c r="AH2187" s="30">
        <f t="shared" si="334"/>
        <v>27490</v>
      </c>
      <c r="AI2187" s="30">
        <f t="shared" si="335"/>
        <v>13745</v>
      </c>
      <c r="AK2187" s="30">
        <f t="shared" si="336"/>
        <v>23.605315426085312</v>
      </c>
      <c r="AL2187" s="30">
        <f t="shared" si="337"/>
        <v>634.38461538461536</v>
      </c>
      <c r="AM2187" s="30">
        <f t="shared" si="338"/>
        <v>20</v>
      </c>
      <c r="AO2187" s="30">
        <f t="shared" si="339"/>
        <v>499158</v>
      </c>
      <c r="AP2187" s="30">
        <f t="shared" si="340"/>
        <v>13875</v>
      </c>
      <c r="AQ2187" s="30">
        <f t="shared" si="341"/>
        <v>6344</v>
      </c>
    </row>
    <row r="2188" spans="29:43" x14ac:dyDescent="0.15">
      <c r="AC2188" s="30">
        <v>40</v>
      </c>
      <c r="AD2188" s="30">
        <v>40</v>
      </c>
      <c r="AE2188" s="30">
        <v>4</v>
      </c>
      <c r="AF2188" s="30">
        <v>5</v>
      </c>
      <c r="AG2188" s="30">
        <f t="shared" si="333"/>
        <v>82590</v>
      </c>
      <c r="AH2188" s="30">
        <f t="shared" si="334"/>
        <v>27530</v>
      </c>
      <c r="AI2188" s="30">
        <f t="shared" si="335"/>
        <v>13765</v>
      </c>
      <c r="AK2188" s="30">
        <f t="shared" si="336"/>
        <v>23.560747663551403</v>
      </c>
      <c r="AL2188" s="30">
        <f t="shared" si="337"/>
        <v>750.81818181818187</v>
      </c>
      <c r="AM2188" s="30">
        <f t="shared" si="338"/>
        <v>20</v>
      </c>
      <c r="AO2188" s="30">
        <f t="shared" si="339"/>
        <v>499158</v>
      </c>
      <c r="AP2188" s="30">
        <f t="shared" si="340"/>
        <v>13875</v>
      </c>
      <c r="AQ2188" s="30">
        <f t="shared" si="341"/>
        <v>6344</v>
      </c>
    </row>
    <row r="2189" spans="29:43" x14ac:dyDescent="0.15">
      <c r="AC2189" s="30">
        <v>40</v>
      </c>
      <c r="AD2189" s="30">
        <v>40</v>
      </c>
      <c r="AE2189" s="30">
        <v>4</v>
      </c>
      <c r="AF2189" s="30">
        <v>6</v>
      </c>
      <c r="AG2189" s="30">
        <f t="shared" si="333"/>
        <v>82710</v>
      </c>
      <c r="AH2189" s="30">
        <f t="shared" si="334"/>
        <v>27570</v>
      </c>
      <c r="AI2189" s="30">
        <f t="shared" si="335"/>
        <v>13785</v>
      </c>
      <c r="AK2189" s="30">
        <f t="shared" si="336"/>
        <v>23.516347875247337</v>
      </c>
      <c r="AL2189" s="30">
        <f t="shared" si="337"/>
        <v>919</v>
      </c>
      <c r="AM2189" s="30">
        <f t="shared" si="338"/>
        <v>20</v>
      </c>
      <c r="AO2189" s="30">
        <f t="shared" si="339"/>
        <v>499158</v>
      </c>
      <c r="AP2189" s="30">
        <f t="shared" si="340"/>
        <v>13875</v>
      </c>
      <c r="AQ2189" s="30">
        <f t="shared" si="341"/>
        <v>6344</v>
      </c>
    </row>
    <row r="2190" spans="29:43" x14ac:dyDescent="0.15">
      <c r="AC2190" s="30">
        <v>40</v>
      </c>
      <c r="AD2190" s="30">
        <v>40</v>
      </c>
      <c r="AE2190" s="30">
        <v>4</v>
      </c>
      <c r="AF2190" s="30">
        <v>7</v>
      </c>
      <c r="AG2190" s="30">
        <f t="shared" si="333"/>
        <v>82830</v>
      </c>
      <c r="AH2190" s="30">
        <f t="shared" si="334"/>
        <v>27610</v>
      </c>
      <c r="AI2190" s="30">
        <f t="shared" si="335"/>
        <v>13805</v>
      </c>
      <c r="AK2190" s="30">
        <f t="shared" si="336"/>
        <v>23.472115113326435</v>
      </c>
      <c r="AL2190" s="30">
        <f t="shared" si="337"/>
        <v>1183.2857142857142</v>
      </c>
      <c r="AM2190" s="30">
        <f t="shared" si="338"/>
        <v>20</v>
      </c>
      <c r="AO2190" s="30">
        <f t="shared" si="339"/>
        <v>499158</v>
      </c>
      <c r="AP2190" s="30">
        <f t="shared" si="340"/>
        <v>13875</v>
      </c>
      <c r="AQ2190" s="30">
        <f t="shared" si="341"/>
        <v>6344</v>
      </c>
    </row>
    <row r="2191" spans="29:43" x14ac:dyDescent="0.15">
      <c r="AC2191" s="30">
        <v>40</v>
      </c>
      <c r="AD2191" s="30">
        <v>40</v>
      </c>
      <c r="AE2191" s="30">
        <v>4</v>
      </c>
      <c r="AF2191" s="30">
        <v>8</v>
      </c>
      <c r="AG2191" s="30">
        <f t="shared" si="333"/>
        <v>82950</v>
      </c>
      <c r="AH2191" s="30">
        <f t="shared" si="334"/>
        <v>27650</v>
      </c>
      <c r="AI2191" s="30">
        <f t="shared" si="335"/>
        <v>13825</v>
      </c>
      <c r="AK2191" s="30">
        <f t="shared" si="336"/>
        <v>23.428048437059982</v>
      </c>
      <c r="AL2191" s="30">
        <f t="shared" si="337"/>
        <v>1659</v>
      </c>
      <c r="AM2191" s="30">
        <f t="shared" si="338"/>
        <v>20</v>
      </c>
      <c r="AO2191" s="30">
        <f t="shared" si="339"/>
        <v>499158</v>
      </c>
      <c r="AP2191" s="30">
        <f t="shared" si="340"/>
        <v>13875</v>
      </c>
      <c r="AQ2191" s="30">
        <f t="shared" si="341"/>
        <v>6344</v>
      </c>
    </row>
    <row r="2192" spans="29:43" x14ac:dyDescent="0.15">
      <c r="AC2192" s="30">
        <v>40</v>
      </c>
      <c r="AD2192" s="30">
        <v>40</v>
      </c>
      <c r="AE2192" s="30">
        <v>4</v>
      </c>
      <c r="AF2192" s="30">
        <v>9</v>
      </c>
      <c r="AG2192" s="30">
        <f t="shared" si="333"/>
        <v>83070</v>
      </c>
      <c r="AH2192" s="30">
        <f t="shared" si="334"/>
        <v>27690</v>
      </c>
      <c r="AI2192" s="30">
        <f t="shared" si="335"/>
        <v>13845</v>
      </c>
      <c r="AK2192" s="30">
        <f t="shared" si="336"/>
        <v>23.384146912770543</v>
      </c>
      <c r="AL2192" s="30">
        <f t="shared" si="337"/>
        <v>2769</v>
      </c>
      <c r="AM2192" s="30">
        <f t="shared" si="338"/>
        <v>20</v>
      </c>
      <c r="AO2192" s="30">
        <f t="shared" si="339"/>
        <v>499158</v>
      </c>
      <c r="AP2192" s="30">
        <f t="shared" si="340"/>
        <v>13875</v>
      </c>
      <c r="AQ2192" s="30">
        <f t="shared" si="341"/>
        <v>6344</v>
      </c>
    </row>
    <row r="2193" spans="29:43" x14ac:dyDescent="0.15">
      <c r="AC2193" s="30">
        <v>40</v>
      </c>
      <c r="AD2193" s="30">
        <v>40</v>
      </c>
      <c r="AE2193" s="30">
        <v>4</v>
      </c>
      <c r="AF2193" s="30">
        <v>10</v>
      </c>
      <c r="AG2193" s="30">
        <f t="shared" si="333"/>
        <v>83190</v>
      </c>
      <c r="AH2193" s="30">
        <f t="shared" si="334"/>
        <v>27730</v>
      </c>
      <c r="AI2193" s="30">
        <f t="shared" si="335"/>
        <v>13865</v>
      </c>
      <c r="AK2193" s="30">
        <f t="shared" si="336"/>
        <v>23.340409613766017</v>
      </c>
      <c r="AL2193" s="30">
        <f t="shared" si="337"/>
        <v>8319</v>
      </c>
      <c r="AM2193" s="30">
        <f t="shared" si="338"/>
        <v>20</v>
      </c>
      <c r="AO2193" s="30">
        <f t="shared" si="339"/>
        <v>499158</v>
      </c>
      <c r="AP2193" s="30">
        <f t="shared" si="340"/>
        <v>13875</v>
      </c>
      <c r="AQ2193" s="30">
        <f t="shared" si="341"/>
        <v>6344</v>
      </c>
    </row>
    <row r="2194" spans="29:43" x14ac:dyDescent="0.15">
      <c r="AC2194" s="30">
        <v>40</v>
      </c>
      <c r="AD2194" s="30">
        <v>40</v>
      </c>
      <c r="AE2194" s="30">
        <v>5</v>
      </c>
      <c r="AF2194" s="30">
        <v>0</v>
      </c>
      <c r="AG2194" s="30">
        <f t="shared" si="333"/>
        <v>98670</v>
      </c>
      <c r="AH2194" s="30">
        <f t="shared" si="334"/>
        <v>32890</v>
      </c>
      <c r="AI2194" s="30">
        <f t="shared" si="335"/>
        <v>16445</v>
      </c>
      <c r="AK2194" s="30">
        <f t="shared" si="336"/>
        <v>18.803510886762602</v>
      </c>
      <c r="AL2194" s="30">
        <f t="shared" si="337"/>
        <v>-38.392996108949418</v>
      </c>
      <c r="AM2194" s="30">
        <f t="shared" si="338"/>
        <v>20</v>
      </c>
      <c r="AO2194" s="30">
        <f t="shared" si="339"/>
        <v>499158</v>
      </c>
      <c r="AP2194" s="30">
        <f t="shared" si="340"/>
        <v>13875</v>
      </c>
      <c r="AQ2194" s="30">
        <f t="shared" si="341"/>
        <v>6344</v>
      </c>
    </row>
    <row r="2195" spans="29:43" x14ac:dyDescent="0.15">
      <c r="AC2195" s="30">
        <v>40</v>
      </c>
      <c r="AD2195" s="30">
        <v>40</v>
      </c>
      <c r="AE2195" s="30">
        <v>5</v>
      </c>
      <c r="AF2195" s="30">
        <v>1</v>
      </c>
      <c r="AG2195" s="30">
        <f t="shared" si="333"/>
        <v>98820</v>
      </c>
      <c r="AH2195" s="30">
        <f t="shared" si="334"/>
        <v>32940</v>
      </c>
      <c r="AI2195" s="30">
        <f t="shared" si="335"/>
        <v>16470</v>
      </c>
      <c r="AK2195" s="30">
        <f t="shared" si="336"/>
        <v>18.768160625657995</v>
      </c>
      <c r="AL2195" s="30">
        <f t="shared" si="337"/>
        <v>-38.080924855491332</v>
      </c>
      <c r="AM2195" s="30">
        <f t="shared" si="338"/>
        <v>20</v>
      </c>
      <c r="AO2195" s="30">
        <f t="shared" si="339"/>
        <v>499158</v>
      </c>
      <c r="AP2195" s="30">
        <f t="shared" si="340"/>
        <v>13875</v>
      </c>
      <c r="AQ2195" s="30">
        <f t="shared" si="341"/>
        <v>6344</v>
      </c>
    </row>
    <row r="2196" spans="29:43" x14ac:dyDescent="0.15">
      <c r="AC2196" s="30">
        <v>40</v>
      </c>
      <c r="AD2196" s="30">
        <v>40</v>
      </c>
      <c r="AE2196" s="30">
        <v>5</v>
      </c>
      <c r="AF2196" s="30">
        <v>2</v>
      </c>
      <c r="AG2196" s="30">
        <f t="shared" si="333"/>
        <v>98970</v>
      </c>
      <c r="AH2196" s="30">
        <f t="shared" si="334"/>
        <v>32990</v>
      </c>
      <c r="AI2196" s="30">
        <f t="shared" si="335"/>
        <v>16495</v>
      </c>
      <c r="AK2196" s="30">
        <f t="shared" si="336"/>
        <v>18.732943030848908</v>
      </c>
      <c r="AL2196" s="30">
        <f t="shared" si="337"/>
        <v>-37.774809160305345</v>
      </c>
      <c r="AM2196" s="30">
        <f t="shared" si="338"/>
        <v>20</v>
      </c>
      <c r="AO2196" s="30">
        <f t="shared" si="339"/>
        <v>499158</v>
      </c>
      <c r="AP2196" s="30">
        <f t="shared" si="340"/>
        <v>13875</v>
      </c>
      <c r="AQ2196" s="30">
        <f t="shared" si="341"/>
        <v>6344</v>
      </c>
    </row>
    <row r="2197" spans="29:43" x14ac:dyDescent="0.15">
      <c r="AC2197" s="30">
        <v>40</v>
      </c>
      <c r="AD2197" s="30">
        <v>40</v>
      </c>
      <c r="AE2197" s="30">
        <v>5</v>
      </c>
      <c r="AF2197" s="30">
        <v>3</v>
      </c>
      <c r="AG2197" s="30">
        <f t="shared" si="333"/>
        <v>99120</v>
      </c>
      <c r="AH2197" s="30">
        <f t="shared" si="334"/>
        <v>33040</v>
      </c>
      <c r="AI2197" s="30">
        <f t="shared" si="335"/>
        <v>16520</v>
      </c>
      <c r="AK2197" s="30">
        <f t="shared" si="336"/>
        <v>18.697857356907402</v>
      </c>
      <c r="AL2197" s="30">
        <f t="shared" si="337"/>
        <v>-37.474480151228732</v>
      </c>
      <c r="AM2197" s="30">
        <f t="shared" si="338"/>
        <v>20</v>
      </c>
      <c r="AO2197" s="30">
        <f t="shared" si="339"/>
        <v>499158</v>
      </c>
      <c r="AP2197" s="30">
        <f t="shared" si="340"/>
        <v>13875</v>
      </c>
      <c r="AQ2197" s="30">
        <f t="shared" si="341"/>
        <v>6344</v>
      </c>
    </row>
    <row r="2198" spans="29:43" x14ac:dyDescent="0.15">
      <c r="AC2198" s="30">
        <v>40</v>
      </c>
      <c r="AD2198" s="30">
        <v>40</v>
      </c>
      <c r="AE2198" s="30">
        <v>5</v>
      </c>
      <c r="AF2198" s="30">
        <v>4</v>
      </c>
      <c r="AG2198" s="30">
        <f t="shared" si="333"/>
        <v>99270</v>
      </c>
      <c r="AH2198" s="30">
        <f t="shared" si="334"/>
        <v>33090</v>
      </c>
      <c r="AI2198" s="30">
        <f t="shared" si="335"/>
        <v>16545</v>
      </c>
      <c r="AK2198" s="30">
        <f t="shared" si="336"/>
        <v>18.66290286397966</v>
      </c>
      <c r="AL2198" s="30">
        <f t="shared" si="337"/>
        <v>-37.179775280898873</v>
      </c>
      <c r="AM2198" s="30">
        <f t="shared" si="338"/>
        <v>20</v>
      </c>
      <c r="AO2198" s="30">
        <f t="shared" si="339"/>
        <v>499158</v>
      </c>
      <c r="AP2198" s="30">
        <f t="shared" si="340"/>
        <v>13875</v>
      </c>
      <c r="AQ2198" s="30">
        <f t="shared" si="341"/>
        <v>6344</v>
      </c>
    </row>
    <row r="2199" spans="29:43" x14ac:dyDescent="0.15">
      <c r="AC2199" s="30">
        <v>40</v>
      </c>
      <c r="AD2199" s="30">
        <v>40</v>
      </c>
      <c r="AE2199" s="30">
        <v>5</v>
      </c>
      <c r="AF2199" s="30">
        <v>5</v>
      </c>
      <c r="AG2199" s="30">
        <f t="shared" si="333"/>
        <v>99420</v>
      </c>
      <c r="AH2199" s="30">
        <f t="shared" si="334"/>
        <v>33140</v>
      </c>
      <c r="AI2199" s="30">
        <f t="shared" si="335"/>
        <v>16570</v>
      </c>
      <c r="AK2199" s="30">
        <f t="shared" si="336"/>
        <v>18.628078817733989</v>
      </c>
      <c r="AL2199" s="30">
        <f t="shared" si="337"/>
        <v>-36.890538033395174</v>
      </c>
      <c r="AM2199" s="30">
        <f t="shared" si="338"/>
        <v>20</v>
      </c>
      <c r="AO2199" s="30">
        <f t="shared" si="339"/>
        <v>499158</v>
      </c>
      <c r="AP2199" s="30">
        <f t="shared" si="340"/>
        <v>13875</v>
      </c>
      <c r="AQ2199" s="30">
        <f t="shared" si="341"/>
        <v>6344</v>
      </c>
    </row>
    <row r="2200" spans="29:43" x14ac:dyDescent="0.15">
      <c r="AC2200" s="30">
        <v>40</v>
      </c>
      <c r="AD2200" s="30">
        <v>40</v>
      </c>
      <c r="AE2200" s="30">
        <v>5</v>
      </c>
      <c r="AF2200" s="30">
        <v>6</v>
      </c>
      <c r="AG2200" s="30">
        <f t="shared" si="333"/>
        <v>99570</v>
      </c>
      <c r="AH2200" s="30">
        <f t="shared" si="334"/>
        <v>33190</v>
      </c>
      <c r="AI2200" s="30">
        <f t="shared" si="335"/>
        <v>16595</v>
      </c>
      <c r="AK2200" s="30">
        <f t="shared" si="336"/>
        <v>18.593384489309393</v>
      </c>
      <c r="AL2200" s="30">
        <f t="shared" si="337"/>
        <v>-36.606617647058826</v>
      </c>
      <c r="AM2200" s="30">
        <f t="shared" si="338"/>
        <v>20</v>
      </c>
      <c r="AO2200" s="30">
        <f t="shared" si="339"/>
        <v>499158</v>
      </c>
      <c r="AP2200" s="30">
        <f t="shared" si="340"/>
        <v>13875</v>
      </c>
      <c r="AQ2200" s="30">
        <f t="shared" si="341"/>
        <v>6344</v>
      </c>
    </row>
    <row r="2201" spans="29:43" x14ac:dyDescent="0.15">
      <c r="AC2201" s="30">
        <v>40</v>
      </c>
      <c r="AD2201" s="30">
        <v>40</v>
      </c>
      <c r="AE2201" s="30">
        <v>5</v>
      </c>
      <c r="AF2201" s="30">
        <v>7</v>
      </c>
      <c r="AG2201" s="30">
        <f t="shared" si="333"/>
        <v>99720</v>
      </c>
      <c r="AH2201" s="30">
        <f t="shared" si="334"/>
        <v>33240</v>
      </c>
      <c r="AI2201" s="30">
        <f t="shared" si="335"/>
        <v>16620</v>
      </c>
      <c r="AK2201" s="30">
        <f t="shared" si="336"/>
        <v>18.558819155264722</v>
      </c>
      <c r="AL2201" s="30">
        <f t="shared" si="337"/>
        <v>-36.327868852459019</v>
      </c>
      <c r="AM2201" s="30">
        <f t="shared" si="338"/>
        <v>20</v>
      </c>
      <c r="AO2201" s="30">
        <f t="shared" si="339"/>
        <v>499158</v>
      </c>
      <c r="AP2201" s="30">
        <f t="shared" si="340"/>
        <v>13875</v>
      </c>
      <c r="AQ2201" s="30">
        <f t="shared" si="341"/>
        <v>6344</v>
      </c>
    </row>
    <row r="2202" spans="29:43" x14ac:dyDescent="0.15">
      <c r="AC2202" s="30">
        <v>40</v>
      </c>
      <c r="AD2202" s="30">
        <v>40</v>
      </c>
      <c r="AE2202" s="30">
        <v>5</v>
      </c>
      <c r="AF2202" s="30">
        <v>8</v>
      </c>
      <c r="AG2202" s="30">
        <f t="shared" si="333"/>
        <v>99870</v>
      </c>
      <c r="AH2202" s="30">
        <f t="shared" si="334"/>
        <v>33290</v>
      </c>
      <c r="AI2202" s="30">
        <f t="shared" si="335"/>
        <v>16645</v>
      </c>
      <c r="AK2202" s="30">
        <f t="shared" si="336"/>
        <v>18.524382097528392</v>
      </c>
      <c r="AL2202" s="30">
        <f t="shared" si="337"/>
        <v>-36.054151624548737</v>
      </c>
      <c r="AM2202" s="30">
        <f t="shared" si="338"/>
        <v>20</v>
      </c>
      <c r="AO2202" s="30">
        <f t="shared" si="339"/>
        <v>499158</v>
      </c>
      <c r="AP2202" s="30">
        <f t="shared" si="340"/>
        <v>13875</v>
      </c>
      <c r="AQ2202" s="30">
        <f t="shared" si="341"/>
        <v>6344</v>
      </c>
    </row>
    <row r="2203" spans="29:43" x14ac:dyDescent="0.15">
      <c r="AC2203" s="30">
        <v>40</v>
      </c>
      <c r="AD2203" s="30">
        <v>40</v>
      </c>
      <c r="AE2203" s="30">
        <v>5</v>
      </c>
      <c r="AF2203" s="30">
        <v>9</v>
      </c>
      <c r="AG2203" s="30">
        <f t="shared" si="333"/>
        <v>100020</v>
      </c>
      <c r="AH2203" s="30">
        <f t="shared" si="334"/>
        <v>33340</v>
      </c>
      <c r="AI2203" s="30">
        <f t="shared" si="335"/>
        <v>16670</v>
      </c>
      <c r="AK2203" s="30">
        <f t="shared" si="336"/>
        <v>18.490072603348644</v>
      </c>
      <c r="AL2203" s="30">
        <f t="shared" si="337"/>
        <v>-35.785330948121647</v>
      </c>
      <c r="AM2203" s="30">
        <f t="shared" si="338"/>
        <v>20</v>
      </c>
      <c r="AO2203" s="30">
        <f t="shared" si="339"/>
        <v>499158</v>
      </c>
      <c r="AP2203" s="30">
        <f t="shared" si="340"/>
        <v>13875</v>
      </c>
      <c r="AQ2203" s="30">
        <f t="shared" si="341"/>
        <v>6344</v>
      </c>
    </row>
    <row r="2204" spans="29:43" x14ac:dyDescent="0.15">
      <c r="AC2204" s="30">
        <v>40</v>
      </c>
      <c r="AD2204" s="30">
        <v>40</v>
      </c>
      <c r="AE2204" s="30">
        <v>5</v>
      </c>
      <c r="AF2204" s="30">
        <v>10</v>
      </c>
      <c r="AG2204" s="30">
        <f t="shared" si="333"/>
        <v>100170</v>
      </c>
      <c r="AH2204" s="30">
        <f t="shared" si="334"/>
        <v>33390</v>
      </c>
      <c r="AI2204" s="30">
        <f t="shared" si="335"/>
        <v>16695</v>
      </c>
      <c r="AK2204" s="30">
        <f t="shared" si="336"/>
        <v>18.455889965244399</v>
      </c>
      <c r="AL2204" s="30">
        <f t="shared" si="337"/>
        <v>-35.521276595744681</v>
      </c>
      <c r="AM2204" s="30">
        <f t="shared" si="338"/>
        <v>20</v>
      </c>
      <c r="AO2204" s="30">
        <f t="shared" si="339"/>
        <v>499158</v>
      </c>
      <c r="AP2204" s="30">
        <f t="shared" si="340"/>
        <v>13875</v>
      </c>
      <c r="AQ2204" s="30">
        <f t="shared" si="341"/>
        <v>6344</v>
      </c>
    </row>
    <row r="2205" spans="29:43" x14ac:dyDescent="0.15">
      <c r="AC2205" s="30">
        <v>41</v>
      </c>
      <c r="AD2205" s="30">
        <v>41</v>
      </c>
      <c r="AE2205" s="30">
        <v>1</v>
      </c>
      <c r="AF2205" s="30">
        <v>0</v>
      </c>
      <c r="AG2205" s="30">
        <f t="shared" si="333"/>
        <v>32550</v>
      </c>
      <c r="AH2205" s="30">
        <f t="shared" si="334"/>
        <v>10850</v>
      </c>
      <c r="AI2205" s="30">
        <f t="shared" si="335"/>
        <v>5425</v>
      </c>
      <c r="AK2205" s="30">
        <f t="shared" si="336"/>
        <v>136.29288910989558</v>
      </c>
      <c r="AL2205" s="30">
        <f t="shared" si="337"/>
        <v>3.4335443037974684</v>
      </c>
      <c r="AM2205" s="30">
        <f t="shared" si="338"/>
        <v>21</v>
      </c>
      <c r="AO2205" s="30">
        <f t="shared" si="339"/>
        <v>548170</v>
      </c>
      <c r="AP2205" s="30">
        <f t="shared" si="340"/>
        <v>14905</v>
      </c>
      <c r="AQ2205" s="30">
        <f t="shared" si="341"/>
        <v>6828</v>
      </c>
    </row>
    <row r="2206" spans="29:43" x14ac:dyDescent="0.15">
      <c r="AC2206" s="30">
        <v>41</v>
      </c>
      <c r="AD2206" s="30">
        <v>41</v>
      </c>
      <c r="AE2206" s="30">
        <v>1</v>
      </c>
      <c r="AF2206" s="30">
        <v>1</v>
      </c>
      <c r="AG2206" s="30">
        <f t="shared" si="333"/>
        <v>32580</v>
      </c>
      <c r="AH2206" s="30">
        <f t="shared" si="334"/>
        <v>10860</v>
      </c>
      <c r="AI2206" s="30">
        <f t="shared" si="335"/>
        <v>5430</v>
      </c>
      <c r="AK2206" s="30">
        <f t="shared" si="336"/>
        <v>135.95486111111111</v>
      </c>
      <c r="AL2206" s="30">
        <f t="shared" si="337"/>
        <v>3.4385224274406334</v>
      </c>
      <c r="AM2206" s="30">
        <f t="shared" si="338"/>
        <v>21</v>
      </c>
      <c r="AO2206" s="30">
        <f t="shared" si="339"/>
        <v>548170</v>
      </c>
      <c r="AP2206" s="30">
        <f t="shared" si="340"/>
        <v>14905</v>
      </c>
      <c r="AQ2206" s="30">
        <f t="shared" si="341"/>
        <v>6828</v>
      </c>
    </row>
    <row r="2207" spans="29:43" x14ac:dyDescent="0.15">
      <c r="AC2207" s="30">
        <v>41</v>
      </c>
      <c r="AD2207" s="30">
        <v>41</v>
      </c>
      <c r="AE2207" s="30">
        <v>1</v>
      </c>
      <c r="AF2207" s="30">
        <v>2</v>
      </c>
      <c r="AG2207" s="30">
        <f t="shared" si="333"/>
        <v>32610</v>
      </c>
      <c r="AH2207" s="30">
        <f t="shared" si="334"/>
        <v>10870</v>
      </c>
      <c r="AI2207" s="30">
        <f t="shared" si="335"/>
        <v>5435</v>
      </c>
      <c r="AK2207" s="30">
        <f t="shared" si="336"/>
        <v>135.61850569025236</v>
      </c>
      <c r="AL2207" s="30">
        <f t="shared" si="337"/>
        <v>3.4435058078141498</v>
      </c>
      <c r="AM2207" s="30">
        <f t="shared" si="338"/>
        <v>21</v>
      </c>
      <c r="AO2207" s="30">
        <f t="shared" si="339"/>
        <v>548170</v>
      </c>
      <c r="AP2207" s="30">
        <f t="shared" si="340"/>
        <v>14905</v>
      </c>
      <c r="AQ2207" s="30">
        <f t="shared" si="341"/>
        <v>6828</v>
      </c>
    </row>
    <row r="2208" spans="29:43" x14ac:dyDescent="0.15">
      <c r="AC2208" s="30">
        <v>41</v>
      </c>
      <c r="AD2208" s="30">
        <v>41</v>
      </c>
      <c r="AE2208" s="30">
        <v>1</v>
      </c>
      <c r="AF2208" s="30">
        <v>3</v>
      </c>
      <c r="AG2208" s="30">
        <f t="shared" si="333"/>
        <v>32640</v>
      </c>
      <c r="AH2208" s="30">
        <f t="shared" si="334"/>
        <v>10880</v>
      </c>
      <c r="AI2208" s="30">
        <f t="shared" si="335"/>
        <v>5440</v>
      </c>
      <c r="AK2208" s="30">
        <f t="shared" si="336"/>
        <v>135.28381046396842</v>
      </c>
      <c r="AL2208" s="30">
        <f t="shared" si="337"/>
        <v>3.4484944532488115</v>
      </c>
      <c r="AM2208" s="30">
        <f t="shared" si="338"/>
        <v>21</v>
      </c>
      <c r="AO2208" s="30">
        <f t="shared" si="339"/>
        <v>548170</v>
      </c>
      <c r="AP2208" s="30">
        <f t="shared" si="340"/>
        <v>14905</v>
      </c>
      <c r="AQ2208" s="30">
        <f t="shared" si="341"/>
        <v>6828</v>
      </c>
    </row>
    <row r="2209" spans="29:43" x14ac:dyDescent="0.15">
      <c r="AC2209" s="30">
        <v>41</v>
      </c>
      <c r="AD2209" s="30">
        <v>41</v>
      </c>
      <c r="AE2209" s="30">
        <v>1</v>
      </c>
      <c r="AF2209" s="30">
        <v>4</v>
      </c>
      <c r="AG2209" s="30">
        <f t="shared" si="333"/>
        <v>32670</v>
      </c>
      <c r="AH2209" s="30">
        <f t="shared" si="334"/>
        <v>10890</v>
      </c>
      <c r="AI2209" s="30">
        <f t="shared" si="335"/>
        <v>5445</v>
      </c>
      <c r="AK2209" s="30">
        <f t="shared" si="336"/>
        <v>134.95076317085179</v>
      </c>
      <c r="AL2209" s="30">
        <f t="shared" si="337"/>
        <v>3.4534883720930232</v>
      </c>
      <c r="AM2209" s="30">
        <f t="shared" si="338"/>
        <v>21</v>
      </c>
      <c r="AO2209" s="30">
        <f t="shared" si="339"/>
        <v>548170</v>
      </c>
      <c r="AP2209" s="30">
        <f t="shared" si="340"/>
        <v>14905</v>
      </c>
      <c r="AQ2209" s="30">
        <f t="shared" si="341"/>
        <v>6828</v>
      </c>
    </row>
    <row r="2210" spans="29:43" x14ac:dyDescent="0.15">
      <c r="AC2210" s="30">
        <v>41</v>
      </c>
      <c r="AD2210" s="30">
        <v>41</v>
      </c>
      <c r="AE2210" s="30">
        <v>1</v>
      </c>
      <c r="AF2210" s="30">
        <v>5</v>
      </c>
      <c r="AG2210" s="30">
        <f t="shared" si="333"/>
        <v>32700</v>
      </c>
      <c r="AH2210" s="30">
        <f t="shared" si="334"/>
        <v>10900</v>
      </c>
      <c r="AI2210" s="30">
        <f t="shared" si="335"/>
        <v>5450</v>
      </c>
      <c r="AK2210" s="30">
        <f t="shared" si="336"/>
        <v>134.61935166994107</v>
      </c>
      <c r="AL2210" s="30">
        <f t="shared" si="337"/>
        <v>3.4584875727128503</v>
      </c>
      <c r="AM2210" s="30">
        <f t="shared" si="338"/>
        <v>21</v>
      </c>
      <c r="AO2210" s="30">
        <f t="shared" si="339"/>
        <v>548170</v>
      </c>
      <c r="AP2210" s="30">
        <f t="shared" si="340"/>
        <v>14905</v>
      </c>
      <c r="AQ2210" s="30">
        <f t="shared" si="341"/>
        <v>6828</v>
      </c>
    </row>
    <row r="2211" spans="29:43" x14ac:dyDescent="0.15">
      <c r="AC2211" s="30">
        <v>41</v>
      </c>
      <c r="AD2211" s="30">
        <v>41</v>
      </c>
      <c r="AE2211" s="30">
        <v>1</v>
      </c>
      <c r="AF2211" s="30">
        <v>6</v>
      </c>
      <c r="AG2211" s="30">
        <f t="shared" si="333"/>
        <v>32730</v>
      </c>
      <c r="AH2211" s="30">
        <f t="shared" si="334"/>
        <v>10910</v>
      </c>
      <c r="AI2211" s="30">
        <f t="shared" si="335"/>
        <v>5455</v>
      </c>
      <c r="AK2211" s="30">
        <f t="shared" si="336"/>
        <v>134.28956393924545</v>
      </c>
      <c r="AL2211" s="30">
        <f t="shared" si="337"/>
        <v>3.4634920634920636</v>
      </c>
      <c r="AM2211" s="30">
        <f t="shared" si="338"/>
        <v>21</v>
      </c>
      <c r="AO2211" s="30">
        <f t="shared" si="339"/>
        <v>548170</v>
      </c>
      <c r="AP2211" s="30">
        <f t="shared" si="340"/>
        <v>14905</v>
      </c>
      <c r="AQ2211" s="30">
        <f t="shared" si="341"/>
        <v>6828</v>
      </c>
    </row>
    <row r="2212" spans="29:43" x14ac:dyDescent="0.15">
      <c r="AC2212" s="30">
        <v>41</v>
      </c>
      <c r="AD2212" s="30">
        <v>41</v>
      </c>
      <c r="AE2212" s="30">
        <v>1</v>
      </c>
      <c r="AF2212" s="30">
        <v>7</v>
      </c>
      <c r="AG2212" s="30">
        <f t="shared" si="333"/>
        <v>32760</v>
      </c>
      <c r="AH2212" s="30">
        <f t="shared" si="334"/>
        <v>10920</v>
      </c>
      <c r="AI2212" s="30">
        <f t="shared" si="335"/>
        <v>5460</v>
      </c>
      <c r="AK2212" s="30">
        <f t="shared" si="336"/>
        <v>133.96138807429131</v>
      </c>
      <c r="AL2212" s="30">
        <f t="shared" si="337"/>
        <v>3.4685018528321865</v>
      </c>
      <c r="AM2212" s="30">
        <f t="shared" si="338"/>
        <v>21</v>
      </c>
      <c r="AO2212" s="30">
        <f t="shared" si="339"/>
        <v>548170</v>
      </c>
      <c r="AP2212" s="30">
        <f t="shared" si="340"/>
        <v>14905</v>
      </c>
      <c r="AQ2212" s="30">
        <f t="shared" si="341"/>
        <v>6828</v>
      </c>
    </row>
    <row r="2213" spans="29:43" x14ac:dyDescent="0.15">
      <c r="AC2213" s="30">
        <v>41</v>
      </c>
      <c r="AD2213" s="30">
        <v>41</v>
      </c>
      <c r="AE2213" s="30">
        <v>1</v>
      </c>
      <c r="AF2213" s="30">
        <v>8</v>
      </c>
      <c r="AG2213" s="30">
        <f t="shared" si="333"/>
        <v>32790</v>
      </c>
      <c r="AH2213" s="30">
        <f t="shared" si="334"/>
        <v>10930</v>
      </c>
      <c r="AI2213" s="30">
        <f t="shared" si="335"/>
        <v>5465</v>
      </c>
      <c r="AK2213" s="30">
        <f t="shared" si="336"/>
        <v>133.63481228668942</v>
      </c>
      <c r="AL2213" s="30">
        <f t="shared" si="337"/>
        <v>3.4735169491525424</v>
      </c>
      <c r="AM2213" s="30">
        <f t="shared" si="338"/>
        <v>21</v>
      </c>
      <c r="AO2213" s="30">
        <f t="shared" si="339"/>
        <v>548170</v>
      </c>
      <c r="AP2213" s="30">
        <f t="shared" si="340"/>
        <v>14905</v>
      </c>
      <c r="AQ2213" s="30">
        <f t="shared" si="341"/>
        <v>6828</v>
      </c>
    </row>
    <row r="2214" spans="29:43" x14ac:dyDescent="0.15">
      <c r="AC2214" s="30">
        <v>41</v>
      </c>
      <c r="AD2214" s="30">
        <v>41</v>
      </c>
      <c r="AE2214" s="30">
        <v>1</v>
      </c>
      <c r="AF2214" s="30">
        <v>9</v>
      </c>
      <c r="AG2214" s="30">
        <f t="shared" si="333"/>
        <v>32820</v>
      </c>
      <c r="AH2214" s="30">
        <f t="shared" si="334"/>
        <v>10940</v>
      </c>
      <c r="AI2214" s="30">
        <f t="shared" si="335"/>
        <v>5470</v>
      </c>
      <c r="AK2214" s="30">
        <f t="shared" si="336"/>
        <v>133.30982490272373</v>
      </c>
      <c r="AL2214" s="30">
        <f t="shared" si="337"/>
        <v>3.4785373608903019</v>
      </c>
      <c r="AM2214" s="30">
        <f t="shared" si="338"/>
        <v>21</v>
      </c>
      <c r="AO2214" s="30">
        <f t="shared" si="339"/>
        <v>548170</v>
      </c>
      <c r="AP2214" s="30">
        <f t="shared" si="340"/>
        <v>14905</v>
      </c>
      <c r="AQ2214" s="30">
        <f t="shared" si="341"/>
        <v>6828</v>
      </c>
    </row>
    <row r="2215" spans="29:43" x14ac:dyDescent="0.15">
      <c r="AC2215" s="30">
        <v>41</v>
      </c>
      <c r="AD2215" s="30">
        <v>41</v>
      </c>
      <c r="AE2215" s="30">
        <v>1</v>
      </c>
      <c r="AF2215" s="30">
        <v>10</v>
      </c>
      <c r="AG2215" s="30">
        <f t="shared" si="333"/>
        <v>32850</v>
      </c>
      <c r="AH2215" s="30">
        <f t="shared" si="334"/>
        <v>10950</v>
      </c>
      <c r="AI2215" s="30">
        <f t="shared" si="335"/>
        <v>5475</v>
      </c>
      <c r="AK2215" s="30">
        <f t="shared" si="336"/>
        <v>132.98641436196021</v>
      </c>
      <c r="AL2215" s="30">
        <f t="shared" si="337"/>
        <v>3.4835630965005304</v>
      </c>
      <c r="AM2215" s="30">
        <f t="shared" si="338"/>
        <v>21</v>
      </c>
      <c r="AO2215" s="30">
        <f t="shared" si="339"/>
        <v>548170</v>
      </c>
      <c r="AP2215" s="30">
        <f t="shared" si="340"/>
        <v>14905</v>
      </c>
      <c r="AQ2215" s="30">
        <f t="shared" si="341"/>
        <v>6828</v>
      </c>
    </row>
    <row r="2216" spans="29:43" x14ac:dyDescent="0.15">
      <c r="AC2216" s="30">
        <v>41</v>
      </c>
      <c r="AD2216" s="30">
        <v>41</v>
      </c>
      <c r="AE2216" s="30">
        <v>2</v>
      </c>
      <c r="AF2216" s="30">
        <v>0</v>
      </c>
      <c r="AG2216" s="30">
        <f t="shared" si="333"/>
        <v>49650</v>
      </c>
      <c r="AH2216" s="30">
        <f t="shared" si="334"/>
        <v>16550</v>
      </c>
      <c r="AI2216" s="30">
        <f t="shared" si="335"/>
        <v>8275</v>
      </c>
      <c r="AK2216" s="30">
        <f t="shared" si="336"/>
        <v>56.38448878831516</v>
      </c>
      <c r="AL2216" s="30">
        <f t="shared" si="337"/>
        <v>7.4886877828054299</v>
      </c>
      <c r="AM2216" s="30">
        <f t="shared" si="338"/>
        <v>21</v>
      </c>
      <c r="AO2216" s="30">
        <f t="shared" si="339"/>
        <v>548170</v>
      </c>
      <c r="AP2216" s="30">
        <f t="shared" si="340"/>
        <v>14905</v>
      </c>
      <c r="AQ2216" s="30">
        <f t="shared" si="341"/>
        <v>6828</v>
      </c>
    </row>
    <row r="2217" spans="29:43" x14ac:dyDescent="0.15">
      <c r="AC2217" s="30">
        <v>41</v>
      </c>
      <c r="AD2217" s="30">
        <v>41</v>
      </c>
      <c r="AE2217" s="30">
        <v>2</v>
      </c>
      <c r="AF2217" s="30">
        <v>1</v>
      </c>
      <c r="AG2217" s="30">
        <f t="shared" si="333"/>
        <v>49710</v>
      </c>
      <c r="AH2217" s="30">
        <f t="shared" si="334"/>
        <v>16570</v>
      </c>
      <c r="AI2217" s="30">
        <f t="shared" si="335"/>
        <v>8285</v>
      </c>
      <c r="AK2217" s="30">
        <f t="shared" si="336"/>
        <v>56.268733319646891</v>
      </c>
      <c r="AL2217" s="30">
        <f t="shared" si="337"/>
        <v>7.5090634441087616</v>
      </c>
      <c r="AM2217" s="30">
        <f t="shared" si="338"/>
        <v>21</v>
      </c>
      <c r="AO2217" s="30">
        <f t="shared" si="339"/>
        <v>548170</v>
      </c>
      <c r="AP2217" s="30">
        <f t="shared" si="340"/>
        <v>14905</v>
      </c>
      <c r="AQ2217" s="30">
        <f t="shared" si="341"/>
        <v>6828</v>
      </c>
    </row>
    <row r="2218" spans="29:43" x14ac:dyDescent="0.15">
      <c r="AC2218" s="30">
        <v>41</v>
      </c>
      <c r="AD2218" s="30">
        <v>41</v>
      </c>
      <c r="AE2218" s="30">
        <v>2</v>
      </c>
      <c r="AF2218" s="30">
        <v>2</v>
      </c>
      <c r="AG2218" s="30">
        <f t="shared" si="333"/>
        <v>49770</v>
      </c>
      <c r="AH2218" s="30">
        <f t="shared" si="334"/>
        <v>16590</v>
      </c>
      <c r="AI2218" s="30">
        <f t="shared" si="335"/>
        <v>8295</v>
      </c>
      <c r="AK2218" s="30">
        <f t="shared" si="336"/>
        <v>56.153452161442324</v>
      </c>
      <c r="AL2218" s="30">
        <f t="shared" si="337"/>
        <v>7.5295007564296519</v>
      </c>
      <c r="AM2218" s="30">
        <f t="shared" si="338"/>
        <v>21</v>
      </c>
      <c r="AO2218" s="30">
        <f t="shared" si="339"/>
        <v>548170</v>
      </c>
      <c r="AP2218" s="30">
        <f t="shared" si="340"/>
        <v>14905</v>
      </c>
      <c r="AQ2218" s="30">
        <f t="shared" si="341"/>
        <v>6828</v>
      </c>
    </row>
    <row r="2219" spans="29:43" x14ac:dyDescent="0.15">
      <c r="AC2219" s="30">
        <v>41</v>
      </c>
      <c r="AD2219" s="30">
        <v>41</v>
      </c>
      <c r="AE2219" s="30">
        <v>2</v>
      </c>
      <c r="AF2219" s="30">
        <v>3</v>
      </c>
      <c r="AG2219" s="30">
        <f t="shared" si="333"/>
        <v>49830</v>
      </c>
      <c r="AH2219" s="30">
        <f t="shared" si="334"/>
        <v>16610</v>
      </c>
      <c r="AI2219" s="30">
        <f t="shared" si="335"/>
        <v>8305</v>
      </c>
      <c r="AK2219" s="30">
        <f t="shared" si="336"/>
        <v>56.038642404416272</v>
      </c>
      <c r="AL2219" s="30">
        <f t="shared" si="337"/>
        <v>7.55</v>
      </c>
      <c r="AM2219" s="30">
        <f t="shared" si="338"/>
        <v>21</v>
      </c>
      <c r="AO2219" s="30">
        <f t="shared" si="339"/>
        <v>548170</v>
      </c>
      <c r="AP2219" s="30">
        <f t="shared" si="340"/>
        <v>14905</v>
      </c>
      <c r="AQ2219" s="30">
        <f t="shared" si="341"/>
        <v>6828</v>
      </c>
    </row>
    <row r="2220" spans="29:43" x14ac:dyDescent="0.15">
      <c r="AC2220" s="30">
        <v>41</v>
      </c>
      <c r="AD2220" s="30">
        <v>41</v>
      </c>
      <c r="AE2220" s="30">
        <v>2</v>
      </c>
      <c r="AF2220" s="30">
        <v>4</v>
      </c>
      <c r="AG2220" s="30">
        <f t="shared" si="333"/>
        <v>49890</v>
      </c>
      <c r="AH2220" s="30">
        <f t="shared" si="334"/>
        <v>16630</v>
      </c>
      <c r="AI2220" s="30">
        <f t="shared" si="335"/>
        <v>8315</v>
      </c>
      <c r="AK2220" s="30">
        <f t="shared" si="336"/>
        <v>55.924301163027955</v>
      </c>
      <c r="AL2220" s="30">
        <f t="shared" si="337"/>
        <v>7.5705614567526558</v>
      </c>
      <c r="AM2220" s="30">
        <f t="shared" si="338"/>
        <v>21</v>
      </c>
      <c r="AO2220" s="30">
        <f t="shared" si="339"/>
        <v>548170</v>
      </c>
      <c r="AP2220" s="30">
        <f t="shared" si="340"/>
        <v>14905</v>
      </c>
      <c r="AQ2220" s="30">
        <f t="shared" si="341"/>
        <v>6828</v>
      </c>
    </row>
    <row r="2221" spans="29:43" x14ac:dyDescent="0.15">
      <c r="AC2221" s="30">
        <v>41</v>
      </c>
      <c r="AD2221" s="30">
        <v>41</v>
      </c>
      <c r="AE2221" s="30">
        <v>2</v>
      </c>
      <c r="AF2221" s="30">
        <v>5</v>
      </c>
      <c r="AG2221" s="30">
        <f t="shared" si="333"/>
        <v>49950</v>
      </c>
      <c r="AH2221" s="30">
        <f t="shared" si="334"/>
        <v>16650</v>
      </c>
      <c r="AI2221" s="30">
        <f t="shared" si="335"/>
        <v>8325</v>
      </c>
      <c r="AK2221" s="30">
        <f t="shared" si="336"/>
        <v>55.810425575239258</v>
      </c>
      <c r="AL2221" s="30">
        <f t="shared" si="337"/>
        <v>7.5911854103343464</v>
      </c>
      <c r="AM2221" s="30">
        <f t="shared" si="338"/>
        <v>21</v>
      </c>
      <c r="AO2221" s="30">
        <f t="shared" si="339"/>
        <v>548170</v>
      </c>
      <c r="AP2221" s="30">
        <f t="shared" si="340"/>
        <v>14905</v>
      </c>
      <c r="AQ2221" s="30">
        <f t="shared" si="341"/>
        <v>6828</v>
      </c>
    </row>
    <row r="2222" spans="29:43" x14ac:dyDescent="0.15">
      <c r="AC2222" s="30">
        <v>41</v>
      </c>
      <c r="AD2222" s="30">
        <v>41</v>
      </c>
      <c r="AE2222" s="30">
        <v>2</v>
      </c>
      <c r="AF2222" s="30">
        <v>6</v>
      </c>
      <c r="AG2222" s="30">
        <f t="shared" si="333"/>
        <v>50010</v>
      </c>
      <c r="AH2222" s="30">
        <f t="shared" si="334"/>
        <v>16670</v>
      </c>
      <c r="AI2222" s="30">
        <f t="shared" si="335"/>
        <v>8335</v>
      </c>
      <c r="AK2222" s="30">
        <f t="shared" si="336"/>
        <v>55.697012802275957</v>
      </c>
      <c r="AL2222" s="30">
        <f t="shared" si="337"/>
        <v>7.6118721461187215</v>
      </c>
      <c r="AM2222" s="30">
        <f t="shared" si="338"/>
        <v>21</v>
      </c>
      <c r="AO2222" s="30">
        <f t="shared" si="339"/>
        <v>548170</v>
      </c>
      <c r="AP2222" s="30">
        <f t="shared" si="340"/>
        <v>14905</v>
      </c>
      <c r="AQ2222" s="30">
        <f t="shared" si="341"/>
        <v>6828</v>
      </c>
    </row>
    <row r="2223" spans="29:43" x14ac:dyDescent="0.15">
      <c r="AC2223" s="30">
        <v>41</v>
      </c>
      <c r="AD2223" s="30">
        <v>41</v>
      </c>
      <c r="AE2223" s="30">
        <v>2</v>
      </c>
      <c r="AF2223" s="30">
        <v>7</v>
      </c>
      <c r="AG2223" s="30">
        <f t="shared" si="333"/>
        <v>50070</v>
      </c>
      <c r="AH2223" s="30">
        <f t="shared" si="334"/>
        <v>16690</v>
      </c>
      <c r="AI2223" s="30">
        <f t="shared" si="335"/>
        <v>8345</v>
      </c>
      <c r="AK2223" s="30">
        <f t="shared" si="336"/>
        <v>55.584060028391804</v>
      </c>
      <c r="AL2223" s="30">
        <f t="shared" si="337"/>
        <v>7.6326219512195124</v>
      </c>
      <c r="AM2223" s="30">
        <f t="shared" si="338"/>
        <v>21</v>
      </c>
      <c r="AO2223" s="30">
        <f t="shared" si="339"/>
        <v>548170</v>
      </c>
      <c r="AP2223" s="30">
        <f t="shared" si="340"/>
        <v>14905</v>
      </c>
      <c r="AQ2223" s="30">
        <f t="shared" si="341"/>
        <v>6828</v>
      </c>
    </row>
    <row r="2224" spans="29:43" x14ac:dyDescent="0.15">
      <c r="AC2224" s="30">
        <v>41</v>
      </c>
      <c r="AD2224" s="30">
        <v>41</v>
      </c>
      <c r="AE2224" s="30">
        <v>2</v>
      </c>
      <c r="AF2224" s="30">
        <v>8</v>
      </c>
      <c r="AG2224" s="30">
        <f t="shared" si="333"/>
        <v>50130</v>
      </c>
      <c r="AH2224" s="30">
        <f t="shared" si="334"/>
        <v>16710</v>
      </c>
      <c r="AI2224" s="30">
        <f t="shared" si="335"/>
        <v>8355</v>
      </c>
      <c r="AK2224" s="30">
        <f t="shared" si="336"/>
        <v>55.471564460635499</v>
      </c>
      <c r="AL2224" s="30">
        <f t="shared" si="337"/>
        <v>7.6534351145038171</v>
      </c>
      <c r="AM2224" s="30">
        <f t="shared" si="338"/>
        <v>21</v>
      </c>
      <c r="AO2224" s="30">
        <f t="shared" si="339"/>
        <v>548170</v>
      </c>
      <c r="AP2224" s="30">
        <f t="shared" si="340"/>
        <v>14905</v>
      </c>
      <c r="AQ2224" s="30">
        <f t="shared" si="341"/>
        <v>6828</v>
      </c>
    </row>
    <row r="2225" spans="29:43" x14ac:dyDescent="0.15">
      <c r="AC2225" s="30">
        <v>41</v>
      </c>
      <c r="AD2225" s="30">
        <v>41</v>
      </c>
      <c r="AE2225" s="30">
        <v>2</v>
      </c>
      <c r="AF2225" s="30">
        <v>9</v>
      </c>
      <c r="AG2225" s="30">
        <f t="shared" si="333"/>
        <v>50190</v>
      </c>
      <c r="AH2225" s="30">
        <f t="shared" si="334"/>
        <v>16730</v>
      </c>
      <c r="AI2225" s="30">
        <f t="shared" si="335"/>
        <v>8365</v>
      </c>
      <c r="AK2225" s="30">
        <f t="shared" si="336"/>
        <v>55.359523328620483</v>
      </c>
      <c r="AL2225" s="30">
        <f t="shared" si="337"/>
        <v>7.6743119266055047</v>
      </c>
      <c r="AM2225" s="30">
        <f t="shared" si="338"/>
        <v>21</v>
      </c>
      <c r="AO2225" s="30">
        <f t="shared" si="339"/>
        <v>548170</v>
      </c>
      <c r="AP2225" s="30">
        <f t="shared" si="340"/>
        <v>14905</v>
      </c>
      <c r="AQ2225" s="30">
        <f t="shared" si="341"/>
        <v>6828</v>
      </c>
    </row>
    <row r="2226" spans="29:43" x14ac:dyDescent="0.15">
      <c r="AC2226" s="30">
        <v>41</v>
      </c>
      <c r="AD2226" s="30">
        <v>41</v>
      </c>
      <c r="AE2226" s="30">
        <v>2</v>
      </c>
      <c r="AF2226" s="30">
        <v>10</v>
      </c>
      <c r="AG2226" s="30">
        <f t="shared" si="333"/>
        <v>50250</v>
      </c>
      <c r="AH2226" s="30">
        <f t="shared" si="334"/>
        <v>16750</v>
      </c>
      <c r="AI2226" s="30">
        <f t="shared" si="335"/>
        <v>8375</v>
      </c>
      <c r="AK2226" s="30">
        <f t="shared" si="336"/>
        <v>55.247933884297524</v>
      </c>
      <c r="AL2226" s="30">
        <f t="shared" si="337"/>
        <v>7.6952526799387444</v>
      </c>
      <c r="AM2226" s="30">
        <f t="shared" si="338"/>
        <v>21</v>
      </c>
      <c r="AO2226" s="30">
        <f t="shared" si="339"/>
        <v>548170</v>
      </c>
      <c r="AP2226" s="30">
        <f t="shared" si="340"/>
        <v>14905</v>
      </c>
      <c r="AQ2226" s="30">
        <f t="shared" si="341"/>
        <v>6828</v>
      </c>
    </row>
    <row r="2227" spans="29:43" x14ac:dyDescent="0.15">
      <c r="AC2227" s="30">
        <v>41</v>
      </c>
      <c r="AD2227" s="30">
        <v>41</v>
      </c>
      <c r="AE2227" s="30">
        <v>3</v>
      </c>
      <c r="AF2227" s="30">
        <v>0</v>
      </c>
      <c r="AG2227" s="30">
        <f t="shared" si="333"/>
        <v>66750</v>
      </c>
      <c r="AH2227" s="30">
        <f t="shared" si="334"/>
        <v>22250</v>
      </c>
      <c r="AI2227" s="30">
        <f t="shared" si="335"/>
        <v>11125</v>
      </c>
      <c r="AK2227" s="30">
        <f t="shared" si="336"/>
        <v>35.544676436259891</v>
      </c>
      <c r="AL2227" s="30">
        <f t="shared" si="337"/>
        <v>17.658730158730158</v>
      </c>
      <c r="AM2227" s="30">
        <f t="shared" si="338"/>
        <v>21</v>
      </c>
      <c r="AO2227" s="30">
        <f t="shared" si="339"/>
        <v>548170</v>
      </c>
      <c r="AP2227" s="30">
        <f t="shared" si="340"/>
        <v>14905</v>
      </c>
      <c r="AQ2227" s="30">
        <f t="shared" si="341"/>
        <v>6828</v>
      </c>
    </row>
    <row r="2228" spans="29:43" x14ac:dyDescent="0.15">
      <c r="AC2228" s="30">
        <v>41</v>
      </c>
      <c r="AD2228" s="30">
        <v>41</v>
      </c>
      <c r="AE2228" s="30">
        <v>3</v>
      </c>
      <c r="AF2228" s="30">
        <v>1</v>
      </c>
      <c r="AG2228" s="30">
        <f t="shared" si="333"/>
        <v>66840</v>
      </c>
      <c r="AH2228" s="30">
        <f t="shared" si="334"/>
        <v>22280</v>
      </c>
      <c r="AI2228" s="30">
        <f t="shared" si="335"/>
        <v>11140</v>
      </c>
      <c r="AK2228" s="30">
        <f t="shared" si="336"/>
        <v>35.475666580377947</v>
      </c>
      <c r="AL2228" s="30">
        <f t="shared" si="337"/>
        <v>17.752988047808763</v>
      </c>
      <c r="AM2228" s="30">
        <f t="shared" si="338"/>
        <v>21</v>
      </c>
      <c r="AO2228" s="30">
        <f t="shared" si="339"/>
        <v>548170</v>
      </c>
      <c r="AP2228" s="30">
        <f t="shared" si="340"/>
        <v>14905</v>
      </c>
      <c r="AQ2228" s="30">
        <f t="shared" si="341"/>
        <v>6828</v>
      </c>
    </row>
    <row r="2229" spans="29:43" x14ac:dyDescent="0.15">
      <c r="AC2229" s="30">
        <v>41</v>
      </c>
      <c r="AD2229" s="30">
        <v>41</v>
      </c>
      <c r="AE2229" s="30">
        <v>3</v>
      </c>
      <c r="AF2229" s="30">
        <v>2</v>
      </c>
      <c r="AG2229" s="30">
        <f t="shared" si="333"/>
        <v>66930</v>
      </c>
      <c r="AH2229" s="30">
        <f t="shared" si="334"/>
        <v>22310</v>
      </c>
      <c r="AI2229" s="30">
        <f t="shared" si="335"/>
        <v>11155</v>
      </c>
      <c r="AK2229" s="30">
        <f t="shared" si="336"/>
        <v>35.406924170003876</v>
      </c>
      <c r="AL2229" s="30">
        <f t="shared" si="337"/>
        <v>17.847999999999999</v>
      </c>
      <c r="AM2229" s="30">
        <f t="shared" si="338"/>
        <v>21</v>
      </c>
      <c r="AO2229" s="30">
        <f t="shared" si="339"/>
        <v>548170</v>
      </c>
      <c r="AP2229" s="30">
        <f t="shared" si="340"/>
        <v>14905</v>
      </c>
      <c r="AQ2229" s="30">
        <f t="shared" si="341"/>
        <v>6828</v>
      </c>
    </row>
    <row r="2230" spans="29:43" x14ac:dyDescent="0.15">
      <c r="AC2230" s="30">
        <v>41</v>
      </c>
      <c r="AD2230" s="30">
        <v>41</v>
      </c>
      <c r="AE2230" s="30">
        <v>3</v>
      </c>
      <c r="AF2230" s="30">
        <v>3</v>
      </c>
      <c r="AG2230" s="30">
        <f t="shared" si="333"/>
        <v>67020</v>
      </c>
      <c r="AH2230" s="30">
        <f t="shared" si="334"/>
        <v>22340</v>
      </c>
      <c r="AI2230" s="30">
        <f t="shared" si="335"/>
        <v>11170</v>
      </c>
      <c r="AK2230" s="30">
        <f t="shared" si="336"/>
        <v>35.338447653429604</v>
      </c>
      <c r="AL2230" s="30">
        <f t="shared" si="337"/>
        <v>17.943775100401606</v>
      </c>
      <c r="AM2230" s="30">
        <f t="shared" si="338"/>
        <v>21</v>
      </c>
      <c r="AO2230" s="30">
        <f t="shared" si="339"/>
        <v>548170</v>
      </c>
      <c r="AP2230" s="30">
        <f t="shared" si="340"/>
        <v>14905</v>
      </c>
      <c r="AQ2230" s="30">
        <f t="shared" si="341"/>
        <v>6828</v>
      </c>
    </row>
    <row r="2231" spans="29:43" x14ac:dyDescent="0.15">
      <c r="AC2231" s="30">
        <v>41</v>
      </c>
      <c r="AD2231" s="30">
        <v>41</v>
      </c>
      <c r="AE2231" s="30">
        <v>3</v>
      </c>
      <c r="AF2231" s="30">
        <v>4</v>
      </c>
      <c r="AG2231" s="30">
        <f t="shared" si="333"/>
        <v>67110</v>
      </c>
      <c r="AH2231" s="30">
        <f t="shared" si="334"/>
        <v>22370</v>
      </c>
      <c r="AI2231" s="30">
        <f t="shared" si="335"/>
        <v>11185</v>
      </c>
      <c r="AK2231" s="30">
        <f t="shared" si="336"/>
        <v>35.27023549092781</v>
      </c>
      <c r="AL2231" s="30">
        <f t="shared" si="337"/>
        <v>18.04032258064516</v>
      </c>
      <c r="AM2231" s="30">
        <f t="shared" si="338"/>
        <v>21</v>
      </c>
      <c r="AO2231" s="30">
        <f t="shared" si="339"/>
        <v>548170</v>
      </c>
      <c r="AP2231" s="30">
        <f t="shared" si="340"/>
        <v>14905</v>
      </c>
      <c r="AQ2231" s="30">
        <f t="shared" si="341"/>
        <v>6828</v>
      </c>
    </row>
    <row r="2232" spans="29:43" x14ac:dyDescent="0.15">
      <c r="AC2232" s="30">
        <v>41</v>
      </c>
      <c r="AD2232" s="30">
        <v>41</v>
      </c>
      <c r="AE2232" s="30">
        <v>3</v>
      </c>
      <c r="AF2232" s="30">
        <v>5</v>
      </c>
      <c r="AG2232" s="30">
        <f t="shared" si="333"/>
        <v>67200</v>
      </c>
      <c r="AH2232" s="30">
        <f t="shared" si="334"/>
        <v>22400</v>
      </c>
      <c r="AI2232" s="30">
        <f t="shared" si="335"/>
        <v>11200</v>
      </c>
      <c r="AK2232" s="30">
        <f t="shared" si="336"/>
        <v>35.202286154636525</v>
      </c>
      <c r="AL2232" s="30">
        <f t="shared" si="337"/>
        <v>18.137651821862349</v>
      </c>
      <c r="AM2232" s="30">
        <f t="shared" si="338"/>
        <v>21</v>
      </c>
      <c r="AO2232" s="30">
        <f t="shared" si="339"/>
        <v>548170</v>
      </c>
      <c r="AP2232" s="30">
        <f t="shared" si="340"/>
        <v>14905</v>
      </c>
      <c r="AQ2232" s="30">
        <f t="shared" si="341"/>
        <v>6828</v>
      </c>
    </row>
    <row r="2233" spans="29:43" x14ac:dyDescent="0.15">
      <c r="AC2233" s="30">
        <v>41</v>
      </c>
      <c r="AD2233" s="30">
        <v>41</v>
      </c>
      <c r="AE2233" s="30">
        <v>3</v>
      </c>
      <c r="AF2233" s="30">
        <v>6</v>
      </c>
      <c r="AG2233" s="30">
        <f t="shared" si="333"/>
        <v>67290</v>
      </c>
      <c r="AH2233" s="30">
        <f t="shared" si="334"/>
        <v>22430</v>
      </c>
      <c r="AI2233" s="30">
        <f t="shared" si="335"/>
        <v>11215</v>
      </c>
      <c r="AK2233" s="30">
        <f t="shared" si="336"/>
        <v>35.13459812844507</v>
      </c>
      <c r="AL2233" s="30">
        <f t="shared" si="337"/>
        <v>18.235772357723576</v>
      </c>
      <c r="AM2233" s="30">
        <f t="shared" si="338"/>
        <v>21</v>
      </c>
      <c r="AO2233" s="30">
        <f t="shared" si="339"/>
        <v>548170</v>
      </c>
      <c r="AP2233" s="30">
        <f t="shared" si="340"/>
        <v>14905</v>
      </c>
      <c r="AQ2233" s="30">
        <f t="shared" si="341"/>
        <v>6828</v>
      </c>
    </row>
    <row r="2234" spans="29:43" x14ac:dyDescent="0.15">
      <c r="AC2234" s="30">
        <v>41</v>
      </c>
      <c r="AD2234" s="30">
        <v>41</v>
      </c>
      <c r="AE2234" s="30">
        <v>3</v>
      </c>
      <c r="AF2234" s="30">
        <v>7</v>
      </c>
      <c r="AG2234" s="30">
        <f t="shared" si="333"/>
        <v>67380</v>
      </c>
      <c r="AH2234" s="30">
        <f t="shared" si="334"/>
        <v>22460</v>
      </c>
      <c r="AI2234" s="30">
        <f t="shared" si="335"/>
        <v>11230</v>
      </c>
      <c r="AK2234" s="30">
        <f t="shared" si="336"/>
        <v>35.067169907881272</v>
      </c>
      <c r="AL2234" s="30">
        <f t="shared" si="337"/>
        <v>18.334693877551022</v>
      </c>
      <c r="AM2234" s="30">
        <f t="shared" si="338"/>
        <v>21</v>
      </c>
      <c r="AO2234" s="30">
        <f t="shared" si="339"/>
        <v>548170</v>
      </c>
      <c r="AP2234" s="30">
        <f t="shared" si="340"/>
        <v>14905</v>
      </c>
      <c r="AQ2234" s="30">
        <f t="shared" si="341"/>
        <v>6828</v>
      </c>
    </row>
    <row r="2235" spans="29:43" x14ac:dyDescent="0.15">
      <c r="AC2235" s="30">
        <v>41</v>
      </c>
      <c r="AD2235" s="30">
        <v>41</v>
      </c>
      <c r="AE2235" s="30">
        <v>3</v>
      </c>
      <c r="AF2235" s="30">
        <v>8</v>
      </c>
      <c r="AG2235" s="30">
        <f t="shared" si="333"/>
        <v>67470</v>
      </c>
      <c r="AH2235" s="30">
        <f t="shared" si="334"/>
        <v>22490</v>
      </c>
      <c r="AI2235" s="30">
        <f t="shared" si="335"/>
        <v>11245</v>
      </c>
      <c r="AK2235" s="30">
        <f t="shared" si="336"/>
        <v>35</v>
      </c>
      <c r="AL2235" s="30">
        <f t="shared" si="337"/>
        <v>18.434426229508198</v>
      </c>
      <c r="AM2235" s="30">
        <f t="shared" si="338"/>
        <v>21</v>
      </c>
      <c r="AO2235" s="30">
        <f t="shared" si="339"/>
        <v>548170</v>
      </c>
      <c r="AP2235" s="30">
        <f t="shared" si="340"/>
        <v>14905</v>
      </c>
      <c r="AQ2235" s="30">
        <f t="shared" si="341"/>
        <v>6828</v>
      </c>
    </row>
    <row r="2236" spans="29:43" x14ac:dyDescent="0.15">
      <c r="AC2236" s="30">
        <v>41</v>
      </c>
      <c r="AD2236" s="30">
        <v>41</v>
      </c>
      <c r="AE2236" s="30">
        <v>3</v>
      </c>
      <c r="AF2236" s="30">
        <v>9</v>
      </c>
      <c r="AG2236" s="30">
        <f t="shared" si="333"/>
        <v>67560</v>
      </c>
      <c r="AH2236" s="30">
        <f t="shared" si="334"/>
        <v>22520</v>
      </c>
      <c r="AI2236" s="30">
        <f t="shared" si="335"/>
        <v>11260</v>
      </c>
      <c r="AK2236" s="30">
        <f t="shared" si="336"/>
        <v>34.933086923273002</v>
      </c>
      <c r="AL2236" s="30">
        <f t="shared" si="337"/>
        <v>18.534979423868311</v>
      </c>
      <c r="AM2236" s="30">
        <f t="shared" si="338"/>
        <v>21</v>
      </c>
      <c r="AO2236" s="30">
        <f t="shared" si="339"/>
        <v>548170</v>
      </c>
      <c r="AP2236" s="30">
        <f t="shared" si="340"/>
        <v>14905</v>
      </c>
      <c r="AQ2236" s="30">
        <f t="shared" si="341"/>
        <v>6828</v>
      </c>
    </row>
    <row r="2237" spans="29:43" x14ac:dyDescent="0.15">
      <c r="AC2237" s="30">
        <v>41</v>
      </c>
      <c r="AD2237" s="30">
        <v>41</v>
      </c>
      <c r="AE2237" s="30">
        <v>3</v>
      </c>
      <c r="AF2237" s="30">
        <v>10</v>
      </c>
      <c r="AG2237" s="30">
        <f t="shared" si="333"/>
        <v>67650</v>
      </c>
      <c r="AH2237" s="30">
        <f t="shared" si="334"/>
        <v>22550</v>
      </c>
      <c r="AI2237" s="30">
        <f t="shared" si="335"/>
        <v>11275</v>
      </c>
      <c r="AK2237" s="30">
        <f t="shared" si="336"/>
        <v>34.866429207479968</v>
      </c>
      <c r="AL2237" s="30">
        <f t="shared" si="337"/>
        <v>18.636363636363637</v>
      </c>
      <c r="AM2237" s="30">
        <f t="shared" si="338"/>
        <v>21</v>
      </c>
      <c r="AO2237" s="30">
        <f t="shared" si="339"/>
        <v>548170</v>
      </c>
      <c r="AP2237" s="30">
        <f t="shared" si="340"/>
        <v>14905</v>
      </c>
      <c r="AQ2237" s="30">
        <f t="shared" si="341"/>
        <v>6828</v>
      </c>
    </row>
    <row r="2238" spans="29:43" x14ac:dyDescent="0.15">
      <c r="AC2238" s="30">
        <v>41</v>
      </c>
      <c r="AD2238" s="30">
        <v>41</v>
      </c>
      <c r="AE2238" s="30">
        <v>4</v>
      </c>
      <c r="AF2238" s="30">
        <v>0</v>
      </c>
      <c r="AG2238" s="30">
        <f t="shared" si="333"/>
        <v>83850</v>
      </c>
      <c r="AH2238" s="30">
        <f t="shared" si="334"/>
        <v>27950</v>
      </c>
      <c r="AI2238" s="30">
        <f t="shared" si="335"/>
        <v>13975</v>
      </c>
      <c r="AK2238" s="30">
        <f t="shared" si="336"/>
        <v>25.952561310481961</v>
      </c>
      <c r="AL2238" s="30">
        <f t="shared" si="337"/>
        <v>90.161290322580641</v>
      </c>
      <c r="AM2238" s="30">
        <f t="shared" si="338"/>
        <v>21</v>
      </c>
      <c r="AO2238" s="30">
        <f t="shared" si="339"/>
        <v>548170</v>
      </c>
      <c r="AP2238" s="30">
        <f t="shared" si="340"/>
        <v>14905</v>
      </c>
      <c r="AQ2238" s="30">
        <f t="shared" si="341"/>
        <v>6828</v>
      </c>
    </row>
    <row r="2239" spans="29:43" x14ac:dyDescent="0.15">
      <c r="AC2239" s="30">
        <v>41</v>
      </c>
      <c r="AD2239" s="30">
        <v>41</v>
      </c>
      <c r="AE2239" s="30">
        <v>4</v>
      </c>
      <c r="AF2239" s="30">
        <v>1</v>
      </c>
      <c r="AG2239" s="30">
        <f t="shared" si="333"/>
        <v>83970</v>
      </c>
      <c r="AH2239" s="30">
        <f t="shared" si="334"/>
        <v>27990</v>
      </c>
      <c r="AI2239" s="30">
        <f t="shared" si="335"/>
        <v>13995</v>
      </c>
      <c r="AK2239" s="30">
        <f t="shared" si="336"/>
        <v>25.903506284850202</v>
      </c>
      <c r="AL2239" s="30">
        <f t="shared" si="337"/>
        <v>92.27472527472527</v>
      </c>
      <c r="AM2239" s="30">
        <f t="shared" si="338"/>
        <v>21</v>
      </c>
      <c r="AO2239" s="30">
        <f t="shared" si="339"/>
        <v>548170</v>
      </c>
      <c r="AP2239" s="30">
        <f t="shared" si="340"/>
        <v>14905</v>
      </c>
      <c r="AQ2239" s="30">
        <f t="shared" si="341"/>
        <v>6828</v>
      </c>
    </row>
    <row r="2240" spans="29:43" x14ac:dyDescent="0.15">
      <c r="AC2240" s="30">
        <v>41</v>
      </c>
      <c r="AD2240" s="30">
        <v>41</v>
      </c>
      <c r="AE2240" s="30">
        <v>4</v>
      </c>
      <c r="AF2240" s="30">
        <v>2</v>
      </c>
      <c r="AG2240" s="30">
        <f t="shared" si="333"/>
        <v>84090</v>
      </c>
      <c r="AH2240" s="30">
        <f t="shared" si="334"/>
        <v>28030</v>
      </c>
      <c r="AI2240" s="30">
        <f t="shared" si="335"/>
        <v>14015</v>
      </c>
      <c r="AK2240" s="30">
        <f t="shared" si="336"/>
        <v>25.854636355060844</v>
      </c>
      <c r="AL2240" s="30">
        <f t="shared" si="337"/>
        <v>94.483146067415731</v>
      </c>
      <c r="AM2240" s="30">
        <f t="shared" si="338"/>
        <v>21</v>
      </c>
      <c r="AO2240" s="30">
        <f t="shared" si="339"/>
        <v>548170</v>
      </c>
      <c r="AP2240" s="30">
        <f t="shared" si="340"/>
        <v>14905</v>
      </c>
      <c r="AQ2240" s="30">
        <f t="shared" si="341"/>
        <v>6828</v>
      </c>
    </row>
    <row r="2241" spans="29:43" x14ac:dyDescent="0.15">
      <c r="AC2241" s="30">
        <v>41</v>
      </c>
      <c r="AD2241" s="30">
        <v>41</v>
      </c>
      <c r="AE2241" s="30">
        <v>4</v>
      </c>
      <c r="AF2241" s="30">
        <v>3</v>
      </c>
      <c r="AG2241" s="30">
        <f t="shared" si="333"/>
        <v>84210</v>
      </c>
      <c r="AH2241" s="30">
        <f t="shared" si="334"/>
        <v>28070</v>
      </c>
      <c r="AI2241" s="30">
        <f t="shared" si="335"/>
        <v>14035</v>
      </c>
      <c r="AK2241" s="30">
        <f t="shared" si="336"/>
        <v>25.805950475473118</v>
      </c>
      <c r="AL2241" s="30">
        <f t="shared" si="337"/>
        <v>96.793103448275858</v>
      </c>
      <c r="AM2241" s="30">
        <f t="shared" si="338"/>
        <v>21</v>
      </c>
      <c r="AO2241" s="30">
        <f t="shared" si="339"/>
        <v>548170</v>
      </c>
      <c r="AP2241" s="30">
        <f t="shared" si="340"/>
        <v>14905</v>
      </c>
      <c r="AQ2241" s="30">
        <f t="shared" si="341"/>
        <v>6828</v>
      </c>
    </row>
    <row r="2242" spans="29:43" x14ac:dyDescent="0.15">
      <c r="AC2242" s="30">
        <v>41</v>
      </c>
      <c r="AD2242" s="30">
        <v>41</v>
      </c>
      <c r="AE2242" s="30">
        <v>4</v>
      </c>
      <c r="AF2242" s="30">
        <v>4</v>
      </c>
      <c r="AG2242" s="30">
        <f t="shared" si="333"/>
        <v>84330</v>
      </c>
      <c r="AH2242" s="30">
        <f t="shared" si="334"/>
        <v>28110</v>
      </c>
      <c r="AI2242" s="30">
        <f t="shared" si="335"/>
        <v>14055</v>
      </c>
      <c r="AK2242" s="30">
        <f t="shared" si="336"/>
        <v>25.757447608307491</v>
      </c>
      <c r="AL2242" s="30">
        <f t="shared" si="337"/>
        <v>99.211764705882359</v>
      </c>
      <c r="AM2242" s="30">
        <f t="shared" si="338"/>
        <v>21</v>
      </c>
      <c r="AO2242" s="30">
        <f t="shared" si="339"/>
        <v>548170</v>
      </c>
      <c r="AP2242" s="30">
        <f t="shared" si="340"/>
        <v>14905</v>
      </c>
      <c r="AQ2242" s="30">
        <f t="shared" si="341"/>
        <v>6828</v>
      </c>
    </row>
    <row r="2243" spans="29:43" x14ac:dyDescent="0.15">
      <c r="AC2243" s="30">
        <v>41</v>
      </c>
      <c r="AD2243" s="30">
        <v>41</v>
      </c>
      <c r="AE2243" s="30">
        <v>4</v>
      </c>
      <c r="AF2243" s="30">
        <v>5</v>
      </c>
      <c r="AG2243" s="30">
        <f t="shared" si="333"/>
        <v>84450</v>
      </c>
      <c r="AH2243" s="30">
        <f t="shared" si="334"/>
        <v>28150</v>
      </c>
      <c r="AI2243" s="30">
        <f t="shared" si="335"/>
        <v>14075</v>
      </c>
      <c r="AK2243" s="30">
        <f t="shared" si="336"/>
        <v>25.709126723571899</v>
      </c>
      <c r="AL2243" s="30">
        <f t="shared" si="337"/>
        <v>101.74698795180723</v>
      </c>
      <c r="AM2243" s="30">
        <f t="shared" si="338"/>
        <v>21</v>
      </c>
      <c r="AO2243" s="30">
        <f t="shared" si="339"/>
        <v>548170</v>
      </c>
      <c r="AP2243" s="30">
        <f t="shared" si="340"/>
        <v>14905</v>
      </c>
      <c r="AQ2243" s="30">
        <f t="shared" si="341"/>
        <v>6828</v>
      </c>
    </row>
    <row r="2244" spans="29:43" x14ac:dyDescent="0.15">
      <c r="AC2244" s="30">
        <v>41</v>
      </c>
      <c r="AD2244" s="30">
        <v>41</v>
      </c>
      <c r="AE2244" s="30">
        <v>4</v>
      </c>
      <c r="AF2244" s="30">
        <v>6</v>
      </c>
      <c r="AG2244" s="30">
        <f t="shared" si="333"/>
        <v>84570</v>
      </c>
      <c r="AH2244" s="30">
        <f t="shared" si="334"/>
        <v>28190</v>
      </c>
      <c r="AI2244" s="30">
        <f t="shared" si="335"/>
        <v>14095</v>
      </c>
      <c r="AK2244" s="30">
        <f t="shared" si="336"/>
        <v>25.660986798988858</v>
      </c>
      <c r="AL2244" s="30">
        <f t="shared" si="337"/>
        <v>104.4074074074074</v>
      </c>
      <c r="AM2244" s="30">
        <f t="shared" si="338"/>
        <v>21</v>
      </c>
      <c r="AO2244" s="30">
        <f t="shared" si="339"/>
        <v>548170</v>
      </c>
      <c r="AP2244" s="30">
        <f t="shared" si="340"/>
        <v>14905</v>
      </c>
      <c r="AQ2244" s="30">
        <f t="shared" si="341"/>
        <v>6828</v>
      </c>
    </row>
    <row r="2245" spans="29:43" x14ac:dyDescent="0.15">
      <c r="AC2245" s="30">
        <v>41</v>
      </c>
      <c r="AD2245" s="30">
        <v>41</v>
      </c>
      <c r="AE2245" s="30">
        <v>4</v>
      </c>
      <c r="AF2245" s="30">
        <v>7</v>
      </c>
      <c r="AG2245" s="30">
        <f t="shared" si="333"/>
        <v>84690</v>
      </c>
      <c r="AH2245" s="30">
        <f t="shared" si="334"/>
        <v>28230</v>
      </c>
      <c r="AI2245" s="30">
        <f t="shared" si="335"/>
        <v>14115</v>
      </c>
      <c r="AK2245" s="30">
        <f t="shared" si="336"/>
        <v>25.613026819923373</v>
      </c>
      <c r="AL2245" s="30">
        <f t="shared" si="337"/>
        <v>107.20253164556962</v>
      </c>
      <c r="AM2245" s="30">
        <f t="shared" si="338"/>
        <v>21</v>
      </c>
      <c r="AO2245" s="30">
        <f t="shared" si="339"/>
        <v>548170</v>
      </c>
      <c r="AP2245" s="30">
        <f t="shared" si="340"/>
        <v>14905</v>
      </c>
      <c r="AQ2245" s="30">
        <f t="shared" si="341"/>
        <v>6828</v>
      </c>
    </row>
    <row r="2246" spans="29:43" x14ac:dyDescent="0.15">
      <c r="AC2246" s="30">
        <v>41</v>
      </c>
      <c r="AD2246" s="30">
        <v>41</v>
      </c>
      <c r="AE2246" s="30">
        <v>4</v>
      </c>
      <c r="AF2246" s="30">
        <v>8</v>
      </c>
      <c r="AG2246" s="30">
        <f t="shared" ref="AG2246:AG2309" si="342">1020+180*AC2246+7050+AE2246*(AD2246*420-120)+AE2246*AF2246*30</f>
        <v>84810</v>
      </c>
      <c r="AH2246" s="30">
        <f t="shared" ref="AH2246:AH2309" si="343">340+60*AC2246+2350+AE2246*(AD2246*140-40)+AE2246*AF2246*10</f>
        <v>28270</v>
      </c>
      <c r="AI2246" s="30">
        <f t="shared" ref="AI2246:AI2309" si="344">170+30*AC2246+1175+AE2246*(AD2246*70-20)+AE2246*AF2246*5</f>
        <v>14135</v>
      </c>
      <c r="AK2246" s="30">
        <f t="shared" ref="AK2246:AK2309" si="345">VLOOKUP(IF(MOD(AC2246,2)=0,AC2246/2,(AC2246+1)/2),B:F,5,FALSE)/(AH2246-VLOOKUP(IF(MOD(AC2246,2)=0,AC2246/2,(AC2246+1)/2),B:F,4,FALSE))</f>
        <v>25.565245779311631</v>
      </c>
      <c r="AL2246" s="30">
        <f t="shared" ref="AL2246:AL2309" si="346">AG2246/(VLOOKUP(IF(MOD(AC2246,2)=0,AC2246/2,(AC2246+1)/2),B:F,3,FALSE)-AI2246)</f>
        <v>110.14285714285714</v>
      </c>
      <c r="AM2246" s="30">
        <f t="shared" ref="AM2246:AM2309" si="347">IF(MOD(AC2246,2)=0,AC2246/2,(AC2246+1)/2)</f>
        <v>21</v>
      </c>
      <c r="AO2246" s="30">
        <f t="shared" ref="AO2246:AO2309" si="348">VLOOKUP(IF(MOD(AC2246,2)=0,AC2246/2,(AC2246+1)/2),B:F,5,FALSE)</f>
        <v>548170</v>
      </c>
      <c r="AP2246" s="30">
        <f t="shared" ref="AP2246:AP2309" si="349">VLOOKUP(IF(MOD(AC2246,2)=0,AC2246/2,(AC2246+1)/2),B:E,3,FALSE)</f>
        <v>14905</v>
      </c>
      <c r="AQ2246" s="30">
        <f t="shared" ref="AQ2246:AQ2309" si="350">VLOOKUP(IF(MOD(AC2246,2)=0,AC2246/2,(AC2246+1)/2),B:F,4,FALSE)</f>
        <v>6828</v>
      </c>
    </row>
    <row r="2247" spans="29:43" x14ac:dyDescent="0.15">
      <c r="AC2247" s="30">
        <v>41</v>
      </c>
      <c r="AD2247" s="30">
        <v>41</v>
      </c>
      <c r="AE2247" s="30">
        <v>4</v>
      </c>
      <c r="AF2247" s="30">
        <v>9</v>
      </c>
      <c r="AG2247" s="30">
        <f t="shared" si="342"/>
        <v>84930</v>
      </c>
      <c r="AH2247" s="30">
        <f t="shared" si="343"/>
        <v>28310</v>
      </c>
      <c r="AI2247" s="30">
        <f t="shared" si="344"/>
        <v>14155</v>
      </c>
      <c r="AK2247" s="30">
        <f t="shared" si="345"/>
        <v>25.517642677590541</v>
      </c>
      <c r="AL2247" s="30">
        <f t="shared" si="346"/>
        <v>113.24</v>
      </c>
      <c r="AM2247" s="30">
        <f t="shared" si="347"/>
        <v>21</v>
      </c>
      <c r="AO2247" s="30">
        <f t="shared" si="348"/>
        <v>548170</v>
      </c>
      <c r="AP2247" s="30">
        <f t="shared" si="349"/>
        <v>14905</v>
      </c>
      <c r="AQ2247" s="30">
        <f t="shared" si="350"/>
        <v>6828</v>
      </c>
    </row>
    <row r="2248" spans="29:43" x14ac:dyDescent="0.15">
      <c r="AC2248" s="30">
        <v>41</v>
      </c>
      <c r="AD2248" s="30">
        <v>41</v>
      </c>
      <c r="AE2248" s="30">
        <v>4</v>
      </c>
      <c r="AF2248" s="30">
        <v>10</v>
      </c>
      <c r="AG2248" s="30">
        <f t="shared" si="342"/>
        <v>85050</v>
      </c>
      <c r="AH2248" s="30">
        <f t="shared" si="343"/>
        <v>28350</v>
      </c>
      <c r="AI2248" s="30">
        <f t="shared" si="344"/>
        <v>14175</v>
      </c>
      <c r="AK2248" s="30">
        <f t="shared" si="345"/>
        <v>25.470216522628007</v>
      </c>
      <c r="AL2248" s="30">
        <f t="shared" si="346"/>
        <v>116.50684931506849</v>
      </c>
      <c r="AM2248" s="30">
        <f t="shared" si="347"/>
        <v>21</v>
      </c>
      <c r="AO2248" s="30">
        <f t="shared" si="348"/>
        <v>548170</v>
      </c>
      <c r="AP2248" s="30">
        <f t="shared" si="349"/>
        <v>14905</v>
      </c>
      <c r="AQ2248" s="30">
        <f t="shared" si="350"/>
        <v>6828</v>
      </c>
    </row>
    <row r="2249" spans="29:43" x14ac:dyDescent="0.15">
      <c r="AC2249" s="30">
        <v>41</v>
      </c>
      <c r="AD2249" s="30">
        <v>41</v>
      </c>
      <c r="AE2249" s="30">
        <v>5</v>
      </c>
      <c r="AF2249" s="30">
        <v>0</v>
      </c>
      <c r="AG2249" s="30">
        <f t="shared" si="342"/>
        <v>100950</v>
      </c>
      <c r="AH2249" s="30">
        <f t="shared" si="343"/>
        <v>33650</v>
      </c>
      <c r="AI2249" s="30">
        <f t="shared" si="344"/>
        <v>16825</v>
      </c>
      <c r="AK2249" s="30">
        <f t="shared" si="345"/>
        <v>20.437327566922676</v>
      </c>
      <c r="AL2249" s="30">
        <f t="shared" si="346"/>
        <v>-52.578125</v>
      </c>
      <c r="AM2249" s="30">
        <f t="shared" si="347"/>
        <v>21</v>
      </c>
      <c r="AO2249" s="30">
        <f t="shared" si="348"/>
        <v>548170</v>
      </c>
      <c r="AP2249" s="30">
        <f t="shared" si="349"/>
        <v>14905</v>
      </c>
      <c r="AQ2249" s="30">
        <f t="shared" si="350"/>
        <v>6828</v>
      </c>
    </row>
    <row r="2250" spans="29:43" x14ac:dyDescent="0.15">
      <c r="AC2250" s="30">
        <v>41</v>
      </c>
      <c r="AD2250" s="30">
        <v>41</v>
      </c>
      <c r="AE2250" s="30">
        <v>5</v>
      </c>
      <c r="AF2250" s="30">
        <v>1</v>
      </c>
      <c r="AG2250" s="30">
        <f t="shared" si="342"/>
        <v>101100</v>
      </c>
      <c r="AH2250" s="30">
        <f t="shared" si="343"/>
        <v>33700</v>
      </c>
      <c r="AI2250" s="30">
        <f t="shared" si="344"/>
        <v>16850</v>
      </c>
      <c r="AK2250" s="30">
        <f t="shared" si="345"/>
        <v>20.399300387019945</v>
      </c>
      <c r="AL2250" s="30">
        <f t="shared" si="346"/>
        <v>-51.979434447300768</v>
      </c>
      <c r="AM2250" s="30">
        <f t="shared" si="347"/>
        <v>21</v>
      </c>
      <c r="AO2250" s="30">
        <f t="shared" si="348"/>
        <v>548170</v>
      </c>
      <c r="AP2250" s="30">
        <f t="shared" si="349"/>
        <v>14905</v>
      </c>
      <c r="AQ2250" s="30">
        <f t="shared" si="350"/>
        <v>6828</v>
      </c>
    </row>
    <row r="2251" spans="29:43" x14ac:dyDescent="0.15">
      <c r="AC2251" s="30">
        <v>41</v>
      </c>
      <c r="AD2251" s="30">
        <v>41</v>
      </c>
      <c r="AE2251" s="30">
        <v>5</v>
      </c>
      <c r="AF2251" s="30">
        <v>2</v>
      </c>
      <c r="AG2251" s="30">
        <f t="shared" si="342"/>
        <v>101250</v>
      </c>
      <c r="AH2251" s="30">
        <f t="shared" si="343"/>
        <v>33750</v>
      </c>
      <c r="AI2251" s="30">
        <f t="shared" si="344"/>
        <v>16875</v>
      </c>
      <c r="AK2251" s="30">
        <f t="shared" si="345"/>
        <v>20.361414456578263</v>
      </c>
      <c r="AL2251" s="30">
        <f t="shared" si="346"/>
        <v>-51.395939086294419</v>
      </c>
      <c r="AM2251" s="30">
        <f t="shared" si="347"/>
        <v>21</v>
      </c>
      <c r="AO2251" s="30">
        <f t="shared" si="348"/>
        <v>548170</v>
      </c>
      <c r="AP2251" s="30">
        <f t="shared" si="349"/>
        <v>14905</v>
      </c>
      <c r="AQ2251" s="30">
        <f t="shared" si="350"/>
        <v>6828</v>
      </c>
    </row>
    <row r="2252" spans="29:43" x14ac:dyDescent="0.15">
      <c r="AC2252" s="30">
        <v>41</v>
      </c>
      <c r="AD2252" s="30">
        <v>41</v>
      </c>
      <c r="AE2252" s="30">
        <v>5</v>
      </c>
      <c r="AF2252" s="30">
        <v>3</v>
      </c>
      <c r="AG2252" s="30">
        <f t="shared" si="342"/>
        <v>101400</v>
      </c>
      <c r="AH2252" s="30">
        <f t="shared" si="343"/>
        <v>33800</v>
      </c>
      <c r="AI2252" s="30">
        <f t="shared" si="344"/>
        <v>16900</v>
      </c>
      <c r="AK2252" s="30">
        <f t="shared" si="345"/>
        <v>20.323668990063769</v>
      </c>
      <c r="AL2252" s="30">
        <f t="shared" si="346"/>
        <v>-50.827067669172934</v>
      </c>
      <c r="AM2252" s="30">
        <f t="shared" si="347"/>
        <v>21</v>
      </c>
      <c r="AO2252" s="30">
        <f t="shared" si="348"/>
        <v>548170</v>
      </c>
      <c r="AP2252" s="30">
        <f t="shared" si="349"/>
        <v>14905</v>
      </c>
      <c r="AQ2252" s="30">
        <f t="shared" si="350"/>
        <v>6828</v>
      </c>
    </row>
    <row r="2253" spans="29:43" x14ac:dyDescent="0.15">
      <c r="AC2253" s="30">
        <v>41</v>
      </c>
      <c r="AD2253" s="30">
        <v>41</v>
      </c>
      <c r="AE2253" s="30">
        <v>5</v>
      </c>
      <c r="AF2253" s="30">
        <v>4</v>
      </c>
      <c r="AG2253" s="30">
        <f t="shared" si="342"/>
        <v>101550</v>
      </c>
      <c r="AH2253" s="30">
        <f t="shared" si="343"/>
        <v>33850</v>
      </c>
      <c r="AI2253" s="30">
        <f t="shared" si="344"/>
        <v>16925</v>
      </c>
      <c r="AK2253" s="30">
        <f t="shared" si="345"/>
        <v>20.286063207756644</v>
      </c>
      <c r="AL2253" s="30">
        <f t="shared" si="346"/>
        <v>-50.272277227722775</v>
      </c>
      <c r="AM2253" s="30">
        <f t="shared" si="347"/>
        <v>21</v>
      </c>
      <c r="AO2253" s="30">
        <f t="shared" si="348"/>
        <v>548170</v>
      </c>
      <c r="AP2253" s="30">
        <f t="shared" si="349"/>
        <v>14905</v>
      </c>
      <c r="AQ2253" s="30">
        <f t="shared" si="350"/>
        <v>6828</v>
      </c>
    </row>
    <row r="2254" spans="29:43" x14ac:dyDescent="0.15">
      <c r="AC2254" s="30">
        <v>41</v>
      </c>
      <c r="AD2254" s="30">
        <v>41</v>
      </c>
      <c r="AE2254" s="30">
        <v>5</v>
      </c>
      <c r="AF2254" s="30">
        <v>5</v>
      </c>
      <c r="AG2254" s="30">
        <f t="shared" si="342"/>
        <v>101700</v>
      </c>
      <c r="AH2254" s="30">
        <f t="shared" si="343"/>
        <v>33900</v>
      </c>
      <c r="AI2254" s="30">
        <f t="shared" si="344"/>
        <v>16950</v>
      </c>
      <c r="AK2254" s="30">
        <f t="shared" si="345"/>
        <v>20.2485963356974</v>
      </c>
      <c r="AL2254" s="30">
        <f t="shared" si="346"/>
        <v>-49.731051344743278</v>
      </c>
      <c r="AM2254" s="30">
        <f t="shared" si="347"/>
        <v>21</v>
      </c>
      <c r="AO2254" s="30">
        <f t="shared" si="348"/>
        <v>548170</v>
      </c>
      <c r="AP2254" s="30">
        <f t="shared" si="349"/>
        <v>14905</v>
      </c>
      <c r="AQ2254" s="30">
        <f t="shared" si="350"/>
        <v>6828</v>
      </c>
    </row>
    <row r="2255" spans="29:43" x14ac:dyDescent="0.15">
      <c r="AC2255" s="30">
        <v>41</v>
      </c>
      <c r="AD2255" s="30">
        <v>41</v>
      </c>
      <c r="AE2255" s="30">
        <v>5</v>
      </c>
      <c r="AF2255" s="30">
        <v>6</v>
      </c>
      <c r="AG2255" s="30">
        <f t="shared" si="342"/>
        <v>101850</v>
      </c>
      <c r="AH2255" s="30">
        <f t="shared" si="343"/>
        <v>33950</v>
      </c>
      <c r="AI2255" s="30">
        <f t="shared" si="344"/>
        <v>16975</v>
      </c>
      <c r="AK2255" s="30">
        <f t="shared" si="345"/>
        <v>20.211267605633804</v>
      </c>
      <c r="AL2255" s="30">
        <f t="shared" si="346"/>
        <v>-49.20289855072464</v>
      </c>
      <c r="AM2255" s="30">
        <f t="shared" si="347"/>
        <v>21</v>
      </c>
      <c r="AO2255" s="30">
        <f t="shared" si="348"/>
        <v>548170</v>
      </c>
      <c r="AP2255" s="30">
        <f t="shared" si="349"/>
        <v>14905</v>
      </c>
      <c r="AQ2255" s="30">
        <f t="shared" si="350"/>
        <v>6828</v>
      </c>
    </row>
    <row r="2256" spans="29:43" x14ac:dyDescent="0.15">
      <c r="AC2256" s="30">
        <v>41</v>
      </c>
      <c r="AD2256" s="30">
        <v>41</v>
      </c>
      <c r="AE2256" s="30">
        <v>5</v>
      </c>
      <c r="AF2256" s="30">
        <v>7</v>
      </c>
      <c r="AG2256" s="30">
        <f t="shared" si="342"/>
        <v>102000</v>
      </c>
      <c r="AH2256" s="30">
        <f t="shared" si="343"/>
        <v>34000</v>
      </c>
      <c r="AI2256" s="30">
        <f t="shared" si="344"/>
        <v>17000</v>
      </c>
      <c r="AK2256" s="30">
        <f t="shared" si="345"/>
        <v>20.174076254968348</v>
      </c>
      <c r="AL2256" s="30">
        <f t="shared" si="346"/>
        <v>-48.687350835322192</v>
      </c>
      <c r="AM2256" s="30">
        <f t="shared" si="347"/>
        <v>21</v>
      </c>
      <c r="AO2256" s="30">
        <f t="shared" si="348"/>
        <v>548170</v>
      </c>
      <c r="AP2256" s="30">
        <f t="shared" si="349"/>
        <v>14905</v>
      </c>
      <c r="AQ2256" s="30">
        <f t="shared" si="350"/>
        <v>6828</v>
      </c>
    </row>
    <row r="2257" spans="29:43" x14ac:dyDescent="0.15">
      <c r="AC2257" s="30">
        <v>41</v>
      </c>
      <c r="AD2257" s="30">
        <v>41</v>
      </c>
      <c r="AE2257" s="30">
        <v>5</v>
      </c>
      <c r="AF2257" s="30">
        <v>8</v>
      </c>
      <c r="AG2257" s="30">
        <f t="shared" si="342"/>
        <v>102150</v>
      </c>
      <c r="AH2257" s="30">
        <f t="shared" si="343"/>
        <v>34050</v>
      </c>
      <c r="AI2257" s="30">
        <f t="shared" si="344"/>
        <v>17025</v>
      </c>
      <c r="AK2257" s="30">
        <f t="shared" si="345"/>
        <v>20.137021526706341</v>
      </c>
      <c r="AL2257" s="30">
        <f t="shared" si="346"/>
        <v>-48.183962264150942</v>
      </c>
      <c r="AM2257" s="30">
        <f t="shared" si="347"/>
        <v>21</v>
      </c>
      <c r="AO2257" s="30">
        <f t="shared" si="348"/>
        <v>548170</v>
      </c>
      <c r="AP2257" s="30">
        <f t="shared" si="349"/>
        <v>14905</v>
      </c>
      <c r="AQ2257" s="30">
        <f t="shared" si="350"/>
        <v>6828</v>
      </c>
    </row>
    <row r="2258" spans="29:43" x14ac:dyDescent="0.15">
      <c r="AC2258" s="30">
        <v>41</v>
      </c>
      <c r="AD2258" s="30">
        <v>41</v>
      </c>
      <c r="AE2258" s="30">
        <v>5</v>
      </c>
      <c r="AF2258" s="30">
        <v>9</v>
      </c>
      <c r="AG2258" s="30">
        <f t="shared" si="342"/>
        <v>102300</v>
      </c>
      <c r="AH2258" s="30">
        <f t="shared" si="343"/>
        <v>34100</v>
      </c>
      <c r="AI2258" s="30">
        <f t="shared" si="344"/>
        <v>17050</v>
      </c>
      <c r="AK2258" s="30">
        <f t="shared" si="345"/>
        <v>20.100102669404517</v>
      </c>
      <c r="AL2258" s="30">
        <f t="shared" si="346"/>
        <v>-47.692307692307693</v>
      </c>
      <c r="AM2258" s="30">
        <f t="shared" si="347"/>
        <v>21</v>
      </c>
      <c r="AO2258" s="30">
        <f t="shared" si="348"/>
        <v>548170</v>
      </c>
      <c r="AP2258" s="30">
        <f t="shared" si="349"/>
        <v>14905</v>
      </c>
      <c r="AQ2258" s="30">
        <f t="shared" si="350"/>
        <v>6828</v>
      </c>
    </row>
    <row r="2259" spans="29:43" x14ac:dyDescent="0.15">
      <c r="AC2259" s="30">
        <v>41</v>
      </c>
      <c r="AD2259" s="30">
        <v>41</v>
      </c>
      <c r="AE2259" s="30">
        <v>5</v>
      </c>
      <c r="AF2259" s="30">
        <v>10</v>
      </c>
      <c r="AG2259" s="30">
        <f t="shared" si="342"/>
        <v>102450</v>
      </c>
      <c r="AH2259" s="30">
        <f t="shared" si="343"/>
        <v>34150</v>
      </c>
      <c r="AI2259" s="30">
        <f t="shared" si="344"/>
        <v>17075</v>
      </c>
      <c r="AK2259" s="30">
        <f t="shared" si="345"/>
        <v>20.063318937120268</v>
      </c>
      <c r="AL2259" s="30">
        <f t="shared" si="346"/>
        <v>-47.211981566820278</v>
      </c>
      <c r="AM2259" s="30">
        <f t="shared" si="347"/>
        <v>21</v>
      </c>
      <c r="AO2259" s="30">
        <f t="shared" si="348"/>
        <v>548170</v>
      </c>
      <c r="AP2259" s="30">
        <f t="shared" si="349"/>
        <v>14905</v>
      </c>
      <c r="AQ2259" s="30">
        <f t="shared" si="350"/>
        <v>6828</v>
      </c>
    </row>
    <row r="2260" spans="29:43" x14ac:dyDescent="0.15">
      <c r="AC2260" s="30">
        <v>42</v>
      </c>
      <c r="AD2260" s="30">
        <v>42</v>
      </c>
      <c r="AE2260" s="30">
        <v>1</v>
      </c>
      <c r="AF2260" s="30">
        <v>0</v>
      </c>
      <c r="AG2260" s="30">
        <f t="shared" si="342"/>
        <v>33150</v>
      </c>
      <c r="AH2260" s="30">
        <f t="shared" si="343"/>
        <v>11050</v>
      </c>
      <c r="AI2260" s="30">
        <f t="shared" si="344"/>
        <v>5525</v>
      </c>
      <c r="AK2260" s="30">
        <f t="shared" si="345"/>
        <v>129.83657034580767</v>
      </c>
      <c r="AL2260" s="30">
        <f t="shared" si="346"/>
        <v>3.5341151385927505</v>
      </c>
      <c r="AM2260" s="30">
        <f t="shared" si="347"/>
        <v>21</v>
      </c>
      <c r="AO2260" s="30">
        <f t="shared" si="348"/>
        <v>548170</v>
      </c>
      <c r="AP2260" s="30">
        <f t="shared" si="349"/>
        <v>14905</v>
      </c>
      <c r="AQ2260" s="30">
        <f t="shared" si="350"/>
        <v>6828</v>
      </c>
    </row>
    <row r="2261" spans="29:43" x14ac:dyDescent="0.15">
      <c r="AC2261" s="30">
        <v>42</v>
      </c>
      <c r="AD2261" s="30">
        <v>42</v>
      </c>
      <c r="AE2261" s="30">
        <v>1</v>
      </c>
      <c r="AF2261" s="30">
        <v>1</v>
      </c>
      <c r="AG2261" s="30">
        <f t="shared" si="342"/>
        <v>33180</v>
      </c>
      <c r="AH2261" s="30">
        <f t="shared" si="343"/>
        <v>11060</v>
      </c>
      <c r="AI2261" s="30">
        <f t="shared" si="344"/>
        <v>5530</v>
      </c>
      <c r="AK2261" s="30">
        <f t="shared" si="345"/>
        <v>129.52977315689981</v>
      </c>
      <c r="AL2261" s="30">
        <f t="shared" si="346"/>
        <v>3.5392000000000001</v>
      </c>
      <c r="AM2261" s="30">
        <f t="shared" si="347"/>
        <v>21</v>
      </c>
      <c r="AO2261" s="30">
        <f t="shared" si="348"/>
        <v>548170</v>
      </c>
      <c r="AP2261" s="30">
        <f t="shared" si="349"/>
        <v>14905</v>
      </c>
      <c r="AQ2261" s="30">
        <f t="shared" si="350"/>
        <v>6828</v>
      </c>
    </row>
    <row r="2262" spans="29:43" x14ac:dyDescent="0.15">
      <c r="AC2262" s="30">
        <v>42</v>
      </c>
      <c r="AD2262" s="30">
        <v>42</v>
      </c>
      <c r="AE2262" s="30">
        <v>1</v>
      </c>
      <c r="AF2262" s="30">
        <v>2</v>
      </c>
      <c r="AG2262" s="30">
        <f t="shared" si="342"/>
        <v>33210</v>
      </c>
      <c r="AH2262" s="30">
        <f t="shared" si="343"/>
        <v>11070</v>
      </c>
      <c r="AI2262" s="30">
        <f t="shared" si="344"/>
        <v>5535</v>
      </c>
      <c r="AK2262" s="30">
        <f t="shared" si="345"/>
        <v>129.22442244224422</v>
      </c>
      <c r="AL2262" s="30">
        <f t="shared" si="346"/>
        <v>3.544290288153682</v>
      </c>
      <c r="AM2262" s="30">
        <f t="shared" si="347"/>
        <v>21</v>
      </c>
      <c r="AO2262" s="30">
        <f t="shared" si="348"/>
        <v>548170</v>
      </c>
      <c r="AP2262" s="30">
        <f t="shared" si="349"/>
        <v>14905</v>
      </c>
      <c r="AQ2262" s="30">
        <f t="shared" si="350"/>
        <v>6828</v>
      </c>
    </row>
    <row r="2263" spans="29:43" x14ac:dyDescent="0.15">
      <c r="AC2263" s="30">
        <v>42</v>
      </c>
      <c r="AD2263" s="30">
        <v>42</v>
      </c>
      <c r="AE2263" s="30">
        <v>1</v>
      </c>
      <c r="AF2263" s="30">
        <v>3</v>
      </c>
      <c r="AG2263" s="30">
        <f t="shared" si="342"/>
        <v>33240</v>
      </c>
      <c r="AH2263" s="30">
        <f t="shared" si="343"/>
        <v>11080</v>
      </c>
      <c r="AI2263" s="30">
        <f t="shared" si="344"/>
        <v>5540</v>
      </c>
      <c r="AK2263" s="30">
        <f t="shared" si="345"/>
        <v>128.92050799623706</v>
      </c>
      <c r="AL2263" s="30">
        <f t="shared" si="346"/>
        <v>3.5493860117458622</v>
      </c>
      <c r="AM2263" s="30">
        <f t="shared" si="347"/>
        <v>21</v>
      </c>
      <c r="AO2263" s="30">
        <f t="shared" si="348"/>
        <v>548170</v>
      </c>
      <c r="AP2263" s="30">
        <f t="shared" si="349"/>
        <v>14905</v>
      </c>
      <c r="AQ2263" s="30">
        <f t="shared" si="350"/>
        <v>6828</v>
      </c>
    </row>
    <row r="2264" spans="29:43" x14ac:dyDescent="0.15">
      <c r="AC2264" s="30">
        <v>42</v>
      </c>
      <c r="AD2264" s="30">
        <v>42</v>
      </c>
      <c r="AE2264" s="30">
        <v>1</v>
      </c>
      <c r="AF2264" s="30">
        <v>4</v>
      </c>
      <c r="AG2264" s="30">
        <f t="shared" si="342"/>
        <v>33270</v>
      </c>
      <c r="AH2264" s="30">
        <f t="shared" si="343"/>
        <v>11090</v>
      </c>
      <c r="AI2264" s="30">
        <f t="shared" si="344"/>
        <v>5545</v>
      </c>
      <c r="AK2264" s="30">
        <f t="shared" si="345"/>
        <v>128.61801970905677</v>
      </c>
      <c r="AL2264" s="30">
        <f t="shared" si="346"/>
        <v>3.5544871794871793</v>
      </c>
      <c r="AM2264" s="30">
        <f t="shared" si="347"/>
        <v>21</v>
      </c>
      <c r="AO2264" s="30">
        <f t="shared" si="348"/>
        <v>548170</v>
      </c>
      <c r="AP2264" s="30">
        <f t="shared" si="349"/>
        <v>14905</v>
      </c>
      <c r="AQ2264" s="30">
        <f t="shared" si="350"/>
        <v>6828</v>
      </c>
    </row>
    <row r="2265" spans="29:43" x14ac:dyDescent="0.15">
      <c r="AC2265" s="30">
        <v>42</v>
      </c>
      <c r="AD2265" s="30">
        <v>42</v>
      </c>
      <c r="AE2265" s="30">
        <v>1</v>
      </c>
      <c r="AF2265" s="30">
        <v>5</v>
      </c>
      <c r="AG2265" s="30">
        <f t="shared" si="342"/>
        <v>33300</v>
      </c>
      <c r="AH2265" s="30">
        <f t="shared" si="343"/>
        <v>11100</v>
      </c>
      <c r="AI2265" s="30">
        <f t="shared" si="344"/>
        <v>5550</v>
      </c>
      <c r="AK2265" s="30">
        <f t="shared" si="345"/>
        <v>128.31694756554307</v>
      </c>
      <c r="AL2265" s="30">
        <f t="shared" si="346"/>
        <v>3.5595938001068945</v>
      </c>
      <c r="AM2265" s="30">
        <f t="shared" si="347"/>
        <v>21</v>
      </c>
      <c r="AO2265" s="30">
        <f t="shared" si="348"/>
        <v>548170</v>
      </c>
      <c r="AP2265" s="30">
        <f t="shared" si="349"/>
        <v>14905</v>
      </c>
      <c r="AQ2265" s="30">
        <f t="shared" si="350"/>
        <v>6828</v>
      </c>
    </row>
    <row r="2266" spans="29:43" x14ac:dyDescent="0.15">
      <c r="AC2266" s="30">
        <v>42</v>
      </c>
      <c r="AD2266" s="30">
        <v>42</v>
      </c>
      <c r="AE2266" s="30">
        <v>1</v>
      </c>
      <c r="AF2266" s="30">
        <v>6</v>
      </c>
      <c r="AG2266" s="30">
        <f t="shared" si="342"/>
        <v>33330</v>
      </c>
      <c r="AH2266" s="30">
        <f t="shared" si="343"/>
        <v>11110</v>
      </c>
      <c r="AI2266" s="30">
        <f t="shared" si="344"/>
        <v>5555</v>
      </c>
      <c r="AK2266" s="30">
        <f t="shared" si="345"/>
        <v>128.01728164409155</v>
      </c>
      <c r="AL2266" s="30">
        <f t="shared" si="346"/>
        <v>3.5647058823529414</v>
      </c>
      <c r="AM2266" s="30">
        <f t="shared" si="347"/>
        <v>21</v>
      </c>
      <c r="AO2266" s="30">
        <f t="shared" si="348"/>
        <v>548170</v>
      </c>
      <c r="AP2266" s="30">
        <f t="shared" si="349"/>
        <v>14905</v>
      </c>
      <c r="AQ2266" s="30">
        <f t="shared" si="350"/>
        <v>6828</v>
      </c>
    </row>
    <row r="2267" spans="29:43" x14ac:dyDescent="0.15">
      <c r="AC2267" s="30">
        <v>42</v>
      </c>
      <c r="AD2267" s="30">
        <v>42</v>
      </c>
      <c r="AE2267" s="30">
        <v>1</v>
      </c>
      <c r="AF2267" s="30">
        <v>7</v>
      </c>
      <c r="AG2267" s="30">
        <f t="shared" si="342"/>
        <v>33360</v>
      </c>
      <c r="AH2267" s="30">
        <f t="shared" si="343"/>
        <v>11120</v>
      </c>
      <c r="AI2267" s="30">
        <f t="shared" si="344"/>
        <v>5560</v>
      </c>
      <c r="AK2267" s="30">
        <f t="shared" si="345"/>
        <v>127.71901211556384</v>
      </c>
      <c r="AL2267" s="30">
        <f t="shared" si="346"/>
        <v>3.5698234349919744</v>
      </c>
      <c r="AM2267" s="30">
        <f t="shared" si="347"/>
        <v>21</v>
      </c>
      <c r="AO2267" s="30">
        <f t="shared" si="348"/>
        <v>548170</v>
      </c>
      <c r="AP2267" s="30">
        <f t="shared" si="349"/>
        <v>14905</v>
      </c>
      <c r="AQ2267" s="30">
        <f t="shared" si="350"/>
        <v>6828</v>
      </c>
    </row>
    <row r="2268" spans="29:43" x14ac:dyDescent="0.15">
      <c r="AC2268" s="30">
        <v>42</v>
      </c>
      <c r="AD2268" s="30">
        <v>42</v>
      </c>
      <c r="AE2268" s="30">
        <v>1</v>
      </c>
      <c r="AF2268" s="30">
        <v>8</v>
      </c>
      <c r="AG2268" s="30">
        <f t="shared" si="342"/>
        <v>33390</v>
      </c>
      <c r="AH2268" s="30">
        <f t="shared" si="343"/>
        <v>11130</v>
      </c>
      <c r="AI2268" s="30">
        <f t="shared" si="344"/>
        <v>5565</v>
      </c>
      <c r="AK2268" s="30">
        <f t="shared" si="345"/>
        <v>127.42212924221292</v>
      </c>
      <c r="AL2268" s="30">
        <f t="shared" si="346"/>
        <v>3.574946466809422</v>
      </c>
      <c r="AM2268" s="30">
        <f t="shared" si="347"/>
        <v>21</v>
      </c>
      <c r="AO2268" s="30">
        <f t="shared" si="348"/>
        <v>548170</v>
      </c>
      <c r="AP2268" s="30">
        <f t="shared" si="349"/>
        <v>14905</v>
      </c>
      <c r="AQ2268" s="30">
        <f t="shared" si="350"/>
        <v>6828</v>
      </c>
    </row>
    <row r="2269" spans="29:43" x14ac:dyDescent="0.15">
      <c r="AC2269" s="30">
        <v>42</v>
      </c>
      <c r="AD2269" s="30">
        <v>42</v>
      </c>
      <c r="AE2269" s="30">
        <v>1</v>
      </c>
      <c r="AF2269" s="30">
        <v>9</v>
      </c>
      <c r="AG2269" s="30">
        <f t="shared" si="342"/>
        <v>33420</v>
      </c>
      <c r="AH2269" s="30">
        <f t="shared" si="343"/>
        <v>11140</v>
      </c>
      <c r="AI2269" s="30">
        <f t="shared" si="344"/>
        <v>5570</v>
      </c>
      <c r="AK2269" s="30">
        <f t="shared" si="345"/>
        <v>127.12662337662337</v>
      </c>
      <c r="AL2269" s="30">
        <f t="shared" si="346"/>
        <v>3.5800749866095338</v>
      </c>
      <c r="AM2269" s="30">
        <f t="shared" si="347"/>
        <v>21</v>
      </c>
      <c r="AO2269" s="30">
        <f t="shared" si="348"/>
        <v>548170</v>
      </c>
      <c r="AP2269" s="30">
        <f t="shared" si="349"/>
        <v>14905</v>
      </c>
      <c r="AQ2269" s="30">
        <f t="shared" si="350"/>
        <v>6828</v>
      </c>
    </row>
    <row r="2270" spans="29:43" x14ac:dyDescent="0.15">
      <c r="AC2270" s="30">
        <v>42</v>
      </c>
      <c r="AD2270" s="30">
        <v>42</v>
      </c>
      <c r="AE2270" s="30">
        <v>1</v>
      </c>
      <c r="AF2270" s="30">
        <v>10</v>
      </c>
      <c r="AG2270" s="30">
        <f t="shared" si="342"/>
        <v>33450</v>
      </c>
      <c r="AH2270" s="30">
        <f t="shared" si="343"/>
        <v>11150</v>
      </c>
      <c r="AI2270" s="30">
        <f t="shared" si="344"/>
        <v>5575</v>
      </c>
      <c r="AK2270" s="30">
        <f t="shared" si="345"/>
        <v>126.83248496066636</v>
      </c>
      <c r="AL2270" s="30">
        <f t="shared" si="346"/>
        <v>3.585209003215434</v>
      </c>
      <c r="AM2270" s="30">
        <f t="shared" si="347"/>
        <v>21</v>
      </c>
      <c r="AO2270" s="30">
        <f t="shared" si="348"/>
        <v>548170</v>
      </c>
      <c r="AP2270" s="30">
        <f t="shared" si="349"/>
        <v>14905</v>
      </c>
      <c r="AQ2270" s="30">
        <f t="shared" si="350"/>
        <v>6828</v>
      </c>
    </row>
    <row r="2271" spans="29:43" x14ac:dyDescent="0.15">
      <c r="AC2271" s="30">
        <v>42</v>
      </c>
      <c r="AD2271" s="30">
        <v>42</v>
      </c>
      <c r="AE2271" s="30">
        <v>2</v>
      </c>
      <c r="AF2271" s="30">
        <v>0</v>
      </c>
      <c r="AG2271" s="30">
        <f t="shared" si="342"/>
        <v>50670</v>
      </c>
      <c r="AH2271" s="30">
        <f t="shared" si="343"/>
        <v>16890</v>
      </c>
      <c r="AI2271" s="30">
        <f t="shared" si="344"/>
        <v>8445</v>
      </c>
      <c r="AK2271" s="30">
        <f t="shared" si="345"/>
        <v>54.479228781554362</v>
      </c>
      <c r="AL2271" s="30">
        <f t="shared" si="346"/>
        <v>7.8436532507739942</v>
      </c>
      <c r="AM2271" s="30">
        <f t="shared" si="347"/>
        <v>21</v>
      </c>
      <c r="AO2271" s="30">
        <f t="shared" si="348"/>
        <v>548170</v>
      </c>
      <c r="AP2271" s="30">
        <f t="shared" si="349"/>
        <v>14905</v>
      </c>
      <c r="AQ2271" s="30">
        <f t="shared" si="350"/>
        <v>6828</v>
      </c>
    </row>
    <row r="2272" spans="29:43" x14ac:dyDescent="0.15">
      <c r="AC2272" s="30">
        <v>42</v>
      </c>
      <c r="AD2272" s="30">
        <v>42</v>
      </c>
      <c r="AE2272" s="30">
        <v>2</v>
      </c>
      <c r="AF2272" s="30">
        <v>1</v>
      </c>
      <c r="AG2272" s="30">
        <f t="shared" si="342"/>
        <v>50730</v>
      </c>
      <c r="AH2272" s="30">
        <f t="shared" si="343"/>
        <v>16910</v>
      </c>
      <c r="AI2272" s="30">
        <f t="shared" si="344"/>
        <v>8455</v>
      </c>
      <c r="AK2272" s="30">
        <f t="shared" si="345"/>
        <v>54.371156516564177</v>
      </c>
      <c r="AL2272" s="30">
        <f t="shared" si="346"/>
        <v>7.8651162790697677</v>
      </c>
      <c r="AM2272" s="30">
        <f t="shared" si="347"/>
        <v>21</v>
      </c>
      <c r="AO2272" s="30">
        <f t="shared" si="348"/>
        <v>548170</v>
      </c>
      <c r="AP2272" s="30">
        <f t="shared" si="349"/>
        <v>14905</v>
      </c>
      <c r="AQ2272" s="30">
        <f t="shared" si="350"/>
        <v>6828</v>
      </c>
    </row>
    <row r="2273" spans="29:43" x14ac:dyDescent="0.15">
      <c r="AC2273" s="30">
        <v>42</v>
      </c>
      <c r="AD2273" s="30">
        <v>42</v>
      </c>
      <c r="AE2273" s="30">
        <v>2</v>
      </c>
      <c r="AF2273" s="30">
        <v>2</v>
      </c>
      <c r="AG2273" s="30">
        <f t="shared" si="342"/>
        <v>50790</v>
      </c>
      <c r="AH2273" s="30">
        <f t="shared" si="343"/>
        <v>16930</v>
      </c>
      <c r="AI2273" s="30">
        <f t="shared" si="344"/>
        <v>8465</v>
      </c>
      <c r="AK2273" s="30">
        <f t="shared" si="345"/>
        <v>54.263512175806774</v>
      </c>
      <c r="AL2273" s="30">
        <f t="shared" si="346"/>
        <v>7.8866459627329188</v>
      </c>
      <c r="AM2273" s="30">
        <f t="shared" si="347"/>
        <v>21</v>
      </c>
      <c r="AO2273" s="30">
        <f t="shared" si="348"/>
        <v>548170</v>
      </c>
      <c r="AP2273" s="30">
        <f t="shared" si="349"/>
        <v>14905</v>
      </c>
      <c r="AQ2273" s="30">
        <f t="shared" si="350"/>
        <v>6828</v>
      </c>
    </row>
    <row r="2274" spans="29:43" x14ac:dyDescent="0.15">
      <c r="AC2274" s="30">
        <v>42</v>
      </c>
      <c r="AD2274" s="30">
        <v>42</v>
      </c>
      <c r="AE2274" s="30">
        <v>2</v>
      </c>
      <c r="AF2274" s="30">
        <v>3</v>
      </c>
      <c r="AG2274" s="30">
        <f t="shared" si="342"/>
        <v>50850</v>
      </c>
      <c r="AH2274" s="30">
        <f t="shared" si="343"/>
        <v>16950</v>
      </c>
      <c r="AI2274" s="30">
        <f t="shared" si="344"/>
        <v>8475</v>
      </c>
      <c r="AK2274" s="30">
        <f t="shared" si="345"/>
        <v>54.156293222683267</v>
      </c>
      <c r="AL2274" s="30">
        <f t="shared" si="346"/>
        <v>7.9082426127527219</v>
      </c>
      <c r="AM2274" s="30">
        <f t="shared" si="347"/>
        <v>21</v>
      </c>
      <c r="AO2274" s="30">
        <f t="shared" si="348"/>
        <v>548170</v>
      </c>
      <c r="AP2274" s="30">
        <f t="shared" si="349"/>
        <v>14905</v>
      </c>
      <c r="AQ2274" s="30">
        <f t="shared" si="350"/>
        <v>6828</v>
      </c>
    </row>
    <row r="2275" spans="29:43" x14ac:dyDescent="0.15">
      <c r="AC2275" s="30">
        <v>42</v>
      </c>
      <c r="AD2275" s="30">
        <v>42</v>
      </c>
      <c r="AE2275" s="30">
        <v>2</v>
      </c>
      <c r="AF2275" s="30">
        <v>4</v>
      </c>
      <c r="AG2275" s="30">
        <f t="shared" si="342"/>
        <v>50910</v>
      </c>
      <c r="AH2275" s="30">
        <f t="shared" si="343"/>
        <v>16970</v>
      </c>
      <c r="AI2275" s="30">
        <f t="shared" si="344"/>
        <v>8485</v>
      </c>
      <c r="AK2275" s="30">
        <f t="shared" si="345"/>
        <v>54.049497140603428</v>
      </c>
      <c r="AL2275" s="30">
        <f t="shared" si="346"/>
        <v>7.9299065420560746</v>
      </c>
      <c r="AM2275" s="30">
        <f t="shared" si="347"/>
        <v>21</v>
      </c>
      <c r="AO2275" s="30">
        <f t="shared" si="348"/>
        <v>548170</v>
      </c>
      <c r="AP2275" s="30">
        <f t="shared" si="349"/>
        <v>14905</v>
      </c>
      <c r="AQ2275" s="30">
        <f t="shared" si="350"/>
        <v>6828</v>
      </c>
    </row>
    <row r="2276" spans="29:43" x14ac:dyDescent="0.15">
      <c r="AC2276" s="30">
        <v>42</v>
      </c>
      <c r="AD2276" s="30">
        <v>42</v>
      </c>
      <c r="AE2276" s="30">
        <v>2</v>
      </c>
      <c r="AF2276" s="30">
        <v>5</v>
      </c>
      <c r="AG2276" s="30">
        <f t="shared" si="342"/>
        <v>50970</v>
      </c>
      <c r="AH2276" s="30">
        <f t="shared" si="343"/>
        <v>16990</v>
      </c>
      <c r="AI2276" s="30">
        <f t="shared" si="344"/>
        <v>8495</v>
      </c>
      <c r="AK2276" s="30">
        <f t="shared" si="345"/>
        <v>53.943121432788821</v>
      </c>
      <c r="AL2276" s="30">
        <f t="shared" si="346"/>
        <v>7.9516380655226211</v>
      </c>
      <c r="AM2276" s="30">
        <f t="shared" si="347"/>
        <v>21</v>
      </c>
      <c r="AO2276" s="30">
        <f t="shared" si="348"/>
        <v>548170</v>
      </c>
      <c r="AP2276" s="30">
        <f t="shared" si="349"/>
        <v>14905</v>
      </c>
      <c r="AQ2276" s="30">
        <f t="shared" si="350"/>
        <v>6828</v>
      </c>
    </row>
    <row r="2277" spans="29:43" x14ac:dyDescent="0.15">
      <c r="AC2277" s="30">
        <v>42</v>
      </c>
      <c r="AD2277" s="30">
        <v>42</v>
      </c>
      <c r="AE2277" s="30">
        <v>2</v>
      </c>
      <c r="AF2277" s="30">
        <v>6</v>
      </c>
      <c r="AG2277" s="30">
        <f t="shared" si="342"/>
        <v>51030</v>
      </c>
      <c r="AH2277" s="30">
        <f t="shared" si="343"/>
        <v>17010</v>
      </c>
      <c r="AI2277" s="30">
        <f t="shared" si="344"/>
        <v>8505</v>
      </c>
      <c r="AK2277" s="30">
        <f t="shared" si="345"/>
        <v>53.83716362207818</v>
      </c>
      <c r="AL2277" s="30">
        <f t="shared" si="346"/>
        <v>7.9734375000000002</v>
      </c>
      <c r="AM2277" s="30">
        <f t="shared" si="347"/>
        <v>21</v>
      </c>
      <c r="AO2277" s="30">
        <f t="shared" si="348"/>
        <v>548170</v>
      </c>
      <c r="AP2277" s="30">
        <f t="shared" si="349"/>
        <v>14905</v>
      </c>
      <c r="AQ2277" s="30">
        <f t="shared" si="350"/>
        <v>6828</v>
      </c>
    </row>
    <row r="2278" spans="29:43" x14ac:dyDescent="0.15">
      <c r="AC2278" s="30">
        <v>42</v>
      </c>
      <c r="AD2278" s="30">
        <v>42</v>
      </c>
      <c r="AE2278" s="30">
        <v>2</v>
      </c>
      <c r="AF2278" s="30">
        <v>7</v>
      </c>
      <c r="AG2278" s="30">
        <f t="shared" si="342"/>
        <v>51090</v>
      </c>
      <c r="AH2278" s="30">
        <f t="shared" si="343"/>
        <v>17030</v>
      </c>
      <c r="AI2278" s="30">
        <f t="shared" si="344"/>
        <v>8515</v>
      </c>
      <c r="AK2278" s="30">
        <f t="shared" si="345"/>
        <v>53.731621250735152</v>
      </c>
      <c r="AL2278" s="30">
        <f t="shared" si="346"/>
        <v>7.995305164319249</v>
      </c>
      <c r="AM2278" s="30">
        <f t="shared" si="347"/>
        <v>21</v>
      </c>
      <c r="AO2278" s="30">
        <f t="shared" si="348"/>
        <v>548170</v>
      </c>
      <c r="AP2278" s="30">
        <f t="shared" si="349"/>
        <v>14905</v>
      </c>
      <c r="AQ2278" s="30">
        <f t="shared" si="350"/>
        <v>6828</v>
      </c>
    </row>
    <row r="2279" spans="29:43" x14ac:dyDescent="0.15">
      <c r="AC2279" s="30">
        <v>42</v>
      </c>
      <c r="AD2279" s="30">
        <v>42</v>
      </c>
      <c r="AE2279" s="30">
        <v>2</v>
      </c>
      <c r="AF2279" s="30">
        <v>8</v>
      </c>
      <c r="AG2279" s="30">
        <f t="shared" si="342"/>
        <v>51150</v>
      </c>
      <c r="AH2279" s="30">
        <f t="shared" si="343"/>
        <v>17050</v>
      </c>
      <c r="AI2279" s="30">
        <f t="shared" si="344"/>
        <v>8525</v>
      </c>
      <c r="AK2279" s="30">
        <f t="shared" si="345"/>
        <v>53.626491880258264</v>
      </c>
      <c r="AL2279" s="30">
        <f t="shared" si="346"/>
        <v>8.0172413793103452</v>
      </c>
      <c r="AM2279" s="30">
        <f t="shared" si="347"/>
        <v>21</v>
      </c>
      <c r="AO2279" s="30">
        <f t="shared" si="348"/>
        <v>548170</v>
      </c>
      <c r="AP2279" s="30">
        <f t="shared" si="349"/>
        <v>14905</v>
      </c>
      <c r="AQ2279" s="30">
        <f t="shared" si="350"/>
        <v>6828</v>
      </c>
    </row>
    <row r="2280" spans="29:43" x14ac:dyDescent="0.15">
      <c r="AC2280" s="30">
        <v>42</v>
      </c>
      <c r="AD2280" s="30">
        <v>42</v>
      </c>
      <c r="AE2280" s="30">
        <v>2</v>
      </c>
      <c r="AF2280" s="30">
        <v>9</v>
      </c>
      <c r="AG2280" s="30">
        <f t="shared" si="342"/>
        <v>51210</v>
      </c>
      <c r="AH2280" s="30">
        <f t="shared" si="343"/>
        <v>17070</v>
      </c>
      <c r="AI2280" s="30">
        <f t="shared" si="344"/>
        <v>8535</v>
      </c>
      <c r="AK2280" s="30">
        <f t="shared" si="345"/>
        <v>53.521773091193126</v>
      </c>
      <c r="AL2280" s="30">
        <f t="shared" si="346"/>
        <v>8.0392464678178968</v>
      </c>
      <c r="AM2280" s="30">
        <f t="shared" si="347"/>
        <v>21</v>
      </c>
      <c r="AO2280" s="30">
        <f t="shared" si="348"/>
        <v>548170</v>
      </c>
      <c r="AP2280" s="30">
        <f t="shared" si="349"/>
        <v>14905</v>
      </c>
      <c r="AQ2280" s="30">
        <f t="shared" si="350"/>
        <v>6828</v>
      </c>
    </row>
    <row r="2281" spans="29:43" x14ac:dyDescent="0.15">
      <c r="AC2281" s="30">
        <v>42</v>
      </c>
      <c r="AD2281" s="30">
        <v>42</v>
      </c>
      <c r="AE2281" s="30">
        <v>2</v>
      </c>
      <c r="AF2281" s="30">
        <v>10</v>
      </c>
      <c r="AG2281" s="30">
        <f t="shared" si="342"/>
        <v>51270</v>
      </c>
      <c r="AH2281" s="30">
        <f t="shared" si="343"/>
        <v>17090</v>
      </c>
      <c r="AI2281" s="30">
        <f t="shared" si="344"/>
        <v>8545</v>
      </c>
      <c r="AK2281" s="30">
        <f t="shared" si="345"/>
        <v>53.417462482946796</v>
      </c>
      <c r="AL2281" s="30">
        <f t="shared" si="346"/>
        <v>8.0613207547169807</v>
      </c>
      <c r="AM2281" s="30">
        <f t="shared" si="347"/>
        <v>21</v>
      </c>
      <c r="AO2281" s="30">
        <f t="shared" si="348"/>
        <v>548170</v>
      </c>
      <c r="AP2281" s="30">
        <f t="shared" si="349"/>
        <v>14905</v>
      </c>
      <c r="AQ2281" s="30">
        <f t="shared" si="350"/>
        <v>6828</v>
      </c>
    </row>
    <row r="2282" spans="29:43" x14ac:dyDescent="0.15">
      <c r="AC2282" s="30">
        <v>42</v>
      </c>
      <c r="AD2282" s="30">
        <v>42</v>
      </c>
      <c r="AE2282" s="30">
        <v>3</v>
      </c>
      <c r="AF2282" s="30">
        <v>0</v>
      </c>
      <c r="AG2282" s="30">
        <f t="shared" si="342"/>
        <v>68190</v>
      </c>
      <c r="AH2282" s="30">
        <f t="shared" si="343"/>
        <v>22730</v>
      </c>
      <c r="AI2282" s="30">
        <f t="shared" si="344"/>
        <v>11365</v>
      </c>
      <c r="AK2282" s="30">
        <f t="shared" si="345"/>
        <v>34.47176455791724</v>
      </c>
      <c r="AL2282" s="30">
        <f t="shared" si="346"/>
        <v>19.262711864406779</v>
      </c>
      <c r="AM2282" s="30">
        <f t="shared" si="347"/>
        <v>21</v>
      </c>
      <c r="AO2282" s="30">
        <f t="shared" si="348"/>
        <v>548170</v>
      </c>
      <c r="AP2282" s="30">
        <f t="shared" si="349"/>
        <v>14905</v>
      </c>
      <c r="AQ2282" s="30">
        <f t="shared" si="350"/>
        <v>6828</v>
      </c>
    </row>
    <row r="2283" spans="29:43" x14ac:dyDescent="0.15">
      <c r="AC2283" s="30">
        <v>42</v>
      </c>
      <c r="AD2283" s="30">
        <v>42</v>
      </c>
      <c r="AE2283" s="30">
        <v>3</v>
      </c>
      <c r="AF2283" s="30">
        <v>1</v>
      </c>
      <c r="AG2283" s="30">
        <f t="shared" si="342"/>
        <v>68280</v>
      </c>
      <c r="AH2283" s="30">
        <f t="shared" si="343"/>
        <v>22760</v>
      </c>
      <c r="AI2283" s="30">
        <f t="shared" si="344"/>
        <v>11380</v>
      </c>
      <c r="AK2283" s="30">
        <f t="shared" si="345"/>
        <v>34.406854130052722</v>
      </c>
      <c r="AL2283" s="30">
        <f t="shared" si="346"/>
        <v>19.370212765957447</v>
      </c>
      <c r="AM2283" s="30">
        <f t="shared" si="347"/>
        <v>21</v>
      </c>
      <c r="AO2283" s="30">
        <f t="shared" si="348"/>
        <v>548170</v>
      </c>
      <c r="AP2283" s="30">
        <f t="shared" si="349"/>
        <v>14905</v>
      </c>
      <c r="AQ2283" s="30">
        <f t="shared" si="350"/>
        <v>6828</v>
      </c>
    </row>
    <row r="2284" spans="29:43" x14ac:dyDescent="0.15">
      <c r="AC2284" s="30">
        <v>42</v>
      </c>
      <c r="AD2284" s="30">
        <v>42</v>
      </c>
      <c r="AE2284" s="30">
        <v>3</v>
      </c>
      <c r="AF2284" s="30">
        <v>2</v>
      </c>
      <c r="AG2284" s="30">
        <f t="shared" si="342"/>
        <v>68370</v>
      </c>
      <c r="AH2284" s="30">
        <f t="shared" si="343"/>
        <v>22790</v>
      </c>
      <c r="AI2284" s="30">
        <f t="shared" si="344"/>
        <v>11395</v>
      </c>
      <c r="AK2284" s="30">
        <f t="shared" si="345"/>
        <v>34.342187695777469</v>
      </c>
      <c r="AL2284" s="30">
        <f t="shared" si="346"/>
        <v>19.478632478632477</v>
      </c>
      <c r="AM2284" s="30">
        <f t="shared" si="347"/>
        <v>21</v>
      </c>
      <c r="AO2284" s="30">
        <f t="shared" si="348"/>
        <v>548170</v>
      </c>
      <c r="AP2284" s="30">
        <f t="shared" si="349"/>
        <v>14905</v>
      </c>
      <c r="AQ2284" s="30">
        <f t="shared" si="350"/>
        <v>6828</v>
      </c>
    </row>
    <row r="2285" spans="29:43" x14ac:dyDescent="0.15">
      <c r="AC2285" s="30">
        <v>42</v>
      </c>
      <c r="AD2285" s="30">
        <v>42</v>
      </c>
      <c r="AE2285" s="30">
        <v>3</v>
      </c>
      <c r="AF2285" s="30">
        <v>3</v>
      </c>
      <c r="AG2285" s="30">
        <f t="shared" si="342"/>
        <v>68460</v>
      </c>
      <c r="AH2285" s="30">
        <f t="shared" si="343"/>
        <v>22820</v>
      </c>
      <c r="AI2285" s="30">
        <f t="shared" si="344"/>
        <v>11410</v>
      </c>
      <c r="AK2285" s="30">
        <f t="shared" si="345"/>
        <v>34.27776388194097</v>
      </c>
      <c r="AL2285" s="30">
        <f t="shared" si="346"/>
        <v>19.587982832618025</v>
      </c>
      <c r="AM2285" s="30">
        <f t="shared" si="347"/>
        <v>21</v>
      </c>
      <c r="AO2285" s="30">
        <f t="shared" si="348"/>
        <v>548170</v>
      </c>
      <c r="AP2285" s="30">
        <f t="shared" si="349"/>
        <v>14905</v>
      </c>
      <c r="AQ2285" s="30">
        <f t="shared" si="350"/>
        <v>6828</v>
      </c>
    </row>
    <row r="2286" spans="29:43" x14ac:dyDescent="0.15">
      <c r="AC2286" s="30">
        <v>42</v>
      </c>
      <c r="AD2286" s="30">
        <v>42</v>
      </c>
      <c r="AE2286" s="30">
        <v>3</v>
      </c>
      <c r="AF2286" s="30">
        <v>4</v>
      </c>
      <c r="AG2286" s="30">
        <f t="shared" si="342"/>
        <v>68550</v>
      </c>
      <c r="AH2286" s="30">
        <f t="shared" si="343"/>
        <v>22850</v>
      </c>
      <c r="AI2286" s="30">
        <f t="shared" si="344"/>
        <v>11425</v>
      </c>
      <c r="AK2286" s="30">
        <f t="shared" si="345"/>
        <v>34.213581325677197</v>
      </c>
      <c r="AL2286" s="30">
        <f t="shared" si="346"/>
        <v>19.698275862068964</v>
      </c>
      <c r="AM2286" s="30">
        <f t="shared" si="347"/>
        <v>21</v>
      </c>
      <c r="AO2286" s="30">
        <f t="shared" si="348"/>
        <v>548170</v>
      </c>
      <c r="AP2286" s="30">
        <f t="shared" si="349"/>
        <v>14905</v>
      </c>
      <c r="AQ2286" s="30">
        <f t="shared" si="350"/>
        <v>6828</v>
      </c>
    </row>
    <row r="2287" spans="29:43" x14ac:dyDescent="0.15">
      <c r="AC2287" s="30">
        <v>42</v>
      </c>
      <c r="AD2287" s="30">
        <v>42</v>
      </c>
      <c r="AE2287" s="30">
        <v>3</v>
      </c>
      <c r="AF2287" s="30">
        <v>5</v>
      </c>
      <c r="AG2287" s="30">
        <f t="shared" si="342"/>
        <v>68640</v>
      </c>
      <c r="AH2287" s="30">
        <f t="shared" si="343"/>
        <v>22880</v>
      </c>
      <c r="AI2287" s="30">
        <f t="shared" si="344"/>
        <v>11440</v>
      </c>
      <c r="AK2287" s="30">
        <f t="shared" si="345"/>
        <v>34.149638674308498</v>
      </c>
      <c r="AL2287" s="30">
        <f t="shared" si="346"/>
        <v>19.80952380952381</v>
      </c>
      <c r="AM2287" s="30">
        <f t="shared" si="347"/>
        <v>21</v>
      </c>
      <c r="AO2287" s="30">
        <f t="shared" si="348"/>
        <v>548170</v>
      </c>
      <c r="AP2287" s="30">
        <f t="shared" si="349"/>
        <v>14905</v>
      </c>
      <c r="AQ2287" s="30">
        <f t="shared" si="350"/>
        <v>6828</v>
      </c>
    </row>
    <row r="2288" spans="29:43" x14ac:dyDescent="0.15">
      <c r="AC2288" s="30">
        <v>42</v>
      </c>
      <c r="AD2288" s="30">
        <v>42</v>
      </c>
      <c r="AE2288" s="30">
        <v>3</v>
      </c>
      <c r="AF2288" s="30">
        <v>6</v>
      </c>
      <c r="AG2288" s="30">
        <f t="shared" si="342"/>
        <v>68730</v>
      </c>
      <c r="AH2288" s="30">
        <f t="shared" si="343"/>
        <v>22910</v>
      </c>
      <c r="AI2288" s="30">
        <f t="shared" si="344"/>
        <v>11455</v>
      </c>
      <c r="AK2288" s="30">
        <f t="shared" si="345"/>
        <v>34.085934585250591</v>
      </c>
      <c r="AL2288" s="30">
        <f t="shared" si="346"/>
        <v>19.921739130434784</v>
      </c>
      <c r="AM2288" s="30">
        <f t="shared" si="347"/>
        <v>21</v>
      </c>
      <c r="AO2288" s="30">
        <f t="shared" si="348"/>
        <v>548170</v>
      </c>
      <c r="AP2288" s="30">
        <f t="shared" si="349"/>
        <v>14905</v>
      </c>
      <c r="AQ2288" s="30">
        <f t="shared" si="350"/>
        <v>6828</v>
      </c>
    </row>
    <row r="2289" spans="29:43" x14ac:dyDescent="0.15">
      <c r="AC2289" s="30">
        <v>42</v>
      </c>
      <c r="AD2289" s="30">
        <v>42</v>
      </c>
      <c r="AE2289" s="30">
        <v>3</v>
      </c>
      <c r="AF2289" s="30">
        <v>7</v>
      </c>
      <c r="AG2289" s="30">
        <f t="shared" si="342"/>
        <v>68820</v>
      </c>
      <c r="AH2289" s="30">
        <f t="shared" si="343"/>
        <v>22940</v>
      </c>
      <c r="AI2289" s="30">
        <f t="shared" si="344"/>
        <v>11470</v>
      </c>
      <c r="AK2289" s="30">
        <f t="shared" si="345"/>
        <v>34.022467725918567</v>
      </c>
      <c r="AL2289" s="30">
        <f t="shared" si="346"/>
        <v>20.034934497816593</v>
      </c>
      <c r="AM2289" s="30">
        <f t="shared" si="347"/>
        <v>21</v>
      </c>
      <c r="AO2289" s="30">
        <f t="shared" si="348"/>
        <v>548170</v>
      </c>
      <c r="AP2289" s="30">
        <f t="shared" si="349"/>
        <v>14905</v>
      </c>
      <c r="AQ2289" s="30">
        <f t="shared" si="350"/>
        <v>6828</v>
      </c>
    </row>
    <row r="2290" spans="29:43" x14ac:dyDescent="0.15">
      <c r="AC2290" s="30">
        <v>42</v>
      </c>
      <c r="AD2290" s="30">
        <v>42</v>
      </c>
      <c r="AE2290" s="30">
        <v>3</v>
      </c>
      <c r="AF2290" s="30">
        <v>8</v>
      </c>
      <c r="AG2290" s="30">
        <f t="shared" si="342"/>
        <v>68910</v>
      </c>
      <c r="AH2290" s="30">
        <f t="shared" si="343"/>
        <v>22970</v>
      </c>
      <c r="AI2290" s="30">
        <f t="shared" si="344"/>
        <v>11485</v>
      </c>
      <c r="AK2290" s="30">
        <f t="shared" si="345"/>
        <v>33.959236773633997</v>
      </c>
      <c r="AL2290" s="30">
        <f t="shared" si="346"/>
        <v>20.149122807017545</v>
      </c>
      <c r="AM2290" s="30">
        <f t="shared" si="347"/>
        <v>21</v>
      </c>
      <c r="AO2290" s="30">
        <f t="shared" si="348"/>
        <v>548170</v>
      </c>
      <c r="AP2290" s="30">
        <f t="shared" si="349"/>
        <v>14905</v>
      </c>
      <c r="AQ2290" s="30">
        <f t="shared" si="350"/>
        <v>6828</v>
      </c>
    </row>
    <row r="2291" spans="29:43" x14ac:dyDescent="0.15">
      <c r="AC2291" s="30">
        <v>42</v>
      </c>
      <c r="AD2291" s="30">
        <v>42</v>
      </c>
      <c r="AE2291" s="30">
        <v>3</v>
      </c>
      <c r="AF2291" s="30">
        <v>9</v>
      </c>
      <c r="AG2291" s="30">
        <f t="shared" si="342"/>
        <v>69000</v>
      </c>
      <c r="AH2291" s="30">
        <f t="shared" si="343"/>
        <v>23000</v>
      </c>
      <c r="AI2291" s="30">
        <f t="shared" si="344"/>
        <v>11500</v>
      </c>
      <c r="AK2291" s="30">
        <f t="shared" si="345"/>
        <v>33.896240415533022</v>
      </c>
      <c r="AL2291" s="30">
        <f t="shared" si="346"/>
        <v>20.264317180616739</v>
      </c>
      <c r="AM2291" s="30">
        <f t="shared" si="347"/>
        <v>21</v>
      </c>
      <c r="AO2291" s="30">
        <f t="shared" si="348"/>
        <v>548170</v>
      </c>
      <c r="AP2291" s="30">
        <f t="shared" si="349"/>
        <v>14905</v>
      </c>
      <c r="AQ2291" s="30">
        <f t="shared" si="350"/>
        <v>6828</v>
      </c>
    </row>
    <row r="2292" spans="29:43" x14ac:dyDescent="0.15">
      <c r="AC2292" s="30">
        <v>42</v>
      </c>
      <c r="AD2292" s="30">
        <v>42</v>
      </c>
      <c r="AE2292" s="30">
        <v>3</v>
      </c>
      <c r="AF2292" s="30">
        <v>10</v>
      </c>
      <c r="AG2292" s="30">
        <f t="shared" si="342"/>
        <v>69090</v>
      </c>
      <c r="AH2292" s="30">
        <f t="shared" si="343"/>
        <v>23030</v>
      </c>
      <c r="AI2292" s="30">
        <f t="shared" si="344"/>
        <v>11515</v>
      </c>
      <c r="AK2292" s="30">
        <f t="shared" si="345"/>
        <v>33.833477348475498</v>
      </c>
      <c r="AL2292" s="30">
        <f t="shared" si="346"/>
        <v>20.380530973451329</v>
      </c>
      <c r="AM2292" s="30">
        <f t="shared" si="347"/>
        <v>21</v>
      </c>
      <c r="AO2292" s="30">
        <f t="shared" si="348"/>
        <v>548170</v>
      </c>
      <c r="AP2292" s="30">
        <f t="shared" si="349"/>
        <v>14905</v>
      </c>
      <c r="AQ2292" s="30">
        <f t="shared" si="350"/>
        <v>6828</v>
      </c>
    </row>
    <row r="2293" spans="29:43" x14ac:dyDescent="0.15">
      <c r="AC2293" s="30">
        <v>42</v>
      </c>
      <c r="AD2293" s="30">
        <v>42</v>
      </c>
      <c r="AE2293" s="30">
        <v>4</v>
      </c>
      <c r="AF2293" s="30">
        <v>0</v>
      </c>
      <c r="AG2293" s="30">
        <f t="shared" si="342"/>
        <v>85710</v>
      </c>
      <c r="AH2293" s="30">
        <f t="shared" si="343"/>
        <v>28570</v>
      </c>
      <c r="AI2293" s="30">
        <f t="shared" si="344"/>
        <v>14285</v>
      </c>
      <c r="AK2293" s="30">
        <f t="shared" si="345"/>
        <v>25.212491951062461</v>
      </c>
      <c r="AL2293" s="30">
        <f t="shared" si="346"/>
        <v>138.24193548387098</v>
      </c>
      <c r="AM2293" s="30">
        <f t="shared" si="347"/>
        <v>21</v>
      </c>
      <c r="AO2293" s="30">
        <f t="shared" si="348"/>
        <v>548170</v>
      </c>
      <c r="AP2293" s="30">
        <f t="shared" si="349"/>
        <v>14905</v>
      </c>
      <c r="AQ2293" s="30">
        <f t="shared" si="350"/>
        <v>6828</v>
      </c>
    </row>
    <row r="2294" spans="29:43" x14ac:dyDescent="0.15">
      <c r="AC2294" s="30">
        <v>42</v>
      </c>
      <c r="AD2294" s="30">
        <v>42</v>
      </c>
      <c r="AE2294" s="30">
        <v>4</v>
      </c>
      <c r="AF2294" s="30">
        <v>1</v>
      </c>
      <c r="AG2294" s="30">
        <f t="shared" si="342"/>
        <v>85830</v>
      </c>
      <c r="AH2294" s="30">
        <f t="shared" si="343"/>
        <v>28610</v>
      </c>
      <c r="AI2294" s="30">
        <f t="shared" si="344"/>
        <v>14305</v>
      </c>
      <c r="AK2294" s="30">
        <f t="shared" si="345"/>
        <v>25.166192268845837</v>
      </c>
      <c r="AL2294" s="30">
        <f t="shared" si="346"/>
        <v>143.05000000000001</v>
      </c>
      <c r="AM2294" s="30">
        <f t="shared" si="347"/>
        <v>21</v>
      </c>
      <c r="AO2294" s="30">
        <f t="shared" si="348"/>
        <v>548170</v>
      </c>
      <c r="AP2294" s="30">
        <f t="shared" si="349"/>
        <v>14905</v>
      </c>
      <c r="AQ2294" s="30">
        <f t="shared" si="350"/>
        <v>6828</v>
      </c>
    </row>
    <row r="2295" spans="29:43" x14ac:dyDescent="0.15">
      <c r="AC2295" s="30">
        <v>42</v>
      </c>
      <c r="AD2295" s="30">
        <v>42</v>
      </c>
      <c r="AE2295" s="30">
        <v>4</v>
      </c>
      <c r="AF2295" s="30">
        <v>2</v>
      </c>
      <c r="AG2295" s="30">
        <f t="shared" si="342"/>
        <v>85950</v>
      </c>
      <c r="AH2295" s="30">
        <f t="shared" si="343"/>
        <v>28650</v>
      </c>
      <c r="AI2295" s="30">
        <f t="shared" si="344"/>
        <v>14325</v>
      </c>
      <c r="AK2295" s="30">
        <f t="shared" si="345"/>
        <v>25.120062322426907</v>
      </c>
      <c r="AL2295" s="30">
        <f t="shared" si="346"/>
        <v>148.18965517241378</v>
      </c>
      <c r="AM2295" s="30">
        <f t="shared" si="347"/>
        <v>21</v>
      </c>
      <c r="AO2295" s="30">
        <f t="shared" si="348"/>
        <v>548170</v>
      </c>
      <c r="AP2295" s="30">
        <f t="shared" si="349"/>
        <v>14905</v>
      </c>
      <c r="AQ2295" s="30">
        <f t="shared" si="350"/>
        <v>6828</v>
      </c>
    </row>
    <row r="2296" spans="29:43" x14ac:dyDescent="0.15">
      <c r="AC2296" s="30">
        <v>42</v>
      </c>
      <c r="AD2296" s="30">
        <v>42</v>
      </c>
      <c r="AE2296" s="30">
        <v>4</v>
      </c>
      <c r="AF2296" s="30">
        <v>3</v>
      </c>
      <c r="AG2296" s="30">
        <f t="shared" si="342"/>
        <v>86070</v>
      </c>
      <c r="AH2296" s="30">
        <f t="shared" si="343"/>
        <v>28690</v>
      </c>
      <c r="AI2296" s="30">
        <f t="shared" si="344"/>
        <v>14345</v>
      </c>
      <c r="AK2296" s="30">
        <f t="shared" si="345"/>
        <v>25.074101180129905</v>
      </c>
      <c r="AL2296" s="30">
        <f t="shared" si="346"/>
        <v>153.69642857142858</v>
      </c>
      <c r="AM2296" s="30">
        <f t="shared" si="347"/>
        <v>21</v>
      </c>
      <c r="AO2296" s="30">
        <f t="shared" si="348"/>
        <v>548170</v>
      </c>
      <c r="AP2296" s="30">
        <f t="shared" si="349"/>
        <v>14905</v>
      </c>
      <c r="AQ2296" s="30">
        <f t="shared" si="350"/>
        <v>6828</v>
      </c>
    </row>
    <row r="2297" spans="29:43" x14ac:dyDescent="0.15">
      <c r="AC2297" s="30">
        <v>42</v>
      </c>
      <c r="AD2297" s="30">
        <v>42</v>
      </c>
      <c r="AE2297" s="30">
        <v>4</v>
      </c>
      <c r="AF2297" s="30">
        <v>4</v>
      </c>
      <c r="AG2297" s="30">
        <f t="shared" si="342"/>
        <v>86190</v>
      </c>
      <c r="AH2297" s="30">
        <f t="shared" si="343"/>
        <v>28730</v>
      </c>
      <c r="AI2297" s="30">
        <f t="shared" si="344"/>
        <v>14365</v>
      </c>
      <c r="AK2297" s="30">
        <f t="shared" si="345"/>
        <v>25.028307917085197</v>
      </c>
      <c r="AL2297" s="30">
        <f t="shared" si="346"/>
        <v>159.61111111111111</v>
      </c>
      <c r="AM2297" s="30">
        <f t="shared" si="347"/>
        <v>21</v>
      </c>
      <c r="AO2297" s="30">
        <f t="shared" si="348"/>
        <v>548170</v>
      </c>
      <c r="AP2297" s="30">
        <f t="shared" si="349"/>
        <v>14905</v>
      </c>
      <c r="AQ2297" s="30">
        <f t="shared" si="350"/>
        <v>6828</v>
      </c>
    </row>
    <row r="2298" spans="29:43" x14ac:dyDescent="0.15">
      <c r="AC2298" s="30">
        <v>42</v>
      </c>
      <c r="AD2298" s="30">
        <v>42</v>
      </c>
      <c r="AE2298" s="30">
        <v>4</v>
      </c>
      <c r="AF2298" s="30">
        <v>5</v>
      </c>
      <c r="AG2298" s="30">
        <f t="shared" si="342"/>
        <v>86310</v>
      </c>
      <c r="AH2298" s="30">
        <f t="shared" si="343"/>
        <v>28770</v>
      </c>
      <c r="AI2298" s="30">
        <f t="shared" si="344"/>
        <v>14385</v>
      </c>
      <c r="AK2298" s="30">
        <f t="shared" si="345"/>
        <v>24.982681615167259</v>
      </c>
      <c r="AL2298" s="30">
        <f t="shared" si="346"/>
        <v>165.98076923076923</v>
      </c>
      <c r="AM2298" s="30">
        <f t="shared" si="347"/>
        <v>21</v>
      </c>
      <c r="AO2298" s="30">
        <f t="shared" si="348"/>
        <v>548170</v>
      </c>
      <c r="AP2298" s="30">
        <f t="shared" si="349"/>
        <v>14905</v>
      </c>
      <c r="AQ2298" s="30">
        <f t="shared" si="350"/>
        <v>6828</v>
      </c>
    </row>
    <row r="2299" spans="29:43" x14ac:dyDescent="0.15">
      <c r="AC2299" s="30">
        <v>42</v>
      </c>
      <c r="AD2299" s="30">
        <v>42</v>
      </c>
      <c r="AE2299" s="30">
        <v>4</v>
      </c>
      <c r="AF2299" s="30">
        <v>6</v>
      </c>
      <c r="AG2299" s="30">
        <f t="shared" si="342"/>
        <v>86430</v>
      </c>
      <c r="AH2299" s="30">
        <f t="shared" si="343"/>
        <v>28810</v>
      </c>
      <c r="AI2299" s="30">
        <f t="shared" si="344"/>
        <v>14405</v>
      </c>
      <c r="AK2299" s="30">
        <f t="shared" si="345"/>
        <v>24.937221362933307</v>
      </c>
      <c r="AL2299" s="30">
        <f t="shared" si="346"/>
        <v>172.86</v>
      </c>
      <c r="AM2299" s="30">
        <f t="shared" si="347"/>
        <v>21</v>
      </c>
      <c r="AO2299" s="30">
        <f t="shared" si="348"/>
        <v>548170</v>
      </c>
      <c r="AP2299" s="30">
        <f t="shared" si="349"/>
        <v>14905</v>
      </c>
      <c r="AQ2299" s="30">
        <f t="shared" si="350"/>
        <v>6828</v>
      </c>
    </row>
    <row r="2300" spans="29:43" x14ac:dyDescent="0.15">
      <c r="AC2300" s="30">
        <v>42</v>
      </c>
      <c r="AD2300" s="30">
        <v>42</v>
      </c>
      <c r="AE2300" s="30">
        <v>4</v>
      </c>
      <c r="AF2300" s="30">
        <v>7</v>
      </c>
      <c r="AG2300" s="30">
        <f t="shared" si="342"/>
        <v>86550</v>
      </c>
      <c r="AH2300" s="30">
        <f t="shared" si="343"/>
        <v>28850</v>
      </c>
      <c r="AI2300" s="30">
        <f t="shared" si="344"/>
        <v>14425</v>
      </c>
      <c r="AK2300" s="30">
        <f t="shared" si="345"/>
        <v>24.89192625556262</v>
      </c>
      <c r="AL2300" s="30">
        <f t="shared" si="346"/>
        <v>180.3125</v>
      </c>
      <c r="AM2300" s="30">
        <f t="shared" si="347"/>
        <v>21</v>
      </c>
      <c r="AO2300" s="30">
        <f t="shared" si="348"/>
        <v>548170</v>
      </c>
      <c r="AP2300" s="30">
        <f t="shared" si="349"/>
        <v>14905</v>
      </c>
      <c r="AQ2300" s="30">
        <f t="shared" si="350"/>
        <v>6828</v>
      </c>
    </row>
    <row r="2301" spans="29:43" x14ac:dyDescent="0.15">
      <c r="AC2301" s="30">
        <v>42</v>
      </c>
      <c r="AD2301" s="30">
        <v>42</v>
      </c>
      <c r="AE2301" s="30">
        <v>4</v>
      </c>
      <c r="AF2301" s="30">
        <v>8</v>
      </c>
      <c r="AG2301" s="30">
        <f t="shared" si="342"/>
        <v>86670</v>
      </c>
      <c r="AH2301" s="30">
        <f t="shared" si="343"/>
        <v>28890</v>
      </c>
      <c r="AI2301" s="30">
        <f t="shared" si="344"/>
        <v>14445</v>
      </c>
      <c r="AK2301" s="30">
        <f t="shared" si="345"/>
        <v>24.846795394796484</v>
      </c>
      <c r="AL2301" s="30">
        <f t="shared" si="346"/>
        <v>188.41304347826087</v>
      </c>
      <c r="AM2301" s="30">
        <f t="shared" si="347"/>
        <v>21</v>
      </c>
      <c r="AO2301" s="30">
        <f t="shared" si="348"/>
        <v>548170</v>
      </c>
      <c r="AP2301" s="30">
        <f t="shared" si="349"/>
        <v>14905</v>
      </c>
      <c r="AQ2301" s="30">
        <f t="shared" si="350"/>
        <v>6828</v>
      </c>
    </row>
    <row r="2302" spans="29:43" x14ac:dyDescent="0.15">
      <c r="AC2302" s="30">
        <v>42</v>
      </c>
      <c r="AD2302" s="30">
        <v>42</v>
      </c>
      <c r="AE2302" s="30">
        <v>4</v>
      </c>
      <c r="AF2302" s="30">
        <v>9</v>
      </c>
      <c r="AG2302" s="30">
        <f t="shared" si="342"/>
        <v>86790</v>
      </c>
      <c r="AH2302" s="30">
        <f t="shared" si="343"/>
        <v>28930</v>
      </c>
      <c r="AI2302" s="30">
        <f t="shared" si="344"/>
        <v>14465</v>
      </c>
      <c r="AK2302" s="30">
        <f t="shared" si="345"/>
        <v>24.801827888878833</v>
      </c>
      <c r="AL2302" s="30">
        <f t="shared" si="346"/>
        <v>197.25</v>
      </c>
      <c r="AM2302" s="30">
        <f t="shared" si="347"/>
        <v>21</v>
      </c>
      <c r="AO2302" s="30">
        <f t="shared" si="348"/>
        <v>548170</v>
      </c>
      <c r="AP2302" s="30">
        <f t="shared" si="349"/>
        <v>14905</v>
      </c>
      <c r="AQ2302" s="30">
        <f t="shared" si="350"/>
        <v>6828</v>
      </c>
    </row>
    <row r="2303" spans="29:43" x14ac:dyDescent="0.15">
      <c r="AC2303" s="30">
        <v>42</v>
      </c>
      <c r="AD2303" s="30">
        <v>42</v>
      </c>
      <c r="AE2303" s="30">
        <v>4</v>
      </c>
      <c r="AF2303" s="30">
        <v>10</v>
      </c>
      <c r="AG2303" s="30">
        <f t="shared" si="342"/>
        <v>86910</v>
      </c>
      <c r="AH2303" s="30">
        <f t="shared" si="343"/>
        <v>28970</v>
      </c>
      <c r="AI2303" s="30">
        <f t="shared" si="344"/>
        <v>14485</v>
      </c>
      <c r="AK2303" s="30">
        <f t="shared" si="345"/>
        <v>24.757022852497517</v>
      </c>
      <c r="AL2303" s="30">
        <f t="shared" si="346"/>
        <v>206.92857142857142</v>
      </c>
      <c r="AM2303" s="30">
        <f t="shared" si="347"/>
        <v>21</v>
      </c>
      <c r="AO2303" s="30">
        <f t="shared" si="348"/>
        <v>548170</v>
      </c>
      <c r="AP2303" s="30">
        <f t="shared" si="349"/>
        <v>14905</v>
      </c>
      <c r="AQ2303" s="30">
        <f t="shared" si="350"/>
        <v>6828</v>
      </c>
    </row>
    <row r="2304" spans="29:43" x14ac:dyDescent="0.15">
      <c r="AC2304" s="30">
        <v>42</v>
      </c>
      <c r="AD2304" s="30">
        <v>42</v>
      </c>
      <c r="AE2304" s="30">
        <v>5</v>
      </c>
      <c r="AF2304" s="30">
        <v>0</v>
      </c>
      <c r="AG2304" s="30">
        <f t="shared" si="342"/>
        <v>103230</v>
      </c>
      <c r="AH2304" s="30">
        <f t="shared" si="343"/>
        <v>34410</v>
      </c>
      <c r="AI2304" s="30">
        <f t="shared" si="344"/>
        <v>17205</v>
      </c>
      <c r="AK2304" s="30">
        <f t="shared" si="345"/>
        <v>19.874193314480458</v>
      </c>
      <c r="AL2304" s="30">
        <f t="shared" si="346"/>
        <v>-44.882608695652173</v>
      </c>
      <c r="AM2304" s="30">
        <f t="shared" si="347"/>
        <v>21</v>
      </c>
      <c r="AO2304" s="30">
        <f t="shared" si="348"/>
        <v>548170</v>
      </c>
      <c r="AP2304" s="30">
        <f t="shared" si="349"/>
        <v>14905</v>
      </c>
      <c r="AQ2304" s="30">
        <f t="shared" si="350"/>
        <v>6828</v>
      </c>
    </row>
    <row r="2305" spans="29:43" x14ac:dyDescent="0.15">
      <c r="AC2305" s="30">
        <v>42</v>
      </c>
      <c r="AD2305" s="30">
        <v>42</v>
      </c>
      <c r="AE2305" s="30">
        <v>5</v>
      </c>
      <c r="AF2305" s="30">
        <v>1</v>
      </c>
      <c r="AG2305" s="30">
        <f t="shared" si="342"/>
        <v>103380</v>
      </c>
      <c r="AH2305" s="30">
        <f t="shared" si="343"/>
        <v>34460</v>
      </c>
      <c r="AI2305" s="30">
        <f t="shared" si="344"/>
        <v>17230</v>
      </c>
      <c r="AK2305" s="30">
        <f t="shared" si="345"/>
        <v>19.838231036479446</v>
      </c>
      <c r="AL2305" s="30">
        <f t="shared" si="346"/>
        <v>-44.464516129032255</v>
      </c>
      <c r="AM2305" s="30">
        <f t="shared" si="347"/>
        <v>21</v>
      </c>
      <c r="AO2305" s="30">
        <f t="shared" si="348"/>
        <v>548170</v>
      </c>
      <c r="AP2305" s="30">
        <f t="shared" si="349"/>
        <v>14905</v>
      </c>
      <c r="AQ2305" s="30">
        <f t="shared" si="350"/>
        <v>6828</v>
      </c>
    </row>
    <row r="2306" spans="29:43" x14ac:dyDescent="0.15">
      <c r="AC2306" s="30">
        <v>42</v>
      </c>
      <c r="AD2306" s="30">
        <v>42</v>
      </c>
      <c r="AE2306" s="30">
        <v>5</v>
      </c>
      <c r="AF2306" s="30">
        <v>2</v>
      </c>
      <c r="AG2306" s="30">
        <f t="shared" si="342"/>
        <v>103530</v>
      </c>
      <c r="AH2306" s="30">
        <f t="shared" si="343"/>
        <v>34510</v>
      </c>
      <c r="AI2306" s="30">
        <f t="shared" si="344"/>
        <v>17255</v>
      </c>
      <c r="AK2306" s="30">
        <f t="shared" si="345"/>
        <v>19.802398670616284</v>
      </c>
      <c r="AL2306" s="30">
        <f t="shared" si="346"/>
        <v>-44.055319148936171</v>
      </c>
      <c r="AM2306" s="30">
        <f t="shared" si="347"/>
        <v>21</v>
      </c>
      <c r="AO2306" s="30">
        <f t="shared" si="348"/>
        <v>548170</v>
      </c>
      <c r="AP2306" s="30">
        <f t="shared" si="349"/>
        <v>14905</v>
      </c>
      <c r="AQ2306" s="30">
        <f t="shared" si="350"/>
        <v>6828</v>
      </c>
    </row>
    <row r="2307" spans="29:43" x14ac:dyDescent="0.15">
      <c r="AC2307" s="30">
        <v>42</v>
      </c>
      <c r="AD2307" s="30">
        <v>42</v>
      </c>
      <c r="AE2307" s="30">
        <v>5</v>
      </c>
      <c r="AF2307" s="30">
        <v>3</v>
      </c>
      <c r="AG2307" s="30">
        <f t="shared" si="342"/>
        <v>103680</v>
      </c>
      <c r="AH2307" s="30">
        <f t="shared" si="343"/>
        <v>34560</v>
      </c>
      <c r="AI2307" s="30">
        <f t="shared" si="344"/>
        <v>17280</v>
      </c>
      <c r="AK2307" s="30">
        <f t="shared" si="345"/>
        <v>19.766695514207413</v>
      </c>
      <c r="AL2307" s="30">
        <f t="shared" si="346"/>
        <v>-43.654736842105265</v>
      </c>
      <c r="AM2307" s="30">
        <f t="shared" si="347"/>
        <v>21</v>
      </c>
      <c r="AO2307" s="30">
        <f t="shared" si="348"/>
        <v>548170</v>
      </c>
      <c r="AP2307" s="30">
        <f t="shared" si="349"/>
        <v>14905</v>
      </c>
      <c r="AQ2307" s="30">
        <f t="shared" si="350"/>
        <v>6828</v>
      </c>
    </row>
    <row r="2308" spans="29:43" x14ac:dyDescent="0.15">
      <c r="AC2308" s="30">
        <v>42</v>
      </c>
      <c r="AD2308" s="30">
        <v>42</v>
      </c>
      <c r="AE2308" s="30">
        <v>5</v>
      </c>
      <c r="AF2308" s="30">
        <v>4</v>
      </c>
      <c r="AG2308" s="30">
        <f t="shared" si="342"/>
        <v>103830</v>
      </c>
      <c r="AH2308" s="30">
        <f t="shared" si="343"/>
        <v>34610</v>
      </c>
      <c r="AI2308" s="30">
        <f t="shared" si="344"/>
        <v>17305</v>
      </c>
      <c r="AK2308" s="30">
        <f t="shared" si="345"/>
        <v>19.731120869627816</v>
      </c>
      <c r="AL2308" s="30">
        <f t="shared" si="346"/>
        <v>-43.262500000000003</v>
      </c>
      <c r="AM2308" s="30">
        <f t="shared" si="347"/>
        <v>21</v>
      </c>
      <c r="AO2308" s="30">
        <f t="shared" si="348"/>
        <v>548170</v>
      </c>
      <c r="AP2308" s="30">
        <f t="shared" si="349"/>
        <v>14905</v>
      </c>
      <c r="AQ2308" s="30">
        <f t="shared" si="350"/>
        <v>6828</v>
      </c>
    </row>
    <row r="2309" spans="29:43" x14ac:dyDescent="0.15">
      <c r="AC2309" s="30">
        <v>42</v>
      </c>
      <c r="AD2309" s="30">
        <v>42</v>
      </c>
      <c r="AE2309" s="30">
        <v>5</v>
      </c>
      <c r="AF2309" s="30">
        <v>5</v>
      </c>
      <c r="AG2309" s="30">
        <f t="shared" si="342"/>
        <v>103980</v>
      </c>
      <c r="AH2309" s="30">
        <f t="shared" si="343"/>
        <v>34660</v>
      </c>
      <c r="AI2309" s="30">
        <f t="shared" si="344"/>
        <v>17330</v>
      </c>
      <c r="AK2309" s="30">
        <f t="shared" si="345"/>
        <v>19.695674044265594</v>
      </c>
      <c r="AL2309" s="30">
        <f t="shared" si="346"/>
        <v>-42.878350515463914</v>
      </c>
      <c r="AM2309" s="30">
        <f t="shared" si="347"/>
        <v>21</v>
      </c>
      <c r="AO2309" s="30">
        <f t="shared" si="348"/>
        <v>548170</v>
      </c>
      <c r="AP2309" s="30">
        <f t="shared" si="349"/>
        <v>14905</v>
      </c>
      <c r="AQ2309" s="30">
        <f t="shared" si="350"/>
        <v>6828</v>
      </c>
    </row>
    <row r="2310" spans="29:43" x14ac:dyDescent="0.15">
      <c r="AC2310" s="30">
        <v>42</v>
      </c>
      <c r="AD2310" s="30">
        <v>42</v>
      </c>
      <c r="AE2310" s="30">
        <v>5</v>
      </c>
      <c r="AF2310" s="30">
        <v>6</v>
      </c>
      <c r="AG2310" s="30">
        <f t="shared" ref="AG2310:AG2373" si="351">1020+180*AC2310+7050+AE2310*(AD2310*420-120)+AE2310*AF2310*30</f>
        <v>104130</v>
      </c>
      <c r="AH2310" s="30">
        <f t="shared" ref="AH2310:AH2373" si="352">340+60*AC2310+2350+AE2310*(AD2310*140-40)+AE2310*AF2310*10</f>
        <v>34710</v>
      </c>
      <c r="AI2310" s="30">
        <f t="shared" ref="AI2310:AI2373" si="353">170+30*AC2310+1175+AE2310*(AD2310*70-20)+AE2310*AF2310*5</f>
        <v>17355</v>
      </c>
      <c r="AK2310" s="30">
        <f t="shared" ref="AK2310:AK2373" si="354">VLOOKUP(IF(MOD(AC2310,2)=0,AC2310/2,(AC2310+1)/2),B:F,5,FALSE)/(AH2310-VLOOKUP(IF(MOD(AC2310,2)=0,AC2310/2,(AC2310+1)/2),B:F,4,FALSE))</f>
        <v>19.660354350477011</v>
      </c>
      <c r="AL2310" s="30">
        <f t="shared" ref="AL2310:AL2373" si="355">AG2310/(VLOOKUP(IF(MOD(AC2310,2)=0,AC2310/2,(AC2310+1)/2),B:F,3,FALSE)-AI2310)</f>
        <v>-42.502040816326527</v>
      </c>
      <c r="AM2310" s="30">
        <f t="shared" ref="AM2310:AM2373" si="356">IF(MOD(AC2310,2)=0,AC2310/2,(AC2310+1)/2)</f>
        <v>21</v>
      </c>
      <c r="AO2310" s="30">
        <f t="shared" ref="AO2310:AO2373" si="357">VLOOKUP(IF(MOD(AC2310,2)=0,AC2310/2,(AC2310+1)/2),B:F,5,FALSE)</f>
        <v>548170</v>
      </c>
      <c r="AP2310" s="30">
        <f t="shared" ref="AP2310:AP2373" si="358">VLOOKUP(IF(MOD(AC2310,2)=0,AC2310/2,(AC2310+1)/2),B:E,3,FALSE)</f>
        <v>14905</v>
      </c>
      <c r="AQ2310" s="30">
        <f t="shared" ref="AQ2310:AQ2373" si="359">VLOOKUP(IF(MOD(AC2310,2)=0,AC2310/2,(AC2310+1)/2),B:F,4,FALSE)</f>
        <v>6828</v>
      </c>
    </row>
    <row r="2311" spans="29:43" x14ac:dyDescent="0.15">
      <c r="AC2311" s="30">
        <v>42</v>
      </c>
      <c r="AD2311" s="30">
        <v>42</v>
      </c>
      <c r="AE2311" s="30">
        <v>5</v>
      </c>
      <c r="AF2311" s="30">
        <v>7</v>
      </c>
      <c r="AG2311" s="30">
        <f t="shared" si="351"/>
        <v>104280</v>
      </c>
      <c r="AH2311" s="30">
        <f t="shared" si="352"/>
        <v>34760</v>
      </c>
      <c r="AI2311" s="30">
        <f t="shared" si="353"/>
        <v>17380</v>
      </c>
      <c r="AK2311" s="30">
        <f t="shared" si="354"/>
        <v>19.625161105542031</v>
      </c>
      <c r="AL2311" s="30">
        <f t="shared" si="355"/>
        <v>-42.133333333333333</v>
      </c>
      <c r="AM2311" s="30">
        <f t="shared" si="356"/>
        <v>21</v>
      </c>
      <c r="AO2311" s="30">
        <f t="shared" si="357"/>
        <v>548170</v>
      </c>
      <c r="AP2311" s="30">
        <f t="shared" si="358"/>
        <v>14905</v>
      </c>
      <c r="AQ2311" s="30">
        <f t="shared" si="359"/>
        <v>6828</v>
      </c>
    </row>
    <row r="2312" spans="29:43" x14ac:dyDescent="0.15">
      <c r="AC2312" s="30">
        <v>42</v>
      </c>
      <c r="AD2312" s="30">
        <v>42</v>
      </c>
      <c r="AE2312" s="30">
        <v>5</v>
      </c>
      <c r="AF2312" s="30">
        <v>8</v>
      </c>
      <c r="AG2312" s="30">
        <f t="shared" si="351"/>
        <v>104430</v>
      </c>
      <c r="AH2312" s="30">
        <f t="shared" si="352"/>
        <v>34810</v>
      </c>
      <c r="AI2312" s="30">
        <f t="shared" si="353"/>
        <v>17405</v>
      </c>
      <c r="AK2312" s="30">
        <f t="shared" si="354"/>
        <v>19.590093631620327</v>
      </c>
      <c r="AL2312" s="30">
        <f t="shared" si="355"/>
        <v>-41.771999999999998</v>
      </c>
      <c r="AM2312" s="30">
        <f t="shared" si="356"/>
        <v>21</v>
      </c>
      <c r="AO2312" s="30">
        <f t="shared" si="357"/>
        <v>548170</v>
      </c>
      <c r="AP2312" s="30">
        <f t="shared" si="358"/>
        <v>14905</v>
      </c>
      <c r="AQ2312" s="30">
        <f t="shared" si="359"/>
        <v>6828</v>
      </c>
    </row>
    <row r="2313" spans="29:43" x14ac:dyDescent="0.15">
      <c r="AC2313" s="30">
        <v>42</v>
      </c>
      <c r="AD2313" s="30">
        <v>42</v>
      </c>
      <c r="AE2313" s="30">
        <v>5</v>
      </c>
      <c r="AF2313" s="30">
        <v>9</v>
      </c>
      <c r="AG2313" s="30">
        <f t="shared" si="351"/>
        <v>104580</v>
      </c>
      <c r="AH2313" s="30">
        <f t="shared" si="352"/>
        <v>34860</v>
      </c>
      <c r="AI2313" s="30">
        <f t="shared" si="353"/>
        <v>17430</v>
      </c>
      <c r="AK2313" s="30">
        <f t="shared" si="354"/>
        <v>19.555151255707763</v>
      </c>
      <c r="AL2313" s="30">
        <f t="shared" si="355"/>
        <v>-41.417821782178216</v>
      </c>
      <c r="AM2313" s="30">
        <f t="shared" si="356"/>
        <v>21</v>
      </c>
      <c r="AO2313" s="30">
        <f t="shared" si="357"/>
        <v>548170</v>
      </c>
      <c r="AP2313" s="30">
        <f t="shared" si="358"/>
        <v>14905</v>
      </c>
      <c r="AQ2313" s="30">
        <f t="shared" si="359"/>
        <v>6828</v>
      </c>
    </row>
    <row r="2314" spans="29:43" x14ac:dyDescent="0.15">
      <c r="AC2314" s="30">
        <v>42</v>
      </c>
      <c r="AD2314" s="30">
        <v>42</v>
      </c>
      <c r="AE2314" s="30">
        <v>5</v>
      </c>
      <c r="AF2314" s="30">
        <v>10</v>
      </c>
      <c r="AG2314" s="30">
        <f t="shared" si="351"/>
        <v>104730</v>
      </c>
      <c r="AH2314" s="30">
        <f t="shared" si="352"/>
        <v>34910</v>
      </c>
      <c r="AI2314" s="30">
        <f t="shared" si="353"/>
        <v>17455</v>
      </c>
      <c r="AK2314" s="30">
        <f t="shared" si="354"/>
        <v>19.520333309593333</v>
      </c>
      <c r="AL2314" s="30">
        <f t="shared" si="355"/>
        <v>-41.070588235294117</v>
      </c>
      <c r="AM2314" s="30">
        <f t="shared" si="356"/>
        <v>21</v>
      </c>
      <c r="AO2314" s="30">
        <f t="shared" si="357"/>
        <v>548170</v>
      </c>
      <c r="AP2314" s="30">
        <f t="shared" si="358"/>
        <v>14905</v>
      </c>
      <c r="AQ2314" s="30">
        <f t="shared" si="359"/>
        <v>6828</v>
      </c>
    </row>
    <row r="2315" spans="29:43" x14ac:dyDescent="0.15">
      <c r="AC2315" s="30">
        <v>43</v>
      </c>
      <c r="AD2315" s="30">
        <v>43</v>
      </c>
      <c r="AE2315" s="30">
        <v>1</v>
      </c>
      <c r="AF2315" s="30">
        <v>0</v>
      </c>
      <c r="AG2315" s="30">
        <f t="shared" si="351"/>
        <v>33750</v>
      </c>
      <c r="AH2315" s="30">
        <f t="shared" si="352"/>
        <v>11250</v>
      </c>
      <c r="AI2315" s="30">
        <f t="shared" si="353"/>
        <v>5625</v>
      </c>
      <c r="AK2315" s="30">
        <f t="shared" si="354"/>
        <v>148.01224177505739</v>
      </c>
      <c r="AL2315" s="30">
        <f t="shared" si="355"/>
        <v>3.2627610208816704</v>
      </c>
      <c r="AM2315" s="30">
        <f t="shared" si="356"/>
        <v>22</v>
      </c>
      <c r="AO2315" s="30">
        <f t="shared" si="357"/>
        <v>580356</v>
      </c>
      <c r="AP2315" s="30">
        <f t="shared" si="358"/>
        <v>15969</v>
      </c>
      <c r="AQ2315" s="30">
        <f t="shared" si="359"/>
        <v>7329</v>
      </c>
    </row>
    <row r="2316" spans="29:43" x14ac:dyDescent="0.15">
      <c r="AC2316" s="30">
        <v>43</v>
      </c>
      <c r="AD2316" s="30">
        <v>43</v>
      </c>
      <c r="AE2316" s="30">
        <v>1</v>
      </c>
      <c r="AF2316" s="30">
        <v>1</v>
      </c>
      <c r="AG2316" s="30">
        <f t="shared" si="351"/>
        <v>33780</v>
      </c>
      <c r="AH2316" s="30">
        <f t="shared" si="352"/>
        <v>11260</v>
      </c>
      <c r="AI2316" s="30">
        <f t="shared" si="353"/>
        <v>5630</v>
      </c>
      <c r="AK2316" s="30">
        <f t="shared" si="354"/>
        <v>147.63571610277282</v>
      </c>
      <c r="AL2316" s="30">
        <f t="shared" si="355"/>
        <v>3.2672405455073026</v>
      </c>
      <c r="AM2316" s="30">
        <f t="shared" si="356"/>
        <v>22</v>
      </c>
      <c r="AO2316" s="30">
        <f t="shared" si="357"/>
        <v>580356</v>
      </c>
      <c r="AP2316" s="30">
        <f t="shared" si="358"/>
        <v>15969</v>
      </c>
      <c r="AQ2316" s="30">
        <f t="shared" si="359"/>
        <v>7329</v>
      </c>
    </row>
    <row r="2317" spans="29:43" x14ac:dyDescent="0.15">
      <c r="AC2317" s="30">
        <v>43</v>
      </c>
      <c r="AD2317" s="30">
        <v>43</v>
      </c>
      <c r="AE2317" s="30">
        <v>1</v>
      </c>
      <c r="AF2317" s="30">
        <v>2</v>
      </c>
      <c r="AG2317" s="30">
        <f t="shared" si="351"/>
        <v>33810</v>
      </c>
      <c r="AH2317" s="30">
        <f t="shared" si="352"/>
        <v>11270</v>
      </c>
      <c r="AI2317" s="30">
        <f t="shared" si="353"/>
        <v>5635</v>
      </c>
      <c r="AK2317" s="30">
        <f t="shared" si="354"/>
        <v>147.26110124333925</v>
      </c>
      <c r="AL2317" s="30">
        <f t="shared" si="355"/>
        <v>3.2717244048771046</v>
      </c>
      <c r="AM2317" s="30">
        <f t="shared" si="356"/>
        <v>22</v>
      </c>
      <c r="AO2317" s="30">
        <f t="shared" si="357"/>
        <v>580356</v>
      </c>
      <c r="AP2317" s="30">
        <f t="shared" si="358"/>
        <v>15969</v>
      </c>
      <c r="AQ2317" s="30">
        <f t="shared" si="359"/>
        <v>7329</v>
      </c>
    </row>
    <row r="2318" spans="29:43" x14ac:dyDescent="0.15">
      <c r="AC2318" s="30">
        <v>43</v>
      </c>
      <c r="AD2318" s="30">
        <v>43</v>
      </c>
      <c r="AE2318" s="30">
        <v>1</v>
      </c>
      <c r="AF2318" s="30">
        <v>3</v>
      </c>
      <c r="AG2318" s="30">
        <f t="shared" si="351"/>
        <v>33840</v>
      </c>
      <c r="AH2318" s="30">
        <f t="shared" si="352"/>
        <v>11280</v>
      </c>
      <c r="AI2318" s="30">
        <f t="shared" si="353"/>
        <v>5640</v>
      </c>
      <c r="AK2318" s="30">
        <f t="shared" si="354"/>
        <v>146.88838268792711</v>
      </c>
      <c r="AL2318" s="30">
        <f t="shared" si="355"/>
        <v>3.2762126052860876</v>
      </c>
      <c r="AM2318" s="30">
        <f t="shared" si="356"/>
        <v>22</v>
      </c>
      <c r="AO2318" s="30">
        <f t="shared" si="357"/>
        <v>580356</v>
      </c>
      <c r="AP2318" s="30">
        <f t="shared" si="358"/>
        <v>15969</v>
      </c>
      <c r="AQ2318" s="30">
        <f t="shared" si="359"/>
        <v>7329</v>
      </c>
    </row>
    <row r="2319" spans="29:43" x14ac:dyDescent="0.15">
      <c r="AC2319" s="30">
        <v>43</v>
      </c>
      <c r="AD2319" s="30">
        <v>43</v>
      </c>
      <c r="AE2319" s="30">
        <v>1</v>
      </c>
      <c r="AF2319" s="30">
        <v>4</v>
      </c>
      <c r="AG2319" s="30">
        <f t="shared" si="351"/>
        <v>33870</v>
      </c>
      <c r="AH2319" s="30">
        <f t="shared" si="352"/>
        <v>11290</v>
      </c>
      <c r="AI2319" s="30">
        <f t="shared" si="353"/>
        <v>5645</v>
      </c>
      <c r="AK2319" s="30">
        <f t="shared" si="354"/>
        <v>146.51754607422367</v>
      </c>
      <c r="AL2319" s="30">
        <f t="shared" si="355"/>
        <v>3.2807051530414566</v>
      </c>
      <c r="AM2319" s="30">
        <f t="shared" si="356"/>
        <v>22</v>
      </c>
      <c r="AO2319" s="30">
        <f t="shared" si="357"/>
        <v>580356</v>
      </c>
      <c r="AP2319" s="30">
        <f t="shared" si="358"/>
        <v>15969</v>
      </c>
      <c r="AQ2319" s="30">
        <f t="shared" si="359"/>
        <v>7329</v>
      </c>
    </row>
    <row r="2320" spans="29:43" x14ac:dyDescent="0.15">
      <c r="AC2320" s="30">
        <v>43</v>
      </c>
      <c r="AD2320" s="30">
        <v>43</v>
      </c>
      <c r="AE2320" s="30">
        <v>1</v>
      </c>
      <c r="AF2320" s="30">
        <v>5</v>
      </c>
      <c r="AG2320" s="30">
        <f t="shared" si="351"/>
        <v>33900</v>
      </c>
      <c r="AH2320" s="30">
        <f t="shared" si="352"/>
        <v>11300</v>
      </c>
      <c r="AI2320" s="30">
        <f t="shared" si="353"/>
        <v>5650</v>
      </c>
      <c r="AK2320" s="30">
        <f t="shared" si="354"/>
        <v>146.14857718458828</v>
      </c>
      <c r="AL2320" s="30">
        <f t="shared" si="355"/>
        <v>3.2852020544626419</v>
      </c>
      <c r="AM2320" s="30">
        <f t="shared" si="356"/>
        <v>22</v>
      </c>
      <c r="AO2320" s="30">
        <f t="shared" si="357"/>
        <v>580356</v>
      </c>
      <c r="AP2320" s="30">
        <f t="shared" si="358"/>
        <v>15969</v>
      </c>
      <c r="AQ2320" s="30">
        <f t="shared" si="359"/>
        <v>7329</v>
      </c>
    </row>
    <row r="2321" spans="29:43" x14ac:dyDescent="0.15">
      <c r="AC2321" s="30">
        <v>43</v>
      </c>
      <c r="AD2321" s="30">
        <v>43</v>
      </c>
      <c r="AE2321" s="30">
        <v>1</v>
      </c>
      <c r="AF2321" s="30">
        <v>6</v>
      </c>
      <c r="AG2321" s="30">
        <f t="shared" si="351"/>
        <v>33930</v>
      </c>
      <c r="AH2321" s="30">
        <f t="shared" si="352"/>
        <v>11310</v>
      </c>
      <c r="AI2321" s="30">
        <f t="shared" si="353"/>
        <v>5655</v>
      </c>
      <c r="AK2321" s="30">
        <f t="shared" si="354"/>
        <v>145.7814619442351</v>
      </c>
      <c r="AL2321" s="30">
        <f t="shared" si="355"/>
        <v>3.2897033158813263</v>
      </c>
      <c r="AM2321" s="30">
        <f t="shared" si="356"/>
        <v>22</v>
      </c>
      <c r="AO2321" s="30">
        <f t="shared" si="357"/>
        <v>580356</v>
      </c>
      <c r="AP2321" s="30">
        <f t="shared" si="358"/>
        <v>15969</v>
      </c>
      <c r="AQ2321" s="30">
        <f t="shared" si="359"/>
        <v>7329</v>
      </c>
    </row>
    <row r="2322" spans="29:43" x14ac:dyDescent="0.15">
      <c r="AC2322" s="30">
        <v>43</v>
      </c>
      <c r="AD2322" s="30">
        <v>43</v>
      </c>
      <c r="AE2322" s="30">
        <v>1</v>
      </c>
      <c r="AF2322" s="30">
        <v>7</v>
      </c>
      <c r="AG2322" s="30">
        <f t="shared" si="351"/>
        <v>33960</v>
      </c>
      <c r="AH2322" s="30">
        <f t="shared" si="352"/>
        <v>11320</v>
      </c>
      <c r="AI2322" s="30">
        <f t="shared" si="353"/>
        <v>5660</v>
      </c>
      <c r="AK2322" s="30">
        <f t="shared" si="354"/>
        <v>145.41618641944376</v>
      </c>
      <c r="AL2322" s="30">
        <f t="shared" si="355"/>
        <v>3.2942089436414785</v>
      </c>
      <c r="AM2322" s="30">
        <f t="shared" si="356"/>
        <v>22</v>
      </c>
      <c r="AO2322" s="30">
        <f t="shared" si="357"/>
        <v>580356</v>
      </c>
      <c r="AP2322" s="30">
        <f t="shared" si="358"/>
        <v>15969</v>
      </c>
      <c r="AQ2322" s="30">
        <f t="shared" si="359"/>
        <v>7329</v>
      </c>
    </row>
    <row r="2323" spans="29:43" x14ac:dyDescent="0.15">
      <c r="AC2323" s="30">
        <v>43</v>
      </c>
      <c r="AD2323" s="30">
        <v>43</v>
      </c>
      <c r="AE2323" s="30">
        <v>1</v>
      </c>
      <c r="AF2323" s="30">
        <v>8</v>
      </c>
      <c r="AG2323" s="30">
        <f t="shared" si="351"/>
        <v>33990</v>
      </c>
      <c r="AH2323" s="30">
        <f t="shared" si="352"/>
        <v>11330</v>
      </c>
      <c r="AI2323" s="30">
        <f t="shared" si="353"/>
        <v>5665</v>
      </c>
      <c r="AK2323" s="30">
        <f t="shared" si="354"/>
        <v>145.05273681579604</v>
      </c>
      <c r="AL2323" s="30">
        <f t="shared" si="355"/>
        <v>3.2987189440993787</v>
      </c>
      <c r="AM2323" s="30">
        <f t="shared" si="356"/>
        <v>22</v>
      </c>
      <c r="AO2323" s="30">
        <f t="shared" si="357"/>
        <v>580356</v>
      </c>
      <c r="AP2323" s="30">
        <f t="shared" si="358"/>
        <v>15969</v>
      </c>
      <c r="AQ2323" s="30">
        <f t="shared" si="359"/>
        <v>7329</v>
      </c>
    </row>
    <row r="2324" spans="29:43" x14ac:dyDescent="0.15">
      <c r="AC2324" s="30">
        <v>43</v>
      </c>
      <c r="AD2324" s="30">
        <v>43</v>
      </c>
      <c r="AE2324" s="30">
        <v>1</v>
      </c>
      <c r="AF2324" s="30">
        <v>9</v>
      </c>
      <c r="AG2324" s="30">
        <f t="shared" si="351"/>
        <v>34020</v>
      </c>
      <c r="AH2324" s="30">
        <f t="shared" si="352"/>
        <v>11340</v>
      </c>
      <c r="AI2324" s="30">
        <f t="shared" si="353"/>
        <v>5670</v>
      </c>
      <c r="AK2324" s="30">
        <f t="shared" si="354"/>
        <v>144.6910994764398</v>
      </c>
      <c r="AL2324" s="30">
        <f t="shared" si="355"/>
        <v>3.3032333236236529</v>
      </c>
      <c r="AM2324" s="30">
        <f t="shared" si="356"/>
        <v>22</v>
      </c>
      <c r="AO2324" s="30">
        <f t="shared" si="357"/>
        <v>580356</v>
      </c>
      <c r="AP2324" s="30">
        <f t="shared" si="358"/>
        <v>15969</v>
      </c>
      <c r="AQ2324" s="30">
        <f t="shared" si="359"/>
        <v>7329</v>
      </c>
    </row>
    <row r="2325" spans="29:43" x14ac:dyDescent="0.15">
      <c r="AC2325" s="30">
        <v>43</v>
      </c>
      <c r="AD2325" s="30">
        <v>43</v>
      </c>
      <c r="AE2325" s="30">
        <v>1</v>
      </c>
      <c r="AF2325" s="30">
        <v>10</v>
      </c>
      <c r="AG2325" s="30">
        <f t="shared" si="351"/>
        <v>34050</v>
      </c>
      <c r="AH2325" s="30">
        <f t="shared" si="352"/>
        <v>11350</v>
      </c>
      <c r="AI2325" s="30">
        <f t="shared" si="353"/>
        <v>5675</v>
      </c>
      <c r="AK2325" s="30">
        <f t="shared" si="354"/>
        <v>144.33126088037801</v>
      </c>
      <c r="AL2325" s="30">
        <f t="shared" si="355"/>
        <v>3.307752088595298</v>
      </c>
      <c r="AM2325" s="30">
        <f t="shared" si="356"/>
        <v>22</v>
      </c>
      <c r="AO2325" s="30">
        <f t="shared" si="357"/>
        <v>580356</v>
      </c>
      <c r="AP2325" s="30">
        <f t="shared" si="358"/>
        <v>15969</v>
      </c>
      <c r="AQ2325" s="30">
        <f t="shared" si="359"/>
        <v>7329</v>
      </c>
    </row>
    <row r="2326" spans="29:43" x14ac:dyDescent="0.15">
      <c r="AC2326" s="30">
        <v>43</v>
      </c>
      <c r="AD2326" s="30">
        <v>43</v>
      </c>
      <c r="AE2326" s="30">
        <v>2</v>
      </c>
      <c r="AF2326" s="30">
        <v>0</v>
      </c>
      <c r="AG2326" s="30">
        <f t="shared" si="351"/>
        <v>51690</v>
      </c>
      <c r="AH2326" s="30">
        <f t="shared" si="352"/>
        <v>17230</v>
      </c>
      <c r="AI2326" s="30">
        <f t="shared" si="353"/>
        <v>8615</v>
      </c>
      <c r="AK2326" s="30">
        <f t="shared" si="354"/>
        <v>58.615897384102617</v>
      </c>
      <c r="AL2326" s="30">
        <f t="shared" si="355"/>
        <v>7.0288278487897742</v>
      </c>
      <c r="AM2326" s="30">
        <f t="shared" si="356"/>
        <v>22</v>
      </c>
      <c r="AO2326" s="30">
        <f t="shared" si="357"/>
        <v>580356</v>
      </c>
      <c r="AP2326" s="30">
        <f t="shared" si="358"/>
        <v>15969</v>
      </c>
      <c r="AQ2326" s="30">
        <f t="shared" si="359"/>
        <v>7329</v>
      </c>
    </row>
    <row r="2327" spans="29:43" x14ac:dyDescent="0.15">
      <c r="AC2327" s="30">
        <v>43</v>
      </c>
      <c r="AD2327" s="30">
        <v>43</v>
      </c>
      <c r="AE2327" s="30">
        <v>2</v>
      </c>
      <c r="AF2327" s="30">
        <v>1</v>
      </c>
      <c r="AG2327" s="30">
        <f t="shared" si="351"/>
        <v>51750</v>
      </c>
      <c r="AH2327" s="30">
        <f t="shared" si="352"/>
        <v>17250</v>
      </c>
      <c r="AI2327" s="30">
        <f t="shared" si="353"/>
        <v>8625</v>
      </c>
      <c r="AK2327" s="30">
        <f t="shared" si="354"/>
        <v>58.497732083459326</v>
      </c>
      <c r="AL2327" s="30">
        <f t="shared" si="355"/>
        <v>7.0465686274509807</v>
      </c>
      <c r="AM2327" s="30">
        <f t="shared" si="356"/>
        <v>22</v>
      </c>
      <c r="AO2327" s="30">
        <f t="shared" si="357"/>
        <v>580356</v>
      </c>
      <c r="AP2327" s="30">
        <f t="shared" si="358"/>
        <v>15969</v>
      </c>
      <c r="AQ2327" s="30">
        <f t="shared" si="359"/>
        <v>7329</v>
      </c>
    </row>
    <row r="2328" spans="29:43" x14ac:dyDescent="0.15">
      <c r="AC2328" s="30">
        <v>43</v>
      </c>
      <c r="AD2328" s="30">
        <v>43</v>
      </c>
      <c r="AE2328" s="30">
        <v>2</v>
      </c>
      <c r="AF2328" s="30">
        <v>2</v>
      </c>
      <c r="AG2328" s="30">
        <f t="shared" si="351"/>
        <v>51810</v>
      </c>
      <c r="AH2328" s="30">
        <f t="shared" si="352"/>
        <v>17270</v>
      </c>
      <c r="AI2328" s="30">
        <f t="shared" si="353"/>
        <v>8635</v>
      </c>
      <c r="AK2328" s="30">
        <f t="shared" si="354"/>
        <v>58.380042249270694</v>
      </c>
      <c r="AL2328" s="30">
        <f t="shared" si="355"/>
        <v>7.064357785655849</v>
      </c>
      <c r="AM2328" s="30">
        <f t="shared" si="356"/>
        <v>22</v>
      </c>
      <c r="AO2328" s="30">
        <f t="shared" si="357"/>
        <v>580356</v>
      </c>
      <c r="AP2328" s="30">
        <f t="shared" si="358"/>
        <v>15969</v>
      </c>
      <c r="AQ2328" s="30">
        <f t="shared" si="359"/>
        <v>7329</v>
      </c>
    </row>
    <row r="2329" spans="29:43" x14ac:dyDescent="0.15">
      <c r="AC2329" s="30">
        <v>43</v>
      </c>
      <c r="AD2329" s="30">
        <v>43</v>
      </c>
      <c r="AE2329" s="30">
        <v>2</v>
      </c>
      <c r="AF2329" s="30">
        <v>3</v>
      </c>
      <c r="AG2329" s="30">
        <f t="shared" si="351"/>
        <v>51870</v>
      </c>
      <c r="AH2329" s="30">
        <f t="shared" si="352"/>
        <v>17290</v>
      </c>
      <c r="AI2329" s="30">
        <f t="shared" si="353"/>
        <v>8645</v>
      </c>
      <c r="AK2329" s="30">
        <f t="shared" si="354"/>
        <v>58.262825017568517</v>
      </c>
      <c r="AL2329" s="30">
        <f t="shared" si="355"/>
        <v>7.0821955215729107</v>
      </c>
      <c r="AM2329" s="30">
        <f t="shared" si="356"/>
        <v>22</v>
      </c>
      <c r="AO2329" s="30">
        <f t="shared" si="357"/>
        <v>580356</v>
      </c>
      <c r="AP2329" s="30">
        <f t="shared" si="358"/>
        <v>15969</v>
      </c>
      <c r="AQ2329" s="30">
        <f t="shared" si="359"/>
        <v>7329</v>
      </c>
    </row>
    <row r="2330" spans="29:43" x14ac:dyDescent="0.15">
      <c r="AC2330" s="30">
        <v>43</v>
      </c>
      <c r="AD2330" s="30">
        <v>43</v>
      </c>
      <c r="AE2330" s="30">
        <v>2</v>
      </c>
      <c r="AF2330" s="30">
        <v>4</v>
      </c>
      <c r="AG2330" s="30">
        <f t="shared" si="351"/>
        <v>51930</v>
      </c>
      <c r="AH2330" s="30">
        <f t="shared" si="352"/>
        <v>17310</v>
      </c>
      <c r="AI2330" s="30">
        <f t="shared" si="353"/>
        <v>8655</v>
      </c>
      <c r="AK2330" s="30">
        <f t="shared" si="354"/>
        <v>58.146077547339949</v>
      </c>
      <c r="AL2330" s="30">
        <f t="shared" si="355"/>
        <v>7.1000820344544708</v>
      </c>
      <c r="AM2330" s="30">
        <f t="shared" si="356"/>
        <v>22</v>
      </c>
      <c r="AO2330" s="30">
        <f t="shared" si="357"/>
        <v>580356</v>
      </c>
      <c r="AP2330" s="30">
        <f t="shared" si="358"/>
        <v>15969</v>
      </c>
      <c r="AQ2330" s="30">
        <f t="shared" si="359"/>
        <v>7329</v>
      </c>
    </row>
    <row r="2331" spans="29:43" x14ac:dyDescent="0.15">
      <c r="AC2331" s="30">
        <v>43</v>
      </c>
      <c r="AD2331" s="30">
        <v>43</v>
      </c>
      <c r="AE2331" s="30">
        <v>2</v>
      </c>
      <c r="AF2331" s="30">
        <v>5</v>
      </c>
      <c r="AG2331" s="30">
        <f t="shared" si="351"/>
        <v>51990</v>
      </c>
      <c r="AH2331" s="30">
        <f t="shared" si="352"/>
        <v>17330</v>
      </c>
      <c r="AI2331" s="30">
        <f t="shared" si="353"/>
        <v>8665</v>
      </c>
      <c r="AK2331" s="30">
        <f t="shared" si="354"/>
        <v>58.02979702029797</v>
      </c>
      <c r="AL2331" s="30">
        <f t="shared" si="355"/>
        <v>7.1180175246440305</v>
      </c>
      <c r="AM2331" s="30">
        <f t="shared" si="356"/>
        <v>22</v>
      </c>
      <c r="AO2331" s="30">
        <f t="shared" si="357"/>
        <v>580356</v>
      </c>
      <c r="AP2331" s="30">
        <f t="shared" si="358"/>
        <v>15969</v>
      </c>
      <c r="AQ2331" s="30">
        <f t="shared" si="359"/>
        <v>7329</v>
      </c>
    </row>
    <row r="2332" spans="29:43" x14ac:dyDescent="0.15">
      <c r="AC2332" s="30">
        <v>43</v>
      </c>
      <c r="AD2332" s="30">
        <v>43</v>
      </c>
      <c r="AE2332" s="30">
        <v>2</v>
      </c>
      <c r="AF2332" s="30">
        <v>6</v>
      </c>
      <c r="AG2332" s="30">
        <f t="shared" si="351"/>
        <v>52050</v>
      </c>
      <c r="AH2332" s="30">
        <f t="shared" si="352"/>
        <v>17350</v>
      </c>
      <c r="AI2332" s="30">
        <f t="shared" si="353"/>
        <v>8675</v>
      </c>
      <c r="AK2332" s="30">
        <f t="shared" si="354"/>
        <v>57.913980640654628</v>
      </c>
      <c r="AL2332" s="30">
        <f t="shared" si="355"/>
        <v>7.1360021935837672</v>
      </c>
      <c r="AM2332" s="30">
        <f t="shared" si="356"/>
        <v>22</v>
      </c>
      <c r="AO2332" s="30">
        <f t="shared" si="357"/>
        <v>580356</v>
      </c>
      <c r="AP2332" s="30">
        <f t="shared" si="358"/>
        <v>15969</v>
      </c>
      <c r="AQ2332" s="30">
        <f t="shared" si="359"/>
        <v>7329</v>
      </c>
    </row>
    <row r="2333" spans="29:43" x14ac:dyDescent="0.15">
      <c r="AC2333" s="30">
        <v>43</v>
      </c>
      <c r="AD2333" s="30">
        <v>43</v>
      </c>
      <c r="AE2333" s="30">
        <v>2</v>
      </c>
      <c r="AF2333" s="30">
        <v>7</v>
      </c>
      <c r="AG2333" s="30">
        <f t="shared" si="351"/>
        <v>52110</v>
      </c>
      <c r="AH2333" s="30">
        <f t="shared" si="352"/>
        <v>17370</v>
      </c>
      <c r="AI2333" s="30">
        <f t="shared" si="353"/>
        <v>8685</v>
      </c>
      <c r="AK2333" s="30">
        <f t="shared" si="354"/>
        <v>57.798625634896922</v>
      </c>
      <c r="AL2333" s="30">
        <f t="shared" si="355"/>
        <v>7.1540362438220759</v>
      </c>
      <c r="AM2333" s="30">
        <f t="shared" si="356"/>
        <v>22</v>
      </c>
      <c r="AO2333" s="30">
        <f t="shared" si="357"/>
        <v>580356</v>
      </c>
      <c r="AP2333" s="30">
        <f t="shared" si="358"/>
        <v>15969</v>
      </c>
      <c r="AQ2333" s="30">
        <f t="shared" si="359"/>
        <v>7329</v>
      </c>
    </row>
    <row r="2334" spans="29:43" x14ac:dyDescent="0.15">
      <c r="AC2334" s="30">
        <v>43</v>
      </c>
      <c r="AD2334" s="30">
        <v>43</v>
      </c>
      <c r="AE2334" s="30">
        <v>2</v>
      </c>
      <c r="AF2334" s="30">
        <v>8</v>
      </c>
      <c r="AG2334" s="30">
        <f t="shared" si="351"/>
        <v>52170</v>
      </c>
      <c r="AH2334" s="30">
        <f t="shared" si="352"/>
        <v>17390</v>
      </c>
      <c r="AI2334" s="30">
        <f t="shared" si="353"/>
        <v>8695</v>
      </c>
      <c r="AK2334" s="30">
        <f t="shared" si="354"/>
        <v>57.683729251565453</v>
      </c>
      <c r="AL2334" s="30">
        <f t="shared" si="355"/>
        <v>7.1721198790211709</v>
      </c>
      <c r="AM2334" s="30">
        <f t="shared" si="356"/>
        <v>22</v>
      </c>
      <c r="AO2334" s="30">
        <f t="shared" si="357"/>
        <v>580356</v>
      </c>
      <c r="AP2334" s="30">
        <f t="shared" si="358"/>
        <v>15969</v>
      </c>
      <c r="AQ2334" s="30">
        <f t="shared" si="359"/>
        <v>7329</v>
      </c>
    </row>
    <row r="2335" spans="29:43" x14ac:dyDescent="0.15">
      <c r="AC2335" s="30">
        <v>43</v>
      </c>
      <c r="AD2335" s="30">
        <v>43</v>
      </c>
      <c r="AE2335" s="30">
        <v>2</v>
      </c>
      <c r="AF2335" s="30">
        <v>9</v>
      </c>
      <c r="AG2335" s="30">
        <f t="shared" si="351"/>
        <v>52230</v>
      </c>
      <c r="AH2335" s="30">
        <f t="shared" si="352"/>
        <v>17410</v>
      </c>
      <c r="AI2335" s="30">
        <f t="shared" si="353"/>
        <v>8705</v>
      </c>
      <c r="AK2335" s="30">
        <f t="shared" si="354"/>
        <v>57.569288761035608</v>
      </c>
      <c r="AL2335" s="30">
        <f t="shared" si="355"/>
        <v>7.1902533039647576</v>
      </c>
      <c r="AM2335" s="30">
        <f t="shared" si="356"/>
        <v>22</v>
      </c>
      <c r="AO2335" s="30">
        <f t="shared" si="357"/>
        <v>580356</v>
      </c>
      <c r="AP2335" s="30">
        <f t="shared" si="358"/>
        <v>15969</v>
      </c>
      <c r="AQ2335" s="30">
        <f t="shared" si="359"/>
        <v>7329</v>
      </c>
    </row>
    <row r="2336" spans="29:43" x14ac:dyDescent="0.15">
      <c r="AC2336" s="30">
        <v>43</v>
      </c>
      <c r="AD2336" s="30">
        <v>43</v>
      </c>
      <c r="AE2336" s="30">
        <v>2</v>
      </c>
      <c r="AF2336" s="30">
        <v>10</v>
      </c>
      <c r="AG2336" s="30">
        <f t="shared" si="351"/>
        <v>52290</v>
      </c>
      <c r="AH2336" s="30">
        <f t="shared" si="352"/>
        <v>17430</v>
      </c>
      <c r="AI2336" s="30">
        <f t="shared" si="353"/>
        <v>8715</v>
      </c>
      <c r="AK2336" s="30">
        <f t="shared" si="354"/>
        <v>57.455301455301452</v>
      </c>
      <c r="AL2336" s="30">
        <f t="shared" si="355"/>
        <v>7.2084367245657566</v>
      </c>
      <c r="AM2336" s="30">
        <f t="shared" si="356"/>
        <v>22</v>
      </c>
      <c r="AO2336" s="30">
        <f t="shared" si="357"/>
        <v>580356</v>
      </c>
      <c r="AP2336" s="30">
        <f t="shared" si="358"/>
        <v>15969</v>
      </c>
      <c r="AQ2336" s="30">
        <f t="shared" si="359"/>
        <v>7329</v>
      </c>
    </row>
    <row r="2337" spans="29:43" x14ac:dyDescent="0.15">
      <c r="AC2337" s="30">
        <v>43</v>
      </c>
      <c r="AD2337" s="30">
        <v>43</v>
      </c>
      <c r="AE2337" s="30">
        <v>3</v>
      </c>
      <c r="AF2337" s="30">
        <v>0</v>
      </c>
      <c r="AG2337" s="30">
        <f t="shared" si="351"/>
        <v>69630</v>
      </c>
      <c r="AH2337" s="30">
        <f t="shared" si="352"/>
        <v>23210</v>
      </c>
      <c r="AI2337" s="30">
        <f t="shared" si="353"/>
        <v>11605</v>
      </c>
      <c r="AK2337" s="30">
        <f t="shared" si="354"/>
        <v>36.544046344688624</v>
      </c>
      <c r="AL2337" s="30">
        <f t="shared" si="355"/>
        <v>15.955545371219065</v>
      </c>
      <c r="AM2337" s="30">
        <f t="shared" si="356"/>
        <v>22</v>
      </c>
      <c r="AO2337" s="30">
        <f t="shared" si="357"/>
        <v>580356</v>
      </c>
      <c r="AP2337" s="30">
        <f t="shared" si="358"/>
        <v>15969</v>
      </c>
      <c r="AQ2337" s="30">
        <f t="shared" si="359"/>
        <v>7329</v>
      </c>
    </row>
    <row r="2338" spans="29:43" x14ac:dyDescent="0.15">
      <c r="AC2338" s="30">
        <v>43</v>
      </c>
      <c r="AD2338" s="30">
        <v>43</v>
      </c>
      <c r="AE2338" s="30">
        <v>3</v>
      </c>
      <c r="AF2338" s="30">
        <v>1</v>
      </c>
      <c r="AG2338" s="30">
        <f t="shared" si="351"/>
        <v>69720</v>
      </c>
      <c r="AH2338" s="30">
        <f t="shared" si="352"/>
        <v>23240</v>
      </c>
      <c r="AI2338" s="30">
        <f t="shared" si="353"/>
        <v>11620</v>
      </c>
      <c r="AK2338" s="30">
        <f t="shared" si="354"/>
        <v>36.475142982842058</v>
      </c>
      <c r="AL2338" s="30">
        <f t="shared" si="355"/>
        <v>16.031271556679698</v>
      </c>
      <c r="AM2338" s="30">
        <f t="shared" si="356"/>
        <v>22</v>
      </c>
      <c r="AO2338" s="30">
        <f t="shared" si="357"/>
        <v>580356</v>
      </c>
      <c r="AP2338" s="30">
        <f t="shared" si="358"/>
        <v>15969</v>
      </c>
      <c r="AQ2338" s="30">
        <f t="shared" si="359"/>
        <v>7329</v>
      </c>
    </row>
    <row r="2339" spans="29:43" x14ac:dyDescent="0.15">
      <c r="AC2339" s="30">
        <v>43</v>
      </c>
      <c r="AD2339" s="30">
        <v>43</v>
      </c>
      <c r="AE2339" s="30">
        <v>3</v>
      </c>
      <c r="AF2339" s="30">
        <v>2</v>
      </c>
      <c r="AG2339" s="30">
        <f t="shared" si="351"/>
        <v>69810</v>
      </c>
      <c r="AH2339" s="30">
        <f t="shared" si="352"/>
        <v>23270</v>
      </c>
      <c r="AI2339" s="30">
        <f t="shared" si="353"/>
        <v>11635</v>
      </c>
      <c r="AK2339" s="30">
        <f t="shared" si="354"/>
        <v>36.406498964933192</v>
      </c>
      <c r="AL2339" s="30">
        <f t="shared" si="355"/>
        <v>16.107521919704659</v>
      </c>
      <c r="AM2339" s="30">
        <f t="shared" si="356"/>
        <v>22</v>
      </c>
      <c r="AO2339" s="30">
        <f t="shared" si="357"/>
        <v>580356</v>
      </c>
      <c r="AP2339" s="30">
        <f t="shared" si="358"/>
        <v>15969</v>
      </c>
      <c r="AQ2339" s="30">
        <f t="shared" si="359"/>
        <v>7329</v>
      </c>
    </row>
    <row r="2340" spans="29:43" x14ac:dyDescent="0.15">
      <c r="AC2340" s="30">
        <v>43</v>
      </c>
      <c r="AD2340" s="30">
        <v>43</v>
      </c>
      <c r="AE2340" s="30">
        <v>3</v>
      </c>
      <c r="AF2340" s="30">
        <v>3</v>
      </c>
      <c r="AG2340" s="30">
        <f t="shared" si="351"/>
        <v>69900</v>
      </c>
      <c r="AH2340" s="30">
        <f t="shared" si="352"/>
        <v>23300</v>
      </c>
      <c r="AI2340" s="30">
        <f t="shared" si="353"/>
        <v>11650</v>
      </c>
      <c r="AK2340" s="30">
        <f t="shared" si="354"/>
        <v>36.338112829503473</v>
      </c>
      <c r="AL2340" s="30">
        <f t="shared" si="355"/>
        <v>16.184301921741145</v>
      </c>
      <c r="AM2340" s="30">
        <f t="shared" si="356"/>
        <v>22</v>
      </c>
      <c r="AO2340" s="30">
        <f t="shared" si="357"/>
        <v>580356</v>
      </c>
      <c r="AP2340" s="30">
        <f t="shared" si="358"/>
        <v>15969</v>
      </c>
      <c r="AQ2340" s="30">
        <f t="shared" si="359"/>
        <v>7329</v>
      </c>
    </row>
    <row r="2341" spans="29:43" x14ac:dyDescent="0.15">
      <c r="AC2341" s="30">
        <v>43</v>
      </c>
      <c r="AD2341" s="30">
        <v>43</v>
      </c>
      <c r="AE2341" s="30">
        <v>3</v>
      </c>
      <c r="AF2341" s="30">
        <v>4</v>
      </c>
      <c r="AG2341" s="30">
        <f t="shared" si="351"/>
        <v>69990</v>
      </c>
      <c r="AH2341" s="30">
        <f t="shared" si="352"/>
        <v>23330</v>
      </c>
      <c r="AI2341" s="30">
        <f t="shared" si="353"/>
        <v>11665</v>
      </c>
      <c r="AK2341" s="30">
        <f t="shared" si="354"/>
        <v>36.269983126054619</v>
      </c>
      <c r="AL2341" s="30">
        <f t="shared" si="355"/>
        <v>16.261617100371748</v>
      </c>
      <c r="AM2341" s="30">
        <f t="shared" si="356"/>
        <v>22</v>
      </c>
      <c r="AO2341" s="30">
        <f t="shared" si="357"/>
        <v>580356</v>
      </c>
      <c r="AP2341" s="30">
        <f t="shared" si="358"/>
        <v>15969</v>
      </c>
      <c r="AQ2341" s="30">
        <f t="shared" si="359"/>
        <v>7329</v>
      </c>
    </row>
    <row r="2342" spans="29:43" x14ac:dyDescent="0.15">
      <c r="AC2342" s="30">
        <v>43</v>
      </c>
      <c r="AD2342" s="30">
        <v>43</v>
      </c>
      <c r="AE2342" s="30">
        <v>3</v>
      </c>
      <c r="AF2342" s="30">
        <v>5</v>
      </c>
      <c r="AG2342" s="30">
        <f t="shared" si="351"/>
        <v>70080</v>
      </c>
      <c r="AH2342" s="30">
        <f t="shared" si="352"/>
        <v>23360</v>
      </c>
      <c r="AI2342" s="30">
        <f t="shared" si="353"/>
        <v>11680</v>
      </c>
      <c r="AK2342" s="30">
        <f t="shared" si="354"/>
        <v>36.202108414946039</v>
      </c>
      <c r="AL2342" s="30">
        <f t="shared" si="355"/>
        <v>16.339473070645838</v>
      </c>
      <c r="AM2342" s="30">
        <f t="shared" si="356"/>
        <v>22</v>
      </c>
      <c r="AO2342" s="30">
        <f t="shared" si="357"/>
        <v>580356</v>
      </c>
      <c r="AP2342" s="30">
        <f t="shared" si="358"/>
        <v>15969</v>
      </c>
      <c r="AQ2342" s="30">
        <f t="shared" si="359"/>
        <v>7329</v>
      </c>
    </row>
    <row r="2343" spans="29:43" x14ac:dyDescent="0.15">
      <c r="AC2343" s="30">
        <v>43</v>
      </c>
      <c r="AD2343" s="30">
        <v>43</v>
      </c>
      <c r="AE2343" s="30">
        <v>3</v>
      </c>
      <c r="AF2343" s="30">
        <v>6</v>
      </c>
      <c r="AG2343" s="30">
        <f t="shared" si="351"/>
        <v>70170</v>
      </c>
      <c r="AH2343" s="30">
        <f t="shared" si="352"/>
        <v>23390</v>
      </c>
      <c r="AI2343" s="30">
        <f t="shared" si="353"/>
        <v>11695</v>
      </c>
      <c r="AK2343" s="30">
        <f t="shared" si="354"/>
        <v>36.134487267293444</v>
      </c>
      <c r="AL2343" s="30">
        <f t="shared" si="355"/>
        <v>16.417875526438934</v>
      </c>
      <c r="AM2343" s="30">
        <f t="shared" si="356"/>
        <v>22</v>
      </c>
      <c r="AO2343" s="30">
        <f t="shared" si="357"/>
        <v>580356</v>
      </c>
      <c r="AP2343" s="30">
        <f t="shared" si="358"/>
        <v>15969</v>
      </c>
      <c r="AQ2343" s="30">
        <f t="shared" si="359"/>
        <v>7329</v>
      </c>
    </row>
    <row r="2344" spans="29:43" x14ac:dyDescent="0.15">
      <c r="AC2344" s="30">
        <v>43</v>
      </c>
      <c r="AD2344" s="30">
        <v>43</v>
      </c>
      <c r="AE2344" s="30">
        <v>3</v>
      </c>
      <c r="AF2344" s="30">
        <v>7</v>
      </c>
      <c r="AG2344" s="30">
        <f t="shared" si="351"/>
        <v>70260</v>
      </c>
      <c r="AH2344" s="30">
        <f t="shared" si="352"/>
        <v>23420</v>
      </c>
      <c r="AI2344" s="30">
        <f t="shared" si="353"/>
        <v>11710</v>
      </c>
      <c r="AK2344" s="30">
        <f t="shared" si="354"/>
        <v>36.067118264868562</v>
      </c>
      <c r="AL2344" s="30">
        <f t="shared" si="355"/>
        <v>16.496830241840808</v>
      </c>
      <c r="AM2344" s="30">
        <f t="shared" si="356"/>
        <v>22</v>
      </c>
      <c r="AO2344" s="30">
        <f t="shared" si="357"/>
        <v>580356</v>
      </c>
      <c r="AP2344" s="30">
        <f t="shared" si="358"/>
        <v>15969</v>
      </c>
      <c r="AQ2344" s="30">
        <f t="shared" si="359"/>
        <v>7329</v>
      </c>
    </row>
    <row r="2345" spans="29:43" x14ac:dyDescent="0.15">
      <c r="AC2345" s="30">
        <v>43</v>
      </c>
      <c r="AD2345" s="30">
        <v>43</v>
      </c>
      <c r="AE2345" s="30">
        <v>3</v>
      </c>
      <c r="AF2345" s="30">
        <v>8</v>
      </c>
      <c r="AG2345" s="30">
        <f t="shared" si="351"/>
        <v>70350</v>
      </c>
      <c r="AH2345" s="30">
        <f t="shared" si="352"/>
        <v>23450</v>
      </c>
      <c r="AI2345" s="30">
        <f t="shared" si="353"/>
        <v>11725</v>
      </c>
      <c r="AK2345" s="30">
        <f t="shared" si="354"/>
        <v>36</v>
      </c>
      <c r="AL2345" s="30">
        <f t="shared" si="355"/>
        <v>16.576343072573046</v>
      </c>
      <c r="AM2345" s="30">
        <f t="shared" si="356"/>
        <v>22</v>
      </c>
      <c r="AO2345" s="30">
        <f t="shared" si="357"/>
        <v>580356</v>
      </c>
      <c r="AP2345" s="30">
        <f t="shared" si="358"/>
        <v>15969</v>
      </c>
      <c r="AQ2345" s="30">
        <f t="shared" si="359"/>
        <v>7329</v>
      </c>
    </row>
    <row r="2346" spans="29:43" x14ac:dyDescent="0.15">
      <c r="AC2346" s="30">
        <v>43</v>
      </c>
      <c r="AD2346" s="30">
        <v>43</v>
      </c>
      <c r="AE2346" s="30">
        <v>3</v>
      </c>
      <c r="AF2346" s="30">
        <v>9</v>
      </c>
      <c r="AG2346" s="30">
        <f t="shared" si="351"/>
        <v>70440</v>
      </c>
      <c r="AH2346" s="30">
        <f t="shared" si="352"/>
        <v>23480</v>
      </c>
      <c r="AI2346" s="30">
        <f t="shared" si="353"/>
        <v>11740</v>
      </c>
      <c r="AK2346" s="30">
        <f t="shared" si="354"/>
        <v>35.933131075475202</v>
      </c>
      <c r="AL2346" s="30">
        <f t="shared" si="355"/>
        <v>16.656419957436746</v>
      </c>
      <c r="AM2346" s="30">
        <f t="shared" si="356"/>
        <v>22</v>
      </c>
      <c r="AO2346" s="30">
        <f t="shared" si="357"/>
        <v>580356</v>
      </c>
      <c r="AP2346" s="30">
        <f t="shared" si="358"/>
        <v>15969</v>
      </c>
      <c r="AQ2346" s="30">
        <f t="shared" si="359"/>
        <v>7329</v>
      </c>
    </row>
    <row r="2347" spans="29:43" x14ac:dyDescent="0.15">
      <c r="AC2347" s="30">
        <v>43</v>
      </c>
      <c r="AD2347" s="30">
        <v>43</v>
      </c>
      <c r="AE2347" s="30">
        <v>3</v>
      </c>
      <c r="AF2347" s="30">
        <v>10</v>
      </c>
      <c r="AG2347" s="30">
        <f t="shared" si="351"/>
        <v>70530</v>
      </c>
      <c r="AH2347" s="30">
        <f t="shared" si="352"/>
        <v>23510</v>
      </c>
      <c r="AI2347" s="30">
        <f t="shared" si="353"/>
        <v>11755</v>
      </c>
      <c r="AK2347" s="30">
        <f t="shared" si="354"/>
        <v>35.866510104443485</v>
      </c>
      <c r="AL2347" s="30">
        <f t="shared" si="355"/>
        <v>16.737066919791172</v>
      </c>
      <c r="AM2347" s="30">
        <f t="shared" si="356"/>
        <v>22</v>
      </c>
      <c r="AO2347" s="30">
        <f t="shared" si="357"/>
        <v>580356</v>
      </c>
      <c r="AP2347" s="30">
        <f t="shared" si="358"/>
        <v>15969</v>
      </c>
      <c r="AQ2347" s="30">
        <f t="shared" si="359"/>
        <v>7329</v>
      </c>
    </row>
    <row r="2348" spans="29:43" x14ac:dyDescent="0.15">
      <c r="AC2348" s="30">
        <v>43</v>
      </c>
      <c r="AD2348" s="30">
        <v>43</v>
      </c>
      <c r="AE2348" s="30">
        <v>4</v>
      </c>
      <c r="AF2348" s="30">
        <v>0</v>
      </c>
      <c r="AG2348" s="30">
        <f t="shared" si="351"/>
        <v>87570</v>
      </c>
      <c r="AH2348" s="30">
        <f t="shared" si="352"/>
        <v>29190</v>
      </c>
      <c r="AI2348" s="30">
        <f t="shared" si="353"/>
        <v>14595</v>
      </c>
      <c r="AK2348" s="30">
        <f t="shared" si="354"/>
        <v>26.547550432276658</v>
      </c>
      <c r="AL2348" s="30">
        <f t="shared" si="355"/>
        <v>63.733624454148469</v>
      </c>
      <c r="AM2348" s="30">
        <f t="shared" si="356"/>
        <v>22</v>
      </c>
      <c r="AO2348" s="30">
        <f t="shared" si="357"/>
        <v>580356</v>
      </c>
      <c r="AP2348" s="30">
        <f t="shared" si="358"/>
        <v>15969</v>
      </c>
      <c r="AQ2348" s="30">
        <f t="shared" si="359"/>
        <v>7329</v>
      </c>
    </row>
    <row r="2349" spans="29:43" x14ac:dyDescent="0.15">
      <c r="AC2349" s="30">
        <v>43</v>
      </c>
      <c r="AD2349" s="30">
        <v>43</v>
      </c>
      <c r="AE2349" s="30">
        <v>4</v>
      </c>
      <c r="AF2349" s="30">
        <v>1</v>
      </c>
      <c r="AG2349" s="30">
        <f t="shared" si="351"/>
        <v>87690</v>
      </c>
      <c r="AH2349" s="30">
        <f t="shared" si="352"/>
        <v>29230</v>
      </c>
      <c r="AI2349" s="30">
        <f t="shared" si="353"/>
        <v>14615</v>
      </c>
      <c r="AK2349" s="30">
        <f t="shared" si="354"/>
        <v>26.49906396968175</v>
      </c>
      <c r="AL2349" s="30">
        <f t="shared" si="355"/>
        <v>64.763663220088631</v>
      </c>
      <c r="AM2349" s="30">
        <f t="shared" si="356"/>
        <v>22</v>
      </c>
      <c r="AO2349" s="30">
        <f t="shared" si="357"/>
        <v>580356</v>
      </c>
      <c r="AP2349" s="30">
        <f t="shared" si="358"/>
        <v>15969</v>
      </c>
      <c r="AQ2349" s="30">
        <f t="shared" si="359"/>
        <v>7329</v>
      </c>
    </row>
    <row r="2350" spans="29:43" x14ac:dyDescent="0.15">
      <c r="AC2350" s="30">
        <v>43</v>
      </c>
      <c r="AD2350" s="30">
        <v>43</v>
      </c>
      <c r="AE2350" s="30">
        <v>4</v>
      </c>
      <c r="AF2350" s="30">
        <v>2</v>
      </c>
      <c r="AG2350" s="30">
        <f t="shared" si="351"/>
        <v>87810</v>
      </c>
      <c r="AH2350" s="30">
        <f t="shared" si="352"/>
        <v>29270</v>
      </c>
      <c r="AI2350" s="30">
        <f t="shared" si="353"/>
        <v>14635</v>
      </c>
      <c r="AK2350" s="30">
        <f t="shared" si="354"/>
        <v>26.450754295610956</v>
      </c>
      <c r="AL2350" s="30">
        <f t="shared" si="355"/>
        <v>65.824587706146929</v>
      </c>
      <c r="AM2350" s="30">
        <f t="shared" si="356"/>
        <v>22</v>
      </c>
      <c r="AO2350" s="30">
        <f t="shared" si="357"/>
        <v>580356</v>
      </c>
      <c r="AP2350" s="30">
        <f t="shared" si="358"/>
        <v>15969</v>
      </c>
      <c r="AQ2350" s="30">
        <f t="shared" si="359"/>
        <v>7329</v>
      </c>
    </row>
    <row r="2351" spans="29:43" x14ac:dyDescent="0.15">
      <c r="AC2351" s="30">
        <v>43</v>
      </c>
      <c r="AD2351" s="30">
        <v>43</v>
      </c>
      <c r="AE2351" s="30">
        <v>4</v>
      </c>
      <c r="AF2351" s="30">
        <v>3</v>
      </c>
      <c r="AG2351" s="30">
        <f t="shared" si="351"/>
        <v>87930</v>
      </c>
      <c r="AH2351" s="30">
        <f t="shared" si="352"/>
        <v>29310</v>
      </c>
      <c r="AI2351" s="30">
        <f t="shared" si="353"/>
        <v>14655</v>
      </c>
      <c r="AK2351" s="30">
        <f t="shared" si="354"/>
        <v>26.402620444929713</v>
      </c>
      <c r="AL2351" s="30">
        <f t="shared" si="355"/>
        <v>66.917808219178085</v>
      </c>
      <c r="AM2351" s="30">
        <f t="shared" si="356"/>
        <v>22</v>
      </c>
      <c r="AO2351" s="30">
        <f t="shared" si="357"/>
        <v>580356</v>
      </c>
      <c r="AP2351" s="30">
        <f t="shared" si="358"/>
        <v>15969</v>
      </c>
      <c r="AQ2351" s="30">
        <f t="shared" si="359"/>
        <v>7329</v>
      </c>
    </row>
    <row r="2352" spans="29:43" x14ac:dyDescent="0.15">
      <c r="AC2352" s="30">
        <v>43</v>
      </c>
      <c r="AD2352" s="30">
        <v>43</v>
      </c>
      <c r="AE2352" s="30">
        <v>4</v>
      </c>
      <c r="AF2352" s="30">
        <v>4</v>
      </c>
      <c r="AG2352" s="30">
        <f t="shared" si="351"/>
        <v>88050</v>
      </c>
      <c r="AH2352" s="30">
        <f t="shared" si="352"/>
        <v>29350</v>
      </c>
      <c r="AI2352" s="30">
        <f t="shared" si="353"/>
        <v>14675</v>
      </c>
      <c r="AK2352" s="30">
        <f t="shared" si="354"/>
        <v>26.354661459515917</v>
      </c>
      <c r="AL2352" s="30">
        <f t="shared" si="355"/>
        <v>68.044822256568779</v>
      </c>
      <c r="AM2352" s="30">
        <f t="shared" si="356"/>
        <v>22</v>
      </c>
      <c r="AO2352" s="30">
        <f t="shared" si="357"/>
        <v>580356</v>
      </c>
      <c r="AP2352" s="30">
        <f t="shared" si="358"/>
        <v>15969</v>
      </c>
      <c r="AQ2352" s="30">
        <f t="shared" si="359"/>
        <v>7329</v>
      </c>
    </row>
    <row r="2353" spans="29:43" x14ac:dyDescent="0.15">
      <c r="AC2353" s="30">
        <v>43</v>
      </c>
      <c r="AD2353" s="30">
        <v>43</v>
      </c>
      <c r="AE2353" s="30">
        <v>4</v>
      </c>
      <c r="AF2353" s="30">
        <v>5</v>
      </c>
      <c r="AG2353" s="30">
        <f t="shared" si="351"/>
        <v>88170</v>
      </c>
      <c r="AH2353" s="30">
        <f t="shared" si="352"/>
        <v>29390</v>
      </c>
      <c r="AI2353" s="30">
        <f t="shared" si="353"/>
        <v>14695</v>
      </c>
      <c r="AK2353" s="30">
        <f t="shared" si="354"/>
        <v>26.306876388196365</v>
      </c>
      <c r="AL2353" s="30">
        <f t="shared" si="355"/>
        <v>69.207221350078498</v>
      </c>
      <c r="AM2353" s="30">
        <f t="shared" si="356"/>
        <v>22</v>
      </c>
      <c r="AO2353" s="30">
        <f t="shared" si="357"/>
        <v>580356</v>
      </c>
      <c r="AP2353" s="30">
        <f t="shared" si="358"/>
        <v>15969</v>
      </c>
      <c r="AQ2353" s="30">
        <f t="shared" si="359"/>
        <v>7329</v>
      </c>
    </row>
    <row r="2354" spans="29:43" x14ac:dyDescent="0.15">
      <c r="AC2354" s="30">
        <v>43</v>
      </c>
      <c r="AD2354" s="30">
        <v>43</v>
      </c>
      <c r="AE2354" s="30">
        <v>4</v>
      </c>
      <c r="AF2354" s="30">
        <v>6</v>
      </c>
      <c r="AG2354" s="30">
        <f t="shared" si="351"/>
        <v>88290</v>
      </c>
      <c r="AH2354" s="30">
        <f t="shared" si="352"/>
        <v>29430</v>
      </c>
      <c r="AI2354" s="30">
        <f t="shared" si="353"/>
        <v>14715</v>
      </c>
      <c r="AK2354" s="30">
        <f t="shared" si="354"/>
        <v>26.259264286683859</v>
      </c>
      <c r="AL2354" s="30">
        <f t="shared" si="355"/>
        <v>70.406698564593299</v>
      </c>
      <c r="AM2354" s="30">
        <f t="shared" si="356"/>
        <v>22</v>
      </c>
      <c r="AO2354" s="30">
        <f t="shared" si="357"/>
        <v>580356</v>
      </c>
      <c r="AP2354" s="30">
        <f t="shared" si="358"/>
        <v>15969</v>
      </c>
      <c r="AQ2354" s="30">
        <f t="shared" si="359"/>
        <v>7329</v>
      </c>
    </row>
    <row r="2355" spans="29:43" x14ac:dyDescent="0.15">
      <c r="AC2355" s="30">
        <v>43</v>
      </c>
      <c r="AD2355" s="30">
        <v>43</v>
      </c>
      <c r="AE2355" s="30">
        <v>4</v>
      </c>
      <c r="AF2355" s="30">
        <v>7</v>
      </c>
      <c r="AG2355" s="30">
        <f t="shared" si="351"/>
        <v>88410</v>
      </c>
      <c r="AH2355" s="30">
        <f t="shared" si="352"/>
        <v>29470</v>
      </c>
      <c r="AI2355" s="30">
        <f t="shared" si="353"/>
        <v>14735</v>
      </c>
      <c r="AK2355" s="30">
        <f t="shared" si="354"/>
        <v>26.211824217515016</v>
      </c>
      <c r="AL2355" s="30">
        <f t="shared" si="355"/>
        <v>71.645056726093998</v>
      </c>
      <c r="AM2355" s="30">
        <f t="shared" si="356"/>
        <v>22</v>
      </c>
      <c r="AO2355" s="30">
        <f t="shared" si="357"/>
        <v>580356</v>
      </c>
      <c r="AP2355" s="30">
        <f t="shared" si="358"/>
        <v>15969</v>
      </c>
      <c r="AQ2355" s="30">
        <f t="shared" si="359"/>
        <v>7329</v>
      </c>
    </row>
    <row r="2356" spans="29:43" x14ac:dyDescent="0.15">
      <c r="AC2356" s="30">
        <v>43</v>
      </c>
      <c r="AD2356" s="30">
        <v>43</v>
      </c>
      <c r="AE2356" s="30">
        <v>4</v>
      </c>
      <c r="AF2356" s="30">
        <v>8</v>
      </c>
      <c r="AG2356" s="30">
        <f t="shared" si="351"/>
        <v>88530</v>
      </c>
      <c r="AH2356" s="30">
        <f t="shared" si="352"/>
        <v>29510</v>
      </c>
      <c r="AI2356" s="30">
        <f t="shared" si="353"/>
        <v>14755</v>
      </c>
      <c r="AK2356" s="30">
        <f t="shared" si="354"/>
        <v>26.16455524998873</v>
      </c>
      <c r="AL2356" s="30">
        <f t="shared" si="355"/>
        <v>72.924217462932461</v>
      </c>
      <c r="AM2356" s="30">
        <f t="shared" si="356"/>
        <v>22</v>
      </c>
      <c r="AO2356" s="30">
        <f t="shared" si="357"/>
        <v>580356</v>
      </c>
      <c r="AP2356" s="30">
        <f t="shared" si="358"/>
        <v>15969</v>
      </c>
      <c r="AQ2356" s="30">
        <f t="shared" si="359"/>
        <v>7329</v>
      </c>
    </row>
    <row r="2357" spans="29:43" x14ac:dyDescent="0.15">
      <c r="AC2357" s="30">
        <v>43</v>
      </c>
      <c r="AD2357" s="30">
        <v>43</v>
      </c>
      <c r="AE2357" s="30">
        <v>4</v>
      </c>
      <c r="AF2357" s="30">
        <v>9</v>
      </c>
      <c r="AG2357" s="30">
        <f t="shared" si="351"/>
        <v>88650</v>
      </c>
      <c r="AH2357" s="30">
        <f t="shared" si="352"/>
        <v>29550</v>
      </c>
      <c r="AI2357" s="30">
        <f t="shared" si="353"/>
        <v>14775</v>
      </c>
      <c r="AK2357" s="30">
        <f t="shared" si="354"/>
        <v>26.117456460105306</v>
      </c>
      <c r="AL2357" s="30">
        <f t="shared" si="355"/>
        <v>74.246231155778901</v>
      </c>
      <c r="AM2357" s="30">
        <f t="shared" si="356"/>
        <v>22</v>
      </c>
      <c r="AO2357" s="30">
        <f t="shared" si="357"/>
        <v>580356</v>
      </c>
      <c r="AP2357" s="30">
        <f t="shared" si="358"/>
        <v>15969</v>
      </c>
      <c r="AQ2357" s="30">
        <f t="shared" si="359"/>
        <v>7329</v>
      </c>
    </row>
    <row r="2358" spans="29:43" x14ac:dyDescent="0.15">
      <c r="AC2358" s="30">
        <v>43</v>
      </c>
      <c r="AD2358" s="30">
        <v>43</v>
      </c>
      <c r="AE2358" s="30">
        <v>4</v>
      </c>
      <c r="AF2358" s="30">
        <v>10</v>
      </c>
      <c r="AG2358" s="30">
        <f t="shared" si="351"/>
        <v>88770</v>
      </c>
      <c r="AH2358" s="30">
        <f t="shared" si="352"/>
        <v>29590</v>
      </c>
      <c r="AI2358" s="30">
        <f t="shared" si="353"/>
        <v>14795</v>
      </c>
      <c r="AK2358" s="30">
        <f t="shared" si="354"/>
        <v>26.070526930506265</v>
      </c>
      <c r="AL2358" s="30">
        <f t="shared" si="355"/>
        <v>75.613287904599659</v>
      </c>
      <c r="AM2358" s="30">
        <f t="shared" si="356"/>
        <v>22</v>
      </c>
      <c r="AO2358" s="30">
        <f t="shared" si="357"/>
        <v>580356</v>
      </c>
      <c r="AP2358" s="30">
        <f t="shared" si="358"/>
        <v>15969</v>
      </c>
      <c r="AQ2358" s="30">
        <f t="shared" si="359"/>
        <v>7329</v>
      </c>
    </row>
    <row r="2359" spans="29:43" x14ac:dyDescent="0.15">
      <c r="AC2359" s="30">
        <v>43</v>
      </c>
      <c r="AD2359" s="30">
        <v>43</v>
      </c>
      <c r="AE2359" s="30">
        <v>5</v>
      </c>
      <c r="AF2359" s="30">
        <v>0</v>
      </c>
      <c r="AG2359" s="30">
        <f t="shared" si="351"/>
        <v>105510</v>
      </c>
      <c r="AH2359" s="30">
        <f t="shared" si="352"/>
        <v>35170</v>
      </c>
      <c r="AI2359" s="30">
        <f t="shared" si="353"/>
        <v>17585</v>
      </c>
      <c r="AK2359" s="30">
        <f t="shared" si="354"/>
        <v>20.845371933479402</v>
      </c>
      <c r="AL2359" s="30">
        <f t="shared" si="355"/>
        <v>-65.290841584158414</v>
      </c>
      <c r="AM2359" s="30">
        <f t="shared" si="356"/>
        <v>22</v>
      </c>
      <c r="AO2359" s="30">
        <f t="shared" si="357"/>
        <v>580356</v>
      </c>
      <c r="AP2359" s="30">
        <f t="shared" si="358"/>
        <v>15969</v>
      </c>
      <c r="AQ2359" s="30">
        <f t="shared" si="359"/>
        <v>7329</v>
      </c>
    </row>
    <row r="2360" spans="29:43" x14ac:dyDescent="0.15">
      <c r="AC2360" s="30">
        <v>43</v>
      </c>
      <c r="AD2360" s="30">
        <v>43</v>
      </c>
      <c r="AE2360" s="30">
        <v>5</v>
      </c>
      <c r="AF2360" s="30">
        <v>1</v>
      </c>
      <c r="AG2360" s="30">
        <f t="shared" si="351"/>
        <v>105660</v>
      </c>
      <c r="AH2360" s="30">
        <f t="shared" si="352"/>
        <v>35220</v>
      </c>
      <c r="AI2360" s="30">
        <f t="shared" si="353"/>
        <v>17610</v>
      </c>
      <c r="AK2360" s="30">
        <f t="shared" si="354"/>
        <v>20.808002581477897</v>
      </c>
      <c r="AL2360" s="30">
        <f t="shared" si="355"/>
        <v>-64.387568555758691</v>
      </c>
      <c r="AM2360" s="30">
        <f t="shared" si="356"/>
        <v>22</v>
      </c>
      <c r="AO2360" s="30">
        <f t="shared" si="357"/>
        <v>580356</v>
      </c>
      <c r="AP2360" s="30">
        <f t="shared" si="358"/>
        <v>15969</v>
      </c>
      <c r="AQ2360" s="30">
        <f t="shared" si="359"/>
        <v>7329</v>
      </c>
    </row>
    <row r="2361" spans="29:43" x14ac:dyDescent="0.15">
      <c r="AC2361" s="30">
        <v>43</v>
      </c>
      <c r="AD2361" s="30">
        <v>43</v>
      </c>
      <c r="AE2361" s="30">
        <v>5</v>
      </c>
      <c r="AF2361" s="30">
        <v>2</v>
      </c>
      <c r="AG2361" s="30">
        <f t="shared" si="351"/>
        <v>105810</v>
      </c>
      <c r="AH2361" s="30">
        <f t="shared" si="352"/>
        <v>35270</v>
      </c>
      <c r="AI2361" s="30">
        <f t="shared" si="353"/>
        <v>17635</v>
      </c>
      <c r="AK2361" s="30">
        <f t="shared" si="354"/>
        <v>20.770766973265093</v>
      </c>
      <c r="AL2361" s="30">
        <f t="shared" si="355"/>
        <v>-63.511404561824733</v>
      </c>
      <c r="AM2361" s="30">
        <f t="shared" si="356"/>
        <v>22</v>
      </c>
      <c r="AO2361" s="30">
        <f t="shared" si="357"/>
        <v>580356</v>
      </c>
      <c r="AP2361" s="30">
        <f t="shared" si="358"/>
        <v>15969</v>
      </c>
      <c r="AQ2361" s="30">
        <f t="shared" si="359"/>
        <v>7329</v>
      </c>
    </row>
    <row r="2362" spans="29:43" x14ac:dyDescent="0.15">
      <c r="AC2362" s="30">
        <v>43</v>
      </c>
      <c r="AD2362" s="30">
        <v>43</v>
      </c>
      <c r="AE2362" s="30">
        <v>5</v>
      </c>
      <c r="AF2362" s="30">
        <v>3</v>
      </c>
      <c r="AG2362" s="30">
        <f t="shared" si="351"/>
        <v>105960</v>
      </c>
      <c r="AH2362" s="30">
        <f t="shared" si="352"/>
        <v>35320</v>
      </c>
      <c r="AI2362" s="30">
        <f t="shared" si="353"/>
        <v>17660</v>
      </c>
      <c r="AK2362" s="30">
        <f t="shared" si="354"/>
        <v>20.733664392126041</v>
      </c>
      <c r="AL2362" s="30">
        <f t="shared" si="355"/>
        <v>-62.661147250147842</v>
      </c>
      <c r="AM2362" s="30">
        <f t="shared" si="356"/>
        <v>22</v>
      </c>
      <c r="AO2362" s="30">
        <f t="shared" si="357"/>
        <v>580356</v>
      </c>
      <c r="AP2362" s="30">
        <f t="shared" si="358"/>
        <v>15969</v>
      </c>
      <c r="AQ2362" s="30">
        <f t="shared" si="359"/>
        <v>7329</v>
      </c>
    </row>
    <row r="2363" spans="29:43" x14ac:dyDescent="0.15">
      <c r="AC2363" s="30">
        <v>43</v>
      </c>
      <c r="AD2363" s="30">
        <v>43</v>
      </c>
      <c r="AE2363" s="30">
        <v>5</v>
      </c>
      <c r="AF2363" s="30">
        <v>4</v>
      </c>
      <c r="AG2363" s="30">
        <f t="shared" si="351"/>
        <v>106110</v>
      </c>
      <c r="AH2363" s="30">
        <f t="shared" si="352"/>
        <v>35370</v>
      </c>
      <c r="AI2363" s="30">
        <f t="shared" si="353"/>
        <v>17685</v>
      </c>
      <c r="AK2363" s="30">
        <f t="shared" si="354"/>
        <v>20.696694126457686</v>
      </c>
      <c r="AL2363" s="30">
        <f t="shared" si="355"/>
        <v>-61.835664335664333</v>
      </c>
      <c r="AM2363" s="30">
        <f t="shared" si="356"/>
        <v>22</v>
      </c>
      <c r="AO2363" s="30">
        <f t="shared" si="357"/>
        <v>580356</v>
      </c>
      <c r="AP2363" s="30">
        <f t="shared" si="358"/>
        <v>15969</v>
      </c>
      <c r="AQ2363" s="30">
        <f t="shared" si="359"/>
        <v>7329</v>
      </c>
    </row>
    <row r="2364" spans="29:43" x14ac:dyDescent="0.15">
      <c r="AC2364" s="30">
        <v>43</v>
      </c>
      <c r="AD2364" s="30">
        <v>43</v>
      </c>
      <c r="AE2364" s="30">
        <v>5</v>
      </c>
      <c r="AF2364" s="30">
        <v>5</v>
      </c>
      <c r="AG2364" s="30">
        <f t="shared" si="351"/>
        <v>106260</v>
      </c>
      <c r="AH2364" s="30">
        <f t="shared" si="352"/>
        <v>35420</v>
      </c>
      <c r="AI2364" s="30">
        <f t="shared" si="353"/>
        <v>17710</v>
      </c>
      <c r="AK2364" s="30">
        <f t="shared" si="354"/>
        <v>20.6598554697234</v>
      </c>
      <c r="AL2364" s="30">
        <f t="shared" si="355"/>
        <v>-61.033888569787479</v>
      </c>
      <c r="AM2364" s="30">
        <f t="shared" si="356"/>
        <v>22</v>
      </c>
      <c r="AO2364" s="30">
        <f t="shared" si="357"/>
        <v>580356</v>
      </c>
      <c r="AP2364" s="30">
        <f t="shared" si="358"/>
        <v>15969</v>
      </c>
      <c r="AQ2364" s="30">
        <f t="shared" si="359"/>
        <v>7329</v>
      </c>
    </row>
    <row r="2365" spans="29:43" x14ac:dyDescent="0.15">
      <c r="AC2365" s="30">
        <v>43</v>
      </c>
      <c r="AD2365" s="30">
        <v>43</v>
      </c>
      <c r="AE2365" s="30">
        <v>5</v>
      </c>
      <c r="AF2365" s="30">
        <v>6</v>
      </c>
      <c r="AG2365" s="30">
        <f t="shared" si="351"/>
        <v>106410</v>
      </c>
      <c r="AH2365" s="30">
        <f t="shared" si="352"/>
        <v>35470</v>
      </c>
      <c r="AI2365" s="30">
        <f t="shared" si="353"/>
        <v>17735</v>
      </c>
      <c r="AK2365" s="30">
        <f t="shared" si="354"/>
        <v>20.623147720407946</v>
      </c>
      <c r="AL2365" s="30">
        <f t="shared" si="355"/>
        <v>-60.254813137032841</v>
      </c>
      <c r="AM2365" s="30">
        <f t="shared" si="356"/>
        <v>22</v>
      </c>
      <c r="AO2365" s="30">
        <f t="shared" si="357"/>
        <v>580356</v>
      </c>
      <c r="AP2365" s="30">
        <f t="shared" si="358"/>
        <v>15969</v>
      </c>
      <c r="AQ2365" s="30">
        <f t="shared" si="359"/>
        <v>7329</v>
      </c>
    </row>
    <row r="2366" spans="29:43" x14ac:dyDescent="0.15">
      <c r="AC2366" s="30">
        <v>43</v>
      </c>
      <c r="AD2366" s="30">
        <v>43</v>
      </c>
      <c r="AE2366" s="30">
        <v>5</v>
      </c>
      <c r="AF2366" s="30">
        <v>7</v>
      </c>
      <c r="AG2366" s="30">
        <f t="shared" si="351"/>
        <v>106560</v>
      </c>
      <c r="AH2366" s="30">
        <f t="shared" si="352"/>
        <v>35520</v>
      </c>
      <c r="AI2366" s="30">
        <f t="shared" si="353"/>
        <v>17760</v>
      </c>
      <c r="AK2366" s="30">
        <f t="shared" si="354"/>
        <v>20.58657018197297</v>
      </c>
      <c r="AL2366" s="30">
        <f t="shared" si="355"/>
        <v>-59.497487437185931</v>
      </c>
      <c r="AM2366" s="30">
        <f t="shared" si="356"/>
        <v>22</v>
      </c>
      <c r="AO2366" s="30">
        <f t="shared" si="357"/>
        <v>580356</v>
      </c>
      <c r="AP2366" s="30">
        <f t="shared" si="358"/>
        <v>15969</v>
      </c>
      <c r="AQ2366" s="30">
        <f t="shared" si="359"/>
        <v>7329</v>
      </c>
    </row>
    <row r="2367" spans="29:43" x14ac:dyDescent="0.15">
      <c r="AC2367" s="30">
        <v>43</v>
      </c>
      <c r="AD2367" s="30">
        <v>43</v>
      </c>
      <c r="AE2367" s="30">
        <v>5</v>
      </c>
      <c r="AF2367" s="30">
        <v>8</v>
      </c>
      <c r="AG2367" s="30">
        <f t="shared" si="351"/>
        <v>106710</v>
      </c>
      <c r="AH2367" s="30">
        <f t="shared" si="352"/>
        <v>35570</v>
      </c>
      <c r="AI2367" s="30">
        <f t="shared" si="353"/>
        <v>17785</v>
      </c>
      <c r="AK2367" s="30">
        <f t="shared" si="354"/>
        <v>20.550122162812933</v>
      </c>
      <c r="AL2367" s="30">
        <f t="shared" si="355"/>
        <v>-58.76101321585903</v>
      </c>
      <c r="AM2367" s="30">
        <f t="shared" si="356"/>
        <v>22</v>
      </c>
      <c r="AO2367" s="30">
        <f t="shared" si="357"/>
        <v>580356</v>
      </c>
      <c r="AP2367" s="30">
        <f t="shared" si="358"/>
        <v>15969</v>
      </c>
      <c r="AQ2367" s="30">
        <f t="shared" si="359"/>
        <v>7329</v>
      </c>
    </row>
    <row r="2368" spans="29:43" x14ac:dyDescent="0.15">
      <c r="AC2368" s="30">
        <v>43</v>
      </c>
      <c r="AD2368" s="30">
        <v>43</v>
      </c>
      <c r="AE2368" s="30">
        <v>5</v>
      </c>
      <c r="AF2368" s="30">
        <v>9</v>
      </c>
      <c r="AG2368" s="30">
        <f t="shared" si="351"/>
        <v>106860</v>
      </c>
      <c r="AH2368" s="30">
        <f t="shared" si="352"/>
        <v>35620</v>
      </c>
      <c r="AI2368" s="30">
        <f t="shared" si="353"/>
        <v>17810</v>
      </c>
      <c r="AK2368" s="30">
        <f t="shared" si="354"/>
        <v>20.513802976211515</v>
      </c>
      <c r="AL2368" s="30">
        <f t="shared" si="355"/>
        <v>-58.044541010320479</v>
      </c>
      <c r="AM2368" s="30">
        <f t="shared" si="356"/>
        <v>22</v>
      </c>
      <c r="AO2368" s="30">
        <f t="shared" si="357"/>
        <v>580356</v>
      </c>
      <c r="AP2368" s="30">
        <f t="shared" si="358"/>
        <v>15969</v>
      </c>
      <c r="AQ2368" s="30">
        <f t="shared" si="359"/>
        <v>7329</v>
      </c>
    </row>
    <row r="2369" spans="29:43" x14ac:dyDescent="0.15">
      <c r="AC2369" s="30">
        <v>43</v>
      </c>
      <c r="AD2369" s="30">
        <v>43</v>
      </c>
      <c r="AE2369" s="30">
        <v>5</v>
      </c>
      <c r="AF2369" s="30">
        <v>10</v>
      </c>
      <c r="AG2369" s="30">
        <f t="shared" si="351"/>
        <v>107010</v>
      </c>
      <c r="AH2369" s="30">
        <f t="shared" si="352"/>
        <v>35670</v>
      </c>
      <c r="AI2369" s="30">
        <f t="shared" si="353"/>
        <v>17835</v>
      </c>
      <c r="AK2369" s="30">
        <f t="shared" si="354"/>
        <v>20.477611940298509</v>
      </c>
      <c r="AL2369" s="30">
        <f t="shared" si="355"/>
        <v>-57.347266881028936</v>
      </c>
      <c r="AM2369" s="30">
        <f t="shared" si="356"/>
        <v>22</v>
      </c>
      <c r="AO2369" s="30">
        <f t="shared" si="357"/>
        <v>580356</v>
      </c>
      <c r="AP2369" s="30">
        <f t="shared" si="358"/>
        <v>15969</v>
      </c>
      <c r="AQ2369" s="30">
        <f t="shared" si="359"/>
        <v>7329</v>
      </c>
    </row>
    <row r="2370" spans="29:43" x14ac:dyDescent="0.15">
      <c r="AC2370" s="30">
        <v>44</v>
      </c>
      <c r="AD2370" s="30">
        <v>44</v>
      </c>
      <c r="AE2370" s="30">
        <v>1</v>
      </c>
      <c r="AF2370" s="30">
        <v>0</v>
      </c>
      <c r="AG2370" s="30">
        <f t="shared" si="351"/>
        <v>34350</v>
      </c>
      <c r="AH2370" s="30">
        <f t="shared" si="352"/>
        <v>11450</v>
      </c>
      <c r="AI2370" s="30">
        <f t="shared" si="353"/>
        <v>5725</v>
      </c>
      <c r="AK2370" s="30">
        <f t="shared" si="354"/>
        <v>140.82892501819947</v>
      </c>
      <c r="AL2370" s="30">
        <f t="shared" si="355"/>
        <v>3.3531823506442797</v>
      </c>
      <c r="AM2370" s="30">
        <f t="shared" si="356"/>
        <v>22</v>
      </c>
      <c r="AO2370" s="30">
        <f t="shared" si="357"/>
        <v>580356</v>
      </c>
      <c r="AP2370" s="30">
        <f t="shared" si="358"/>
        <v>15969</v>
      </c>
      <c r="AQ2370" s="30">
        <f t="shared" si="359"/>
        <v>7329</v>
      </c>
    </row>
    <row r="2371" spans="29:43" x14ac:dyDescent="0.15">
      <c r="AC2371" s="30">
        <v>44</v>
      </c>
      <c r="AD2371" s="30">
        <v>44</v>
      </c>
      <c r="AE2371" s="30">
        <v>1</v>
      </c>
      <c r="AF2371" s="30">
        <v>1</v>
      </c>
      <c r="AG2371" s="30">
        <f t="shared" si="351"/>
        <v>34380</v>
      </c>
      <c r="AH2371" s="30">
        <f t="shared" si="352"/>
        <v>11460</v>
      </c>
      <c r="AI2371" s="30">
        <f t="shared" si="353"/>
        <v>5730</v>
      </c>
      <c r="AK2371" s="30">
        <f t="shared" si="354"/>
        <v>140.48801742919389</v>
      </c>
      <c r="AL2371" s="30">
        <f t="shared" si="355"/>
        <v>3.3577497802519778</v>
      </c>
      <c r="AM2371" s="30">
        <f t="shared" si="356"/>
        <v>22</v>
      </c>
      <c r="AO2371" s="30">
        <f t="shared" si="357"/>
        <v>580356</v>
      </c>
      <c r="AP2371" s="30">
        <f t="shared" si="358"/>
        <v>15969</v>
      </c>
      <c r="AQ2371" s="30">
        <f t="shared" si="359"/>
        <v>7329</v>
      </c>
    </row>
    <row r="2372" spans="29:43" x14ac:dyDescent="0.15">
      <c r="AC2372" s="30">
        <v>44</v>
      </c>
      <c r="AD2372" s="30">
        <v>44</v>
      </c>
      <c r="AE2372" s="30">
        <v>1</v>
      </c>
      <c r="AF2372" s="30">
        <v>2</v>
      </c>
      <c r="AG2372" s="30">
        <f t="shared" si="351"/>
        <v>34410</v>
      </c>
      <c r="AH2372" s="30">
        <f t="shared" si="352"/>
        <v>11470</v>
      </c>
      <c r="AI2372" s="30">
        <f t="shared" si="353"/>
        <v>5735</v>
      </c>
      <c r="AK2372" s="30">
        <f t="shared" si="354"/>
        <v>140.14875633904853</v>
      </c>
      <c r="AL2372" s="30">
        <f t="shared" si="355"/>
        <v>3.3623216728551886</v>
      </c>
      <c r="AM2372" s="30">
        <f t="shared" si="356"/>
        <v>22</v>
      </c>
      <c r="AO2372" s="30">
        <f t="shared" si="357"/>
        <v>580356</v>
      </c>
      <c r="AP2372" s="30">
        <f t="shared" si="358"/>
        <v>15969</v>
      </c>
      <c r="AQ2372" s="30">
        <f t="shared" si="359"/>
        <v>7329</v>
      </c>
    </row>
    <row r="2373" spans="29:43" x14ac:dyDescent="0.15">
      <c r="AC2373" s="30">
        <v>44</v>
      </c>
      <c r="AD2373" s="30">
        <v>44</v>
      </c>
      <c r="AE2373" s="30">
        <v>1</v>
      </c>
      <c r="AF2373" s="30">
        <v>3</v>
      </c>
      <c r="AG2373" s="30">
        <f t="shared" si="351"/>
        <v>34440</v>
      </c>
      <c r="AH2373" s="30">
        <f t="shared" si="352"/>
        <v>11480</v>
      </c>
      <c r="AI2373" s="30">
        <f t="shared" si="353"/>
        <v>5740</v>
      </c>
      <c r="AK2373" s="30">
        <f t="shared" si="354"/>
        <v>139.81112984822934</v>
      </c>
      <c r="AL2373" s="30">
        <f t="shared" si="355"/>
        <v>3.3668980349985338</v>
      </c>
      <c r="AM2373" s="30">
        <f t="shared" si="356"/>
        <v>22</v>
      </c>
      <c r="AO2373" s="30">
        <f t="shared" si="357"/>
        <v>580356</v>
      </c>
      <c r="AP2373" s="30">
        <f t="shared" si="358"/>
        <v>15969</v>
      </c>
      <c r="AQ2373" s="30">
        <f t="shared" si="359"/>
        <v>7329</v>
      </c>
    </row>
    <row r="2374" spans="29:43" x14ac:dyDescent="0.15">
      <c r="AC2374" s="30">
        <v>44</v>
      </c>
      <c r="AD2374" s="30">
        <v>44</v>
      </c>
      <c r="AE2374" s="30">
        <v>1</v>
      </c>
      <c r="AF2374" s="30">
        <v>4</v>
      </c>
      <c r="AG2374" s="30">
        <f t="shared" ref="AG2374:AG2437" si="360">1020+180*AC2374+7050+AE2374*(AD2374*420-120)+AE2374*AF2374*30</f>
        <v>34470</v>
      </c>
      <c r="AH2374" s="30">
        <f t="shared" ref="AH2374:AH2437" si="361">340+60*AC2374+2350+AE2374*(AD2374*140-40)+AE2374*AF2374*10</f>
        <v>11490</v>
      </c>
      <c r="AI2374" s="30">
        <f t="shared" ref="AI2374:AI2437" si="362">170+30*AC2374+1175+AE2374*(AD2374*70-20)+AE2374*AF2374*5</f>
        <v>5745</v>
      </c>
      <c r="AK2374" s="30">
        <f t="shared" ref="AK2374:AK2437" si="363">VLOOKUP(IF(MOD(AC2374,2)=0,AC2374/2,(AC2374+1)/2),B:F,5,FALSE)/(AH2374-VLOOKUP(IF(MOD(AC2374,2)=0,AC2374/2,(AC2374+1)/2),B:F,4,FALSE))</f>
        <v>139.47512617159336</v>
      </c>
      <c r="AL2374" s="30">
        <f t="shared" ref="AL2374:AL2437" si="364">AG2374/(VLOOKUP(IF(MOD(AC2374,2)=0,AC2374/2,(AC2374+1)/2),B:F,3,FALSE)-AI2374)</f>
        <v>3.3714788732394365</v>
      </c>
      <c r="AM2374" s="30">
        <f t="shared" ref="AM2374:AM2437" si="365">IF(MOD(AC2374,2)=0,AC2374/2,(AC2374+1)/2)</f>
        <v>22</v>
      </c>
      <c r="AO2374" s="30">
        <f t="shared" ref="AO2374:AO2437" si="366">VLOOKUP(IF(MOD(AC2374,2)=0,AC2374/2,(AC2374+1)/2),B:F,5,FALSE)</f>
        <v>580356</v>
      </c>
      <c r="AP2374" s="30">
        <f t="shared" ref="AP2374:AP2437" si="367">VLOOKUP(IF(MOD(AC2374,2)=0,AC2374/2,(AC2374+1)/2),B:E,3,FALSE)</f>
        <v>15969</v>
      </c>
      <c r="AQ2374" s="30">
        <f t="shared" ref="AQ2374:AQ2437" si="368">VLOOKUP(IF(MOD(AC2374,2)=0,AC2374/2,(AC2374+1)/2),B:F,4,FALSE)</f>
        <v>7329</v>
      </c>
    </row>
    <row r="2375" spans="29:43" x14ac:dyDescent="0.15">
      <c r="AC2375" s="30">
        <v>44</v>
      </c>
      <c r="AD2375" s="30">
        <v>44</v>
      </c>
      <c r="AE2375" s="30">
        <v>1</v>
      </c>
      <c r="AF2375" s="30">
        <v>5</v>
      </c>
      <c r="AG2375" s="30">
        <f t="shared" si="360"/>
        <v>34500</v>
      </c>
      <c r="AH2375" s="30">
        <f t="shared" si="361"/>
        <v>11500</v>
      </c>
      <c r="AI2375" s="30">
        <f t="shared" si="362"/>
        <v>5750</v>
      </c>
      <c r="AK2375" s="30">
        <f t="shared" si="363"/>
        <v>139.14073363701749</v>
      </c>
      <c r="AL2375" s="30">
        <f t="shared" si="364"/>
        <v>3.3760641941481553</v>
      </c>
      <c r="AM2375" s="30">
        <f t="shared" si="365"/>
        <v>22</v>
      </c>
      <c r="AO2375" s="30">
        <f t="shared" si="366"/>
        <v>580356</v>
      </c>
      <c r="AP2375" s="30">
        <f t="shared" si="367"/>
        <v>15969</v>
      </c>
      <c r="AQ2375" s="30">
        <f t="shared" si="368"/>
        <v>7329</v>
      </c>
    </row>
    <row r="2376" spans="29:43" x14ac:dyDescent="0.15">
      <c r="AC2376" s="30">
        <v>44</v>
      </c>
      <c r="AD2376" s="30">
        <v>44</v>
      </c>
      <c r="AE2376" s="30">
        <v>1</v>
      </c>
      <c r="AF2376" s="30">
        <v>6</v>
      </c>
      <c r="AG2376" s="30">
        <f t="shared" si="360"/>
        <v>34530</v>
      </c>
      <c r="AH2376" s="30">
        <f t="shared" si="361"/>
        <v>11510</v>
      </c>
      <c r="AI2376" s="30">
        <f t="shared" si="362"/>
        <v>5755</v>
      </c>
      <c r="AK2376" s="30">
        <f t="shared" si="363"/>
        <v>138.80794068404688</v>
      </c>
      <c r="AL2376" s="30">
        <f t="shared" si="364"/>
        <v>3.3806540043078126</v>
      </c>
      <c r="AM2376" s="30">
        <f t="shared" si="365"/>
        <v>22</v>
      </c>
      <c r="AO2376" s="30">
        <f t="shared" si="366"/>
        <v>580356</v>
      </c>
      <c r="AP2376" s="30">
        <f t="shared" si="367"/>
        <v>15969</v>
      </c>
      <c r="AQ2376" s="30">
        <f t="shared" si="368"/>
        <v>7329</v>
      </c>
    </row>
    <row r="2377" spans="29:43" x14ac:dyDescent="0.15">
      <c r="AC2377" s="30">
        <v>44</v>
      </c>
      <c r="AD2377" s="30">
        <v>44</v>
      </c>
      <c r="AE2377" s="30">
        <v>1</v>
      </c>
      <c r="AF2377" s="30">
        <v>7</v>
      </c>
      <c r="AG2377" s="30">
        <f t="shared" si="360"/>
        <v>34560</v>
      </c>
      <c r="AH2377" s="30">
        <f t="shared" si="361"/>
        <v>11520</v>
      </c>
      <c r="AI2377" s="30">
        <f t="shared" si="362"/>
        <v>5760</v>
      </c>
      <c r="AK2377" s="30">
        <f t="shared" si="363"/>
        <v>138.47673586256263</v>
      </c>
      <c r="AL2377" s="30">
        <f t="shared" si="364"/>
        <v>3.3852483103144286</v>
      </c>
      <c r="AM2377" s="30">
        <f t="shared" si="365"/>
        <v>22</v>
      </c>
      <c r="AO2377" s="30">
        <f t="shared" si="366"/>
        <v>580356</v>
      </c>
      <c r="AP2377" s="30">
        <f t="shared" si="367"/>
        <v>15969</v>
      </c>
      <c r="AQ2377" s="30">
        <f t="shared" si="368"/>
        <v>7329</v>
      </c>
    </row>
    <row r="2378" spans="29:43" x14ac:dyDescent="0.15">
      <c r="AC2378" s="30">
        <v>44</v>
      </c>
      <c r="AD2378" s="30">
        <v>44</v>
      </c>
      <c r="AE2378" s="30">
        <v>1</v>
      </c>
      <c r="AF2378" s="30">
        <v>8</v>
      </c>
      <c r="AG2378" s="30">
        <f t="shared" si="360"/>
        <v>34590</v>
      </c>
      <c r="AH2378" s="30">
        <f t="shared" si="361"/>
        <v>11530</v>
      </c>
      <c r="AI2378" s="30">
        <f t="shared" si="362"/>
        <v>5765</v>
      </c>
      <c r="AK2378" s="30">
        <f t="shared" si="363"/>
        <v>138.1471078314687</v>
      </c>
      <c r="AL2378" s="30">
        <f t="shared" si="364"/>
        <v>3.3898471187769501</v>
      </c>
      <c r="AM2378" s="30">
        <f t="shared" si="365"/>
        <v>22</v>
      </c>
      <c r="AO2378" s="30">
        <f t="shared" si="366"/>
        <v>580356</v>
      </c>
      <c r="AP2378" s="30">
        <f t="shared" si="367"/>
        <v>15969</v>
      </c>
      <c r="AQ2378" s="30">
        <f t="shared" si="368"/>
        <v>7329</v>
      </c>
    </row>
    <row r="2379" spans="29:43" x14ac:dyDescent="0.15">
      <c r="AC2379" s="30">
        <v>44</v>
      </c>
      <c r="AD2379" s="30">
        <v>44</v>
      </c>
      <c r="AE2379" s="30">
        <v>1</v>
      </c>
      <c r="AF2379" s="30">
        <v>9</v>
      </c>
      <c r="AG2379" s="30">
        <f t="shared" si="360"/>
        <v>34620</v>
      </c>
      <c r="AH2379" s="30">
        <f t="shared" si="361"/>
        <v>11540</v>
      </c>
      <c r="AI2379" s="30">
        <f t="shared" si="362"/>
        <v>5770</v>
      </c>
      <c r="AK2379" s="30">
        <f t="shared" si="363"/>
        <v>137.8190453573973</v>
      </c>
      <c r="AL2379" s="30">
        <f t="shared" si="364"/>
        <v>3.3944504363172858</v>
      </c>
      <c r="AM2379" s="30">
        <f t="shared" si="365"/>
        <v>22</v>
      </c>
      <c r="AO2379" s="30">
        <f t="shared" si="366"/>
        <v>580356</v>
      </c>
      <c r="AP2379" s="30">
        <f t="shared" si="367"/>
        <v>15969</v>
      </c>
      <c r="AQ2379" s="30">
        <f t="shared" si="368"/>
        <v>7329</v>
      </c>
    </row>
    <row r="2380" spans="29:43" x14ac:dyDescent="0.15">
      <c r="AC2380" s="30">
        <v>44</v>
      </c>
      <c r="AD2380" s="30">
        <v>44</v>
      </c>
      <c r="AE2380" s="30">
        <v>1</v>
      </c>
      <c r="AF2380" s="30">
        <v>10</v>
      </c>
      <c r="AG2380" s="30">
        <f t="shared" si="360"/>
        <v>34650</v>
      </c>
      <c r="AH2380" s="30">
        <f t="shared" si="361"/>
        <v>11550</v>
      </c>
      <c r="AI2380" s="30">
        <f t="shared" si="362"/>
        <v>5775</v>
      </c>
      <c r="AK2380" s="30">
        <f t="shared" si="363"/>
        <v>137.49253731343285</v>
      </c>
      <c r="AL2380" s="30">
        <f t="shared" si="364"/>
        <v>3.3990582695703355</v>
      </c>
      <c r="AM2380" s="30">
        <f t="shared" si="365"/>
        <v>22</v>
      </c>
      <c r="AO2380" s="30">
        <f t="shared" si="366"/>
        <v>580356</v>
      </c>
      <c r="AP2380" s="30">
        <f t="shared" si="367"/>
        <v>15969</v>
      </c>
      <c r="AQ2380" s="30">
        <f t="shared" si="368"/>
        <v>7329</v>
      </c>
    </row>
    <row r="2381" spans="29:43" x14ac:dyDescent="0.15">
      <c r="AC2381" s="30">
        <v>44</v>
      </c>
      <c r="AD2381" s="30">
        <v>44</v>
      </c>
      <c r="AE2381" s="30">
        <v>2</v>
      </c>
      <c r="AF2381" s="30">
        <v>0</v>
      </c>
      <c r="AG2381" s="30">
        <f t="shared" si="360"/>
        <v>52710</v>
      </c>
      <c r="AH2381" s="30">
        <f t="shared" si="361"/>
        <v>17570</v>
      </c>
      <c r="AI2381" s="30">
        <f t="shared" si="362"/>
        <v>8785</v>
      </c>
      <c r="AK2381" s="30">
        <f t="shared" si="363"/>
        <v>56.669856459330141</v>
      </c>
      <c r="AL2381" s="30">
        <f t="shared" si="364"/>
        <v>7.3371380846325165</v>
      </c>
      <c r="AM2381" s="30">
        <f t="shared" si="365"/>
        <v>22</v>
      </c>
      <c r="AO2381" s="30">
        <f t="shared" si="366"/>
        <v>580356</v>
      </c>
      <c r="AP2381" s="30">
        <f t="shared" si="367"/>
        <v>15969</v>
      </c>
      <c r="AQ2381" s="30">
        <f t="shared" si="368"/>
        <v>7329</v>
      </c>
    </row>
    <row r="2382" spans="29:43" x14ac:dyDescent="0.15">
      <c r="AC2382" s="30">
        <v>44</v>
      </c>
      <c r="AD2382" s="30">
        <v>44</v>
      </c>
      <c r="AE2382" s="30">
        <v>2</v>
      </c>
      <c r="AF2382" s="30">
        <v>1</v>
      </c>
      <c r="AG2382" s="30">
        <f t="shared" si="360"/>
        <v>52770</v>
      </c>
      <c r="AH2382" s="30">
        <f t="shared" si="361"/>
        <v>17590</v>
      </c>
      <c r="AI2382" s="30">
        <f t="shared" si="362"/>
        <v>8795</v>
      </c>
      <c r="AK2382" s="30">
        <f t="shared" si="363"/>
        <v>56.559399668648282</v>
      </c>
      <c r="AL2382" s="30">
        <f t="shared" si="364"/>
        <v>7.3557290214664066</v>
      </c>
      <c r="AM2382" s="30">
        <f t="shared" si="365"/>
        <v>22</v>
      </c>
      <c r="AO2382" s="30">
        <f t="shared" si="366"/>
        <v>580356</v>
      </c>
      <c r="AP2382" s="30">
        <f t="shared" si="367"/>
        <v>15969</v>
      </c>
      <c r="AQ2382" s="30">
        <f t="shared" si="368"/>
        <v>7329</v>
      </c>
    </row>
    <row r="2383" spans="29:43" x14ac:dyDescent="0.15">
      <c r="AC2383" s="30">
        <v>44</v>
      </c>
      <c r="AD2383" s="30">
        <v>44</v>
      </c>
      <c r="AE2383" s="30">
        <v>2</v>
      </c>
      <c r="AF2383" s="30">
        <v>2</v>
      </c>
      <c r="AG2383" s="30">
        <f t="shared" si="360"/>
        <v>52830</v>
      </c>
      <c r="AH2383" s="30">
        <f t="shared" si="361"/>
        <v>17610</v>
      </c>
      <c r="AI2383" s="30">
        <f t="shared" si="362"/>
        <v>8805</v>
      </c>
      <c r="AK2383" s="30">
        <f t="shared" si="363"/>
        <v>56.449372629121683</v>
      </c>
      <c r="AL2383" s="30">
        <f t="shared" si="364"/>
        <v>7.374371859296482</v>
      </c>
      <c r="AM2383" s="30">
        <f t="shared" si="365"/>
        <v>22</v>
      </c>
      <c r="AO2383" s="30">
        <f t="shared" si="366"/>
        <v>580356</v>
      </c>
      <c r="AP2383" s="30">
        <f t="shared" si="367"/>
        <v>15969</v>
      </c>
      <c r="AQ2383" s="30">
        <f t="shared" si="368"/>
        <v>7329</v>
      </c>
    </row>
    <row r="2384" spans="29:43" x14ac:dyDescent="0.15">
      <c r="AC2384" s="30">
        <v>44</v>
      </c>
      <c r="AD2384" s="30">
        <v>44</v>
      </c>
      <c r="AE2384" s="30">
        <v>2</v>
      </c>
      <c r="AF2384" s="30">
        <v>3</v>
      </c>
      <c r="AG2384" s="30">
        <f t="shared" si="360"/>
        <v>52890</v>
      </c>
      <c r="AH2384" s="30">
        <f t="shared" si="361"/>
        <v>17630</v>
      </c>
      <c r="AI2384" s="30">
        <f t="shared" si="362"/>
        <v>8815</v>
      </c>
      <c r="AK2384" s="30">
        <f t="shared" si="363"/>
        <v>56.339772837588583</v>
      </c>
      <c r="AL2384" s="30">
        <f t="shared" si="364"/>
        <v>7.3930668157674031</v>
      </c>
      <c r="AM2384" s="30">
        <f t="shared" si="365"/>
        <v>22</v>
      </c>
      <c r="AO2384" s="30">
        <f t="shared" si="366"/>
        <v>580356</v>
      </c>
      <c r="AP2384" s="30">
        <f t="shared" si="367"/>
        <v>15969</v>
      </c>
      <c r="AQ2384" s="30">
        <f t="shared" si="368"/>
        <v>7329</v>
      </c>
    </row>
    <row r="2385" spans="29:43" x14ac:dyDescent="0.15">
      <c r="AC2385" s="30">
        <v>44</v>
      </c>
      <c r="AD2385" s="30">
        <v>44</v>
      </c>
      <c r="AE2385" s="30">
        <v>2</v>
      </c>
      <c r="AF2385" s="30">
        <v>4</v>
      </c>
      <c r="AG2385" s="30">
        <f t="shared" si="360"/>
        <v>52950</v>
      </c>
      <c r="AH2385" s="30">
        <f t="shared" si="361"/>
        <v>17650</v>
      </c>
      <c r="AI2385" s="30">
        <f t="shared" si="362"/>
        <v>8825</v>
      </c>
      <c r="AK2385" s="30">
        <f t="shared" si="363"/>
        <v>56.230597810289701</v>
      </c>
      <c r="AL2385" s="30">
        <f t="shared" si="364"/>
        <v>7.4118141097424415</v>
      </c>
      <c r="AM2385" s="30">
        <f t="shared" si="365"/>
        <v>22</v>
      </c>
      <c r="AO2385" s="30">
        <f t="shared" si="366"/>
        <v>580356</v>
      </c>
      <c r="AP2385" s="30">
        <f t="shared" si="367"/>
        <v>15969</v>
      </c>
      <c r="AQ2385" s="30">
        <f t="shared" si="368"/>
        <v>7329</v>
      </c>
    </row>
    <row r="2386" spans="29:43" x14ac:dyDescent="0.15">
      <c r="AC2386" s="30">
        <v>44</v>
      </c>
      <c r="AD2386" s="30">
        <v>44</v>
      </c>
      <c r="AE2386" s="30">
        <v>2</v>
      </c>
      <c r="AF2386" s="30">
        <v>5</v>
      </c>
      <c r="AG2386" s="30">
        <f t="shared" si="360"/>
        <v>53010</v>
      </c>
      <c r="AH2386" s="30">
        <f t="shared" si="361"/>
        <v>17670</v>
      </c>
      <c r="AI2386" s="30">
        <f t="shared" si="362"/>
        <v>8835</v>
      </c>
      <c r="AK2386" s="30">
        <f t="shared" si="363"/>
        <v>56.121845082680593</v>
      </c>
      <c r="AL2386" s="30">
        <f t="shared" si="364"/>
        <v>7.4306139613120266</v>
      </c>
      <c r="AM2386" s="30">
        <f t="shared" si="365"/>
        <v>22</v>
      </c>
      <c r="AO2386" s="30">
        <f t="shared" si="366"/>
        <v>580356</v>
      </c>
      <c r="AP2386" s="30">
        <f t="shared" si="367"/>
        <v>15969</v>
      </c>
      <c r="AQ2386" s="30">
        <f t="shared" si="368"/>
        <v>7329</v>
      </c>
    </row>
    <row r="2387" spans="29:43" x14ac:dyDescent="0.15">
      <c r="AC2387" s="30">
        <v>44</v>
      </c>
      <c r="AD2387" s="30">
        <v>44</v>
      </c>
      <c r="AE2387" s="30">
        <v>2</v>
      </c>
      <c r="AF2387" s="30">
        <v>6</v>
      </c>
      <c r="AG2387" s="30">
        <f t="shared" si="360"/>
        <v>53070</v>
      </c>
      <c r="AH2387" s="30">
        <f t="shared" si="361"/>
        <v>17690</v>
      </c>
      <c r="AI2387" s="30">
        <f t="shared" si="362"/>
        <v>8845</v>
      </c>
      <c r="AK2387" s="30">
        <f t="shared" si="363"/>
        <v>56.013512209246208</v>
      </c>
      <c r="AL2387" s="30">
        <f t="shared" si="364"/>
        <v>7.4494665918023584</v>
      </c>
      <c r="AM2387" s="30">
        <f t="shared" si="365"/>
        <v>22</v>
      </c>
      <c r="AO2387" s="30">
        <f t="shared" si="366"/>
        <v>580356</v>
      </c>
      <c r="AP2387" s="30">
        <f t="shared" si="367"/>
        <v>15969</v>
      </c>
      <c r="AQ2387" s="30">
        <f t="shared" si="368"/>
        <v>7329</v>
      </c>
    </row>
    <row r="2388" spans="29:43" x14ac:dyDescent="0.15">
      <c r="AC2388" s="30">
        <v>44</v>
      </c>
      <c r="AD2388" s="30">
        <v>44</v>
      </c>
      <c r="AE2388" s="30">
        <v>2</v>
      </c>
      <c r="AF2388" s="30">
        <v>7</v>
      </c>
      <c r="AG2388" s="30">
        <f t="shared" si="360"/>
        <v>53130</v>
      </c>
      <c r="AH2388" s="30">
        <f t="shared" si="361"/>
        <v>17710</v>
      </c>
      <c r="AI2388" s="30">
        <f t="shared" si="362"/>
        <v>8855</v>
      </c>
      <c r="AK2388" s="30">
        <f t="shared" si="363"/>
        <v>55.905596763317597</v>
      </c>
      <c r="AL2388" s="30">
        <f t="shared" si="364"/>
        <v>7.4683722237840877</v>
      </c>
      <c r="AM2388" s="30">
        <f t="shared" si="365"/>
        <v>22</v>
      </c>
      <c r="AO2388" s="30">
        <f t="shared" si="366"/>
        <v>580356</v>
      </c>
      <c r="AP2388" s="30">
        <f t="shared" si="367"/>
        <v>15969</v>
      </c>
      <c r="AQ2388" s="30">
        <f t="shared" si="368"/>
        <v>7329</v>
      </c>
    </row>
    <row r="2389" spans="29:43" x14ac:dyDescent="0.15">
      <c r="AC2389" s="30">
        <v>44</v>
      </c>
      <c r="AD2389" s="30">
        <v>44</v>
      </c>
      <c r="AE2389" s="30">
        <v>2</v>
      </c>
      <c r="AF2389" s="30">
        <v>8</v>
      </c>
      <c r="AG2389" s="30">
        <f t="shared" si="360"/>
        <v>53190</v>
      </c>
      <c r="AH2389" s="30">
        <f t="shared" si="361"/>
        <v>17730</v>
      </c>
      <c r="AI2389" s="30">
        <f t="shared" si="362"/>
        <v>8865</v>
      </c>
      <c r="AK2389" s="30">
        <f t="shared" si="363"/>
        <v>55.798096336890687</v>
      </c>
      <c r="AL2389" s="30">
        <f t="shared" si="364"/>
        <v>7.4873310810810807</v>
      </c>
      <c r="AM2389" s="30">
        <f t="shared" si="365"/>
        <v>22</v>
      </c>
      <c r="AO2389" s="30">
        <f t="shared" si="366"/>
        <v>580356</v>
      </c>
      <c r="AP2389" s="30">
        <f t="shared" si="367"/>
        <v>15969</v>
      </c>
      <c r="AQ2389" s="30">
        <f t="shared" si="368"/>
        <v>7329</v>
      </c>
    </row>
    <row r="2390" spans="29:43" x14ac:dyDescent="0.15">
      <c r="AC2390" s="30">
        <v>44</v>
      </c>
      <c r="AD2390" s="30">
        <v>44</v>
      </c>
      <c r="AE2390" s="30">
        <v>2</v>
      </c>
      <c r="AF2390" s="30">
        <v>9</v>
      </c>
      <c r="AG2390" s="30">
        <f t="shared" si="360"/>
        <v>53250</v>
      </c>
      <c r="AH2390" s="30">
        <f t="shared" si="361"/>
        <v>17750</v>
      </c>
      <c r="AI2390" s="30">
        <f t="shared" si="362"/>
        <v>8875</v>
      </c>
      <c r="AK2390" s="30">
        <f t="shared" si="363"/>
        <v>55.691008540447172</v>
      </c>
      <c r="AL2390" s="30">
        <f t="shared" si="364"/>
        <v>7.5063433887792499</v>
      </c>
      <c r="AM2390" s="30">
        <f t="shared" si="365"/>
        <v>22</v>
      </c>
      <c r="AO2390" s="30">
        <f t="shared" si="366"/>
        <v>580356</v>
      </c>
      <c r="AP2390" s="30">
        <f t="shared" si="367"/>
        <v>15969</v>
      </c>
      <c r="AQ2390" s="30">
        <f t="shared" si="368"/>
        <v>7329</v>
      </c>
    </row>
    <row r="2391" spans="29:43" x14ac:dyDescent="0.15">
      <c r="AC2391" s="30">
        <v>44</v>
      </c>
      <c r="AD2391" s="30">
        <v>44</v>
      </c>
      <c r="AE2391" s="30">
        <v>2</v>
      </c>
      <c r="AF2391" s="30">
        <v>10</v>
      </c>
      <c r="AG2391" s="30">
        <f t="shared" si="360"/>
        <v>53310</v>
      </c>
      <c r="AH2391" s="30">
        <f t="shared" si="361"/>
        <v>17770</v>
      </c>
      <c r="AI2391" s="30">
        <f t="shared" si="362"/>
        <v>8885</v>
      </c>
      <c r="AK2391" s="30">
        <f t="shared" si="363"/>
        <v>55.58433100277751</v>
      </c>
      <c r="AL2391" s="30">
        <f t="shared" si="364"/>
        <v>7.5254093732354601</v>
      </c>
      <c r="AM2391" s="30">
        <f t="shared" si="365"/>
        <v>22</v>
      </c>
      <c r="AO2391" s="30">
        <f t="shared" si="366"/>
        <v>580356</v>
      </c>
      <c r="AP2391" s="30">
        <f t="shared" si="367"/>
        <v>15969</v>
      </c>
      <c r="AQ2391" s="30">
        <f t="shared" si="368"/>
        <v>7329</v>
      </c>
    </row>
    <row r="2392" spans="29:43" x14ac:dyDescent="0.15">
      <c r="AC2392" s="30">
        <v>44</v>
      </c>
      <c r="AD2392" s="30">
        <v>44</v>
      </c>
      <c r="AE2392" s="30">
        <v>3</v>
      </c>
      <c r="AF2392" s="30">
        <v>0</v>
      </c>
      <c r="AG2392" s="30">
        <f t="shared" si="360"/>
        <v>71070</v>
      </c>
      <c r="AH2392" s="30">
        <f t="shared" si="361"/>
        <v>23690</v>
      </c>
      <c r="AI2392" s="30">
        <f t="shared" si="362"/>
        <v>11845</v>
      </c>
      <c r="AK2392" s="30">
        <f t="shared" si="363"/>
        <v>35.471914919625938</v>
      </c>
      <c r="AL2392" s="30">
        <f t="shared" si="364"/>
        <v>17.233268671193017</v>
      </c>
      <c r="AM2392" s="30">
        <f t="shared" si="365"/>
        <v>22</v>
      </c>
      <c r="AO2392" s="30">
        <f t="shared" si="366"/>
        <v>580356</v>
      </c>
      <c r="AP2392" s="30">
        <f t="shared" si="367"/>
        <v>15969</v>
      </c>
      <c r="AQ2392" s="30">
        <f t="shared" si="368"/>
        <v>7329</v>
      </c>
    </row>
    <row r="2393" spans="29:43" x14ac:dyDescent="0.15">
      <c r="AC2393" s="30">
        <v>44</v>
      </c>
      <c r="AD2393" s="30">
        <v>44</v>
      </c>
      <c r="AE2393" s="30">
        <v>3</v>
      </c>
      <c r="AF2393" s="30">
        <v>1</v>
      </c>
      <c r="AG2393" s="30">
        <f t="shared" si="360"/>
        <v>71160</v>
      </c>
      <c r="AH2393" s="30">
        <f t="shared" si="361"/>
        <v>23720</v>
      </c>
      <c r="AI2393" s="30">
        <f t="shared" si="362"/>
        <v>11860</v>
      </c>
      <c r="AK2393" s="30">
        <f t="shared" si="363"/>
        <v>35.406991641754622</v>
      </c>
      <c r="AL2393" s="30">
        <f t="shared" si="364"/>
        <v>17.318082258457046</v>
      </c>
      <c r="AM2393" s="30">
        <f t="shared" si="365"/>
        <v>22</v>
      </c>
      <c r="AO2393" s="30">
        <f t="shared" si="366"/>
        <v>580356</v>
      </c>
      <c r="AP2393" s="30">
        <f t="shared" si="367"/>
        <v>15969</v>
      </c>
      <c r="AQ2393" s="30">
        <f t="shared" si="368"/>
        <v>7329</v>
      </c>
    </row>
    <row r="2394" spans="29:43" x14ac:dyDescent="0.15">
      <c r="AC2394" s="30">
        <v>44</v>
      </c>
      <c r="AD2394" s="30">
        <v>44</v>
      </c>
      <c r="AE2394" s="30">
        <v>3</v>
      </c>
      <c r="AF2394" s="30">
        <v>2</v>
      </c>
      <c r="AG2394" s="30">
        <f t="shared" si="360"/>
        <v>71250</v>
      </c>
      <c r="AH2394" s="30">
        <f t="shared" si="361"/>
        <v>23750</v>
      </c>
      <c r="AI2394" s="30">
        <f t="shared" si="362"/>
        <v>11875</v>
      </c>
      <c r="AK2394" s="30">
        <f t="shared" si="363"/>
        <v>35.342305584312768</v>
      </c>
      <c r="AL2394" s="30">
        <f t="shared" si="364"/>
        <v>17.403517342452368</v>
      </c>
      <c r="AM2394" s="30">
        <f t="shared" si="365"/>
        <v>22</v>
      </c>
      <c r="AO2394" s="30">
        <f t="shared" si="366"/>
        <v>580356</v>
      </c>
      <c r="AP2394" s="30">
        <f t="shared" si="367"/>
        <v>15969</v>
      </c>
      <c r="AQ2394" s="30">
        <f t="shared" si="368"/>
        <v>7329</v>
      </c>
    </row>
    <row r="2395" spans="29:43" x14ac:dyDescent="0.15">
      <c r="AC2395" s="30">
        <v>44</v>
      </c>
      <c r="AD2395" s="30">
        <v>44</v>
      </c>
      <c r="AE2395" s="30">
        <v>3</v>
      </c>
      <c r="AF2395" s="30">
        <v>3</v>
      </c>
      <c r="AG2395" s="30">
        <f t="shared" si="360"/>
        <v>71340</v>
      </c>
      <c r="AH2395" s="30">
        <f t="shared" si="361"/>
        <v>23780</v>
      </c>
      <c r="AI2395" s="30">
        <f t="shared" si="362"/>
        <v>11890</v>
      </c>
      <c r="AK2395" s="30">
        <f t="shared" si="363"/>
        <v>35.27785544951675</v>
      </c>
      <c r="AL2395" s="30">
        <f t="shared" si="364"/>
        <v>17.489580779602843</v>
      </c>
      <c r="AM2395" s="30">
        <f t="shared" si="365"/>
        <v>22</v>
      </c>
      <c r="AO2395" s="30">
        <f t="shared" si="366"/>
        <v>580356</v>
      </c>
      <c r="AP2395" s="30">
        <f t="shared" si="367"/>
        <v>15969</v>
      </c>
      <c r="AQ2395" s="30">
        <f t="shared" si="368"/>
        <v>7329</v>
      </c>
    </row>
    <row r="2396" spans="29:43" x14ac:dyDescent="0.15">
      <c r="AC2396" s="30">
        <v>44</v>
      </c>
      <c r="AD2396" s="30">
        <v>44</v>
      </c>
      <c r="AE2396" s="30">
        <v>3</v>
      </c>
      <c r="AF2396" s="30">
        <v>4</v>
      </c>
      <c r="AG2396" s="30">
        <f t="shared" si="360"/>
        <v>71430</v>
      </c>
      <c r="AH2396" s="30">
        <f t="shared" si="361"/>
        <v>23810</v>
      </c>
      <c r="AI2396" s="30">
        <f t="shared" si="362"/>
        <v>11905</v>
      </c>
      <c r="AK2396" s="30">
        <f t="shared" si="363"/>
        <v>35.21363994903222</v>
      </c>
      <c r="AL2396" s="30">
        <f t="shared" si="364"/>
        <v>17.576279527559056</v>
      </c>
      <c r="AM2396" s="30">
        <f t="shared" si="365"/>
        <v>22</v>
      </c>
      <c r="AO2396" s="30">
        <f t="shared" si="366"/>
        <v>580356</v>
      </c>
      <c r="AP2396" s="30">
        <f t="shared" si="367"/>
        <v>15969</v>
      </c>
      <c r="AQ2396" s="30">
        <f t="shared" si="368"/>
        <v>7329</v>
      </c>
    </row>
    <row r="2397" spans="29:43" x14ac:dyDescent="0.15">
      <c r="AC2397" s="30">
        <v>44</v>
      </c>
      <c r="AD2397" s="30">
        <v>44</v>
      </c>
      <c r="AE2397" s="30">
        <v>3</v>
      </c>
      <c r="AF2397" s="30">
        <v>5</v>
      </c>
      <c r="AG2397" s="30">
        <f t="shared" si="360"/>
        <v>71520</v>
      </c>
      <c r="AH2397" s="30">
        <f t="shared" si="361"/>
        <v>23840</v>
      </c>
      <c r="AI2397" s="30">
        <f t="shared" si="362"/>
        <v>11920</v>
      </c>
      <c r="AK2397" s="30">
        <f t="shared" si="363"/>
        <v>35.149657803888317</v>
      </c>
      <c r="AL2397" s="30">
        <f t="shared" si="364"/>
        <v>17.663620647073351</v>
      </c>
      <c r="AM2397" s="30">
        <f t="shared" si="365"/>
        <v>22</v>
      </c>
      <c r="AO2397" s="30">
        <f t="shared" si="366"/>
        <v>580356</v>
      </c>
      <c r="AP2397" s="30">
        <f t="shared" si="367"/>
        <v>15969</v>
      </c>
      <c r="AQ2397" s="30">
        <f t="shared" si="368"/>
        <v>7329</v>
      </c>
    </row>
    <row r="2398" spans="29:43" x14ac:dyDescent="0.15">
      <c r="AC2398" s="30">
        <v>44</v>
      </c>
      <c r="AD2398" s="30">
        <v>44</v>
      </c>
      <c r="AE2398" s="30">
        <v>3</v>
      </c>
      <c r="AF2398" s="30">
        <v>6</v>
      </c>
      <c r="AG2398" s="30">
        <f t="shared" si="360"/>
        <v>71610</v>
      </c>
      <c r="AH2398" s="30">
        <f t="shared" si="361"/>
        <v>23870</v>
      </c>
      <c r="AI2398" s="30">
        <f t="shared" si="362"/>
        <v>11935</v>
      </c>
      <c r="AK2398" s="30">
        <f t="shared" si="363"/>
        <v>35.085907744392721</v>
      </c>
      <c r="AL2398" s="30">
        <f t="shared" si="364"/>
        <v>17.751611303916707</v>
      </c>
      <c r="AM2398" s="30">
        <f t="shared" si="365"/>
        <v>22</v>
      </c>
      <c r="AO2398" s="30">
        <f t="shared" si="366"/>
        <v>580356</v>
      </c>
      <c r="AP2398" s="30">
        <f t="shared" si="367"/>
        <v>15969</v>
      </c>
      <c r="AQ2398" s="30">
        <f t="shared" si="368"/>
        <v>7329</v>
      </c>
    </row>
    <row r="2399" spans="29:43" x14ac:dyDescent="0.15">
      <c r="AC2399" s="30">
        <v>44</v>
      </c>
      <c r="AD2399" s="30">
        <v>44</v>
      </c>
      <c r="AE2399" s="30">
        <v>3</v>
      </c>
      <c r="AF2399" s="30">
        <v>7</v>
      </c>
      <c r="AG2399" s="30">
        <f t="shared" si="360"/>
        <v>71700</v>
      </c>
      <c r="AH2399" s="30">
        <f t="shared" si="361"/>
        <v>23900</v>
      </c>
      <c r="AI2399" s="30">
        <f t="shared" si="362"/>
        <v>11950</v>
      </c>
      <c r="AK2399" s="30">
        <f t="shared" si="363"/>
        <v>35.022388510047676</v>
      </c>
      <c r="AL2399" s="30">
        <f t="shared" si="364"/>
        <v>17.840258770838517</v>
      </c>
      <c r="AM2399" s="30">
        <f t="shared" si="365"/>
        <v>22</v>
      </c>
      <c r="AO2399" s="30">
        <f t="shared" si="366"/>
        <v>580356</v>
      </c>
      <c r="AP2399" s="30">
        <f t="shared" si="367"/>
        <v>15969</v>
      </c>
      <c r="AQ2399" s="30">
        <f t="shared" si="368"/>
        <v>7329</v>
      </c>
    </row>
    <row r="2400" spans="29:43" x14ac:dyDescent="0.15">
      <c r="AC2400" s="30">
        <v>44</v>
      </c>
      <c r="AD2400" s="30">
        <v>44</v>
      </c>
      <c r="AE2400" s="30">
        <v>3</v>
      </c>
      <c r="AF2400" s="30">
        <v>8</v>
      </c>
      <c r="AG2400" s="30">
        <f t="shared" si="360"/>
        <v>71790</v>
      </c>
      <c r="AH2400" s="30">
        <f t="shared" si="361"/>
        <v>23930</v>
      </c>
      <c r="AI2400" s="30">
        <f t="shared" si="362"/>
        <v>11965</v>
      </c>
      <c r="AK2400" s="30">
        <f t="shared" si="363"/>
        <v>34.959098849466898</v>
      </c>
      <c r="AL2400" s="30">
        <f t="shared" si="364"/>
        <v>17.929570429570429</v>
      </c>
      <c r="AM2400" s="30">
        <f t="shared" si="365"/>
        <v>22</v>
      </c>
      <c r="AO2400" s="30">
        <f t="shared" si="366"/>
        <v>580356</v>
      </c>
      <c r="AP2400" s="30">
        <f t="shared" si="367"/>
        <v>15969</v>
      </c>
      <c r="AQ2400" s="30">
        <f t="shared" si="368"/>
        <v>7329</v>
      </c>
    </row>
    <row r="2401" spans="29:43" x14ac:dyDescent="0.15">
      <c r="AC2401" s="30">
        <v>44</v>
      </c>
      <c r="AD2401" s="30">
        <v>44</v>
      </c>
      <c r="AE2401" s="30">
        <v>3</v>
      </c>
      <c r="AF2401" s="30">
        <v>9</v>
      </c>
      <c r="AG2401" s="30">
        <f t="shared" si="360"/>
        <v>71880</v>
      </c>
      <c r="AH2401" s="30">
        <f t="shared" si="361"/>
        <v>23960</v>
      </c>
      <c r="AI2401" s="30">
        <f t="shared" si="362"/>
        <v>11980</v>
      </c>
      <c r="AK2401" s="30">
        <f t="shared" si="363"/>
        <v>34.896037520293426</v>
      </c>
      <c r="AL2401" s="30">
        <f t="shared" si="364"/>
        <v>18.019553772875408</v>
      </c>
      <c r="AM2401" s="30">
        <f t="shared" si="365"/>
        <v>22</v>
      </c>
      <c r="AO2401" s="30">
        <f t="shared" si="366"/>
        <v>580356</v>
      </c>
      <c r="AP2401" s="30">
        <f t="shared" si="367"/>
        <v>15969</v>
      </c>
      <c r="AQ2401" s="30">
        <f t="shared" si="368"/>
        <v>7329</v>
      </c>
    </row>
    <row r="2402" spans="29:43" x14ac:dyDescent="0.15">
      <c r="AC2402" s="30">
        <v>44</v>
      </c>
      <c r="AD2402" s="30">
        <v>44</v>
      </c>
      <c r="AE2402" s="30">
        <v>3</v>
      </c>
      <c r="AF2402" s="30">
        <v>10</v>
      </c>
      <c r="AG2402" s="30">
        <f t="shared" si="360"/>
        <v>71970</v>
      </c>
      <c r="AH2402" s="30">
        <f t="shared" si="361"/>
        <v>23990</v>
      </c>
      <c r="AI2402" s="30">
        <f t="shared" si="362"/>
        <v>11995</v>
      </c>
      <c r="AK2402" s="30">
        <f t="shared" si="363"/>
        <v>34.833203289118302</v>
      </c>
      <c r="AL2402" s="30">
        <f t="shared" si="364"/>
        <v>18.110216406643179</v>
      </c>
      <c r="AM2402" s="30">
        <f t="shared" si="365"/>
        <v>22</v>
      </c>
      <c r="AO2402" s="30">
        <f t="shared" si="366"/>
        <v>580356</v>
      </c>
      <c r="AP2402" s="30">
        <f t="shared" si="367"/>
        <v>15969</v>
      </c>
      <c r="AQ2402" s="30">
        <f t="shared" si="368"/>
        <v>7329</v>
      </c>
    </row>
    <row r="2403" spans="29:43" x14ac:dyDescent="0.15">
      <c r="AC2403" s="30">
        <v>44</v>
      </c>
      <c r="AD2403" s="30">
        <v>44</v>
      </c>
      <c r="AE2403" s="30">
        <v>4</v>
      </c>
      <c r="AF2403" s="30">
        <v>0</v>
      </c>
      <c r="AG2403" s="30">
        <f t="shared" si="360"/>
        <v>89430</v>
      </c>
      <c r="AH2403" s="30">
        <f t="shared" si="361"/>
        <v>29810</v>
      </c>
      <c r="AI2403" s="30">
        <f t="shared" si="362"/>
        <v>14905</v>
      </c>
      <c r="AK2403" s="30">
        <f t="shared" si="363"/>
        <v>25.815399670833148</v>
      </c>
      <c r="AL2403" s="30">
        <f t="shared" si="364"/>
        <v>84.050751879699249</v>
      </c>
      <c r="AM2403" s="30">
        <f t="shared" si="365"/>
        <v>22</v>
      </c>
      <c r="AO2403" s="30">
        <f t="shared" si="366"/>
        <v>580356</v>
      </c>
      <c r="AP2403" s="30">
        <f t="shared" si="367"/>
        <v>15969</v>
      </c>
      <c r="AQ2403" s="30">
        <f t="shared" si="368"/>
        <v>7329</v>
      </c>
    </row>
    <row r="2404" spans="29:43" x14ac:dyDescent="0.15">
      <c r="AC2404" s="30">
        <v>44</v>
      </c>
      <c r="AD2404" s="30">
        <v>44</v>
      </c>
      <c r="AE2404" s="30">
        <v>4</v>
      </c>
      <c r="AF2404" s="30">
        <v>1</v>
      </c>
      <c r="AG2404" s="30">
        <f t="shared" si="360"/>
        <v>89550</v>
      </c>
      <c r="AH2404" s="30">
        <f t="shared" si="361"/>
        <v>29850</v>
      </c>
      <c r="AI2404" s="30">
        <f t="shared" si="362"/>
        <v>14925</v>
      </c>
      <c r="AK2404" s="30">
        <f t="shared" si="363"/>
        <v>25.769548421473292</v>
      </c>
      <c r="AL2404" s="30">
        <f t="shared" si="364"/>
        <v>85.775862068965523</v>
      </c>
      <c r="AM2404" s="30">
        <f t="shared" si="365"/>
        <v>22</v>
      </c>
      <c r="AO2404" s="30">
        <f t="shared" si="366"/>
        <v>580356</v>
      </c>
      <c r="AP2404" s="30">
        <f t="shared" si="367"/>
        <v>15969</v>
      </c>
      <c r="AQ2404" s="30">
        <f t="shared" si="368"/>
        <v>7329</v>
      </c>
    </row>
    <row r="2405" spans="29:43" x14ac:dyDescent="0.15">
      <c r="AC2405" s="30">
        <v>44</v>
      </c>
      <c r="AD2405" s="30">
        <v>44</v>
      </c>
      <c r="AE2405" s="30">
        <v>4</v>
      </c>
      <c r="AF2405" s="30">
        <v>2</v>
      </c>
      <c r="AG2405" s="30">
        <f t="shared" si="360"/>
        <v>89670</v>
      </c>
      <c r="AH2405" s="30">
        <f t="shared" si="361"/>
        <v>29890</v>
      </c>
      <c r="AI2405" s="30">
        <f t="shared" si="362"/>
        <v>14945</v>
      </c>
      <c r="AK2405" s="30">
        <f t="shared" si="363"/>
        <v>25.723859757989452</v>
      </c>
      <c r="AL2405" s="30">
        <f t="shared" si="364"/>
        <v>87.568359375</v>
      </c>
      <c r="AM2405" s="30">
        <f t="shared" si="365"/>
        <v>22</v>
      </c>
      <c r="AO2405" s="30">
        <f t="shared" si="366"/>
        <v>580356</v>
      </c>
      <c r="AP2405" s="30">
        <f t="shared" si="367"/>
        <v>15969</v>
      </c>
      <c r="AQ2405" s="30">
        <f t="shared" si="368"/>
        <v>7329</v>
      </c>
    </row>
    <row r="2406" spans="29:43" x14ac:dyDescent="0.15">
      <c r="AC2406" s="30">
        <v>44</v>
      </c>
      <c r="AD2406" s="30">
        <v>44</v>
      </c>
      <c r="AE2406" s="30">
        <v>4</v>
      </c>
      <c r="AF2406" s="30">
        <v>3</v>
      </c>
      <c r="AG2406" s="30">
        <f t="shared" si="360"/>
        <v>89790</v>
      </c>
      <c r="AH2406" s="30">
        <f t="shared" si="361"/>
        <v>29930</v>
      </c>
      <c r="AI2406" s="30">
        <f t="shared" si="362"/>
        <v>14965</v>
      </c>
      <c r="AK2406" s="30">
        <f t="shared" si="363"/>
        <v>25.678332817131984</v>
      </c>
      <c r="AL2406" s="30">
        <f t="shared" si="364"/>
        <v>89.432270916334659</v>
      </c>
      <c r="AM2406" s="30">
        <f t="shared" si="365"/>
        <v>22</v>
      </c>
      <c r="AO2406" s="30">
        <f t="shared" si="366"/>
        <v>580356</v>
      </c>
      <c r="AP2406" s="30">
        <f t="shared" si="367"/>
        <v>15969</v>
      </c>
      <c r="AQ2406" s="30">
        <f t="shared" si="368"/>
        <v>7329</v>
      </c>
    </row>
    <row r="2407" spans="29:43" x14ac:dyDescent="0.15">
      <c r="AC2407" s="30">
        <v>44</v>
      </c>
      <c r="AD2407" s="30">
        <v>44</v>
      </c>
      <c r="AE2407" s="30">
        <v>4</v>
      </c>
      <c r="AF2407" s="30">
        <v>4</v>
      </c>
      <c r="AG2407" s="30">
        <f t="shared" si="360"/>
        <v>89910</v>
      </c>
      <c r="AH2407" s="30">
        <f t="shared" si="361"/>
        <v>29970</v>
      </c>
      <c r="AI2407" s="30">
        <f t="shared" si="362"/>
        <v>14985</v>
      </c>
      <c r="AK2407" s="30">
        <f t="shared" si="363"/>
        <v>25.632966741751691</v>
      </c>
      <c r="AL2407" s="30">
        <f t="shared" si="364"/>
        <v>91.371951219512198</v>
      </c>
      <c r="AM2407" s="30">
        <f t="shared" si="365"/>
        <v>22</v>
      </c>
      <c r="AO2407" s="30">
        <f t="shared" si="366"/>
        <v>580356</v>
      </c>
      <c r="AP2407" s="30">
        <f t="shared" si="367"/>
        <v>15969</v>
      </c>
      <c r="AQ2407" s="30">
        <f t="shared" si="368"/>
        <v>7329</v>
      </c>
    </row>
    <row r="2408" spans="29:43" x14ac:dyDescent="0.15">
      <c r="AC2408" s="30">
        <v>44</v>
      </c>
      <c r="AD2408" s="30">
        <v>44</v>
      </c>
      <c r="AE2408" s="30">
        <v>4</v>
      </c>
      <c r="AF2408" s="30">
        <v>5</v>
      </c>
      <c r="AG2408" s="30">
        <f t="shared" si="360"/>
        <v>90030</v>
      </c>
      <c r="AH2408" s="30">
        <f t="shared" si="361"/>
        <v>30010</v>
      </c>
      <c r="AI2408" s="30">
        <f t="shared" si="362"/>
        <v>15005</v>
      </c>
      <c r="AK2408" s="30">
        <f t="shared" si="363"/>
        <v>25.587760680745998</v>
      </c>
      <c r="AL2408" s="30">
        <f t="shared" si="364"/>
        <v>93.392116182572607</v>
      </c>
      <c r="AM2408" s="30">
        <f t="shared" si="365"/>
        <v>22</v>
      </c>
      <c r="AO2408" s="30">
        <f t="shared" si="366"/>
        <v>580356</v>
      </c>
      <c r="AP2408" s="30">
        <f t="shared" si="367"/>
        <v>15969</v>
      </c>
      <c r="AQ2408" s="30">
        <f t="shared" si="368"/>
        <v>7329</v>
      </c>
    </row>
    <row r="2409" spans="29:43" x14ac:dyDescent="0.15">
      <c r="AC2409" s="30">
        <v>44</v>
      </c>
      <c r="AD2409" s="30">
        <v>44</v>
      </c>
      <c r="AE2409" s="30">
        <v>4</v>
      </c>
      <c r="AF2409" s="30">
        <v>6</v>
      </c>
      <c r="AG2409" s="30">
        <f t="shared" si="360"/>
        <v>90150</v>
      </c>
      <c r="AH2409" s="30">
        <f t="shared" si="361"/>
        <v>30050</v>
      </c>
      <c r="AI2409" s="30">
        <f t="shared" si="362"/>
        <v>15025</v>
      </c>
      <c r="AK2409" s="30">
        <f t="shared" si="363"/>
        <v>25.542713789005767</v>
      </c>
      <c r="AL2409" s="30">
        <f t="shared" si="364"/>
        <v>95.497881355932208</v>
      </c>
      <c r="AM2409" s="30">
        <f t="shared" si="365"/>
        <v>22</v>
      </c>
      <c r="AO2409" s="30">
        <f t="shared" si="366"/>
        <v>580356</v>
      </c>
      <c r="AP2409" s="30">
        <f t="shared" si="367"/>
        <v>15969</v>
      </c>
      <c r="AQ2409" s="30">
        <f t="shared" si="368"/>
        <v>7329</v>
      </c>
    </row>
    <row r="2410" spans="29:43" x14ac:dyDescent="0.15">
      <c r="AC2410" s="30">
        <v>44</v>
      </c>
      <c r="AD2410" s="30">
        <v>44</v>
      </c>
      <c r="AE2410" s="30">
        <v>4</v>
      </c>
      <c r="AF2410" s="30">
        <v>7</v>
      </c>
      <c r="AG2410" s="30">
        <f t="shared" si="360"/>
        <v>90270</v>
      </c>
      <c r="AH2410" s="30">
        <f t="shared" si="361"/>
        <v>30090</v>
      </c>
      <c r="AI2410" s="30">
        <f t="shared" si="362"/>
        <v>15045</v>
      </c>
      <c r="AK2410" s="30">
        <f t="shared" si="363"/>
        <v>25.497825227362593</v>
      </c>
      <c r="AL2410" s="30">
        <f t="shared" si="364"/>
        <v>97.694805194805198</v>
      </c>
      <c r="AM2410" s="30">
        <f t="shared" si="365"/>
        <v>22</v>
      </c>
      <c r="AO2410" s="30">
        <f t="shared" si="366"/>
        <v>580356</v>
      </c>
      <c r="AP2410" s="30">
        <f t="shared" si="367"/>
        <v>15969</v>
      </c>
      <c r="AQ2410" s="30">
        <f t="shared" si="368"/>
        <v>7329</v>
      </c>
    </row>
    <row r="2411" spans="29:43" x14ac:dyDescent="0.15">
      <c r="AC2411" s="30">
        <v>44</v>
      </c>
      <c r="AD2411" s="30">
        <v>44</v>
      </c>
      <c r="AE2411" s="30">
        <v>4</v>
      </c>
      <c r="AF2411" s="30">
        <v>8</v>
      </c>
      <c r="AG2411" s="30">
        <f t="shared" si="360"/>
        <v>90390</v>
      </c>
      <c r="AH2411" s="30">
        <f t="shared" si="361"/>
        <v>30130</v>
      </c>
      <c r="AI2411" s="30">
        <f t="shared" si="362"/>
        <v>15065</v>
      </c>
      <c r="AK2411" s="30">
        <f t="shared" si="363"/>
        <v>25.453094162536729</v>
      </c>
      <c r="AL2411" s="30">
        <f t="shared" si="364"/>
        <v>99.988938053097343</v>
      </c>
      <c r="AM2411" s="30">
        <f t="shared" si="365"/>
        <v>22</v>
      </c>
      <c r="AO2411" s="30">
        <f t="shared" si="366"/>
        <v>580356</v>
      </c>
      <c r="AP2411" s="30">
        <f t="shared" si="367"/>
        <v>15969</v>
      </c>
      <c r="AQ2411" s="30">
        <f t="shared" si="368"/>
        <v>7329</v>
      </c>
    </row>
    <row r="2412" spans="29:43" x14ac:dyDescent="0.15">
      <c r="AC2412" s="30">
        <v>44</v>
      </c>
      <c r="AD2412" s="30">
        <v>44</v>
      </c>
      <c r="AE2412" s="30">
        <v>4</v>
      </c>
      <c r="AF2412" s="30">
        <v>9</v>
      </c>
      <c r="AG2412" s="30">
        <f t="shared" si="360"/>
        <v>90510</v>
      </c>
      <c r="AH2412" s="30">
        <f t="shared" si="361"/>
        <v>30170</v>
      </c>
      <c r="AI2412" s="30">
        <f t="shared" si="362"/>
        <v>15085</v>
      </c>
      <c r="AK2412" s="30">
        <f t="shared" si="363"/>
        <v>25.408519767085505</v>
      </c>
      <c r="AL2412" s="30">
        <f t="shared" si="364"/>
        <v>102.3868778280543</v>
      </c>
      <c r="AM2412" s="30">
        <f t="shared" si="365"/>
        <v>22</v>
      </c>
      <c r="AO2412" s="30">
        <f t="shared" si="366"/>
        <v>580356</v>
      </c>
      <c r="AP2412" s="30">
        <f t="shared" si="367"/>
        <v>15969</v>
      </c>
      <c r="AQ2412" s="30">
        <f t="shared" si="368"/>
        <v>7329</v>
      </c>
    </row>
    <row r="2413" spans="29:43" x14ac:dyDescent="0.15">
      <c r="AC2413" s="30">
        <v>44</v>
      </c>
      <c r="AD2413" s="30">
        <v>44</v>
      </c>
      <c r="AE2413" s="30">
        <v>4</v>
      </c>
      <c r="AF2413" s="30">
        <v>10</v>
      </c>
      <c r="AG2413" s="30">
        <f t="shared" si="360"/>
        <v>90630</v>
      </c>
      <c r="AH2413" s="30">
        <f t="shared" si="361"/>
        <v>30210</v>
      </c>
      <c r="AI2413" s="30">
        <f t="shared" si="362"/>
        <v>15105</v>
      </c>
      <c r="AK2413" s="30">
        <f t="shared" si="363"/>
        <v>25.3641012193523</v>
      </c>
      <c r="AL2413" s="30">
        <f t="shared" si="364"/>
        <v>104.89583333333333</v>
      </c>
      <c r="AM2413" s="30">
        <f t="shared" si="365"/>
        <v>22</v>
      </c>
      <c r="AO2413" s="30">
        <f t="shared" si="366"/>
        <v>580356</v>
      </c>
      <c r="AP2413" s="30">
        <f t="shared" si="367"/>
        <v>15969</v>
      </c>
      <c r="AQ2413" s="30">
        <f t="shared" si="368"/>
        <v>7329</v>
      </c>
    </row>
    <row r="2414" spans="29:43" x14ac:dyDescent="0.15">
      <c r="AC2414" s="30">
        <v>44</v>
      </c>
      <c r="AD2414" s="30">
        <v>44</v>
      </c>
      <c r="AE2414" s="30">
        <v>5</v>
      </c>
      <c r="AF2414" s="30">
        <v>0</v>
      </c>
      <c r="AG2414" s="30">
        <f t="shared" si="360"/>
        <v>107790</v>
      </c>
      <c r="AH2414" s="30">
        <f t="shared" si="361"/>
        <v>35930</v>
      </c>
      <c r="AI2414" s="30">
        <f t="shared" si="362"/>
        <v>17965</v>
      </c>
      <c r="AK2414" s="30">
        <f t="shared" si="363"/>
        <v>20.29145834061746</v>
      </c>
      <c r="AL2414" s="30">
        <f t="shared" si="364"/>
        <v>-54.003006012024045</v>
      </c>
      <c r="AM2414" s="30">
        <f t="shared" si="365"/>
        <v>22</v>
      </c>
      <c r="AO2414" s="30">
        <f t="shared" si="366"/>
        <v>580356</v>
      </c>
      <c r="AP2414" s="30">
        <f t="shared" si="367"/>
        <v>15969</v>
      </c>
      <c r="AQ2414" s="30">
        <f t="shared" si="368"/>
        <v>7329</v>
      </c>
    </row>
    <row r="2415" spans="29:43" x14ac:dyDescent="0.15">
      <c r="AC2415" s="30">
        <v>44</v>
      </c>
      <c r="AD2415" s="30">
        <v>44</v>
      </c>
      <c r="AE2415" s="30">
        <v>5</v>
      </c>
      <c r="AF2415" s="30">
        <v>1</v>
      </c>
      <c r="AG2415" s="30">
        <f t="shared" si="360"/>
        <v>107940</v>
      </c>
      <c r="AH2415" s="30">
        <f t="shared" si="361"/>
        <v>35980</v>
      </c>
      <c r="AI2415" s="30">
        <f t="shared" si="362"/>
        <v>17990</v>
      </c>
      <c r="AK2415" s="30">
        <f t="shared" si="363"/>
        <v>20.25604690935744</v>
      </c>
      <c r="AL2415" s="30">
        <f t="shared" si="364"/>
        <v>-53.409203364670958</v>
      </c>
      <c r="AM2415" s="30">
        <f t="shared" si="365"/>
        <v>22</v>
      </c>
      <c r="AO2415" s="30">
        <f t="shared" si="366"/>
        <v>580356</v>
      </c>
      <c r="AP2415" s="30">
        <f t="shared" si="367"/>
        <v>15969</v>
      </c>
      <c r="AQ2415" s="30">
        <f t="shared" si="368"/>
        <v>7329</v>
      </c>
    </row>
    <row r="2416" spans="29:43" x14ac:dyDescent="0.15">
      <c r="AC2416" s="30">
        <v>44</v>
      </c>
      <c r="AD2416" s="30">
        <v>44</v>
      </c>
      <c r="AE2416" s="30">
        <v>5</v>
      </c>
      <c r="AF2416" s="30">
        <v>2</v>
      </c>
      <c r="AG2416" s="30">
        <f t="shared" si="360"/>
        <v>108090</v>
      </c>
      <c r="AH2416" s="30">
        <f t="shared" si="361"/>
        <v>36030</v>
      </c>
      <c r="AI2416" s="30">
        <f t="shared" si="362"/>
        <v>18015</v>
      </c>
      <c r="AK2416" s="30">
        <f t="shared" si="363"/>
        <v>20.220758858576357</v>
      </c>
      <c r="AL2416" s="30">
        <f t="shared" si="364"/>
        <v>-52.829912023460409</v>
      </c>
      <c r="AM2416" s="30">
        <f t="shared" si="365"/>
        <v>22</v>
      </c>
      <c r="AO2416" s="30">
        <f t="shared" si="366"/>
        <v>580356</v>
      </c>
      <c r="AP2416" s="30">
        <f t="shared" si="367"/>
        <v>15969</v>
      </c>
      <c r="AQ2416" s="30">
        <f t="shared" si="368"/>
        <v>7329</v>
      </c>
    </row>
    <row r="2417" spans="29:43" x14ac:dyDescent="0.15">
      <c r="AC2417" s="30">
        <v>44</v>
      </c>
      <c r="AD2417" s="30">
        <v>44</v>
      </c>
      <c r="AE2417" s="30">
        <v>5</v>
      </c>
      <c r="AF2417" s="30">
        <v>3</v>
      </c>
      <c r="AG2417" s="30">
        <f t="shared" si="360"/>
        <v>108240</v>
      </c>
      <c r="AH2417" s="30">
        <f t="shared" si="361"/>
        <v>36080</v>
      </c>
      <c r="AI2417" s="30">
        <f t="shared" si="362"/>
        <v>18040</v>
      </c>
      <c r="AK2417" s="30">
        <f t="shared" si="363"/>
        <v>20.185593544572363</v>
      </c>
      <c r="AL2417" s="30">
        <f t="shared" si="364"/>
        <v>-52.264606470304201</v>
      </c>
      <c r="AM2417" s="30">
        <f t="shared" si="365"/>
        <v>22</v>
      </c>
      <c r="AO2417" s="30">
        <f t="shared" si="366"/>
        <v>580356</v>
      </c>
      <c r="AP2417" s="30">
        <f t="shared" si="367"/>
        <v>15969</v>
      </c>
      <c r="AQ2417" s="30">
        <f t="shared" si="368"/>
        <v>7329</v>
      </c>
    </row>
    <row r="2418" spans="29:43" x14ac:dyDescent="0.15">
      <c r="AC2418" s="30">
        <v>44</v>
      </c>
      <c r="AD2418" s="30">
        <v>44</v>
      </c>
      <c r="AE2418" s="30">
        <v>5</v>
      </c>
      <c r="AF2418" s="30">
        <v>4</v>
      </c>
      <c r="AG2418" s="30">
        <f t="shared" si="360"/>
        <v>108390</v>
      </c>
      <c r="AH2418" s="30">
        <f t="shared" si="361"/>
        <v>36130</v>
      </c>
      <c r="AI2418" s="30">
        <f t="shared" si="362"/>
        <v>18065</v>
      </c>
      <c r="AK2418" s="30">
        <f t="shared" si="363"/>
        <v>20.150550328113606</v>
      </c>
      <c r="AL2418" s="30">
        <f t="shared" si="364"/>
        <v>-51.712786259541986</v>
      </c>
      <c r="AM2418" s="30">
        <f t="shared" si="365"/>
        <v>22</v>
      </c>
      <c r="AO2418" s="30">
        <f t="shared" si="366"/>
        <v>580356</v>
      </c>
      <c r="AP2418" s="30">
        <f t="shared" si="367"/>
        <v>15969</v>
      </c>
      <c r="AQ2418" s="30">
        <f t="shared" si="368"/>
        <v>7329</v>
      </c>
    </row>
    <row r="2419" spans="29:43" x14ac:dyDescent="0.15">
      <c r="AC2419" s="30">
        <v>44</v>
      </c>
      <c r="AD2419" s="30">
        <v>44</v>
      </c>
      <c r="AE2419" s="30">
        <v>5</v>
      </c>
      <c r="AF2419" s="30">
        <v>5</v>
      </c>
      <c r="AG2419" s="30">
        <f t="shared" si="360"/>
        <v>108540</v>
      </c>
      <c r="AH2419" s="30">
        <f t="shared" si="361"/>
        <v>36180</v>
      </c>
      <c r="AI2419" s="30">
        <f t="shared" si="362"/>
        <v>18090</v>
      </c>
      <c r="AK2419" s="30">
        <f t="shared" si="363"/>
        <v>20.115628574399501</v>
      </c>
      <c r="AL2419" s="30">
        <f t="shared" si="364"/>
        <v>-51.173974540311171</v>
      </c>
      <c r="AM2419" s="30">
        <f t="shared" si="365"/>
        <v>22</v>
      </c>
      <c r="AO2419" s="30">
        <f t="shared" si="366"/>
        <v>580356</v>
      </c>
      <c r="AP2419" s="30">
        <f t="shared" si="367"/>
        <v>15969</v>
      </c>
      <c r="AQ2419" s="30">
        <f t="shared" si="368"/>
        <v>7329</v>
      </c>
    </row>
    <row r="2420" spans="29:43" x14ac:dyDescent="0.15">
      <c r="AC2420" s="30">
        <v>44</v>
      </c>
      <c r="AD2420" s="30">
        <v>44</v>
      </c>
      <c r="AE2420" s="30">
        <v>5</v>
      </c>
      <c r="AF2420" s="30">
        <v>6</v>
      </c>
      <c r="AG2420" s="30">
        <f t="shared" si="360"/>
        <v>108690</v>
      </c>
      <c r="AH2420" s="30">
        <f t="shared" si="361"/>
        <v>36230</v>
      </c>
      <c r="AI2420" s="30">
        <f t="shared" si="362"/>
        <v>18115</v>
      </c>
      <c r="AK2420" s="30">
        <f t="shared" si="363"/>
        <v>20.080827653022386</v>
      </c>
      <c r="AL2420" s="30">
        <f t="shared" si="364"/>
        <v>-50.647716682199437</v>
      </c>
      <c r="AM2420" s="30">
        <f t="shared" si="365"/>
        <v>22</v>
      </c>
      <c r="AO2420" s="30">
        <f t="shared" si="366"/>
        <v>580356</v>
      </c>
      <c r="AP2420" s="30">
        <f t="shared" si="367"/>
        <v>15969</v>
      </c>
      <c r="AQ2420" s="30">
        <f t="shared" si="368"/>
        <v>7329</v>
      </c>
    </row>
    <row r="2421" spans="29:43" x14ac:dyDescent="0.15">
      <c r="AC2421" s="30">
        <v>44</v>
      </c>
      <c r="AD2421" s="30">
        <v>44</v>
      </c>
      <c r="AE2421" s="30">
        <v>5</v>
      </c>
      <c r="AF2421" s="30">
        <v>7</v>
      </c>
      <c r="AG2421" s="30">
        <f t="shared" si="360"/>
        <v>108840</v>
      </c>
      <c r="AH2421" s="30">
        <f t="shared" si="361"/>
        <v>36280</v>
      </c>
      <c r="AI2421" s="30">
        <f t="shared" si="362"/>
        <v>18140</v>
      </c>
      <c r="AK2421" s="30">
        <f t="shared" si="363"/>
        <v>20.046146937929606</v>
      </c>
      <c r="AL2421" s="30">
        <f t="shared" si="364"/>
        <v>-50.133578995854442</v>
      </c>
      <c r="AM2421" s="30">
        <f t="shared" si="365"/>
        <v>22</v>
      </c>
      <c r="AO2421" s="30">
        <f t="shared" si="366"/>
        <v>580356</v>
      </c>
      <c r="AP2421" s="30">
        <f t="shared" si="367"/>
        <v>15969</v>
      </c>
      <c r="AQ2421" s="30">
        <f t="shared" si="368"/>
        <v>7329</v>
      </c>
    </row>
    <row r="2422" spans="29:43" x14ac:dyDescent="0.15">
      <c r="AC2422" s="30">
        <v>44</v>
      </c>
      <c r="AD2422" s="30">
        <v>44</v>
      </c>
      <c r="AE2422" s="30">
        <v>5</v>
      </c>
      <c r="AF2422" s="30">
        <v>8</v>
      </c>
      <c r="AG2422" s="30">
        <f t="shared" si="360"/>
        <v>108990</v>
      </c>
      <c r="AH2422" s="30">
        <f t="shared" si="361"/>
        <v>36330</v>
      </c>
      <c r="AI2422" s="30">
        <f t="shared" si="362"/>
        <v>18165</v>
      </c>
      <c r="AK2422" s="30">
        <f t="shared" si="363"/>
        <v>20.011585807385952</v>
      </c>
      <c r="AL2422" s="30">
        <f t="shared" si="364"/>
        <v>-49.631147540983605</v>
      </c>
      <c r="AM2422" s="30">
        <f t="shared" si="365"/>
        <v>22</v>
      </c>
      <c r="AO2422" s="30">
        <f t="shared" si="366"/>
        <v>580356</v>
      </c>
      <c r="AP2422" s="30">
        <f t="shared" si="367"/>
        <v>15969</v>
      </c>
      <c r="AQ2422" s="30">
        <f t="shared" si="368"/>
        <v>7329</v>
      </c>
    </row>
    <row r="2423" spans="29:43" x14ac:dyDescent="0.15">
      <c r="AC2423" s="30">
        <v>44</v>
      </c>
      <c r="AD2423" s="30">
        <v>44</v>
      </c>
      <c r="AE2423" s="30">
        <v>5</v>
      </c>
      <c r="AF2423" s="30">
        <v>9</v>
      </c>
      <c r="AG2423" s="30">
        <f t="shared" si="360"/>
        <v>109140</v>
      </c>
      <c r="AH2423" s="30">
        <f t="shared" si="361"/>
        <v>36380</v>
      </c>
      <c r="AI2423" s="30">
        <f t="shared" si="362"/>
        <v>18190</v>
      </c>
      <c r="AK2423" s="30">
        <f t="shared" si="363"/>
        <v>19.977143643936525</v>
      </c>
      <c r="AL2423" s="30">
        <f t="shared" si="364"/>
        <v>-49.14002701485817</v>
      </c>
      <c r="AM2423" s="30">
        <f t="shared" si="365"/>
        <v>22</v>
      </c>
      <c r="AO2423" s="30">
        <f t="shared" si="366"/>
        <v>580356</v>
      </c>
      <c r="AP2423" s="30">
        <f t="shared" si="367"/>
        <v>15969</v>
      </c>
      <c r="AQ2423" s="30">
        <f t="shared" si="368"/>
        <v>7329</v>
      </c>
    </row>
    <row r="2424" spans="29:43" x14ac:dyDescent="0.15">
      <c r="AC2424" s="30">
        <v>44</v>
      </c>
      <c r="AD2424" s="30">
        <v>44</v>
      </c>
      <c r="AE2424" s="30">
        <v>5</v>
      </c>
      <c r="AF2424" s="30">
        <v>10</v>
      </c>
      <c r="AG2424" s="30">
        <f t="shared" si="360"/>
        <v>109290</v>
      </c>
      <c r="AH2424" s="30">
        <f t="shared" si="361"/>
        <v>36430</v>
      </c>
      <c r="AI2424" s="30">
        <f t="shared" si="362"/>
        <v>18215</v>
      </c>
      <c r="AK2424" s="30">
        <f t="shared" si="363"/>
        <v>19.942819834369953</v>
      </c>
      <c r="AL2424" s="30">
        <f t="shared" si="364"/>
        <v>-48.659839715048975</v>
      </c>
      <c r="AM2424" s="30">
        <f t="shared" si="365"/>
        <v>22</v>
      </c>
      <c r="AO2424" s="30">
        <f t="shared" si="366"/>
        <v>580356</v>
      </c>
      <c r="AP2424" s="30">
        <f t="shared" si="367"/>
        <v>15969</v>
      </c>
      <c r="AQ2424" s="30">
        <f t="shared" si="368"/>
        <v>7329</v>
      </c>
    </row>
    <row r="2425" spans="29:43" x14ac:dyDescent="0.15">
      <c r="AC2425" s="30">
        <v>45</v>
      </c>
      <c r="AD2425" s="30">
        <v>45</v>
      </c>
      <c r="AE2425" s="30">
        <v>1</v>
      </c>
      <c r="AF2425" s="30">
        <v>0</v>
      </c>
      <c r="AG2425" s="30">
        <f t="shared" si="360"/>
        <v>34950</v>
      </c>
      <c r="AH2425" s="30">
        <f t="shared" si="361"/>
        <v>11650</v>
      </c>
      <c r="AI2425" s="30">
        <f t="shared" si="362"/>
        <v>5825</v>
      </c>
      <c r="AK2425" s="30">
        <f t="shared" si="363"/>
        <v>171.94475138121547</v>
      </c>
      <c r="AL2425" s="30">
        <f t="shared" si="364"/>
        <v>3.0103359173126614</v>
      </c>
      <c r="AM2425" s="30">
        <f t="shared" si="365"/>
        <v>23</v>
      </c>
      <c r="AO2425" s="30">
        <f t="shared" si="366"/>
        <v>622440</v>
      </c>
      <c r="AP2425" s="30">
        <f t="shared" si="367"/>
        <v>17435</v>
      </c>
      <c r="AQ2425" s="30">
        <f t="shared" si="368"/>
        <v>8030</v>
      </c>
    </row>
    <row r="2426" spans="29:43" x14ac:dyDescent="0.15">
      <c r="AC2426" s="30">
        <v>45</v>
      </c>
      <c r="AD2426" s="30">
        <v>45</v>
      </c>
      <c r="AE2426" s="30">
        <v>1</v>
      </c>
      <c r="AF2426" s="30">
        <v>1</v>
      </c>
      <c r="AG2426" s="30">
        <f t="shared" si="360"/>
        <v>34980</v>
      </c>
      <c r="AH2426" s="30">
        <f t="shared" si="361"/>
        <v>11660</v>
      </c>
      <c r="AI2426" s="30">
        <f t="shared" si="362"/>
        <v>5830</v>
      </c>
      <c r="AK2426" s="30">
        <f t="shared" si="363"/>
        <v>171.47107438016528</v>
      </c>
      <c r="AL2426" s="30">
        <f t="shared" si="364"/>
        <v>3.014218009478673</v>
      </c>
      <c r="AM2426" s="30">
        <f t="shared" si="365"/>
        <v>23</v>
      </c>
      <c r="AO2426" s="30">
        <f t="shared" si="366"/>
        <v>622440</v>
      </c>
      <c r="AP2426" s="30">
        <f t="shared" si="367"/>
        <v>17435</v>
      </c>
      <c r="AQ2426" s="30">
        <f t="shared" si="368"/>
        <v>8030</v>
      </c>
    </row>
    <row r="2427" spans="29:43" x14ac:dyDescent="0.15">
      <c r="AC2427" s="30">
        <v>45</v>
      </c>
      <c r="AD2427" s="30">
        <v>45</v>
      </c>
      <c r="AE2427" s="30">
        <v>1</v>
      </c>
      <c r="AF2427" s="30">
        <v>2</v>
      </c>
      <c r="AG2427" s="30">
        <f t="shared" si="360"/>
        <v>35010</v>
      </c>
      <c r="AH2427" s="30">
        <f t="shared" si="361"/>
        <v>11670</v>
      </c>
      <c r="AI2427" s="30">
        <f t="shared" si="362"/>
        <v>5835</v>
      </c>
      <c r="AK2427" s="30">
        <f t="shared" si="363"/>
        <v>171</v>
      </c>
      <c r="AL2427" s="30">
        <f t="shared" si="364"/>
        <v>3.0181034482758622</v>
      </c>
      <c r="AM2427" s="30">
        <f t="shared" si="365"/>
        <v>23</v>
      </c>
      <c r="AO2427" s="30">
        <f t="shared" si="366"/>
        <v>622440</v>
      </c>
      <c r="AP2427" s="30">
        <f t="shared" si="367"/>
        <v>17435</v>
      </c>
      <c r="AQ2427" s="30">
        <f t="shared" si="368"/>
        <v>8030</v>
      </c>
    </row>
    <row r="2428" spans="29:43" x14ac:dyDescent="0.15">
      <c r="AC2428" s="30">
        <v>45</v>
      </c>
      <c r="AD2428" s="30">
        <v>45</v>
      </c>
      <c r="AE2428" s="30">
        <v>1</v>
      </c>
      <c r="AF2428" s="30">
        <v>3</v>
      </c>
      <c r="AG2428" s="30">
        <f t="shared" si="360"/>
        <v>35040</v>
      </c>
      <c r="AH2428" s="30">
        <f t="shared" si="361"/>
        <v>11680</v>
      </c>
      <c r="AI2428" s="30">
        <f t="shared" si="362"/>
        <v>5840</v>
      </c>
      <c r="AK2428" s="30">
        <f t="shared" si="363"/>
        <v>170.53150684931506</v>
      </c>
      <c r="AL2428" s="30">
        <f t="shared" si="364"/>
        <v>3.021992238033635</v>
      </c>
      <c r="AM2428" s="30">
        <f t="shared" si="365"/>
        <v>23</v>
      </c>
      <c r="AO2428" s="30">
        <f t="shared" si="366"/>
        <v>622440</v>
      </c>
      <c r="AP2428" s="30">
        <f t="shared" si="367"/>
        <v>17435</v>
      </c>
      <c r="AQ2428" s="30">
        <f t="shared" si="368"/>
        <v>8030</v>
      </c>
    </row>
    <row r="2429" spans="29:43" x14ac:dyDescent="0.15">
      <c r="AC2429" s="30">
        <v>45</v>
      </c>
      <c r="AD2429" s="30">
        <v>45</v>
      </c>
      <c r="AE2429" s="30">
        <v>1</v>
      </c>
      <c r="AF2429" s="30">
        <v>4</v>
      </c>
      <c r="AG2429" s="30">
        <f t="shared" si="360"/>
        <v>35070</v>
      </c>
      <c r="AH2429" s="30">
        <f t="shared" si="361"/>
        <v>11690</v>
      </c>
      <c r="AI2429" s="30">
        <f t="shared" si="362"/>
        <v>5845</v>
      </c>
      <c r="AK2429" s="30">
        <f t="shared" si="363"/>
        <v>170.0655737704918</v>
      </c>
      <c r="AL2429" s="30">
        <f t="shared" si="364"/>
        <v>3.0258843830888695</v>
      </c>
      <c r="AM2429" s="30">
        <f t="shared" si="365"/>
        <v>23</v>
      </c>
      <c r="AO2429" s="30">
        <f t="shared" si="366"/>
        <v>622440</v>
      </c>
      <c r="AP2429" s="30">
        <f t="shared" si="367"/>
        <v>17435</v>
      </c>
      <c r="AQ2429" s="30">
        <f t="shared" si="368"/>
        <v>8030</v>
      </c>
    </row>
    <row r="2430" spans="29:43" x14ac:dyDescent="0.15">
      <c r="AC2430" s="30">
        <v>45</v>
      </c>
      <c r="AD2430" s="30">
        <v>45</v>
      </c>
      <c r="AE2430" s="30">
        <v>1</v>
      </c>
      <c r="AF2430" s="30">
        <v>5</v>
      </c>
      <c r="AG2430" s="30">
        <f t="shared" si="360"/>
        <v>35100</v>
      </c>
      <c r="AH2430" s="30">
        <f t="shared" si="361"/>
        <v>11700</v>
      </c>
      <c r="AI2430" s="30">
        <f t="shared" si="362"/>
        <v>5850</v>
      </c>
      <c r="AK2430" s="30">
        <f t="shared" si="363"/>
        <v>169.60217983651225</v>
      </c>
      <c r="AL2430" s="30">
        <f t="shared" si="364"/>
        <v>3.0297798877859301</v>
      </c>
      <c r="AM2430" s="30">
        <f t="shared" si="365"/>
        <v>23</v>
      </c>
      <c r="AO2430" s="30">
        <f t="shared" si="366"/>
        <v>622440</v>
      </c>
      <c r="AP2430" s="30">
        <f t="shared" si="367"/>
        <v>17435</v>
      </c>
      <c r="AQ2430" s="30">
        <f t="shared" si="368"/>
        <v>8030</v>
      </c>
    </row>
    <row r="2431" spans="29:43" x14ac:dyDescent="0.15">
      <c r="AC2431" s="30">
        <v>45</v>
      </c>
      <c r="AD2431" s="30">
        <v>45</v>
      </c>
      <c r="AE2431" s="30">
        <v>1</v>
      </c>
      <c r="AF2431" s="30">
        <v>6</v>
      </c>
      <c r="AG2431" s="30">
        <f t="shared" si="360"/>
        <v>35130</v>
      </c>
      <c r="AH2431" s="30">
        <f t="shared" si="361"/>
        <v>11710</v>
      </c>
      <c r="AI2431" s="30">
        <f t="shared" si="362"/>
        <v>5855</v>
      </c>
      <c r="AK2431" s="30">
        <f t="shared" si="363"/>
        <v>169.14130434782609</v>
      </c>
      <c r="AL2431" s="30">
        <f t="shared" si="364"/>
        <v>3.0336787564766841</v>
      </c>
      <c r="AM2431" s="30">
        <f t="shared" si="365"/>
        <v>23</v>
      </c>
      <c r="AO2431" s="30">
        <f t="shared" si="366"/>
        <v>622440</v>
      </c>
      <c r="AP2431" s="30">
        <f t="shared" si="367"/>
        <v>17435</v>
      </c>
      <c r="AQ2431" s="30">
        <f t="shared" si="368"/>
        <v>8030</v>
      </c>
    </row>
    <row r="2432" spans="29:43" x14ac:dyDescent="0.15">
      <c r="AC2432" s="30">
        <v>45</v>
      </c>
      <c r="AD2432" s="30">
        <v>45</v>
      </c>
      <c r="AE2432" s="30">
        <v>1</v>
      </c>
      <c r="AF2432" s="30">
        <v>7</v>
      </c>
      <c r="AG2432" s="30">
        <f t="shared" si="360"/>
        <v>35160</v>
      </c>
      <c r="AH2432" s="30">
        <f t="shared" si="361"/>
        <v>11720</v>
      </c>
      <c r="AI2432" s="30">
        <f t="shared" si="362"/>
        <v>5860</v>
      </c>
      <c r="AK2432" s="30">
        <f t="shared" si="363"/>
        <v>168.6829268292683</v>
      </c>
      <c r="AL2432" s="30">
        <f t="shared" si="364"/>
        <v>3.0375809935205185</v>
      </c>
      <c r="AM2432" s="30">
        <f t="shared" si="365"/>
        <v>23</v>
      </c>
      <c r="AO2432" s="30">
        <f t="shared" si="366"/>
        <v>622440</v>
      </c>
      <c r="AP2432" s="30">
        <f t="shared" si="367"/>
        <v>17435</v>
      </c>
      <c r="AQ2432" s="30">
        <f t="shared" si="368"/>
        <v>8030</v>
      </c>
    </row>
    <row r="2433" spans="29:43" x14ac:dyDescent="0.15">
      <c r="AC2433" s="30">
        <v>45</v>
      </c>
      <c r="AD2433" s="30">
        <v>45</v>
      </c>
      <c r="AE2433" s="30">
        <v>1</v>
      </c>
      <c r="AF2433" s="30">
        <v>8</v>
      </c>
      <c r="AG2433" s="30">
        <f t="shared" si="360"/>
        <v>35190</v>
      </c>
      <c r="AH2433" s="30">
        <f t="shared" si="361"/>
        <v>11730</v>
      </c>
      <c r="AI2433" s="30">
        <f t="shared" si="362"/>
        <v>5865</v>
      </c>
      <c r="AK2433" s="30">
        <f t="shared" si="363"/>
        <v>168.22702702702702</v>
      </c>
      <c r="AL2433" s="30">
        <f t="shared" si="364"/>
        <v>3.0414866032843562</v>
      </c>
      <c r="AM2433" s="30">
        <f t="shared" si="365"/>
        <v>23</v>
      </c>
      <c r="AO2433" s="30">
        <f t="shared" si="366"/>
        <v>622440</v>
      </c>
      <c r="AP2433" s="30">
        <f t="shared" si="367"/>
        <v>17435</v>
      </c>
      <c r="AQ2433" s="30">
        <f t="shared" si="368"/>
        <v>8030</v>
      </c>
    </row>
    <row r="2434" spans="29:43" x14ac:dyDescent="0.15">
      <c r="AC2434" s="30">
        <v>45</v>
      </c>
      <c r="AD2434" s="30">
        <v>45</v>
      </c>
      <c r="AE2434" s="30">
        <v>1</v>
      </c>
      <c r="AF2434" s="30">
        <v>9</v>
      </c>
      <c r="AG2434" s="30">
        <f t="shared" si="360"/>
        <v>35220</v>
      </c>
      <c r="AH2434" s="30">
        <f t="shared" si="361"/>
        <v>11740</v>
      </c>
      <c r="AI2434" s="30">
        <f t="shared" si="362"/>
        <v>5870</v>
      </c>
      <c r="AK2434" s="30">
        <f t="shared" si="363"/>
        <v>167.77358490566039</v>
      </c>
      <c r="AL2434" s="30">
        <f t="shared" si="364"/>
        <v>3.0453955901426717</v>
      </c>
      <c r="AM2434" s="30">
        <f t="shared" si="365"/>
        <v>23</v>
      </c>
      <c r="AO2434" s="30">
        <f t="shared" si="366"/>
        <v>622440</v>
      </c>
      <c r="AP2434" s="30">
        <f t="shared" si="367"/>
        <v>17435</v>
      </c>
      <c r="AQ2434" s="30">
        <f t="shared" si="368"/>
        <v>8030</v>
      </c>
    </row>
    <row r="2435" spans="29:43" x14ac:dyDescent="0.15">
      <c r="AC2435" s="30">
        <v>45</v>
      </c>
      <c r="AD2435" s="30">
        <v>45</v>
      </c>
      <c r="AE2435" s="30">
        <v>1</v>
      </c>
      <c r="AF2435" s="30">
        <v>10</v>
      </c>
      <c r="AG2435" s="30">
        <f t="shared" si="360"/>
        <v>35250</v>
      </c>
      <c r="AH2435" s="30">
        <f t="shared" si="361"/>
        <v>11750</v>
      </c>
      <c r="AI2435" s="30">
        <f t="shared" si="362"/>
        <v>5875</v>
      </c>
      <c r="AK2435" s="30">
        <f t="shared" si="363"/>
        <v>167.32258064516128</v>
      </c>
      <c r="AL2435" s="30">
        <f t="shared" si="364"/>
        <v>3.0493079584775087</v>
      </c>
      <c r="AM2435" s="30">
        <f t="shared" si="365"/>
        <v>23</v>
      </c>
      <c r="AO2435" s="30">
        <f t="shared" si="366"/>
        <v>622440</v>
      </c>
      <c r="AP2435" s="30">
        <f t="shared" si="367"/>
        <v>17435</v>
      </c>
      <c r="AQ2435" s="30">
        <f t="shared" si="368"/>
        <v>8030</v>
      </c>
    </row>
    <row r="2436" spans="29:43" x14ac:dyDescent="0.15">
      <c r="AC2436" s="30">
        <v>45</v>
      </c>
      <c r="AD2436" s="30">
        <v>45</v>
      </c>
      <c r="AE2436" s="30">
        <v>2</v>
      </c>
      <c r="AF2436" s="30">
        <v>0</v>
      </c>
      <c r="AG2436" s="30">
        <f t="shared" si="360"/>
        <v>53730</v>
      </c>
      <c r="AH2436" s="30">
        <f t="shared" si="361"/>
        <v>17910</v>
      </c>
      <c r="AI2436" s="30">
        <f t="shared" si="362"/>
        <v>8955</v>
      </c>
      <c r="AK2436" s="30">
        <f t="shared" si="363"/>
        <v>63</v>
      </c>
      <c r="AL2436" s="30">
        <f t="shared" si="364"/>
        <v>6.3360849056603774</v>
      </c>
      <c r="AM2436" s="30">
        <f t="shared" si="365"/>
        <v>23</v>
      </c>
      <c r="AO2436" s="30">
        <f t="shared" si="366"/>
        <v>622440</v>
      </c>
      <c r="AP2436" s="30">
        <f t="shared" si="367"/>
        <v>17435</v>
      </c>
      <c r="AQ2436" s="30">
        <f t="shared" si="368"/>
        <v>8030</v>
      </c>
    </row>
    <row r="2437" spans="29:43" x14ac:dyDescent="0.15">
      <c r="AC2437" s="30">
        <v>45</v>
      </c>
      <c r="AD2437" s="30">
        <v>45</v>
      </c>
      <c r="AE2437" s="30">
        <v>2</v>
      </c>
      <c r="AF2437" s="30">
        <v>1</v>
      </c>
      <c r="AG2437" s="30">
        <f t="shared" si="360"/>
        <v>53790</v>
      </c>
      <c r="AH2437" s="30">
        <f t="shared" si="361"/>
        <v>17930</v>
      </c>
      <c r="AI2437" s="30">
        <f t="shared" si="362"/>
        <v>8965</v>
      </c>
      <c r="AK2437" s="30">
        <f t="shared" si="363"/>
        <v>62.872727272727275</v>
      </c>
      <c r="AL2437" s="30">
        <f t="shared" si="364"/>
        <v>6.3506493506493502</v>
      </c>
      <c r="AM2437" s="30">
        <f t="shared" si="365"/>
        <v>23</v>
      </c>
      <c r="AO2437" s="30">
        <f t="shared" si="366"/>
        <v>622440</v>
      </c>
      <c r="AP2437" s="30">
        <f t="shared" si="367"/>
        <v>17435</v>
      </c>
      <c r="AQ2437" s="30">
        <f t="shared" si="368"/>
        <v>8030</v>
      </c>
    </row>
    <row r="2438" spans="29:43" x14ac:dyDescent="0.15">
      <c r="AC2438" s="30">
        <v>45</v>
      </c>
      <c r="AD2438" s="30">
        <v>45</v>
      </c>
      <c r="AE2438" s="30">
        <v>2</v>
      </c>
      <c r="AF2438" s="30">
        <v>2</v>
      </c>
      <c r="AG2438" s="30">
        <f t="shared" ref="AG2438:AG2501" si="369">1020+180*AC2438+7050+AE2438*(AD2438*420-120)+AE2438*AF2438*30</f>
        <v>53850</v>
      </c>
      <c r="AH2438" s="30">
        <f t="shared" ref="AH2438:AH2501" si="370">340+60*AC2438+2350+AE2438*(AD2438*140-40)+AE2438*AF2438*10</f>
        <v>17950</v>
      </c>
      <c r="AI2438" s="30">
        <f t="shared" ref="AI2438:AI2501" si="371">170+30*AC2438+1175+AE2438*(AD2438*70-20)+AE2438*AF2438*5</f>
        <v>8975</v>
      </c>
      <c r="AK2438" s="30">
        <f t="shared" ref="AK2438:AK2501" si="372">VLOOKUP(IF(MOD(AC2438,2)=0,AC2438/2,(AC2438+1)/2),B:F,5,FALSE)/(AH2438-VLOOKUP(IF(MOD(AC2438,2)=0,AC2438/2,(AC2438+1)/2),B:F,4,FALSE))</f>
        <v>62.74596774193548</v>
      </c>
      <c r="AL2438" s="30">
        <f t="shared" ref="AL2438:AL2501" si="373">AG2438/(VLOOKUP(IF(MOD(AC2438,2)=0,AC2438/2,(AC2438+1)/2),B:F,3,FALSE)-AI2438)</f>
        <v>6.3652482269503547</v>
      </c>
      <c r="AM2438" s="30">
        <f t="shared" ref="AM2438:AM2501" si="374">IF(MOD(AC2438,2)=0,AC2438/2,(AC2438+1)/2)</f>
        <v>23</v>
      </c>
      <c r="AO2438" s="30">
        <f t="shared" ref="AO2438:AO2501" si="375">VLOOKUP(IF(MOD(AC2438,2)=0,AC2438/2,(AC2438+1)/2),B:F,5,FALSE)</f>
        <v>622440</v>
      </c>
      <c r="AP2438" s="30">
        <f t="shared" ref="AP2438:AP2501" si="376">VLOOKUP(IF(MOD(AC2438,2)=0,AC2438/2,(AC2438+1)/2),B:E,3,FALSE)</f>
        <v>17435</v>
      </c>
      <c r="AQ2438" s="30">
        <f t="shared" ref="AQ2438:AQ2501" si="377">VLOOKUP(IF(MOD(AC2438,2)=0,AC2438/2,(AC2438+1)/2),B:F,4,FALSE)</f>
        <v>8030</v>
      </c>
    </row>
    <row r="2439" spans="29:43" x14ac:dyDescent="0.15">
      <c r="AC2439" s="30">
        <v>45</v>
      </c>
      <c r="AD2439" s="30">
        <v>45</v>
      </c>
      <c r="AE2439" s="30">
        <v>2</v>
      </c>
      <c r="AF2439" s="30">
        <v>3</v>
      </c>
      <c r="AG2439" s="30">
        <f t="shared" si="369"/>
        <v>53910</v>
      </c>
      <c r="AH2439" s="30">
        <f t="shared" si="370"/>
        <v>17970</v>
      </c>
      <c r="AI2439" s="30">
        <f t="shared" si="371"/>
        <v>8985</v>
      </c>
      <c r="AK2439" s="30">
        <f t="shared" si="372"/>
        <v>62.619718309859152</v>
      </c>
      <c r="AL2439" s="30">
        <f t="shared" si="373"/>
        <v>6.3798816568047334</v>
      </c>
      <c r="AM2439" s="30">
        <f t="shared" si="374"/>
        <v>23</v>
      </c>
      <c r="AO2439" s="30">
        <f t="shared" si="375"/>
        <v>622440</v>
      </c>
      <c r="AP2439" s="30">
        <f t="shared" si="376"/>
        <v>17435</v>
      </c>
      <c r="AQ2439" s="30">
        <f t="shared" si="377"/>
        <v>8030</v>
      </c>
    </row>
    <row r="2440" spans="29:43" x14ac:dyDescent="0.15">
      <c r="AC2440" s="30">
        <v>45</v>
      </c>
      <c r="AD2440" s="30">
        <v>45</v>
      </c>
      <c r="AE2440" s="30">
        <v>2</v>
      </c>
      <c r="AF2440" s="30">
        <v>4</v>
      </c>
      <c r="AG2440" s="30">
        <f t="shared" si="369"/>
        <v>53970</v>
      </c>
      <c r="AH2440" s="30">
        <f t="shared" si="370"/>
        <v>17990</v>
      </c>
      <c r="AI2440" s="30">
        <f t="shared" si="371"/>
        <v>8995</v>
      </c>
      <c r="AK2440" s="30">
        <f t="shared" si="372"/>
        <v>62.493975903614455</v>
      </c>
      <c r="AL2440" s="30">
        <f t="shared" si="373"/>
        <v>6.3945497630331758</v>
      </c>
      <c r="AM2440" s="30">
        <f t="shared" si="374"/>
        <v>23</v>
      </c>
      <c r="AO2440" s="30">
        <f t="shared" si="375"/>
        <v>622440</v>
      </c>
      <c r="AP2440" s="30">
        <f t="shared" si="376"/>
        <v>17435</v>
      </c>
      <c r="AQ2440" s="30">
        <f t="shared" si="377"/>
        <v>8030</v>
      </c>
    </row>
    <row r="2441" spans="29:43" x14ac:dyDescent="0.15">
      <c r="AC2441" s="30">
        <v>45</v>
      </c>
      <c r="AD2441" s="30">
        <v>45</v>
      </c>
      <c r="AE2441" s="30">
        <v>2</v>
      </c>
      <c r="AF2441" s="30">
        <v>5</v>
      </c>
      <c r="AG2441" s="30">
        <f t="shared" si="369"/>
        <v>54030</v>
      </c>
      <c r="AH2441" s="30">
        <f t="shared" si="370"/>
        <v>18010</v>
      </c>
      <c r="AI2441" s="30">
        <f t="shared" si="371"/>
        <v>9005</v>
      </c>
      <c r="AK2441" s="30">
        <f t="shared" si="372"/>
        <v>62.368737474949903</v>
      </c>
      <c r="AL2441" s="30">
        <f t="shared" si="373"/>
        <v>6.4092526690391463</v>
      </c>
      <c r="AM2441" s="30">
        <f t="shared" si="374"/>
        <v>23</v>
      </c>
      <c r="AO2441" s="30">
        <f t="shared" si="375"/>
        <v>622440</v>
      </c>
      <c r="AP2441" s="30">
        <f t="shared" si="376"/>
        <v>17435</v>
      </c>
      <c r="AQ2441" s="30">
        <f t="shared" si="377"/>
        <v>8030</v>
      </c>
    </row>
    <row r="2442" spans="29:43" x14ac:dyDescent="0.15">
      <c r="AC2442" s="30">
        <v>45</v>
      </c>
      <c r="AD2442" s="30">
        <v>45</v>
      </c>
      <c r="AE2442" s="30">
        <v>2</v>
      </c>
      <c r="AF2442" s="30">
        <v>6</v>
      </c>
      <c r="AG2442" s="30">
        <f t="shared" si="369"/>
        <v>54090</v>
      </c>
      <c r="AH2442" s="30">
        <f t="shared" si="370"/>
        <v>18030</v>
      </c>
      <c r="AI2442" s="30">
        <f t="shared" si="371"/>
        <v>9015</v>
      </c>
      <c r="AK2442" s="30">
        <f t="shared" si="372"/>
        <v>62.244</v>
      </c>
      <c r="AL2442" s="30">
        <f t="shared" si="373"/>
        <v>6.4239904988123513</v>
      </c>
      <c r="AM2442" s="30">
        <f t="shared" si="374"/>
        <v>23</v>
      </c>
      <c r="AO2442" s="30">
        <f t="shared" si="375"/>
        <v>622440</v>
      </c>
      <c r="AP2442" s="30">
        <f t="shared" si="376"/>
        <v>17435</v>
      </c>
      <c r="AQ2442" s="30">
        <f t="shared" si="377"/>
        <v>8030</v>
      </c>
    </row>
    <row r="2443" spans="29:43" x14ac:dyDescent="0.15">
      <c r="AC2443" s="30">
        <v>45</v>
      </c>
      <c r="AD2443" s="30">
        <v>45</v>
      </c>
      <c r="AE2443" s="30">
        <v>2</v>
      </c>
      <c r="AF2443" s="30">
        <v>7</v>
      </c>
      <c r="AG2443" s="30">
        <f t="shared" si="369"/>
        <v>54150</v>
      </c>
      <c r="AH2443" s="30">
        <f t="shared" si="370"/>
        <v>18050</v>
      </c>
      <c r="AI2443" s="30">
        <f t="shared" si="371"/>
        <v>9025</v>
      </c>
      <c r="AK2443" s="30">
        <f t="shared" si="372"/>
        <v>62.119760479041915</v>
      </c>
      <c r="AL2443" s="30">
        <f t="shared" si="373"/>
        <v>6.4387633769322239</v>
      </c>
      <c r="AM2443" s="30">
        <f t="shared" si="374"/>
        <v>23</v>
      </c>
      <c r="AO2443" s="30">
        <f t="shared" si="375"/>
        <v>622440</v>
      </c>
      <c r="AP2443" s="30">
        <f t="shared" si="376"/>
        <v>17435</v>
      </c>
      <c r="AQ2443" s="30">
        <f t="shared" si="377"/>
        <v>8030</v>
      </c>
    </row>
    <row r="2444" spans="29:43" x14ac:dyDescent="0.15">
      <c r="AC2444" s="30">
        <v>45</v>
      </c>
      <c r="AD2444" s="30">
        <v>45</v>
      </c>
      <c r="AE2444" s="30">
        <v>2</v>
      </c>
      <c r="AF2444" s="30">
        <v>8</v>
      </c>
      <c r="AG2444" s="30">
        <f t="shared" si="369"/>
        <v>54210</v>
      </c>
      <c r="AH2444" s="30">
        <f t="shared" si="370"/>
        <v>18070</v>
      </c>
      <c r="AI2444" s="30">
        <f t="shared" si="371"/>
        <v>9035</v>
      </c>
      <c r="AK2444" s="30">
        <f t="shared" si="372"/>
        <v>61.996015936254977</v>
      </c>
      <c r="AL2444" s="30">
        <f t="shared" si="373"/>
        <v>6.4535714285714283</v>
      </c>
      <c r="AM2444" s="30">
        <f t="shared" si="374"/>
        <v>23</v>
      </c>
      <c r="AO2444" s="30">
        <f t="shared" si="375"/>
        <v>622440</v>
      </c>
      <c r="AP2444" s="30">
        <f t="shared" si="376"/>
        <v>17435</v>
      </c>
      <c r="AQ2444" s="30">
        <f t="shared" si="377"/>
        <v>8030</v>
      </c>
    </row>
    <row r="2445" spans="29:43" x14ac:dyDescent="0.15">
      <c r="AC2445" s="30">
        <v>45</v>
      </c>
      <c r="AD2445" s="30">
        <v>45</v>
      </c>
      <c r="AE2445" s="30">
        <v>2</v>
      </c>
      <c r="AF2445" s="30">
        <v>9</v>
      </c>
      <c r="AG2445" s="30">
        <f t="shared" si="369"/>
        <v>54270</v>
      </c>
      <c r="AH2445" s="30">
        <f t="shared" si="370"/>
        <v>18090</v>
      </c>
      <c r="AI2445" s="30">
        <f t="shared" si="371"/>
        <v>9045</v>
      </c>
      <c r="AK2445" s="30">
        <f t="shared" si="372"/>
        <v>61.8727634194831</v>
      </c>
      <c r="AL2445" s="30">
        <f t="shared" si="373"/>
        <v>6.4684147794994038</v>
      </c>
      <c r="AM2445" s="30">
        <f t="shared" si="374"/>
        <v>23</v>
      </c>
      <c r="AO2445" s="30">
        <f t="shared" si="375"/>
        <v>622440</v>
      </c>
      <c r="AP2445" s="30">
        <f t="shared" si="376"/>
        <v>17435</v>
      </c>
      <c r="AQ2445" s="30">
        <f t="shared" si="377"/>
        <v>8030</v>
      </c>
    </row>
    <row r="2446" spans="29:43" x14ac:dyDescent="0.15">
      <c r="AC2446" s="30">
        <v>45</v>
      </c>
      <c r="AD2446" s="30">
        <v>45</v>
      </c>
      <c r="AE2446" s="30">
        <v>2</v>
      </c>
      <c r="AF2446" s="30">
        <v>10</v>
      </c>
      <c r="AG2446" s="30">
        <f t="shared" si="369"/>
        <v>54330</v>
      </c>
      <c r="AH2446" s="30">
        <f t="shared" si="370"/>
        <v>18110</v>
      </c>
      <c r="AI2446" s="30">
        <f t="shared" si="371"/>
        <v>9055</v>
      </c>
      <c r="AK2446" s="30">
        <f t="shared" si="372"/>
        <v>61.75</v>
      </c>
      <c r="AL2446" s="30">
        <f t="shared" si="373"/>
        <v>6.4832935560859193</v>
      </c>
      <c r="AM2446" s="30">
        <f t="shared" si="374"/>
        <v>23</v>
      </c>
      <c r="AO2446" s="30">
        <f t="shared" si="375"/>
        <v>622440</v>
      </c>
      <c r="AP2446" s="30">
        <f t="shared" si="376"/>
        <v>17435</v>
      </c>
      <c r="AQ2446" s="30">
        <f t="shared" si="377"/>
        <v>8030</v>
      </c>
    </row>
    <row r="2447" spans="29:43" x14ac:dyDescent="0.15">
      <c r="AC2447" s="30">
        <v>45</v>
      </c>
      <c r="AD2447" s="30">
        <v>45</v>
      </c>
      <c r="AE2447" s="30">
        <v>3</v>
      </c>
      <c r="AF2447" s="30">
        <v>0</v>
      </c>
      <c r="AG2447" s="30">
        <f t="shared" si="369"/>
        <v>72510</v>
      </c>
      <c r="AH2447" s="30">
        <f t="shared" si="370"/>
        <v>24170</v>
      </c>
      <c r="AI2447" s="30">
        <f t="shared" si="371"/>
        <v>12085</v>
      </c>
      <c r="AK2447" s="30">
        <f t="shared" si="372"/>
        <v>38.565055762081784</v>
      </c>
      <c r="AL2447" s="30">
        <f t="shared" si="373"/>
        <v>13.553271028037383</v>
      </c>
      <c r="AM2447" s="30">
        <f t="shared" si="374"/>
        <v>23</v>
      </c>
      <c r="AO2447" s="30">
        <f t="shared" si="375"/>
        <v>622440</v>
      </c>
      <c r="AP2447" s="30">
        <f t="shared" si="376"/>
        <v>17435</v>
      </c>
      <c r="AQ2447" s="30">
        <f t="shared" si="377"/>
        <v>8030</v>
      </c>
    </row>
    <row r="2448" spans="29:43" x14ac:dyDescent="0.15">
      <c r="AC2448" s="30">
        <v>45</v>
      </c>
      <c r="AD2448" s="30">
        <v>45</v>
      </c>
      <c r="AE2448" s="30">
        <v>3</v>
      </c>
      <c r="AF2448" s="30">
        <v>1</v>
      </c>
      <c r="AG2448" s="30">
        <f t="shared" si="369"/>
        <v>72600</v>
      </c>
      <c r="AH2448" s="30">
        <f t="shared" si="370"/>
        <v>24200</v>
      </c>
      <c r="AI2448" s="30">
        <f t="shared" si="371"/>
        <v>12100</v>
      </c>
      <c r="AK2448" s="30">
        <f t="shared" si="372"/>
        <v>38.493506493506494</v>
      </c>
      <c r="AL2448" s="30">
        <f t="shared" si="373"/>
        <v>13.608247422680412</v>
      </c>
      <c r="AM2448" s="30">
        <f t="shared" si="374"/>
        <v>23</v>
      </c>
      <c r="AO2448" s="30">
        <f t="shared" si="375"/>
        <v>622440</v>
      </c>
      <c r="AP2448" s="30">
        <f t="shared" si="376"/>
        <v>17435</v>
      </c>
      <c r="AQ2448" s="30">
        <f t="shared" si="377"/>
        <v>8030</v>
      </c>
    </row>
    <row r="2449" spans="29:43" x14ac:dyDescent="0.15">
      <c r="AC2449" s="30">
        <v>45</v>
      </c>
      <c r="AD2449" s="30">
        <v>45</v>
      </c>
      <c r="AE2449" s="30">
        <v>3</v>
      </c>
      <c r="AF2449" s="30">
        <v>2</v>
      </c>
      <c r="AG2449" s="30">
        <f t="shared" si="369"/>
        <v>72690</v>
      </c>
      <c r="AH2449" s="30">
        <f t="shared" si="370"/>
        <v>24230</v>
      </c>
      <c r="AI2449" s="30">
        <f t="shared" si="371"/>
        <v>12115</v>
      </c>
      <c r="AK2449" s="30">
        <f t="shared" si="372"/>
        <v>38.422222222222224</v>
      </c>
      <c r="AL2449" s="30">
        <f t="shared" si="373"/>
        <v>13.663533834586467</v>
      </c>
      <c r="AM2449" s="30">
        <f t="shared" si="374"/>
        <v>23</v>
      </c>
      <c r="AO2449" s="30">
        <f t="shared" si="375"/>
        <v>622440</v>
      </c>
      <c r="AP2449" s="30">
        <f t="shared" si="376"/>
        <v>17435</v>
      </c>
      <c r="AQ2449" s="30">
        <f t="shared" si="377"/>
        <v>8030</v>
      </c>
    </row>
    <row r="2450" spans="29:43" x14ac:dyDescent="0.15">
      <c r="AC2450" s="30">
        <v>45</v>
      </c>
      <c r="AD2450" s="30">
        <v>45</v>
      </c>
      <c r="AE2450" s="30">
        <v>3</v>
      </c>
      <c r="AF2450" s="30">
        <v>3</v>
      </c>
      <c r="AG2450" s="30">
        <f t="shared" si="369"/>
        <v>72780</v>
      </c>
      <c r="AH2450" s="30">
        <f t="shared" si="370"/>
        <v>24260</v>
      </c>
      <c r="AI2450" s="30">
        <f t="shared" si="371"/>
        <v>12130</v>
      </c>
      <c r="AK2450" s="30">
        <f t="shared" si="372"/>
        <v>38.351201478743072</v>
      </c>
      <c r="AL2450" s="30">
        <f t="shared" si="373"/>
        <v>13.719132893496701</v>
      </c>
      <c r="AM2450" s="30">
        <f t="shared" si="374"/>
        <v>23</v>
      </c>
      <c r="AO2450" s="30">
        <f t="shared" si="375"/>
        <v>622440</v>
      </c>
      <c r="AP2450" s="30">
        <f t="shared" si="376"/>
        <v>17435</v>
      </c>
      <c r="AQ2450" s="30">
        <f t="shared" si="377"/>
        <v>8030</v>
      </c>
    </row>
    <row r="2451" spans="29:43" x14ac:dyDescent="0.15">
      <c r="AC2451" s="30">
        <v>45</v>
      </c>
      <c r="AD2451" s="30">
        <v>45</v>
      </c>
      <c r="AE2451" s="30">
        <v>3</v>
      </c>
      <c r="AF2451" s="30">
        <v>4</v>
      </c>
      <c r="AG2451" s="30">
        <f t="shared" si="369"/>
        <v>72870</v>
      </c>
      <c r="AH2451" s="30">
        <f t="shared" si="370"/>
        <v>24290</v>
      </c>
      <c r="AI2451" s="30">
        <f t="shared" si="371"/>
        <v>12145</v>
      </c>
      <c r="AK2451" s="30">
        <f t="shared" si="372"/>
        <v>38.280442804428041</v>
      </c>
      <c r="AL2451" s="30">
        <f t="shared" si="373"/>
        <v>13.775047258979207</v>
      </c>
      <c r="AM2451" s="30">
        <f t="shared" si="374"/>
        <v>23</v>
      </c>
      <c r="AO2451" s="30">
        <f t="shared" si="375"/>
        <v>622440</v>
      </c>
      <c r="AP2451" s="30">
        <f t="shared" si="376"/>
        <v>17435</v>
      </c>
      <c r="AQ2451" s="30">
        <f t="shared" si="377"/>
        <v>8030</v>
      </c>
    </row>
    <row r="2452" spans="29:43" x14ac:dyDescent="0.15">
      <c r="AC2452" s="30">
        <v>45</v>
      </c>
      <c r="AD2452" s="30">
        <v>45</v>
      </c>
      <c r="AE2452" s="30">
        <v>3</v>
      </c>
      <c r="AF2452" s="30">
        <v>5</v>
      </c>
      <c r="AG2452" s="30">
        <f t="shared" si="369"/>
        <v>72960</v>
      </c>
      <c r="AH2452" s="30">
        <f t="shared" si="370"/>
        <v>24320</v>
      </c>
      <c r="AI2452" s="30">
        <f t="shared" si="371"/>
        <v>12160</v>
      </c>
      <c r="AK2452" s="30">
        <f t="shared" si="372"/>
        <v>38.209944751381215</v>
      </c>
      <c r="AL2452" s="30">
        <f t="shared" si="373"/>
        <v>13.831279620853081</v>
      </c>
      <c r="AM2452" s="30">
        <f t="shared" si="374"/>
        <v>23</v>
      </c>
      <c r="AO2452" s="30">
        <f t="shared" si="375"/>
        <v>622440</v>
      </c>
      <c r="AP2452" s="30">
        <f t="shared" si="376"/>
        <v>17435</v>
      </c>
      <c r="AQ2452" s="30">
        <f t="shared" si="377"/>
        <v>8030</v>
      </c>
    </row>
    <row r="2453" spans="29:43" x14ac:dyDescent="0.15">
      <c r="AC2453" s="30">
        <v>45</v>
      </c>
      <c r="AD2453" s="30">
        <v>45</v>
      </c>
      <c r="AE2453" s="30">
        <v>3</v>
      </c>
      <c r="AF2453" s="30">
        <v>6</v>
      </c>
      <c r="AG2453" s="30">
        <f t="shared" si="369"/>
        <v>73050</v>
      </c>
      <c r="AH2453" s="30">
        <f t="shared" si="370"/>
        <v>24350</v>
      </c>
      <c r="AI2453" s="30">
        <f t="shared" si="371"/>
        <v>12175</v>
      </c>
      <c r="AK2453" s="30">
        <f t="shared" si="372"/>
        <v>38.139705882352942</v>
      </c>
      <c r="AL2453" s="30">
        <f t="shared" si="373"/>
        <v>13.887832699619771</v>
      </c>
      <c r="AM2453" s="30">
        <f t="shared" si="374"/>
        <v>23</v>
      </c>
      <c r="AO2453" s="30">
        <f t="shared" si="375"/>
        <v>622440</v>
      </c>
      <c r="AP2453" s="30">
        <f t="shared" si="376"/>
        <v>17435</v>
      </c>
      <c r="AQ2453" s="30">
        <f t="shared" si="377"/>
        <v>8030</v>
      </c>
    </row>
    <row r="2454" spans="29:43" x14ac:dyDescent="0.15">
      <c r="AC2454" s="30">
        <v>45</v>
      </c>
      <c r="AD2454" s="30">
        <v>45</v>
      </c>
      <c r="AE2454" s="30">
        <v>3</v>
      </c>
      <c r="AF2454" s="30">
        <v>7</v>
      </c>
      <c r="AG2454" s="30">
        <f t="shared" si="369"/>
        <v>73140</v>
      </c>
      <c r="AH2454" s="30">
        <f t="shared" si="370"/>
        <v>24380</v>
      </c>
      <c r="AI2454" s="30">
        <f t="shared" si="371"/>
        <v>12190</v>
      </c>
      <c r="AK2454" s="30">
        <f t="shared" si="372"/>
        <v>38.069724770642203</v>
      </c>
      <c r="AL2454" s="30">
        <f t="shared" si="373"/>
        <v>13.944709246901811</v>
      </c>
      <c r="AM2454" s="30">
        <f t="shared" si="374"/>
        <v>23</v>
      </c>
      <c r="AO2454" s="30">
        <f t="shared" si="375"/>
        <v>622440</v>
      </c>
      <c r="AP2454" s="30">
        <f t="shared" si="376"/>
        <v>17435</v>
      </c>
      <c r="AQ2454" s="30">
        <f t="shared" si="377"/>
        <v>8030</v>
      </c>
    </row>
    <row r="2455" spans="29:43" x14ac:dyDescent="0.15">
      <c r="AC2455" s="30">
        <v>45</v>
      </c>
      <c r="AD2455" s="30">
        <v>45</v>
      </c>
      <c r="AE2455" s="30">
        <v>3</v>
      </c>
      <c r="AF2455" s="30">
        <v>8</v>
      </c>
      <c r="AG2455" s="30">
        <f t="shared" si="369"/>
        <v>73230</v>
      </c>
      <c r="AH2455" s="30">
        <f t="shared" si="370"/>
        <v>24410</v>
      </c>
      <c r="AI2455" s="30">
        <f t="shared" si="371"/>
        <v>12205</v>
      </c>
      <c r="AK2455" s="30">
        <f t="shared" si="372"/>
        <v>38</v>
      </c>
      <c r="AL2455" s="30">
        <f t="shared" si="373"/>
        <v>14.001912045889101</v>
      </c>
      <c r="AM2455" s="30">
        <f t="shared" si="374"/>
        <v>23</v>
      </c>
      <c r="AO2455" s="30">
        <f t="shared" si="375"/>
        <v>622440</v>
      </c>
      <c r="AP2455" s="30">
        <f t="shared" si="376"/>
        <v>17435</v>
      </c>
      <c r="AQ2455" s="30">
        <f t="shared" si="377"/>
        <v>8030</v>
      </c>
    </row>
    <row r="2456" spans="29:43" x14ac:dyDescent="0.15">
      <c r="AC2456" s="30">
        <v>45</v>
      </c>
      <c r="AD2456" s="30">
        <v>45</v>
      </c>
      <c r="AE2456" s="30">
        <v>3</v>
      </c>
      <c r="AF2456" s="30">
        <v>9</v>
      </c>
      <c r="AG2456" s="30">
        <f t="shared" si="369"/>
        <v>73320</v>
      </c>
      <c r="AH2456" s="30">
        <f t="shared" si="370"/>
        <v>24440</v>
      </c>
      <c r="AI2456" s="30">
        <f t="shared" si="371"/>
        <v>12220</v>
      </c>
      <c r="AK2456" s="30">
        <f t="shared" si="372"/>
        <v>37.93053016453382</v>
      </c>
      <c r="AL2456" s="30">
        <f t="shared" si="373"/>
        <v>14.059443911792904</v>
      </c>
      <c r="AM2456" s="30">
        <f t="shared" si="374"/>
        <v>23</v>
      </c>
      <c r="AO2456" s="30">
        <f t="shared" si="375"/>
        <v>622440</v>
      </c>
      <c r="AP2456" s="30">
        <f t="shared" si="376"/>
        <v>17435</v>
      </c>
      <c r="AQ2456" s="30">
        <f t="shared" si="377"/>
        <v>8030</v>
      </c>
    </row>
    <row r="2457" spans="29:43" x14ac:dyDescent="0.15">
      <c r="AC2457" s="30">
        <v>45</v>
      </c>
      <c r="AD2457" s="30">
        <v>45</v>
      </c>
      <c r="AE2457" s="30">
        <v>3</v>
      </c>
      <c r="AF2457" s="30">
        <v>10</v>
      </c>
      <c r="AG2457" s="30">
        <f t="shared" si="369"/>
        <v>73410</v>
      </c>
      <c r="AH2457" s="30">
        <f t="shared" si="370"/>
        <v>24470</v>
      </c>
      <c r="AI2457" s="30">
        <f t="shared" si="371"/>
        <v>12235</v>
      </c>
      <c r="AK2457" s="30">
        <f t="shared" si="372"/>
        <v>37.861313868613138</v>
      </c>
      <c r="AL2457" s="30">
        <f t="shared" si="373"/>
        <v>14.117307692307692</v>
      </c>
      <c r="AM2457" s="30">
        <f t="shared" si="374"/>
        <v>23</v>
      </c>
      <c r="AO2457" s="30">
        <f t="shared" si="375"/>
        <v>622440</v>
      </c>
      <c r="AP2457" s="30">
        <f t="shared" si="376"/>
        <v>17435</v>
      </c>
      <c r="AQ2457" s="30">
        <f t="shared" si="377"/>
        <v>8030</v>
      </c>
    </row>
    <row r="2458" spans="29:43" x14ac:dyDescent="0.15">
      <c r="AC2458" s="30">
        <v>45</v>
      </c>
      <c r="AD2458" s="30">
        <v>45</v>
      </c>
      <c r="AE2458" s="30">
        <v>4</v>
      </c>
      <c r="AF2458" s="30">
        <v>0</v>
      </c>
      <c r="AG2458" s="30">
        <f t="shared" si="369"/>
        <v>91290</v>
      </c>
      <c r="AH2458" s="30">
        <f t="shared" si="370"/>
        <v>30430</v>
      </c>
      <c r="AI2458" s="30">
        <f t="shared" si="371"/>
        <v>15215</v>
      </c>
      <c r="AK2458" s="30">
        <f t="shared" si="372"/>
        <v>27.787500000000001</v>
      </c>
      <c r="AL2458" s="30">
        <f t="shared" si="373"/>
        <v>41.121621621621621</v>
      </c>
      <c r="AM2458" s="30">
        <f t="shared" si="374"/>
        <v>23</v>
      </c>
      <c r="AO2458" s="30">
        <f t="shared" si="375"/>
        <v>622440</v>
      </c>
      <c r="AP2458" s="30">
        <f t="shared" si="376"/>
        <v>17435</v>
      </c>
      <c r="AQ2458" s="30">
        <f t="shared" si="377"/>
        <v>8030</v>
      </c>
    </row>
    <row r="2459" spans="29:43" x14ac:dyDescent="0.15">
      <c r="AC2459" s="30">
        <v>45</v>
      </c>
      <c r="AD2459" s="30">
        <v>45</v>
      </c>
      <c r="AE2459" s="30">
        <v>4</v>
      </c>
      <c r="AF2459" s="30">
        <v>1</v>
      </c>
      <c r="AG2459" s="30">
        <f t="shared" si="369"/>
        <v>91410</v>
      </c>
      <c r="AH2459" s="30">
        <f t="shared" si="370"/>
        <v>30470</v>
      </c>
      <c r="AI2459" s="30">
        <f t="shared" si="371"/>
        <v>15235</v>
      </c>
      <c r="AK2459" s="30">
        <f t="shared" si="372"/>
        <v>27.737967914438503</v>
      </c>
      <c r="AL2459" s="30">
        <f t="shared" si="373"/>
        <v>41.55</v>
      </c>
      <c r="AM2459" s="30">
        <f t="shared" si="374"/>
        <v>23</v>
      </c>
      <c r="AO2459" s="30">
        <f t="shared" si="375"/>
        <v>622440</v>
      </c>
      <c r="AP2459" s="30">
        <f t="shared" si="376"/>
        <v>17435</v>
      </c>
      <c r="AQ2459" s="30">
        <f t="shared" si="377"/>
        <v>8030</v>
      </c>
    </row>
    <row r="2460" spans="29:43" x14ac:dyDescent="0.15">
      <c r="AC2460" s="30">
        <v>45</v>
      </c>
      <c r="AD2460" s="30">
        <v>45</v>
      </c>
      <c r="AE2460" s="30">
        <v>4</v>
      </c>
      <c r="AF2460" s="30">
        <v>2</v>
      </c>
      <c r="AG2460" s="30">
        <f t="shared" si="369"/>
        <v>91530</v>
      </c>
      <c r="AH2460" s="30">
        <f t="shared" si="370"/>
        <v>30510</v>
      </c>
      <c r="AI2460" s="30">
        <f t="shared" si="371"/>
        <v>15255</v>
      </c>
      <c r="AK2460" s="30">
        <f t="shared" si="372"/>
        <v>27.688612099644129</v>
      </c>
      <c r="AL2460" s="30">
        <f t="shared" si="373"/>
        <v>41.986238532110093</v>
      </c>
      <c r="AM2460" s="30">
        <f t="shared" si="374"/>
        <v>23</v>
      </c>
      <c r="AO2460" s="30">
        <f t="shared" si="375"/>
        <v>622440</v>
      </c>
      <c r="AP2460" s="30">
        <f t="shared" si="376"/>
        <v>17435</v>
      </c>
      <c r="AQ2460" s="30">
        <f t="shared" si="377"/>
        <v>8030</v>
      </c>
    </row>
    <row r="2461" spans="29:43" x14ac:dyDescent="0.15">
      <c r="AC2461" s="30">
        <v>45</v>
      </c>
      <c r="AD2461" s="30">
        <v>45</v>
      </c>
      <c r="AE2461" s="30">
        <v>4</v>
      </c>
      <c r="AF2461" s="30">
        <v>3</v>
      </c>
      <c r="AG2461" s="30">
        <f t="shared" si="369"/>
        <v>91650</v>
      </c>
      <c r="AH2461" s="30">
        <f t="shared" si="370"/>
        <v>30550</v>
      </c>
      <c r="AI2461" s="30">
        <f t="shared" si="371"/>
        <v>15275</v>
      </c>
      <c r="AK2461" s="30">
        <f t="shared" si="372"/>
        <v>27.639431616341032</v>
      </c>
      <c r="AL2461" s="30">
        <f t="shared" si="373"/>
        <v>42.430555555555557</v>
      </c>
      <c r="AM2461" s="30">
        <f t="shared" si="374"/>
        <v>23</v>
      </c>
      <c r="AO2461" s="30">
        <f t="shared" si="375"/>
        <v>622440</v>
      </c>
      <c r="AP2461" s="30">
        <f t="shared" si="376"/>
        <v>17435</v>
      </c>
      <c r="AQ2461" s="30">
        <f t="shared" si="377"/>
        <v>8030</v>
      </c>
    </row>
    <row r="2462" spans="29:43" x14ac:dyDescent="0.15">
      <c r="AC2462" s="30">
        <v>45</v>
      </c>
      <c r="AD2462" s="30">
        <v>45</v>
      </c>
      <c r="AE2462" s="30">
        <v>4</v>
      </c>
      <c r="AF2462" s="30">
        <v>4</v>
      </c>
      <c r="AG2462" s="30">
        <f t="shared" si="369"/>
        <v>91770</v>
      </c>
      <c r="AH2462" s="30">
        <f t="shared" si="370"/>
        <v>30590</v>
      </c>
      <c r="AI2462" s="30">
        <f t="shared" si="371"/>
        <v>15295</v>
      </c>
      <c r="AK2462" s="30">
        <f t="shared" si="372"/>
        <v>27.590425531914892</v>
      </c>
      <c r="AL2462" s="30">
        <f t="shared" si="373"/>
        <v>42.883177570093459</v>
      </c>
      <c r="AM2462" s="30">
        <f t="shared" si="374"/>
        <v>23</v>
      </c>
      <c r="AO2462" s="30">
        <f t="shared" si="375"/>
        <v>622440</v>
      </c>
      <c r="AP2462" s="30">
        <f t="shared" si="376"/>
        <v>17435</v>
      </c>
      <c r="AQ2462" s="30">
        <f t="shared" si="377"/>
        <v>8030</v>
      </c>
    </row>
    <row r="2463" spans="29:43" x14ac:dyDescent="0.15">
      <c r="AC2463" s="30">
        <v>45</v>
      </c>
      <c r="AD2463" s="30">
        <v>45</v>
      </c>
      <c r="AE2463" s="30">
        <v>4</v>
      </c>
      <c r="AF2463" s="30">
        <v>5</v>
      </c>
      <c r="AG2463" s="30">
        <f t="shared" si="369"/>
        <v>91890</v>
      </c>
      <c r="AH2463" s="30">
        <f t="shared" si="370"/>
        <v>30630</v>
      </c>
      <c r="AI2463" s="30">
        <f t="shared" si="371"/>
        <v>15315</v>
      </c>
      <c r="AK2463" s="30">
        <f t="shared" si="372"/>
        <v>27.541592920353981</v>
      </c>
      <c r="AL2463" s="30">
        <f t="shared" si="373"/>
        <v>43.344339622641506</v>
      </c>
      <c r="AM2463" s="30">
        <f t="shared" si="374"/>
        <v>23</v>
      </c>
      <c r="AO2463" s="30">
        <f t="shared" si="375"/>
        <v>622440</v>
      </c>
      <c r="AP2463" s="30">
        <f t="shared" si="376"/>
        <v>17435</v>
      </c>
      <c r="AQ2463" s="30">
        <f t="shared" si="377"/>
        <v>8030</v>
      </c>
    </row>
    <row r="2464" spans="29:43" x14ac:dyDescent="0.15">
      <c r="AC2464" s="30">
        <v>45</v>
      </c>
      <c r="AD2464" s="30">
        <v>45</v>
      </c>
      <c r="AE2464" s="30">
        <v>4</v>
      </c>
      <c r="AF2464" s="30">
        <v>6</v>
      </c>
      <c r="AG2464" s="30">
        <f t="shared" si="369"/>
        <v>92010</v>
      </c>
      <c r="AH2464" s="30">
        <f t="shared" si="370"/>
        <v>30670</v>
      </c>
      <c r="AI2464" s="30">
        <f t="shared" si="371"/>
        <v>15335</v>
      </c>
      <c r="AK2464" s="30">
        <f t="shared" si="372"/>
        <v>27.492932862190813</v>
      </c>
      <c r="AL2464" s="30">
        <f t="shared" si="373"/>
        <v>43.814285714285717</v>
      </c>
      <c r="AM2464" s="30">
        <f t="shared" si="374"/>
        <v>23</v>
      </c>
      <c r="AO2464" s="30">
        <f t="shared" si="375"/>
        <v>622440</v>
      </c>
      <c r="AP2464" s="30">
        <f t="shared" si="376"/>
        <v>17435</v>
      </c>
      <c r="AQ2464" s="30">
        <f t="shared" si="377"/>
        <v>8030</v>
      </c>
    </row>
    <row r="2465" spans="29:43" x14ac:dyDescent="0.15">
      <c r="AC2465" s="30">
        <v>45</v>
      </c>
      <c r="AD2465" s="30">
        <v>45</v>
      </c>
      <c r="AE2465" s="30">
        <v>4</v>
      </c>
      <c r="AF2465" s="30">
        <v>7</v>
      </c>
      <c r="AG2465" s="30">
        <f t="shared" si="369"/>
        <v>92130</v>
      </c>
      <c r="AH2465" s="30">
        <f t="shared" si="370"/>
        <v>30710</v>
      </c>
      <c r="AI2465" s="30">
        <f t="shared" si="371"/>
        <v>15355</v>
      </c>
      <c r="AK2465" s="30">
        <f t="shared" si="372"/>
        <v>27.444444444444443</v>
      </c>
      <c r="AL2465" s="30">
        <f t="shared" si="373"/>
        <v>44.293269230769234</v>
      </c>
      <c r="AM2465" s="30">
        <f t="shared" si="374"/>
        <v>23</v>
      </c>
      <c r="AO2465" s="30">
        <f t="shared" si="375"/>
        <v>622440</v>
      </c>
      <c r="AP2465" s="30">
        <f t="shared" si="376"/>
        <v>17435</v>
      </c>
      <c r="AQ2465" s="30">
        <f t="shared" si="377"/>
        <v>8030</v>
      </c>
    </row>
    <row r="2466" spans="29:43" x14ac:dyDescent="0.15">
      <c r="AC2466" s="30">
        <v>45</v>
      </c>
      <c r="AD2466" s="30">
        <v>45</v>
      </c>
      <c r="AE2466" s="30">
        <v>4</v>
      </c>
      <c r="AF2466" s="30">
        <v>8</v>
      </c>
      <c r="AG2466" s="30">
        <f t="shared" si="369"/>
        <v>92250</v>
      </c>
      <c r="AH2466" s="30">
        <f t="shared" si="370"/>
        <v>30750</v>
      </c>
      <c r="AI2466" s="30">
        <f t="shared" si="371"/>
        <v>15375</v>
      </c>
      <c r="AK2466" s="30">
        <f t="shared" si="372"/>
        <v>27.39612676056338</v>
      </c>
      <c r="AL2466" s="30">
        <f t="shared" si="373"/>
        <v>44.78155339805825</v>
      </c>
      <c r="AM2466" s="30">
        <f t="shared" si="374"/>
        <v>23</v>
      </c>
      <c r="AO2466" s="30">
        <f t="shared" si="375"/>
        <v>622440</v>
      </c>
      <c r="AP2466" s="30">
        <f t="shared" si="376"/>
        <v>17435</v>
      </c>
      <c r="AQ2466" s="30">
        <f t="shared" si="377"/>
        <v>8030</v>
      </c>
    </row>
    <row r="2467" spans="29:43" x14ac:dyDescent="0.15">
      <c r="AC2467" s="30">
        <v>45</v>
      </c>
      <c r="AD2467" s="30">
        <v>45</v>
      </c>
      <c r="AE2467" s="30">
        <v>4</v>
      </c>
      <c r="AF2467" s="30">
        <v>9</v>
      </c>
      <c r="AG2467" s="30">
        <f t="shared" si="369"/>
        <v>92370</v>
      </c>
      <c r="AH2467" s="30">
        <f t="shared" si="370"/>
        <v>30790</v>
      </c>
      <c r="AI2467" s="30">
        <f t="shared" si="371"/>
        <v>15395</v>
      </c>
      <c r="AK2467" s="30">
        <f t="shared" si="372"/>
        <v>27.347978910369068</v>
      </c>
      <c r="AL2467" s="30">
        <f t="shared" si="373"/>
        <v>45.279411764705884</v>
      </c>
      <c r="AM2467" s="30">
        <f t="shared" si="374"/>
        <v>23</v>
      </c>
      <c r="AO2467" s="30">
        <f t="shared" si="375"/>
        <v>622440</v>
      </c>
      <c r="AP2467" s="30">
        <f t="shared" si="376"/>
        <v>17435</v>
      </c>
      <c r="AQ2467" s="30">
        <f t="shared" si="377"/>
        <v>8030</v>
      </c>
    </row>
    <row r="2468" spans="29:43" x14ac:dyDescent="0.15">
      <c r="AC2468" s="30">
        <v>45</v>
      </c>
      <c r="AD2468" s="30">
        <v>45</v>
      </c>
      <c r="AE2468" s="30">
        <v>4</v>
      </c>
      <c r="AF2468" s="30">
        <v>10</v>
      </c>
      <c r="AG2468" s="30">
        <f t="shared" si="369"/>
        <v>92490</v>
      </c>
      <c r="AH2468" s="30">
        <f t="shared" si="370"/>
        <v>30830</v>
      </c>
      <c r="AI2468" s="30">
        <f t="shared" si="371"/>
        <v>15415</v>
      </c>
      <c r="AK2468" s="30">
        <f t="shared" si="372"/>
        <v>27.3</v>
      </c>
      <c r="AL2468" s="30">
        <f t="shared" si="373"/>
        <v>45.787128712871286</v>
      </c>
      <c r="AM2468" s="30">
        <f t="shared" si="374"/>
        <v>23</v>
      </c>
      <c r="AO2468" s="30">
        <f t="shared" si="375"/>
        <v>622440</v>
      </c>
      <c r="AP2468" s="30">
        <f t="shared" si="376"/>
        <v>17435</v>
      </c>
      <c r="AQ2468" s="30">
        <f t="shared" si="377"/>
        <v>8030</v>
      </c>
    </row>
    <row r="2469" spans="29:43" x14ac:dyDescent="0.15">
      <c r="AC2469" s="30">
        <v>45</v>
      </c>
      <c r="AD2469" s="30">
        <v>45</v>
      </c>
      <c r="AE2469" s="30">
        <v>5</v>
      </c>
      <c r="AF2469" s="30">
        <v>0</v>
      </c>
      <c r="AG2469" s="30">
        <f t="shared" si="369"/>
        <v>110070</v>
      </c>
      <c r="AH2469" s="30">
        <f t="shared" si="370"/>
        <v>36690</v>
      </c>
      <c r="AI2469" s="30">
        <f t="shared" si="371"/>
        <v>18345</v>
      </c>
      <c r="AK2469" s="30">
        <f t="shared" si="372"/>
        <v>21.71807397069086</v>
      </c>
      <c r="AL2469" s="30">
        <f t="shared" si="373"/>
        <v>-120.95604395604396</v>
      </c>
      <c r="AM2469" s="30">
        <f t="shared" si="374"/>
        <v>23</v>
      </c>
      <c r="AO2469" s="30">
        <f t="shared" si="375"/>
        <v>622440</v>
      </c>
      <c r="AP2469" s="30">
        <f t="shared" si="376"/>
        <v>17435</v>
      </c>
      <c r="AQ2469" s="30">
        <f t="shared" si="377"/>
        <v>8030</v>
      </c>
    </row>
    <row r="2470" spans="29:43" x14ac:dyDescent="0.15">
      <c r="AC2470" s="30">
        <v>45</v>
      </c>
      <c r="AD2470" s="30">
        <v>45</v>
      </c>
      <c r="AE2470" s="30">
        <v>5</v>
      </c>
      <c r="AF2470" s="30">
        <v>1</v>
      </c>
      <c r="AG2470" s="30">
        <f t="shared" si="369"/>
        <v>110220</v>
      </c>
      <c r="AH2470" s="30">
        <f t="shared" si="370"/>
        <v>36740</v>
      </c>
      <c r="AI2470" s="30">
        <f t="shared" si="371"/>
        <v>18370</v>
      </c>
      <c r="AK2470" s="30">
        <f t="shared" si="372"/>
        <v>21.680250783699059</v>
      </c>
      <c r="AL2470" s="30">
        <f t="shared" si="373"/>
        <v>-117.88235294117646</v>
      </c>
      <c r="AM2470" s="30">
        <f t="shared" si="374"/>
        <v>23</v>
      </c>
      <c r="AO2470" s="30">
        <f t="shared" si="375"/>
        <v>622440</v>
      </c>
      <c r="AP2470" s="30">
        <f t="shared" si="376"/>
        <v>17435</v>
      </c>
      <c r="AQ2470" s="30">
        <f t="shared" si="377"/>
        <v>8030</v>
      </c>
    </row>
    <row r="2471" spans="29:43" x14ac:dyDescent="0.15">
      <c r="AC2471" s="30">
        <v>45</v>
      </c>
      <c r="AD2471" s="30">
        <v>45</v>
      </c>
      <c r="AE2471" s="30">
        <v>5</v>
      </c>
      <c r="AF2471" s="30">
        <v>2</v>
      </c>
      <c r="AG2471" s="30">
        <f t="shared" si="369"/>
        <v>110370</v>
      </c>
      <c r="AH2471" s="30">
        <f t="shared" si="370"/>
        <v>36790</v>
      </c>
      <c r="AI2471" s="30">
        <f t="shared" si="371"/>
        <v>18395</v>
      </c>
      <c r="AK2471" s="30">
        <f t="shared" si="372"/>
        <v>21.642559109874828</v>
      </c>
      <c r="AL2471" s="30">
        <f t="shared" si="373"/>
        <v>-114.96875</v>
      </c>
      <c r="AM2471" s="30">
        <f t="shared" si="374"/>
        <v>23</v>
      </c>
      <c r="AO2471" s="30">
        <f t="shared" si="375"/>
        <v>622440</v>
      </c>
      <c r="AP2471" s="30">
        <f t="shared" si="376"/>
        <v>17435</v>
      </c>
      <c r="AQ2471" s="30">
        <f t="shared" si="377"/>
        <v>8030</v>
      </c>
    </row>
    <row r="2472" spans="29:43" x14ac:dyDescent="0.15">
      <c r="AC2472" s="30">
        <v>45</v>
      </c>
      <c r="AD2472" s="30">
        <v>45</v>
      </c>
      <c r="AE2472" s="30">
        <v>5</v>
      </c>
      <c r="AF2472" s="30">
        <v>3</v>
      </c>
      <c r="AG2472" s="30">
        <f t="shared" si="369"/>
        <v>110520</v>
      </c>
      <c r="AH2472" s="30">
        <f t="shared" si="370"/>
        <v>36840</v>
      </c>
      <c r="AI2472" s="30">
        <f t="shared" si="371"/>
        <v>18420</v>
      </c>
      <c r="AK2472" s="30">
        <f t="shared" si="372"/>
        <v>21.604998264491496</v>
      </c>
      <c r="AL2472" s="30">
        <f t="shared" si="373"/>
        <v>-112.20304568527919</v>
      </c>
      <c r="AM2472" s="30">
        <f t="shared" si="374"/>
        <v>23</v>
      </c>
      <c r="AO2472" s="30">
        <f t="shared" si="375"/>
        <v>622440</v>
      </c>
      <c r="AP2472" s="30">
        <f t="shared" si="376"/>
        <v>17435</v>
      </c>
      <c r="AQ2472" s="30">
        <f t="shared" si="377"/>
        <v>8030</v>
      </c>
    </row>
    <row r="2473" spans="29:43" x14ac:dyDescent="0.15">
      <c r="AC2473" s="30">
        <v>45</v>
      </c>
      <c r="AD2473" s="30">
        <v>45</v>
      </c>
      <c r="AE2473" s="30">
        <v>5</v>
      </c>
      <c r="AF2473" s="30">
        <v>4</v>
      </c>
      <c r="AG2473" s="30">
        <f t="shared" si="369"/>
        <v>110670</v>
      </c>
      <c r="AH2473" s="30">
        <f t="shared" si="370"/>
        <v>36890</v>
      </c>
      <c r="AI2473" s="30">
        <f t="shared" si="371"/>
        <v>18445</v>
      </c>
      <c r="AK2473" s="30">
        <f t="shared" si="372"/>
        <v>21.567567567567568</v>
      </c>
      <c r="AL2473" s="30">
        <f t="shared" si="373"/>
        <v>-109.57425742574257</v>
      </c>
      <c r="AM2473" s="30">
        <f t="shared" si="374"/>
        <v>23</v>
      </c>
      <c r="AO2473" s="30">
        <f t="shared" si="375"/>
        <v>622440</v>
      </c>
      <c r="AP2473" s="30">
        <f t="shared" si="376"/>
        <v>17435</v>
      </c>
      <c r="AQ2473" s="30">
        <f t="shared" si="377"/>
        <v>8030</v>
      </c>
    </row>
    <row r="2474" spans="29:43" x14ac:dyDescent="0.15">
      <c r="AC2474" s="30">
        <v>45</v>
      </c>
      <c r="AD2474" s="30">
        <v>45</v>
      </c>
      <c r="AE2474" s="30">
        <v>5</v>
      </c>
      <c r="AF2474" s="30">
        <v>5</v>
      </c>
      <c r="AG2474" s="30">
        <f t="shared" si="369"/>
        <v>110820</v>
      </c>
      <c r="AH2474" s="30">
        <f t="shared" si="370"/>
        <v>36940</v>
      </c>
      <c r="AI2474" s="30">
        <f t="shared" si="371"/>
        <v>18470</v>
      </c>
      <c r="AK2474" s="30">
        <f t="shared" si="372"/>
        <v>21.530266343825666</v>
      </c>
      <c r="AL2474" s="30">
        <f t="shared" si="373"/>
        <v>-107.07246376811594</v>
      </c>
      <c r="AM2474" s="30">
        <f t="shared" si="374"/>
        <v>23</v>
      </c>
      <c r="AO2474" s="30">
        <f t="shared" si="375"/>
        <v>622440</v>
      </c>
      <c r="AP2474" s="30">
        <f t="shared" si="376"/>
        <v>17435</v>
      </c>
      <c r="AQ2474" s="30">
        <f t="shared" si="377"/>
        <v>8030</v>
      </c>
    </row>
    <row r="2475" spans="29:43" x14ac:dyDescent="0.15">
      <c r="AC2475" s="30">
        <v>45</v>
      </c>
      <c r="AD2475" s="30">
        <v>45</v>
      </c>
      <c r="AE2475" s="30">
        <v>5</v>
      </c>
      <c r="AF2475" s="30">
        <v>6</v>
      </c>
      <c r="AG2475" s="30">
        <f t="shared" si="369"/>
        <v>110970</v>
      </c>
      <c r="AH2475" s="30">
        <f t="shared" si="370"/>
        <v>36990</v>
      </c>
      <c r="AI2475" s="30">
        <f t="shared" si="371"/>
        <v>18495</v>
      </c>
      <c r="AK2475" s="30">
        <f t="shared" si="372"/>
        <v>21.493093922651934</v>
      </c>
      <c r="AL2475" s="30">
        <f t="shared" si="373"/>
        <v>-104.68867924528301</v>
      </c>
      <c r="AM2475" s="30">
        <f t="shared" si="374"/>
        <v>23</v>
      </c>
      <c r="AO2475" s="30">
        <f t="shared" si="375"/>
        <v>622440</v>
      </c>
      <c r="AP2475" s="30">
        <f t="shared" si="376"/>
        <v>17435</v>
      </c>
      <c r="AQ2475" s="30">
        <f t="shared" si="377"/>
        <v>8030</v>
      </c>
    </row>
    <row r="2476" spans="29:43" x14ac:dyDescent="0.15">
      <c r="AC2476" s="30">
        <v>45</v>
      </c>
      <c r="AD2476" s="30">
        <v>45</v>
      </c>
      <c r="AE2476" s="30">
        <v>5</v>
      </c>
      <c r="AF2476" s="30">
        <v>7</v>
      </c>
      <c r="AG2476" s="30">
        <f t="shared" si="369"/>
        <v>111120</v>
      </c>
      <c r="AH2476" s="30">
        <f t="shared" si="370"/>
        <v>37040</v>
      </c>
      <c r="AI2476" s="30">
        <f t="shared" si="371"/>
        <v>18520</v>
      </c>
      <c r="AK2476" s="30">
        <f t="shared" si="372"/>
        <v>21.456049638055841</v>
      </c>
      <c r="AL2476" s="30">
        <f t="shared" si="373"/>
        <v>-102.4147465437788</v>
      </c>
      <c r="AM2476" s="30">
        <f t="shared" si="374"/>
        <v>23</v>
      </c>
      <c r="AO2476" s="30">
        <f t="shared" si="375"/>
        <v>622440</v>
      </c>
      <c r="AP2476" s="30">
        <f t="shared" si="376"/>
        <v>17435</v>
      </c>
      <c r="AQ2476" s="30">
        <f t="shared" si="377"/>
        <v>8030</v>
      </c>
    </row>
    <row r="2477" spans="29:43" x14ac:dyDescent="0.15">
      <c r="AC2477" s="30">
        <v>45</v>
      </c>
      <c r="AD2477" s="30">
        <v>45</v>
      </c>
      <c r="AE2477" s="30">
        <v>5</v>
      </c>
      <c r="AF2477" s="30">
        <v>8</v>
      </c>
      <c r="AG2477" s="30">
        <f t="shared" si="369"/>
        <v>111270</v>
      </c>
      <c r="AH2477" s="30">
        <f t="shared" si="370"/>
        <v>37090</v>
      </c>
      <c r="AI2477" s="30">
        <f t="shared" si="371"/>
        <v>18545</v>
      </c>
      <c r="AK2477" s="30">
        <f t="shared" si="372"/>
        <v>21.419132828630421</v>
      </c>
      <c r="AL2477" s="30">
        <f t="shared" si="373"/>
        <v>-100.24324324324324</v>
      </c>
      <c r="AM2477" s="30">
        <f t="shared" si="374"/>
        <v>23</v>
      </c>
      <c r="AO2477" s="30">
        <f t="shared" si="375"/>
        <v>622440</v>
      </c>
      <c r="AP2477" s="30">
        <f t="shared" si="376"/>
        <v>17435</v>
      </c>
      <c r="AQ2477" s="30">
        <f t="shared" si="377"/>
        <v>8030</v>
      </c>
    </row>
    <row r="2478" spans="29:43" x14ac:dyDescent="0.15">
      <c r="AC2478" s="30">
        <v>45</v>
      </c>
      <c r="AD2478" s="30">
        <v>45</v>
      </c>
      <c r="AE2478" s="30">
        <v>5</v>
      </c>
      <c r="AF2478" s="30">
        <v>9</v>
      </c>
      <c r="AG2478" s="30">
        <f t="shared" si="369"/>
        <v>111420</v>
      </c>
      <c r="AH2478" s="30">
        <f t="shared" si="370"/>
        <v>37140</v>
      </c>
      <c r="AI2478" s="30">
        <f t="shared" si="371"/>
        <v>18570</v>
      </c>
      <c r="AK2478" s="30">
        <f t="shared" si="372"/>
        <v>21.382342837512883</v>
      </c>
      <c r="AL2478" s="30">
        <f t="shared" si="373"/>
        <v>-98.167400881057276</v>
      </c>
      <c r="AM2478" s="30">
        <f t="shared" si="374"/>
        <v>23</v>
      </c>
      <c r="AO2478" s="30">
        <f t="shared" si="375"/>
        <v>622440</v>
      </c>
      <c r="AP2478" s="30">
        <f t="shared" si="376"/>
        <v>17435</v>
      </c>
      <c r="AQ2478" s="30">
        <f t="shared" si="377"/>
        <v>8030</v>
      </c>
    </row>
    <row r="2479" spans="29:43" x14ac:dyDescent="0.15">
      <c r="AC2479" s="30">
        <v>45</v>
      </c>
      <c r="AD2479" s="30">
        <v>45</v>
      </c>
      <c r="AE2479" s="30">
        <v>5</v>
      </c>
      <c r="AF2479" s="30">
        <v>10</v>
      </c>
      <c r="AG2479" s="30">
        <f t="shared" si="369"/>
        <v>111570</v>
      </c>
      <c r="AH2479" s="30">
        <f t="shared" si="370"/>
        <v>37190</v>
      </c>
      <c r="AI2479" s="30">
        <f t="shared" si="371"/>
        <v>18595</v>
      </c>
      <c r="AK2479" s="30">
        <f t="shared" si="372"/>
        <v>21.345679012345681</v>
      </c>
      <c r="AL2479" s="30">
        <f t="shared" si="373"/>
        <v>-96.181034482758619</v>
      </c>
      <c r="AM2479" s="30">
        <f t="shared" si="374"/>
        <v>23</v>
      </c>
      <c r="AO2479" s="30">
        <f t="shared" si="375"/>
        <v>622440</v>
      </c>
      <c r="AP2479" s="30">
        <f t="shared" si="376"/>
        <v>17435</v>
      </c>
      <c r="AQ2479" s="30">
        <f t="shared" si="377"/>
        <v>8030</v>
      </c>
    </row>
    <row r="2480" spans="29:43" x14ac:dyDescent="0.15">
      <c r="AC2480" s="30">
        <v>46</v>
      </c>
      <c r="AD2480" s="30">
        <v>46</v>
      </c>
      <c r="AE2480" s="30">
        <v>1</v>
      </c>
      <c r="AF2480" s="30">
        <v>0</v>
      </c>
      <c r="AG2480" s="30">
        <f t="shared" si="369"/>
        <v>35550</v>
      </c>
      <c r="AH2480" s="30">
        <f t="shared" si="370"/>
        <v>11850</v>
      </c>
      <c r="AI2480" s="30">
        <f t="shared" si="371"/>
        <v>5925</v>
      </c>
      <c r="AK2480" s="30">
        <f t="shared" si="372"/>
        <v>162.94240837696336</v>
      </c>
      <c r="AL2480" s="30">
        <f t="shared" si="373"/>
        <v>3.0886185925282361</v>
      </c>
      <c r="AM2480" s="30">
        <f t="shared" si="374"/>
        <v>23</v>
      </c>
      <c r="AO2480" s="30">
        <f t="shared" si="375"/>
        <v>622440</v>
      </c>
      <c r="AP2480" s="30">
        <f t="shared" si="376"/>
        <v>17435</v>
      </c>
      <c r="AQ2480" s="30">
        <f t="shared" si="377"/>
        <v>8030</v>
      </c>
    </row>
    <row r="2481" spans="29:43" x14ac:dyDescent="0.15">
      <c r="AC2481" s="30">
        <v>46</v>
      </c>
      <c r="AD2481" s="30">
        <v>46</v>
      </c>
      <c r="AE2481" s="30">
        <v>1</v>
      </c>
      <c r="AF2481" s="30">
        <v>1</v>
      </c>
      <c r="AG2481" s="30">
        <f t="shared" si="369"/>
        <v>35580</v>
      </c>
      <c r="AH2481" s="30">
        <f t="shared" si="370"/>
        <v>11860</v>
      </c>
      <c r="AI2481" s="30">
        <f t="shared" si="371"/>
        <v>5930</v>
      </c>
      <c r="AK2481" s="30">
        <f t="shared" si="372"/>
        <v>162.51697127937337</v>
      </c>
      <c r="AL2481" s="30">
        <f t="shared" si="373"/>
        <v>3.0925684485006517</v>
      </c>
      <c r="AM2481" s="30">
        <f t="shared" si="374"/>
        <v>23</v>
      </c>
      <c r="AO2481" s="30">
        <f t="shared" si="375"/>
        <v>622440</v>
      </c>
      <c r="AP2481" s="30">
        <f t="shared" si="376"/>
        <v>17435</v>
      </c>
      <c r="AQ2481" s="30">
        <f t="shared" si="377"/>
        <v>8030</v>
      </c>
    </row>
    <row r="2482" spans="29:43" x14ac:dyDescent="0.15">
      <c r="AC2482" s="30">
        <v>46</v>
      </c>
      <c r="AD2482" s="30">
        <v>46</v>
      </c>
      <c r="AE2482" s="30">
        <v>1</v>
      </c>
      <c r="AF2482" s="30">
        <v>2</v>
      </c>
      <c r="AG2482" s="30">
        <f t="shared" si="369"/>
        <v>35610</v>
      </c>
      <c r="AH2482" s="30">
        <f t="shared" si="370"/>
        <v>11870</v>
      </c>
      <c r="AI2482" s="30">
        <f t="shared" si="371"/>
        <v>5935</v>
      </c>
      <c r="AK2482" s="30">
        <f t="shared" si="372"/>
        <v>162.09375</v>
      </c>
      <c r="AL2482" s="30">
        <f t="shared" si="373"/>
        <v>3.0965217391304347</v>
      </c>
      <c r="AM2482" s="30">
        <f t="shared" si="374"/>
        <v>23</v>
      </c>
      <c r="AO2482" s="30">
        <f t="shared" si="375"/>
        <v>622440</v>
      </c>
      <c r="AP2482" s="30">
        <f t="shared" si="376"/>
        <v>17435</v>
      </c>
      <c r="AQ2482" s="30">
        <f t="shared" si="377"/>
        <v>8030</v>
      </c>
    </row>
    <row r="2483" spans="29:43" x14ac:dyDescent="0.15">
      <c r="AC2483" s="30">
        <v>46</v>
      </c>
      <c r="AD2483" s="30">
        <v>46</v>
      </c>
      <c r="AE2483" s="30">
        <v>1</v>
      </c>
      <c r="AF2483" s="30">
        <v>3</v>
      </c>
      <c r="AG2483" s="30">
        <f t="shared" si="369"/>
        <v>35640</v>
      </c>
      <c r="AH2483" s="30">
        <f t="shared" si="370"/>
        <v>11880</v>
      </c>
      <c r="AI2483" s="30">
        <f t="shared" si="371"/>
        <v>5940</v>
      </c>
      <c r="AK2483" s="30">
        <f t="shared" si="372"/>
        <v>161.67272727272729</v>
      </c>
      <c r="AL2483" s="30">
        <f t="shared" si="373"/>
        <v>3.1004784688995217</v>
      </c>
      <c r="AM2483" s="30">
        <f t="shared" si="374"/>
        <v>23</v>
      </c>
      <c r="AO2483" s="30">
        <f t="shared" si="375"/>
        <v>622440</v>
      </c>
      <c r="AP2483" s="30">
        <f t="shared" si="376"/>
        <v>17435</v>
      </c>
      <c r="AQ2483" s="30">
        <f t="shared" si="377"/>
        <v>8030</v>
      </c>
    </row>
    <row r="2484" spans="29:43" x14ac:dyDescent="0.15">
      <c r="AC2484" s="30">
        <v>46</v>
      </c>
      <c r="AD2484" s="30">
        <v>46</v>
      </c>
      <c r="AE2484" s="30">
        <v>1</v>
      </c>
      <c r="AF2484" s="30">
        <v>4</v>
      </c>
      <c r="AG2484" s="30">
        <f t="shared" si="369"/>
        <v>35670</v>
      </c>
      <c r="AH2484" s="30">
        <f t="shared" si="370"/>
        <v>11890</v>
      </c>
      <c r="AI2484" s="30">
        <f t="shared" si="371"/>
        <v>5945</v>
      </c>
      <c r="AK2484" s="30">
        <f t="shared" si="372"/>
        <v>161.25388601036269</v>
      </c>
      <c r="AL2484" s="30">
        <f t="shared" si="373"/>
        <v>3.1044386422976502</v>
      </c>
      <c r="AM2484" s="30">
        <f t="shared" si="374"/>
        <v>23</v>
      </c>
      <c r="AO2484" s="30">
        <f t="shared" si="375"/>
        <v>622440</v>
      </c>
      <c r="AP2484" s="30">
        <f t="shared" si="376"/>
        <v>17435</v>
      </c>
      <c r="AQ2484" s="30">
        <f t="shared" si="377"/>
        <v>8030</v>
      </c>
    </row>
    <row r="2485" spans="29:43" x14ac:dyDescent="0.15">
      <c r="AC2485" s="30">
        <v>46</v>
      </c>
      <c r="AD2485" s="30">
        <v>46</v>
      </c>
      <c r="AE2485" s="30">
        <v>1</v>
      </c>
      <c r="AF2485" s="30">
        <v>5</v>
      </c>
      <c r="AG2485" s="30">
        <f t="shared" si="369"/>
        <v>35700</v>
      </c>
      <c r="AH2485" s="30">
        <f t="shared" si="370"/>
        <v>11900</v>
      </c>
      <c r="AI2485" s="30">
        <f t="shared" si="371"/>
        <v>5950</v>
      </c>
      <c r="AK2485" s="30">
        <f t="shared" si="372"/>
        <v>160.83720930232559</v>
      </c>
      <c r="AL2485" s="30">
        <f t="shared" si="373"/>
        <v>3.1084022638223772</v>
      </c>
      <c r="AM2485" s="30">
        <f t="shared" si="374"/>
        <v>23</v>
      </c>
      <c r="AO2485" s="30">
        <f t="shared" si="375"/>
        <v>622440</v>
      </c>
      <c r="AP2485" s="30">
        <f t="shared" si="376"/>
        <v>17435</v>
      </c>
      <c r="AQ2485" s="30">
        <f t="shared" si="377"/>
        <v>8030</v>
      </c>
    </row>
    <row r="2486" spans="29:43" x14ac:dyDescent="0.15">
      <c r="AC2486" s="30">
        <v>46</v>
      </c>
      <c r="AD2486" s="30">
        <v>46</v>
      </c>
      <c r="AE2486" s="30">
        <v>1</v>
      </c>
      <c r="AF2486" s="30">
        <v>6</v>
      </c>
      <c r="AG2486" s="30">
        <f t="shared" si="369"/>
        <v>35730</v>
      </c>
      <c r="AH2486" s="30">
        <f t="shared" si="370"/>
        <v>11910</v>
      </c>
      <c r="AI2486" s="30">
        <f t="shared" si="371"/>
        <v>5955</v>
      </c>
      <c r="AK2486" s="30">
        <f t="shared" si="372"/>
        <v>160.42268041237114</v>
      </c>
      <c r="AL2486" s="30">
        <f t="shared" si="373"/>
        <v>3.1123693379790942</v>
      </c>
      <c r="AM2486" s="30">
        <f t="shared" si="374"/>
        <v>23</v>
      </c>
      <c r="AO2486" s="30">
        <f t="shared" si="375"/>
        <v>622440</v>
      </c>
      <c r="AP2486" s="30">
        <f t="shared" si="376"/>
        <v>17435</v>
      </c>
      <c r="AQ2486" s="30">
        <f t="shared" si="377"/>
        <v>8030</v>
      </c>
    </row>
    <row r="2487" spans="29:43" x14ac:dyDescent="0.15">
      <c r="AC2487" s="30">
        <v>46</v>
      </c>
      <c r="AD2487" s="30">
        <v>46</v>
      </c>
      <c r="AE2487" s="30">
        <v>1</v>
      </c>
      <c r="AF2487" s="30">
        <v>7</v>
      </c>
      <c r="AG2487" s="30">
        <f t="shared" si="369"/>
        <v>35760</v>
      </c>
      <c r="AH2487" s="30">
        <f t="shared" si="370"/>
        <v>11920</v>
      </c>
      <c r="AI2487" s="30">
        <f t="shared" si="371"/>
        <v>5960</v>
      </c>
      <c r="AK2487" s="30">
        <f t="shared" si="372"/>
        <v>160.01028277634961</v>
      </c>
      <c r="AL2487" s="30">
        <f t="shared" si="373"/>
        <v>3.1163398692810458</v>
      </c>
      <c r="AM2487" s="30">
        <f t="shared" si="374"/>
        <v>23</v>
      </c>
      <c r="AO2487" s="30">
        <f t="shared" si="375"/>
        <v>622440</v>
      </c>
      <c r="AP2487" s="30">
        <f t="shared" si="376"/>
        <v>17435</v>
      </c>
      <c r="AQ2487" s="30">
        <f t="shared" si="377"/>
        <v>8030</v>
      </c>
    </row>
    <row r="2488" spans="29:43" x14ac:dyDescent="0.15">
      <c r="AC2488" s="30">
        <v>46</v>
      </c>
      <c r="AD2488" s="30">
        <v>46</v>
      </c>
      <c r="AE2488" s="30">
        <v>1</v>
      </c>
      <c r="AF2488" s="30">
        <v>8</v>
      </c>
      <c r="AG2488" s="30">
        <f t="shared" si="369"/>
        <v>35790</v>
      </c>
      <c r="AH2488" s="30">
        <f t="shared" si="370"/>
        <v>11930</v>
      </c>
      <c r="AI2488" s="30">
        <f t="shared" si="371"/>
        <v>5965</v>
      </c>
      <c r="AK2488" s="30">
        <f t="shared" si="372"/>
        <v>159.6</v>
      </c>
      <c r="AL2488" s="30">
        <f t="shared" si="373"/>
        <v>3.120313862249346</v>
      </c>
      <c r="AM2488" s="30">
        <f t="shared" si="374"/>
        <v>23</v>
      </c>
      <c r="AO2488" s="30">
        <f t="shared" si="375"/>
        <v>622440</v>
      </c>
      <c r="AP2488" s="30">
        <f t="shared" si="376"/>
        <v>17435</v>
      </c>
      <c r="AQ2488" s="30">
        <f t="shared" si="377"/>
        <v>8030</v>
      </c>
    </row>
    <row r="2489" spans="29:43" x14ac:dyDescent="0.15">
      <c r="AC2489" s="30">
        <v>46</v>
      </c>
      <c r="AD2489" s="30">
        <v>46</v>
      </c>
      <c r="AE2489" s="30">
        <v>1</v>
      </c>
      <c r="AF2489" s="30">
        <v>9</v>
      </c>
      <c r="AG2489" s="30">
        <f t="shared" si="369"/>
        <v>35820</v>
      </c>
      <c r="AH2489" s="30">
        <f t="shared" si="370"/>
        <v>11940</v>
      </c>
      <c r="AI2489" s="30">
        <f t="shared" si="371"/>
        <v>5970</v>
      </c>
      <c r="AK2489" s="30">
        <f t="shared" si="372"/>
        <v>159.19181585677748</v>
      </c>
      <c r="AL2489" s="30">
        <f t="shared" si="373"/>
        <v>3.1242913214129961</v>
      </c>
      <c r="AM2489" s="30">
        <f t="shared" si="374"/>
        <v>23</v>
      </c>
      <c r="AO2489" s="30">
        <f t="shared" si="375"/>
        <v>622440</v>
      </c>
      <c r="AP2489" s="30">
        <f t="shared" si="376"/>
        <v>17435</v>
      </c>
      <c r="AQ2489" s="30">
        <f t="shared" si="377"/>
        <v>8030</v>
      </c>
    </row>
    <row r="2490" spans="29:43" x14ac:dyDescent="0.15">
      <c r="AC2490" s="30">
        <v>46</v>
      </c>
      <c r="AD2490" s="30">
        <v>46</v>
      </c>
      <c r="AE2490" s="30">
        <v>1</v>
      </c>
      <c r="AF2490" s="30">
        <v>10</v>
      </c>
      <c r="AG2490" s="30">
        <f t="shared" si="369"/>
        <v>35850</v>
      </c>
      <c r="AH2490" s="30">
        <f t="shared" si="370"/>
        <v>11950</v>
      </c>
      <c r="AI2490" s="30">
        <f t="shared" si="371"/>
        <v>5975</v>
      </c>
      <c r="AK2490" s="30">
        <f t="shared" si="372"/>
        <v>158.78571428571428</v>
      </c>
      <c r="AL2490" s="30">
        <f t="shared" si="373"/>
        <v>3.1282722513089007</v>
      </c>
      <c r="AM2490" s="30">
        <f t="shared" si="374"/>
        <v>23</v>
      </c>
      <c r="AO2490" s="30">
        <f t="shared" si="375"/>
        <v>622440</v>
      </c>
      <c r="AP2490" s="30">
        <f t="shared" si="376"/>
        <v>17435</v>
      </c>
      <c r="AQ2490" s="30">
        <f t="shared" si="377"/>
        <v>8030</v>
      </c>
    </row>
    <row r="2491" spans="29:43" x14ac:dyDescent="0.15">
      <c r="AC2491" s="30">
        <v>46</v>
      </c>
      <c r="AD2491" s="30">
        <v>46</v>
      </c>
      <c r="AE2491" s="30">
        <v>2</v>
      </c>
      <c r="AF2491" s="30">
        <v>0</v>
      </c>
      <c r="AG2491" s="30">
        <f t="shared" si="369"/>
        <v>54750</v>
      </c>
      <c r="AH2491" s="30">
        <f t="shared" si="370"/>
        <v>18250</v>
      </c>
      <c r="AI2491" s="30">
        <f t="shared" si="371"/>
        <v>9125</v>
      </c>
      <c r="AK2491" s="30">
        <f t="shared" si="372"/>
        <v>60.904109589041099</v>
      </c>
      <c r="AL2491" s="30">
        <f t="shared" si="373"/>
        <v>6.5884476534296033</v>
      </c>
      <c r="AM2491" s="30">
        <f t="shared" si="374"/>
        <v>23</v>
      </c>
      <c r="AO2491" s="30">
        <f t="shared" si="375"/>
        <v>622440</v>
      </c>
      <c r="AP2491" s="30">
        <f t="shared" si="376"/>
        <v>17435</v>
      </c>
      <c r="AQ2491" s="30">
        <f t="shared" si="377"/>
        <v>8030</v>
      </c>
    </row>
    <row r="2492" spans="29:43" x14ac:dyDescent="0.15">
      <c r="AC2492" s="30">
        <v>46</v>
      </c>
      <c r="AD2492" s="30">
        <v>46</v>
      </c>
      <c r="AE2492" s="30">
        <v>2</v>
      </c>
      <c r="AF2492" s="30">
        <v>1</v>
      </c>
      <c r="AG2492" s="30">
        <f t="shared" si="369"/>
        <v>54810</v>
      </c>
      <c r="AH2492" s="30">
        <f t="shared" si="370"/>
        <v>18270</v>
      </c>
      <c r="AI2492" s="30">
        <f t="shared" si="371"/>
        <v>9135</v>
      </c>
      <c r="AK2492" s="30">
        <f t="shared" si="372"/>
        <v>60.78515625</v>
      </c>
      <c r="AL2492" s="30">
        <f t="shared" si="373"/>
        <v>6.6036144578313252</v>
      </c>
      <c r="AM2492" s="30">
        <f t="shared" si="374"/>
        <v>23</v>
      </c>
      <c r="AO2492" s="30">
        <f t="shared" si="375"/>
        <v>622440</v>
      </c>
      <c r="AP2492" s="30">
        <f t="shared" si="376"/>
        <v>17435</v>
      </c>
      <c r="AQ2492" s="30">
        <f t="shared" si="377"/>
        <v>8030</v>
      </c>
    </row>
    <row r="2493" spans="29:43" x14ac:dyDescent="0.15">
      <c r="AC2493" s="30">
        <v>46</v>
      </c>
      <c r="AD2493" s="30">
        <v>46</v>
      </c>
      <c r="AE2493" s="30">
        <v>2</v>
      </c>
      <c r="AF2493" s="30">
        <v>2</v>
      </c>
      <c r="AG2493" s="30">
        <f t="shared" si="369"/>
        <v>54870</v>
      </c>
      <c r="AH2493" s="30">
        <f t="shared" si="370"/>
        <v>18290</v>
      </c>
      <c r="AI2493" s="30">
        <f t="shared" si="371"/>
        <v>9145</v>
      </c>
      <c r="AK2493" s="30">
        <f t="shared" si="372"/>
        <v>60.666666666666664</v>
      </c>
      <c r="AL2493" s="30">
        <f t="shared" si="373"/>
        <v>6.6188178528347406</v>
      </c>
      <c r="AM2493" s="30">
        <f t="shared" si="374"/>
        <v>23</v>
      </c>
      <c r="AO2493" s="30">
        <f t="shared" si="375"/>
        <v>622440</v>
      </c>
      <c r="AP2493" s="30">
        <f t="shared" si="376"/>
        <v>17435</v>
      </c>
      <c r="AQ2493" s="30">
        <f t="shared" si="377"/>
        <v>8030</v>
      </c>
    </row>
    <row r="2494" spans="29:43" x14ac:dyDescent="0.15">
      <c r="AC2494" s="30">
        <v>46</v>
      </c>
      <c r="AD2494" s="30">
        <v>46</v>
      </c>
      <c r="AE2494" s="30">
        <v>2</v>
      </c>
      <c r="AF2494" s="30">
        <v>3</v>
      </c>
      <c r="AG2494" s="30">
        <f t="shared" si="369"/>
        <v>54930</v>
      </c>
      <c r="AH2494" s="30">
        <f t="shared" si="370"/>
        <v>18310</v>
      </c>
      <c r="AI2494" s="30">
        <f t="shared" si="371"/>
        <v>9155</v>
      </c>
      <c r="AK2494" s="30">
        <f t="shared" si="372"/>
        <v>60.548638132295721</v>
      </c>
      <c r="AL2494" s="30">
        <f t="shared" si="373"/>
        <v>6.6340579710144931</v>
      </c>
      <c r="AM2494" s="30">
        <f t="shared" si="374"/>
        <v>23</v>
      </c>
      <c r="AO2494" s="30">
        <f t="shared" si="375"/>
        <v>622440</v>
      </c>
      <c r="AP2494" s="30">
        <f t="shared" si="376"/>
        <v>17435</v>
      </c>
      <c r="AQ2494" s="30">
        <f t="shared" si="377"/>
        <v>8030</v>
      </c>
    </row>
    <row r="2495" spans="29:43" x14ac:dyDescent="0.15">
      <c r="AC2495" s="30">
        <v>46</v>
      </c>
      <c r="AD2495" s="30">
        <v>46</v>
      </c>
      <c r="AE2495" s="30">
        <v>2</v>
      </c>
      <c r="AF2495" s="30">
        <v>4</v>
      </c>
      <c r="AG2495" s="30">
        <f t="shared" si="369"/>
        <v>54990</v>
      </c>
      <c r="AH2495" s="30">
        <f t="shared" si="370"/>
        <v>18330</v>
      </c>
      <c r="AI2495" s="30">
        <f t="shared" si="371"/>
        <v>9165</v>
      </c>
      <c r="AK2495" s="30">
        <f t="shared" si="372"/>
        <v>60.431067961165049</v>
      </c>
      <c r="AL2495" s="30">
        <f t="shared" si="373"/>
        <v>6.6493349455864568</v>
      </c>
      <c r="AM2495" s="30">
        <f t="shared" si="374"/>
        <v>23</v>
      </c>
      <c r="AO2495" s="30">
        <f t="shared" si="375"/>
        <v>622440</v>
      </c>
      <c r="AP2495" s="30">
        <f t="shared" si="376"/>
        <v>17435</v>
      </c>
      <c r="AQ2495" s="30">
        <f t="shared" si="377"/>
        <v>8030</v>
      </c>
    </row>
    <row r="2496" spans="29:43" x14ac:dyDescent="0.15">
      <c r="AC2496" s="30">
        <v>46</v>
      </c>
      <c r="AD2496" s="30">
        <v>46</v>
      </c>
      <c r="AE2496" s="30">
        <v>2</v>
      </c>
      <c r="AF2496" s="30">
        <v>5</v>
      </c>
      <c r="AG2496" s="30">
        <f t="shared" si="369"/>
        <v>55050</v>
      </c>
      <c r="AH2496" s="30">
        <f t="shared" si="370"/>
        <v>18350</v>
      </c>
      <c r="AI2496" s="30">
        <f t="shared" si="371"/>
        <v>9175</v>
      </c>
      <c r="AK2496" s="30">
        <f t="shared" si="372"/>
        <v>60.313953488372093</v>
      </c>
      <c r="AL2496" s="30">
        <f t="shared" si="373"/>
        <v>6.6646489104116222</v>
      </c>
      <c r="AM2496" s="30">
        <f t="shared" si="374"/>
        <v>23</v>
      </c>
      <c r="AO2496" s="30">
        <f t="shared" si="375"/>
        <v>622440</v>
      </c>
      <c r="AP2496" s="30">
        <f t="shared" si="376"/>
        <v>17435</v>
      </c>
      <c r="AQ2496" s="30">
        <f t="shared" si="377"/>
        <v>8030</v>
      </c>
    </row>
    <row r="2497" spans="29:43" x14ac:dyDescent="0.15">
      <c r="AC2497" s="30">
        <v>46</v>
      </c>
      <c r="AD2497" s="30">
        <v>46</v>
      </c>
      <c r="AE2497" s="30">
        <v>2</v>
      </c>
      <c r="AF2497" s="30">
        <v>6</v>
      </c>
      <c r="AG2497" s="30">
        <f t="shared" si="369"/>
        <v>55110</v>
      </c>
      <c r="AH2497" s="30">
        <f t="shared" si="370"/>
        <v>18370</v>
      </c>
      <c r="AI2497" s="30">
        <f t="shared" si="371"/>
        <v>9185</v>
      </c>
      <c r="AK2497" s="30">
        <f t="shared" si="372"/>
        <v>60.197292069632496</v>
      </c>
      <c r="AL2497" s="30">
        <f t="shared" si="373"/>
        <v>6.68</v>
      </c>
      <c r="AM2497" s="30">
        <f t="shared" si="374"/>
        <v>23</v>
      </c>
      <c r="AO2497" s="30">
        <f t="shared" si="375"/>
        <v>622440</v>
      </c>
      <c r="AP2497" s="30">
        <f t="shared" si="376"/>
        <v>17435</v>
      </c>
      <c r="AQ2497" s="30">
        <f t="shared" si="377"/>
        <v>8030</v>
      </c>
    </row>
    <row r="2498" spans="29:43" x14ac:dyDescent="0.15">
      <c r="AC2498" s="30">
        <v>46</v>
      </c>
      <c r="AD2498" s="30">
        <v>46</v>
      </c>
      <c r="AE2498" s="30">
        <v>2</v>
      </c>
      <c r="AF2498" s="30">
        <v>7</v>
      </c>
      <c r="AG2498" s="30">
        <f t="shared" si="369"/>
        <v>55170</v>
      </c>
      <c r="AH2498" s="30">
        <f t="shared" si="370"/>
        <v>18390</v>
      </c>
      <c r="AI2498" s="30">
        <f t="shared" si="371"/>
        <v>9195</v>
      </c>
      <c r="AK2498" s="30">
        <f t="shared" si="372"/>
        <v>60.081081081081081</v>
      </c>
      <c r="AL2498" s="30">
        <f t="shared" si="373"/>
        <v>6.6953883495145634</v>
      </c>
      <c r="AM2498" s="30">
        <f t="shared" si="374"/>
        <v>23</v>
      </c>
      <c r="AO2498" s="30">
        <f t="shared" si="375"/>
        <v>622440</v>
      </c>
      <c r="AP2498" s="30">
        <f t="shared" si="376"/>
        <v>17435</v>
      </c>
      <c r="AQ2498" s="30">
        <f t="shared" si="377"/>
        <v>8030</v>
      </c>
    </row>
    <row r="2499" spans="29:43" x14ac:dyDescent="0.15">
      <c r="AC2499" s="30">
        <v>46</v>
      </c>
      <c r="AD2499" s="30">
        <v>46</v>
      </c>
      <c r="AE2499" s="30">
        <v>2</v>
      </c>
      <c r="AF2499" s="30">
        <v>8</v>
      </c>
      <c r="AG2499" s="30">
        <f t="shared" si="369"/>
        <v>55230</v>
      </c>
      <c r="AH2499" s="30">
        <f t="shared" si="370"/>
        <v>18410</v>
      </c>
      <c r="AI2499" s="30">
        <f t="shared" si="371"/>
        <v>9205</v>
      </c>
      <c r="AK2499" s="30">
        <f t="shared" si="372"/>
        <v>59.965317919075147</v>
      </c>
      <c r="AL2499" s="30">
        <f t="shared" si="373"/>
        <v>6.7108140947752126</v>
      </c>
      <c r="AM2499" s="30">
        <f t="shared" si="374"/>
        <v>23</v>
      </c>
      <c r="AO2499" s="30">
        <f t="shared" si="375"/>
        <v>622440</v>
      </c>
      <c r="AP2499" s="30">
        <f t="shared" si="376"/>
        <v>17435</v>
      </c>
      <c r="AQ2499" s="30">
        <f t="shared" si="377"/>
        <v>8030</v>
      </c>
    </row>
    <row r="2500" spans="29:43" x14ac:dyDescent="0.15">
      <c r="AC2500" s="30">
        <v>46</v>
      </c>
      <c r="AD2500" s="30">
        <v>46</v>
      </c>
      <c r="AE2500" s="30">
        <v>2</v>
      </c>
      <c r="AF2500" s="30">
        <v>9</v>
      </c>
      <c r="AG2500" s="30">
        <f t="shared" si="369"/>
        <v>55290</v>
      </c>
      <c r="AH2500" s="30">
        <f t="shared" si="370"/>
        <v>18430</v>
      </c>
      <c r="AI2500" s="30">
        <f t="shared" si="371"/>
        <v>9215</v>
      </c>
      <c r="AK2500" s="30">
        <f t="shared" si="372"/>
        <v>59.85</v>
      </c>
      <c r="AL2500" s="30">
        <f t="shared" si="373"/>
        <v>6.726277372262774</v>
      </c>
      <c r="AM2500" s="30">
        <f t="shared" si="374"/>
        <v>23</v>
      </c>
      <c r="AO2500" s="30">
        <f t="shared" si="375"/>
        <v>622440</v>
      </c>
      <c r="AP2500" s="30">
        <f t="shared" si="376"/>
        <v>17435</v>
      </c>
      <c r="AQ2500" s="30">
        <f t="shared" si="377"/>
        <v>8030</v>
      </c>
    </row>
    <row r="2501" spans="29:43" x14ac:dyDescent="0.15">
      <c r="AC2501" s="30">
        <v>46</v>
      </c>
      <c r="AD2501" s="30">
        <v>46</v>
      </c>
      <c r="AE2501" s="30">
        <v>2</v>
      </c>
      <c r="AF2501" s="30">
        <v>10</v>
      </c>
      <c r="AG2501" s="30">
        <f t="shared" si="369"/>
        <v>55350</v>
      </c>
      <c r="AH2501" s="30">
        <f t="shared" si="370"/>
        <v>18450</v>
      </c>
      <c r="AI2501" s="30">
        <f t="shared" si="371"/>
        <v>9225</v>
      </c>
      <c r="AK2501" s="30">
        <f t="shared" si="372"/>
        <v>59.735124760076772</v>
      </c>
      <c r="AL2501" s="30">
        <f t="shared" si="373"/>
        <v>6.7417783191230205</v>
      </c>
      <c r="AM2501" s="30">
        <f t="shared" si="374"/>
        <v>23</v>
      </c>
      <c r="AO2501" s="30">
        <f t="shared" si="375"/>
        <v>622440</v>
      </c>
      <c r="AP2501" s="30">
        <f t="shared" si="376"/>
        <v>17435</v>
      </c>
      <c r="AQ2501" s="30">
        <f t="shared" si="377"/>
        <v>8030</v>
      </c>
    </row>
    <row r="2502" spans="29:43" x14ac:dyDescent="0.15">
      <c r="AC2502" s="30">
        <v>46</v>
      </c>
      <c r="AD2502" s="30">
        <v>46</v>
      </c>
      <c r="AE2502" s="30">
        <v>3</v>
      </c>
      <c r="AF2502" s="30">
        <v>0</v>
      </c>
      <c r="AG2502" s="30">
        <f t="shared" ref="AG2502:AG2565" si="378">1020+180*AC2502+7050+AE2502*(AD2502*420-120)+AE2502*AF2502*30</f>
        <v>73950</v>
      </c>
      <c r="AH2502" s="30">
        <f t="shared" ref="AH2502:AH2565" si="379">340+60*AC2502+2350+AE2502*(AD2502*140-40)+AE2502*AF2502*10</f>
        <v>24650</v>
      </c>
      <c r="AI2502" s="30">
        <f t="shared" ref="AI2502:AI2565" si="380">170+30*AC2502+1175+AE2502*(AD2502*70-20)+AE2502*AF2502*5</f>
        <v>12325</v>
      </c>
      <c r="AK2502" s="30">
        <f t="shared" ref="AK2502:AK2565" si="381">VLOOKUP(IF(MOD(AC2502,2)=0,AC2502/2,(AC2502+1)/2),B:F,5,FALSE)/(AH2502-VLOOKUP(IF(MOD(AC2502,2)=0,AC2502/2,(AC2502+1)/2),B:F,4,FALSE))</f>
        <v>37.451263537906136</v>
      </c>
      <c r="AL2502" s="30">
        <f t="shared" ref="AL2502:AL2565" si="382">AG2502/(VLOOKUP(IF(MOD(AC2502,2)=0,AC2502/2,(AC2502+1)/2),B:F,3,FALSE)-AI2502)</f>
        <v>14.471624266144815</v>
      </c>
      <c r="AM2502" s="30">
        <f t="shared" ref="AM2502:AM2565" si="383">IF(MOD(AC2502,2)=0,AC2502/2,(AC2502+1)/2)</f>
        <v>23</v>
      </c>
      <c r="AO2502" s="30">
        <f t="shared" ref="AO2502:AO2565" si="384">VLOOKUP(IF(MOD(AC2502,2)=0,AC2502/2,(AC2502+1)/2),B:F,5,FALSE)</f>
        <v>622440</v>
      </c>
      <c r="AP2502" s="30">
        <f t="shared" ref="AP2502:AP2565" si="385">VLOOKUP(IF(MOD(AC2502,2)=0,AC2502/2,(AC2502+1)/2),B:E,3,FALSE)</f>
        <v>17435</v>
      </c>
      <c r="AQ2502" s="30">
        <f t="shared" ref="AQ2502:AQ2565" si="386">VLOOKUP(IF(MOD(AC2502,2)=0,AC2502/2,(AC2502+1)/2),B:F,4,FALSE)</f>
        <v>8030</v>
      </c>
    </row>
    <row r="2503" spans="29:43" x14ac:dyDescent="0.15">
      <c r="AC2503" s="30">
        <v>46</v>
      </c>
      <c r="AD2503" s="30">
        <v>46</v>
      </c>
      <c r="AE2503" s="30">
        <v>3</v>
      </c>
      <c r="AF2503" s="30">
        <v>1</v>
      </c>
      <c r="AG2503" s="30">
        <f t="shared" si="378"/>
        <v>74040</v>
      </c>
      <c r="AH2503" s="30">
        <f t="shared" si="379"/>
        <v>24680</v>
      </c>
      <c r="AI2503" s="30">
        <f t="shared" si="380"/>
        <v>12340</v>
      </c>
      <c r="AK2503" s="30">
        <f t="shared" si="381"/>
        <v>37.383783783783784</v>
      </c>
      <c r="AL2503" s="30">
        <f t="shared" si="382"/>
        <v>14.53189401373896</v>
      </c>
      <c r="AM2503" s="30">
        <f t="shared" si="383"/>
        <v>23</v>
      </c>
      <c r="AO2503" s="30">
        <f t="shared" si="384"/>
        <v>622440</v>
      </c>
      <c r="AP2503" s="30">
        <f t="shared" si="385"/>
        <v>17435</v>
      </c>
      <c r="AQ2503" s="30">
        <f t="shared" si="386"/>
        <v>8030</v>
      </c>
    </row>
    <row r="2504" spans="29:43" x14ac:dyDescent="0.15">
      <c r="AC2504" s="30">
        <v>46</v>
      </c>
      <c r="AD2504" s="30">
        <v>46</v>
      </c>
      <c r="AE2504" s="30">
        <v>3</v>
      </c>
      <c r="AF2504" s="30">
        <v>2</v>
      </c>
      <c r="AG2504" s="30">
        <f t="shared" si="378"/>
        <v>74130</v>
      </c>
      <c r="AH2504" s="30">
        <f t="shared" si="379"/>
        <v>24710</v>
      </c>
      <c r="AI2504" s="30">
        <f t="shared" si="380"/>
        <v>12355</v>
      </c>
      <c r="AK2504" s="30">
        <f t="shared" si="381"/>
        <v>37.31654676258993</v>
      </c>
      <c r="AL2504" s="30">
        <f t="shared" si="382"/>
        <v>14.59251968503937</v>
      </c>
      <c r="AM2504" s="30">
        <f t="shared" si="383"/>
        <v>23</v>
      </c>
      <c r="AO2504" s="30">
        <f t="shared" si="384"/>
        <v>622440</v>
      </c>
      <c r="AP2504" s="30">
        <f t="shared" si="385"/>
        <v>17435</v>
      </c>
      <c r="AQ2504" s="30">
        <f t="shared" si="386"/>
        <v>8030</v>
      </c>
    </row>
    <row r="2505" spans="29:43" x14ac:dyDescent="0.15">
      <c r="AC2505" s="30">
        <v>46</v>
      </c>
      <c r="AD2505" s="30">
        <v>46</v>
      </c>
      <c r="AE2505" s="30">
        <v>3</v>
      </c>
      <c r="AF2505" s="30">
        <v>3</v>
      </c>
      <c r="AG2505" s="30">
        <f t="shared" si="378"/>
        <v>74220</v>
      </c>
      <c r="AH2505" s="30">
        <f t="shared" si="379"/>
        <v>24740</v>
      </c>
      <c r="AI2505" s="30">
        <f t="shared" si="380"/>
        <v>12370</v>
      </c>
      <c r="AK2505" s="30">
        <f t="shared" si="381"/>
        <v>37.249551166965887</v>
      </c>
      <c r="AL2505" s="30">
        <f t="shared" si="382"/>
        <v>14.653504442250741</v>
      </c>
      <c r="AM2505" s="30">
        <f t="shared" si="383"/>
        <v>23</v>
      </c>
      <c r="AO2505" s="30">
        <f t="shared" si="384"/>
        <v>622440</v>
      </c>
      <c r="AP2505" s="30">
        <f t="shared" si="385"/>
        <v>17435</v>
      </c>
      <c r="AQ2505" s="30">
        <f t="shared" si="386"/>
        <v>8030</v>
      </c>
    </row>
    <row r="2506" spans="29:43" x14ac:dyDescent="0.15">
      <c r="AC2506" s="30">
        <v>46</v>
      </c>
      <c r="AD2506" s="30">
        <v>46</v>
      </c>
      <c r="AE2506" s="30">
        <v>3</v>
      </c>
      <c r="AF2506" s="30">
        <v>4</v>
      </c>
      <c r="AG2506" s="30">
        <f t="shared" si="378"/>
        <v>74310</v>
      </c>
      <c r="AH2506" s="30">
        <f t="shared" si="379"/>
        <v>24770</v>
      </c>
      <c r="AI2506" s="30">
        <f t="shared" si="380"/>
        <v>12385</v>
      </c>
      <c r="AK2506" s="30">
        <f t="shared" si="381"/>
        <v>37.182795698924728</v>
      </c>
      <c r="AL2506" s="30">
        <f t="shared" si="382"/>
        <v>14.714851485148515</v>
      </c>
      <c r="AM2506" s="30">
        <f t="shared" si="383"/>
        <v>23</v>
      </c>
      <c r="AO2506" s="30">
        <f t="shared" si="384"/>
        <v>622440</v>
      </c>
      <c r="AP2506" s="30">
        <f t="shared" si="385"/>
        <v>17435</v>
      </c>
      <c r="AQ2506" s="30">
        <f t="shared" si="386"/>
        <v>8030</v>
      </c>
    </row>
    <row r="2507" spans="29:43" x14ac:dyDescent="0.15">
      <c r="AC2507" s="30">
        <v>46</v>
      </c>
      <c r="AD2507" s="30">
        <v>46</v>
      </c>
      <c r="AE2507" s="30">
        <v>3</v>
      </c>
      <c r="AF2507" s="30">
        <v>5</v>
      </c>
      <c r="AG2507" s="30">
        <f t="shared" si="378"/>
        <v>74400</v>
      </c>
      <c r="AH2507" s="30">
        <f t="shared" si="379"/>
        <v>24800</v>
      </c>
      <c r="AI2507" s="30">
        <f t="shared" si="380"/>
        <v>12400</v>
      </c>
      <c r="AK2507" s="30">
        <f t="shared" si="381"/>
        <v>37.116279069767444</v>
      </c>
      <c r="AL2507" s="30">
        <f t="shared" si="382"/>
        <v>14.77656405163853</v>
      </c>
      <c r="AM2507" s="30">
        <f t="shared" si="383"/>
        <v>23</v>
      </c>
      <c r="AO2507" s="30">
        <f t="shared" si="384"/>
        <v>622440</v>
      </c>
      <c r="AP2507" s="30">
        <f t="shared" si="385"/>
        <v>17435</v>
      </c>
      <c r="AQ2507" s="30">
        <f t="shared" si="386"/>
        <v>8030</v>
      </c>
    </row>
    <row r="2508" spans="29:43" x14ac:dyDescent="0.15">
      <c r="AC2508" s="30">
        <v>46</v>
      </c>
      <c r="AD2508" s="30">
        <v>46</v>
      </c>
      <c r="AE2508" s="30">
        <v>3</v>
      </c>
      <c r="AF2508" s="30">
        <v>6</v>
      </c>
      <c r="AG2508" s="30">
        <f t="shared" si="378"/>
        <v>74490</v>
      </c>
      <c r="AH2508" s="30">
        <f t="shared" si="379"/>
        <v>24830</v>
      </c>
      <c r="AI2508" s="30">
        <f t="shared" si="380"/>
        <v>12415</v>
      </c>
      <c r="AK2508" s="30">
        <f t="shared" si="381"/>
        <v>37.049999999999997</v>
      </c>
      <c r="AL2508" s="30">
        <f t="shared" si="382"/>
        <v>14.838645418326694</v>
      </c>
      <c r="AM2508" s="30">
        <f t="shared" si="383"/>
        <v>23</v>
      </c>
      <c r="AO2508" s="30">
        <f t="shared" si="384"/>
        <v>622440</v>
      </c>
      <c r="AP2508" s="30">
        <f t="shared" si="385"/>
        <v>17435</v>
      </c>
      <c r="AQ2508" s="30">
        <f t="shared" si="386"/>
        <v>8030</v>
      </c>
    </row>
    <row r="2509" spans="29:43" x14ac:dyDescent="0.15">
      <c r="AC2509" s="30">
        <v>46</v>
      </c>
      <c r="AD2509" s="30">
        <v>46</v>
      </c>
      <c r="AE2509" s="30">
        <v>3</v>
      </c>
      <c r="AF2509" s="30">
        <v>7</v>
      </c>
      <c r="AG2509" s="30">
        <f t="shared" si="378"/>
        <v>74580</v>
      </c>
      <c r="AH2509" s="30">
        <f t="shared" si="379"/>
        <v>24860</v>
      </c>
      <c r="AI2509" s="30">
        <f t="shared" si="380"/>
        <v>12430</v>
      </c>
      <c r="AK2509" s="30">
        <f t="shared" si="381"/>
        <v>36.983957219251337</v>
      </c>
      <c r="AL2509" s="30">
        <f t="shared" si="382"/>
        <v>14.901098901098901</v>
      </c>
      <c r="AM2509" s="30">
        <f t="shared" si="383"/>
        <v>23</v>
      </c>
      <c r="AO2509" s="30">
        <f t="shared" si="384"/>
        <v>622440</v>
      </c>
      <c r="AP2509" s="30">
        <f t="shared" si="385"/>
        <v>17435</v>
      </c>
      <c r="AQ2509" s="30">
        <f t="shared" si="386"/>
        <v>8030</v>
      </c>
    </row>
    <row r="2510" spans="29:43" x14ac:dyDescent="0.15">
      <c r="AC2510" s="30">
        <v>46</v>
      </c>
      <c r="AD2510" s="30">
        <v>46</v>
      </c>
      <c r="AE2510" s="30">
        <v>3</v>
      </c>
      <c r="AF2510" s="30">
        <v>8</v>
      </c>
      <c r="AG2510" s="30">
        <f t="shared" si="378"/>
        <v>74670</v>
      </c>
      <c r="AH2510" s="30">
        <f t="shared" si="379"/>
        <v>24890</v>
      </c>
      <c r="AI2510" s="30">
        <f t="shared" si="380"/>
        <v>12445</v>
      </c>
      <c r="AK2510" s="30">
        <f t="shared" si="381"/>
        <v>36.918149466192169</v>
      </c>
      <c r="AL2510" s="30">
        <f t="shared" si="382"/>
        <v>14.963927855711423</v>
      </c>
      <c r="AM2510" s="30">
        <f t="shared" si="383"/>
        <v>23</v>
      </c>
      <c r="AO2510" s="30">
        <f t="shared" si="384"/>
        <v>622440</v>
      </c>
      <c r="AP2510" s="30">
        <f t="shared" si="385"/>
        <v>17435</v>
      </c>
      <c r="AQ2510" s="30">
        <f t="shared" si="386"/>
        <v>8030</v>
      </c>
    </row>
    <row r="2511" spans="29:43" x14ac:dyDescent="0.15">
      <c r="AC2511" s="30">
        <v>46</v>
      </c>
      <c r="AD2511" s="30">
        <v>46</v>
      </c>
      <c r="AE2511" s="30">
        <v>3</v>
      </c>
      <c r="AF2511" s="30">
        <v>9</v>
      </c>
      <c r="AG2511" s="30">
        <f t="shared" si="378"/>
        <v>74760</v>
      </c>
      <c r="AH2511" s="30">
        <f t="shared" si="379"/>
        <v>24920</v>
      </c>
      <c r="AI2511" s="30">
        <f t="shared" si="380"/>
        <v>12460</v>
      </c>
      <c r="AK2511" s="30">
        <f t="shared" si="381"/>
        <v>36.852575488454704</v>
      </c>
      <c r="AL2511" s="30">
        <f t="shared" si="382"/>
        <v>15.027135678391959</v>
      </c>
      <c r="AM2511" s="30">
        <f t="shared" si="383"/>
        <v>23</v>
      </c>
      <c r="AO2511" s="30">
        <f t="shared" si="384"/>
        <v>622440</v>
      </c>
      <c r="AP2511" s="30">
        <f t="shared" si="385"/>
        <v>17435</v>
      </c>
      <c r="AQ2511" s="30">
        <f t="shared" si="386"/>
        <v>8030</v>
      </c>
    </row>
    <row r="2512" spans="29:43" x14ac:dyDescent="0.15">
      <c r="AC2512" s="30">
        <v>46</v>
      </c>
      <c r="AD2512" s="30">
        <v>46</v>
      </c>
      <c r="AE2512" s="30">
        <v>3</v>
      </c>
      <c r="AF2512" s="30">
        <v>10</v>
      </c>
      <c r="AG2512" s="30">
        <f t="shared" si="378"/>
        <v>74850</v>
      </c>
      <c r="AH2512" s="30">
        <f t="shared" si="379"/>
        <v>24950</v>
      </c>
      <c r="AI2512" s="30">
        <f t="shared" si="380"/>
        <v>12475</v>
      </c>
      <c r="AK2512" s="30">
        <f t="shared" si="381"/>
        <v>36.787234042553195</v>
      </c>
      <c r="AL2512" s="30">
        <f t="shared" si="382"/>
        <v>15.090725806451612</v>
      </c>
      <c r="AM2512" s="30">
        <f t="shared" si="383"/>
        <v>23</v>
      </c>
      <c r="AO2512" s="30">
        <f t="shared" si="384"/>
        <v>622440</v>
      </c>
      <c r="AP2512" s="30">
        <f t="shared" si="385"/>
        <v>17435</v>
      </c>
      <c r="AQ2512" s="30">
        <f t="shared" si="386"/>
        <v>8030</v>
      </c>
    </row>
    <row r="2513" spans="29:43" x14ac:dyDescent="0.15">
      <c r="AC2513" s="30">
        <v>46</v>
      </c>
      <c r="AD2513" s="30">
        <v>46</v>
      </c>
      <c r="AE2513" s="30">
        <v>4</v>
      </c>
      <c r="AF2513" s="30">
        <v>0</v>
      </c>
      <c r="AG2513" s="30">
        <f t="shared" si="378"/>
        <v>93150</v>
      </c>
      <c r="AH2513" s="30">
        <f t="shared" si="379"/>
        <v>31050</v>
      </c>
      <c r="AI2513" s="30">
        <f t="shared" si="380"/>
        <v>15525</v>
      </c>
      <c r="AK2513" s="30">
        <f t="shared" si="381"/>
        <v>27.039096437880104</v>
      </c>
      <c r="AL2513" s="30">
        <f t="shared" si="382"/>
        <v>48.769633507853406</v>
      </c>
      <c r="AM2513" s="30">
        <f t="shared" si="383"/>
        <v>23</v>
      </c>
      <c r="AO2513" s="30">
        <f t="shared" si="384"/>
        <v>622440</v>
      </c>
      <c r="AP2513" s="30">
        <f t="shared" si="385"/>
        <v>17435</v>
      </c>
      <c r="AQ2513" s="30">
        <f t="shared" si="386"/>
        <v>8030</v>
      </c>
    </row>
    <row r="2514" spans="29:43" x14ac:dyDescent="0.15">
      <c r="AC2514" s="30">
        <v>46</v>
      </c>
      <c r="AD2514" s="30">
        <v>46</v>
      </c>
      <c r="AE2514" s="30">
        <v>4</v>
      </c>
      <c r="AF2514" s="30">
        <v>1</v>
      </c>
      <c r="AG2514" s="30">
        <f t="shared" si="378"/>
        <v>93270</v>
      </c>
      <c r="AH2514" s="30">
        <f t="shared" si="379"/>
        <v>31090</v>
      </c>
      <c r="AI2514" s="30">
        <f t="shared" si="380"/>
        <v>15545</v>
      </c>
      <c r="AK2514" s="30">
        <f t="shared" si="381"/>
        <v>26.992194275802255</v>
      </c>
      <c r="AL2514" s="30">
        <f t="shared" si="382"/>
        <v>49.349206349206348</v>
      </c>
      <c r="AM2514" s="30">
        <f t="shared" si="383"/>
        <v>23</v>
      </c>
      <c r="AO2514" s="30">
        <f t="shared" si="384"/>
        <v>622440</v>
      </c>
      <c r="AP2514" s="30">
        <f t="shared" si="385"/>
        <v>17435</v>
      </c>
      <c r="AQ2514" s="30">
        <f t="shared" si="386"/>
        <v>8030</v>
      </c>
    </row>
    <row r="2515" spans="29:43" x14ac:dyDescent="0.15">
      <c r="AC2515" s="30">
        <v>46</v>
      </c>
      <c r="AD2515" s="30">
        <v>46</v>
      </c>
      <c r="AE2515" s="30">
        <v>4</v>
      </c>
      <c r="AF2515" s="30">
        <v>2</v>
      </c>
      <c r="AG2515" s="30">
        <f t="shared" si="378"/>
        <v>93390</v>
      </c>
      <c r="AH2515" s="30">
        <f t="shared" si="379"/>
        <v>31130</v>
      </c>
      <c r="AI2515" s="30">
        <f t="shared" si="380"/>
        <v>15565</v>
      </c>
      <c r="AK2515" s="30">
        <f t="shared" si="381"/>
        <v>26.945454545454545</v>
      </c>
      <c r="AL2515" s="30">
        <f t="shared" si="382"/>
        <v>49.941176470588232</v>
      </c>
      <c r="AM2515" s="30">
        <f t="shared" si="383"/>
        <v>23</v>
      </c>
      <c r="AO2515" s="30">
        <f t="shared" si="384"/>
        <v>622440</v>
      </c>
      <c r="AP2515" s="30">
        <f t="shared" si="385"/>
        <v>17435</v>
      </c>
      <c r="AQ2515" s="30">
        <f t="shared" si="386"/>
        <v>8030</v>
      </c>
    </row>
    <row r="2516" spans="29:43" x14ac:dyDescent="0.15">
      <c r="AC2516" s="30">
        <v>46</v>
      </c>
      <c r="AD2516" s="30">
        <v>46</v>
      </c>
      <c r="AE2516" s="30">
        <v>4</v>
      </c>
      <c r="AF2516" s="30">
        <v>3</v>
      </c>
      <c r="AG2516" s="30">
        <f t="shared" si="378"/>
        <v>93510</v>
      </c>
      <c r="AH2516" s="30">
        <f t="shared" si="379"/>
        <v>31170</v>
      </c>
      <c r="AI2516" s="30">
        <f t="shared" si="380"/>
        <v>15585</v>
      </c>
      <c r="AK2516" s="30">
        <f t="shared" si="381"/>
        <v>26.898876404494381</v>
      </c>
      <c r="AL2516" s="30">
        <f t="shared" si="382"/>
        <v>50.545945945945945</v>
      </c>
      <c r="AM2516" s="30">
        <f t="shared" si="383"/>
        <v>23</v>
      </c>
      <c r="AO2516" s="30">
        <f t="shared" si="384"/>
        <v>622440</v>
      </c>
      <c r="AP2516" s="30">
        <f t="shared" si="385"/>
        <v>17435</v>
      </c>
      <c r="AQ2516" s="30">
        <f t="shared" si="386"/>
        <v>8030</v>
      </c>
    </row>
    <row r="2517" spans="29:43" x14ac:dyDescent="0.15">
      <c r="AC2517" s="30">
        <v>46</v>
      </c>
      <c r="AD2517" s="30">
        <v>46</v>
      </c>
      <c r="AE2517" s="30">
        <v>4</v>
      </c>
      <c r="AF2517" s="30">
        <v>4</v>
      </c>
      <c r="AG2517" s="30">
        <f t="shared" si="378"/>
        <v>93630</v>
      </c>
      <c r="AH2517" s="30">
        <f t="shared" si="379"/>
        <v>31210</v>
      </c>
      <c r="AI2517" s="30">
        <f t="shared" si="380"/>
        <v>15605</v>
      </c>
      <c r="AK2517" s="30">
        <f t="shared" si="381"/>
        <v>26.852459016393443</v>
      </c>
      <c r="AL2517" s="30">
        <f t="shared" si="382"/>
        <v>51.16393442622951</v>
      </c>
      <c r="AM2517" s="30">
        <f t="shared" si="383"/>
        <v>23</v>
      </c>
      <c r="AO2517" s="30">
        <f t="shared" si="384"/>
        <v>622440</v>
      </c>
      <c r="AP2517" s="30">
        <f t="shared" si="385"/>
        <v>17435</v>
      </c>
      <c r="AQ2517" s="30">
        <f t="shared" si="386"/>
        <v>8030</v>
      </c>
    </row>
    <row r="2518" spans="29:43" x14ac:dyDescent="0.15">
      <c r="AC2518" s="30">
        <v>46</v>
      </c>
      <c r="AD2518" s="30">
        <v>46</v>
      </c>
      <c r="AE2518" s="30">
        <v>4</v>
      </c>
      <c r="AF2518" s="30">
        <v>5</v>
      </c>
      <c r="AG2518" s="30">
        <f t="shared" si="378"/>
        <v>93750</v>
      </c>
      <c r="AH2518" s="30">
        <f t="shared" si="379"/>
        <v>31250</v>
      </c>
      <c r="AI2518" s="30">
        <f t="shared" si="380"/>
        <v>15625</v>
      </c>
      <c r="AK2518" s="30">
        <f t="shared" si="381"/>
        <v>26.806201550387598</v>
      </c>
      <c r="AL2518" s="30">
        <f t="shared" si="382"/>
        <v>51.795580110497241</v>
      </c>
      <c r="AM2518" s="30">
        <f t="shared" si="383"/>
        <v>23</v>
      </c>
      <c r="AO2518" s="30">
        <f t="shared" si="384"/>
        <v>622440</v>
      </c>
      <c r="AP2518" s="30">
        <f t="shared" si="385"/>
        <v>17435</v>
      </c>
      <c r="AQ2518" s="30">
        <f t="shared" si="386"/>
        <v>8030</v>
      </c>
    </row>
    <row r="2519" spans="29:43" x14ac:dyDescent="0.15">
      <c r="AC2519" s="30">
        <v>46</v>
      </c>
      <c r="AD2519" s="30">
        <v>46</v>
      </c>
      <c r="AE2519" s="30">
        <v>4</v>
      </c>
      <c r="AF2519" s="30">
        <v>6</v>
      </c>
      <c r="AG2519" s="30">
        <f t="shared" si="378"/>
        <v>93870</v>
      </c>
      <c r="AH2519" s="30">
        <f t="shared" si="379"/>
        <v>31290</v>
      </c>
      <c r="AI2519" s="30">
        <f t="shared" si="380"/>
        <v>15645</v>
      </c>
      <c r="AK2519" s="30">
        <f t="shared" si="381"/>
        <v>26.760103181427343</v>
      </c>
      <c r="AL2519" s="30">
        <f t="shared" si="382"/>
        <v>52.441340782122907</v>
      </c>
      <c r="AM2519" s="30">
        <f t="shared" si="383"/>
        <v>23</v>
      </c>
      <c r="AO2519" s="30">
        <f t="shared" si="384"/>
        <v>622440</v>
      </c>
      <c r="AP2519" s="30">
        <f t="shared" si="385"/>
        <v>17435</v>
      </c>
      <c r="AQ2519" s="30">
        <f t="shared" si="386"/>
        <v>8030</v>
      </c>
    </row>
    <row r="2520" spans="29:43" x14ac:dyDescent="0.15">
      <c r="AC2520" s="30">
        <v>46</v>
      </c>
      <c r="AD2520" s="30">
        <v>46</v>
      </c>
      <c r="AE2520" s="30">
        <v>4</v>
      </c>
      <c r="AF2520" s="30">
        <v>7</v>
      </c>
      <c r="AG2520" s="30">
        <f t="shared" si="378"/>
        <v>93990</v>
      </c>
      <c r="AH2520" s="30">
        <f t="shared" si="379"/>
        <v>31330</v>
      </c>
      <c r="AI2520" s="30">
        <f t="shared" si="380"/>
        <v>15665</v>
      </c>
      <c r="AK2520" s="30">
        <f t="shared" si="381"/>
        <v>26.714163090128757</v>
      </c>
      <c r="AL2520" s="30">
        <f t="shared" si="382"/>
        <v>53.101694915254235</v>
      </c>
      <c r="AM2520" s="30">
        <f t="shared" si="383"/>
        <v>23</v>
      </c>
      <c r="AO2520" s="30">
        <f t="shared" si="384"/>
        <v>622440</v>
      </c>
      <c r="AP2520" s="30">
        <f t="shared" si="385"/>
        <v>17435</v>
      </c>
      <c r="AQ2520" s="30">
        <f t="shared" si="386"/>
        <v>8030</v>
      </c>
    </row>
    <row r="2521" spans="29:43" x14ac:dyDescent="0.15">
      <c r="AC2521" s="30">
        <v>46</v>
      </c>
      <c r="AD2521" s="30">
        <v>46</v>
      </c>
      <c r="AE2521" s="30">
        <v>4</v>
      </c>
      <c r="AF2521" s="30">
        <v>8</v>
      </c>
      <c r="AG2521" s="30">
        <f t="shared" si="378"/>
        <v>94110</v>
      </c>
      <c r="AH2521" s="30">
        <f t="shared" si="379"/>
        <v>31370</v>
      </c>
      <c r="AI2521" s="30">
        <f t="shared" si="380"/>
        <v>15685</v>
      </c>
      <c r="AK2521" s="30">
        <f t="shared" si="381"/>
        <v>26.668380462724937</v>
      </c>
      <c r="AL2521" s="30">
        <f t="shared" si="382"/>
        <v>53.777142857142856</v>
      </c>
      <c r="AM2521" s="30">
        <f t="shared" si="383"/>
        <v>23</v>
      </c>
      <c r="AO2521" s="30">
        <f t="shared" si="384"/>
        <v>622440</v>
      </c>
      <c r="AP2521" s="30">
        <f t="shared" si="385"/>
        <v>17435</v>
      </c>
      <c r="AQ2521" s="30">
        <f t="shared" si="386"/>
        <v>8030</v>
      </c>
    </row>
    <row r="2522" spans="29:43" x14ac:dyDescent="0.15">
      <c r="AC2522" s="30">
        <v>46</v>
      </c>
      <c r="AD2522" s="30">
        <v>46</v>
      </c>
      <c r="AE2522" s="30">
        <v>4</v>
      </c>
      <c r="AF2522" s="30">
        <v>9</v>
      </c>
      <c r="AG2522" s="30">
        <f t="shared" si="378"/>
        <v>94230</v>
      </c>
      <c r="AH2522" s="30">
        <f t="shared" si="379"/>
        <v>31410</v>
      </c>
      <c r="AI2522" s="30">
        <f t="shared" si="380"/>
        <v>15705</v>
      </c>
      <c r="AK2522" s="30">
        <f t="shared" si="381"/>
        <v>26.622754491017965</v>
      </c>
      <c r="AL2522" s="30">
        <f t="shared" si="382"/>
        <v>54.468208092485547</v>
      </c>
      <c r="AM2522" s="30">
        <f t="shared" si="383"/>
        <v>23</v>
      </c>
      <c r="AO2522" s="30">
        <f t="shared" si="384"/>
        <v>622440</v>
      </c>
      <c r="AP2522" s="30">
        <f t="shared" si="385"/>
        <v>17435</v>
      </c>
      <c r="AQ2522" s="30">
        <f t="shared" si="386"/>
        <v>8030</v>
      </c>
    </row>
    <row r="2523" spans="29:43" x14ac:dyDescent="0.15">
      <c r="AC2523" s="30">
        <v>46</v>
      </c>
      <c r="AD2523" s="30">
        <v>46</v>
      </c>
      <c r="AE2523" s="30">
        <v>4</v>
      </c>
      <c r="AF2523" s="30">
        <v>10</v>
      </c>
      <c r="AG2523" s="30">
        <f t="shared" si="378"/>
        <v>94350</v>
      </c>
      <c r="AH2523" s="30">
        <f t="shared" si="379"/>
        <v>31450</v>
      </c>
      <c r="AI2523" s="30">
        <f t="shared" si="380"/>
        <v>15725</v>
      </c>
      <c r="AK2523" s="30">
        <f t="shared" si="381"/>
        <v>26.577284372331341</v>
      </c>
      <c r="AL2523" s="30">
        <f t="shared" si="382"/>
        <v>55.175438596491226</v>
      </c>
      <c r="AM2523" s="30">
        <f t="shared" si="383"/>
        <v>23</v>
      </c>
      <c r="AO2523" s="30">
        <f t="shared" si="384"/>
        <v>622440</v>
      </c>
      <c r="AP2523" s="30">
        <f t="shared" si="385"/>
        <v>17435</v>
      </c>
      <c r="AQ2523" s="30">
        <f t="shared" si="386"/>
        <v>8030</v>
      </c>
    </row>
    <row r="2524" spans="29:43" x14ac:dyDescent="0.15">
      <c r="AC2524" s="30">
        <v>46</v>
      </c>
      <c r="AD2524" s="30">
        <v>46</v>
      </c>
      <c r="AE2524" s="30">
        <v>5</v>
      </c>
      <c r="AF2524" s="30">
        <v>0</v>
      </c>
      <c r="AG2524" s="30">
        <f t="shared" si="378"/>
        <v>112350</v>
      </c>
      <c r="AH2524" s="30">
        <f t="shared" si="379"/>
        <v>37450</v>
      </c>
      <c r="AI2524" s="30">
        <f t="shared" si="380"/>
        <v>18725</v>
      </c>
      <c r="AK2524" s="30">
        <f t="shared" si="381"/>
        <v>21.157036029911623</v>
      </c>
      <c r="AL2524" s="30">
        <f t="shared" si="382"/>
        <v>-87.093023255813947</v>
      </c>
      <c r="AM2524" s="30">
        <f t="shared" si="383"/>
        <v>23</v>
      </c>
      <c r="AO2524" s="30">
        <f t="shared" si="384"/>
        <v>622440</v>
      </c>
      <c r="AP2524" s="30">
        <f t="shared" si="385"/>
        <v>17435</v>
      </c>
      <c r="AQ2524" s="30">
        <f t="shared" si="386"/>
        <v>8030</v>
      </c>
    </row>
    <row r="2525" spans="29:43" x14ac:dyDescent="0.15">
      <c r="AC2525" s="30">
        <v>46</v>
      </c>
      <c r="AD2525" s="30">
        <v>46</v>
      </c>
      <c r="AE2525" s="30">
        <v>5</v>
      </c>
      <c r="AF2525" s="30">
        <v>1</v>
      </c>
      <c r="AG2525" s="30">
        <f t="shared" si="378"/>
        <v>112500</v>
      </c>
      <c r="AH2525" s="30">
        <f t="shared" si="379"/>
        <v>37500</v>
      </c>
      <c r="AI2525" s="30">
        <f t="shared" si="380"/>
        <v>18750</v>
      </c>
      <c r="AK2525" s="30">
        <f t="shared" si="381"/>
        <v>21.121140142517813</v>
      </c>
      <c r="AL2525" s="30">
        <f t="shared" si="382"/>
        <v>-85.551330798479086</v>
      </c>
      <c r="AM2525" s="30">
        <f t="shared" si="383"/>
        <v>23</v>
      </c>
      <c r="AO2525" s="30">
        <f t="shared" si="384"/>
        <v>622440</v>
      </c>
      <c r="AP2525" s="30">
        <f t="shared" si="385"/>
        <v>17435</v>
      </c>
      <c r="AQ2525" s="30">
        <f t="shared" si="386"/>
        <v>8030</v>
      </c>
    </row>
    <row r="2526" spans="29:43" x14ac:dyDescent="0.15">
      <c r="AC2526" s="30">
        <v>46</v>
      </c>
      <c r="AD2526" s="30">
        <v>46</v>
      </c>
      <c r="AE2526" s="30">
        <v>5</v>
      </c>
      <c r="AF2526" s="30">
        <v>2</v>
      </c>
      <c r="AG2526" s="30">
        <f t="shared" si="378"/>
        <v>112650</v>
      </c>
      <c r="AH2526" s="30">
        <f t="shared" si="379"/>
        <v>37550</v>
      </c>
      <c r="AI2526" s="30">
        <f t="shared" si="380"/>
        <v>18775</v>
      </c>
      <c r="AK2526" s="30">
        <f t="shared" si="381"/>
        <v>21.085365853658537</v>
      </c>
      <c r="AL2526" s="30">
        <f t="shared" si="382"/>
        <v>-84.067164179104481</v>
      </c>
      <c r="AM2526" s="30">
        <f t="shared" si="383"/>
        <v>23</v>
      </c>
      <c r="AO2526" s="30">
        <f t="shared" si="384"/>
        <v>622440</v>
      </c>
      <c r="AP2526" s="30">
        <f t="shared" si="385"/>
        <v>17435</v>
      </c>
      <c r="AQ2526" s="30">
        <f t="shared" si="386"/>
        <v>8030</v>
      </c>
    </row>
    <row r="2527" spans="29:43" x14ac:dyDescent="0.15">
      <c r="AC2527" s="30">
        <v>46</v>
      </c>
      <c r="AD2527" s="30">
        <v>46</v>
      </c>
      <c r="AE2527" s="30">
        <v>5</v>
      </c>
      <c r="AF2527" s="30">
        <v>3</v>
      </c>
      <c r="AG2527" s="30">
        <f t="shared" si="378"/>
        <v>112800</v>
      </c>
      <c r="AH2527" s="30">
        <f t="shared" si="379"/>
        <v>37600</v>
      </c>
      <c r="AI2527" s="30">
        <f t="shared" si="380"/>
        <v>18800</v>
      </c>
      <c r="AK2527" s="30">
        <f t="shared" si="381"/>
        <v>21.04971254649983</v>
      </c>
      <c r="AL2527" s="30">
        <f t="shared" si="382"/>
        <v>-82.637362637362642</v>
      </c>
      <c r="AM2527" s="30">
        <f t="shared" si="383"/>
        <v>23</v>
      </c>
      <c r="AO2527" s="30">
        <f t="shared" si="384"/>
        <v>622440</v>
      </c>
      <c r="AP2527" s="30">
        <f t="shared" si="385"/>
        <v>17435</v>
      </c>
      <c r="AQ2527" s="30">
        <f t="shared" si="386"/>
        <v>8030</v>
      </c>
    </row>
    <row r="2528" spans="29:43" x14ac:dyDescent="0.15">
      <c r="AC2528" s="30">
        <v>46</v>
      </c>
      <c r="AD2528" s="30">
        <v>46</v>
      </c>
      <c r="AE2528" s="30">
        <v>5</v>
      </c>
      <c r="AF2528" s="30">
        <v>4</v>
      </c>
      <c r="AG2528" s="30">
        <f t="shared" si="378"/>
        <v>112950</v>
      </c>
      <c r="AH2528" s="30">
        <f t="shared" si="379"/>
        <v>37650</v>
      </c>
      <c r="AI2528" s="30">
        <f t="shared" si="380"/>
        <v>18825</v>
      </c>
      <c r="AK2528" s="30">
        <f t="shared" si="381"/>
        <v>21.014179608372721</v>
      </c>
      <c r="AL2528" s="30">
        <f t="shared" si="382"/>
        <v>-81.258992805755398</v>
      </c>
      <c r="AM2528" s="30">
        <f t="shared" si="383"/>
        <v>23</v>
      </c>
      <c r="AO2528" s="30">
        <f t="shared" si="384"/>
        <v>622440</v>
      </c>
      <c r="AP2528" s="30">
        <f t="shared" si="385"/>
        <v>17435</v>
      </c>
      <c r="AQ2528" s="30">
        <f t="shared" si="386"/>
        <v>8030</v>
      </c>
    </row>
    <row r="2529" spans="29:43" x14ac:dyDescent="0.15">
      <c r="AC2529" s="30">
        <v>46</v>
      </c>
      <c r="AD2529" s="30">
        <v>46</v>
      </c>
      <c r="AE2529" s="30">
        <v>5</v>
      </c>
      <c r="AF2529" s="30">
        <v>5</v>
      </c>
      <c r="AG2529" s="30">
        <f t="shared" si="378"/>
        <v>113100</v>
      </c>
      <c r="AH2529" s="30">
        <f t="shared" si="379"/>
        <v>37700</v>
      </c>
      <c r="AI2529" s="30">
        <f t="shared" si="380"/>
        <v>18850</v>
      </c>
      <c r="AK2529" s="30">
        <f t="shared" si="381"/>
        <v>20.978766430738119</v>
      </c>
      <c r="AL2529" s="30">
        <f t="shared" si="382"/>
        <v>-79.929328621908127</v>
      </c>
      <c r="AM2529" s="30">
        <f t="shared" si="383"/>
        <v>23</v>
      </c>
      <c r="AO2529" s="30">
        <f t="shared" si="384"/>
        <v>622440</v>
      </c>
      <c r="AP2529" s="30">
        <f t="shared" si="385"/>
        <v>17435</v>
      </c>
      <c r="AQ2529" s="30">
        <f t="shared" si="386"/>
        <v>8030</v>
      </c>
    </row>
    <row r="2530" spans="29:43" x14ac:dyDescent="0.15">
      <c r="AC2530" s="30">
        <v>46</v>
      </c>
      <c r="AD2530" s="30">
        <v>46</v>
      </c>
      <c r="AE2530" s="30">
        <v>5</v>
      </c>
      <c r="AF2530" s="30">
        <v>6</v>
      </c>
      <c r="AG2530" s="30">
        <f t="shared" si="378"/>
        <v>113250</v>
      </c>
      <c r="AH2530" s="30">
        <f t="shared" si="379"/>
        <v>37750</v>
      </c>
      <c r="AI2530" s="30">
        <f t="shared" si="380"/>
        <v>18875</v>
      </c>
      <c r="AK2530" s="30">
        <f t="shared" si="381"/>
        <v>20.943472409152086</v>
      </c>
      <c r="AL2530" s="30">
        <f t="shared" si="382"/>
        <v>-78.645833333333329</v>
      </c>
      <c r="AM2530" s="30">
        <f t="shared" si="383"/>
        <v>23</v>
      </c>
      <c r="AO2530" s="30">
        <f t="shared" si="384"/>
        <v>622440</v>
      </c>
      <c r="AP2530" s="30">
        <f t="shared" si="385"/>
        <v>17435</v>
      </c>
      <c r="AQ2530" s="30">
        <f t="shared" si="386"/>
        <v>8030</v>
      </c>
    </row>
    <row r="2531" spans="29:43" x14ac:dyDescent="0.15">
      <c r="AC2531" s="30">
        <v>46</v>
      </c>
      <c r="AD2531" s="30">
        <v>46</v>
      </c>
      <c r="AE2531" s="30">
        <v>5</v>
      </c>
      <c r="AF2531" s="30">
        <v>7</v>
      </c>
      <c r="AG2531" s="30">
        <f t="shared" si="378"/>
        <v>113400</v>
      </c>
      <c r="AH2531" s="30">
        <f t="shared" si="379"/>
        <v>37800</v>
      </c>
      <c r="AI2531" s="30">
        <f t="shared" si="380"/>
        <v>18900</v>
      </c>
      <c r="AK2531" s="30">
        <f t="shared" si="381"/>
        <v>20.908296943231441</v>
      </c>
      <c r="AL2531" s="30">
        <f t="shared" si="382"/>
        <v>-77.406143344709903</v>
      </c>
      <c r="AM2531" s="30">
        <f t="shared" si="383"/>
        <v>23</v>
      </c>
      <c r="AO2531" s="30">
        <f t="shared" si="384"/>
        <v>622440</v>
      </c>
      <c r="AP2531" s="30">
        <f t="shared" si="385"/>
        <v>17435</v>
      </c>
      <c r="AQ2531" s="30">
        <f t="shared" si="386"/>
        <v>8030</v>
      </c>
    </row>
    <row r="2532" spans="29:43" x14ac:dyDescent="0.15">
      <c r="AC2532" s="30">
        <v>46</v>
      </c>
      <c r="AD2532" s="30">
        <v>46</v>
      </c>
      <c r="AE2532" s="30">
        <v>5</v>
      </c>
      <c r="AF2532" s="30">
        <v>8</v>
      </c>
      <c r="AG2532" s="30">
        <f t="shared" si="378"/>
        <v>113550</v>
      </c>
      <c r="AH2532" s="30">
        <f t="shared" si="379"/>
        <v>37850</v>
      </c>
      <c r="AI2532" s="30">
        <f t="shared" si="380"/>
        <v>18925</v>
      </c>
      <c r="AK2532" s="30">
        <f t="shared" si="381"/>
        <v>20.87323943661972</v>
      </c>
      <c r="AL2532" s="30">
        <f t="shared" si="382"/>
        <v>-76.208053691275168</v>
      </c>
      <c r="AM2532" s="30">
        <f t="shared" si="383"/>
        <v>23</v>
      </c>
      <c r="AO2532" s="30">
        <f t="shared" si="384"/>
        <v>622440</v>
      </c>
      <c r="AP2532" s="30">
        <f t="shared" si="385"/>
        <v>17435</v>
      </c>
      <c r="AQ2532" s="30">
        <f t="shared" si="386"/>
        <v>8030</v>
      </c>
    </row>
    <row r="2533" spans="29:43" x14ac:dyDescent="0.15">
      <c r="AC2533" s="30">
        <v>46</v>
      </c>
      <c r="AD2533" s="30">
        <v>46</v>
      </c>
      <c r="AE2533" s="30">
        <v>5</v>
      </c>
      <c r="AF2533" s="30">
        <v>9</v>
      </c>
      <c r="AG2533" s="30">
        <f t="shared" si="378"/>
        <v>113700</v>
      </c>
      <c r="AH2533" s="30">
        <f t="shared" si="379"/>
        <v>37900</v>
      </c>
      <c r="AI2533" s="30">
        <f t="shared" si="380"/>
        <v>18950</v>
      </c>
      <c r="AK2533" s="30">
        <f t="shared" si="381"/>
        <v>20.838299296953466</v>
      </c>
      <c r="AL2533" s="30">
        <f t="shared" si="382"/>
        <v>-75.049504950495049</v>
      </c>
      <c r="AM2533" s="30">
        <f t="shared" si="383"/>
        <v>23</v>
      </c>
      <c r="AO2533" s="30">
        <f t="shared" si="384"/>
        <v>622440</v>
      </c>
      <c r="AP2533" s="30">
        <f t="shared" si="385"/>
        <v>17435</v>
      </c>
      <c r="AQ2533" s="30">
        <f t="shared" si="386"/>
        <v>8030</v>
      </c>
    </row>
    <row r="2534" spans="29:43" x14ac:dyDescent="0.15">
      <c r="AC2534" s="30">
        <v>46</v>
      </c>
      <c r="AD2534" s="30">
        <v>46</v>
      </c>
      <c r="AE2534" s="30">
        <v>5</v>
      </c>
      <c r="AF2534" s="30">
        <v>10</v>
      </c>
      <c r="AG2534" s="30">
        <f t="shared" si="378"/>
        <v>113850</v>
      </c>
      <c r="AH2534" s="30">
        <f t="shared" si="379"/>
        <v>37950</v>
      </c>
      <c r="AI2534" s="30">
        <f t="shared" si="380"/>
        <v>18975</v>
      </c>
      <c r="AK2534" s="30">
        <f t="shared" si="381"/>
        <v>20.803475935828878</v>
      </c>
      <c r="AL2534" s="30">
        <f t="shared" si="382"/>
        <v>-73.928571428571431</v>
      </c>
      <c r="AM2534" s="30">
        <f t="shared" si="383"/>
        <v>23</v>
      </c>
      <c r="AO2534" s="30">
        <f t="shared" si="384"/>
        <v>622440</v>
      </c>
      <c r="AP2534" s="30">
        <f t="shared" si="385"/>
        <v>17435</v>
      </c>
      <c r="AQ2534" s="30">
        <f t="shared" si="386"/>
        <v>8030</v>
      </c>
    </row>
    <row r="2535" spans="29:43" x14ac:dyDescent="0.15">
      <c r="AC2535" s="30">
        <v>47</v>
      </c>
      <c r="AD2535" s="30">
        <v>47</v>
      </c>
      <c r="AE2535" s="30">
        <v>1</v>
      </c>
      <c r="AF2535" s="30">
        <v>0</v>
      </c>
      <c r="AG2535" s="30">
        <f t="shared" si="378"/>
        <v>36150</v>
      </c>
      <c r="AH2535" s="30">
        <f t="shared" si="379"/>
        <v>12050</v>
      </c>
      <c r="AI2535" s="30">
        <f t="shared" si="380"/>
        <v>6025</v>
      </c>
      <c r="AK2535" s="30">
        <f t="shared" si="381"/>
        <v>202.87381703470032</v>
      </c>
      <c r="AL2535" s="30">
        <f t="shared" si="382"/>
        <v>2.7444579410871546</v>
      </c>
      <c r="AM2535" s="30">
        <f t="shared" si="383"/>
        <v>24</v>
      </c>
      <c r="AO2535" s="30">
        <f t="shared" si="384"/>
        <v>643110</v>
      </c>
      <c r="AP2535" s="30">
        <f t="shared" si="385"/>
        <v>19197</v>
      </c>
      <c r="AQ2535" s="30">
        <f t="shared" si="386"/>
        <v>8880</v>
      </c>
    </row>
    <row r="2536" spans="29:43" x14ac:dyDescent="0.15">
      <c r="AC2536" s="30">
        <v>47</v>
      </c>
      <c r="AD2536" s="30">
        <v>47</v>
      </c>
      <c r="AE2536" s="30">
        <v>1</v>
      </c>
      <c r="AF2536" s="30">
        <v>1</v>
      </c>
      <c r="AG2536" s="30">
        <f t="shared" si="378"/>
        <v>36180</v>
      </c>
      <c r="AH2536" s="30">
        <f t="shared" si="379"/>
        <v>12060</v>
      </c>
      <c r="AI2536" s="30">
        <f t="shared" si="380"/>
        <v>6030</v>
      </c>
      <c r="AK2536" s="30">
        <f t="shared" si="381"/>
        <v>202.23584905660377</v>
      </c>
      <c r="AL2536" s="30">
        <f t="shared" si="382"/>
        <v>2.7477785372522217</v>
      </c>
      <c r="AM2536" s="30">
        <f t="shared" si="383"/>
        <v>24</v>
      </c>
      <c r="AO2536" s="30">
        <f t="shared" si="384"/>
        <v>643110</v>
      </c>
      <c r="AP2536" s="30">
        <f t="shared" si="385"/>
        <v>19197</v>
      </c>
      <c r="AQ2536" s="30">
        <f t="shared" si="386"/>
        <v>8880</v>
      </c>
    </row>
    <row r="2537" spans="29:43" x14ac:dyDescent="0.15">
      <c r="AC2537" s="30">
        <v>47</v>
      </c>
      <c r="AD2537" s="30">
        <v>47</v>
      </c>
      <c r="AE2537" s="30">
        <v>1</v>
      </c>
      <c r="AF2537" s="30">
        <v>2</v>
      </c>
      <c r="AG2537" s="30">
        <f t="shared" si="378"/>
        <v>36210</v>
      </c>
      <c r="AH2537" s="30">
        <f t="shared" si="379"/>
        <v>12070</v>
      </c>
      <c r="AI2537" s="30">
        <f t="shared" si="380"/>
        <v>6035</v>
      </c>
      <c r="AK2537" s="30">
        <f t="shared" si="381"/>
        <v>201.60188087774296</v>
      </c>
      <c r="AL2537" s="30">
        <f t="shared" si="382"/>
        <v>2.7511016562832395</v>
      </c>
      <c r="AM2537" s="30">
        <f t="shared" si="383"/>
        <v>24</v>
      </c>
      <c r="AO2537" s="30">
        <f t="shared" si="384"/>
        <v>643110</v>
      </c>
      <c r="AP2537" s="30">
        <f t="shared" si="385"/>
        <v>19197</v>
      </c>
      <c r="AQ2537" s="30">
        <f t="shared" si="386"/>
        <v>8880</v>
      </c>
    </row>
    <row r="2538" spans="29:43" x14ac:dyDescent="0.15">
      <c r="AC2538" s="30">
        <v>47</v>
      </c>
      <c r="AD2538" s="30">
        <v>47</v>
      </c>
      <c r="AE2538" s="30">
        <v>1</v>
      </c>
      <c r="AF2538" s="30">
        <v>3</v>
      </c>
      <c r="AG2538" s="30">
        <f t="shared" si="378"/>
        <v>36240</v>
      </c>
      <c r="AH2538" s="30">
        <f t="shared" si="379"/>
        <v>12080</v>
      </c>
      <c r="AI2538" s="30">
        <f t="shared" si="380"/>
        <v>6040</v>
      </c>
      <c r="AK2538" s="30">
        <f t="shared" si="381"/>
        <v>200.97187500000001</v>
      </c>
      <c r="AL2538" s="30">
        <f t="shared" si="382"/>
        <v>2.7544273010564719</v>
      </c>
      <c r="AM2538" s="30">
        <f t="shared" si="383"/>
        <v>24</v>
      </c>
      <c r="AO2538" s="30">
        <f t="shared" si="384"/>
        <v>643110</v>
      </c>
      <c r="AP2538" s="30">
        <f t="shared" si="385"/>
        <v>19197</v>
      </c>
      <c r="AQ2538" s="30">
        <f t="shared" si="386"/>
        <v>8880</v>
      </c>
    </row>
    <row r="2539" spans="29:43" x14ac:dyDescent="0.15">
      <c r="AC2539" s="30">
        <v>47</v>
      </c>
      <c r="AD2539" s="30">
        <v>47</v>
      </c>
      <c r="AE2539" s="30">
        <v>1</v>
      </c>
      <c r="AF2539" s="30">
        <v>4</v>
      </c>
      <c r="AG2539" s="30">
        <f t="shared" si="378"/>
        <v>36270</v>
      </c>
      <c r="AH2539" s="30">
        <f t="shared" si="379"/>
        <v>12090</v>
      </c>
      <c r="AI2539" s="30">
        <f t="shared" si="380"/>
        <v>6045</v>
      </c>
      <c r="AK2539" s="30">
        <f t="shared" si="381"/>
        <v>200.34579439252337</v>
      </c>
      <c r="AL2539" s="30">
        <f t="shared" si="382"/>
        <v>2.7577554744525545</v>
      </c>
      <c r="AM2539" s="30">
        <f t="shared" si="383"/>
        <v>24</v>
      </c>
      <c r="AO2539" s="30">
        <f t="shared" si="384"/>
        <v>643110</v>
      </c>
      <c r="AP2539" s="30">
        <f t="shared" si="385"/>
        <v>19197</v>
      </c>
      <c r="AQ2539" s="30">
        <f t="shared" si="386"/>
        <v>8880</v>
      </c>
    </row>
    <row r="2540" spans="29:43" x14ac:dyDescent="0.15">
      <c r="AC2540" s="30">
        <v>47</v>
      </c>
      <c r="AD2540" s="30">
        <v>47</v>
      </c>
      <c r="AE2540" s="30">
        <v>1</v>
      </c>
      <c r="AF2540" s="30">
        <v>5</v>
      </c>
      <c r="AG2540" s="30">
        <f t="shared" si="378"/>
        <v>36300</v>
      </c>
      <c r="AH2540" s="30">
        <f t="shared" si="379"/>
        <v>12100</v>
      </c>
      <c r="AI2540" s="30">
        <f t="shared" si="380"/>
        <v>6050</v>
      </c>
      <c r="AK2540" s="30">
        <f t="shared" si="381"/>
        <v>199.72360248447205</v>
      </c>
      <c r="AL2540" s="30">
        <f t="shared" si="382"/>
        <v>2.7610861793565071</v>
      </c>
      <c r="AM2540" s="30">
        <f t="shared" si="383"/>
        <v>24</v>
      </c>
      <c r="AO2540" s="30">
        <f t="shared" si="384"/>
        <v>643110</v>
      </c>
      <c r="AP2540" s="30">
        <f t="shared" si="385"/>
        <v>19197</v>
      </c>
      <c r="AQ2540" s="30">
        <f t="shared" si="386"/>
        <v>8880</v>
      </c>
    </row>
    <row r="2541" spans="29:43" x14ac:dyDescent="0.15">
      <c r="AC2541" s="30">
        <v>47</v>
      </c>
      <c r="AD2541" s="30">
        <v>47</v>
      </c>
      <c r="AE2541" s="30">
        <v>1</v>
      </c>
      <c r="AF2541" s="30">
        <v>6</v>
      </c>
      <c r="AG2541" s="30">
        <f t="shared" si="378"/>
        <v>36330</v>
      </c>
      <c r="AH2541" s="30">
        <f t="shared" si="379"/>
        <v>12110</v>
      </c>
      <c r="AI2541" s="30">
        <f t="shared" si="380"/>
        <v>6055</v>
      </c>
      <c r="AK2541" s="30">
        <f t="shared" si="381"/>
        <v>199.10526315789474</v>
      </c>
      <c r="AL2541" s="30">
        <f t="shared" si="382"/>
        <v>2.7644194186577384</v>
      </c>
      <c r="AM2541" s="30">
        <f t="shared" si="383"/>
        <v>24</v>
      </c>
      <c r="AO2541" s="30">
        <f t="shared" si="384"/>
        <v>643110</v>
      </c>
      <c r="AP2541" s="30">
        <f t="shared" si="385"/>
        <v>19197</v>
      </c>
      <c r="AQ2541" s="30">
        <f t="shared" si="386"/>
        <v>8880</v>
      </c>
    </row>
    <row r="2542" spans="29:43" x14ac:dyDescent="0.15">
      <c r="AC2542" s="30">
        <v>47</v>
      </c>
      <c r="AD2542" s="30">
        <v>47</v>
      </c>
      <c r="AE2542" s="30">
        <v>1</v>
      </c>
      <c r="AF2542" s="30">
        <v>7</v>
      </c>
      <c r="AG2542" s="30">
        <f t="shared" si="378"/>
        <v>36360</v>
      </c>
      <c r="AH2542" s="30">
        <f t="shared" si="379"/>
        <v>12120</v>
      </c>
      <c r="AI2542" s="30">
        <f t="shared" si="380"/>
        <v>6060</v>
      </c>
      <c r="AK2542" s="30">
        <f t="shared" si="381"/>
        <v>198.49074074074073</v>
      </c>
      <c r="AL2542" s="30">
        <f t="shared" si="382"/>
        <v>2.7677551952500572</v>
      </c>
      <c r="AM2542" s="30">
        <f t="shared" si="383"/>
        <v>24</v>
      </c>
      <c r="AO2542" s="30">
        <f t="shared" si="384"/>
        <v>643110</v>
      </c>
      <c r="AP2542" s="30">
        <f t="shared" si="385"/>
        <v>19197</v>
      </c>
      <c r="AQ2542" s="30">
        <f t="shared" si="386"/>
        <v>8880</v>
      </c>
    </row>
    <row r="2543" spans="29:43" x14ac:dyDescent="0.15">
      <c r="AC2543" s="30">
        <v>47</v>
      </c>
      <c r="AD2543" s="30">
        <v>47</v>
      </c>
      <c r="AE2543" s="30">
        <v>1</v>
      </c>
      <c r="AF2543" s="30">
        <v>8</v>
      </c>
      <c r="AG2543" s="30">
        <f t="shared" si="378"/>
        <v>36390</v>
      </c>
      <c r="AH2543" s="30">
        <f t="shared" si="379"/>
        <v>12130</v>
      </c>
      <c r="AI2543" s="30">
        <f t="shared" si="380"/>
        <v>6065</v>
      </c>
      <c r="AK2543" s="30">
        <f t="shared" si="381"/>
        <v>197.88</v>
      </c>
      <c r="AL2543" s="30">
        <f t="shared" si="382"/>
        <v>2.7710935120316784</v>
      </c>
      <c r="AM2543" s="30">
        <f t="shared" si="383"/>
        <v>24</v>
      </c>
      <c r="AO2543" s="30">
        <f t="shared" si="384"/>
        <v>643110</v>
      </c>
      <c r="AP2543" s="30">
        <f t="shared" si="385"/>
        <v>19197</v>
      </c>
      <c r="AQ2543" s="30">
        <f t="shared" si="386"/>
        <v>8880</v>
      </c>
    </row>
    <row r="2544" spans="29:43" x14ac:dyDescent="0.15">
      <c r="AC2544" s="30">
        <v>47</v>
      </c>
      <c r="AD2544" s="30">
        <v>47</v>
      </c>
      <c r="AE2544" s="30">
        <v>1</v>
      </c>
      <c r="AF2544" s="30">
        <v>9</v>
      </c>
      <c r="AG2544" s="30">
        <f t="shared" si="378"/>
        <v>36420</v>
      </c>
      <c r="AH2544" s="30">
        <f t="shared" si="379"/>
        <v>12140</v>
      </c>
      <c r="AI2544" s="30">
        <f t="shared" si="380"/>
        <v>6070</v>
      </c>
      <c r="AK2544" s="30">
        <f t="shared" si="381"/>
        <v>197.27300613496934</v>
      </c>
      <c r="AL2544" s="30">
        <f t="shared" si="382"/>
        <v>2.7744343719052336</v>
      </c>
      <c r="AM2544" s="30">
        <f t="shared" si="383"/>
        <v>24</v>
      </c>
      <c r="AO2544" s="30">
        <f t="shared" si="384"/>
        <v>643110</v>
      </c>
      <c r="AP2544" s="30">
        <f t="shared" si="385"/>
        <v>19197</v>
      </c>
      <c r="AQ2544" s="30">
        <f t="shared" si="386"/>
        <v>8880</v>
      </c>
    </row>
    <row r="2545" spans="29:43" x14ac:dyDescent="0.15">
      <c r="AC2545" s="30">
        <v>47</v>
      </c>
      <c r="AD2545" s="30">
        <v>47</v>
      </c>
      <c r="AE2545" s="30">
        <v>1</v>
      </c>
      <c r="AF2545" s="30">
        <v>10</v>
      </c>
      <c r="AG2545" s="30">
        <f t="shared" si="378"/>
        <v>36450</v>
      </c>
      <c r="AH2545" s="30">
        <f t="shared" si="379"/>
        <v>12150</v>
      </c>
      <c r="AI2545" s="30">
        <f t="shared" si="380"/>
        <v>6075</v>
      </c>
      <c r="AK2545" s="30">
        <f t="shared" si="381"/>
        <v>196.6697247706422</v>
      </c>
      <c r="AL2545" s="30">
        <f t="shared" si="382"/>
        <v>2.7777777777777777</v>
      </c>
      <c r="AM2545" s="30">
        <f t="shared" si="383"/>
        <v>24</v>
      </c>
      <c r="AO2545" s="30">
        <f t="shared" si="384"/>
        <v>643110</v>
      </c>
      <c r="AP2545" s="30">
        <f t="shared" si="385"/>
        <v>19197</v>
      </c>
      <c r="AQ2545" s="30">
        <f t="shared" si="386"/>
        <v>8880</v>
      </c>
    </row>
    <row r="2546" spans="29:43" x14ac:dyDescent="0.15">
      <c r="AC2546" s="30">
        <v>47</v>
      </c>
      <c r="AD2546" s="30">
        <v>47</v>
      </c>
      <c r="AE2546" s="30">
        <v>2</v>
      </c>
      <c r="AF2546" s="30">
        <v>0</v>
      </c>
      <c r="AG2546" s="30">
        <f t="shared" si="378"/>
        <v>55770</v>
      </c>
      <c r="AH2546" s="30">
        <f t="shared" si="379"/>
        <v>18590</v>
      </c>
      <c r="AI2546" s="30">
        <f t="shared" si="380"/>
        <v>9295</v>
      </c>
      <c r="AK2546" s="30">
        <f t="shared" si="381"/>
        <v>66.231719876416065</v>
      </c>
      <c r="AL2546" s="30">
        <f t="shared" si="382"/>
        <v>5.6321955160573625</v>
      </c>
      <c r="AM2546" s="30">
        <f t="shared" si="383"/>
        <v>24</v>
      </c>
      <c r="AO2546" s="30">
        <f t="shared" si="384"/>
        <v>643110</v>
      </c>
      <c r="AP2546" s="30">
        <f t="shared" si="385"/>
        <v>19197</v>
      </c>
      <c r="AQ2546" s="30">
        <f t="shared" si="386"/>
        <v>8880</v>
      </c>
    </row>
    <row r="2547" spans="29:43" x14ac:dyDescent="0.15">
      <c r="AC2547" s="30">
        <v>47</v>
      </c>
      <c r="AD2547" s="30">
        <v>47</v>
      </c>
      <c r="AE2547" s="30">
        <v>2</v>
      </c>
      <c r="AF2547" s="30">
        <v>1</v>
      </c>
      <c r="AG2547" s="30">
        <f t="shared" si="378"/>
        <v>55830</v>
      </c>
      <c r="AH2547" s="30">
        <f t="shared" si="379"/>
        <v>18610</v>
      </c>
      <c r="AI2547" s="30">
        <f t="shared" si="380"/>
        <v>9305</v>
      </c>
      <c r="AK2547" s="30">
        <f t="shared" si="381"/>
        <v>66.095580678314491</v>
      </c>
      <c r="AL2547" s="30">
        <f t="shared" si="382"/>
        <v>5.6439547108774768</v>
      </c>
      <c r="AM2547" s="30">
        <f t="shared" si="383"/>
        <v>24</v>
      </c>
      <c r="AO2547" s="30">
        <f t="shared" si="384"/>
        <v>643110</v>
      </c>
      <c r="AP2547" s="30">
        <f t="shared" si="385"/>
        <v>19197</v>
      </c>
      <c r="AQ2547" s="30">
        <f t="shared" si="386"/>
        <v>8880</v>
      </c>
    </row>
    <row r="2548" spans="29:43" x14ac:dyDescent="0.15">
      <c r="AC2548" s="30">
        <v>47</v>
      </c>
      <c r="AD2548" s="30">
        <v>47</v>
      </c>
      <c r="AE2548" s="30">
        <v>2</v>
      </c>
      <c r="AF2548" s="30">
        <v>2</v>
      </c>
      <c r="AG2548" s="30">
        <f t="shared" si="378"/>
        <v>55890</v>
      </c>
      <c r="AH2548" s="30">
        <f t="shared" si="379"/>
        <v>18630</v>
      </c>
      <c r="AI2548" s="30">
        <f t="shared" si="380"/>
        <v>9315</v>
      </c>
      <c r="AK2548" s="30">
        <f t="shared" si="381"/>
        <v>65.959999999999994</v>
      </c>
      <c r="AL2548" s="30">
        <f t="shared" si="382"/>
        <v>5.6557377049180326</v>
      </c>
      <c r="AM2548" s="30">
        <f t="shared" si="383"/>
        <v>24</v>
      </c>
      <c r="AO2548" s="30">
        <f t="shared" si="384"/>
        <v>643110</v>
      </c>
      <c r="AP2548" s="30">
        <f t="shared" si="385"/>
        <v>19197</v>
      </c>
      <c r="AQ2548" s="30">
        <f t="shared" si="386"/>
        <v>8880</v>
      </c>
    </row>
    <row r="2549" spans="29:43" x14ac:dyDescent="0.15">
      <c r="AC2549" s="30">
        <v>47</v>
      </c>
      <c r="AD2549" s="30">
        <v>47</v>
      </c>
      <c r="AE2549" s="30">
        <v>2</v>
      </c>
      <c r="AF2549" s="30">
        <v>3</v>
      </c>
      <c r="AG2549" s="30">
        <f t="shared" si="378"/>
        <v>55950</v>
      </c>
      <c r="AH2549" s="30">
        <f t="shared" si="379"/>
        <v>18650</v>
      </c>
      <c r="AI2549" s="30">
        <f t="shared" si="380"/>
        <v>9325</v>
      </c>
      <c r="AK2549" s="30">
        <f t="shared" si="381"/>
        <v>65.824974411463671</v>
      </c>
      <c r="AL2549" s="30">
        <f t="shared" si="382"/>
        <v>5.6675445705024314</v>
      </c>
      <c r="AM2549" s="30">
        <f t="shared" si="383"/>
        <v>24</v>
      </c>
      <c r="AO2549" s="30">
        <f t="shared" si="384"/>
        <v>643110</v>
      </c>
      <c r="AP2549" s="30">
        <f t="shared" si="385"/>
        <v>19197</v>
      </c>
      <c r="AQ2549" s="30">
        <f t="shared" si="386"/>
        <v>8880</v>
      </c>
    </row>
    <row r="2550" spans="29:43" x14ac:dyDescent="0.15">
      <c r="AC2550" s="30">
        <v>47</v>
      </c>
      <c r="AD2550" s="30">
        <v>47</v>
      </c>
      <c r="AE2550" s="30">
        <v>2</v>
      </c>
      <c r="AF2550" s="30">
        <v>4</v>
      </c>
      <c r="AG2550" s="30">
        <f t="shared" si="378"/>
        <v>56010</v>
      </c>
      <c r="AH2550" s="30">
        <f t="shared" si="379"/>
        <v>18670</v>
      </c>
      <c r="AI2550" s="30">
        <f t="shared" si="380"/>
        <v>9335</v>
      </c>
      <c r="AK2550" s="30">
        <f t="shared" si="381"/>
        <v>65.690500510725229</v>
      </c>
      <c r="AL2550" s="30">
        <f t="shared" si="382"/>
        <v>5.6793753802474143</v>
      </c>
      <c r="AM2550" s="30">
        <f t="shared" si="383"/>
        <v>24</v>
      </c>
      <c r="AO2550" s="30">
        <f t="shared" si="384"/>
        <v>643110</v>
      </c>
      <c r="AP2550" s="30">
        <f t="shared" si="385"/>
        <v>19197</v>
      </c>
      <c r="AQ2550" s="30">
        <f t="shared" si="386"/>
        <v>8880</v>
      </c>
    </row>
    <row r="2551" spans="29:43" x14ac:dyDescent="0.15">
      <c r="AC2551" s="30">
        <v>47</v>
      </c>
      <c r="AD2551" s="30">
        <v>47</v>
      </c>
      <c r="AE2551" s="30">
        <v>2</v>
      </c>
      <c r="AF2551" s="30">
        <v>5</v>
      </c>
      <c r="AG2551" s="30">
        <f t="shared" si="378"/>
        <v>56070</v>
      </c>
      <c r="AH2551" s="30">
        <f t="shared" si="379"/>
        <v>18690</v>
      </c>
      <c r="AI2551" s="30">
        <f t="shared" si="380"/>
        <v>9345</v>
      </c>
      <c r="AK2551" s="30">
        <f t="shared" si="381"/>
        <v>65.556574923547402</v>
      </c>
      <c r="AL2551" s="30">
        <f t="shared" si="382"/>
        <v>5.6912302070645557</v>
      </c>
      <c r="AM2551" s="30">
        <f t="shared" si="383"/>
        <v>24</v>
      </c>
      <c r="AO2551" s="30">
        <f t="shared" si="384"/>
        <v>643110</v>
      </c>
      <c r="AP2551" s="30">
        <f t="shared" si="385"/>
        <v>19197</v>
      </c>
      <c r="AQ2551" s="30">
        <f t="shared" si="386"/>
        <v>8880</v>
      </c>
    </row>
    <row r="2552" spans="29:43" x14ac:dyDescent="0.15">
      <c r="AC2552" s="30">
        <v>47</v>
      </c>
      <c r="AD2552" s="30">
        <v>47</v>
      </c>
      <c r="AE2552" s="30">
        <v>2</v>
      </c>
      <c r="AF2552" s="30">
        <v>6</v>
      </c>
      <c r="AG2552" s="30">
        <f t="shared" si="378"/>
        <v>56130</v>
      </c>
      <c r="AH2552" s="30">
        <f t="shared" si="379"/>
        <v>18710</v>
      </c>
      <c r="AI2552" s="30">
        <f t="shared" si="380"/>
        <v>9355</v>
      </c>
      <c r="AK2552" s="30">
        <f t="shared" si="381"/>
        <v>65.423194303153608</v>
      </c>
      <c r="AL2552" s="30">
        <f t="shared" si="382"/>
        <v>5.703109124161756</v>
      </c>
      <c r="AM2552" s="30">
        <f t="shared" si="383"/>
        <v>24</v>
      </c>
      <c r="AO2552" s="30">
        <f t="shared" si="384"/>
        <v>643110</v>
      </c>
      <c r="AP2552" s="30">
        <f t="shared" si="385"/>
        <v>19197</v>
      </c>
      <c r="AQ2552" s="30">
        <f t="shared" si="386"/>
        <v>8880</v>
      </c>
    </row>
    <row r="2553" spans="29:43" x14ac:dyDescent="0.15">
      <c r="AC2553" s="30">
        <v>47</v>
      </c>
      <c r="AD2553" s="30">
        <v>47</v>
      </c>
      <c r="AE2553" s="30">
        <v>2</v>
      </c>
      <c r="AF2553" s="30">
        <v>7</v>
      </c>
      <c r="AG2553" s="30">
        <f t="shared" si="378"/>
        <v>56190</v>
      </c>
      <c r="AH2553" s="30">
        <f t="shared" si="379"/>
        <v>18730</v>
      </c>
      <c r="AI2553" s="30">
        <f t="shared" si="380"/>
        <v>9365</v>
      </c>
      <c r="AK2553" s="30">
        <f t="shared" si="381"/>
        <v>65.290355329949236</v>
      </c>
      <c r="AL2553" s="30">
        <f t="shared" si="382"/>
        <v>5.7150122050447516</v>
      </c>
      <c r="AM2553" s="30">
        <f t="shared" si="383"/>
        <v>24</v>
      </c>
      <c r="AO2553" s="30">
        <f t="shared" si="384"/>
        <v>643110</v>
      </c>
      <c r="AP2553" s="30">
        <f t="shared" si="385"/>
        <v>19197</v>
      </c>
      <c r="AQ2553" s="30">
        <f t="shared" si="386"/>
        <v>8880</v>
      </c>
    </row>
    <row r="2554" spans="29:43" x14ac:dyDescent="0.15">
      <c r="AC2554" s="30">
        <v>47</v>
      </c>
      <c r="AD2554" s="30">
        <v>47</v>
      </c>
      <c r="AE2554" s="30">
        <v>2</v>
      </c>
      <c r="AF2554" s="30">
        <v>8</v>
      </c>
      <c r="AG2554" s="30">
        <f t="shared" si="378"/>
        <v>56250</v>
      </c>
      <c r="AH2554" s="30">
        <f t="shared" si="379"/>
        <v>18750</v>
      </c>
      <c r="AI2554" s="30">
        <f t="shared" si="380"/>
        <v>9375</v>
      </c>
      <c r="AK2554" s="30">
        <f t="shared" si="381"/>
        <v>65.158054711246194</v>
      </c>
      <c r="AL2554" s="30">
        <f t="shared" si="382"/>
        <v>5.7269395235186318</v>
      </c>
      <c r="AM2554" s="30">
        <f t="shared" si="383"/>
        <v>24</v>
      </c>
      <c r="AO2554" s="30">
        <f t="shared" si="384"/>
        <v>643110</v>
      </c>
      <c r="AP2554" s="30">
        <f t="shared" si="385"/>
        <v>19197</v>
      </c>
      <c r="AQ2554" s="30">
        <f t="shared" si="386"/>
        <v>8880</v>
      </c>
    </row>
    <row r="2555" spans="29:43" x14ac:dyDescent="0.15">
      <c r="AC2555" s="30">
        <v>47</v>
      </c>
      <c r="AD2555" s="30">
        <v>47</v>
      </c>
      <c r="AE2555" s="30">
        <v>2</v>
      </c>
      <c r="AF2555" s="30">
        <v>9</v>
      </c>
      <c r="AG2555" s="30">
        <f t="shared" si="378"/>
        <v>56310</v>
      </c>
      <c r="AH2555" s="30">
        <f t="shared" si="379"/>
        <v>18770</v>
      </c>
      <c r="AI2555" s="30">
        <f t="shared" si="380"/>
        <v>9385</v>
      </c>
      <c r="AK2555" s="30">
        <f t="shared" si="381"/>
        <v>65.026289180990901</v>
      </c>
      <c r="AL2555" s="30">
        <f t="shared" si="382"/>
        <v>5.7388911536893596</v>
      </c>
      <c r="AM2555" s="30">
        <f t="shared" si="383"/>
        <v>24</v>
      </c>
      <c r="AO2555" s="30">
        <f t="shared" si="384"/>
        <v>643110</v>
      </c>
      <c r="AP2555" s="30">
        <f t="shared" si="385"/>
        <v>19197</v>
      </c>
      <c r="AQ2555" s="30">
        <f t="shared" si="386"/>
        <v>8880</v>
      </c>
    </row>
    <row r="2556" spans="29:43" x14ac:dyDescent="0.15">
      <c r="AC2556" s="30">
        <v>47</v>
      </c>
      <c r="AD2556" s="30">
        <v>47</v>
      </c>
      <c r="AE2556" s="30">
        <v>2</v>
      </c>
      <c r="AF2556" s="30">
        <v>10</v>
      </c>
      <c r="AG2556" s="30">
        <f t="shared" si="378"/>
        <v>56370</v>
      </c>
      <c r="AH2556" s="30">
        <f t="shared" si="379"/>
        <v>18790</v>
      </c>
      <c r="AI2556" s="30">
        <f t="shared" si="380"/>
        <v>9395</v>
      </c>
      <c r="AK2556" s="30">
        <f t="shared" si="381"/>
        <v>64.895055499495456</v>
      </c>
      <c r="AL2556" s="30">
        <f t="shared" si="382"/>
        <v>5.7508671699653133</v>
      </c>
      <c r="AM2556" s="30">
        <f t="shared" si="383"/>
        <v>24</v>
      </c>
      <c r="AO2556" s="30">
        <f t="shared" si="384"/>
        <v>643110</v>
      </c>
      <c r="AP2556" s="30">
        <f t="shared" si="385"/>
        <v>19197</v>
      </c>
      <c r="AQ2556" s="30">
        <f t="shared" si="386"/>
        <v>8880</v>
      </c>
    </row>
    <row r="2557" spans="29:43" x14ac:dyDescent="0.15">
      <c r="AC2557" s="30">
        <v>47</v>
      </c>
      <c r="AD2557" s="30">
        <v>47</v>
      </c>
      <c r="AE2557" s="30">
        <v>3</v>
      </c>
      <c r="AF2557" s="30">
        <v>0</v>
      </c>
      <c r="AG2557" s="30">
        <f t="shared" si="378"/>
        <v>75390</v>
      </c>
      <c r="AH2557" s="30">
        <f t="shared" si="379"/>
        <v>25130</v>
      </c>
      <c r="AI2557" s="30">
        <f t="shared" si="380"/>
        <v>12565</v>
      </c>
      <c r="AK2557" s="30">
        <f t="shared" si="381"/>
        <v>39.576000000000001</v>
      </c>
      <c r="AL2557" s="30">
        <f t="shared" si="382"/>
        <v>11.36761158021713</v>
      </c>
      <c r="AM2557" s="30">
        <f t="shared" si="383"/>
        <v>24</v>
      </c>
      <c r="AO2557" s="30">
        <f t="shared" si="384"/>
        <v>643110</v>
      </c>
      <c r="AP2557" s="30">
        <f t="shared" si="385"/>
        <v>19197</v>
      </c>
      <c r="AQ2557" s="30">
        <f t="shared" si="386"/>
        <v>8880</v>
      </c>
    </row>
    <row r="2558" spans="29:43" x14ac:dyDescent="0.15">
      <c r="AC2558" s="30">
        <v>47</v>
      </c>
      <c r="AD2558" s="30">
        <v>47</v>
      </c>
      <c r="AE2558" s="30">
        <v>3</v>
      </c>
      <c r="AF2558" s="30">
        <v>1</v>
      </c>
      <c r="AG2558" s="30">
        <f t="shared" si="378"/>
        <v>75480</v>
      </c>
      <c r="AH2558" s="30">
        <f t="shared" si="379"/>
        <v>25160</v>
      </c>
      <c r="AI2558" s="30">
        <f t="shared" si="380"/>
        <v>12580</v>
      </c>
      <c r="AK2558" s="30">
        <f t="shared" si="381"/>
        <v>39.503071253071255</v>
      </c>
      <c r="AL2558" s="30">
        <f t="shared" si="382"/>
        <v>11.406982016019343</v>
      </c>
      <c r="AM2558" s="30">
        <f t="shared" si="383"/>
        <v>24</v>
      </c>
      <c r="AO2558" s="30">
        <f t="shared" si="384"/>
        <v>643110</v>
      </c>
      <c r="AP2558" s="30">
        <f t="shared" si="385"/>
        <v>19197</v>
      </c>
      <c r="AQ2558" s="30">
        <f t="shared" si="386"/>
        <v>8880</v>
      </c>
    </row>
    <row r="2559" spans="29:43" x14ac:dyDescent="0.15">
      <c r="AC2559" s="30">
        <v>47</v>
      </c>
      <c r="AD2559" s="30">
        <v>47</v>
      </c>
      <c r="AE2559" s="30">
        <v>3</v>
      </c>
      <c r="AF2559" s="30">
        <v>2</v>
      </c>
      <c r="AG2559" s="30">
        <f t="shared" si="378"/>
        <v>75570</v>
      </c>
      <c r="AH2559" s="30">
        <f t="shared" si="379"/>
        <v>25190</v>
      </c>
      <c r="AI2559" s="30">
        <f t="shared" si="380"/>
        <v>12595</v>
      </c>
      <c r="AK2559" s="30">
        <f t="shared" si="381"/>
        <v>39.430410790925812</v>
      </c>
      <c r="AL2559" s="30">
        <f t="shared" si="382"/>
        <v>11.446531354135111</v>
      </c>
      <c r="AM2559" s="30">
        <f t="shared" si="383"/>
        <v>24</v>
      </c>
      <c r="AO2559" s="30">
        <f t="shared" si="384"/>
        <v>643110</v>
      </c>
      <c r="AP2559" s="30">
        <f t="shared" si="385"/>
        <v>19197</v>
      </c>
      <c r="AQ2559" s="30">
        <f t="shared" si="386"/>
        <v>8880</v>
      </c>
    </row>
    <row r="2560" spans="29:43" x14ac:dyDescent="0.15">
      <c r="AC2560" s="30">
        <v>47</v>
      </c>
      <c r="AD2560" s="30">
        <v>47</v>
      </c>
      <c r="AE2560" s="30">
        <v>3</v>
      </c>
      <c r="AF2560" s="30">
        <v>3</v>
      </c>
      <c r="AG2560" s="30">
        <f t="shared" si="378"/>
        <v>75660</v>
      </c>
      <c r="AH2560" s="30">
        <f t="shared" si="379"/>
        <v>25220</v>
      </c>
      <c r="AI2560" s="30">
        <f t="shared" si="380"/>
        <v>12610</v>
      </c>
      <c r="AK2560" s="30">
        <f t="shared" si="381"/>
        <v>39.358017135862916</v>
      </c>
      <c r="AL2560" s="30">
        <f t="shared" si="382"/>
        <v>11.486260816760286</v>
      </c>
      <c r="AM2560" s="30">
        <f t="shared" si="383"/>
        <v>24</v>
      </c>
      <c r="AO2560" s="30">
        <f t="shared" si="384"/>
        <v>643110</v>
      </c>
      <c r="AP2560" s="30">
        <f t="shared" si="385"/>
        <v>19197</v>
      </c>
      <c r="AQ2560" s="30">
        <f t="shared" si="386"/>
        <v>8880</v>
      </c>
    </row>
    <row r="2561" spans="29:43" x14ac:dyDescent="0.15">
      <c r="AC2561" s="30">
        <v>47</v>
      </c>
      <c r="AD2561" s="30">
        <v>47</v>
      </c>
      <c r="AE2561" s="30">
        <v>3</v>
      </c>
      <c r="AF2561" s="30">
        <v>4</v>
      </c>
      <c r="AG2561" s="30">
        <f t="shared" si="378"/>
        <v>75750</v>
      </c>
      <c r="AH2561" s="30">
        <f t="shared" si="379"/>
        <v>25250</v>
      </c>
      <c r="AI2561" s="30">
        <f t="shared" si="380"/>
        <v>12625</v>
      </c>
      <c r="AK2561" s="30">
        <f t="shared" si="381"/>
        <v>39.285888821014048</v>
      </c>
      <c r="AL2561" s="30">
        <f t="shared" si="382"/>
        <v>11.526171637248934</v>
      </c>
      <c r="AM2561" s="30">
        <f t="shared" si="383"/>
        <v>24</v>
      </c>
      <c r="AO2561" s="30">
        <f t="shared" si="384"/>
        <v>643110</v>
      </c>
      <c r="AP2561" s="30">
        <f t="shared" si="385"/>
        <v>19197</v>
      </c>
      <c r="AQ2561" s="30">
        <f t="shared" si="386"/>
        <v>8880</v>
      </c>
    </row>
    <row r="2562" spans="29:43" x14ac:dyDescent="0.15">
      <c r="AC2562" s="30">
        <v>47</v>
      </c>
      <c r="AD2562" s="30">
        <v>47</v>
      </c>
      <c r="AE2562" s="30">
        <v>3</v>
      </c>
      <c r="AF2562" s="30">
        <v>5</v>
      </c>
      <c r="AG2562" s="30">
        <f t="shared" si="378"/>
        <v>75840</v>
      </c>
      <c r="AH2562" s="30">
        <f t="shared" si="379"/>
        <v>25280</v>
      </c>
      <c r="AI2562" s="30">
        <f t="shared" si="380"/>
        <v>12640</v>
      </c>
      <c r="AK2562" s="30">
        <f t="shared" si="381"/>
        <v>39.2140243902439</v>
      </c>
      <c r="AL2562" s="30">
        <f t="shared" si="382"/>
        <v>11.566265060240964</v>
      </c>
      <c r="AM2562" s="30">
        <f t="shared" si="383"/>
        <v>24</v>
      </c>
      <c r="AO2562" s="30">
        <f t="shared" si="384"/>
        <v>643110</v>
      </c>
      <c r="AP2562" s="30">
        <f t="shared" si="385"/>
        <v>19197</v>
      </c>
      <c r="AQ2562" s="30">
        <f t="shared" si="386"/>
        <v>8880</v>
      </c>
    </row>
    <row r="2563" spans="29:43" x14ac:dyDescent="0.15">
      <c r="AC2563" s="30">
        <v>47</v>
      </c>
      <c r="AD2563" s="30">
        <v>47</v>
      </c>
      <c r="AE2563" s="30">
        <v>3</v>
      </c>
      <c r="AF2563" s="30">
        <v>6</v>
      </c>
      <c r="AG2563" s="30">
        <f t="shared" si="378"/>
        <v>75930</v>
      </c>
      <c r="AH2563" s="30">
        <f t="shared" si="379"/>
        <v>25310</v>
      </c>
      <c r="AI2563" s="30">
        <f t="shared" si="380"/>
        <v>12655</v>
      </c>
      <c r="AK2563" s="30">
        <f t="shared" si="381"/>
        <v>39.142422398052346</v>
      </c>
      <c r="AL2563" s="30">
        <f t="shared" si="382"/>
        <v>11.606542341791501</v>
      </c>
      <c r="AM2563" s="30">
        <f t="shared" si="383"/>
        <v>24</v>
      </c>
      <c r="AO2563" s="30">
        <f t="shared" si="384"/>
        <v>643110</v>
      </c>
      <c r="AP2563" s="30">
        <f t="shared" si="385"/>
        <v>19197</v>
      </c>
      <c r="AQ2563" s="30">
        <f t="shared" si="386"/>
        <v>8880</v>
      </c>
    </row>
    <row r="2564" spans="29:43" x14ac:dyDescent="0.15">
      <c r="AC2564" s="30">
        <v>47</v>
      </c>
      <c r="AD2564" s="30">
        <v>47</v>
      </c>
      <c r="AE2564" s="30">
        <v>3</v>
      </c>
      <c r="AF2564" s="30">
        <v>7</v>
      </c>
      <c r="AG2564" s="30">
        <f t="shared" si="378"/>
        <v>76020</v>
      </c>
      <c r="AH2564" s="30">
        <f t="shared" si="379"/>
        <v>25340</v>
      </c>
      <c r="AI2564" s="30">
        <f t="shared" si="380"/>
        <v>12670</v>
      </c>
      <c r="AK2564" s="30">
        <f t="shared" si="381"/>
        <v>39.071081409477522</v>
      </c>
      <c r="AL2564" s="30">
        <f t="shared" si="382"/>
        <v>11.647004749502068</v>
      </c>
      <c r="AM2564" s="30">
        <f t="shared" si="383"/>
        <v>24</v>
      </c>
      <c r="AO2564" s="30">
        <f t="shared" si="384"/>
        <v>643110</v>
      </c>
      <c r="AP2564" s="30">
        <f t="shared" si="385"/>
        <v>19197</v>
      </c>
      <c r="AQ2564" s="30">
        <f t="shared" si="386"/>
        <v>8880</v>
      </c>
    </row>
    <row r="2565" spans="29:43" x14ac:dyDescent="0.15">
      <c r="AC2565" s="30">
        <v>47</v>
      </c>
      <c r="AD2565" s="30">
        <v>47</v>
      </c>
      <c r="AE2565" s="30">
        <v>3</v>
      </c>
      <c r="AF2565" s="30">
        <v>8</v>
      </c>
      <c r="AG2565" s="30">
        <f t="shared" si="378"/>
        <v>76110</v>
      </c>
      <c r="AH2565" s="30">
        <f t="shared" si="379"/>
        <v>25370</v>
      </c>
      <c r="AI2565" s="30">
        <f t="shared" si="380"/>
        <v>12685</v>
      </c>
      <c r="AK2565" s="30">
        <f t="shared" si="381"/>
        <v>39</v>
      </c>
      <c r="AL2565" s="30">
        <f t="shared" si="382"/>
        <v>11.687653562653562</v>
      </c>
      <c r="AM2565" s="30">
        <f t="shared" si="383"/>
        <v>24</v>
      </c>
      <c r="AO2565" s="30">
        <f t="shared" si="384"/>
        <v>643110</v>
      </c>
      <c r="AP2565" s="30">
        <f t="shared" si="385"/>
        <v>19197</v>
      </c>
      <c r="AQ2565" s="30">
        <f t="shared" si="386"/>
        <v>8880</v>
      </c>
    </row>
    <row r="2566" spans="29:43" x14ac:dyDescent="0.15">
      <c r="AC2566" s="30">
        <v>47</v>
      </c>
      <c r="AD2566" s="30">
        <v>47</v>
      </c>
      <c r="AE2566" s="30">
        <v>3</v>
      </c>
      <c r="AF2566" s="30">
        <v>9</v>
      </c>
      <c r="AG2566" s="30">
        <f t="shared" ref="AG2566:AG2629" si="387">1020+180*AC2566+7050+AE2566*(AD2566*420-120)+AE2566*AF2566*30</f>
        <v>76200</v>
      </c>
      <c r="AH2566" s="30">
        <f t="shared" ref="AH2566:AH2629" si="388">340+60*AC2566+2350+AE2566*(AD2566*140-40)+AE2566*AF2566*10</f>
        <v>25400</v>
      </c>
      <c r="AI2566" s="30">
        <f t="shared" ref="AI2566:AI2629" si="389">170+30*AC2566+1175+AE2566*(AD2566*70-20)+AE2566*AF2566*5</f>
        <v>12700</v>
      </c>
      <c r="AK2566" s="30">
        <f t="shared" ref="AK2566:AK2629" si="390">VLOOKUP(IF(MOD(AC2566,2)=0,AC2566/2,(AC2566+1)/2),B:F,5,FALSE)/(AH2566-VLOOKUP(IF(MOD(AC2566,2)=0,AC2566/2,(AC2566+1)/2),B:F,4,FALSE))</f>
        <v>38.929176755447941</v>
      </c>
      <c r="AL2566" s="30">
        <f t="shared" ref="AL2566:AL2629" si="391">AG2566/(VLOOKUP(IF(MOD(AC2566,2)=0,AC2566/2,(AC2566+1)/2),B:F,3,FALSE)-AI2566)</f>
        <v>11.72849007234108</v>
      </c>
      <c r="AM2566" s="30">
        <f t="shared" ref="AM2566:AM2629" si="392">IF(MOD(AC2566,2)=0,AC2566/2,(AC2566+1)/2)</f>
        <v>24</v>
      </c>
      <c r="AO2566" s="30">
        <f t="shared" ref="AO2566:AO2629" si="393">VLOOKUP(IF(MOD(AC2566,2)=0,AC2566/2,(AC2566+1)/2),B:F,5,FALSE)</f>
        <v>643110</v>
      </c>
      <c r="AP2566" s="30">
        <f t="shared" ref="AP2566:AP2629" si="394">VLOOKUP(IF(MOD(AC2566,2)=0,AC2566/2,(AC2566+1)/2),B:E,3,FALSE)</f>
        <v>19197</v>
      </c>
      <c r="AQ2566" s="30">
        <f t="shared" ref="AQ2566:AQ2629" si="395">VLOOKUP(IF(MOD(AC2566,2)=0,AC2566/2,(AC2566+1)/2),B:F,4,FALSE)</f>
        <v>8880</v>
      </c>
    </row>
    <row r="2567" spans="29:43" x14ac:dyDescent="0.15">
      <c r="AC2567" s="30">
        <v>47</v>
      </c>
      <c r="AD2567" s="30">
        <v>47</v>
      </c>
      <c r="AE2567" s="30">
        <v>3</v>
      </c>
      <c r="AF2567" s="30">
        <v>10</v>
      </c>
      <c r="AG2567" s="30">
        <f t="shared" si="387"/>
        <v>76290</v>
      </c>
      <c r="AH2567" s="30">
        <f t="shared" si="388"/>
        <v>25430</v>
      </c>
      <c r="AI2567" s="30">
        <f t="shared" si="389"/>
        <v>12715</v>
      </c>
      <c r="AK2567" s="30">
        <f t="shared" si="390"/>
        <v>38.858610271903324</v>
      </c>
      <c r="AL2567" s="30">
        <f t="shared" si="391"/>
        <v>11.769515581610614</v>
      </c>
      <c r="AM2567" s="30">
        <f t="shared" si="392"/>
        <v>24</v>
      </c>
      <c r="AO2567" s="30">
        <f t="shared" si="393"/>
        <v>643110</v>
      </c>
      <c r="AP2567" s="30">
        <f t="shared" si="394"/>
        <v>19197</v>
      </c>
      <c r="AQ2567" s="30">
        <f t="shared" si="395"/>
        <v>8880</v>
      </c>
    </row>
    <row r="2568" spans="29:43" x14ac:dyDescent="0.15">
      <c r="AC2568" s="30">
        <v>47</v>
      </c>
      <c r="AD2568" s="30">
        <v>47</v>
      </c>
      <c r="AE2568" s="30">
        <v>4</v>
      </c>
      <c r="AF2568" s="30">
        <v>0</v>
      </c>
      <c r="AG2568" s="30">
        <f t="shared" si="387"/>
        <v>95010</v>
      </c>
      <c r="AH2568" s="30">
        <f t="shared" si="388"/>
        <v>31670</v>
      </c>
      <c r="AI2568" s="30">
        <f t="shared" si="389"/>
        <v>15835</v>
      </c>
      <c r="AK2568" s="30">
        <f t="shared" si="390"/>
        <v>28.218955682316807</v>
      </c>
      <c r="AL2568" s="30">
        <f t="shared" si="391"/>
        <v>28.259964306960143</v>
      </c>
      <c r="AM2568" s="30">
        <f t="shared" si="392"/>
        <v>24</v>
      </c>
      <c r="AO2568" s="30">
        <f t="shared" si="393"/>
        <v>643110</v>
      </c>
      <c r="AP2568" s="30">
        <f t="shared" si="394"/>
        <v>19197</v>
      </c>
      <c r="AQ2568" s="30">
        <f t="shared" si="395"/>
        <v>8880</v>
      </c>
    </row>
    <row r="2569" spans="29:43" x14ac:dyDescent="0.15">
      <c r="AC2569" s="30">
        <v>47</v>
      </c>
      <c r="AD2569" s="30">
        <v>47</v>
      </c>
      <c r="AE2569" s="30">
        <v>4</v>
      </c>
      <c r="AF2569" s="30">
        <v>1</v>
      </c>
      <c r="AG2569" s="30">
        <f t="shared" si="387"/>
        <v>95130</v>
      </c>
      <c r="AH2569" s="30">
        <f t="shared" si="388"/>
        <v>31710</v>
      </c>
      <c r="AI2569" s="30">
        <f t="shared" si="389"/>
        <v>15855</v>
      </c>
      <c r="AK2569" s="30">
        <f t="shared" si="390"/>
        <v>28.169513797634693</v>
      </c>
      <c r="AL2569" s="30">
        <f t="shared" si="391"/>
        <v>28.464991023339319</v>
      </c>
      <c r="AM2569" s="30">
        <f t="shared" si="392"/>
        <v>24</v>
      </c>
      <c r="AO2569" s="30">
        <f t="shared" si="393"/>
        <v>643110</v>
      </c>
      <c r="AP2569" s="30">
        <f t="shared" si="394"/>
        <v>19197</v>
      </c>
      <c r="AQ2569" s="30">
        <f t="shared" si="395"/>
        <v>8880</v>
      </c>
    </row>
    <row r="2570" spans="29:43" x14ac:dyDescent="0.15">
      <c r="AC2570" s="30">
        <v>47</v>
      </c>
      <c r="AD2570" s="30">
        <v>47</v>
      </c>
      <c r="AE2570" s="30">
        <v>4</v>
      </c>
      <c r="AF2570" s="30">
        <v>2</v>
      </c>
      <c r="AG2570" s="30">
        <f t="shared" si="387"/>
        <v>95250</v>
      </c>
      <c r="AH2570" s="30">
        <f t="shared" si="388"/>
        <v>31750</v>
      </c>
      <c r="AI2570" s="30">
        <f t="shared" si="389"/>
        <v>15875</v>
      </c>
      <c r="AK2570" s="30">
        <f t="shared" si="390"/>
        <v>28.120244862264975</v>
      </c>
      <c r="AL2570" s="30">
        <f t="shared" si="391"/>
        <v>28.672486453943407</v>
      </c>
      <c r="AM2570" s="30">
        <f t="shared" si="392"/>
        <v>24</v>
      </c>
      <c r="AO2570" s="30">
        <f t="shared" si="393"/>
        <v>643110</v>
      </c>
      <c r="AP2570" s="30">
        <f t="shared" si="394"/>
        <v>19197</v>
      </c>
      <c r="AQ2570" s="30">
        <f t="shared" si="395"/>
        <v>8880</v>
      </c>
    </row>
    <row r="2571" spans="29:43" x14ac:dyDescent="0.15">
      <c r="AC2571" s="30">
        <v>47</v>
      </c>
      <c r="AD2571" s="30">
        <v>47</v>
      </c>
      <c r="AE2571" s="30">
        <v>4</v>
      </c>
      <c r="AF2571" s="30">
        <v>3</v>
      </c>
      <c r="AG2571" s="30">
        <f t="shared" si="387"/>
        <v>95370</v>
      </c>
      <c r="AH2571" s="30">
        <f t="shared" si="388"/>
        <v>31790</v>
      </c>
      <c r="AI2571" s="30">
        <f t="shared" si="389"/>
        <v>15895</v>
      </c>
      <c r="AK2571" s="30">
        <f t="shared" si="390"/>
        <v>28.071147970318638</v>
      </c>
      <c r="AL2571" s="30">
        <f t="shared" si="391"/>
        <v>28.882495457298607</v>
      </c>
      <c r="AM2571" s="30">
        <f t="shared" si="392"/>
        <v>24</v>
      </c>
      <c r="AO2571" s="30">
        <f t="shared" si="393"/>
        <v>643110</v>
      </c>
      <c r="AP2571" s="30">
        <f t="shared" si="394"/>
        <v>19197</v>
      </c>
      <c r="AQ2571" s="30">
        <f t="shared" si="395"/>
        <v>8880</v>
      </c>
    </row>
    <row r="2572" spans="29:43" x14ac:dyDescent="0.15">
      <c r="AC2572" s="30">
        <v>47</v>
      </c>
      <c r="AD2572" s="30">
        <v>47</v>
      </c>
      <c r="AE2572" s="30">
        <v>4</v>
      </c>
      <c r="AF2572" s="30">
        <v>4</v>
      </c>
      <c r="AG2572" s="30">
        <f t="shared" si="387"/>
        <v>95490</v>
      </c>
      <c r="AH2572" s="30">
        <f t="shared" si="388"/>
        <v>31830</v>
      </c>
      <c r="AI2572" s="30">
        <f t="shared" si="389"/>
        <v>15915</v>
      </c>
      <c r="AK2572" s="30">
        <f t="shared" si="390"/>
        <v>28.022222222222222</v>
      </c>
      <c r="AL2572" s="30">
        <f t="shared" si="391"/>
        <v>29.095063985374772</v>
      </c>
      <c r="AM2572" s="30">
        <f t="shared" si="392"/>
        <v>24</v>
      </c>
      <c r="AO2572" s="30">
        <f t="shared" si="393"/>
        <v>643110</v>
      </c>
      <c r="AP2572" s="30">
        <f t="shared" si="394"/>
        <v>19197</v>
      </c>
      <c r="AQ2572" s="30">
        <f t="shared" si="395"/>
        <v>8880</v>
      </c>
    </row>
    <row r="2573" spans="29:43" x14ac:dyDescent="0.15">
      <c r="AC2573" s="30">
        <v>47</v>
      </c>
      <c r="AD2573" s="30">
        <v>47</v>
      </c>
      <c r="AE2573" s="30">
        <v>4</v>
      </c>
      <c r="AF2573" s="30">
        <v>5</v>
      </c>
      <c r="AG2573" s="30">
        <f t="shared" si="387"/>
        <v>95610</v>
      </c>
      <c r="AH2573" s="30">
        <f t="shared" si="388"/>
        <v>31870</v>
      </c>
      <c r="AI2573" s="30">
        <f t="shared" si="389"/>
        <v>15935</v>
      </c>
      <c r="AK2573" s="30">
        <f t="shared" si="390"/>
        <v>27.973466724662895</v>
      </c>
      <c r="AL2573" s="30">
        <f t="shared" si="391"/>
        <v>29.310239117106072</v>
      </c>
      <c r="AM2573" s="30">
        <f t="shared" si="392"/>
        <v>24</v>
      </c>
      <c r="AO2573" s="30">
        <f t="shared" si="393"/>
        <v>643110</v>
      </c>
      <c r="AP2573" s="30">
        <f t="shared" si="394"/>
        <v>19197</v>
      </c>
      <c r="AQ2573" s="30">
        <f t="shared" si="395"/>
        <v>8880</v>
      </c>
    </row>
    <row r="2574" spans="29:43" x14ac:dyDescent="0.15">
      <c r="AC2574" s="30">
        <v>47</v>
      </c>
      <c r="AD2574" s="30">
        <v>47</v>
      </c>
      <c r="AE2574" s="30">
        <v>4</v>
      </c>
      <c r="AF2574" s="30">
        <v>6</v>
      </c>
      <c r="AG2574" s="30">
        <f t="shared" si="387"/>
        <v>95730</v>
      </c>
      <c r="AH2574" s="30">
        <f t="shared" si="388"/>
        <v>31910</v>
      </c>
      <c r="AI2574" s="30">
        <f t="shared" si="389"/>
        <v>15955</v>
      </c>
      <c r="AK2574" s="30">
        <f t="shared" si="390"/>
        <v>27.924880590534087</v>
      </c>
      <c r="AL2574" s="30">
        <f t="shared" si="391"/>
        <v>29.528069093152375</v>
      </c>
      <c r="AM2574" s="30">
        <f t="shared" si="392"/>
        <v>24</v>
      </c>
      <c r="AO2574" s="30">
        <f t="shared" si="393"/>
        <v>643110</v>
      </c>
      <c r="AP2574" s="30">
        <f t="shared" si="394"/>
        <v>19197</v>
      </c>
      <c r="AQ2574" s="30">
        <f t="shared" si="395"/>
        <v>8880</v>
      </c>
    </row>
    <row r="2575" spans="29:43" x14ac:dyDescent="0.15">
      <c r="AC2575" s="30">
        <v>47</v>
      </c>
      <c r="AD2575" s="30">
        <v>47</v>
      </c>
      <c r="AE2575" s="30">
        <v>4</v>
      </c>
      <c r="AF2575" s="30">
        <v>7</v>
      </c>
      <c r="AG2575" s="30">
        <f t="shared" si="387"/>
        <v>95850</v>
      </c>
      <c r="AH2575" s="30">
        <f t="shared" si="388"/>
        <v>31950</v>
      </c>
      <c r="AI2575" s="30">
        <f t="shared" si="389"/>
        <v>15975</v>
      </c>
      <c r="AK2575" s="30">
        <f t="shared" si="390"/>
        <v>27.876462938881666</v>
      </c>
      <c r="AL2575" s="30">
        <f t="shared" si="391"/>
        <v>29.748603351955307</v>
      </c>
      <c r="AM2575" s="30">
        <f t="shared" si="392"/>
        <v>24</v>
      </c>
      <c r="AO2575" s="30">
        <f t="shared" si="393"/>
        <v>643110</v>
      </c>
      <c r="AP2575" s="30">
        <f t="shared" si="394"/>
        <v>19197</v>
      </c>
      <c r="AQ2575" s="30">
        <f t="shared" si="395"/>
        <v>8880</v>
      </c>
    </row>
    <row r="2576" spans="29:43" x14ac:dyDescent="0.15">
      <c r="AC2576" s="30">
        <v>47</v>
      </c>
      <c r="AD2576" s="30">
        <v>47</v>
      </c>
      <c r="AE2576" s="30">
        <v>4</v>
      </c>
      <c r="AF2576" s="30">
        <v>8</v>
      </c>
      <c r="AG2576" s="30">
        <f t="shared" si="387"/>
        <v>95970</v>
      </c>
      <c r="AH2576" s="30">
        <f t="shared" si="388"/>
        <v>31990</v>
      </c>
      <c r="AI2576" s="30">
        <f t="shared" si="389"/>
        <v>15995</v>
      </c>
      <c r="AK2576" s="30">
        <f t="shared" si="390"/>
        <v>27.828212894850715</v>
      </c>
      <c r="AL2576" s="30">
        <f t="shared" si="391"/>
        <v>29.971892567145535</v>
      </c>
      <c r="AM2576" s="30">
        <f t="shared" si="392"/>
        <v>24</v>
      </c>
      <c r="AO2576" s="30">
        <f t="shared" si="393"/>
        <v>643110</v>
      </c>
      <c r="AP2576" s="30">
        <f t="shared" si="394"/>
        <v>19197</v>
      </c>
      <c r="AQ2576" s="30">
        <f t="shared" si="395"/>
        <v>8880</v>
      </c>
    </row>
    <row r="2577" spans="29:43" x14ac:dyDescent="0.15">
      <c r="AC2577" s="30">
        <v>47</v>
      </c>
      <c r="AD2577" s="30">
        <v>47</v>
      </c>
      <c r="AE2577" s="30">
        <v>4</v>
      </c>
      <c r="AF2577" s="30">
        <v>9</v>
      </c>
      <c r="AG2577" s="30">
        <f t="shared" si="387"/>
        <v>96090</v>
      </c>
      <c r="AH2577" s="30">
        <f t="shared" si="388"/>
        <v>32030</v>
      </c>
      <c r="AI2577" s="30">
        <f t="shared" si="389"/>
        <v>16015</v>
      </c>
      <c r="AK2577" s="30">
        <f t="shared" si="390"/>
        <v>27.780129589632828</v>
      </c>
      <c r="AL2577" s="30">
        <f t="shared" si="391"/>
        <v>30.19798868636078</v>
      </c>
      <c r="AM2577" s="30">
        <f t="shared" si="392"/>
        <v>24</v>
      </c>
      <c r="AO2577" s="30">
        <f t="shared" si="393"/>
        <v>643110</v>
      </c>
      <c r="AP2577" s="30">
        <f t="shared" si="394"/>
        <v>19197</v>
      </c>
      <c r="AQ2577" s="30">
        <f t="shared" si="395"/>
        <v>8880</v>
      </c>
    </row>
    <row r="2578" spans="29:43" x14ac:dyDescent="0.15">
      <c r="AC2578" s="30">
        <v>47</v>
      </c>
      <c r="AD2578" s="30">
        <v>47</v>
      </c>
      <c r="AE2578" s="30">
        <v>4</v>
      </c>
      <c r="AF2578" s="30">
        <v>10</v>
      </c>
      <c r="AG2578" s="30">
        <f t="shared" si="387"/>
        <v>96210</v>
      </c>
      <c r="AH2578" s="30">
        <f t="shared" si="388"/>
        <v>32070</v>
      </c>
      <c r="AI2578" s="30">
        <f t="shared" si="389"/>
        <v>16035</v>
      </c>
      <c r="AK2578" s="30">
        <f t="shared" si="390"/>
        <v>27.732212160413972</v>
      </c>
      <c r="AL2578" s="30">
        <f t="shared" si="391"/>
        <v>30.426944971537001</v>
      </c>
      <c r="AM2578" s="30">
        <f t="shared" si="392"/>
        <v>24</v>
      </c>
      <c r="AO2578" s="30">
        <f t="shared" si="393"/>
        <v>643110</v>
      </c>
      <c r="AP2578" s="30">
        <f t="shared" si="394"/>
        <v>19197</v>
      </c>
      <c r="AQ2578" s="30">
        <f t="shared" si="395"/>
        <v>8880</v>
      </c>
    </row>
    <row r="2579" spans="29:43" x14ac:dyDescent="0.15">
      <c r="AC2579" s="30">
        <v>47</v>
      </c>
      <c r="AD2579" s="30">
        <v>47</v>
      </c>
      <c r="AE2579" s="30">
        <v>5</v>
      </c>
      <c r="AF2579" s="30">
        <v>0</v>
      </c>
      <c r="AG2579" s="30">
        <f t="shared" si="387"/>
        <v>114630</v>
      </c>
      <c r="AH2579" s="30">
        <f t="shared" si="388"/>
        <v>38210</v>
      </c>
      <c r="AI2579" s="30">
        <f t="shared" si="389"/>
        <v>19105</v>
      </c>
      <c r="AK2579" s="30">
        <f t="shared" si="390"/>
        <v>21.926696215479033</v>
      </c>
      <c r="AL2579" s="30">
        <f t="shared" si="391"/>
        <v>1245.9782608695652</v>
      </c>
      <c r="AM2579" s="30">
        <f t="shared" si="392"/>
        <v>24</v>
      </c>
      <c r="AO2579" s="30">
        <f t="shared" si="393"/>
        <v>643110</v>
      </c>
      <c r="AP2579" s="30">
        <f t="shared" si="394"/>
        <v>19197</v>
      </c>
      <c r="AQ2579" s="30">
        <f t="shared" si="395"/>
        <v>8880</v>
      </c>
    </row>
    <row r="2580" spans="29:43" x14ac:dyDescent="0.15">
      <c r="AC2580" s="30">
        <v>47</v>
      </c>
      <c r="AD2580" s="30">
        <v>47</v>
      </c>
      <c r="AE2580" s="30">
        <v>5</v>
      </c>
      <c r="AF2580" s="30">
        <v>1</v>
      </c>
      <c r="AG2580" s="30">
        <f t="shared" si="387"/>
        <v>114780</v>
      </c>
      <c r="AH2580" s="30">
        <f t="shared" si="388"/>
        <v>38260</v>
      </c>
      <c r="AI2580" s="30">
        <f t="shared" si="389"/>
        <v>19130</v>
      </c>
      <c r="AK2580" s="30">
        <f t="shared" si="390"/>
        <v>21.889380530973451</v>
      </c>
      <c r="AL2580" s="30">
        <f t="shared" si="391"/>
        <v>1713.1343283582089</v>
      </c>
      <c r="AM2580" s="30">
        <f t="shared" si="392"/>
        <v>24</v>
      </c>
      <c r="AO2580" s="30">
        <f t="shared" si="393"/>
        <v>643110</v>
      </c>
      <c r="AP2580" s="30">
        <f t="shared" si="394"/>
        <v>19197</v>
      </c>
      <c r="AQ2580" s="30">
        <f t="shared" si="395"/>
        <v>8880</v>
      </c>
    </row>
    <row r="2581" spans="29:43" x14ac:dyDescent="0.15">
      <c r="AC2581" s="30">
        <v>47</v>
      </c>
      <c r="AD2581" s="30">
        <v>47</v>
      </c>
      <c r="AE2581" s="30">
        <v>5</v>
      </c>
      <c r="AF2581" s="30">
        <v>2</v>
      </c>
      <c r="AG2581" s="30">
        <f t="shared" si="387"/>
        <v>114930</v>
      </c>
      <c r="AH2581" s="30">
        <f t="shared" si="388"/>
        <v>38310</v>
      </c>
      <c r="AI2581" s="30">
        <f t="shared" si="389"/>
        <v>19155</v>
      </c>
      <c r="AK2581" s="30">
        <f t="shared" si="390"/>
        <v>21.852191641182468</v>
      </c>
      <c r="AL2581" s="30">
        <f t="shared" si="391"/>
        <v>2736.4285714285716</v>
      </c>
      <c r="AM2581" s="30">
        <f t="shared" si="392"/>
        <v>24</v>
      </c>
      <c r="AO2581" s="30">
        <f t="shared" si="393"/>
        <v>643110</v>
      </c>
      <c r="AP2581" s="30">
        <f t="shared" si="394"/>
        <v>19197</v>
      </c>
      <c r="AQ2581" s="30">
        <f t="shared" si="395"/>
        <v>8880</v>
      </c>
    </row>
    <row r="2582" spans="29:43" x14ac:dyDescent="0.15">
      <c r="AC2582" s="30">
        <v>47</v>
      </c>
      <c r="AD2582" s="30">
        <v>47</v>
      </c>
      <c r="AE2582" s="30">
        <v>5</v>
      </c>
      <c r="AF2582" s="30">
        <v>3</v>
      </c>
      <c r="AG2582" s="30">
        <f t="shared" si="387"/>
        <v>115080</v>
      </c>
      <c r="AH2582" s="30">
        <f t="shared" si="388"/>
        <v>38360</v>
      </c>
      <c r="AI2582" s="30">
        <f t="shared" si="389"/>
        <v>19180</v>
      </c>
      <c r="AK2582" s="30">
        <f t="shared" si="390"/>
        <v>21.815128900949798</v>
      </c>
      <c r="AL2582" s="30">
        <f t="shared" si="391"/>
        <v>6769.411764705882</v>
      </c>
      <c r="AM2582" s="30">
        <f t="shared" si="392"/>
        <v>24</v>
      </c>
      <c r="AO2582" s="30">
        <f t="shared" si="393"/>
        <v>643110</v>
      </c>
      <c r="AP2582" s="30">
        <f t="shared" si="394"/>
        <v>19197</v>
      </c>
      <c r="AQ2582" s="30">
        <f t="shared" si="395"/>
        <v>8880</v>
      </c>
    </row>
    <row r="2583" spans="29:43" x14ac:dyDescent="0.15">
      <c r="AC2583" s="30">
        <v>47</v>
      </c>
      <c r="AD2583" s="30">
        <v>47</v>
      </c>
      <c r="AE2583" s="30">
        <v>5</v>
      </c>
      <c r="AF2583" s="30">
        <v>4</v>
      </c>
      <c r="AG2583" s="30">
        <f t="shared" si="387"/>
        <v>115230</v>
      </c>
      <c r="AH2583" s="30">
        <f t="shared" si="388"/>
        <v>38410</v>
      </c>
      <c r="AI2583" s="30">
        <f t="shared" si="389"/>
        <v>19205</v>
      </c>
      <c r="AK2583" s="30">
        <f t="shared" si="390"/>
        <v>21.778191669488656</v>
      </c>
      <c r="AL2583" s="30">
        <f t="shared" si="391"/>
        <v>-14403.75</v>
      </c>
      <c r="AM2583" s="30">
        <f t="shared" si="392"/>
        <v>24</v>
      </c>
      <c r="AO2583" s="30">
        <f t="shared" si="393"/>
        <v>643110</v>
      </c>
      <c r="AP2583" s="30">
        <f t="shared" si="394"/>
        <v>19197</v>
      </c>
      <c r="AQ2583" s="30">
        <f t="shared" si="395"/>
        <v>8880</v>
      </c>
    </row>
    <row r="2584" spans="29:43" x14ac:dyDescent="0.15">
      <c r="AC2584" s="30">
        <v>47</v>
      </c>
      <c r="AD2584" s="30">
        <v>47</v>
      </c>
      <c r="AE2584" s="30">
        <v>5</v>
      </c>
      <c r="AF2584" s="30">
        <v>5</v>
      </c>
      <c r="AG2584" s="30">
        <f t="shared" si="387"/>
        <v>115380</v>
      </c>
      <c r="AH2584" s="30">
        <f t="shared" si="388"/>
        <v>38460</v>
      </c>
      <c r="AI2584" s="30">
        <f t="shared" si="389"/>
        <v>19230</v>
      </c>
      <c r="AK2584" s="30">
        <f t="shared" si="390"/>
        <v>21.741379310344829</v>
      </c>
      <c r="AL2584" s="30">
        <f t="shared" si="391"/>
        <v>-3496.3636363636365</v>
      </c>
      <c r="AM2584" s="30">
        <f t="shared" si="392"/>
        <v>24</v>
      </c>
      <c r="AO2584" s="30">
        <f t="shared" si="393"/>
        <v>643110</v>
      </c>
      <c r="AP2584" s="30">
        <f t="shared" si="394"/>
        <v>19197</v>
      </c>
      <c r="AQ2584" s="30">
        <f t="shared" si="395"/>
        <v>8880</v>
      </c>
    </row>
    <row r="2585" spans="29:43" x14ac:dyDescent="0.15">
      <c r="AC2585" s="30">
        <v>47</v>
      </c>
      <c r="AD2585" s="30">
        <v>47</v>
      </c>
      <c r="AE2585" s="30">
        <v>5</v>
      </c>
      <c r="AF2585" s="30">
        <v>6</v>
      </c>
      <c r="AG2585" s="30">
        <f t="shared" si="387"/>
        <v>115530</v>
      </c>
      <c r="AH2585" s="30">
        <f t="shared" si="388"/>
        <v>38510</v>
      </c>
      <c r="AI2585" s="30">
        <f t="shared" si="389"/>
        <v>19255</v>
      </c>
      <c r="AK2585" s="30">
        <f t="shared" si="390"/>
        <v>21.704691191360109</v>
      </c>
      <c r="AL2585" s="30">
        <f t="shared" si="391"/>
        <v>-1991.8965517241379</v>
      </c>
      <c r="AM2585" s="30">
        <f t="shared" si="392"/>
        <v>24</v>
      </c>
      <c r="AO2585" s="30">
        <f t="shared" si="393"/>
        <v>643110</v>
      </c>
      <c r="AP2585" s="30">
        <f t="shared" si="394"/>
        <v>19197</v>
      </c>
      <c r="AQ2585" s="30">
        <f t="shared" si="395"/>
        <v>8880</v>
      </c>
    </row>
    <row r="2586" spans="29:43" x14ac:dyDescent="0.15">
      <c r="AC2586" s="30">
        <v>47</v>
      </c>
      <c r="AD2586" s="30">
        <v>47</v>
      </c>
      <c r="AE2586" s="30">
        <v>5</v>
      </c>
      <c r="AF2586" s="30">
        <v>7</v>
      </c>
      <c r="AG2586" s="30">
        <f t="shared" si="387"/>
        <v>115680</v>
      </c>
      <c r="AH2586" s="30">
        <f t="shared" si="388"/>
        <v>38560</v>
      </c>
      <c r="AI2586" s="30">
        <f t="shared" si="389"/>
        <v>19280</v>
      </c>
      <c r="AK2586" s="30">
        <f t="shared" si="390"/>
        <v>21.668126684636118</v>
      </c>
      <c r="AL2586" s="30">
        <f t="shared" si="391"/>
        <v>-1393.7349397590363</v>
      </c>
      <c r="AM2586" s="30">
        <f t="shared" si="392"/>
        <v>24</v>
      </c>
      <c r="AO2586" s="30">
        <f t="shared" si="393"/>
        <v>643110</v>
      </c>
      <c r="AP2586" s="30">
        <f t="shared" si="394"/>
        <v>19197</v>
      </c>
      <c r="AQ2586" s="30">
        <f t="shared" si="395"/>
        <v>8880</v>
      </c>
    </row>
    <row r="2587" spans="29:43" x14ac:dyDescent="0.15">
      <c r="AC2587" s="30">
        <v>47</v>
      </c>
      <c r="AD2587" s="30">
        <v>47</v>
      </c>
      <c r="AE2587" s="30">
        <v>5</v>
      </c>
      <c r="AF2587" s="30">
        <v>8</v>
      </c>
      <c r="AG2587" s="30">
        <f t="shared" si="387"/>
        <v>115830</v>
      </c>
      <c r="AH2587" s="30">
        <f t="shared" si="388"/>
        <v>38610</v>
      </c>
      <c r="AI2587" s="30">
        <f t="shared" si="389"/>
        <v>19305</v>
      </c>
      <c r="AK2587" s="30">
        <f t="shared" si="390"/>
        <v>21.631685166498485</v>
      </c>
      <c r="AL2587" s="30">
        <f t="shared" si="391"/>
        <v>-1072.5</v>
      </c>
      <c r="AM2587" s="30">
        <f t="shared" si="392"/>
        <v>24</v>
      </c>
      <c r="AO2587" s="30">
        <f t="shared" si="393"/>
        <v>643110</v>
      </c>
      <c r="AP2587" s="30">
        <f t="shared" si="394"/>
        <v>19197</v>
      </c>
      <c r="AQ2587" s="30">
        <f t="shared" si="395"/>
        <v>8880</v>
      </c>
    </row>
    <row r="2588" spans="29:43" x14ac:dyDescent="0.15">
      <c r="AC2588" s="30">
        <v>47</v>
      </c>
      <c r="AD2588" s="30">
        <v>47</v>
      </c>
      <c r="AE2588" s="30">
        <v>5</v>
      </c>
      <c r="AF2588" s="30">
        <v>9</v>
      </c>
      <c r="AG2588" s="30">
        <f t="shared" si="387"/>
        <v>115980</v>
      </c>
      <c r="AH2588" s="30">
        <f t="shared" si="388"/>
        <v>38660</v>
      </c>
      <c r="AI2588" s="30">
        <f t="shared" si="389"/>
        <v>19330</v>
      </c>
      <c r="AK2588" s="30">
        <f t="shared" si="390"/>
        <v>21.595366017461384</v>
      </c>
      <c r="AL2588" s="30">
        <f t="shared" si="391"/>
        <v>-872.03007518796994</v>
      </c>
      <c r="AM2588" s="30">
        <f t="shared" si="392"/>
        <v>24</v>
      </c>
      <c r="AO2588" s="30">
        <f t="shared" si="393"/>
        <v>643110</v>
      </c>
      <c r="AP2588" s="30">
        <f t="shared" si="394"/>
        <v>19197</v>
      </c>
      <c r="AQ2588" s="30">
        <f t="shared" si="395"/>
        <v>8880</v>
      </c>
    </row>
    <row r="2589" spans="29:43" x14ac:dyDescent="0.15">
      <c r="AC2589" s="30">
        <v>47</v>
      </c>
      <c r="AD2589" s="30">
        <v>47</v>
      </c>
      <c r="AE2589" s="30">
        <v>5</v>
      </c>
      <c r="AF2589" s="30">
        <v>10</v>
      </c>
      <c r="AG2589" s="30">
        <f t="shared" si="387"/>
        <v>116130</v>
      </c>
      <c r="AH2589" s="30">
        <f t="shared" si="388"/>
        <v>38710</v>
      </c>
      <c r="AI2589" s="30">
        <f t="shared" si="389"/>
        <v>19355</v>
      </c>
      <c r="AK2589" s="30">
        <f t="shared" si="390"/>
        <v>21.559168622192423</v>
      </c>
      <c r="AL2589" s="30">
        <f t="shared" si="391"/>
        <v>-735</v>
      </c>
      <c r="AM2589" s="30">
        <f t="shared" si="392"/>
        <v>24</v>
      </c>
      <c r="AO2589" s="30">
        <f t="shared" si="393"/>
        <v>643110</v>
      </c>
      <c r="AP2589" s="30">
        <f t="shared" si="394"/>
        <v>19197</v>
      </c>
      <c r="AQ2589" s="30">
        <f t="shared" si="395"/>
        <v>8880</v>
      </c>
    </row>
    <row r="2590" spans="29:43" x14ac:dyDescent="0.15">
      <c r="AC2590" s="30">
        <v>48</v>
      </c>
      <c r="AD2590" s="30">
        <v>48</v>
      </c>
      <c r="AE2590" s="30">
        <v>1</v>
      </c>
      <c r="AF2590" s="30">
        <v>0</v>
      </c>
      <c r="AG2590" s="30">
        <f t="shared" si="387"/>
        <v>36750</v>
      </c>
      <c r="AH2590" s="30">
        <f t="shared" si="388"/>
        <v>12250</v>
      </c>
      <c r="AI2590" s="30">
        <f t="shared" si="389"/>
        <v>6125</v>
      </c>
      <c r="AK2590" s="30">
        <f t="shared" si="390"/>
        <v>190.83382789317508</v>
      </c>
      <c r="AL2590" s="30">
        <f t="shared" si="391"/>
        <v>2.8113525091799265</v>
      </c>
      <c r="AM2590" s="30">
        <f t="shared" si="392"/>
        <v>24</v>
      </c>
      <c r="AO2590" s="30">
        <f t="shared" si="393"/>
        <v>643110</v>
      </c>
      <c r="AP2590" s="30">
        <f t="shared" si="394"/>
        <v>19197</v>
      </c>
      <c r="AQ2590" s="30">
        <f t="shared" si="395"/>
        <v>8880</v>
      </c>
    </row>
    <row r="2591" spans="29:43" x14ac:dyDescent="0.15">
      <c r="AC2591" s="30">
        <v>48</v>
      </c>
      <c r="AD2591" s="30">
        <v>48</v>
      </c>
      <c r="AE2591" s="30">
        <v>1</v>
      </c>
      <c r="AF2591" s="30">
        <v>1</v>
      </c>
      <c r="AG2591" s="30">
        <f t="shared" si="387"/>
        <v>36780</v>
      </c>
      <c r="AH2591" s="30">
        <f t="shared" si="388"/>
        <v>12260</v>
      </c>
      <c r="AI2591" s="30">
        <f t="shared" si="389"/>
        <v>6130</v>
      </c>
      <c r="AK2591" s="30">
        <f t="shared" si="390"/>
        <v>190.26923076923077</v>
      </c>
      <c r="AL2591" s="30">
        <f t="shared" si="391"/>
        <v>2.8147241141807608</v>
      </c>
      <c r="AM2591" s="30">
        <f t="shared" si="392"/>
        <v>24</v>
      </c>
      <c r="AO2591" s="30">
        <f t="shared" si="393"/>
        <v>643110</v>
      </c>
      <c r="AP2591" s="30">
        <f t="shared" si="394"/>
        <v>19197</v>
      </c>
      <c r="AQ2591" s="30">
        <f t="shared" si="395"/>
        <v>8880</v>
      </c>
    </row>
    <row r="2592" spans="29:43" x14ac:dyDescent="0.15">
      <c r="AC2592" s="30">
        <v>48</v>
      </c>
      <c r="AD2592" s="30">
        <v>48</v>
      </c>
      <c r="AE2592" s="30">
        <v>1</v>
      </c>
      <c r="AF2592" s="30">
        <v>2</v>
      </c>
      <c r="AG2592" s="30">
        <f t="shared" si="387"/>
        <v>36810</v>
      </c>
      <c r="AH2592" s="30">
        <f t="shared" si="388"/>
        <v>12270</v>
      </c>
      <c r="AI2592" s="30">
        <f t="shared" si="389"/>
        <v>6135</v>
      </c>
      <c r="AK2592" s="30">
        <f t="shared" si="390"/>
        <v>189.7079646017699</v>
      </c>
      <c r="AL2592" s="30">
        <f t="shared" si="391"/>
        <v>2.8180983004134128</v>
      </c>
      <c r="AM2592" s="30">
        <f t="shared" si="392"/>
        <v>24</v>
      </c>
      <c r="AO2592" s="30">
        <f t="shared" si="393"/>
        <v>643110</v>
      </c>
      <c r="AP2592" s="30">
        <f t="shared" si="394"/>
        <v>19197</v>
      </c>
      <c r="AQ2592" s="30">
        <f t="shared" si="395"/>
        <v>8880</v>
      </c>
    </row>
    <row r="2593" spans="29:43" x14ac:dyDescent="0.15">
      <c r="AC2593" s="30">
        <v>48</v>
      </c>
      <c r="AD2593" s="30">
        <v>48</v>
      </c>
      <c r="AE2593" s="30">
        <v>1</v>
      </c>
      <c r="AF2593" s="30">
        <v>3</v>
      </c>
      <c r="AG2593" s="30">
        <f t="shared" si="387"/>
        <v>36840</v>
      </c>
      <c r="AH2593" s="30">
        <f t="shared" si="388"/>
        <v>12280</v>
      </c>
      <c r="AI2593" s="30">
        <f t="shared" si="389"/>
        <v>6140</v>
      </c>
      <c r="AK2593" s="30">
        <f t="shared" si="390"/>
        <v>189.15</v>
      </c>
      <c r="AL2593" s="30">
        <f t="shared" si="391"/>
        <v>2.8214750708432259</v>
      </c>
      <c r="AM2593" s="30">
        <f t="shared" si="392"/>
        <v>24</v>
      </c>
      <c r="AO2593" s="30">
        <f t="shared" si="393"/>
        <v>643110</v>
      </c>
      <c r="AP2593" s="30">
        <f t="shared" si="394"/>
        <v>19197</v>
      </c>
      <c r="AQ2593" s="30">
        <f t="shared" si="395"/>
        <v>8880</v>
      </c>
    </row>
    <row r="2594" spans="29:43" x14ac:dyDescent="0.15">
      <c r="AC2594" s="30">
        <v>48</v>
      </c>
      <c r="AD2594" s="30">
        <v>48</v>
      </c>
      <c r="AE2594" s="30">
        <v>1</v>
      </c>
      <c r="AF2594" s="30">
        <v>4</v>
      </c>
      <c r="AG2594" s="30">
        <f t="shared" si="387"/>
        <v>36870</v>
      </c>
      <c r="AH2594" s="30">
        <f t="shared" si="388"/>
        <v>12290</v>
      </c>
      <c r="AI2594" s="30">
        <f t="shared" si="389"/>
        <v>6145</v>
      </c>
      <c r="AK2594" s="30">
        <f t="shared" si="390"/>
        <v>188.59530791788856</v>
      </c>
      <c r="AL2594" s="30">
        <f t="shared" si="391"/>
        <v>2.8248544284400858</v>
      </c>
      <c r="AM2594" s="30">
        <f t="shared" si="392"/>
        <v>24</v>
      </c>
      <c r="AO2594" s="30">
        <f t="shared" si="393"/>
        <v>643110</v>
      </c>
      <c r="AP2594" s="30">
        <f t="shared" si="394"/>
        <v>19197</v>
      </c>
      <c r="AQ2594" s="30">
        <f t="shared" si="395"/>
        <v>8880</v>
      </c>
    </row>
    <row r="2595" spans="29:43" x14ac:dyDescent="0.15">
      <c r="AC2595" s="30">
        <v>48</v>
      </c>
      <c r="AD2595" s="30">
        <v>48</v>
      </c>
      <c r="AE2595" s="30">
        <v>1</v>
      </c>
      <c r="AF2595" s="30">
        <v>5</v>
      </c>
      <c r="AG2595" s="30">
        <f t="shared" si="387"/>
        <v>36900</v>
      </c>
      <c r="AH2595" s="30">
        <f t="shared" si="388"/>
        <v>12300</v>
      </c>
      <c r="AI2595" s="30">
        <f t="shared" si="389"/>
        <v>6150</v>
      </c>
      <c r="AK2595" s="30">
        <f t="shared" si="390"/>
        <v>188.04385964912279</v>
      </c>
      <c r="AL2595" s="30">
        <f t="shared" si="391"/>
        <v>2.8282363761784319</v>
      </c>
      <c r="AM2595" s="30">
        <f t="shared" si="392"/>
        <v>24</v>
      </c>
      <c r="AO2595" s="30">
        <f t="shared" si="393"/>
        <v>643110</v>
      </c>
      <c r="AP2595" s="30">
        <f t="shared" si="394"/>
        <v>19197</v>
      </c>
      <c r="AQ2595" s="30">
        <f t="shared" si="395"/>
        <v>8880</v>
      </c>
    </row>
    <row r="2596" spans="29:43" x14ac:dyDescent="0.15">
      <c r="AC2596" s="30">
        <v>48</v>
      </c>
      <c r="AD2596" s="30">
        <v>48</v>
      </c>
      <c r="AE2596" s="30">
        <v>1</v>
      </c>
      <c r="AF2596" s="30">
        <v>6</v>
      </c>
      <c r="AG2596" s="30">
        <f t="shared" si="387"/>
        <v>36930</v>
      </c>
      <c r="AH2596" s="30">
        <f t="shared" si="388"/>
        <v>12310</v>
      </c>
      <c r="AI2596" s="30">
        <f t="shared" si="389"/>
        <v>6155</v>
      </c>
      <c r="AK2596" s="30">
        <f t="shared" si="390"/>
        <v>187.49562682215745</v>
      </c>
      <c r="AL2596" s="30">
        <f t="shared" si="391"/>
        <v>2.8316209170372644</v>
      </c>
      <c r="AM2596" s="30">
        <f t="shared" si="392"/>
        <v>24</v>
      </c>
      <c r="AO2596" s="30">
        <f t="shared" si="393"/>
        <v>643110</v>
      </c>
      <c r="AP2596" s="30">
        <f t="shared" si="394"/>
        <v>19197</v>
      </c>
      <c r="AQ2596" s="30">
        <f t="shared" si="395"/>
        <v>8880</v>
      </c>
    </row>
    <row r="2597" spans="29:43" x14ac:dyDescent="0.15">
      <c r="AC2597" s="30">
        <v>48</v>
      </c>
      <c r="AD2597" s="30">
        <v>48</v>
      </c>
      <c r="AE2597" s="30">
        <v>1</v>
      </c>
      <c r="AF2597" s="30">
        <v>7</v>
      </c>
      <c r="AG2597" s="30">
        <f t="shared" si="387"/>
        <v>36960</v>
      </c>
      <c r="AH2597" s="30">
        <f t="shared" si="388"/>
        <v>12320</v>
      </c>
      <c r="AI2597" s="30">
        <f t="shared" si="389"/>
        <v>6160</v>
      </c>
      <c r="AK2597" s="30">
        <f t="shared" si="390"/>
        <v>186.95058139534885</v>
      </c>
      <c r="AL2597" s="30">
        <f t="shared" si="391"/>
        <v>2.8350080540001534</v>
      </c>
      <c r="AM2597" s="30">
        <f t="shared" si="392"/>
        <v>24</v>
      </c>
      <c r="AO2597" s="30">
        <f t="shared" si="393"/>
        <v>643110</v>
      </c>
      <c r="AP2597" s="30">
        <f t="shared" si="394"/>
        <v>19197</v>
      </c>
      <c r="AQ2597" s="30">
        <f t="shared" si="395"/>
        <v>8880</v>
      </c>
    </row>
    <row r="2598" spans="29:43" x14ac:dyDescent="0.15">
      <c r="AC2598" s="30">
        <v>48</v>
      </c>
      <c r="AD2598" s="30">
        <v>48</v>
      </c>
      <c r="AE2598" s="30">
        <v>1</v>
      </c>
      <c r="AF2598" s="30">
        <v>8</v>
      </c>
      <c r="AG2598" s="30">
        <f t="shared" si="387"/>
        <v>36990</v>
      </c>
      <c r="AH2598" s="30">
        <f t="shared" si="388"/>
        <v>12330</v>
      </c>
      <c r="AI2598" s="30">
        <f t="shared" si="389"/>
        <v>6165</v>
      </c>
      <c r="AK2598" s="30">
        <f t="shared" si="390"/>
        <v>186.40869565217392</v>
      </c>
      <c r="AL2598" s="30">
        <f t="shared" si="391"/>
        <v>2.8383977900552488</v>
      </c>
      <c r="AM2598" s="30">
        <f t="shared" si="392"/>
        <v>24</v>
      </c>
      <c r="AO2598" s="30">
        <f t="shared" si="393"/>
        <v>643110</v>
      </c>
      <c r="AP2598" s="30">
        <f t="shared" si="394"/>
        <v>19197</v>
      </c>
      <c r="AQ2598" s="30">
        <f t="shared" si="395"/>
        <v>8880</v>
      </c>
    </row>
    <row r="2599" spans="29:43" x14ac:dyDescent="0.15">
      <c r="AC2599" s="30">
        <v>48</v>
      </c>
      <c r="AD2599" s="30">
        <v>48</v>
      </c>
      <c r="AE2599" s="30">
        <v>1</v>
      </c>
      <c r="AF2599" s="30">
        <v>9</v>
      </c>
      <c r="AG2599" s="30">
        <f t="shared" si="387"/>
        <v>37020</v>
      </c>
      <c r="AH2599" s="30">
        <f t="shared" si="388"/>
        <v>12340</v>
      </c>
      <c r="AI2599" s="30">
        <f t="shared" si="389"/>
        <v>6170</v>
      </c>
      <c r="AK2599" s="30">
        <f t="shared" si="390"/>
        <v>185.86994219653178</v>
      </c>
      <c r="AL2599" s="30">
        <f t="shared" si="391"/>
        <v>2.8417901281952869</v>
      </c>
      <c r="AM2599" s="30">
        <f t="shared" si="392"/>
        <v>24</v>
      </c>
      <c r="AO2599" s="30">
        <f t="shared" si="393"/>
        <v>643110</v>
      </c>
      <c r="AP2599" s="30">
        <f t="shared" si="394"/>
        <v>19197</v>
      </c>
      <c r="AQ2599" s="30">
        <f t="shared" si="395"/>
        <v>8880</v>
      </c>
    </row>
    <row r="2600" spans="29:43" x14ac:dyDescent="0.15">
      <c r="AC2600" s="30">
        <v>48</v>
      </c>
      <c r="AD2600" s="30">
        <v>48</v>
      </c>
      <c r="AE2600" s="30">
        <v>1</v>
      </c>
      <c r="AF2600" s="30">
        <v>10</v>
      </c>
      <c r="AG2600" s="30">
        <f t="shared" si="387"/>
        <v>37050</v>
      </c>
      <c r="AH2600" s="30">
        <f t="shared" si="388"/>
        <v>12350</v>
      </c>
      <c r="AI2600" s="30">
        <f t="shared" si="389"/>
        <v>6175</v>
      </c>
      <c r="AK2600" s="30">
        <f t="shared" si="390"/>
        <v>185.3342939481268</v>
      </c>
      <c r="AL2600" s="30">
        <f t="shared" si="391"/>
        <v>2.845185071417601</v>
      </c>
      <c r="AM2600" s="30">
        <f t="shared" si="392"/>
        <v>24</v>
      </c>
      <c r="AO2600" s="30">
        <f t="shared" si="393"/>
        <v>643110</v>
      </c>
      <c r="AP2600" s="30">
        <f t="shared" si="394"/>
        <v>19197</v>
      </c>
      <c r="AQ2600" s="30">
        <f t="shared" si="395"/>
        <v>8880</v>
      </c>
    </row>
    <row r="2601" spans="29:43" x14ac:dyDescent="0.15">
      <c r="AC2601" s="30">
        <v>48</v>
      </c>
      <c r="AD2601" s="30">
        <v>48</v>
      </c>
      <c r="AE2601" s="30">
        <v>2</v>
      </c>
      <c r="AF2601" s="30">
        <v>0</v>
      </c>
      <c r="AG2601" s="30">
        <f t="shared" si="387"/>
        <v>56790</v>
      </c>
      <c r="AH2601" s="30">
        <f t="shared" si="388"/>
        <v>18930</v>
      </c>
      <c r="AI2601" s="30">
        <f t="shared" si="389"/>
        <v>9465</v>
      </c>
      <c r="AK2601" s="30">
        <f t="shared" si="390"/>
        <v>63.991044776119402</v>
      </c>
      <c r="AL2601" s="30">
        <f t="shared" si="391"/>
        <v>5.8353884093711468</v>
      </c>
      <c r="AM2601" s="30">
        <f t="shared" si="392"/>
        <v>24</v>
      </c>
      <c r="AO2601" s="30">
        <f t="shared" si="393"/>
        <v>643110</v>
      </c>
      <c r="AP2601" s="30">
        <f t="shared" si="394"/>
        <v>19197</v>
      </c>
      <c r="AQ2601" s="30">
        <f t="shared" si="395"/>
        <v>8880</v>
      </c>
    </row>
    <row r="2602" spans="29:43" x14ac:dyDescent="0.15">
      <c r="AC2602" s="30">
        <v>48</v>
      </c>
      <c r="AD2602" s="30">
        <v>48</v>
      </c>
      <c r="AE2602" s="30">
        <v>2</v>
      </c>
      <c r="AF2602" s="30">
        <v>1</v>
      </c>
      <c r="AG2602" s="30">
        <f t="shared" si="387"/>
        <v>56850</v>
      </c>
      <c r="AH2602" s="30">
        <f t="shared" si="388"/>
        <v>18950</v>
      </c>
      <c r="AI2602" s="30">
        <f t="shared" si="389"/>
        <v>9475</v>
      </c>
      <c r="AK2602" s="30">
        <f t="shared" si="390"/>
        <v>63.863952333664351</v>
      </c>
      <c r="AL2602" s="30">
        <f t="shared" si="391"/>
        <v>5.8475622299938284</v>
      </c>
      <c r="AM2602" s="30">
        <f t="shared" si="392"/>
        <v>24</v>
      </c>
      <c r="AO2602" s="30">
        <f t="shared" si="393"/>
        <v>643110</v>
      </c>
      <c r="AP2602" s="30">
        <f t="shared" si="394"/>
        <v>19197</v>
      </c>
      <c r="AQ2602" s="30">
        <f t="shared" si="395"/>
        <v>8880</v>
      </c>
    </row>
    <row r="2603" spans="29:43" x14ac:dyDescent="0.15">
      <c r="AC2603" s="30">
        <v>48</v>
      </c>
      <c r="AD2603" s="30">
        <v>48</v>
      </c>
      <c r="AE2603" s="30">
        <v>2</v>
      </c>
      <c r="AF2603" s="30">
        <v>2</v>
      </c>
      <c r="AG2603" s="30">
        <f t="shared" si="387"/>
        <v>56910</v>
      </c>
      <c r="AH2603" s="30">
        <f t="shared" si="388"/>
        <v>18970</v>
      </c>
      <c r="AI2603" s="30">
        <f t="shared" si="389"/>
        <v>9485</v>
      </c>
      <c r="AK2603" s="30">
        <f t="shared" si="390"/>
        <v>63.737363726461844</v>
      </c>
      <c r="AL2603" s="30">
        <f t="shared" si="391"/>
        <v>5.8597611202635917</v>
      </c>
      <c r="AM2603" s="30">
        <f t="shared" si="392"/>
        <v>24</v>
      </c>
      <c r="AO2603" s="30">
        <f t="shared" si="393"/>
        <v>643110</v>
      </c>
      <c r="AP2603" s="30">
        <f t="shared" si="394"/>
        <v>19197</v>
      </c>
      <c r="AQ2603" s="30">
        <f t="shared" si="395"/>
        <v>8880</v>
      </c>
    </row>
    <row r="2604" spans="29:43" x14ac:dyDescent="0.15">
      <c r="AC2604" s="30">
        <v>48</v>
      </c>
      <c r="AD2604" s="30">
        <v>48</v>
      </c>
      <c r="AE2604" s="30">
        <v>2</v>
      </c>
      <c r="AF2604" s="30">
        <v>3</v>
      </c>
      <c r="AG2604" s="30">
        <f t="shared" si="387"/>
        <v>56970</v>
      </c>
      <c r="AH2604" s="30">
        <f t="shared" si="388"/>
        <v>18990</v>
      </c>
      <c r="AI2604" s="30">
        <f t="shared" si="389"/>
        <v>9495</v>
      </c>
      <c r="AK2604" s="30">
        <f t="shared" si="390"/>
        <v>63.611275964391695</v>
      </c>
      <c r="AL2604" s="30">
        <f t="shared" si="391"/>
        <v>5.8719851576994433</v>
      </c>
      <c r="AM2604" s="30">
        <f t="shared" si="392"/>
        <v>24</v>
      </c>
      <c r="AO2604" s="30">
        <f t="shared" si="393"/>
        <v>643110</v>
      </c>
      <c r="AP2604" s="30">
        <f t="shared" si="394"/>
        <v>19197</v>
      </c>
      <c r="AQ2604" s="30">
        <f t="shared" si="395"/>
        <v>8880</v>
      </c>
    </row>
    <row r="2605" spans="29:43" x14ac:dyDescent="0.15">
      <c r="AC2605" s="30">
        <v>48</v>
      </c>
      <c r="AD2605" s="30">
        <v>48</v>
      </c>
      <c r="AE2605" s="30">
        <v>2</v>
      </c>
      <c r="AF2605" s="30">
        <v>4</v>
      </c>
      <c r="AG2605" s="30">
        <f t="shared" si="387"/>
        <v>57030</v>
      </c>
      <c r="AH2605" s="30">
        <f t="shared" si="388"/>
        <v>19010</v>
      </c>
      <c r="AI2605" s="30">
        <f t="shared" si="389"/>
        <v>9505</v>
      </c>
      <c r="AK2605" s="30">
        <f t="shared" si="390"/>
        <v>63.48568608094768</v>
      </c>
      <c r="AL2605" s="30">
        <f t="shared" si="391"/>
        <v>5.8842344201403218</v>
      </c>
      <c r="AM2605" s="30">
        <f t="shared" si="392"/>
        <v>24</v>
      </c>
      <c r="AO2605" s="30">
        <f t="shared" si="393"/>
        <v>643110</v>
      </c>
      <c r="AP2605" s="30">
        <f t="shared" si="394"/>
        <v>19197</v>
      </c>
      <c r="AQ2605" s="30">
        <f t="shared" si="395"/>
        <v>8880</v>
      </c>
    </row>
    <row r="2606" spans="29:43" x14ac:dyDescent="0.15">
      <c r="AC2606" s="30">
        <v>48</v>
      </c>
      <c r="AD2606" s="30">
        <v>48</v>
      </c>
      <c r="AE2606" s="30">
        <v>2</v>
      </c>
      <c r="AF2606" s="30">
        <v>5</v>
      </c>
      <c r="AG2606" s="30">
        <f t="shared" si="387"/>
        <v>57090</v>
      </c>
      <c r="AH2606" s="30">
        <f t="shared" si="388"/>
        <v>19030</v>
      </c>
      <c r="AI2606" s="30">
        <f t="shared" si="389"/>
        <v>9515</v>
      </c>
      <c r="AK2606" s="30">
        <f t="shared" si="390"/>
        <v>63.360591133004924</v>
      </c>
      <c r="AL2606" s="30">
        <f t="shared" si="391"/>
        <v>5.8965089857467463</v>
      </c>
      <c r="AM2606" s="30">
        <f t="shared" si="392"/>
        <v>24</v>
      </c>
      <c r="AO2606" s="30">
        <f t="shared" si="393"/>
        <v>643110</v>
      </c>
      <c r="AP2606" s="30">
        <f t="shared" si="394"/>
        <v>19197</v>
      </c>
      <c r="AQ2606" s="30">
        <f t="shared" si="395"/>
        <v>8880</v>
      </c>
    </row>
    <row r="2607" spans="29:43" x14ac:dyDescent="0.15">
      <c r="AC2607" s="30">
        <v>48</v>
      </c>
      <c r="AD2607" s="30">
        <v>48</v>
      </c>
      <c r="AE2607" s="30">
        <v>2</v>
      </c>
      <c r="AF2607" s="30">
        <v>6</v>
      </c>
      <c r="AG2607" s="30">
        <f t="shared" si="387"/>
        <v>57150</v>
      </c>
      <c r="AH2607" s="30">
        <f t="shared" si="388"/>
        <v>19050</v>
      </c>
      <c r="AI2607" s="30">
        <f t="shared" si="389"/>
        <v>9525</v>
      </c>
      <c r="AK2607" s="30">
        <f t="shared" si="390"/>
        <v>63.235988200589972</v>
      </c>
      <c r="AL2607" s="30">
        <f t="shared" si="391"/>
        <v>5.9088089330024811</v>
      </c>
      <c r="AM2607" s="30">
        <f t="shared" si="392"/>
        <v>24</v>
      </c>
      <c r="AO2607" s="30">
        <f t="shared" si="393"/>
        <v>643110</v>
      </c>
      <c r="AP2607" s="30">
        <f t="shared" si="394"/>
        <v>19197</v>
      </c>
      <c r="AQ2607" s="30">
        <f t="shared" si="395"/>
        <v>8880</v>
      </c>
    </row>
    <row r="2608" spans="29:43" x14ac:dyDescent="0.15">
      <c r="AC2608" s="30">
        <v>48</v>
      </c>
      <c r="AD2608" s="30">
        <v>48</v>
      </c>
      <c r="AE2608" s="30">
        <v>2</v>
      </c>
      <c r="AF2608" s="30">
        <v>7</v>
      </c>
      <c r="AG2608" s="30">
        <f t="shared" si="387"/>
        <v>57210</v>
      </c>
      <c r="AH2608" s="30">
        <f t="shared" si="388"/>
        <v>19070</v>
      </c>
      <c r="AI2608" s="30">
        <f t="shared" si="389"/>
        <v>9535</v>
      </c>
      <c r="AK2608" s="30">
        <f t="shared" si="390"/>
        <v>63.111874386653582</v>
      </c>
      <c r="AL2608" s="30">
        <f t="shared" si="391"/>
        <v>5.9211343407162076</v>
      </c>
      <c r="AM2608" s="30">
        <f t="shared" si="392"/>
        <v>24</v>
      </c>
      <c r="AO2608" s="30">
        <f t="shared" si="393"/>
        <v>643110</v>
      </c>
      <c r="AP2608" s="30">
        <f t="shared" si="394"/>
        <v>19197</v>
      </c>
      <c r="AQ2608" s="30">
        <f t="shared" si="395"/>
        <v>8880</v>
      </c>
    </row>
    <row r="2609" spans="29:43" x14ac:dyDescent="0.15">
      <c r="AC2609" s="30">
        <v>48</v>
      </c>
      <c r="AD2609" s="30">
        <v>48</v>
      </c>
      <c r="AE2609" s="30">
        <v>2</v>
      </c>
      <c r="AF2609" s="30">
        <v>8</v>
      </c>
      <c r="AG2609" s="30">
        <f t="shared" si="387"/>
        <v>57270</v>
      </c>
      <c r="AH2609" s="30">
        <f t="shared" si="388"/>
        <v>19090</v>
      </c>
      <c r="AI2609" s="30">
        <f t="shared" si="389"/>
        <v>9545</v>
      </c>
      <c r="AK2609" s="30">
        <f t="shared" si="390"/>
        <v>62.988246816846228</v>
      </c>
      <c r="AL2609" s="30">
        <f t="shared" si="391"/>
        <v>5.9334852880232072</v>
      </c>
      <c r="AM2609" s="30">
        <f t="shared" si="392"/>
        <v>24</v>
      </c>
      <c r="AO2609" s="30">
        <f t="shared" si="393"/>
        <v>643110</v>
      </c>
      <c r="AP2609" s="30">
        <f t="shared" si="394"/>
        <v>19197</v>
      </c>
      <c r="AQ2609" s="30">
        <f t="shared" si="395"/>
        <v>8880</v>
      </c>
    </row>
    <row r="2610" spans="29:43" x14ac:dyDescent="0.15">
      <c r="AC2610" s="30">
        <v>48</v>
      </c>
      <c r="AD2610" s="30">
        <v>48</v>
      </c>
      <c r="AE2610" s="30">
        <v>2</v>
      </c>
      <c r="AF2610" s="30">
        <v>9</v>
      </c>
      <c r="AG2610" s="30">
        <f t="shared" si="387"/>
        <v>57330</v>
      </c>
      <c r="AH2610" s="30">
        <f t="shared" si="388"/>
        <v>19110</v>
      </c>
      <c r="AI2610" s="30">
        <f t="shared" si="389"/>
        <v>9555</v>
      </c>
      <c r="AK2610" s="30">
        <f t="shared" si="390"/>
        <v>62.86510263929619</v>
      </c>
      <c r="AL2610" s="30">
        <f t="shared" si="391"/>
        <v>5.9458618543870569</v>
      </c>
      <c r="AM2610" s="30">
        <f t="shared" si="392"/>
        <v>24</v>
      </c>
      <c r="AO2610" s="30">
        <f t="shared" si="393"/>
        <v>643110</v>
      </c>
      <c r="AP2610" s="30">
        <f t="shared" si="394"/>
        <v>19197</v>
      </c>
      <c r="AQ2610" s="30">
        <f t="shared" si="395"/>
        <v>8880</v>
      </c>
    </row>
    <row r="2611" spans="29:43" x14ac:dyDescent="0.15">
      <c r="AC2611" s="30">
        <v>48</v>
      </c>
      <c r="AD2611" s="30">
        <v>48</v>
      </c>
      <c r="AE2611" s="30">
        <v>2</v>
      </c>
      <c r="AF2611" s="30">
        <v>10</v>
      </c>
      <c r="AG2611" s="30">
        <f t="shared" si="387"/>
        <v>57390</v>
      </c>
      <c r="AH2611" s="30">
        <f t="shared" si="388"/>
        <v>19130</v>
      </c>
      <c r="AI2611" s="30">
        <f t="shared" si="389"/>
        <v>9565</v>
      </c>
      <c r="AK2611" s="30">
        <f t="shared" si="390"/>
        <v>62.742439024390244</v>
      </c>
      <c r="AL2611" s="30">
        <f t="shared" si="391"/>
        <v>5.9582641196013286</v>
      </c>
      <c r="AM2611" s="30">
        <f t="shared" si="392"/>
        <v>24</v>
      </c>
      <c r="AO2611" s="30">
        <f t="shared" si="393"/>
        <v>643110</v>
      </c>
      <c r="AP2611" s="30">
        <f t="shared" si="394"/>
        <v>19197</v>
      </c>
      <c r="AQ2611" s="30">
        <f t="shared" si="395"/>
        <v>8880</v>
      </c>
    </row>
    <row r="2612" spans="29:43" x14ac:dyDescent="0.15">
      <c r="AC2612" s="30">
        <v>48</v>
      </c>
      <c r="AD2612" s="30">
        <v>48</v>
      </c>
      <c r="AE2612" s="30">
        <v>3</v>
      </c>
      <c r="AF2612" s="30">
        <v>0</v>
      </c>
      <c r="AG2612" s="30">
        <f t="shared" si="387"/>
        <v>76830</v>
      </c>
      <c r="AH2612" s="30">
        <f t="shared" si="388"/>
        <v>25610</v>
      </c>
      <c r="AI2612" s="30">
        <f t="shared" si="389"/>
        <v>12805</v>
      </c>
      <c r="AK2612" s="30">
        <f t="shared" si="390"/>
        <v>38.440526001195458</v>
      </c>
      <c r="AL2612" s="30">
        <f t="shared" si="391"/>
        <v>12.019712140175219</v>
      </c>
      <c r="AM2612" s="30">
        <f t="shared" si="392"/>
        <v>24</v>
      </c>
      <c r="AO2612" s="30">
        <f t="shared" si="393"/>
        <v>643110</v>
      </c>
      <c r="AP2612" s="30">
        <f t="shared" si="394"/>
        <v>19197</v>
      </c>
      <c r="AQ2612" s="30">
        <f t="shared" si="395"/>
        <v>8880</v>
      </c>
    </row>
    <row r="2613" spans="29:43" x14ac:dyDescent="0.15">
      <c r="AC2613" s="30">
        <v>48</v>
      </c>
      <c r="AD2613" s="30">
        <v>48</v>
      </c>
      <c r="AE2613" s="30">
        <v>3</v>
      </c>
      <c r="AF2613" s="30">
        <v>1</v>
      </c>
      <c r="AG2613" s="30">
        <f t="shared" si="387"/>
        <v>76920</v>
      </c>
      <c r="AH2613" s="30">
        <f t="shared" si="388"/>
        <v>25640</v>
      </c>
      <c r="AI2613" s="30">
        <f t="shared" si="389"/>
        <v>12820</v>
      </c>
      <c r="AK2613" s="30">
        <f t="shared" si="390"/>
        <v>38.371718377088307</v>
      </c>
      <c r="AL2613" s="30">
        <f t="shared" si="391"/>
        <v>12.06209816528148</v>
      </c>
      <c r="AM2613" s="30">
        <f t="shared" si="392"/>
        <v>24</v>
      </c>
      <c r="AO2613" s="30">
        <f t="shared" si="393"/>
        <v>643110</v>
      </c>
      <c r="AP2613" s="30">
        <f t="shared" si="394"/>
        <v>19197</v>
      </c>
      <c r="AQ2613" s="30">
        <f t="shared" si="395"/>
        <v>8880</v>
      </c>
    </row>
    <row r="2614" spans="29:43" x14ac:dyDescent="0.15">
      <c r="AC2614" s="30">
        <v>48</v>
      </c>
      <c r="AD2614" s="30">
        <v>48</v>
      </c>
      <c r="AE2614" s="30">
        <v>3</v>
      </c>
      <c r="AF2614" s="30">
        <v>2</v>
      </c>
      <c r="AG2614" s="30">
        <f t="shared" si="387"/>
        <v>77010</v>
      </c>
      <c r="AH2614" s="30">
        <f t="shared" si="388"/>
        <v>25670</v>
      </c>
      <c r="AI2614" s="30">
        <f t="shared" si="389"/>
        <v>12835</v>
      </c>
      <c r="AK2614" s="30">
        <f t="shared" si="390"/>
        <v>38.303156640857651</v>
      </c>
      <c r="AL2614" s="30">
        <f t="shared" si="391"/>
        <v>12.104684061615844</v>
      </c>
      <c r="AM2614" s="30">
        <f t="shared" si="392"/>
        <v>24</v>
      </c>
      <c r="AO2614" s="30">
        <f t="shared" si="393"/>
        <v>643110</v>
      </c>
      <c r="AP2614" s="30">
        <f t="shared" si="394"/>
        <v>19197</v>
      </c>
      <c r="AQ2614" s="30">
        <f t="shared" si="395"/>
        <v>8880</v>
      </c>
    </row>
    <row r="2615" spans="29:43" x14ac:dyDescent="0.15">
      <c r="AC2615" s="30">
        <v>48</v>
      </c>
      <c r="AD2615" s="30">
        <v>48</v>
      </c>
      <c r="AE2615" s="30">
        <v>3</v>
      </c>
      <c r="AF2615" s="30">
        <v>3</v>
      </c>
      <c r="AG2615" s="30">
        <f t="shared" si="387"/>
        <v>77100</v>
      </c>
      <c r="AH2615" s="30">
        <f t="shared" si="388"/>
        <v>25700</v>
      </c>
      <c r="AI2615" s="30">
        <f t="shared" si="389"/>
        <v>12850</v>
      </c>
      <c r="AK2615" s="30">
        <f t="shared" si="390"/>
        <v>38.23483947681332</v>
      </c>
      <c r="AL2615" s="30">
        <f t="shared" si="391"/>
        <v>12.147471246258075</v>
      </c>
      <c r="AM2615" s="30">
        <f t="shared" si="392"/>
        <v>24</v>
      </c>
      <c r="AO2615" s="30">
        <f t="shared" si="393"/>
        <v>643110</v>
      </c>
      <c r="AP2615" s="30">
        <f t="shared" si="394"/>
        <v>19197</v>
      </c>
      <c r="AQ2615" s="30">
        <f t="shared" si="395"/>
        <v>8880</v>
      </c>
    </row>
    <row r="2616" spans="29:43" x14ac:dyDescent="0.15">
      <c r="AC2616" s="30">
        <v>48</v>
      </c>
      <c r="AD2616" s="30">
        <v>48</v>
      </c>
      <c r="AE2616" s="30">
        <v>3</v>
      </c>
      <c r="AF2616" s="30">
        <v>4</v>
      </c>
      <c r="AG2616" s="30">
        <f t="shared" si="387"/>
        <v>77190</v>
      </c>
      <c r="AH2616" s="30">
        <f t="shared" si="388"/>
        <v>25730</v>
      </c>
      <c r="AI2616" s="30">
        <f t="shared" si="389"/>
        <v>12865</v>
      </c>
      <c r="AK2616" s="30">
        <f t="shared" si="390"/>
        <v>38.166765578635015</v>
      </c>
      <c r="AL2616" s="30">
        <f t="shared" si="391"/>
        <v>12.19046114971573</v>
      </c>
      <c r="AM2616" s="30">
        <f t="shared" si="392"/>
        <v>24</v>
      </c>
      <c r="AO2616" s="30">
        <f t="shared" si="393"/>
        <v>643110</v>
      </c>
      <c r="AP2616" s="30">
        <f t="shared" si="394"/>
        <v>19197</v>
      </c>
      <c r="AQ2616" s="30">
        <f t="shared" si="395"/>
        <v>8880</v>
      </c>
    </row>
    <row r="2617" spans="29:43" x14ac:dyDescent="0.15">
      <c r="AC2617" s="30">
        <v>48</v>
      </c>
      <c r="AD2617" s="30">
        <v>48</v>
      </c>
      <c r="AE2617" s="30">
        <v>3</v>
      </c>
      <c r="AF2617" s="30">
        <v>5</v>
      </c>
      <c r="AG2617" s="30">
        <f t="shared" si="387"/>
        <v>77280</v>
      </c>
      <c r="AH2617" s="30">
        <f t="shared" si="388"/>
        <v>25760</v>
      </c>
      <c r="AI2617" s="30">
        <f t="shared" si="389"/>
        <v>12880</v>
      </c>
      <c r="AK2617" s="30">
        <f t="shared" si="390"/>
        <v>38.098933649289101</v>
      </c>
      <c r="AL2617" s="30">
        <f t="shared" si="391"/>
        <v>12.233655216083584</v>
      </c>
      <c r="AM2617" s="30">
        <f t="shared" si="392"/>
        <v>24</v>
      </c>
      <c r="AO2617" s="30">
        <f t="shared" si="393"/>
        <v>643110</v>
      </c>
      <c r="AP2617" s="30">
        <f t="shared" si="394"/>
        <v>19197</v>
      </c>
      <c r="AQ2617" s="30">
        <f t="shared" si="395"/>
        <v>8880</v>
      </c>
    </row>
    <row r="2618" spans="29:43" x14ac:dyDescent="0.15">
      <c r="AC2618" s="30">
        <v>48</v>
      </c>
      <c r="AD2618" s="30">
        <v>48</v>
      </c>
      <c r="AE2618" s="30">
        <v>3</v>
      </c>
      <c r="AF2618" s="30">
        <v>6</v>
      </c>
      <c r="AG2618" s="30">
        <f t="shared" si="387"/>
        <v>77370</v>
      </c>
      <c r="AH2618" s="30">
        <f t="shared" si="388"/>
        <v>25790</v>
      </c>
      <c r="AI2618" s="30">
        <f t="shared" si="389"/>
        <v>12895</v>
      </c>
      <c r="AK2618" s="30">
        <f t="shared" si="390"/>
        <v>38.031342400946187</v>
      </c>
      <c r="AL2618" s="30">
        <f t="shared" si="391"/>
        <v>12.277054903205332</v>
      </c>
      <c r="AM2618" s="30">
        <f t="shared" si="392"/>
        <v>24</v>
      </c>
      <c r="AO2618" s="30">
        <f t="shared" si="393"/>
        <v>643110</v>
      </c>
      <c r="AP2618" s="30">
        <f t="shared" si="394"/>
        <v>19197</v>
      </c>
      <c r="AQ2618" s="30">
        <f t="shared" si="395"/>
        <v>8880</v>
      </c>
    </row>
    <row r="2619" spans="29:43" x14ac:dyDescent="0.15">
      <c r="AC2619" s="30">
        <v>48</v>
      </c>
      <c r="AD2619" s="30">
        <v>48</v>
      </c>
      <c r="AE2619" s="30">
        <v>3</v>
      </c>
      <c r="AF2619" s="30">
        <v>7</v>
      </c>
      <c r="AG2619" s="30">
        <f t="shared" si="387"/>
        <v>77460</v>
      </c>
      <c r="AH2619" s="30">
        <f t="shared" si="388"/>
        <v>25820</v>
      </c>
      <c r="AI2619" s="30">
        <f t="shared" si="389"/>
        <v>12910</v>
      </c>
      <c r="AK2619" s="30">
        <f t="shared" si="390"/>
        <v>37.963990554899645</v>
      </c>
      <c r="AL2619" s="30">
        <f t="shared" si="391"/>
        <v>12.320661682837601</v>
      </c>
      <c r="AM2619" s="30">
        <f t="shared" si="392"/>
        <v>24</v>
      </c>
      <c r="AO2619" s="30">
        <f t="shared" si="393"/>
        <v>643110</v>
      </c>
      <c r="AP2619" s="30">
        <f t="shared" si="394"/>
        <v>19197</v>
      </c>
      <c r="AQ2619" s="30">
        <f t="shared" si="395"/>
        <v>8880</v>
      </c>
    </row>
    <row r="2620" spans="29:43" x14ac:dyDescent="0.15">
      <c r="AC2620" s="30">
        <v>48</v>
      </c>
      <c r="AD2620" s="30">
        <v>48</v>
      </c>
      <c r="AE2620" s="30">
        <v>3</v>
      </c>
      <c r="AF2620" s="30">
        <v>8</v>
      </c>
      <c r="AG2620" s="30">
        <f t="shared" si="387"/>
        <v>77550</v>
      </c>
      <c r="AH2620" s="30">
        <f t="shared" si="388"/>
        <v>25850</v>
      </c>
      <c r="AI2620" s="30">
        <f t="shared" si="389"/>
        <v>12925</v>
      </c>
      <c r="AK2620" s="30">
        <f t="shared" si="390"/>
        <v>37.896876841484975</v>
      </c>
      <c r="AL2620" s="30">
        <f t="shared" si="391"/>
        <v>12.364477040816327</v>
      </c>
      <c r="AM2620" s="30">
        <f t="shared" si="392"/>
        <v>24</v>
      </c>
      <c r="AO2620" s="30">
        <f t="shared" si="393"/>
        <v>643110</v>
      </c>
      <c r="AP2620" s="30">
        <f t="shared" si="394"/>
        <v>19197</v>
      </c>
      <c r="AQ2620" s="30">
        <f t="shared" si="395"/>
        <v>8880</v>
      </c>
    </row>
    <row r="2621" spans="29:43" x14ac:dyDescent="0.15">
      <c r="AC2621" s="30">
        <v>48</v>
      </c>
      <c r="AD2621" s="30">
        <v>48</v>
      </c>
      <c r="AE2621" s="30">
        <v>3</v>
      </c>
      <c r="AF2621" s="30">
        <v>9</v>
      </c>
      <c r="AG2621" s="30">
        <f t="shared" si="387"/>
        <v>77640</v>
      </c>
      <c r="AH2621" s="30">
        <f t="shared" si="388"/>
        <v>25880</v>
      </c>
      <c r="AI2621" s="30">
        <f t="shared" si="389"/>
        <v>12940</v>
      </c>
      <c r="AK2621" s="30">
        <f t="shared" si="390"/>
        <v>37.83</v>
      </c>
      <c r="AL2621" s="30">
        <f t="shared" si="391"/>
        <v>12.408502477225507</v>
      </c>
      <c r="AM2621" s="30">
        <f t="shared" si="392"/>
        <v>24</v>
      </c>
      <c r="AO2621" s="30">
        <f t="shared" si="393"/>
        <v>643110</v>
      </c>
      <c r="AP2621" s="30">
        <f t="shared" si="394"/>
        <v>19197</v>
      </c>
      <c r="AQ2621" s="30">
        <f t="shared" si="395"/>
        <v>8880</v>
      </c>
    </row>
    <row r="2622" spans="29:43" x14ac:dyDescent="0.15">
      <c r="AC2622" s="30">
        <v>48</v>
      </c>
      <c r="AD2622" s="30">
        <v>48</v>
      </c>
      <c r="AE2622" s="30">
        <v>3</v>
      </c>
      <c r="AF2622" s="30">
        <v>10</v>
      </c>
      <c r="AG2622" s="30">
        <f t="shared" si="387"/>
        <v>77730</v>
      </c>
      <c r="AH2622" s="30">
        <f t="shared" si="388"/>
        <v>25910</v>
      </c>
      <c r="AI2622" s="30">
        <f t="shared" si="389"/>
        <v>12955</v>
      </c>
      <c r="AK2622" s="30">
        <f t="shared" si="390"/>
        <v>37.763358778625957</v>
      </c>
      <c r="AL2622" s="30">
        <f t="shared" si="391"/>
        <v>12.452739506568408</v>
      </c>
      <c r="AM2622" s="30">
        <f t="shared" si="392"/>
        <v>24</v>
      </c>
      <c r="AO2622" s="30">
        <f t="shared" si="393"/>
        <v>643110</v>
      </c>
      <c r="AP2622" s="30">
        <f t="shared" si="394"/>
        <v>19197</v>
      </c>
      <c r="AQ2622" s="30">
        <f t="shared" si="395"/>
        <v>8880</v>
      </c>
    </row>
    <row r="2623" spans="29:43" x14ac:dyDescent="0.15">
      <c r="AC2623" s="30">
        <v>48</v>
      </c>
      <c r="AD2623" s="30">
        <v>48</v>
      </c>
      <c r="AE2623" s="30">
        <v>4</v>
      </c>
      <c r="AF2623" s="30">
        <v>0</v>
      </c>
      <c r="AG2623" s="30">
        <f t="shared" si="387"/>
        <v>96870</v>
      </c>
      <c r="AH2623" s="30">
        <f t="shared" si="388"/>
        <v>32290</v>
      </c>
      <c r="AI2623" s="30">
        <f t="shared" si="389"/>
        <v>16145</v>
      </c>
      <c r="AK2623" s="30">
        <f t="shared" si="390"/>
        <v>27.471593336181119</v>
      </c>
      <c r="AL2623" s="30">
        <f t="shared" si="391"/>
        <v>31.739842726081257</v>
      </c>
      <c r="AM2623" s="30">
        <f t="shared" si="392"/>
        <v>24</v>
      </c>
      <c r="AO2623" s="30">
        <f t="shared" si="393"/>
        <v>643110</v>
      </c>
      <c r="AP2623" s="30">
        <f t="shared" si="394"/>
        <v>19197</v>
      </c>
      <c r="AQ2623" s="30">
        <f t="shared" si="395"/>
        <v>8880</v>
      </c>
    </row>
    <row r="2624" spans="29:43" x14ac:dyDescent="0.15">
      <c r="AC2624" s="30">
        <v>48</v>
      </c>
      <c r="AD2624" s="30">
        <v>48</v>
      </c>
      <c r="AE2624" s="30">
        <v>4</v>
      </c>
      <c r="AF2624" s="30">
        <v>1</v>
      </c>
      <c r="AG2624" s="30">
        <f t="shared" si="387"/>
        <v>96990</v>
      </c>
      <c r="AH2624" s="30">
        <f t="shared" si="388"/>
        <v>32330</v>
      </c>
      <c r="AI2624" s="30">
        <f t="shared" si="389"/>
        <v>16165</v>
      </c>
      <c r="AK2624" s="30">
        <f t="shared" si="390"/>
        <v>27.424733475479744</v>
      </c>
      <c r="AL2624" s="30">
        <f t="shared" si="391"/>
        <v>31.988786279683378</v>
      </c>
      <c r="AM2624" s="30">
        <f t="shared" si="392"/>
        <v>24</v>
      </c>
      <c r="AO2624" s="30">
        <f t="shared" si="393"/>
        <v>643110</v>
      </c>
      <c r="AP2624" s="30">
        <f t="shared" si="394"/>
        <v>19197</v>
      </c>
      <c r="AQ2624" s="30">
        <f t="shared" si="395"/>
        <v>8880</v>
      </c>
    </row>
    <row r="2625" spans="29:43" x14ac:dyDescent="0.15">
      <c r="AC2625" s="30">
        <v>48</v>
      </c>
      <c r="AD2625" s="30">
        <v>48</v>
      </c>
      <c r="AE2625" s="30">
        <v>4</v>
      </c>
      <c r="AF2625" s="30">
        <v>2</v>
      </c>
      <c r="AG2625" s="30">
        <f t="shared" si="387"/>
        <v>97110</v>
      </c>
      <c r="AH2625" s="30">
        <f t="shared" si="388"/>
        <v>32370</v>
      </c>
      <c r="AI2625" s="30">
        <f t="shared" si="389"/>
        <v>16185</v>
      </c>
      <c r="AK2625" s="30">
        <f t="shared" si="390"/>
        <v>27.378033205619413</v>
      </c>
      <c r="AL2625" s="30">
        <f t="shared" si="391"/>
        <v>32.241035856573703</v>
      </c>
      <c r="AM2625" s="30">
        <f t="shared" si="392"/>
        <v>24</v>
      </c>
      <c r="AO2625" s="30">
        <f t="shared" si="393"/>
        <v>643110</v>
      </c>
      <c r="AP2625" s="30">
        <f t="shared" si="394"/>
        <v>19197</v>
      </c>
      <c r="AQ2625" s="30">
        <f t="shared" si="395"/>
        <v>8880</v>
      </c>
    </row>
    <row r="2626" spans="29:43" x14ac:dyDescent="0.15">
      <c r="AC2626" s="30">
        <v>48</v>
      </c>
      <c r="AD2626" s="30">
        <v>48</v>
      </c>
      <c r="AE2626" s="30">
        <v>4</v>
      </c>
      <c r="AF2626" s="30">
        <v>3</v>
      </c>
      <c r="AG2626" s="30">
        <f t="shared" si="387"/>
        <v>97230</v>
      </c>
      <c r="AH2626" s="30">
        <f t="shared" si="388"/>
        <v>32410</v>
      </c>
      <c r="AI2626" s="30">
        <f t="shared" si="389"/>
        <v>16205</v>
      </c>
      <c r="AK2626" s="30">
        <f t="shared" si="390"/>
        <v>27.331491712707184</v>
      </c>
      <c r="AL2626" s="30">
        <f t="shared" si="391"/>
        <v>32.496657754010698</v>
      </c>
      <c r="AM2626" s="30">
        <f t="shared" si="392"/>
        <v>24</v>
      </c>
      <c r="AO2626" s="30">
        <f t="shared" si="393"/>
        <v>643110</v>
      </c>
      <c r="AP2626" s="30">
        <f t="shared" si="394"/>
        <v>19197</v>
      </c>
      <c r="AQ2626" s="30">
        <f t="shared" si="395"/>
        <v>8880</v>
      </c>
    </row>
    <row r="2627" spans="29:43" x14ac:dyDescent="0.15">
      <c r="AC2627" s="30">
        <v>48</v>
      </c>
      <c r="AD2627" s="30">
        <v>48</v>
      </c>
      <c r="AE2627" s="30">
        <v>4</v>
      </c>
      <c r="AF2627" s="30">
        <v>4</v>
      </c>
      <c r="AG2627" s="30">
        <f t="shared" si="387"/>
        <v>97350</v>
      </c>
      <c r="AH2627" s="30">
        <f t="shared" si="388"/>
        <v>32450</v>
      </c>
      <c r="AI2627" s="30">
        <f t="shared" si="389"/>
        <v>16225</v>
      </c>
      <c r="AK2627" s="30">
        <f t="shared" si="390"/>
        <v>27.285108188375052</v>
      </c>
      <c r="AL2627" s="30">
        <f t="shared" si="391"/>
        <v>32.755720053835802</v>
      </c>
      <c r="AM2627" s="30">
        <f t="shared" si="392"/>
        <v>24</v>
      </c>
      <c r="AO2627" s="30">
        <f t="shared" si="393"/>
        <v>643110</v>
      </c>
      <c r="AP2627" s="30">
        <f t="shared" si="394"/>
        <v>19197</v>
      </c>
      <c r="AQ2627" s="30">
        <f t="shared" si="395"/>
        <v>8880</v>
      </c>
    </row>
    <row r="2628" spans="29:43" x14ac:dyDescent="0.15">
      <c r="AC2628" s="30">
        <v>48</v>
      </c>
      <c r="AD2628" s="30">
        <v>48</v>
      </c>
      <c r="AE2628" s="30">
        <v>4</v>
      </c>
      <c r="AF2628" s="30">
        <v>5</v>
      </c>
      <c r="AG2628" s="30">
        <f t="shared" si="387"/>
        <v>97470</v>
      </c>
      <c r="AH2628" s="30">
        <f t="shared" si="388"/>
        <v>32490</v>
      </c>
      <c r="AI2628" s="30">
        <f t="shared" si="389"/>
        <v>16245</v>
      </c>
      <c r="AK2628" s="30">
        <f t="shared" si="390"/>
        <v>27.238881829733163</v>
      </c>
      <c r="AL2628" s="30">
        <f t="shared" si="391"/>
        <v>33.018292682926827</v>
      </c>
      <c r="AM2628" s="30">
        <f t="shared" si="392"/>
        <v>24</v>
      </c>
      <c r="AO2628" s="30">
        <f t="shared" si="393"/>
        <v>643110</v>
      </c>
      <c r="AP2628" s="30">
        <f t="shared" si="394"/>
        <v>19197</v>
      </c>
      <c r="AQ2628" s="30">
        <f t="shared" si="395"/>
        <v>8880</v>
      </c>
    </row>
    <row r="2629" spans="29:43" x14ac:dyDescent="0.15">
      <c r="AC2629" s="30">
        <v>48</v>
      </c>
      <c r="AD2629" s="30">
        <v>48</v>
      </c>
      <c r="AE2629" s="30">
        <v>4</v>
      </c>
      <c r="AF2629" s="30">
        <v>6</v>
      </c>
      <c r="AG2629" s="30">
        <f t="shared" si="387"/>
        <v>97590</v>
      </c>
      <c r="AH2629" s="30">
        <f t="shared" si="388"/>
        <v>32530</v>
      </c>
      <c r="AI2629" s="30">
        <f t="shared" si="389"/>
        <v>16265</v>
      </c>
      <c r="AK2629" s="30">
        <f t="shared" si="390"/>
        <v>27.192811839323468</v>
      </c>
      <c r="AL2629" s="30">
        <f t="shared" si="391"/>
        <v>33.284447476125514</v>
      </c>
      <c r="AM2629" s="30">
        <f t="shared" si="392"/>
        <v>24</v>
      </c>
      <c r="AO2629" s="30">
        <f t="shared" si="393"/>
        <v>643110</v>
      </c>
      <c r="AP2629" s="30">
        <f t="shared" si="394"/>
        <v>19197</v>
      </c>
      <c r="AQ2629" s="30">
        <f t="shared" si="395"/>
        <v>8880</v>
      </c>
    </row>
    <row r="2630" spans="29:43" x14ac:dyDescent="0.15">
      <c r="AC2630" s="30">
        <v>48</v>
      </c>
      <c r="AD2630" s="30">
        <v>48</v>
      </c>
      <c r="AE2630" s="30">
        <v>4</v>
      </c>
      <c r="AF2630" s="30">
        <v>7</v>
      </c>
      <c r="AG2630" s="30">
        <f t="shared" ref="AG2630:AG2693" si="396">1020+180*AC2630+7050+AE2630*(AD2630*420-120)+AE2630*AF2630*30</f>
        <v>97710</v>
      </c>
      <c r="AH2630" s="30">
        <f t="shared" ref="AH2630:AH2693" si="397">340+60*AC2630+2350+AE2630*(AD2630*140-40)+AE2630*AF2630*10</f>
        <v>32570</v>
      </c>
      <c r="AI2630" s="30">
        <f t="shared" ref="AI2630:AI2693" si="398">170+30*AC2630+1175+AE2630*(AD2630*70-20)+AE2630*AF2630*5</f>
        <v>16285</v>
      </c>
      <c r="AK2630" s="30">
        <f t="shared" ref="AK2630:AK2693" si="399">VLOOKUP(IF(MOD(AC2630,2)=0,AC2630/2,(AC2630+1)/2),B:F,5,FALSE)/(AH2630-VLOOKUP(IF(MOD(AC2630,2)=0,AC2630/2,(AC2630+1)/2),B:F,4,FALSE))</f>
        <v>27.14689742507387</v>
      </c>
      <c r="AL2630" s="30">
        <f t="shared" ref="AL2630:AL2693" si="400">AG2630/(VLOOKUP(IF(MOD(AC2630,2)=0,AC2630/2,(AC2630+1)/2),B:F,3,FALSE)-AI2630)</f>
        <v>33.554258241758241</v>
      </c>
      <c r="AM2630" s="30">
        <f t="shared" ref="AM2630:AM2693" si="401">IF(MOD(AC2630,2)=0,AC2630/2,(AC2630+1)/2)</f>
        <v>24</v>
      </c>
      <c r="AO2630" s="30">
        <f t="shared" ref="AO2630:AO2693" si="402">VLOOKUP(IF(MOD(AC2630,2)=0,AC2630/2,(AC2630+1)/2),B:F,5,FALSE)</f>
        <v>643110</v>
      </c>
      <c r="AP2630" s="30">
        <f t="shared" ref="AP2630:AP2693" si="403">VLOOKUP(IF(MOD(AC2630,2)=0,AC2630/2,(AC2630+1)/2),B:E,3,FALSE)</f>
        <v>19197</v>
      </c>
      <c r="AQ2630" s="30">
        <f t="shared" ref="AQ2630:AQ2693" si="404">VLOOKUP(IF(MOD(AC2630,2)=0,AC2630/2,(AC2630+1)/2),B:F,4,FALSE)</f>
        <v>8880</v>
      </c>
    </row>
    <row r="2631" spans="29:43" x14ac:dyDescent="0.15">
      <c r="AC2631" s="30">
        <v>48</v>
      </c>
      <c r="AD2631" s="30">
        <v>48</v>
      </c>
      <c r="AE2631" s="30">
        <v>4</v>
      </c>
      <c r="AF2631" s="30">
        <v>8</v>
      </c>
      <c r="AG2631" s="30">
        <f t="shared" si="396"/>
        <v>97830</v>
      </c>
      <c r="AH2631" s="30">
        <f t="shared" si="397"/>
        <v>32610</v>
      </c>
      <c r="AI2631" s="30">
        <f t="shared" si="398"/>
        <v>16305</v>
      </c>
      <c r="AK2631" s="30">
        <f t="shared" si="399"/>
        <v>27.101137800252843</v>
      </c>
      <c r="AL2631" s="30">
        <f t="shared" si="400"/>
        <v>33.827800829875521</v>
      </c>
      <c r="AM2631" s="30">
        <f t="shared" si="401"/>
        <v>24</v>
      </c>
      <c r="AO2631" s="30">
        <f t="shared" si="402"/>
        <v>643110</v>
      </c>
      <c r="AP2631" s="30">
        <f t="shared" si="403"/>
        <v>19197</v>
      </c>
      <c r="AQ2631" s="30">
        <f t="shared" si="404"/>
        <v>8880</v>
      </c>
    </row>
    <row r="2632" spans="29:43" x14ac:dyDescent="0.15">
      <c r="AC2632" s="30">
        <v>48</v>
      </c>
      <c r="AD2632" s="30">
        <v>48</v>
      </c>
      <c r="AE2632" s="30">
        <v>4</v>
      </c>
      <c r="AF2632" s="30">
        <v>9</v>
      </c>
      <c r="AG2632" s="30">
        <f t="shared" si="396"/>
        <v>97950</v>
      </c>
      <c r="AH2632" s="30">
        <f t="shared" si="397"/>
        <v>32650</v>
      </c>
      <c r="AI2632" s="30">
        <f t="shared" si="398"/>
        <v>16325</v>
      </c>
      <c r="AK2632" s="30">
        <f t="shared" si="399"/>
        <v>27.055532183424486</v>
      </c>
      <c r="AL2632" s="30">
        <f t="shared" si="400"/>
        <v>34.105153203342617</v>
      </c>
      <c r="AM2632" s="30">
        <f t="shared" si="401"/>
        <v>24</v>
      </c>
      <c r="AO2632" s="30">
        <f t="shared" si="402"/>
        <v>643110</v>
      </c>
      <c r="AP2632" s="30">
        <f t="shared" si="403"/>
        <v>19197</v>
      </c>
      <c r="AQ2632" s="30">
        <f t="shared" si="404"/>
        <v>8880</v>
      </c>
    </row>
    <row r="2633" spans="29:43" x14ac:dyDescent="0.15">
      <c r="AC2633" s="30">
        <v>48</v>
      </c>
      <c r="AD2633" s="30">
        <v>48</v>
      </c>
      <c r="AE2633" s="30">
        <v>4</v>
      </c>
      <c r="AF2633" s="30">
        <v>10</v>
      </c>
      <c r="AG2633" s="30">
        <f t="shared" si="396"/>
        <v>98070</v>
      </c>
      <c r="AH2633" s="30">
        <f t="shared" si="397"/>
        <v>32690</v>
      </c>
      <c r="AI2633" s="30">
        <f t="shared" si="398"/>
        <v>16345</v>
      </c>
      <c r="AK2633" s="30">
        <f t="shared" si="399"/>
        <v>27.010079798404032</v>
      </c>
      <c r="AL2633" s="30">
        <f t="shared" si="400"/>
        <v>34.386395511921457</v>
      </c>
      <c r="AM2633" s="30">
        <f t="shared" si="401"/>
        <v>24</v>
      </c>
      <c r="AO2633" s="30">
        <f t="shared" si="402"/>
        <v>643110</v>
      </c>
      <c r="AP2633" s="30">
        <f t="shared" si="403"/>
        <v>19197</v>
      </c>
      <c r="AQ2633" s="30">
        <f t="shared" si="404"/>
        <v>8880</v>
      </c>
    </row>
    <row r="2634" spans="29:43" x14ac:dyDescent="0.15">
      <c r="AC2634" s="30">
        <v>48</v>
      </c>
      <c r="AD2634" s="30">
        <v>48</v>
      </c>
      <c r="AE2634" s="30">
        <v>5</v>
      </c>
      <c r="AF2634" s="30">
        <v>0</v>
      </c>
      <c r="AG2634" s="30">
        <f t="shared" si="396"/>
        <v>116910</v>
      </c>
      <c r="AH2634" s="30">
        <f t="shared" si="397"/>
        <v>38970</v>
      </c>
      <c r="AI2634" s="30">
        <f t="shared" si="398"/>
        <v>19485</v>
      </c>
      <c r="AK2634" s="30">
        <f t="shared" si="399"/>
        <v>21.372881355932204</v>
      </c>
      <c r="AL2634" s="30">
        <f t="shared" si="400"/>
        <v>-405.9375</v>
      </c>
      <c r="AM2634" s="30">
        <f t="shared" si="401"/>
        <v>24</v>
      </c>
      <c r="AO2634" s="30">
        <f t="shared" si="402"/>
        <v>643110</v>
      </c>
      <c r="AP2634" s="30">
        <f t="shared" si="403"/>
        <v>19197</v>
      </c>
      <c r="AQ2634" s="30">
        <f t="shared" si="404"/>
        <v>8880</v>
      </c>
    </row>
    <row r="2635" spans="29:43" x14ac:dyDescent="0.15">
      <c r="AC2635" s="30">
        <v>48</v>
      </c>
      <c r="AD2635" s="30">
        <v>48</v>
      </c>
      <c r="AE2635" s="30">
        <v>5</v>
      </c>
      <c r="AF2635" s="30">
        <v>1</v>
      </c>
      <c r="AG2635" s="30">
        <f t="shared" si="396"/>
        <v>117060</v>
      </c>
      <c r="AH2635" s="30">
        <f t="shared" si="397"/>
        <v>39020</v>
      </c>
      <c r="AI2635" s="30">
        <f t="shared" si="398"/>
        <v>19510</v>
      </c>
      <c r="AK2635" s="30">
        <f t="shared" si="399"/>
        <v>21.337425348374254</v>
      </c>
      <c r="AL2635" s="30">
        <f t="shared" si="400"/>
        <v>-373.99361022364218</v>
      </c>
      <c r="AM2635" s="30">
        <f t="shared" si="401"/>
        <v>24</v>
      </c>
      <c r="AO2635" s="30">
        <f t="shared" si="402"/>
        <v>643110</v>
      </c>
      <c r="AP2635" s="30">
        <f t="shared" si="403"/>
        <v>19197</v>
      </c>
      <c r="AQ2635" s="30">
        <f t="shared" si="404"/>
        <v>8880</v>
      </c>
    </row>
    <row r="2636" spans="29:43" x14ac:dyDescent="0.15">
      <c r="AC2636" s="30">
        <v>48</v>
      </c>
      <c r="AD2636" s="30">
        <v>48</v>
      </c>
      <c r="AE2636" s="30">
        <v>5</v>
      </c>
      <c r="AF2636" s="30">
        <v>2</v>
      </c>
      <c r="AG2636" s="30">
        <f t="shared" si="396"/>
        <v>117210</v>
      </c>
      <c r="AH2636" s="30">
        <f t="shared" si="397"/>
        <v>39070</v>
      </c>
      <c r="AI2636" s="30">
        <f t="shared" si="398"/>
        <v>19535</v>
      </c>
      <c r="AK2636" s="30">
        <f t="shared" si="399"/>
        <v>21.302086783703214</v>
      </c>
      <c r="AL2636" s="30">
        <f t="shared" si="400"/>
        <v>-346.7751479289941</v>
      </c>
      <c r="AM2636" s="30">
        <f t="shared" si="401"/>
        <v>24</v>
      </c>
      <c r="AO2636" s="30">
        <f t="shared" si="402"/>
        <v>643110</v>
      </c>
      <c r="AP2636" s="30">
        <f t="shared" si="403"/>
        <v>19197</v>
      </c>
      <c r="AQ2636" s="30">
        <f t="shared" si="404"/>
        <v>8880</v>
      </c>
    </row>
    <row r="2637" spans="29:43" x14ac:dyDescent="0.15">
      <c r="AC2637" s="30">
        <v>48</v>
      </c>
      <c r="AD2637" s="30">
        <v>48</v>
      </c>
      <c r="AE2637" s="30">
        <v>5</v>
      </c>
      <c r="AF2637" s="30">
        <v>3</v>
      </c>
      <c r="AG2637" s="30">
        <f t="shared" si="396"/>
        <v>117360</v>
      </c>
      <c r="AH2637" s="30">
        <f t="shared" si="397"/>
        <v>39120</v>
      </c>
      <c r="AI2637" s="30">
        <f t="shared" si="398"/>
        <v>19560</v>
      </c>
      <c r="AK2637" s="30">
        <f t="shared" si="399"/>
        <v>21.266865079365079</v>
      </c>
      <c r="AL2637" s="30">
        <f t="shared" si="400"/>
        <v>-323.30578512396693</v>
      </c>
      <c r="AM2637" s="30">
        <f t="shared" si="401"/>
        <v>24</v>
      </c>
      <c r="AO2637" s="30">
        <f t="shared" si="402"/>
        <v>643110</v>
      </c>
      <c r="AP2637" s="30">
        <f t="shared" si="403"/>
        <v>19197</v>
      </c>
      <c r="AQ2637" s="30">
        <f t="shared" si="404"/>
        <v>8880</v>
      </c>
    </row>
    <row r="2638" spans="29:43" x14ac:dyDescent="0.15">
      <c r="AC2638" s="30">
        <v>48</v>
      </c>
      <c r="AD2638" s="30">
        <v>48</v>
      </c>
      <c r="AE2638" s="30">
        <v>5</v>
      </c>
      <c r="AF2638" s="30">
        <v>4</v>
      </c>
      <c r="AG2638" s="30">
        <f t="shared" si="396"/>
        <v>117510</v>
      </c>
      <c r="AH2638" s="30">
        <f t="shared" si="397"/>
        <v>39170</v>
      </c>
      <c r="AI2638" s="30">
        <f t="shared" si="398"/>
        <v>19585</v>
      </c>
      <c r="AK2638" s="30">
        <f t="shared" si="399"/>
        <v>21.231759656652361</v>
      </c>
      <c r="AL2638" s="30">
        <f t="shared" si="400"/>
        <v>-302.86082474226805</v>
      </c>
      <c r="AM2638" s="30">
        <f t="shared" si="401"/>
        <v>24</v>
      </c>
      <c r="AO2638" s="30">
        <f t="shared" si="402"/>
        <v>643110</v>
      </c>
      <c r="AP2638" s="30">
        <f t="shared" si="403"/>
        <v>19197</v>
      </c>
      <c r="AQ2638" s="30">
        <f t="shared" si="404"/>
        <v>8880</v>
      </c>
    </row>
    <row r="2639" spans="29:43" x14ac:dyDescent="0.15">
      <c r="AC2639" s="30">
        <v>48</v>
      </c>
      <c r="AD2639" s="30">
        <v>48</v>
      </c>
      <c r="AE2639" s="30">
        <v>5</v>
      </c>
      <c r="AF2639" s="30">
        <v>5</v>
      </c>
      <c r="AG2639" s="30">
        <f t="shared" si="396"/>
        <v>117660</v>
      </c>
      <c r="AH2639" s="30">
        <f t="shared" si="397"/>
        <v>39220</v>
      </c>
      <c r="AI2639" s="30">
        <f t="shared" si="398"/>
        <v>19610</v>
      </c>
      <c r="AK2639" s="30">
        <f t="shared" si="399"/>
        <v>21.196769940672379</v>
      </c>
      <c r="AL2639" s="30">
        <f t="shared" si="400"/>
        <v>-284.89104116222762</v>
      </c>
      <c r="AM2639" s="30">
        <f t="shared" si="401"/>
        <v>24</v>
      </c>
      <c r="AO2639" s="30">
        <f t="shared" si="402"/>
        <v>643110</v>
      </c>
      <c r="AP2639" s="30">
        <f t="shared" si="403"/>
        <v>19197</v>
      </c>
      <c r="AQ2639" s="30">
        <f t="shared" si="404"/>
        <v>8880</v>
      </c>
    </row>
    <row r="2640" spans="29:43" x14ac:dyDescent="0.15">
      <c r="AC2640" s="30">
        <v>48</v>
      </c>
      <c r="AD2640" s="30">
        <v>48</v>
      </c>
      <c r="AE2640" s="30">
        <v>5</v>
      </c>
      <c r="AF2640" s="30">
        <v>6</v>
      </c>
      <c r="AG2640" s="30">
        <f t="shared" si="396"/>
        <v>117810</v>
      </c>
      <c r="AH2640" s="30">
        <f t="shared" si="397"/>
        <v>39270</v>
      </c>
      <c r="AI2640" s="30">
        <f t="shared" si="398"/>
        <v>19635</v>
      </c>
      <c r="AK2640" s="30">
        <f t="shared" si="399"/>
        <v>21.161895360315892</v>
      </c>
      <c r="AL2640" s="30">
        <f t="shared" si="400"/>
        <v>-268.97260273972603</v>
      </c>
      <c r="AM2640" s="30">
        <f t="shared" si="401"/>
        <v>24</v>
      </c>
      <c r="AO2640" s="30">
        <f t="shared" si="402"/>
        <v>643110</v>
      </c>
      <c r="AP2640" s="30">
        <f t="shared" si="403"/>
        <v>19197</v>
      </c>
      <c r="AQ2640" s="30">
        <f t="shared" si="404"/>
        <v>8880</v>
      </c>
    </row>
    <row r="2641" spans="29:43" x14ac:dyDescent="0.15">
      <c r="AC2641" s="30">
        <v>48</v>
      </c>
      <c r="AD2641" s="30">
        <v>48</v>
      </c>
      <c r="AE2641" s="30">
        <v>5</v>
      </c>
      <c r="AF2641" s="30">
        <v>7</v>
      </c>
      <c r="AG2641" s="30">
        <f t="shared" si="396"/>
        <v>117960</v>
      </c>
      <c r="AH2641" s="30">
        <f t="shared" si="397"/>
        <v>39320</v>
      </c>
      <c r="AI2641" s="30">
        <f t="shared" si="398"/>
        <v>19660</v>
      </c>
      <c r="AK2641" s="30">
        <f t="shared" si="399"/>
        <v>21.12713534822602</v>
      </c>
      <c r="AL2641" s="30">
        <f t="shared" si="400"/>
        <v>-254.77321814254859</v>
      </c>
      <c r="AM2641" s="30">
        <f t="shared" si="401"/>
        <v>24</v>
      </c>
      <c r="AO2641" s="30">
        <f t="shared" si="402"/>
        <v>643110</v>
      </c>
      <c r="AP2641" s="30">
        <f t="shared" si="403"/>
        <v>19197</v>
      </c>
      <c r="AQ2641" s="30">
        <f t="shared" si="404"/>
        <v>8880</v>
      </c>
    </row>
    <row r="2642" spans="29:43" x14ac:dyDescent="0.15">
      <c r="AC2642" s="30">
        <v>48</v>
      </c>
      <c r="AD2642" s="30">
        <v>48</v>
      </c>
      <c r="AE2642" s="30">
        <v>5</v>
      </c>
      <c r="AF2642" s="30">
        <v>8</v>
      </c>
      <c r="AG2642" s="30">
        <f t="shared" si="396"/>
        <v>118110</v>
      </c>
      <c r="AH2642" s="30">
        <f t="shared" si="397"/>
        <v>39370</v>
      </c>
      <c r="AI2642" s="30">
        <f t="shared" si="398"/>
        <v>19685</v>
      </c>
      <c r="AK2642" s="30">
        <f t="shared" si="399"/>
        <v>21.092489340767465</v>
      </c>
      <c r="AL2642" s="30">
        <f t="shared" si="400"/>
        <v>-242.02868852459017</v>
      </c>
      <c r="AM2642" s="30">
        <f t="shared" si="401"/>
        <v>24</v>
      </c>
      <c r="AO2642" s="30">
        <f t="shared" si="402"/>
        <v>643110</v>
      </c>
      <c r="AP2642" s="30">
        <f t="shared" si="403"/>
        <v>19197</v>
      </c>
      <c r="AQ2642" s="30">
        <f t="shared" si="404"/>
        <v>8880</v>
      </c>
    </row>
    <row r="2643" spans="29:43" x14ac:dyDescent="0.15">
      <c r="AC2643" s="30">
        <v>48</v>
      </c>
      <c r="AD2643" s="30">
        <v>48</v>
      </c>
      <c r="AE2643" s="30">
        <v>5</v>
      </c>
      <c r="AF2643" s="30">
        <v>9</v>
      </c>
      <c r="AG2643" s="30">
        <f t="shared" si="396"/>
        <v>118260</v>
      </c>
      <c r="AH2643" s="30">
        <f t="shared" si="397"/>
        <v>39420</v>
      </c>
      <c r="AI2643" s="30">
        <f t="shared" si="398"/>
        <v>19710</v>
      </c>
      <c r="AK2643" s="30">
        <f t="shared" si="399"/>
        <v>21.057956777996072</v>
      </c>
      <c r="AL2643" s="30">
        <f t="shared" si="400"/>
        <v>-230.52631578947367</v>
      </c>
      <c r="AM2643" s="30">
        <f t="shared" si="401"/>
        <v>24</v>
      </c>
      <c r="AO2643" s="30">
        <f t="shared" si="402"/>
        <v>643110</v>
      </c>
      <c r="AP2643" s="30">
        <f t="shared" si="403"/>
        <v>19197</v>
      </c>
      <c r="AQ2643" s="30">
        <f t="shared" si="404"/>
        <v>8880</v>
      </c>
    </row>
    <row r="2644" spans="29:43" x14ac:dyDescent="0.15">
      <c r="AC2644" s="30">
        <v>48</v>
      </c>
      <c r="AD2644" s="30">
        <v>48</v>
      </c>
      <c r="AE2644" s="30">
        <v>5</v>
      </c>
      <c r="AF2644" s="30">
        <v>10</v>
      </c>
      <c r="AG2644" s="30">
        <f t="shared" si="396"/>
        <v>118410</v>
      </c>
      <c r="AH2644" s="30">
        <f t="shared" si="397"/>
        <v>39470</v>
      </c>
      <c r="AI2644" s="30">
        <f t="shared" si="398"/>
        <v>19735</v>
      </c>
      <c r="AK2644" s="30">
        <f t="shared" si="399"/>
        <v>21.023537103628637</v>
      </c>
      <c r="AL2644" s="30">
        <f t="shared" si="400"/>
        <v>-220.09293680297398</v>
      </c>
      <c r="AM2644" s="30">
        <f t="shared" si="401"/>
        <v>24</v>
      </c>
      <c r="AO2644" s="30">
        <f t="shared" si="402"/>
        <v>643110</v>
      </c>
      <c r="AP2644" s="30">
        <f t="shared" si="403"/>
        <v>19197</v>
      </c>
      <c r="AQ2644" s="30">
        <f t="shared" si="404"/>
        <v>8880</v>
      </c>
    </row>
    <row r="2645" spans="29:43" x14ac:dyDescent="0.15">
      <c r="AC2645" s="30">
        <v>49</v>
      </c>
      <c r="AD2645" s="30">
        <v>49</v>
      </c>
      <c r="AE2645" s="30">
        <v>1</v>
      </c>
      <c r="AF2645" s="30">
        <v>0</v>
      </c>
      <c r="AG2645" s="30">
        <f t="shared" si="396"/>
        <v>37350</v>
      </c>
      <c r="AH2645" s="30">
        <f t="shared" si="397"/>
        <v>12450</v>
      </c>
      <c r="AI2645" s="30">
        <f t="shared" si="398"/>
        <v>6225</v>
      </c>
      <c r="AK2645" s="30">
        <f t="shared" si="399"/>
        <v>337.70490093847758</v>
      </c>
      <c r="AL2645" s="30">
        <f t="shared" si="400"/>
        <v>2.2859416120937635</v>
      </c>
      <c r="AM2645" s="30">
        <f t="shared" si="401"/>
        <v>25</v>
      </c>
      <c r="AO2645" s="30">
        <f t="shared" si="402"/>
        <v>647718</v>
      </c>
      <c r="AP2645" s="30">
        <f t="shared" si="403"/>
        <v>22564</v>
      </c>
      <c r="AQ2645" s="30">
        <f t="shared" si="404"/>
        <v>10532</v>
      </c>
    </row>
    <row r="2646" spans="29:43" x14ac:dyDescent="0.15">
      <c r="AC2646" s="30">
        <v>49</v>
      </c>
      <c r="AD2646" s="30">
        <v>49</v>
      </c>
      <c r="AE2646" s="30">
        <v>1</v>
      </c>
      <c r="AF2646" s="30">
        <v>1</v>
      </c>
      <c r="AG2646" s="30">
        <f t="shared" si="396"/>
        <v>37380</v>
      </c>
      <c r="AH2646" s="30">
        <f t="shared" si="397"/>
        <v>12460</v>
      </c>
      <c r="AI2646" s="30">
        <f t="shared" si="398"/>
        <v>6230</v>
      </c>
      <c r="AK2646" s="30">
        <f t="shared" si="399"/>
        <v>335.95331950207469</v>
      </c>
      <c r="AL2646" s="30">
        <f t="shared" si="400"/>
        <v>2.2884780213052527</v>
      </c>
      <c r="AM2646" s="30">
        <f t="shared" si="401"/>
        <v>25</v>
      </c>
      <c r="AO2646" s="30">
        <f t="shared" si="402"/>
        <v>647718</v>
      </c>
      <c r="AP2646" s="30">
        <f t="shared" si="403"/>
        <v>22564</v>
      </c>
      <c r="AQ2646" s="30">
        <f t="shared" si="404"/>
        <v>10532</v>
      </c>
    </row>
    <row r="2647" spans="29:43" x14ac:dyDescent="0.15">
      <c r="AC2647" s="30">
        <v>49</v>
      </c>
      <c r="AD2647" s="30">
        <v>49</v>
      </c>
      <c r="AE2647" s="30">
        <v>1</v>
      </c>
      <c r="AF2647" s="30">
        <v>2</v>
      </c>
      <c r="AG2647" s="30">
        <f t="shared" si="396"/>
        <v>37410</v>
      </c>
      <c r="AH2647" s="30">
        <f t="shared" si="397"/>
        <v>12470</v>
      </c>
      <c r="AI2647" s="30">
        <f t="shared" si="398"/>
        <v>6235</v>
      </c>
      <c r="AK2647" s="30">
        <f t="shared" si="399"/>
        <v>334.21981424148606</v>
      </c>
      <c r="AL2647" s="30">
        <f t="shared" si="400"/>
        <v>2.2910159838324455</v>
      </c>
      <c r="AM2647" s="30">
        <f t="shared" si="401"/>
        <v>25</v>
      </c>
      <c r="AO2647" s="30">
        <f t="shared" si="402"/>
        <v>647718</v>
      </c>
      <c r="AP2647" s="30">
        <f t="shared" si="403"/>
        <v>22564</v>
      </c>
      <c r="AQ2647" s="30">
        <f t="shared" si="404"/>
        <v>10532</v>
      </c>
    </row>
    <row r="2648" spans="29:43" x14ac:dyDescent="0.15">
      <c r="AC2648" s="30">
        <v>49</v>
      </c>
      <c r="AD2648" s="30">
        <v>49</v>
      </c>
      <c r="AE2648" s="30">
        <v>1</v>
      </c>
      <c r="AF2648" s="30">
        <v>3</v>
      </c>
      <c r="AG2648" s="30">
        <f t="shared" si="396"/>
        <v>37440</v>
      </c>
      <c r="AH2648" s="30">
        <f t="shared" si="397"/>
        <v>12480</v>
      </c>
      <c r="AI2648" s="30">
        <f t="shared" si="398"/>
        <v>6240</v>
      </c>
      <c r="AK2648" s="30">
        <f t="shared" si="399"/>
        <v>332.50410677618072</v>
      </c>
      <c r="AL2648" s="30">
        <f t="shared" si="400"/>
        <v>2.2935555011026709</v>
      </c>
      <c r="AM2648" s="30">
        <f t="shared" si="401"/>
        <v>25</v>
      </c>
      <c r="AO2648" s="30">
        <f t="shared" si="402"/>
        <v>647718</v>
      </c>
      <c r="AP2648" s="30">
        <f t="shared" si="403"/>
        <v>22564</v>
      </c>
      <c r="AQ2648" s="30">
        <f t="shared" si="404"/>
        <v>10532</v>
      </c>
    </row>
    <row r="2649" spans="29:43" x14ac:dyDescent="0.15">
      <c r="AC2649" s="30">
        <v>49</v>
      </c>
      <c r="AD2649" s="30">
        <v>49</v>
      </c>
      <c r="AE2649" s="30">
        <v>1</v>
      </c>
      <c r="AF2649" s="30">
        <v>4</v>
      </c>
      <c r="AG2649" s="30">
        <f t="shared" si="396"/>
        <v>37470</v>
      </c>
      <c r="AH2649" s="30">
        <f t="shared" si="397"/>
        <v>12490</v>
      </c>
      <c r="AI2649" s="30">
        <f t="shared" si="398"/>
        <v>6245</v>
      </c>
      <c r="AK2649" s="30">
        <f t="shared" si="399"/>
        <v>330.805924412666</v>
      </c>
      <c r="AL2649" s="30">
        <f t="shared" si="400"/>
        <v>2.2960965745450088</v>
      </c>
      <c r="AM2649" s="30">
        <f t="shared" si="401"/>
        <v>25</v>
      </c>
      <c r="AO2649" s="30">
        <f t="shared" si="402"/>
        <v>647718</v>
      </c>
      <c r="AP2649" s="30">
        <f t="shared" si="403"/>
        <v>22564</v>
      </c>
      <c r="AQ2649" s="30">
        <f t="shared" si="404"/>
        <v>10532</v>
      </c>
    </row>
    <row r="2650" spans="29:43" x14ac:dyDescent="0.15">
      <c r="AC2650" s="30">
        <v>49</v>
      </c>
      <c r="AD2650" s="30">
        <v>49</v>
      </c>
      <c r="AE2650" s="30">
        <v>1</v>
      </c>
      <c r="AF2650" s="30">
        <v>5</v>
      </c>
      <c r="AG2650" s="30">
        <f t="shared" si="396"/>
        <v>37500</v>
      </c>
      <c r="AH2650" s="30">
        <f t="shared" si="397"/>
        <v>12500</v>
      </c>
      <c r="AI2650" s="30">
        <f t="shared" si="398"/>
        <v>6250</v>
      </c>
      <c r="AK2650" s="30">
        <f t="shared" si="399"/>
        <v>329.125</v>
      </c>
      <c r="AL2650" s="30">
        <f t="shared" si="400"/>
        <v>2.2986392055902907</v>
      </c>
      <c r="AM2650" s="30">
        <f t="shared" si="401"/>
        <v>25</v>
      </c>
      <c r="AO2650" s="30">
        <f t="shared" si="402"/>
        <v>647718</v>
      </c>
      <c r="AP2650" s="30">
        <f t="shared" si="403"/>
        <v>22564</v>
      </c>
      <c r="AQ2650" s="30">
        <f t="shared" si="404"/>
        <v>10532</v>
      </c>
    </row>
    <row r="2651" spans="29:43" x14ac:dyDescent="0.15">
      <c r="AC2651" s="30">
        <v>49</v>
      </c>
      <c r="AD2651" s="30">
        <v>49</v>
      </c>
      <c r="AE2651" s="30">
        <v>1</v>
      </c>
      <c r="AF2651" s="30">
        <v>6</v>
      </c>
      <c r="AG2651" s="30">
        <f t="shared" si="396"/>
        <v>37530</v>
      </c>
      <c r="AH2651" s="30">
        <f t="shared" si="397"/>
        <v>12510</v>
      </c>
      <c r="AI2651" s="30">
        <f t="shared" si="398"/>
        <v>6255</v>
      </c>
      <c r="AK2651" s="30">
        <f t="shared" si="399"/>
        <v>327.46107178968657</v>
      </c>
      <c r="AL2651" s="30">
        <f t="shared" si="400"/>
        <v>2.3011833956711016</v>
      </c>
      <c r="AM2651" s="30">
        <f t="shared" si="401"/>
        <v>25</v>
      </c>
      <c r="AO2651" s="30">
        <f t="shared" si="402"/>
        <v>647718</v>
      </c>
      <c r="AP2651" s="30">
        <f t="shared" si="403"/>
        <v>22564</v>
      </c>
      <c r="AQ2651" s="30">
        <f t="shared" si="404"/>
        <v>10532</v>
      </c>
    </row>
    <row r="2652" spans="29:43" x14ac:dyDescent="0.15">
      <c r="AC2652" s="30">
        <v>49</v>
      </c>
      <c r="AD2652" s="30">
        <v>49</v>
      </c>
      <c r="AE2652" s="30">
        <v>1</v>
      </c>
      <c r="AF2652" s="30">
        <v>7</v>
      </c>
      <c r="AG2652" s="30">
        <f t="shared" si="396"/>
        <v>37560</v>
      </c>
      <c r="AH2652" s="30">
        <f t="shared" si="397"/>
        <v>12520</v>
      </c>
      <c r="AI2652" s="30">
        <f t="shared" si="398"/>
        <v>6260</v>
      </c>
      <c r="AK2652" s="30">
        <f t="shared" si="399"/>
        <v>325.81388329979882</v>
      </c>
      <c r="AL2652" s="30">
        <f t="shared" si="400"/>
        <v>2.3037291462217859</v>
      </c>
      <c r="AM2652" s="30">
        <f t="shared" si="401"/>
        <v>25</v>
      </c>
      <c r="AO2652" s="30">
        <f t="shared" si="402"/>
        <v>647718</v>
      </c>
      <c r="AP2652" s="30">
        <f t="shared" si="403"/>
        <v>22564</v>
      </c>
      <c r="AQ2652" s="30">
        <f t="shared" si="404"/>
        <v>10532</v>
      </c>
    </row>
    <row r="2653" spans="29:43" x14ac:dyDescent="0.15">
      <c r="AC2653" s="30">
        <v>49</v>
      </c>
      <c r="AD2653" s="30">
        <v>49</v>
      </c>
      <c r="AE2653" s="30">
        <v>1</v>
      </c>
      <c r="AF2653" s="30">
        <v>8</v>
      </c>
      <c r="AG2653" s="30">
        <f t="shared" si="396"/>
        <v>37590</v>
      </c>
      <c r="AH2653" s="30">
        <f t="shared" si="397"/>
        <v>12530</v>
      </c>
      <c r="AI2653" s="30">
        <f t="shared" si="398"/>
        <v>6265</v>
      </c>
      <c r="AK2653" s="30">
        <f t="shared" si="399"/>
        <v>324.18318318318319</v>
      </c>
      <c r="AL2653" s="30">
        <f t="shared" si="400"/>
        <v>2.3062764586784463</v>
      </c>
      <c r="AM2653" s="30">
        <f t="shared" si="401"/>
        <v>25</v>
      </c>
      <c r="AO2653" s="30">
        <f t="shared" si="402"/>
        <v>647718</v>
      </c>
      <c r="AP2653" s="30">
        <f t="shared" si="403"/>
        <v>22564</v>
      </c>
      <c r="AQ2653" s="30">
        <f t="shared" si="404"/>
        <v>10532</v>
      </c>
    </row>
    <row r="2654" spans="29:43" x14ac:dyDescent="0.15">
      <c r="AC2654" s="30">
        <v>49</v>
      </c>
      <c r="AD2654" s="30">
        <v>49</v>
      </c>
      <c r="AE2654" s="30">
        <v>1</v>
      </c>
      <c r="AF2654" s="30">
        <v>9</v>
      </c>
      <c r="AG2654" s="30">
        <f t="shared" si="396"/>
        <v>37620</v>
      </c>
      <c r="AH2654" s="30">
        <f t="shared" si="397"/>
        <v>12540</v>
      </c>
      <c r="AI2654" s="30">
        <f t="shared" si="398"/>
        <v>6270</v>
      </c>
      <c r="AK2654" s="30">
        <f t="shared" si="399"/>
        <v>322.56872509960158</v>
      </c>
      <c r="AL2654" s="30">
        <f t="shared" si="400"/>
        <v>2.3088253344789491</v>
      </c>
      <c r="AM2654" s="30">
        <f t="shared" si="401"/>
        <v>25</v>
      </c>
      <c r="AO2654" s="30">
        <f t="shared" si="402"/>
        <v>647718</v>
      </c>
      <c r="AP2654" s="30">
        <f t="shared" si="403"/>
        <v>22564</v>
      </c>
      <c r="AQ2654" s="30">
        <f t="shared" si="404"/>
        <v>10532</v>
      </c>
    </row>
    <row r="2655" spans="29:43" x14ac:dyDescent="0.15">
      <c r="AC2655" s="30">
        <v>49</v>
      </c>
      <c r="AD2655" s="30">
        <v>49</v>
      </c>
      <c r="AE2655" s="30">
        <v>1</v>
      </c>
      <c r="AF2655" s="30">
        <v>10</v>
      </c>
      <c r="AG2655" s="30">
        <f t="shared" si="396"/>
        <v>37650</v>
      </c>
      <c r="AH2655" s="30">
        <f t="shared" si="397"/>
        <v>12550</v>
      </c>
      <c r="AI2655" s="30">
        <f t="shared" si="398"/>
        <v>6275</v>
      </c>
      <c r="AK2655" s="30">
        <f t="shared" si="399"/>
        <v>320.97026759167494</v>
      </c>
      <c r="AL2655" s="30">
        <f t="shared" si="400"/>
        <v>2.3113757750629258</v>
      </c>
      <c r="AM2655" s="30">
        <f t="shared" si="401"/>
        <v>25</v>
      </c>
      <c r="AO2655" s="30">
        <f t="shared" si="402"/>
        <v>647718</v>
      </c>
      <c r="AP2655" s="30">
        <f t="shared" si="403"/>
        <v>22564</v>
      </c>
      <c r="AQ2655" s="30">
        <f t="shared" si="404"/>
        <v>10532</v>
      </c>
    </row>
    <row r="2656" spans="29:43" x14ac:dyDescent="0.15">
      <c r="AC2656" s="30">
        <v>49</v>
      </c>
      <c r="AD2656" s="30">
        <v>49</v>
      </c>
      <c r="AE2656" s="30">
        <v>2</v>
      </c>
      <c r="AF2656" s="30">
        <v>0</v>
      </c>
      <c r="AG2656" s="30">
        <f t="shared" si="396"/>
        <v>57810</v>
      </c>
      <c r="AH2656" s="30">
        <f t="shared" si="397"/>
        <v>19270</v>
      </c>
      <c r="AI2656" s="30">
        <f t="shared" si="398"/>
        <v>9635</v>
      </c>
      <c r="AK2656" s="30">
        <f t="shared" si="399"/>
        <v>74.1265735866331</v>
      </c>
      <c r="AL2656" s="30">
        <f t="shared" si="400"/>
        <v>4.4713434913759764</v>
      </c>
      <c r="AM2656" s="30">
        <f t="shared" si="401"/>
        <v>25</v>
      </c>
      <c r="AO2656" s="30">
        <f t="shared" si="402"/>
        <v>647718</v>
      </c>
      <c r="AP2656" s="30">
        <f t="shared" si="403"/>
        <v>22564</v>
      </c>
      <c r="AQ2656" s="30">
        <f t="shared" si="404"/>
        <v>10532</v>
      </c>
    </row>
    <row r="2657" spans="29:43" x14ac:dyDescent="0.15">
      <c r="AC2657" s="30">
        <v>49</v>
      </c>
      <c r="AD2657" s="30">
        <v>49</v>
      </c>
      <c r="AE2657" s="30">
        <v>2</v>
      </c>
      <c r="AF2657" s="30">
        <v>1</v>
      </c>
      <c r="AG2657" s="30">
        <f t="shared" si="396"/>
        <v>57870</v>
      </c>
      <c r="AH2657" s="30">
        <f t="shared" si="397"/>
        <v>19290</v>
      </c>
      <c r="AI2657" s="30">
        <f t="shared" si="398"/>
        <v>9645</v>
      </c>
      <c r="AK2657" s="30">
        <f t="shared" si="399"/>
        <v>73.95729618634391</v>
      </c>
      <c r="AL2657" s="30">
        <f t="shared" si="400"/>
        <v>4.4794488737518385</v>
      </c>
      <c r="AM2657" s="30">
        <f t="shared" si="401"/>
        <v>25</v>
      </c>
      <c r="AO2657" s="30">
        <f t="shared" si="402"/>
        <v>647718</v>
      </c>
      <c r="AP2657" s="30">
        <f t="shared" si="403"/>
        <v>22564</v>
      </c>
      <c r="AQ2657" s="30">
        <f t="shared" si="404"/>
        <v>10532</v>
      </c>
    </row>
    <row r="2658" spans="29:43" x14ac:dyDescent="0.15">
      <c r="AC2658" s="30">
        <v>49</v>
      </c>
      <c r="AD2658" s="30">
        <v>49</v>
      </c>
      <c r="AE2658" s="30">
        <v>2</v>
      </c>
      <c r="AF2658" s="30">
        <v>2</v>
      </c>
      <c r="AG2658" s="30">
        <f t="shared" si="396"/>
        <v>57930</v>
      </c>
      <c r="AH2658" s="30">
        <f t="shared" si="397"/>
        <v>19310</v>
      </c>
      <c r="AI2658" s="30">
        <f t="shared" si="398"/>
        <v>9655</v>
      </c>
      <c r="AK2658" s="30">
        <f t="shared" si="399"/>
        <v>73.78879015721121</v>
      </c>
      <c r="AL2658" s="30">
        <f t="shared" si="400"/>
        <v>4.487566813850802</v>
      </c>
      <c r="AM2658" s="30">
        <f t="shared" si="401"/>
        <v>25</v>
      </c>
      <c r="AO2658" s="30">
        <f t="shared" si="402"/>
        <v>647718</v>
      </c>
      <c r="AP2658" s="30">
        <f t="shared" si="403"/>
        <v>22564</v>
      </c>
      <c r="AQ2658" s="30">
        <f t="shared" si="404"/>
        <v>10532</v>
      </c>
    </row>
    <row r="2659" spans="29:43" x14ac:dyDescent="0.15">
      <c r="AC2659" s="30">
        <v>49</v>
      </c>
      <c r="AD2659" s="30">
        <v>49</v>
      </c>
      <c r="AE2659" s="30">
        <v>2</v>
      </c>
      <c r="AF2659" s="30">
        <v>3</v>
      </c>
      <c r="AG2659" s="30">
        <f t="shared" si="396"/>
        <v>57990</v>
      </c>
      <c r="AH2659" s="30">
        <f t="shared" si="397"/>
        <v>19330</v>
      </c>
      <c r="AI2659" s="30">
        <f t="shared" si="398"/>
        <v>9665</v>
      </c>
      <c r="AK2659" s="30">
        <f t="shared" si="399"/>
        <v>73.621050238690614</v>
      </c>
      <c r="AL2659" s="30">
        <f t="shared" si="400"/>
        <v>4.4956973408791381</v>
      </c>
      <c r="AM2659" s="30">
        <f t="shared" si="401"/>
        <v>25</v>
      </c>
      <c r="AO2659" s="30">
        <f t="shared" si="402"/>
        <v>647718</v>
      </c>
      <c r="AP2659" s="30">
        <f t="shared" si="403"/>
        <v>22564</v>
      </c>
      <c r="AQ2659" s="30">
        <f t="shared" si="404"/>
        <v>10532</v>
      </c>
    </row>
    <row r="2660" spans="29:43" x14ac:dyDescent="0.15">
      <c r="AC2660" s="30">
        <v>49</v>
      </c>
      <c r="AD2660" s="30">
        <v>49</v>
      </c>
      <c r="AE2660" s="30">
        <v>2</v>
      </c>
      <c r="AF2660" s="30">
        <v>4</v>
      </c>
      <c r="AG2660" s="30">
        <f t="shared" si="396"/>
        <v>58050</v>
      </c>
      <c r="AH2660" s="30">
        <f t="shared" si="397"/>
        <v>19350</v>
      </c>
      <c r="AI2660" s="30">
        <f t="shared" si="398"/>
        <v>9675</v>
      </c>
      <c r="AK2660" s="30">
        <f t="shared" si="399"/>
        <v>73.454071217963261</v>
      </c>
      <c r="AL2660" s="30">
        <f t="shared" si="400"/>
        <v>4.5038404841337574</v>
      </c>
      <c r="AM2660" s="30">
        <f t="shared" si="401"/>
        <v>25</v>
      </c>
      <c r="AO2660" s="30">
        <f t="shared" si="402"/>
        <v>647718</v>
      </c>
      <c r="AP2660" s="30">
        <f t="shared" si="403"/>
        <v>22564</v>
      </c>
      <c r="AQ2660" s="30">
        <f t="shared" si="404"/>
        <v>10532</v>
      </c>
    </row>
    <row r="2661" spans="29:43" x14ac:dyDescent="0.15">
      <c r="AC2661" s="30">
        <v>49</v>
      </c>
      <c r="AD2661" s="30">
        <v>49</v>
      </c>
      <c r="AE2661" s="30">
        <v>2</v>
      </c>
      <c r="AF2661" s="30">
        <v>5</v>
      </c>
      <c r="AG2661" s="30">
        <f t="shared" si="396"/>
        <v>58110</v>
      </c>
      <c r="AH2661" s="30">
        <f t="shared" si="397"/>
        <v>19370</v>
      </c>
      <c r="AI2661" s="30">
        <f t="shared" si="398"/>
        <v>9685</v>
      </c>
      <c r="AK2661" s="30">
        <f t="shared" si="399"/>
        <v>73.287847929395795</v>
      </c>
      <c r="AL2661" s="30">
        <f t="shared" si="400"/>
        <v>4.5119962730025627</v>
      </c>
      <c r="AM2661" s="30">
        <f t="shared" si="401"/>
        <v>25</v>
      </c>
      <c r="AO2661" s="30">
        <f t="shared" si="402"/>
        <v>647718</v>
      </c>
      <c r="AP2661" s="30">
        <f t="shared" si="403"/>
        <v>22564</v>
      </c>
      <c r="AQ2661" s="30">
        <f t="shared" si="404"/>
        <v>10532</v>
      </c>
    </row>
    <row r="2662" spans="29:43" x14ac:dyDescent="0.15">
      <c r="AC2662" s="30">
        <v>49</v>
      </c>
      <c r="AD2662" s="30">
        <v>49</v>
      </c>
      <c r="AE2662" s="30">
        <v>2</v>
      </c>
      <c r="AF2662" s="30">
        <v>6</v>
      </c>
      <c r="AG2662" s="30">
        <f t="shared" si="396"/>
        <v>58170</v>
      </c>
      <c r="AH2662" s="30">
        <f t="shared" si="397"/>
        <v>19390</v>
      </c>
      <c r="AI2662" s="30">
        <f t="shared" si="398"/>
        <v>9695</v>
      </c>
      <c r="AK2662" s="30">
        <f t="shared" si="399"/>
        <v>73.122375254007679</v>
      </c>
      <c r="AL2662" s="30">
        <f t="shared" si="400"/>
        <v>4.5201647369647988</v>
      </c>
      <c r="AM2662" s="30">
        <f t="shared" si="401"/>
        <v>25</v>
      </c>
      <c r="AO2662" s="30">
        <f t="shared" si="402"/>
        <v>647718</v>
      </c>
      <c r="AP2662" s="30">
        <f t="shared" si="403"/>
        <v>22564</v>
      </c>
      <c r="AQ2662" s="30">
        <f t="shared" si="404"/>
        <v>10532</v>
      </c>
    </row>
    <row r="2663" spans="29:43" x14ac:dyDescent="0.15">
      <c r="AC2663" s="30">
        <v>49</v>
      </c>
      <c r="AD2663" s="30">
        <v>49</v>
      </c>
      <c r="AE2663" s="30">
        <v>2</v>
      </c>
      <c r="AF2663" s="30">
        <v>7</v>
      </c>
      <c r="AG2663" s="30">
        <f t="shared" si="396"/>
        <v>58230</v>
      </c>
      <c r="AH2663" s="30">
        <f t="shared" si="397"/>
        <v>19410</v>
      </c>
      <c r="AI2663" s="30">
        <f t="shared" si="398"/>
        <v>9705</v>
      </c>
      <c r="AK2663" s="30">
        <f t="shared" si="399"/>
        <v>72.957648118945713</v>
      </c>
      <c r="AL2663" s="30">
        <f t="shared" si="400"/>
        <v>4.5283459055914141</v>
      </c>
      <c r="AM2663" s="30">
        <f t="shared" si="401"/>
        <v>25</v>
      </c>
      <c r="AO2663" s="30">
        <f t="shared" si="402"/>
        <v>647718</v>
      </c>
      <c r="AP2663" s="30">
        <f t="shared" si="403"/>
        <v>22564</v>
      </c>
      <c r="AQ2663" s="30">
        <f t="shared" si="404"/>
        <v>10532</v>
      </c>
    </row>
    <row r="2664" spans="29:43" x14ac:dyDescent="0.15">
      <c r="AC2664" s="30">
        <v>49</v>
      </c>
      <c r="AD2664" s="30">
        <v>49</v>
      </c>
      <c r="AE2664" s="30">
        <v>2</v>
      </c>
      <c r="AF2664" s="30">
        <v>8</v>
      </c>
      <c r="AG2664" s="30">
        <f t="shared" si="396"/>
        <v>58290</v>
      </c>
      <c r="AH2664" s="30">
        <f t="shared" si="397"/>
        <v>19430</v>
      </c>
      <c r="AI2664" s="30">
        <f t="shared" si="398"/>
        <v>9715</v>
      </c>
      <c r="AK2664" s="30">
        <f t="shared" si="399"/>
        <v>72.793661496965612</v>
      </c>
      <c r="AL2664" s="30">
        <f t="shared" si="400"/>
        <v>4.5365398085454123</v>
      </c>
      <c r="AM2664" s="30">
        <f t="shared" si="401"/>
        <v>25</v>
      </c>
      <c r="AO2664" s="30">
        <f t="shared" si="402"/>
        <v>647718</v>
      </c>
      <c r="AP2664" s="30">
        <f t="shared" si="403"/>
        <v>22564</v>
      </c>
      <c r="AQ2664" s="30">
        <f t="shared" si="404"/>
        <v>10532</v>
      </c>
    </row>
    <row r="2665" spans="29:43" x14ac:dyDescent="0.15">
      <c r="AC2665" s="30">
        <v>49</v>
      </c>
      <c r="AD2665" s="30">
        <v>49</v>
      </c>
      <c r="AE2665" s="30">
        <v>2</v>
      </c>
      <c r="AF2665" s="30">
        <v>9</v>
      </c>
      <c r="AG2665" s="30">
        <f t="shared" si="396"/>
        <v>58350</v>
      </c>
      <c r="AH2665" s="30">
        <f t="shared" si="397"/>
        <v>19450</v>
      </c>
      <c r="AI2665" s="30">
        <f t="shared" si="398"/>
        <v>9725</v>
      </c>
      <c r="AK2665" s="30">
        <f t="shared" si="399"/>
        <v>72.630410405920614</v>
      </c>
      <c r="AL2665" s="30">
        <f t="shared" si="400"/>
        <v>4.54474647558221</v>
      </c>
      <c r="AM2665" s="30">
        <f t="shared" si="401"/>
        <v>25</v>
      </c>
      <c r="AO2665" s="30">
        <f t="shared" si="402"/>
        <v>647718</v>
      </c>
      <c r="AP2665" s="30">
        <f t="shared" si="403"/>
        <v>22564</v>
      </c>
      <c r="AQ2665" s="30">
        <f t="shared" si="404"/>
        <v>10532</v>
      </c>
    </row>
    <row r="2666" spans="29:43" x14ac:dyDescent="0.15">
      <c r="AC2666" s="30">
        <v>49</v>
      </c>
      <c r="AD2666" s="30">
        <v>49</v>
      </c>
      <c r="AE2666" s="30">
        <v>2</v>
      </c>
      <c r="AF2666" s="30">
        <v>10</v>
      </c>
      <c r="AG2666" s="30">
        <f t="shared" si="396"/>
        <v>58410</v>
      </c>
      <c r="AH2666" s="30">
        <f t="shared" si="397"/>
        <v>19470</v>
      </c>
      <c r="AI2666" s="30">
        <f t="shared" si="398"/>
        <v>9735</v>
      </c>
      <c r="AK2666" s="30">
        <f t="shared" si="399"/>
        <v>72.467889908256879</v>
      </c>
      <c r="AL2666" s="30">
        <f t="shared" si="400"/>
        <v>4.5529659365500041</v>
      </c>
      <c r="AM2666" s="30">
        <f t="shared" si="401"/>
        <v>25</v>
      </c>
      <c r="AO2666" s="30">
        <f t="shared" si="402"/>
        <v>647718</v>
      </c>
      <c r="AP2666" s="30">
        <f t="shared" si="403"/>
        <v>22564</v>
      </c>
      <c r="AQ2666" s="30">
        <f t="shared" si="404"/>
        <v>10532</v>
      </c>
    </row>
    <row r="2667" spans="29:43" x14ac:dyDescent="0.15">
      <c r="AC2667" s="30">
        <v>49</v>
      </c>
      <c r="AD2667" s="30">
        <v>49</v>
      </c>
      <c r="AE2667" s="30">
        <v>3</v>
      </c>
      <c r="AF2667" s="30">
        <v>0</v>
      </c>
      <c r="AG2667" s="30">
        <f t="shared" si="396"/>
        <v>78270</v>
      </c>
      <c r="AH2667" s="30">
        <f t="shared" si="397"/>
        <v>26090</v>
      </c>
      <c r="AI2667" s="30">
        <f t="shared" si="398"/>
        <v>13045</v>
      </c>
      <c r="AK2667" s="30">
        <f t="shared" si="399"/>
        <v>41.632472040107984</v>
      </c>
      <c r="AL2667" s="30">
        <f t="shared" si="400"/>
        <v>8.2225023636936658</v>
      </c>
      <c r="AM2667" s="30">
        <f t="shared" si="401"/>
        <v>25</v>
      </c>
      <c r="AO2667" s="30">
        <f t="shared" si="402"/>
        <v>647718</v>
      </c>
      <c r="AP2667" s="30">
        <f t="shared" si="403"/>
        <v>22564</v>
      </c>
      <c r="AQ2667" s="30">
        <f t="shared" si="404"/>
        <v>10532</v>
      </c>
    </row>
    <row r="2668" spans="29:43" x14ac:dyDescent="0.15">
      <c r="AC2668" s="30">
        <v>49</v>
      </c>
      <c r="AD2668" s="30">
        <v>49</v>
      </c>
      <c r="AE2668" s="30">
        <v>3</v>
      </c>
      <c r="AF2668" s="30">
        <v>1</v>
      </c>
      <c r="AG2668" s="30">
        <f t="shared" si="396"/>
        <v>78360</v>
      </c>
      <c r="AH2668" s="30">
        <f t="shared" si="397"/>
        <v>26120</v>
      </c>
      <c r="AI2668" s="30">
        <f t="shared" si="398"/>
        <v>13060</v>
      </c>
      <c r="AK2668" s="30">
        <f t="shared" si="399"/>
        <v>41.552347959969204</v>
      </c>
      <c r="AL2668" s="30">
        <f t="shared" si="400"/>
        <v>8.2449494949494948</v>
      </c>
      <c r="AM2668" s="30">
        <f t="shared" si="401"/>
        <v>25</v>
      </c>
      <c r="AO2668" s="30">
        <f t="shared" si="402"/>
        <v>647718</v>
      </c>
      <c r="AP2668" s="30">
        <f t="shared" si="403"/>
        <v>22564</v>
      </c>
      <c r="AQ2668" s="30">
        <f t="shared" si="404"/>
        <v>10532</v>
      </c>
    </row>
    <row r="2669" spans="29:43" x14ac:dyDescent="0.15">
      <c r="AC2669" s="30">
        <v>49</v>
      </c>
      <c r="AD2669" s="30">
        <v>49</v>
      </c>
      <c r="AE2669" s="30">
        <v>3</v>
      </c>
      <c r="AF2669" s="30">
        <v>2</v>
      </c>
      <c r="AG2669" s="30">
        <f t="shared" si="396"/>
        <v>78450</v>
      </c>
      <c r="AH2669" s="30">
        <f t="shared" si="397"/>
        <v>26150</v>
      </c>
      <c r="AI2669" s="30">
        <f t="shared" si="398"/>
        <v>13075</v>
      </c>
      <c r="AK2669" s="30">
        <f t="shared" si="399"/>
        <v>41.472531694198999</v>
      </c>
      <c r="AL2669" s="30">
        <f t="shared" si="400"/>
        <v>8.2674675940562761</v>
      </c>
      <c r="AM2669" s="30">
        <f t="shared" si="401"/>
        <v>25</v>
      </c>
      <c r="AO2669" s="30">
        <f t="shared" si="402"/>
        <v>647718</v>
      </c>
      <c r="AP2669" s="30">
        <f t="shared" si="403"/>
        <v>22564</v>
      </c>
      <c r="AQ2669" s="30">
        <f t="shared" si="404"/>
        <v>10532</v>
      </c>
    </row>
    <row r="2670" spans="29:43" x14ac:dyDescent="0.15">
      <c r="AC2670" s="30">
        <v>49</v>
      </c>
      <c r="AD2670" s="30">
        <v>49</v>
      </c>
      <c r="AE2670" s="30">
        <v>3</v>
      </c>
      <c r="AF2670" s="30">
        <v>3</v>
      </c>
      <c r="AG2670" s="30">
        <f t="shared" si="396"/>
        <v>78540</v>
      </c>
      <c r="AH2670" s="30">
        <f t="shared" si="397"/>
        <v>26180</v>
      </c>
      <c r="AI2670" s="30">
        <f t="shared" si="398"/>
        <v>13090</v>
      </c>
      <c r="AK2670" s="30">
        <f t="shared" si="399"/>
        <v>41.39302147239264</v>
      </c>
      <c r="AL2670" s="30">
        <f t="shared" si="400"/>
        <v>8.2900569981000629</v>
      </c>
      <c r="AM2670" s="30">
        <f t="shared" si="401"/>
        <v>25</v>
      </c>
      <c r="AO2670" s="30">
        <f t="shared" si="402"/>
        <v>647718</v>
      </c>
      <c r="AP2670" s="30">
        <f t="shared" si="403"/>
        <v>22564</v>
      </c>
      <c r="AQ2670" s="30">
        <f t="shared" si="404"/>
        <v>10532</v>
      </c>
    </row>
    <row r="2671" spans="29:43" x14ac:dyDescent="0.15">
      <c r="AC2671" s="30">
        <v>49</v>
      </c>
      <c r="AD2671" s="30">
        <v>49</v>
      </c>
      <c r="AE2671" s="30">
        <v>3</v>
      </c>
      <c r="AF2671" s="30">
        <v>4</v>
      </c>
      <c r="AG2671" s="30">
        <f t="shared" si="396"/>
        <v>78630</v>
      </c>
      <c r="AH2671" s="30">
        <f t="shared" si="397"/>
        <v>26210</v>
      </c>
      <c r="AI2671" s="30">
        <f t="shared" si="398"/>
        <v>13105</v>
      </c>
      <c r="AK2671" s="30">
        <f t="shared" si="399"/>
        <v>41.313815537696136</v>
      </c>
      <c r="AL2671" s="30">
        <f t="shared" si="400"/>
        <v>8.3127180463051058</v>
      </c>
      <c r="AM2671" s="30">
        <f t="shared" si="401"/>
        <v>25</v>
      </c>
      <c r="AO2671" s="30">
        <f t="shared" si="402"/>
        <v>647718</v>
      </c>
      <c r="AP2671" s="30">
        <f t="shared" si="403"/>
        <v>22564</v>
      </c>
      <c r="AQ2671" s="30">
        <f t="shared" si="404"/>
        <v>10532</v>
      </c>
    </row>
    <row r="2672" spans="29:43" x14ac:dyDescent="0.15">
      <c r="AC2672" s="30">
        <v>49</v>
      </c>
      <c r="AD2672" s="30">
        <v>49</v>
      </c>
      <c r="AE2672" s="30">
        <v>3</v>
      </c>
      <c r="AF2672" s="30">
        <v>5</v>
      </c>
      <c r="AG2672" s="30">
        <f t="shared" si="396"/>
        <v>78720</v>
      </c>
      <c r="AH2672" s="30">
        <f t="shared" si="397"/>
        <v>26240</v>
      </c>
      <c r="AI2672" s="30">
        <f t="shared" si="398"/>
        <v>13120</v>
      </c>
      <c r="AK2672" s="30">
        <f t="shared" si="399"/>
        <v>41.234912146676855</v>
      </c>
      <c r="AL2672" s="30">
        <f t="shared" si="400"/>
        <v>8.3354510800508255</v>
      </c>
      <c r="AM2672" s="30">
        <f t="shared" si="401"/>
        <v>25</v>
      </c>
      <c r="AO2672" s="30">
        <f t="shared" si="402"/>
        <v>647718</v>
      </c>
      <c r="AP2672" s="30">
        <f t="shared" si="403"/>
        <v>22564</v>
      </c>
      <c r="AQ2672" s="30">
        <f t="shared" si="404"/>
        <v>10532</v>
      </c>
    </row>
    <row r="2673" spans="29:43" x14ac:dyDescent="0.15">
      <c r="AC2673" s="30">
        <v>49</v>
      </c>
      <c r="AD2673" s="30">
        <v>49</v>
      </c>
      <c r="AE2673" s="30">
        <v>3</v>
      </c>
      <c r="AF2673" s="30">
        <v>6</v>
      </c>
      <c r="AG2673" s="30">
        <f t="shared" si="396"/>
        <v>78810</v>
      </c>
      <c r="AH2673" s="30">
        <f t="shared" si="397"/>
        <v>26270</v>
      </c>
      <c r="AI2673" s="30">
        <f t="shared" si="398"/>
        <v>13135</v>
      </c>
      <c r="AK2673" s="30">
        <f t="shared" si="399"/>
        <v>41.156309569195578</v>
      </c>
      <c r="AL2673" s="30">
        <f t="shared" si="400"/>
        <v>8.3582564428889601</v>
      </c>
      <c r="AM2673" s="30">
        <f t="shared" si="401"/>
        <v>25</v>
      </c>
      <c r="AO2673" s="30">
        <f t="shared" si="402"/>
        <v>647718</v>
      </c>
      <c r="AP2673" s="30">
        <f t="shared" si="403"/>
        <v>22564</v>
      </c>
      <c r="AQ2673" s="30">
        <f t="shared" si="404"/>
        <v>10532</v>
      </c>
    </row>
    <row r="2674" spans="29:43" x14ac:dyDescent="0.15">
      <c r="AC2674" s="30">
        <v>49</v>
      </c>
      <c r="AD2674" s="30">
        <v>49</v>
      </c>
      <c r="AE2674" s="30">
        <v>3</v>
      </c>
      <c r="AF2674" s="30">
        <v>7</v>
      </c>
      <c r="AG2674" s="30">
        <f t="shared" si="396"/>
        <v>78900</v>
      </c>
      <c r="AH2674" s="30">
        <f t="shared" si="397"/>
        <v>26300</v>
      </c>
      <c r="AI2674" s="30">
        <f t="shared" si="398"/>
        <v>13150</v>
      </c>
      <c r="AK2674" s="30">
        <f t="shared" si="399"/>
        <v>41.078006088280063</v>
      </c>
      <c r="AL2674" s="30">
        <f t="shared" si="400"/>
        <v>8.381134480560867</v>
      </c>
      <c r="AM2674" s="30">
        <f t="shared" si="401"/>
        <v>25</v>
      </c>
      <c r="AO2674" s="30">
        <f t="shared" si="402"/>
        <v>647718</v>
      </c>
      <c r="AP2674" s="30">
        <f t="shared" si="403"/>
        <v>22564</v>
      </c>
      <c r="AQ2674" s="30">
        <f t="shared" si="404"/>
        <v>10532</v>
      </c>
    </row>
    <row r="2675" spans="29:43" x14ac:dyDescent="0.15">
      <c r="AC2675" s="30">
        <v>49</v>
      </c>
      <c r="AD2675" s="30">
        <v>49</v>
      </c>
      <c r="AE2675" s="30">
        <v>3</v>
      </c>
      <c r="AF2675" s="30">
        <v>8</v>
      </c>
      <c r="AG2675" s="30">
        <f t="shared" si="396"/>
        <v>78990</v>
      </c>
      <c r="AH2675" s="30">
        <f t="shared" si="397"/>
        <v>26330</v>
      </c>
      <c r="AI2675" s="30">
        <f t="shared" si="398"/>
        <v>13165</v>
      </c>
      <c r="AK2675" s="30">
        <f t="shared" si="399"/>
        <v>41</v>
      </c>
      <c r="AL2675" s="30">
        <f t="shared" si="400"/>
        <v>8.4040855410150019</v>
      </c>
      <c r="AM2675" s="30">
        <f t="shared" si="401"/>
        <v>25</v>
      </c>
      <c r="AO2675" s="30">
        <f t="shared" si="402"/>
        <v>647718</v>
      </c>
      <c r="AP2675" s="30">
        <f t="shared" si="403"/>
        <v>22564</v>
      </c>
      <c r="AQ2675" s="30">
        <f t="shared" si="404"/>
        <v>10532</v>
      </c>
    </row>
    <row r="2676" spans="29:43" x14ac:dyDescent="0.15">
      <c r="AC2676" s="30">
        <v>49</v>
      </c>
      <c r="AD2676" s="30">
        <v>49</v>
      </c>
      <c r="AE2676" s="30">
        <v>3</v>
      </c>
      <c r="AF2676" s="30">
        <v>9</v>
      </c>
      <c r="AG2676" s="30">
        <f t="shared" si="396"/>
        <v>79080</v>
      </c>
      <c r="AH2676" s="30">
        <f t="shared" si="397"/>
        <v>26360</v>
      </c>
      <c r="AI2676" s="30">
        <f t="shared" si="398"/>
        <v>13180</v>
      </c>
      <c r="AK2676" s="30">
        <f t="shared" si="399"/>
        <v>40.922289613343445</v>
      </c>
      <c r="AL2676" s="30">
        <f t="shared" si="400"/>
        <v>8.4271099744245532</v>
      </c>
      <c r="AM2676" s="30">
        <f t="shared" si="401"/>
        <v>25</v>
      </c>
      <c r="AO2676" s="30">
        <f t="shared" si="402"/>
        <v>647718</v>
      </c>
      <c r="AP2676" s="30">
        <f t="shared" si="403"/>
        <v>22564</v>
      </c>
      <c r="AQ2676" s="30">
        <f t="shared" si="404"/>
        <v>10532</v>
      </c>
    </row>
    <row r="2677" spans="29:43" x14ac:dyDescent="0.15">
      <c r="AC2677" s="30">
        <v>49</v>
      </c>
      <c r="AD2677" s="30">
        <v>49</v>
      </c>
      <c r="AE2677" s="30">
        <v>3</v>
      </c>
      <c r="AF2677" s="30">
        <v>10</v>
      </c>
      <c r="AG2677" s="30">
        <f t="shared" si="396"/>
        <v>79170</v>
      </c>
      <c r="AH2677" s="30">
        <f t="shared" si="397"/>
        <v>26390</v>
      </c>
      <c r="AI2677" s="30">
        <f t="shared" si="398"/>
        <v>13195</v>
      </c>
      <c r="AK2677" s="30">
        <f t="shared" si="399"/>
        <v>40.844873250094587</v>
      </c>
      <c r="AL2677" s="30">
        <f t="shared" si="400"/>
        <v>8.4502081332052512</v>
      </c>
      <c r="AM2677" s="30">
        <f t="shared" si="401"/>
        <v>25</v>
      </c>
      <c r="AO2677" s="30">
        <f t="shared" si="402"/>
        <v>647718</v>
      </c>
      <c r="AP2677" s="30">
        <f t="shared" si="403"/>
        <v>22564</v>
      </c>
      <c r="AQ2677" s="30">
        <f t="shared" si="404"/>
        <v>10532</v>
      </c>
    </row>
    <row r="2678" spans="29:43" x14ac:dyDescent="0.15">
      <c r="AC2678" s="30">
        <v>49</v>
      </c>
      <c r="AD2678" s="30">
        <v>49</v>
      </c>
      <c r="AE2678" s="30">
        <v>4</v>
      </c>
      <c r="AF2678" s="30">
        <v>0</v>
      </c>
      <c r="AG2678" s="30">
        <f t="shared" si="396"/>
        <v>98730</v>
      </c>
      <c r="AH2678" s="30">
        <f t="shared" si="397"/>
        <v>32910</v>
      </c>
      <c r="AI2678" s="30">
        <f t="shared" si="398"/>
        <v>16455</v>
      </c>
      <c r="AK2678" s="30">
        <f t="shared" si="399"/>
        <v>28.944409688086512</v>
      </c>
      <c r="AL2678" s="30">
        <f t="shared" si="400"/>
        <v>16.161401211327551</v>
      </c>
      <c r="AM2678" s="30">
        <f t="shared" si="401"/>
        <v>25</v>
      </c>
      <c r="AO2678" s="30">
        <f t="shared" si="402"/>
        <v>647718</v>
      </c>
      <c r="AP2678" s="30">
        <f t="shared" si="403"/>
        <v>22564</v>
      </c>
      <c r="AQ2678" s="30">
        <f t="shared" si="404"/>
        <v>10532</v>
      </c>
    </row>
    <row r="2679" spans="29:43" x14ac:dyDescent="0.15">
      <c r="AC2679" s="30">
        <v>49</v>
      </c>
      <c r="AD2679" s="30">
        <v>49</v>
      </c>
      <c r="AE2679" s="30">
        <v>4</v>
      </c>
      <c r="AF2679" s="30">
        <v>1</v>
      </c>
      <c r="AG2679" s="30">
        <f t="shared" si="396"/>
        <v>98850</v>
      </c>
      <c r="AH2679" s="30">
        <f t="shared" si="397"/>
        <v>32950</v>
      </c>
      <c r="AI2679" s="30">
        <f t="shared" si="398"/>
        <v>16475</v>
      </c>
      <c r="AK2679" s="30">
        <f t="shared" si="399"/>
        <v>28.89276474261754</v>
      </c>
      <c r="AL2679" s="30">
        <f t="shared" si="400"/>
        <v>16.234192806700609</v>
      </c>
      <c r="AM2679" s="30">
        <f t="shared" si="401"/>
        <v>25</v>
      </c>
      <c r="AO2679" s="30">
        <f t="shared" si="402"/>
        <v>647718</v>
      </c>
      <c r="AP2679" s="30">
        <f t="shared" si="403"/>
        <v>22564</v>
      </c>
      <c r="AQ2679" s="30">
        <f t="shared" si="404"/>
        <v>10532</v>
      </c>
    </row>
    <row r="2680" spans="29:43" x14ac:dyDescent="0.15">
      <c r="AC2680" s="30">
        <v>49</v>
      </c>
      <c r="AD2680" s="30">
        <v>49</v>
      </c>
      <c r="AE2680" s="30">
        <v>4</v>
      </c>
      <c r="AF2680" s="30">
        <v>2</v>
      </c>
      <c r="AG2680" s="30">
        <f t="shared" si="396"/>
        <v>98970</v>
      </c>
      <c r="AH2680" s="30">
        <f t="shared" si="397"/>
        <v>32990</v>
      </c>
      <c r="AI2680" s="30">
        <f t="shared" si="398"/>
        <v>16495</v>
      </c>
      <c r="AK2680" s="30">
        <f t="shared" si="399"/>
        <v>28.841303767031793</v>
      </c>
      <c r="AL2680" s="30">
        <f t="shared" si="400"/>
        <v>16.307464162135442</v>
      </c>
      <c r="AM2680" s="30">
        <f t="shared" si="401"/>
        <v>25</v>
      </c>
      <c r="AO2680" s="30">
        <f t="shared" si="402"/>
        <v>647718</v>
      </c>
      <c r="AP2680" s="30">
        <f t="shared" si="403"/>
        <v>22564</v>
      </c>
      <c r="AQ2680" s="30">
        <f t="shared" si="404"/>
        <v>10532</v>
      </c>
    </row>
    <row r="2681" spans="29:43" x14ac:dyDescent="0.15">
      <c r="AC2681" s="30">
        <v>49</v>
      </c>
      <c r="AD2681" s="30">
        <v>49</v>
      </c>
      <c r="AE2681" s="30">
        <v>4</v>
      </c>
      <c r="AF2681" s="30">
        <v>3</v>
      </c>
      <c r="AG2681" s="30">
        <f t="shared" si="396"/>
        <v>99090</v>
      </c>
      <c r="AH2681" s="30">
        <f t="shared" si="397"/>
        <v>33030</v>
      </c>
      <c r="AI2681" s="30">
        <f t="shared" si="398"/>
        <v>16515</v>
      </c>
      <c r="AK2681" s="30">
        <f t="shared" si="399"/>
        <v>28.790025780069339</v>
      </c>
      <c r="AL2681" s="30">
        <f t="shared" si="400"/>
        <v>16.381220036369648</v>
      </c>
      <c r="AM2681" s="30">
        <f t="shared" si="401"/>
        <v>25</v>
      </c>
      <c r="AO2681" s="30">
        <f t="shared" si="402"/>
        <v>647718</v>
      </c>
      <c r="AP2681" s="30">
        <f t="shared" si="403"/>
        <v>22564</v>
      </c>
      <c r="AQ2681" s="30">
        <f t="shared" si="404"/>
        <v>10532</v>
      </c>
    </row>
    <row r="2682" spans="29:43" x14ac:dyDescent="0.15">
      <c r="AC2682" s="30">
        <v>49</v>
      </c>
      <c r="AD2682" s="30">
        <v>49</v>
      </c>
      <c r="AE2682" s="30">
        <v>4</v>
      </c>
      <c r="AF2682" s="30">
        <v>4</v>
      </c>
      <c r="AG2682" s="30">
        <f t="shared" si="396"/>
        <v>99210</v>
      </c>
      <c r="AH2682" s="30">
        <f t="shared" si="397"/>
        <v>33070</v>
      </c>
      <c r="AI2682" s="30">
        <f t="shared" si="398"/>
        <v>16535</v>
      </c>
      <c r="AK2682" s="30">
        <f t="shared" si="399"/>
        <v>28.738929807436328</v>
      </c>
      <c r="AL2682" s="30">
        <f t="shared" si="400"/>
        <v>16.455465251285453</v>
      </c>
      <c r="AM2682" s="30">
        <f t="shared" si="401"/>
        <v>25</v>
      </c>
      <c r="AO2682" s="30">
        <f t="shared" si="402"/>
        <v>647718</v>
      </c>
      <c r="AP2682" s="30">
        <f t="shared" si="403"/>
        <v>22564</v>
      </c>
      <c r="AQ2682" s="30">
        <f t="shared" si="404"/>
        <v>10532</v>
      </c>
    </row>
    <row r="2683" spans="29:43" x14ac:dyDescent="0.15">
      <c r="AC2683" s="30">
        <v>49</v>
      </c>
      <c r="AD2683" s="30">
        <v>49</v>
      </c>
      <c r="AE2683" s="30">
        <v>4</v>
      </c>
      <c r="AF2683" s="30">
        <v>5</v>
      </c>
      <c r="AG2683" s="30">
        <f t="shared" si="396"/>
        <v>99330</v>
      </c>
      <c r="AH2683" s="30">
        <f t="shared" si="397"/>
        <v>33110</v>
      </c>
      <c r="AI2683" s="30">
        <f t="shared" si="398"/>
        <v>16555</v>
      </c>
      <c r="AK2683" s="30">
        <f t="shared" si="399"/>
        <v>28.688014881743289</v>
      </c>
      <c r="AL2683" s="30">
        <f t="shared" si="400"/>
        <v>16.530204692960559</v>
      </c>
      <c r="AM2683" s="30">
        <f t="shared" si="401"/>
        <v>25</v>
      </c>
      <c r="AO2683" s="30">
        <f t="shared" si="402"/>
        <v>647718</v>
      </c>
      <c r="AP2683" s="30">
        <f t="shared" si="403"/>
        <v>22564</v>
      </c>
      <c r="AQ2683" s="30">
        <f t="shared" si="404"/>
        <v>10532</v>
      </c>
    </row>
    <row r="2684" spans="29:43" x14ac:dyDescent="0.15">
      <c r="AC2684" s="30">
        <v>49</v>
      </c>
      <c r="AD2684" s="30">
        <v>49</v>
      </c>
      <c r="AE2684" s="30">
        <v>4</v>
      </c>
      <c r="AF2684" s="30">
        <v>6</v>
      </c>
      <c r="AG2684" s="30">
        <f t="shared" si="396"/>
        <v>99450</v>
      </c>
      <c r="AH2684" s="30">
        <f t="shared" si="397"/>
        <v>33150</v>
      </c>
      <c r="AI2684" s="30">
        <f t="shared" si="398"/>
        <v>16575</v>
      </c>
      <c r="AK2684" s="30">
        <f t="shared" si="399"/>
        <v>28.637280042444072</v>
      </c>
      <c r="AL2684" s="30">
        <f t="shared" si="400"/>
        <v>16.605443312740022</v>
      </c>
      <c r="AM2684" s="30">
        <f t="shared" si="401"/>
        <v>25</v>
      </c>
      <c r="AO2684" s="30">
        <f t="shared" si="402"/>
        <v>647718</v>
      </c>
      <c r="AP2684" s="30">
        <f t="shared" si="403"/>
        <v>22564</v>
      </c>
      <c r="AQ2684" s="30">
        <f t="shared" si="404"/>
        <v>10532</v>
      </c>
    </row>
    <row r="2685" spans="29:43" x14ac:dyDescent="0.15">
      <c r="AC2685" s="30">
        <v>49</v>
      </c>
      <c r="AD2685" s="30">
        <v>49</v>
      </c>
      <c r="AE2685" s="30">
        <v>4</v>
      </c>
      <c r="AF2685" s="30">
        <v>7</v>
      </c>
      <c r="AG2685" s="30">
        <f t="shared" si="396"/>
        <v>99570</v>
      </c>
      <c r="AH2685" s="30">
        <f t="shared" si="397"/>
        <v>33190</v>
      </c>
      <c r="AI2685" s="30">
        <f t="shared" si="398"/>
        <v>16595</v>
      </c>
      <c r="AK2685" s="30">
        <f t="shared" si="399"/>
        <v>28.586724335775443</v>
      </c>
      <c r="AL2685" s="30">
        <f t="shared" si="400"/>
        <v>16.681186128329703</v>
      </c>
      <c r="AM2685" s="30">
        <f t="shared" si="401"/>
        <v>25</v>
      </c>
      <c r="AO2685" s="30">
        <f t="shared" si="402"/>
        <v>647718</v>
      </c>
      <c r="AP2685" s="30">
        <f t="shared" si="403"/>
        <v>22564</v>
      </c>
      <c r="AQ2685" s="30">
        <f t="shared" si="404"/>
        <v>10532</v>
      </c>
    </row>
    <row r="2686" spans="29:43" x14ac:dyDescent="0.15">
      <c r="AC2686" s="30">
        <v>49</v>
      </c>
      <c r="AD2686" s="30">
        <v>49</v>
      </c>
      <c r="AE2686" s="30">
        <v>4</v>
      </c>
      <c r="AF2686" s="30">
        <v>8</v>
      </c>
      <c r="AG2686" s="30">
        <f t="shared" si="396"/>
        <v>99690</v>
      </c>
      <c r="AH2686" s="30">
        <f t="shared" si="397"/>
        <v>33230</v>
      </c>
      <c r="AI2686" s="30">
        <f t="shared" si="398"/>
        <v>16615</v>
      </c>
      <c r="AK2686" s="30">
        <f t="shared" si="399"/>
        <v>28.536346814697332</v>
      </c>
      <c r="AL2686" s="30">
        <f t="shared" si="400"/>
        <v>16.757438224911748</v>
      </c>
      <c r="AM2686" s="30">
        <f t="shared" si="401"/>
        <v>25</v>
      </c>
      <c r="AO2686" s="30">
        <f t="shared" si="402"/>
        <v>647718</v>
      </c>
      <c r="AP2686" s="30">
        <f t="shared" si="403"/>
        <v>22564</v>
      </c>
      <c r="AQ2686" s="30">
        <f t="shared" si="404"/>
        <v>10532</v>
      </c>
    </row>
    <row r="2687" spans="29:43" x14ac:dyDescent="0.15">
      <c r="AC2687" s="30">
        <v>49</v>
      </c>
      <c r="AD2687" s="30">
        <v>49</v>
      </c>
      <c r="AE2687" s="30">
        <v>4</v>
      </c>
      <c r="AF2687" s="30">
        <v>9</v>
      </c>
      <c r="AG2687" s="30">
        <f t="shared" si="396"/>
        <v>99810</v>
      </c>
      <c r="AH2687" s="30">
        <f t="shared" si="397"/>
        <v>33270</v>
      </c>
      <c r="AI2687" s="30">
        <f t="shared" si="398"/>
        <v>16635</v>
      </c>
      <c r="AK2687" s="30">
        <f t="shared" si="399"/>
        <v>28.486146538833669</v>
      </c>
      <c r="AL2687" s="30">
        <f t="shared" si="400"/>
        <v>16.834204756282677</v>
      </c>
      <c r="AM2687" s="30">
        <f t="shared" si="401"/>
        <v>25</v>
      </c>
      <c r="AO2687" s="30">
        <f t="shared" si="402"/>
        <v>647718</v>
      </c>
      <c r="AP2687" s="30">
        <f t="shared" si="403"/>
        <v>22564</v>
      </c>
      <c r="AQ2687" s="30">
        <f t="shared" si="404"/>
        <v>10532</v>
      </c>
    </row>
    <row r="2688" spans="29:43" x14ac:dyDescent="0.15">
      <c r="AC2688" s="30">
        <v>49</v>
      </c>
      <c r="AD2688" s="30">
        <v>49</v>
      </c>
      <c r="AE2688" s="30">
        <v>4</v>
      </c>
      <c r="AF2688" s="30">
        <v>10</v>
      </c>
      <c r="AG2688" s="30">
        <f t="shared" si="396"/>
        <v>99930</v>
      </c>
      <c r="AH2688" s="30">
        <f t="shared" si="397"/>
        <v>33310</v>
      </c>
      <c r="AI2688" s="30">
        <f t="shared" si="398"/>
        <v>16655</v>
      </c>
      <c r="AK2688" s="30">
        <f t="shared" si="399"/>
        <v>28.436122574413908</v>
      </c>
      <c r="AL2688" s="30">
        <f t="shared" si="400"/>
        <v>16.911490946014553</v>
      </c>
      <c r="AM2688" s="30">
        <f t="shared" si="401"/>
        <v>25</v>
      </c>
      <c r="AO2688" s="30">
        <f t="shared" si="402"/>
        <v>647718</v>
      </c>
      <c r="AP2688" s="30">
        <f t="shared" si="403"/>
        <v>22564</v>
      </c>
      <c r="AQ2688" s="30">
        <f t="shared" si="404"/>
        <v>10532</v>
      </c>
    </row>
    <row r="2689" spans="29:43" x14ac:dyDescent="0.15">
      <c r="AC2689" s="30">
        <v>49</v>
      </c>
      <c r="AD2689" s="30">
        <v>49</v>
      </c>
      <c r="AE2689" s="30">
        <v>5</v>
      </c>
      <c r="AF2689" s="30">
        <v>0</v>
      </c>
      <c r="AG2689" s="30">
        <f t="shared" si="396"/>
        <v>119190</v>
      </c>
      <c r="AH2689" s="30">
        <f t="shared" si="397"/>
        <v>39730</v>
      </c>
      <c r="AI2689" s="30">
        <f t="shared" si="398"/>
        <v>19865</v>
      </c>
      <c r="AK2689" s="30">
        <f t="shared" si="399"/>
        <v>22.183642715254468</v>
      </c>
      <c r="AL2689" s="30">
        <f t="shared" si="400"/>
        <v>44.160800296406073</v>
      </c>
      <c r="AM2689" s="30">
        <f t="shared" si="401"/>
        <v>25</v>
      </c>
      <c r="AO2689" s="30">
        <f t="shared" si="402"/>
        <v>647718</v>
      </c>
      <c r="AP2689" s="30">
        <f t="shared" si="403"/>
        <v>22564</v>
      </c>
      <c r="AQ2689" s="30">
        <f t="shared" si="404"/>
        <v>10532</v>
      </c>
    </row>
    <row r="2690" spans="29:43" x14ac:dyDescent="0.15">
      <c r="AC2690" s="30">
        <v>49</v>
      </c>
      <c r="AD2690" s="30">
        <v>49</v>
      </c>
      <c r="AE2690" s="30">
        <v>5</v>
      </c>
      <c r="AF2690" s="30">
        <v>1</v>
      </c>
      <c r="AG2690" s="30">
        <f t="shared" si="396"/>
        <v>119340</v>
      </c>
      <c r="AH2690" s="30">
        <f t="shared" si="397"/>
        <v>39780</v>
      </c>
      <c r="AI2690" s="30">
        <f t="shared" si="398"/>
        <v>19890</v>
      </c>
      <c r="AK2690" s="30">
        <f t="shared" si="399"/>
        <v>22.145719365426697</v>
      </c>
      <c r="AL2690" s="30">
        <f t="shared" si="400"/>
        <v>44.629768137621539</v>
      </c>
      <c r="AM2690" s="30">
        <f t="shared" si="401"/>
        <v>25</v>
      </c>
      <c r="AO2690" s="30">
        <f t="shared" si="402"/>
        <v>647718</v>
      </c>
      <c r="AP2690" s="30">
        <f t="shared" si="403"/>
        <v>22564</v>
      </c>
      <c r="AQ2690" s="30">
        <f t="shared" si="404"/>
        <v>10532</v>
      </c>
    </row>
    <row r="2691" spans="29:43" x14ac:dyDescent="0.15">
      <c r="AC2691" s="30">
        <v>49</v>
      </c>
      <c r="AD2691" s="30">
        <v>49</v>
      </c>
      <c r="AE2691" s="30">
        <v>5</v>
      </c>
      <c r="AF2691" s="30">
        <v>2</v>
      </c>
      <c r="AG2691" s="30">
        <f t="shared" si="396"/>
        <v>119490</v>
      </c>
      <c r="AH2691" s="30">
        <f t="shared" si="397"/>
        <v>39830</v>
      </c>
      <c r="AI2691" s="30">
        <f t="shared" si="398"/>
        <v>19915</v>
      </c>
      <c r="AK2691" s="30">
        <f t="shared" si="399"/>
        <v>22.107925455662503</v>
      </c>
      <c r="AL2691" s="30">
        <f t="shared" si="400"/>
        <v>45.107587768969424</v>
      </c>
      <c r="AM2691" s="30">
        <f t="shared" si="401"/>
        <v>25</v>
      </c>
      <c r="AO2691" s="30">
        <f t="shared" si="402"/>
        <v>647718</v>
      </c>
      <c r="AP2691" s="30">
        <f t="shared" si="403"/>
        <v>22564</v>
      </c>
      <c r="AQ2691" s="30">
        <f t="shared" si="404"/>
        <v>10532</v>
      </c>
    </row>
    <row r="2692" spans="29:43" x14ac:dyDescent="0.15">
      <c r="AC2692" s="30">
        <v>49</v>
      </c>
      <c r="AD2692" s="30">
        <v>49</v>
      </c>
      <c r="AE2692" s="30">
        <v>5</v>
      </c>
      <c r="AF2692" s="30">
        <v>3</v>
      </c>
      <c r="AG2692" s="30">
        <f t="shared" si="396"/>
        <v>119640</v>
      </c>
      <c r="AH2692" s="30">
        <f t="shared" si="397"/>
        <v>39880</v>
      </c>
      <c r="AI2692" s="30">
        <f t="shared" si="398"/>
        <v>19940</v>
      </c>
      <c r="AK2692" s="30">
        <f t="shared" si="399"/>
        <v>22.070260324383263</v>
      </c>
      <c r="AL2692" s="30">
        <f t="shared" si="400"/>
        <v>45.594512195121951</v>
      </c>
      <c r="AM2692" s="30">
        <f t="shared" si="401"/>
        <v>25</v>
      </c>
      <c r="AO2692" s="30">
        <f t="shared" si="402"/>
        <v>647718</v>
      </c>
      <c r="AP2692" s="30">
        <f t="shared" si="403"/>
        <v>22564</v>
      </c>
      <c r="AQ2692" s="30">
        <f t="shared" si="404"/>
        <v>10532</v>
      </c>
    </row>
    <row r="2693" spans="29:43" x14ac:dyDescent="0.15">
      <c r="AC2693" s="30">
        <v>49</v>
      </c>
      <c r="AD2693" s="30">
        <v>49</v>
      </c>
      <c r="AE2693" s="30">
        <v>5</v>
      </c>
      <c r="AF2693" s="30">
        <v>4</v>
      </c>
      <c r="AG2693" s="30">
        <f t="shared" si="396"/>
        <v>119790</v>
      </c>
      <c r="AH2693" s="30">
        <f t="shared" si="397"/>
        <v>39930</v>
      </c>
      <c r="AI2693" s="30">
        <f t="shared" si="398"/>
        <v>19965</v>
      </c>
      <c r="AK2693" s="30">
        <f t="shared" si="399"/>
        <v>22.032723314511191</v>
      </c>
      <c r="AL2693" s="30">
        <f t="shared" si="400"/>
        <v>46.090804155444403</v>
      </c>
      <c r="AM2693" s="30">
        <f t="shared" si="401"/>
        <v>25</v>
      </c>
      <c r="AO2693" s="30">
        <f t="shared" si="402"/>
        <v>647718</v>
      </c>
      <c r="AP2693" s="30">
        <f t="shared" si="403"/>
        <v>22564</v>
      </c>
      <c r="AQ2693" s="30">
        <f t="shared" si="404"/>
        <v>10532</v>
      </c>
    </row>
    <row r="2694" spans="29:43" x14ac:dyDescent="0.15">
      <c r="AC2694" s="30">
        <v>49</v>
      </c>
      <c r="AD2694" s="30">
        <v>49</v>
      </c>
      <c r="AE2694" s="30">
        <v>5</v>
      </c>
      <c r="AF2694" s="30">
        <v>5</v>
      </c>
      <c r="AG2694" s="30">
        <f t="shared" ref="AG2694:AG2754" si="405">1020+180*AC2694+7050+AE2694*(AD2694*420-120)+AE2694*AF2694*30</f>
        <v>119940</v>
      </c>
      <c r="AH2694" s="30">
        <f t="shared" ref="AH2694:AH2754" si="406">340+60*AC2694+2350+AE2694*(AD2694*140-40)+AE2694*AF2694*10</f>
        <v>39980</v>
      </c>
      <c r="AI2694" s="30">
        <f t="shared" ref="AI2694:AI2754" si="407">170+30*AC2694+1175+AE2694*(AD2694*70-20)+AE2694*AF2694*5</f>
        <v>19990</v>
      </c>
      <c r="AK2694" s="30">
        <f t="shared" ref="AK2694:AK2754" si="408">VLOOKUP(IF(MOD(AC2694,2)=0,AC2694/2,(AC2694+1)/2),B:F,5,FALSE)/(AH2694-VLOOKUP(IF(MOD(AC2694,2)=0,AC2694/2,(AC2694+1)/2),B:F,4,FALSE))</f>
        <v>21.995313773431132</v>
      </c>
      <c r="AL2694" s="30">
        <f t="shared" ref="AL2694:AL2754" si="409">AG2694/(VLOOKUP(IF(MOD(AC2694,2)=0,AC2694/2,(AC2694+1)/2),B:F,3,FALSE)-AI2694)</f>
        <v>46.596736596736598</v>
      </c>
      <c r="AM2694" s="30">
        <f t="shared" ref="AM2694:AM2754" si="410">IF(MOD(AC2694,2)=0,AC2694/2,(AC2694+1)/2)</f>
        <v>25</v>
      </c>
      <c r="AO2694" s="30">
        <f t="shared" ref="AO2694:AO2754" si="411">VLOOKUP(IF(MOD(AC2694,2)=0,AC2694/2,(AC2694+1)/2),B:F,5,FALSE)</f>
        <v>647718</v>
      </c>
      <c r="AP2694" s="30">
        <f t="shared" ref="AP2694:AP2754" si="412">VLOOKUP(IF(MOD(AC2694,2)=0,AC2694/2,(AC2694+1)/2),B:E,3,FALSE)</f>
        <v>22564</v>
      </c>
      <c r="AQ2694" s="30">
        <f t="shared" ref="AQ2694:AQ2754" si="413">VLOOKUP(IF(MOD(AC2694,2)=0,AC2694/2,(AC2694+1)/2),B:F,4,FALSE)</f>
        <v>10532</v>
      </c>
    </row>
    <row r="2695" spans="29:43" x14ac:dyDescent="0.15">
      <c r="AC2695" s="30">
        <v>49</v>
      </c>
      <c r="AD2695" s="30">
        <v>49</v>
      </c>
      <c r="AE2695" s="30">
        <v>5</v>
      </c>
      <c r="AF2695" s="30">
        <v>6</v>
      </c>
      <c r="AG2695" s="30">
        <f t="shared" si="405"/>
        <v>120090</v>
      </c>
      <c r="AH2695" s="30">
        <f t="shared" si="406"/>
        <v>40030</v>
      </c>
      <c r="AI2695" s="30">
        <f t="shared" si="407"/>
        <v>20015</v>
      </c>
      <c r="AK2695" s="30">
        <f t="shared" si="408"/>
        <v>21.958031052952741</v>
      </c>
      <c r="AL2695" s="30">
        <f t="shared" si="409"/>
        <v>47.112593173793641</v>
      </c>
      <c r="AM2695" s="30">
        <f t="shared" si="410"/>
        <v>25</v>
      </c>
      <c r="AO2695" s="30">
        <f t="shared" si="411"/>
        <v>647718</v>
      </c>
      <c r="AP2695" s="30">
        <f t="shared" si="412"/>
        <v>22564</v>
      </c>
      <c r="AQ2695" s="30">
        <f t="shared" si="413"/>
        <v>10532</v>
      </c>
    </row>
    <row r="2696" spans="29:43" x14ac:dyDescent="0.15">
      <c r="AC2696" s="30">
        <v>49</v>
      </c>
      <c r="AD2696" s="30">
        <v>49</v>
      </c>
      <c r="AE2696" s="30">
        <v>5</v>
      </c>
      <c r="AF2696" s="30">
        <v>7</v>
      </c>
      <c r="AG2696" s="30">
        <f t="shared" si="405"/>
        <v>120240</v>
      </c>
      <c r="AH2696" s="30">
        <f t="shared" si="406"/>
        <v>40080</v>
      </c>
      <c r="AI2696" s="30">
        <f t="shared" si="407"/>
        <v>20040</v>
      </c>
      <c r="AK2696" s="30">
        <f t="shared" si="408"/>
        <v>21.920874509273048</v>
      </c>
      <c r="AL2696" s="30">
        <f t="shared" si="409"/>
        <v>47.638668779714742</v>
      </c>
      <c r="AM2696" s="30">
        <f t="shared" si="410"/>
        <v>25</v>
      </c>
      <c r="AO2696" s="30">
        <f t="shared" si="411"/>
        <v>647718</v>
      </c>
      <c r="AP2696" s="30">
        <f t="shared" si="412"/>
        <v>22564</v>
      </c>
      <c r="AQ2696" s="30">
        <f t="shared" si="413"/>
        <v>10532</v>
      </c>
    </row>
    <row r="2697" spans="29:43" x14ac:dyDescent="0.15">
      <c r="AC2697" s="30">
        <v>49</v>
      </c>
      <c r="AD2697" s="30">
        <v>49</v>
      </c>
      <c r="AE2697" s="30">
        <v>5</v>
      </c>
      <c r="AF2697" s="30">
        <v>8</v>
      </c>
      <c r="AG2697" s="30">
        <f t="shared" si="405"/>
        <v>120390</v>
      </c>
      <c r="AH2697" s="30">
        <f t="shared" si="406"/>
        <v>40130</v>
      </c>
      <c r="AI2697" s="30">
        <f t="shared" si="407"/>
        <v>20065</v>
      </c>
      <c r="AK2697" s="30">
        <f t="shared" si="408"/>
        <v>21.883843502939389</v>
      </c>
      <c r="AL2697" s="30">
        <f t="shared" si="409"/>
        <v>48.175270108043215</v>
      </c>
      <c r="AM2697" s="30">
        <f t="shared" si="410"/>
        <v>25</v>
      </c>
      <c r="AO2697" s="30">
        <f t="shared" si="411"/>
        <v>647718</v>
      </c>
      <c r="AP2697" s="30">
        <f t="shared" si="412"/>
        <v>22564</v>
      </c>
      <c r="AQ2697" s="30">
        <f t="shared" si="413"/>
        <v>10532</v>
      </c>
    </row>
    <row r="2698" spans="29:43" x14ac:dyDescent="0.15">
      <c r="AC2698" s="30">
        <v>49</v>
      </c>
      <c r="AD2698" s="30">
        <v>49</v>
      </c>
      <c r="AE2698" s="30">
        <v>5</v>
      </c>
      <c r="AF2698" s="30">
        <v>9</v>
      </c>
      <c r="AG2698" s="30">
        <f t="shared" si="405"/>
        <v>120540</v>
      </c>
      <c r="AH2698" s="30">
        <f t="shared" si="406"/>
        <v>40180</v>
      </c>
      <c r="AI2698" s="30">
        <f t="shared" si="407"/>
        <v>20090</v>
      </c>
      <c r="AK2698" s="30">
        <f t="shared" si="408"/>
        <v>21.846937398812734</v>
      </c>
      <c r="AL2698" s="30">
        <f t="shared" si="409"/>
        <v>48.722716248989492</v>
      </c>
      <c r="AM2698" s="30">
        <f t="shared" si="410"/>
        <v>25</v>
      </c>
      <c r="AO2698" s="30">
        <f t="shared" si="411"/>
        <v>647718</v>
      </c>
      <c r="AP2698" s="30">
        <f t="shared" si="412"/>
        <v>22564</v>
      </c>
      <c r="AQ2698" s="30">
        <f t="shared" si="413"/>
        <v>10532</v>
      </c>
    </row>
    <row r="2699" spans="29:43" x14ac:dyDescent="0.15">
      <c r="AC2699" s="30">
        <v>49</v>
      </c>
      <c r="AD2699" s="30">
        <v>49</v>
      </c>
      <c r="AE2699" s="30">
        <v>5</v>
      </c>
      <c r="AF2699" s="30">
        <v>10</v>
      </c>
      <c r="AG2699" s="30">
        <f t="shared" si="405"/>
        <v>120690</v>
      </c>
      <c r="AH2699" s="30">
        <f t="shared" si="406"/>
        <v>40230</v>
      </c>
      <c r="AI2699" s="30">
        <f t="shared" si="407"/>
        <v>20115</v>
      </c>
      <c r="AK2699" s="30">
        <f t="shared" si="408"/>
        <v>21.810155566031384</v>
      </c>
      <c r="AL2699" s="30">
        <f t="shared" si="409"/>
        <v>49.281339322172315</v>
      </c>
      <c r="AM2699" s="30">
        <f t="shared" si="410"/>
        <v>25</v>
      </c>
      <c r="AO2699" s="30">
        <f t="shared" si="411"/>
        <v>647718</v>
      </c>
      <c r="AP2699" s="30">
        <f t="shared" si="412"/>
        <v>22564</v>
      </c>
      <c r="AQ2699" s="30">
        <f t="shared" si="413"/>
        <v>10532</v>
      </c>
    </row>
    <row r="2700" spans="29:43" x14ac:dyDescent="0.15">
      <c r="AC2700" s="30">
        <v>50</v>
      </c>
      <c r="AD2700" s="30">
        <v>50</v>
      </c>
      <c r="AE2700" s="30">
        <v>1</v>
      </c>
      <c r="AF2700" s="30">
        <v>0</v>
      </c>
      <c r="AG2700" s="30">
        <f t="shared" si="405"/>
        <v>37950</v>
      </c>
      <c r="AH2700" s="30">
        <f t="shared" si="406"/>
        <v>12650</v>
      </c>
      <c r="AI2700" s="30">
        <f t="shared" si="407"/>
        <v>6325</v>
      </c>
      <c r="AK2700" s="30">
        <f t="shared" si="408"/>
        <v>305.81586402266288</v>
      </c>
      <c r="AL2700" s="30">
        <f t="shared" si="409"/>
        <v>2.3369665619804176</v>
      </c>
      <c r="AM2700" s="30">
        <f t="shared" si="410"/>
        <v>25</v>
      </c>
      <c r="AO2700" s="30">
        <f t="shared" si="411"/>
        <v>647718</v>
      </c>
      <c r="AP2700" s="30">
        <f t="shared" si="412"/>
        <v>22564</v>
      </c>
      <c r="AQ2700" s="30">
        <f t="shared" si="413"/>
        <v>10532</v>
      </c>
    </row>
    <row r="2701" spans="29:43" x14ac:dyDescent="0.15">
      <c r="AC2701" s="30">
        <v>50</v>
      </c>
      <c r="AD2701" s="30">
        <v>50</v>
      </c>
      <c r="AE2701" s="30">
        <v>1</v>
      </c>
      <c r="AF2701" s="30">
        <v>1</v>
      </c>
      <c r="AG2701" s="30">
        <f t="shared" si="405"/>
        <v>37980</v>
      </c>
      <c r="AH2701" s="30">
        <f t="shared" si="406"/>
        <v>12660</v>
      </c>
      <c r="AI2701" s="30">
        <f t="shared" si="407"/>
        <v>6330</v>
      </c>
      <c r="AK2701" s="30">
        <f t="shared" si="408"/>
        <v>304.37875939849624</v>
      </c>
      <c r="AL2701" s="30">
        <f t="shared" si="409"/>
        <v>2.3395343107059259</v>
      </c>
      <c r="AM2701" s="30">
        <f t="shared" si="410"/>
        <v>25</v>
      </c>
      <c r="AO2701" s="30">
        <f t="shared" si="411"/>
        <v>647718</v>
      </c>
      <c r="AP2701" s="30">
        <f t="shared" si="412"/>
        <v>22564</v>
      </c>
      <c r="AQ2701" s="30">
        <f t="shared" si="413"/>
        <v>10532</v>
      </c>
    </row>
    <row r="2702" spans="29:43" x14ac:dyDescent="0.15">
      <c r="AC2702" s="30">
        <v>50</v>
      </c>
      <c r="AD2702" s="30">
        <v>50</v>
      </c>
      <c r="AE2702" s="30">
        <v>1</v>
      </c>
      <c r="AF2702" s="30">
        <v>2</v>
      </c>
      <c r="AG2702" s="30">
        <f t="shared" si="405"/>
        <v>38010</v>
      </c>
      <c r="AH2702" s="30">
        <f t="shared" si="406"/>
        <v>12670</v>
      </c>
      <c r="AI2702" s="30">
        <f t="shared" si="407"/>
        <v>6335</v>
      </c>
      <c r="AK2702" s="30">
        <f t="shared" si="408"/>
        <v>302.95509822263796</v>
      </c>
      <c r="AL2702" s="30">
        <f t="shared" si="409"/>
        <v>2.3421036416291825</v>
      </c>
      <c r="AM2702" s="30">
        <f t="shared" si="410"/>
        <v>25</v>
      </c>
      <c r="AO2702" s="30">
        <f t="shared" si="411"/>
        <v>647718</v>
      </c>
      <c r="AP2702" s="30">
        <f t="shared" si="412"/>
        <v>22564</v>
      </c>
      <c r="AQ2702" s="30">
        <f t="shared" si="413"/>
        <v>10532</v>
      </c>
    </row>
    <row r="2703" spans="29:43" x14ac:dyDescent="0.15">
      <c r="AC2703" s="30">
        <v>50</v>
      </c>
      <c r="AD2703" s="30">
        <v>50</v>
      </c>
      <c r="AE2703" s="30">
        <v>1</v>
      </c>
      <c r="AF2703" s="30">
        <v>3</v>
      </c>
      <c r="AG2703" s="30">
        <f t="shared" si="405"/>
        <v>38040</v>
      </c>
      <c r="AH2703" s="30">
        <f t="shared" si="406"/>
        <v>12680</v>
      </c>
      <c r="AI2703" s="30">
        <f t="shared" si="407"/>
        <v>6340</v>
      </c>
      <c r="AK2703" s="30">
        <f t="shared" si="408"/>
        <v>301.54469273743018</v>
      </c>
      <c r="AL2703" s="30">
        <f t="shared" si="409"/>
        <v>2.3446745562130178</v>
      </c>
      <c r="AM2703" s="30">
        <f t="shared" si="410"/>
        <v>25</v>
      </c>
      <c r="AO2703" s="30">
        <f t="shared" si="411"/>
        <v>647718</v>
      </c>
      <c r="AP2703" s="30">
        <f t="shared" si="412"/>
        <v>22564</v>
      </c>
      <c r="AQ2703" s="30">
        <f t="shared" si="413"/>
        <v>10532</v>
      </c>
    </row>
    <row r="2704" spans="29:43" x14ac:dyDescent="0.15">
      <c r="AC2704" s="30">
        <v>50</v>
      </c>
      <c r="AD2704" s="30">
        <v>50</v>
      </c>
      <c r="AE2704" s="30">
        <v>1</v>
      </c>
      <c r="AF2704" s="30">
        <v>4</v>
      </c>
      <c r="AG2704" s="30">
        <f t="shared" si="405"/>
        <v>38070</v>
      </c>
      <c r="AH2704" s="30">
        <f t="shared" si="406"/>
        <v>12690</v>
      </c>
      <c r="AI2704" s="30">
        <f t="shared" si="407"/>
        <v>6345</v>
      </c>
      <c r="AK2704" s="30">
        <f t="shared" si="408"/>
        <v>300.14735866543094</v>
      </c>
      <c r="AL2704" s="30">
        <f t="shared" si="409"/>
        <v>2.3472470559220668</v>
      </c>
      <c r="AM2704" s="30">
        <f t="shared" si="410"/>
        <v>25</v>
      </c>
      <c r="AO2704" s="30">
        <f t="shared" si="411"/>
        <v>647718</v>
      </c>
      <c r="AP2704" s="30">
        <f t="shared" si="412"/>
        <v>22564</v>
      </c>
      <c r="AQ2704" s="30">
        <f t="shared" si="413"/>
        <v>10532</v>
      </c>
    </row>
    <row r="2705" spans="29:43" x14ac:dyDescent="0.15">
      <c r="AC2705" s="30">
        <v>50</v>
      </c>
      <c r="AD2705" s="30">
        <v>50</v>
      </c>
      <c r="AE2705" s="30">
        <v>1</v>
      </c>
      <c r="AF2705" s="30">
        <v>5</v>
      </c>
      <c r="AG2705" s="30">
        <f t="shared" si="405"/>
        <v>38100</v>
      </c>
      <c r="AH2705" s="30">
        <f t="shared" si="406"/>
        <v>12700</v>
      </c>
      <c r="AI2705" s="30">
        <f t="shared" si="407"/>
        <v>6350</v>
      </c>
      <c r="AK2705" s="30">
        <f t="shared" si="408"/>
        <v>298.76291512915128</v>
      </c>
      <c r="AL2705" s="30">
        <f t="shared" si="409"/>
        <v>2.3498211422227704</v>
      </c>
      <c r="AM2705" s="30">
        <f t="shared" si="410"/>
        <v>25</v>
      </c>
      <c r="AO2705" s="30">
        <f t="shared" si="411"/>
        <v>647718</v>
      </c>
      <c r="AP2705" s="30">
        <f t="shared" si="412"/>
        <v>22564</v>
      </c>
      <c r="AQ2705" s="30">
        <f t="shared" si="413"/>
        <v>10532</v>
      </c>
    </row>
    <row r="2706" spans="29:43" x14ac:dyDescent="0.15">
      <c r="AC2706" s="30">
        <v>50</v>
      </c>
      <c r="AD2706" s="30">
        <v>50</v>
      </c>
      <c r="AE2706" s="30">
        <v>1</v>
      </c>
      <c r="AF2706" s="30">
        <v>6</v>
      </c>
      <c r="AG2706" s="30">
        <f t="shared" si="405"/>
        <v>38130</v>
      </c>
      <c r="AH2706" s="30">
        <f t="shared" si="406"/>
        <v>12710</v>
      </c>
      <c r="AI2706" s="30">
        <f t="shared" si="407"/>
        <v>6355</v>
      </c>
      <c r="AK2706" s="30">
        <f t="shared" si="408"/>
        <v>297.39118457300276</v>
      </c>
      <c r="AL2706" s="30">
        <f t="shared" si="409"/>
        <v>2.3523968165833797</v>
      </c>
      <c r="AM2706" s="30">
        <f t="shared" si="410"/>
        <v>25</v>
      </c>
      <c r="AO2706" s="30">
        <f t="shared" si="411"/>
        <v>647718</v>
      </c>
      <c r="AP2706" s="30">
        <f t="shared" si="412"/>
        <v>22564</v>
      </c>
      <c r="AQ2706" s="30">
        <f t="shared" si="413"/>
        <v>10532</v>
      </c>
    </row>
    <row r="2707" spans="29:43" x14ac:dyDescent="0.15">
      <c r="AC2707" s="30">
        <v>50</v>
      </c>
      <c r="AD2707" s="30">
        <v>50</v>
      </c>
      <c r="AE2707" s="30">
        <v>1</v>
      </c>
      <c r="AF2707" s="30">
        <v>7</v>
      </c>
      <c r="AG2707" s="30">
        <f t="shared" si="405"/>
        <v>38160</v>
      </c>
      <c r="AH2707" s="30">
        <f t="shared" si="406"/>
        <v>12720</v>
      </c>
      <c r="AI2707" s="30">
        <f t="shared" si="407"/>
        <v>6360</v>
      </c>
      <c r="AK2707" s="30">
        <f t="shared" si="408"/>
        <v>296.03199268738575</v>
      </c>
      <c r="AL2707" s="30">
        <f t="shared" si="409"/>
        <v>2.3549740804739572</v>
      </c>
      <c r="AM2707" s="30">
        <f t="shared" si="410"/>
        <v>25</v>
      </c>
      <c r="AO2707" s="30">
        <f t="shared" si="411"/>
        <v>647718</v>
      </c>
      <c r="AP2707" s="30">
        <f t="shared" si="412"/>
        <v>22564</v>
      </c>
      <c r="AQ2707" s="30">
        <f t="shared" si="413"/>
        <v>10532</v>
      </c>
    </row>
    <row r="2708" spans="29:43" x14ac:dyDescent="0.15">
      <c r="AC2708" s="30">
        <v>50</v>
      </c>
      <c r="AD2708" s="30">
        <v>50</v>
      </c>
      <c r="AE2708" s="30">
        <v>1</v>
      </c>
      <c r="AF2708" s="30">
        <v>8</v>
      </c>
      <c r="AG2708" s="30">
        <f t="shared" si="405"/>
        <v>38190</v>
      </c>
      <c r="AH2708" s="30">
        <f t="shared" si="406"/>
        <v>12730</v>
      </c>
      <c r="AI2708" s="30">
        <f t="shared" si="407"/>
        <v>6365</v>
      </c>
      <c r="AK2708" s="30">
        <f t="shared" si="408"/>
        <v>294.68516833484989</v>
      </c>
      <c r="AL2708" s="30">
        <f t="shared" si="409"/>
        <v>2.3575529353663804</v>
      </c>
      <c r="AM2708" s="30">
        <f t="shared" si="410"/>
        <v>25</v>
      </c>
      <c r="AO2708" s="30">
        <f t="shared" si="411"/>
        <v>647718</v>
      </c>
      <c r="AP2708" s="30">
        <f t="shared" si="412"/>
        <v>22564</v>
      </c>
      <c r="AQ2708" s="30">
        <f t="shared" si="413"/>
        <v>10532</v>
      </c>
    </row>
    <row r="2709" spans="29:43" x14ac:dyDescent="0.15">
      <c r="AC2709" s="30">
        <v>50</v>
      </c>
      <c r="AD2709" s="30">
        <v>50</v>
      </c>
      <c r="AE2709" s="30">
        <v>1</v>
      </c>
      <c r="AF2709" s="30">
        <v>9</v>
      </c>
      <c r="AG2709" s="30">
        <f t="shared" si="405"/>
        <v>38220</v>
      </c>
      <c r="AH2709" s="30">
        <f t="shared" si="406"/>
        <v>12740</v>
      </c>
      <c r="AI2709" s="30">
        <f t="shared" si="407"/>
        <v>6370</v>
      </c>
      <c r="AK2709" s="30">
        <f t="shared" si="408"/>
        <v>293.35054347826087</v>
      </c>
      <c r="AL2709" s="30">
        <f t="shared" si="409"/>
        <v>2.3601333827343463</v>
      </c>
      <c r="AM2709" s="30">
        <f t="shared" si="410"/>
        <v>25</v>
      </c>
      <c r="AO2709" s="30">
        <f t="shared" si="411"/>
        <v>647718</v>
      </c>
      <c r="AP2709" s="30">
        <f t="shared" si="412"/>
        <v>22564</v>
      </c>
      <c r="AQ2709" s="30">
        <f t="shared" si="413"/>
        <v>10532</v>
      </c>
    </row>
    <row r="2710" spans="29:43" x14ac:dyDescent="0.15">
      <c r="AC2710" s="30">
        <v>50</v>
      </c>
      <c r="AD2710" s="30">
        <v>50</v>
      </c>
      <c r="AE2710" s="30">
        <v>1</v>
      </c>
      <c r="AF2710" s="30">
        <v>10</v>
      </c>
      <c r="AG2710" s="30">
        <f t="shared" si="405"/>
        <v>38250</v>
      </c>
      <c r="AH2710" s="30">
        <f t="shared" si="406"/>
        <v>12750</v>
      </c>
      <c r="AI2710" s="30">
        <f t="shared" si="407"/>
        <v>6375</v>
      </c>
      <c r="AK2710" s="30">
        <f t="shared" si="408"/>
        <v>292.02795311091074</v>
      </c>
      <c r="AL2710" s="30">
        <f t="shared" si="409"/>
        <v>2.3627154240533694</v>
      </c>
      <c r="AM2710" s="30">
        <f t="shared" si="410"/>
        <v>25</v>
      </c>
      <c r="AO2710" s="30">
        <f t="shared" si="411"/>
        <v>647718</v>
      </c>
      <c r="AP2710" s="30">
        <f t="shared" si="412"/>
        <v>22564</v>
      </c>
      <c r="AQ2710" s="30">
        <f t="shared" si="413"/>
        <v>10532</v>
      </c>
    </row>
    <row r="2711" spans="29:43" x14ac:dyDescent="0.15">
      <c r="AC2711" s="30">
        <v>50</v>
      </c>
      <c r="AD2711" s="30">
        <v>50</v>
      </c>
      <c r="AE2711" s="30">
        <v>2</v>
      </c>
      <c r="AF2711" s="30">
        <v>0</v>
      </c>
      <c r="AG2711" s="30">
        <f t="shared" si="405"/>
        <v>58830</v>
      </c>
      <c r="AH2711" s="30">
        <f t="shared" si="406"/>
        <v>19610</v>
      </c>
      <c r="AI2711" s="30">
        <f t="shared" si="407"/>
        <v>9805</v>
      </c>
      <c r="AK2711" s="30">
        <f t="shared" si="408"/>
        <v>71.350297422339722</v>
      </c>
      <c r="AL2711" s="30">
        <f t="shared" si="409"/>
        <v>4.6108629202915585</v>
      </c>
      <c r="AM2711" s="30">
        <f t="shared" si="410"/>
        <v>25</v>
      </c>
      <c r="AO2711" s="30">
        <f t="shared" si="411"/>
        <v>647718</v>
      </c>
      <c r="AP2711" s="30">
        <f t="shared" si="412"/>
        <v>22564</v>
      </c>
      <c r="AQ2711" s="30">
        <f t="shared" si="413"/>
        <v>10532</v>
      </c>
    </row>
    <row r="2712" spans="29:43" x14ac:dyDescent="0.15">
      <c r="AC2712" s="30">
        <v>50</v>
      </c>
      <c r="AD2712" s="30">
        <v>50</v>
      </c>
      <c r="AE2712" s="30">
        <v>2</v>
      </c>
      <c r="AF2712" s="30">
        <v>1</v>
      </c>
      <c r="AG2712" s="30">
        <f t="shared" si="405"/>
        <v>58890</v>
      </c>
      <c r="AH2712" s="30">
        <f t="shared" si="406"/>
        <v>19630</v>
      </c>
      <c r="AI2712" s="30">
        <f t="shared" si="407"/>
        <v>9815</v>
      </c>
      <c r="AK2712" s="30">
        <f t="shared" si="408"/>
        <v>71.193449109694441</v>
      </c>
      <c r="AL2712" s="30">
        <f t="shared" si="409"/>
        <v>4.6191858184955681</v>
      </c>
      <c r="AM2712" s="30">
        <f t="shared" si="410"/>
        <v>25</v>
      </c>
      <c r="AO2712" s="30">
        <f t="shared" si="411"/>
        <v>647718</v>
      </c>
      <c r="AP2712" s="30">
        <f t="shared" si="412"/>
        <v>22564</v>
      </c>
      <c r="AQ2712" s="30">
        <f t="shared" si="413"/>
        <v>10532</v>
      </c>
    </row>
    <row r="2713" spans="29:43" x14ac:dyDescent="0.15">
      <c r="AC2713" s="30">
        <v>50</v>
      </c>
      <c r="AD2713" s="30">
        <v>50</v>
      </c>
      <c r="AE2713" s="30">
        <v>2</v>
      </c>
      <c r="AF2713" s="30">
        <v>2</v>
      </c>
      <c r="AG2713" s="30">
        <f t="shared" si="405"/>
        <v>58950</v>
      </c>
      <c r="AH2713" s="30">
        <f t="shared" si="406"/>
        <v>19650</v>
      </c>
      <c r="AI2713" s="30">
        <f t="shared" si="407"/>
        <v>9825</v>
      </c>
      <c r="AK2713" s="30">
        <f t="shared" si="408"/>
        <v>71.037288879140164</v>
      </c>
      <c r="AL2713" s="30">
        <f t="shared" si="409"/>
        <v>4.6275217834994899</v>
      </c>
      <c r="AM2713" s="30">
        <f t="shared" si="410"/>
        <v>25</v>
      </c>
      <c r="AO2713" s="30">
        <f t="shared" si="411"/>
        <v>647718</v>
      </c>
      <c r="AP2713" s="30">
        <f t="shared" si="412"/>
        <v>22564</v>
      </c>
      <c r="AQ2713" s="30">
        <f t="shared" si="413"/>
        <v>10532</v>
      </c>
    </row>
    <row r="2714" spans="29:43" x14ac:dyDescent="0.15">
      <c r="AC2714" s="30">
        <v>50</v>
      </c>
      <c r="AD2714" s="30">
        <v>50</v>
      </c>
      <c r="AE2714" s="30">
        <v>2</v>
      </c>
      <c r="AF2714" s="30">
        <v>3</v>
      </c>
      <c r="AG2714" s="30">
        <f t="shared" si="405"/>
        <v>59010</v>
      </c>
      <c r="AH2714" s="30">
        <f t="shared" si="406"/>
        <v>19670</v>
      </c>
      <c r="AI2714" s="30">
        <f t="shared" si="407"/>
        <v>9835</v>
      </c>
      <c r="AK2714" s="30">
        <f t="shared" si="408"/>
        <v>70.881812212738012</v>
      </c>
      <c r="AL2714" s="30">
        <f t="shared" si="409"/>
        <v>4.6358708460994578</v>
      </c>
      <c r="AM2714" s="30">
        <f t="shared" si="410"/>
        <v>25</v>
      </c>
      <c r="AO2714" s="30">
        <f t="shared" si="411"/>
        <v>647718</v>
      </c>
      <c r="AP2714" s="30">
        <f t="shared" si="412"/>
        <v>22564</v>
      </c>
      <c r="AQ2714" s="30">
        <f t="shared" si="413"/>
        <v>10532</v>
      </c>
    </row>
    <row r="2715" spans="29:43" x14ac:dyDescent="0.15">
      <c r="AC2715" s="30">
        <v>50</v>
      </c>
      <c r="AD2715" s="30">
        <v>50</v>
      </c>
      <c r="AE2715" s="30">
        <v>2</v>
      </c>
      <c r="AF2715" s="30">
        <v>4</v>
      </c>
      <c r="AG2715" s="30">
        <f t="shared" si="405"/>
        <v>59070</v>
      </c>
      <c r="AH2715" s="30">
        <f t="shared" si="406"/>
        <v>19690</v>
      </c>
      <c r="AI2715" s="30">
        <f t="shared" si="407"/>
        <v>9845</v>
      </c>
      <c r="AK2715" s="30">
        <f t="shared" si="408"/>
        <v>70.727014632015724</v>
      </c>
      <c r="AL2715" s="30">
        <f t="shared" si="409"/>
        <v>4.6442330371884584</v>
      </c>
      <c r="AM2715" s="30">
        <f t="shared" si="410"/>
        <v>25</v>
      </c>
      <c r="AO2715" s="30">
        <f t="shared" si="411"/>
        <v>647718</v>
      </c>
      <c r="AP2715" s="30">
        <f t="shared" si="412"/>
        <v>22564</v>
      </c>
      <c r="AQ2715" s="30">
        <f t="shared" si="413"/>
        <v>10532</v>
      </c>
    </row>
    <row r="2716" spans="29:43" x14ac:dyDescent="0.15">
      <c r="AC2716" s="30">
        <v>50</v>
      </c>
      <c r="AD2716" s="30">
        <v>50</v>
      </c>
      <c r="AE2716" s="30">
        <v>2</v>
      </c>
      <c r="AF2716" s="30">
        <v>5</v>
      </c>
      <c r="AG2716" s="30">
        <f t="shared" si="405"/>
        <v>59130</v>
      </c>
      <c r="AH2716" s="30">
        <f t="shared" si="406"/>
        <v>19710</v>
      </c>
      <c r="AI2716" s="30">
        <f t="shared" si="407"/>
        <v>9855</v>
      </c>
      <c r="AK2716" s="30">
        <f t="shared" si="408"/>
        <v>70.572891697537585</v>
      </c>
      <c r="AL2716" s="30">
        <f t="shared" si="409"/>
        <v>4.6526083877567075</v>
      </c>
      <c r="AM2716" s="30">
        <f t="shared" si="410"/>
        <v>25</v>
      </c>
      <c r="AO2716" s="30">
        <f t="shared" si="411"/>
        <v>647718</v>
      </c>
      <c r="AP2716" s="30">
        <f t="shared" si="412"/>
        <v>22564</v>
      </c>
      <c r="AQ2716" s="30">
        <f t="shared" si="413"/>
        <v>10532</v>
      </c>
    </row>
    <row r="2717" spans="29:43" x14ac:dyDescent="0.15">
      <c r="AC2717" s="30">
        <v>50</v>
      </c>
      <c r="AD2717" s="30">
        <v>50</v>
      </c>
      <c r="AE2717" s="30">
        <v>2</v>
      </c>
      <c r="AF2717" s="30">
        <v>6</v>
      </c>
      <c r="AG2717" s="30">
        <f t="shared" si="405"/>
        <v>59190</v>
      </c>
      <c r="AH2717" s="30">
        <f t="shared" si="406"/>
        <v>19730</v>
      </c>
      <c r="AI2717" s="30">
        <f t="shared" si="407"/>
        <v>9865</v>
      </c>
      <c r="AK2717" s="30">
        <f t="shared" si="408"/>
        <v>70.419439008480111</v>
      </c>
      <c r="AL2717" s="30">
        <f t="shared" si="409"/>
        <v>4.6609969288920388</v>
      </c>
      <c r="AM2717" s="30">
        <f t="shared" si="410"/>
        <v>25</v>
      </c>
      <c r="AO2717" s="30">
        <f t="shared" si="411"/>
        <v>647718</v>
      </c>
      <c r="AP2717" s="30">
        <f t="shared" si="412"/>
        <v>22564</v>
      </c>
      <c r="AQ2717" s="30">
        <f t="shared" si="413"/>
        <v>10532</v>
      </c>
    </row>
    <row r="2718" spans="29:43" x14ac:dyDescent="0.15">
      <c r="AC2718" s="30">
        <v>50</v>
      </c>
      <c r="AD2718" s="30">
        <v>50</v>
      </c>
      <c r="AE2718" s="30">
        <v>2</v>
      </c>
      <c r="AF2718" s="30">
        <v>7</v>
      </c>
      <c r="AG2718" s="30">
        <f t="shared" si="405"/>
        <v>59250</v>
      </c>
      <c r="AH2718" s="30">
        <f t="shared" si="406"/>
        <v>19750</v>
      </c>
      <c r="AI2718" s="30">
        <f t="shared" si="407"/>
        <v>9875</v>
      </c>
      <c r="AK2718" s="30">
        <f t="shared" si="408"/>
        <v>70.266652202213066</v>
      </c>
      <c r="AL2718" s="30">
        <f t="shared" si="409"/>
        <v>4.6693986917802821</v>
      </c>
      <c r="AM2718" s="30">
        <f t="shared" si="410"/>
        <v>25</v>
      </c>
      <c r="AO2718" s="30">
        <f t="shared" si="411"/>
        <v>647718</v>
      </c>
      <c r="AP2718" s="30">
        <f t="shared" si="412"/>
        <v>22564</v>
      </c>
      <c r="AQ2718" s="30">
        <f t="shared" si="413"/>
        <v>10532</v>
      </c>
    </row>
    <row r="2719" spans="29:43" x14ac:dyDescent="0.15">
      <c r="AC2719" s="30">
        <v>50</v>
      </c>
      <c r="AD2719" s="30">
        <v>50</v>
      </c>
      <c r="AE2719" s="30">
        <v>2</v>
      </c>
      <c r="AF2719" s="30">
        <v>8</v>
      </c>
      <c r="AG2719" s="30">
        <f t="shared" si="405"/>
        <v>59310</v>
      </c>
      <c r="AH2719" s="30">
        <f t="shared" si="406"/>
        <v>19770</v>
      </c>
      <c r="AI2719" s="30">
        <f t="shared" si="407"/>
        <v>9885</v>
      </c>
      <c r="AK2719" s="30">
        <f t="shared" si="408"/>
        <v>70.114526953886127</v>
      </c>
      <c r="AL2719" s="30">
        <f t="shared" si="409"/>
        <v>4.6778137077056554</v>
      </c>
      <c r="AM2719" s="30">
        <f t="shared" si="410"/>
        <v>25</v>
      </c>
      <c r="AO2719" s="30">
        <f t="shared" si="411"/>
        <v>647718</v>
      </c>
      <c r="AP2719" s="30">
        <f t="shared" si="412"/>
        <v>22564</v>
      </c>
      <c r="AQ2719" s="30">
        <f t="shared" si="413"/>
        <v>10532</v>
      </c>
    </row>
    <row r="2720" spans="29:43" x14ac:dyDescent="0.15">
      <c r="AC2720" s="30">
        <v>50</v>
      </c>
      <c r="AD2720" s="30">
        <v>50</v>
      </c>
      <c r="AE2720" s="30">
        <v>2</v>
      </c>
      <c r="AF2720" s="30">
        <v>9</v>
      </c>
      <c r="AG2720" s="30">
        <f t="shared" si="405"/>
        <v>59370</v>
      </c>
      <c r="AH2720" s="30">
        <f t="shared" si="406"/>
        <v>19790</v>
      </c>
      <c r="AI2720" s="30">
        <f t="shared" si="407"/>
        <v>9895</v>
      </c>
      <c r="AK2720" s="30">
        <f t="shared" si="408"/>
        <v>69.963058976020733</v>
      </c>
      <c r="AL2720" s="30">
        <f t="shared" si="409"/>
        <v>4.6862420080511482</v>
      </c>
      <c r="AM2720" s="30">
        <f t="shared" si="410"/>
        <v>25</v>
      </c>
      <c r="AO2720" s="30">
        <f t="shared" si="411"/>
        <v>647718</v>
      </c>
      <c r="AP2720" s="30">
        <f t="shared" si="412"/>
        <v>22564</v>
      </c>
      <c r="AQ2720" s="30">
        <f t="shared" si="413"/>
        <v>10532</v>
      </c>
    </row>
    <row r="2721" spans="29:43" x14ac:dyDescent="0.15">
      <c r="AC2721" s="30">
        <v>50</v>
      </c>
      <c r="AD2721" s="30">
        <v>50</v>
      </c>
      <c r="AE2721" s="30">
        <v>2</v>
      </c>
      <c r="AF2721" s="30">
        <v>10</v>
      </c>
      <c r="AG2721" s="30">
        <f t="shared" si="405"/>
        <v>59430</v>
      </c>
      <c r="AH2721" s="30">
        <f t="shared" si="406"/>
        <v>19810</v>
      </c>
      <c r="AI2721" s="30">
        <f t="shared" si="407"/>
        <v>9905</v>
      </c>
      <c r="AK2721" s="30">
        <f t="shared" si="408"/>
        <v>69.81224401810735</v>
      </c>
      <c r="AL2721" s="30">
        <f t="shared" si="409"/>
        <v>4.6946836242989178</v>
      </c>
      <c r="AM2721" s="30">
        <f t="shared" si="410"/>
        <v>25</v>
      </c>
      <c r="AO2721" s="30">
        <f t="shared" si="411"/>
        <v>647718</v>
      </c>
      <c r="AP2721" s="30">
        <f t="shared" si="412"/>
        <v>22564</v>
      </c>
      <c r="AQ2721" s="30">
        <f t="shared" si="413"/>
        <v>10532</v>
      </c>
    </row>
    <row r="2722" spans="29:43" x14ac:dyDescent="0.15">
      <c r="AC2722" s="30">
        <v>50</v>
      </c>
      <c r="AD2722" s="30">
        <v>50</v>
      </c>
      <c r="AE2722" s="30">
        <v>3</v>
      </c>
      <c r="AF2722" s="30">
        <v>0</v>
      </c>
      <c r="AG2722" s="30">
        <f t="shared" si="405"/>
        <v>79710</v>
      </c>
      <c r="AH2722" s="30">
        <f t="shared" si="406"/>
        <v>26570</v>
      </c>
      <c r="AI2722" s="30">
        <f t="shared" si="407"/>
        <v>13285</v>
      </c>
      <c r="AK2722" s="30">
        <f t="shared" si="408"/>
        <v>40.38645716423494</v>
      </c>
      <c r="AL2722" s="30">
        <f t="shared" si="409"/>
        <v>8.5903653410927898</v>
      </c>
      <c r="AM2722" s="30">
        <f t="shared" si="410"/>
        <v>25</v>
      </c>
      <c r="AO2722" s="30">
        <f t="shared" si="411"/>
        <v>647718</v>
      </c>
      <c r="AP2722" s="30">
        <f t="shared" si="412"/>
        <v>22564</v>
      </c>
      <c r="AQ2722" s="30">
        <f t="shared" si="413"/>
        <v>10532</v>
      </c>
    </row>
    <row r="2723" spans="29:43" x14ac:dyDescent="0.15">
      <c r="AC2723" s="30">
        <v>50</v>
      </c>
      <c r="AD2723" s="30">
        <v>50</v>
      </c>
      <c r="AE2723" s="30">
        <v>3</v>
      </c>
      <c r="AF2723" s="30">
        <v>1</v>
      </c>
      <c r="AG2723" s="30">
        <f t="shared" si="405"/>
        <v>79800</v>
      </c>
      <c r="AH2723" s="30">
        <f t="shared" si="406"/>
        <v>26600</v>
      </c>
      <c r="AI2723" s="30">
        <f t="shared" si="407"/>
        <v>13300</v>
      </c>
      <c r="AK2723" s="30">
        <f t="shared" si="408"/>
        <v>40.311053024645261</v>
      </c>
      <c r="AL2723" s="30">
        <f t="shared" si="409"/>
        <v>8.6139896373056999</v>
      </c>
      <c r="AM2723" s="30">
        <f t="shared" si="410"/>
        <v>25</v>
      </c>
      <c r="AO2723" s="30">
        <f t="shared" si="411"/>
        <v>647718</v>
      </c>
      <c r="AP2723" s="30">
        <f t="shared" si="412"/>
        <v>22564</v>
      </c>
      <c r="AQ2723" s="30">
        <f t="shared" si="413"/>
        <v>10532</v>
      </c>
    </row>
    <row r="2724" spans="29:43" x14ac:dyDescent="0.15">
      <c r="AC2724" s="30">
        <v>50</v>
      </c>
      <c r="AD2724" s="30">
        <v>50</v>
      </c>
      <c r="AE2724" s="30">
        <v>3</v>
      </c>
      <c r="AF2724" s="30">
        <v>2</v>
      </c>
      <c r="AG2724" s="30">
        <f t="shared" si="405"/>
        <v>79890</v>
      </c>
      <c r="AH2724" s="30">
        <f t="shared" si="406"/>
        <v>26630</v>
      </c>
      <c r="AI2724" s="30">
        <f t="shared" si="407"/>
        <v>13315</v>
      </c>
      <c r="AK2724" s="30">
        <f t="shared" si="408"/>
        <v>40.235929929183747</v>
      </c>
      <c r="AL2724" s="30">
        <f t="shared" si="409"/>
        <v>8.6376905611417456</v>
      </c>
      <c r="AM2724" s="30">
        <f t="shared" si="410"/>
        <v>25</v>
      </c>
      <c r="AO2724" s="30">
        <f t="shared" si="411"/>
        <v>647718</v>
      </c>
      <c r="AP2724" s="30">
        <f t="shared" si="412"/>
        <v>22564</v>
      </c>
      <c r="AQ2724" s="30">
        <f t="shared" si="413"/>
        <v>10532</v>
      </c>
    </row>
    <row r="2725" spans="29:43" x14ac:dyDescent="0.15">
      <c r="AC2725" s="30">
        <v>50</v>
      </c>
      <c r="AD2725" s="30">
        <v>50</v>
      </c>
      <c r="AE2725" s="30">
        <v>3</v>
      </c>
      <c r="AF2725" s="30">
        <v>3</v>
      </c>
      <c r="AG2725" s="30">
        <f t="shared" si="405"/>
        <v>79980</v>
      </c>
      <c r="AH2725" s="30">
        <f t="shared" si="406"/>
        <v>26660</v>
      </c>
      <c r="AI2725" s="30">
        <f t="shared" si="407"/>
        <v>13330</v>
      </c>
      <c r="AK2725" s="30">
        <f t="shared" si="408"/>
        <v>40.16108630952381</v>
      </c>
      <c r="AL2725" s="30">
        <f t="shared" si="409"/>
        <v>8.6614684860298894</v>
      </c>
      <c r="AM2725" s="30">
        <f t="shared" si="410"/>
        <v>25</v>
      </c>
      <c r="AO2725" s="30">
        <f t="shared" si="411"/>
        <v>647718</v>
      </c>
      <c r="AP2725" s="30">
        <f t="shared" si="412"/>
        <v>22564</v>
      </c>
      <c r="AQ2725" s="30">
        <f t="shared" si="413"/>
        <v>10532</v>
      </c>
    </row>
    <row r="2726" spans="29:43" x14ac:dyDescent="0.15">
      <c r="AC2726" s="30">
        <v>50</v>
      </c>
      <c r="AD2726" s="30">
        <v>50</v>
      </c>
      <c r="AE2726" s="30">
        <v>3</v>
      </c>
      <c r="AF2726" s="30">
        <v>4</v>
      </c>
      <c r="AG2726" s="30">
        <f t="shared" si="405"/>
        <v>80070</v>
      </c>
      <c r="AH2726" s="30">
        <f t="shared" si="406"/>
        <v>26690</v>
      </c>
      <c r="AI2726" s="30">
        <f t="shared" si="407"/>
        <v>13345</v>
      </c>
      <c r="AK2726" s="30">
        <f t="shared" si="408"/>
        <v>40.086520608986262</v>
      </c>
      <c r="AL2726" s="30">
        <f t="shared" si="409"/>
        <v>8.685323787829482</v>
      </c>
      <c r="AM2726" s="30">
        <f t="shared" si="410"/>
        <v>25</v>
      </c>
      <c r="AO2726" s="30">
        <f t="shared" si="411"/>
        <v>647718</v>
      </c>
      <c r="AP2726" s="30">
        <f t="shared" si="412"/>
        <v>22564</v>
      </c>
      <c r="AQ2726" s="30">
        <f t="shared" si="413"/>
        <v>10532</v>
      </c>
    </row>
    <row r="2727" spans="29:43" x14ac:dyDescent="0.15">
      <c r="AC2727" s="30">
        <v>50</v>
      </c>
      <c r="AD2727" s="30">
        <v>50</v>
      </c>
      <c r="AE2727" s="30">
        <v>3</v>
      </c>
      <c r="AF2727" s="30">
        <v>5</v>
      </c>
      <c r="AG2727" s="30">
        <f t="shared" si="405"/>
        <v>80160</v>
      </c>
      <c r="AH2727" s="30">
        <f t="shared" si="406"/>
        <v>26720</v>
      </c>
      <c r="AI2727" s="30">
        <f t="shared" si="407"/>
        <v>13360</v>
      </c>
      <c r="AK2727" s="30">
        <f t="shared" si="408"/>
        <v>40.012231282431429</v>
      </c>
      <c r="AL2727" s="30">
        <f t="shared" si="409"/>
        <v>8.7092568448500653</v>
      </c>
      <c r="AM2727" s="30">
        <f t="shared" si="410"/>
        <v>25</v>
      </c>
      <c r="AO2727" s="30">
        <f t="shared" si="411"/>
        <v>647718</v>
      </c>
      <c r="AP2727" s="30">
        <f t="shared" si="412"/>
        <v>22564</v>
      </c>
      <c r="AQ2727" s="30">
        <f t="shared" si="413"/>
        <v>10532</v>
      </c>
    </row>
    <row r="2728" spans="29:43" x14ac:dyDescent="0.15">
      <c r="AC2728" s="30">
        <v>50</v>
      </c>
      <c r="AD2728" s="30">
        <v>50</v>
      </c>
      <c r="AE2728" s="30">
        <v>3</v>
      </c>
      <c r="AF2728" s="30">
        <v>6</v>
      </c>
      <c r="AG2728" s="30">
        <f t="shared" si="405"/>
        <v>80250</v>
      </c>
      <c r="AH2728" s="30">
        <f t="shared" si="406"/>
        <v>26750</v>
      </c>
      <c r="AI2728" s="30">
        <f t="shared" si="407"/>
        <v>13375</v>
      </c>
      <c r="AK2728" s="30">
        <f t="shared" si="408"/>
        <v>39.938216796152425</v>
      </c>
      <c r="AL2728" s="30">
        <f t="shared" si="409"/>
        <v>8.7332680378713672</v>
      </c>
      <c r="AM2728" s="30">
        <f t="shared" si="410"/>
        <v>25</v>
      </c>
      <c r="AO2728" s="30">
        <f t="shared" si="411"/>
        <v>647718</v>
      </c>
      <c r="AP2728" s="30">
        <f t="shared" si="412"/>
        <v>22564</v>
      </c>
      <c r="AQ2728" s="30">
        <f t="shared" si="413"/>
        <v>10532</v>
      </c>
    </row>
    <row r="2729" spans="29:43" x14ac:dyDescent="0.15">
      <c r="AC2729" s="30">
        <v>50</v>
      </c>
      <c r="AD2729" s="30">
        <v>50</v>
      </c>
      <c r="AE2729" s="30">
        <v>3</v>
      </c>
      <c r="AF2729" s="30">
        <v>7</v>
      </c>
      <c r="AG2729" s="30">
        <f t="shared" si="405"/>
        <v>80340</v>
      </c>
      <c r="AH2729" s="30">
        <f t="shared" si="406"/>
        <v>26780</v>
      </c>
      <c r="AI2729" s="30">
        <f t="shared" si="407"/>
        <v>13390</v>
      </c>
      <c r="AK2729" s="30">
        <f t="shared" si="408"/>
        <v>39.864475627769572</v>
      </c>
      <c r="AL2729" s="30">
        <f t="shared" si="409"/>
        <v>8.7573577501635054</v>
      </c>
      <c r="AM2729" s="30">
        <f t="shared" si="410"/>
        <v>25</v>
      </c>
      <c r="AO2729" s="30">
        <f t="shared" si="411"/>
        <v>647718</v>
      </c>
      <c r="AP2729" s="30">
        <f t="shared" si="412"/>
        <v>22564</v>
      </c>
      <c r="AQ2729" s="30">
        <f t="shared" si="413"/>
        <v>10532</v>
      </c>
    </row>
    <row r="2730" spans="29:43" x14ac:dyDescent="0.15">
      <c r="AC2730" s="30">
        <v>50</v>
      </c>
      <c r="AD2730" s="30">
        <v>50</v>
      </c>
      <c r="AE2730" s="30">
        <v>3</v>
      </c>
      <c r="AF2730" s="30">
        <v>8</v>
      </c>
      <c r="AG2730" s="30">
        <f t="shared" si="405"/>
        <v>80430</v>
      </c>
      <c r="AH2730" s="30">
        <f t="shared" si="406"/>
        <v>26810</v>
      </c>
      <c r="AI2730" s="30">
        <f t="shared" si="407"/>
        <v>13405</v>
      </c>
      <c r="AK2730" s="30">
        <f t="shared" si="408"/>
        <v>39.791006266126061</v>
      </c>
      <c r="AL2730" s="30">
        <f t="shared" si="409"/>
        <v>8.7815263675073698</v>
      </c>
      <c r="AM2730" s="30">
        <f t="shared" si="410"/>
        <v>25</v>
      </c>
      <c r="AO2730" s="30">
        <f t="shared" si="411"/>
        <v>647718</v>
      </c>
      <c r="AP2730" s="30">
        <f t="shared" si="412"/>
        <v>22564</v>
      </c>
      <c r="AQ2730" s="30">
        <f t="shared" si="413"/>
        <v>10532</v>
      </c>
    </row>
    <row r="2731" spans="29:43" x14ac:dyDescent="0.15">
      <c r="AC2731" s="30">
        <v>50</v>
      </c>
      <c r="AD2731" s="30">
        <v>50</v>
      </c>
      <c r="AE2731" s="30">
        <v>3</v>
      </c>
      <c r="AF2731" s="30">
        <v>9</v>
      </c>
      <c r="AG2731" s="30">
        <f t="shared" si="405"/>
        <v>80520</v>
      </c>
      <c r="AH2731" s="30">
        <f t="shared" si="406"/>
        <v>26840</v>
      </c>
      <c r="AI2731" s="30">
        <f t="shared" si="407"/>
        <v>13420</v>
      </c>
      <c r="AK2731" s="30">
        <f t="shared" si="408"/>
        <v>39.717807211184692</v>
      </c>
      <c r="AL2731" s="30">
        <f t="shared" si="409"/>
        <v>8.8057742782152229</v>
      </c>
      <c r="AM2731" s="30">
        <f t="shared" si="410"/>
        <v>25</v>
      </c>
      <c r="AO2731" s="30">
        <f t="shared" si="411"/>
        <v>647718</v>
      </c>
      <c r="AP2731" s="30">
        <f t="shared" si="412"/>
        <v>22564</v>
      </c>
      <c r="AQ2731" s="30">
        <f t="shared" si="413"/>
        <v>10532</v>
      </c>
    </row>
    <row r="2732" spans="29:43" x14ac:dyDescent="0.15">
      <c r="AC2732" s="30">
        <v>50</v>
      </c>
      <c r="AD2732" s="30">
        <v>50</v>
      </c>
      <c r="AE2732" s="30">
        <v>3</v>
      </c>
      <c r="AF2732" s="30">
        <v>10</v>
      </c>
      <c r="AG2732" s="30">
        <f t="shared" si="405"/>
        <v>80610</v>
      </c>
      <c r="AH2732" s="30">
        <f t="shared" si="406"/>
        <v>26870</v>
      </c>
      <c r="AI2732" s="30">
        <f t="shared" si="407"/>
        <v>13435</v>
      </c>
      <c r="AK2732" s="30">
        <f t="shared" si="408"/>
        <v>39.644876973925818</v>
      </c>
      <c r="AL2732" s="30">
        <f t="shared" si="409"/>
        <v>8.8301018731514951</v>
      </c>
      <c r="AM2732" s="30">
        <f t="shared" si="410"/>
        <v>25</v>
      </c>
      <c r="AO2732" s="30">
        <f t="shared" si="411"/>
        <v>647718</v>
      </c>
      <c r="AP2732" s="30">
        <f t="shared" si="412"/>
        <v>22564</v>
      </c>
      <c r="AQ2732" s="30">
        <f t="shared" si="413"/>
        <v>10532</v>
      </c>
    </row>
    <row r="2733" spans="29:43" x14ac:dyDescent="0.15">
      <c r="AC2733" s="30">
        <v>50</v>
      </c>
      <c r="AD2733" s="30">
        <v>50</v>
      </c>
      <c r="AE2733" s="30">
        <v>4</v>
      </c>
      <c r="AF2733" s="30">
        <v>0</v>
      </c>
      <c r="AG2733" s="30">
        <f t="shared" si="405"/>
        <v>100590</v>
      </c>
      <c r="AH2733" s="30">
        <f t="shared" si="406"/>
        <v>33530</v>
      </c>
      <c r="AI2733" s="30">
        <f t="shared" si="407"/>
        <v>16765</v>
      </c>
      <c r="AK2733" s="30">
        <f t="shared" si="408"/>
        <v>28.164101226193583</v>
      </c>
      <c r="AL2733" s="30">
        <f t="shared" si="409"/>
        <v>17.346094154164511</v>
      </c>
      <c r="AM2733" s="30">
        <f t="shared" si="410"/>
        <v>25</v>
      </c>
      <c r="AO2733" s="30">
        <f t="shared" si="411"/>
        <v>647718</v>
      </c>
      <c r="AP2733" s="30">
        <f t="shared" si="412"/>
        <v>22564</v>
      </c>
      <c r="AQ2733" s="30">
        <f t="shared" si="413"/>
        <v>10532</v>
      </c>
    </row>
    <row r="2734" spans="29:43" x14ac:dyDescent="0.15">
      <c r="AC2734" s="30">
        <v>50</v>
      </c>
      <c r="AD2734" s="30">
        <v>50</v>
      </c>
      <c r="AE2734" s="30">
        <v>4</v>
      </c>
      <c r="AF2734" s="30">
        <v>1</v>
      </c>
      <c r="AG2734" s="30">
        <f t="shared" si="405"/>
        <v>100710</v>
      </c>
      <c r="AH2734" s="30">
        <f t="shared" si="406"/>
        <v>33570</v>
      </c>
      <c r="AI2734" s="30">
        <f t="shared" si="407"/>
        <v>16785</v>
      </c>
      <c r="AK2734" s="30">
        <f t="shared" si="408"/>
        <v>28.115200972306624</v>
      </c>
      <c r="AL2734" s="30">
        <f t="shared" si="409"/>
        <v>17.426890465478458</v>
      </c>
      <c r="AM2734" s="30">
        <f t="shared" si="410"/>
        <v>25</v>
      </c>
      <c r="AO2734" s="30">
        <f t="shared" si="411"/>
        <v>647718</v>
      </c>
      <c r="AP2734" s="30">
        <f t="shared" si="412"/>
        <v>22564</v>
      </c>
      <c r="AQ2734" s="30">
        <f t="shared" si="413"/>
        <v>10532</v>
      </c>
    </row>
    <row r="2735" spans="29:43" x14ac:dyDescent="0.15">
      <c r="AC2735" s="30">
        <v>50</v>
      </c>
      <c r="AD2735" s="30">
        <v>50</v>
      </c>
      <c r="AE2735" s="30">
        <v>4</v>
      </c>
      <c r="AF2735" s="30">
        <v>2</v>
      </c>
      <c r="AG2735" s="30">
        <f t="shared" si="405"/>
        <v>100830</v>
      </c>
      <c r="AH2735" s="30">
        <f t="shared" si="406"/>
        <v>33610</v>
      </c>
      <c r="AI2735" s="30">
        <f t="shared" si="407"/>
        <v>16805</v>
      </c>
      <c r="AK2735" s="30">
        <f t="shared" si="408"/>
        <v>28.066470231389204</v>
      </c>
      <c r="AL2735" s="30">
        <f t="shared" si="409"/>
        <v>17.508247959715227</v>
      </c>
      <c r="AM2735" s="30">
        <f t="shared" si="410"/>
        <v>25</v>
      </c>
      <c r="AO2735" s="30">
        <f t="shared" si="411"/>
        <v>647718</v>
      </c>
      <c r="AP2735" s="30">
        <f t="shared" si="412"/>
        <v>22564</v>
      </c>
      <c r="AQ2735" s="30">
        <f t="shared" si="413"/>
        <v>10532</v>
      </c>
    </row>
    <row r="2736" spans="29:43" x14ac:dyDescent="0.15">
      <c r="AC2736" s="30">
        <v>50</v>
      </c>
      <c r="AD2736" s="30">
        <v>50</v>
      </c>
      <c r="AE2736" s="30">
        <v>4</v>
      </c>
      <c r="AF2736" s="30">
        <v>3</v>
      </c>
      <c r="AG2736" s="30">
        <f t="shared" si="405"/>
        <v>100950</v>
      </c>
      <c r="AH2736" s="30">
        <f t="shared" si="406"/>
        <v>33650</v>
      </c>
      <c r="AI2736" s="30">
        <f t="shared" si="407"/>
        <v>16825</v>
      </c>
      <c r="AK2736" s="30">
        <f t="shared" si="408"/>
        <v>28.017908123540099</v>
      </c>
      <c r="AL2736" s="30">
        <f t="shared" si="409"/>
        <v>17.590172503920545</v>
      </c>
      <c r="AM2736" s="30">
        <f t="shared" si="410"/>
        <v>25</v>
      </c>
      <c r="AO2736" s="30">
        <f t="shared" si="411"/>
        <v>647718</v>
      </c>
      <c r="AP2736" s="30">
        <f t="shared" si="412"/>
        <v>22564</v>
      </c>
      <c r="AQ2736" s="30">
        <f t="shared" si="413"/>
        <v>10532</v>
      </c>
    </row>
    <row r="2737" spans="29:43" x14ac:dyDescent="0.15">
      <c r="AC2737" s="30">
        <v>50</v>
      </c>
      <c r="AD2737" s="30">
        <v>50</v>
      </c>
      <c r="AE2737" s="30">
        <v>4</v>
      </c>
      <c r="AF2737" s="30">
        <v>4</v>
      </c>
      <c r="AG2737" s="30">
        <f t="shared" si="405"/>
        <v>101070</v>
      </c>
      <c r="AH2737" s="30">
        <f t="shared" si="406"/>
        <v>33690</v>
      </c>
      <c r="AI2737" s="30">
        <f t="shared" si="407"/>
        <v>16845</v>
      </c>
      <c r="AK2737" s="30">
        <f t="shared" si="408"/>
        <v>27.969513774937386</v>
      </c>
      <c r="AL2737" s="30">
        <f t="shared" si="409"/>
        <v>17.672670047211049</v>
      </c>
      <c r="AM2737" s="30">
        <f t="shared" si="410"/>
        <v>25</v>
      </c>
      <c r="AO2737" s="30">
        <f t="shared" si="411"/>
        <v>647718</v>
      </c>
      <c r="AP2737" s="30">
        <f t="shared" si="412"/>
        <v>22564</v>
      </c>
      <c r="AQ2737" s="30">
        <f t="shared" si="413"/>
        <v>10532</v>
      </c>
    </row>
    <row r="2738" spans="29:43" x14ac:dyDescent="0.15">
      <c r="AC2738" s="30">
        <v>50</v>
      </c>
      <c r="AD2738" s="30">
        <v>50</v>
      </c>
      <c r="AE2738" s="30">
        <v>4</v>
      </c>
      <c r="AF2738" s="30">
        <v>5</v>
      </c>
      <c r="AG2738" s="30">
        <f t="shared" si="405"/>
        <v>101190</v>
      </c>
      <c r="AH2738" s="30">
        <f t="shared" si="406"/>
        <v>33730</v>
      </c>
      <c r="AI2738" s="30">
        <f t="shared" si="407"/>
        <v>16865</v>
      </c>
      <c r="AK2738" s="30">
        <f t="shared" si="408"/>
        <v>27.921286317786016</v>
      </c>
      <c r="AL2738" s="30">
        <f t="shared" si="409"/>
        <v>17.755746622214424</v>
      </c>
      <c r="AM2738" s="30">
        <f t="shared" si="410"/>
        <v>25</v>
      </c>
      <c r="AO2738" s="30">
        <f t="shared" si="411"/>
        <v>647718</v>
      </c>
      <c r="AP2738" s="30">
        <f t="shared" si="412"/>
        <v>22564</v>
      </c>
      <c r="AQ2738" s="30">
        <f t="shared" si="413"/>
        <v>10532</v>
      </c>
    </row>
    <row r="2739" spans="29:43" x14ac:dyDescent="0.15">
      <c r="AC2739" s="30">
        <v>50</v>
      </c>
      <c r="AD2739" s="30">
        <v>50</v>
      </c>
      <c r="AE2739" s="30">
        <v>4</v>
      </c>
      <c r="AF2739" s="30">
        <v>6</v>
      </c>
      <c r="AG2739" s="30">
        <f t="shared" si="405"/>
        <v>101310</v>
      </c>
      <c r="AH2739" s="30">
        <f t="shared" si="406"/>
        <v>33770</v>
      </c>
      <c r="AI2739" s="30">
        <f t="shared" si="407"/>
        <v>16885</v>
      </c>
      <c r="AK2739" s="30">
        <f t="shared" si="408"/>
        <v>27.873224890265945</v>
      </c>
      <c r="AL2739" s="30">
        <f t="shared" si="409"/>
        <v>17.839408346539884</v>
      </c>
      <c r="AM2739" s="30">
        <f t="shared" si="410"/>
        <v>25</v>
      </c>
      <c r="AO2739" s="30">
        <f t="shared" si="411"/>
        <v>647718</v>
      </c>
      <c r="AP2739" s="30">
        <f t="shared" si="412"/>
        <v>22564</v>
      </c>
      <c r="AQ2739" s="30">
        <f t="shared" si="413"/>
        <v>10532</v>
      </c>
    </row>
    <row r="2740" spans="29:43" x14ac:dyDescent="0.15">
      <c r="AC2740" s="30">
        <v>50</v>
      </c>
      <c r="AD2740" s="30">
        <v>50</v>
      </c>
      <c r="AE2740" s="30">
        <v>4</v>
      </c>
      <c r="AF2740" s="30">
        <v>7</v>
      </c>
      <c r="AG2740" s="30">
        <f t="shared" si="405"/>
        <v>101430</v>
      </c>
      <c r="AH2740" s="30">
        <f t="shared" si="406"/>
        <v>33810</v>
      </c>
      <c r="AI2740" s="30">
        <f t="shared" si="407"/>
        <v>16905</v>
      </c>
      <c r="AK2740" s="30">
        <f t="shared" si="408"/>
        <v>27.825328636480798</v>
      </c>
      <c r="AL2740" s="30">
        <f t="shared" si="409"/>
        <v>17.923661424279906</v>
      </c>
      <c r="AM2740" s="30">
        <f t="shared" si="410"/>
        <v>25</v>
      </c>
      <c r="AO2740" s="30">
        <f t="shared" si="411"/>
        <v>647718</v>
      </c>
      <c r="AP2740" s="30">
        <f t="shared" si="412"/>
        <v>22564</v>
      </c>
      <c r="AQ2740" s="30">
        <f t="shared" si="413"/>
        <v>10532</v>
      </c>
    </row>
    <row r="2741" spans="29:43" x14ac:dyDescent="0.15">
      <c r="AC2741" s="30">
        <v>50</v>
      </c>
      <c r="AD2741" s="30">
        <v>50</v>
      </c>
      <c r="AE2741" s="30">
        <v>4</v>
      </c>
      <c r="AF2741" s="30">
        <v>8</v>
      </c>
      <c r="AG2741" s="30">
        <f t="shared" si="405"/>
        <v>101550</v>
      </c>
      <c r="AH2741" s="30">
        <f t="shared" si="406"/>
        <v>33850</v>
      </c>
      <c r="AI2741" s="30">
        <f t="shared" si="407"/>
        <v>16925</v>
      </c>
      <c r="AK2741" s="30">
        <f t="shared" si="408"/>
        <v>27.777596706407067</v>
      </c>
      <c r="AL2741" s="30">
        <f t="shared" si="409"/>
        <v>18.00851214754389</v>
      </c>
      <c r="AM2741" s="30">
        <f t="shared" si="410"/>
        <v>25</v>
      </c>
      <c r="AO2741" s="30">
        <f t="shared" si="411"/>
        <v>647718</v>
      </c>
      <c r="AP2741" s="30">
        <f t="shared" si="412"/>
        <v>22564</v>
      </c>
      <c r="AQ2741" s="30">
        <f t="shared" si="413"/>
        <v>10532</v>
      </c>
    </row>
    <row r="2742" spans="29:43" x14ac:dyDescent="0.15">
      <c r="AC2742" s="30">
        <v>50</v>
      </c>
      <c r="AD2742" s="30">
        <v>50</v>
      </c>
      <c r="AE2742" s="30">
        <v>4</v>
      </c>
      <c r="AF2742" s="30">
        <v>9</v>
      </c>
      <c r="AG2742" s="30">
        <f t="shared" si="405"/>
        <v>101670</v>
      </c>
      <c r="AH2742" s="30">
        <f t="shared" si="406"/>
        <v>33890</v>
      </c>
      <c r="AI2742" s="30">
        <f t="shared" si="407"/>
        <v>16945</v>
      </c>
      <c r="AK2742" s="30">
        <f t="shared" si="408"/>
        <v>27.730028255843823</v>
      </c>
      <c r="AL2742" s="30">
        <f t="shared" si="409"/>
        <v>18.093966898024558</v>
      </c>
      <c r="AM2742" s="30">
        <f t="shared" si="410"/>
        <v>25</v>
      </c>
      <c r="AO2742" s="30">
        <f t="shared" si="411"/>
        <v>647718</v>
      </c>
      <c r="AP2742" s="30">
        <f t="shared" si="412"/>
        <v>22564</v>
      </c>
      <c r="AQ2742" s="30">
        <f t="shared" si="413"/>
        <v>10532</v>
      </c>
    </row>
    <row r="2743" spans="29:43" x14ac:dyDescent="0.15">
      <c r="AC2743" s="30">
        <v>50</v>
      </c>
      <c r="AD2743" s="30">
        <v>50</v>
      </c>
      <c r="AE2743" s="30">
        <v>4</v>
      </c>
      <c r="AF2743" s="30">
        <v>10</v>
      </c>
      <c r="AG2743" s="30">
        <f t="shared" si="405"/>
        <v>101790</v>
      </c>
      <c r="AH2743" s="30">
        <f t="shared" si="406"/>
        <v>33930</v>
      </c>
      <c r="AI2743" s="30">
        <f t="shared" si="407"/>
        <v>16965</v>
      </c>
      <c r="AK2743" s="30">
        <f t="shared" si="408"/>
        <v>27.682622446362938</v>
      </c>
      <c r="AL2743" s="30">
        <f t="shared" si="409"/>
        <v>18.180032148597963</v>
      </c>
      <c r="AM2743" s="30">
        <f t="shared" si="410"/>
        <v>25</v>
      </c>
      <c r="AO2743" s="30">
        <f t="shared" si="411"/>
        <v>647718</v>
      </c>
      <c r="AP2743" s="30">
        <f t="shared" si="412"/>
        <v>22564</v>
      </c>
      <c r="AQ2743" s="30">
        <f t="shared" si="413"/>
        <v>10532</v>
      </c>
    </row>
    <row r="2744" spans="29:43" x14ac:dyDescent="0.15">
      <c r="AC2744" s="30">
        <v>50</v>
      </c>
      <c r="AD2744" s="30">
        <v>50</v>
      </c>
      <c r="AE2744" s="30">
        <v>5</v>
      </c>
      <c r="AF2744" s="30">
        <v>0</v>
      </c>
      <c r="AG2744" s="30">
        <f t="shared" si="405"/>
        <v>121470</v>
      </c>
      <c r="AH2744" s="30">
        <f t="shared" si="406"/>
        <v>40490</v>
      </c>
      <c r="AI2744" s="30">
        <f t="shared" si="407"/>
        <v>20245</v>
      </c>
      <c r="AK2744" s="30">
        <f t="shared" si="408"/>
        <v>21.620869216903664</v>
      </c>
      <c r="AL2744" s="30">
        <f t="shared" si="409"/>
        <v>52.380336351875812</v>
      </c>
      <c r="AM2744" s="30">
        <f t="shared" si="410"/>
        <v>25</v>
      </c>
      <c r="AO2744" s="30">
        <f t="shared" si="411"/>
        <v>647718</v>
      </c>
      <c r="AP2744" s="30">
        <f t="shared" si="412"/>
        <v>22564</v>
      </c>
      <c r="AQ2744" s="30">
        <f t="shared" si="413"/>
        <v>10532</v>
      </c>
    </row>
    <row r="2745" spans="29:43" x14ac:dyDescent="0.15">
      <c r="AC2745" s="30">
        <v>50</v>
      </c>
      <c r="AD2745" s="30">
        <v>50</v>
      </c>
      <c r="AE2745" s="30">
        <v>5</v>
      </c>
      <c r="AF2745" s="30">
        <v>1</v>
      </c>
      <c r="AG2745" s="30">
        <f t="shared" si="405"/>
        <v>121620</v>
      </c>
      <c r="AH2745" s="30">
        <f t="shared" si="406"/>
        <v>40540</v>
      </c>
      <c r="AI2745" s="30">
        <f t="shared" si="407"/>
        <v>20270</v>
      </c>
      <c r="AK2745" s="30">
        <f t="shared" si="408"/>
        <v>21.584844041588909</v>
      </c>
      <c r="AL2745" s="30">
        <f t="shared" si="409"/>
        <v>53.016564952048824</v>
      </c>
      <c r="AM2745" s="30">
        <f t="shared" si="410"/>
        <v>25</v>
      </c>
      <c r="AO2745" s="30">
        <f t="shared" si="411"/>
        <v>647718</v>
      </c>
      <c r="AP2745" s="30">
        <f t="shared" si="412"/>
        <v>22564</v>
      </c>
      <c r="AQ2745" s="30">
        <f t="shared" si="413"/>
        <v>10532</v>
      </c>
    </row>
    <row r="2746" spans="29:43" x14ac:dyDescent="0.15">
      <c r="AC2746" s="30">
        <v>50</v>
      </c>
      <c r="AD2746" s="30">
        <v>50</v>
      </c>
      <c r="AE2746" s="30">
        <v>5</v>
      </c>
      <c r="AF2746" s="30">
        <v>2</v>
      </c>
      <c r="AG2746" s="30">
        <f t="shared" si="405"/>
        <v>121770</v>
      </c>
      <c r="AH2746" s="30">
        <f t="shared" si="406"/>
        <v>40590</v>
      </c>
      <c r="AI2746" s="30">
        <f t="shared" si="407"/>
        <v>20295</v>
      </c>
      <c r="AK2746" s="30">
        <f t="shared" si="408"/>
        <v>21.548938718477611</v>
      </c>
      <c r="AL2746" s="30">
        <f t="shared" si="409"/>
        <v>53.666813574261788</v>
      </c>
      <c r="AM2746" s="30">
        <f t="shared" si="410"/>
        <v>25</v>
      </c>
      <c r="AO2746" s="30">
        <f t="shared" si="411"/>
        <v>647718</v>
      </c>
      <c r="AP2746" s="30">
        <f t="shared" si="412"/>
        <v>22564</v>
      </c>
      <c r="AQ2746" s="30">
        <f t="shared" si="413"/>
        <v>10532</v>
      </c>
    </row>
    <row r="2747" spans="29:43" x14ac:dyDescent="0.15">
      <c r="AC2747" s="30">
        <v>50</v>
      </c>
      <c r="AD2747" s="30">
        <v>50</v>
      </c>
      <c r="AE2747" s="30">
        <v>5</v>
      </c>
      <c r="AF2747" s="30">
        <v>3</v>
      </c>
      <c r="AG2747" s="30">
        <f t="shared" si="405"/>
        <v>121920</v>
      </c>
      <c r="AH2747" s="30">
        <f t="shared" si="406"/>
        <v>40640</v>
      </c>
      <c r="AI2747" s="30">
        <f t="shared" si="407"/>
        <v>20320</v>
      </c>
      <c r="AK2747" s="30">
        <f t="shared" si="408"/>
        <v>21.513152650458348</v>
      </c>
      <c r="AL2747" s="30">
        <f t="shared" si="409"/>
        <v>54.331550802139034</v>
      </c>
      <c r="AM2747" s="30">
        <f t="shared" si="410"/>
        <v>25</v>
      </c>
      <c r="AO2747" s="30">
        <f t="shared" si="411"/>
        <v>647718</v>
      </c>
      <c r="AP2747" s="30">
        <f t="shared" si="412"/>
        <v>22564</v>
      </c>
      <c r="AQ2747" s="30">
        <f t="shared" si="413"/>
        <v>10532</v>
      </c>
    </row>
    <row r="2748" spans="29:43" x14ac:dyDescent="0.15">
      <c r="AC2748" s="30">
        <v>50</v>
      </c>
      <c r="AD2748" s="30">
        <v>50</v>
      </c>
      <c r="AE2748" s="30">
        <v>5</v>
      </c>
      <c r="AF2748" s="30">
        <v>4</v>
      </c>
      <c r="AG2748" s="30">
        <f t="shared" si="405"/>
        <v>122070</v>
      </c>
      <c r="AH2748" s="30">
        <f t="shared" si="406"/>
        <v>40690</v>
      </c>
      <c r="AI2748" s="30">
        <f t="shared" si="407"/>
        <v>20345</v>
      </c>
      <c r="AK2748" s="30">
        <f t="shared" si="408"/>
        <v>21.477485244379601</v>
      </c>
      <c r="AL2748" s="30">
        <f t="shared" si="409"/>
        <v>55.011266336187475</v>
      </c>
      <c r="AM2748" s="30">
        <f t="shared" si="410"/>
        <v>25</v>
      </c>
      <c r="AO2748" s="30">
        <f t="shared" si="411"/>
        <v>647718</v>
      </c>
      <c r="AP2748" s="30">
        <f t="shared" si="412"/>
        <v>22564</v>
      </c>
      <c r="AQ2748" s="30">
        <f t="shared" si="413"/>
        <v>10532</v>
      </c>
    </row>
    <row r="2749" spans="29:43" x14ac:dyDescent="0.15">
      <c r="AC2749" s="30">
        <v>50</v>
      </c>
      <c r="AD2749" s="30">
        <v>50</v>
      </c>
      <c r="AE2749" s="30">
        <v>5</v>
      </c>
      <c r="AF2749" s="30">
        <v>5</v>
      </c>
      <c r="AG2749" s="30">
        <f t="shared" si="405"/>
        <v>122220</v>
      </c>
      <c r="AH2749" s="30">
        <f t="shared" si="406"/>
        <v>40740</v>
      </c>
      <c r="AI2749" s="30">
        <f t="shared" si="407"/>
        <v>20370</v>
      </c>
      <c r="AK2749" s="30">
        <f t="shared" si="408"/>
        <v>21.441935911016948</v>
      </c>
      <c r="AL2749" s="30">
        <f t="shared" si="409"/>
        <v>55.706472196900641</v>
      </c>
      <c r="AM2749" s="30">
        <f t="shared" si="410"/>
        <v>25</v>
      </c>
      <c r="AO2749" s="30">
        <f t="shared" si="411"/>
        <v>647718</v>
      </c>
      <c r="AP2749" s="30">
        <f t="shared" si="412"/>
        <v>22564</v>
      </c>
      <c r="AQ2749" s="30">
        <f t="shared" si="413"/>
        <v>10532</v>
      </c>
    </row>
    <row r="2750" spans="29:43" x14ac:dyDescent="0.15">
      <c r="AC2750" s="30">
        <v>50</v>
      </c>
      <c r="AD2750" s="30">
        <v>50</v>
      </c>
      <c r="AE2750" s="30">
        <v>5</v>
      </c>
      <c r="AF2750" s="30">
        <v>6</v>
      </c>
      <c r="AG2750" s="30">
        <f t="shared" si="405"/>
        <v>122370</v>
      </c>
      <c r="AH2750" s="30">
        <f t="shared" si="406"/>
        <v>40790</v>
      </c>
      <c r="AI2750" s="30">
        <f t="shared" si="407"/>
        <v>20395</v>
      </c>
      <c r="AK2750" s="30">
        <f t="shared" si="408"/>
        <v>21.40650406504065</v>
      </c>
      <c r="AL2750" s="30">
        <f t="shared" si="409"/>
        <v>56.417704011065005</v>
      </c>
      <c r="AM2750" s="30">
        <f t="shared" si="410"/>
        <v>25</v>
      </c>
      <c r="AO2750" s="30">
        <f t="shared" si="411"/>
        <v>647718</v>
      </c>
      <c r="AP2750" s="30">
        <f t="shared" si="412"/>
        <v>22564</v>
      </c>
      <c r="AQ2750" s="30">
        <f t="shared" si="413"/>
        <v>10532</v>
      </c>
    </row>
    <row r="2751" spans="29:43" x14ac:dyDescent="0.15">
      <c r="AC2751" s="30">
        <v>50</v>
      </c>
      <c r="AD2751" s="30">
        <v>50</v>
      </c>
      <c r="AE2751" s="30">
        <v>5</v>
      </c>
      <c r="AF2751" s="30">
        <v>7</v>
      </c>
      <c r="AG2751" s="30">
        <f t="shared" si="405"/>
        <v>122520</v>
      </c>
      <c r="AH2751" s="30">
        <f t="shared" si="406"/>
        <v>40840</v>
      </c>
      <c r="AI2751" s="30">
        <f t="shared" si="407"/>
        <v>20420</v>
      </c>
      <c r="AK2751" s="30">
        <f t="shared" si="408"/>
        <v>21.371189124983502</v>
      </c>
      <c r="AL2751" s="30">
        <f t="shared" si="409"/>
        <v>57.145522388059703</v>
      </c>
      <c r="AM2751" s="30">
        <f t="shared" si="410"/>
        <v>25</v>
      </c>
      <c r="AO2751" s="30">
        <f t="shared" si="411"/>
        <v>647718</v>
      </c>
      <c r="AP2751" s="30">
        <f t="shared" si="412"/>
        <v>22564</v>
      </c>
      <c r="AQ2751" s="30">
        <f t="shared" si="413"/>
        <v>10532</v>
      </c>
    </row>
    <row r="2752" spans="29:43" x14ac:dyDescent="0.15">
      <c r="AC2752" s="30">
        <v>50</v>
      </c>
      <c r="AD2752" s="30">
        <v>50</v>
      </c>
      <c r="AE2752" s="30">
        <v>5</v>
      </c>
      <c r="AF2752" s="30">
        <v>8</v>
      </c>
      <c r="AG2752" s="30">
        <f t="shared" si="405"/>
        <v>122670</v>
      </c>
      <c r="AH2752" s="30">
        <f t="shared" si="406"/>
        <v>40890</v>
      </c>
      <c r="AI2752" s="30">
        <f t="shared" si="407"/>
        <v>20445</v>
      </c>
      <c r="AK2752" s="30">
        <f t="shared" si="408"/>
        <v>21.33599051320904</v>
      </c>
      <c r="AL2752" s="30">
        <f t="shared" si="409"/>
        <v>57.890514393581881</v>
      </c>
      <c r="AM2752" s="30">
        <f t="shared" si="410"/>
        <v>25</v>
      </c>
      <c r="AO2752" s="30">
        <f t="shared" si="411"/>
        <v>647718</v>
      </c>
      <c r="AP2752" s="30">
        <f t="shared" si="412"/>
        <v>22564</v>
      </c>
      <c r="AQ2752" s="30">
        <f t="shared" si="413"/>
        <v>10532</v>
      </c>
    </row>
    <row r="2753" spans="29:43" x14ac:dyDescent="0.15">
      <c r="AC2753" s="30">
        <v>50</v>
      </c>
      <c r="AD2753" s="30">
        <v>50</v>
      </c>
      <c r="AE2753" s="30">
        <v>5</v>
      </c>
      <c r="AF2753" s="30">
        <v>9</v>
      </c>
      <c r="AG2753" s="30">
        <f t="shared" si="405"/>
        <v>122820</v>
      </c>
      <c r="AH2753" s="30">
        <f t="shared" si="406"/>
        <v>40940</v>
      </c>
      <c r="AI2753" s="30">
        <f t="shared" si="407"/>
        <v>20470</v>
      </c>
      <c r="AK2753" s="30">
        <f t="shared" si="408"/>
        <v>21.300907655880032</v>
      </c>
      <c r="AL2753" s="30">
        <f t="shared" si="409"/>
        <v>58.653295128939831</v>
      </c>
      <c r="AM2753" s="30">
        <f t="shared" si="410"/>
        <v>25</v>
      </c>
      <c r="AO2753" s="30">
        <f t="shared" si="411"/>
        <v>647718</v>
      </c>
      <c r="AP2753" s="30">
        <f t="shared" si="412"/>
        <v>22564</v>
      </c>
      <c r="AQ2753" s="30">
        <f t="shared" si="413"/>
        <v>10532</v>
      </c>
    </row>
    <row r="2754" spans="29:43" x14ac:dyDescent="0.15">
      <c r="AC2754" s="30">
        <v>50</v>
      </c>
      <c r="AD2754" s="30">
        <v>50</v>
      </c>
      <c r="AE2754" s="30">
        <v>5</v>
      </c>
      <c r="AF2754" s="30">
        <v>10</v>
      </c>
      <c r="AG2754" s="30">
        <f t="shared" si="405"/>
        <v>122970</v>
      </c>
      <c r="AH2754" s="30">
        <f t="shared" si="406"/>
        <v>40990</v>
      </c>
      <c r="AI2754" s="30">
        <f t="shared" si="407"/>
        <v>20495</v>
      </c>
      <c r="AK2754" s="30">
        <f t="shared" si="408"/>
        <v>21.265939982927311</v>
      </c>
      <c r="AL2754" s="30">
        <f t="shared" si="409"/>
        <v>59.434509424842922</v>
      </c>
      <c r="AM2754" s="30">
        <f t="shared" si="410"/>
        <v>25</v>
      </c>
      <c r="AO2754" s="30">
        <f t="shared" si="411"/>
        <v>647718</v>
      </c>
      <c r="AP2754" s="30">
        <f t="shared" si="412"/>
        <v>22564</v>
      </c>
      <c r="AQ2754" s="30">
        <f t="shared" si="413"/>
        <v>10532</v>
      </c>
    </row>
  </sheetData>
  <autoFilter ref="AC4:AI2754">
    <sortState ref="AC5:AJ2754">
      <sortCondition ref="AC4:AC2754"/>
    </sortState>
  </autoFilter>
  <phoneticPr fontId="1" type="noConversion"/>
  <conditionalFormatting sqref="AG3:AG1048576">
    <cfRule type="cellIs" dxfId="24" priority="31" operator="greaterThan">
      <formula>"&gt;0"</formula>
    </cfRule>
  </conditionalFormatting>
  <conditionalFormatting sqref="AH3:AH1048576">
    <cfRule type="cellIs" dxfId="23" priority="30" operator="greaterThan">
      <formula>"&gt;0"</formula>
    </cfRule>
  </conditionalFormatting>
  <conditionalFormatting sqref="AI4:AJ4 AK1:AL2 AI3:AL3 AN2755:AN1048576 AN1:AN4 AI5:AL1048576">
    <cfRule type="cellIs" dxfId="22" priority="29" operator="greaterThan">
      <formula>"&gt;0"</formula>
    </cfRule>
  </conditionalFormatting>
  <conditionalFormatting sqref="Y1:Y29">
    <cfRule type="cellIs" dxfId="21" priority="12" operator="greaterThan">
      <formula>"&gt;0"</formula>
    </cfRule>
  </conditionalFormatting>
  <conditionalFormatting sqref="Z1:Z29">
    <cfRule type="cellIs" dxfId="20" priority="11" operator="greaterThan">
      <formula>"&gt;0"</formula>
    </cfRule>
  </conditionalFormatting>
  <conditionalFormatting sqref="AA1:AB29">
    <cfRule type="cellIs" dxfId="19" priority="10" operator="greaterThan">
      <formula>"&gt;0"</formula>
    </cfRule>
  </conditionalFormatting>
  <conditionalFormatting sqref="AO4">
    <cfRule type="cellIs" dxfId="18" priority="9" operator="greaterThan">
      <formula>"&gt;0"</formula>
    </cfRule>
  </conditionalFormatting>
  <conditionalFormatting sqref="AP4">
    <cfRule type="cellIs" dxfId="17" priority="8" operator="greaterThan">
      <formula>"&gt;0"</formula>
    </cfRule>
  </conditionalFormatting>
  <conditionalFormatting sqref="AQ4">
    <cfRule type="cellIs" dxfId="16" priority="7" operator="greaterThan">
      <formula>"&gt;0"</formula>
    </cfRule>
  </conditionalFormatting>
  <conditionalFormatting sqref="AL1:AL1048576">
    <cfRule type="cellIs" dxfId="15" priority="6" operator="lessThan">
      <formula>0</formula>
    </cfRule>
  </conditionalFormatting>
  <conditionalFormatting sqref="AK1:AK1048576">
    <cfRule type="cellIs" dxfId="14" priority="5" operator="lessThan">
      <formula>0</formula>
    </cfRule>
  </conditionalFormatting>
  <conditionalFormatting sqref="AM2755:AM1048576 AM1:AM4">
    <cfRule type="cellIs" dxfId="13" priority="4" operator="greaterThan">
      <formula>"&gt;0"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addData">
          <controlPr defaultSize="0" autoLine="0" r:id="rId5">
            <anchor moveWithCells="1">
              <from>
                <xdr:col>28</xdr:col>
                <xdr:colOff>66675</xdr:colOff>
                <xdr:row>0</xdr:row>
                <xdr:rowOff>85725</xdr:rowOff>
              </from>
              <to>
                <xdr:col>29</xdr:col>
                <xdr:colOff>466725</xdr:colOff>
                <xdr:row>2</xdr:row>
                <xdr:rowOff>104775</xdr:rowOff>
              </to>
            </anchor>
          </controlPr>
        </control>
      </mc:Choice>
      <mc:Fallback>
        <control shapeId="14337" r:id="rId4" name="addDat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107"/>
  <sheetViews>
    <sheetView workbookViewId="0">
      <pane xSplit="5" ySplit="16" topLeftCell="AB17" activePane="bottomRight" state="frozen"/>
      <selection pane="topRight" activeCell="C1" sqref="C1"/>
      <selection pane="bottomLeft" activeCell="A11" sqref="A11"/>
      <selection pane="bottomRight" activeCell="I17" sqref="I17"/>
    </sheetView>
  </sheetViews>
  <sheetFormatPr defaultRowHeight="12" x14ac:dyDescent="0.15"/>
  <cols>
    <col min="1" max="16384" width="9" style="30"/>
  </cols>
  <sheetData>
    <row r="1" spans="1:49" x14ac:dyDescent="0.15">
      <c r="F1" s="31"/>
      <c r="G1" s="31" t="s">
        <v>100</v>
      </c>
      <c r="H1" s="31" t="s">
        <v>101</v>
      </c>
      <c r="I1" s="31" t="s">
        <v>102</v>
      </c>
      <c r="J1" s="31" t="s">
        <v>103</v>
      </c>
      <c r="L1" s="31"/>
      <c r="M1" s="31" t="s">
        <v>538</v>
      </c>
      <c r="N1" s="31" t="s">
        <v>537</v>
      </c>
      <c r="O1" s="31" t="s">
        <v>539</v>
      </c>
      <c r="Q1" s="102" t="s">
        <v>558</v>
      </c>
      <c r="R1" s="103">
        <v>3</v>
      </c>
    </row>
    <row r="2" spans="1:49" x14ac:dyDescent="0.15">
      <c r="F2" s="31" t="s">
        <v>99</v>
      </c>
      <c r="G2" s="18">
        <f>SUM(F17:F66)</f>
        <v>246772.966478241</v>
      </c>
      <c r="H2" s="18">
        <f>G2/60</f>
        <v>4112.8827746373499</v>
      </c>
      <c r="I2" s="18">
        <f>H2/60</f>
        <v>68.548046243955838</v>
      </c>
      <c r="J2" s="18">
        <f>I2/24</f>
        <v>2.8561685934981598</v>
      </c>
      <c r="L2" s="31" t="s">
        <v>105</v>
      </c>
      <c r="M2" s="18">
        <v>12</v>
      </c>
      <c r="N2" s="18">
        <v>1</v>
      </c>
      <c r="O2" s="18">
        <v>6</v>
      </c>
      <c r="P2" s="104"/>
      <c r="Q2" s="102" t="s">
        <v>559</v>
      </c>
      <c r="R2" s="103">
        <v>5</v>
      </c>
      <c r="S2" s="104"/>
    </row>
    <row r="16" spans="1:49" x14ac:dyDescent="0.15">
      <c r="A16" s="30" t="s">
        <v>720</v>
      </c>
      <c r="B16" s="30" t="s">
        <v>719</v>
      </c>
      <c r="C16" s="30" t="s">
        <v>718</v>
      </c>
      <c r="D16" s="30" t="s">
        <v>717</v>
      </c>
      <c r="E16" s="30" t="s">
        <v>104</v>
      </c>
      <c r="F16" s="30" t="s">
        <v>715</v>
      </c>
      <c r="G16" s="30" t="s">
        <v>716</v>
      </c>
      <c r="H16" s="28" t="s">
        <v>540</v>
      </c>
      <c r="I16" s="30" t="s">
        <v>541</v>
      </c>
      <c r="J16" s="30" t="s">
        <v>542</v>
      </c>
      <c r="K16" s="30" t="s">
        <v>543</v>
      </c>
      <c r="L16" s="28" t="s">
        <v>544</v>
      </c>
      <c r="M16" s="30" t="s">
        <v>541</v>
      </c>
      <c r="N16" s="30" t="s">
        <v>542</v>
      </c>
      <c r="O16" s="30" t="s">
        <v>543</v>
      </c>
      <c r="P16" s="28" t="s">
        <v>545</v>
      </c>
      <c r="Q16" s="30" t="s">
        <v>541</v>
      </c>
      <c r="R16" s="30" t="s">
        <v>542</v>
      </c>
      <c r="S16" s="30" t="s">
        <v>543</v>
      </c>
      <c r="T16" s="36" t="s">
        <v>546</v>
      </c>
      <c r="U16" s="36" t="s">
        <v>547</v>
      </c>
      <c r="V16" s="28" t="s">
        <v>548</v>
      </c>
      <c r="W16" s="30" t="s">
        <v>541</v>
      </c>
      <c r="X16" s="30" t="s">
        <v>542</v>
      </c>
      <c r="Y16" s="30" t="s">
        <v>543</v>
      </c>
      <c r="Z16" s="28" t="s">
        <v>549</v>
      </c>
      <c r="AA16" s="30" t="s">
        <v>541</v>
      </c>
      <c r="AB16" s="30" t="s">
        <v>542</v>
      </c>
      <c r="AC16" s="30" t="s">
        <v>543</v>
      </c>
      <c r="AD16" s="28" t="s">
        <v>550</v>
      </c>
      <c r="AE16" s="30" t="s">
        <v>541</v>
      </c>
      <c r="AF16" s="30" t="s">
        <v>542</v>
      </c>
      <c r="AG16" s="30" t="s">
        <v>543</v>
      </c>
      <c r="AH16" s="28" t="s">
        <v>551</v>
      </c>
      <c r="AI16" s="30" t="s">
        <v>541</v>
      </c>
      <c r="AJ16" s="30" t="s">
        <v>542</v>
      </c>
      <c r="AK16" s="30" t="s">
        <v>543</v>
      </c>
      <c r="AL16" s="28" t="s">
        <v>552</v>
      </c>
      <c r="AM16" s="30" t="s">
        <v>541</v>
      </c>
      <c r="AN16" s="30" t="s">
        <v>542</v>
      </c>
      <c r="AO16" s="30" t="s">
        <v>543</v>
      </c>
      <c r="AP16" s="28" t="s">
        <v>680</v>
      </c>
      <c r="AQ16" s="30" t="s">
        <v>541</v>
      </c>
      <c r="AR16" s="30" t="s">
        <v>542</v>
      </c>
      <c r="AS16" s="30" t="s">
        <v>543</v>
      </c>
      <c r="AT16" s="28" t="s">
        <v>681</v>
      </c>
      <c r="AU16" s="30" t="s">
        <v>541</v>
      </c>
      <c r="AV16" s="30" t="s">
        <v>542</v>
      </c>
      <c r="AW16" s="30" t="s">
        <v>543</v>
      </c>
    </row>
    <row r="17" spans="1:49" x14ac:dyDescent="0.15">
      <c r="A17" s="30">
        <f ca="1">B17/24</f>
        <v>7.0601851851851847E-4</v>
      </c>
      <c r="B17" s="30">
        <f ca="1">C17/60</f>
        <v>1.6944444444444443E-2</v>
      </c>
      <c r="C17" s="30">
        <f ca="1">D17/60</f>
        <v>1.0166666666666666</v>
      </c>
      <c r="D17" s="30">
        <f ca="1">SUM($F$17:INDIRECT("E"&amp;16+E17))</f>
        <v>61</v>
      </c>
      <c r="E17" s="30">
        <v>1</v>
      </c>
      <c r="F17" s="30">
        <f t="shared" ref="F17:F48" si="0">(E17-1)^2.5+60</f>
        <v>60</v>
      </c>
      <c r="G17" s="30">
        <f>INT(F17*VLOOKUP(IF(MOD(E17,2)=0,E17/2,(E17+1)/2),怪物属性!$B$5:$C$54,2,FALSE)/$M$2)</f>
        <v>280</v>
      </c>
      <c r="H17" s="28">
        <f>SUM(I17:K17)</f>
        <v>12000</v>
      </c>
      <c r="I17" s="30">
        <f t="shared" ref="I17:I48" si="1">1020+180*E17</f>
        <v>1200</v>
      </c>
      <c r="J17" s="30">
        <f t="shared" ref="J17:J48" si="2">7050+3*(E17*420-120)+450</f>
        <v>8400</v>
      </c>
      <c r="K17" s="30">
        <f t="shared" ref="K17:K48" si="3">2040+360*E17</f>
        <v>2400</v>
      </c>
      <c r="L17" s="28">
        <f>SUM(M17:O17)</f>
        <v>4000</v>
      </c>
      <c r="M17" s="30">
        <f t="shared" ref="M17:M48" si="4">340+60*E17</f>
        <v>400</v>
      </c>
      <c r="N17" s="30">
        <f t="shared" ref="N17:N48" si="5">2350+3*(E17*140-40)+150</f>
        <v>2800</v>
      </c>
      <c r="O17" s="30">
        <f t="shared" ref="O17:O48" si="6">680+120*E17</f>
        <v>800</v>
      </c>
      <c r="P17" s="28">
        <f>SUM(Q17:S17)</f>
        <v>2000</v>
      </c>
      <c r="Q17" s="30">
        <f t="shared" ref="Q17:Q48" si="7">170+30*E17</f>
        <v>200</v>
      </c>
      <c r="R17" s="30">
        <f t="shared" ref="R17:R48" si="8">1175+3*(E17*70-20)+75</f>
        <v>1400</v>
      </c>
      <c r="S17" s="30">
        <f t="shared" ref="S17:S48" si="9">340+60*E17</f>
        <v>400</v>
      </c>
      <c r="T17" s="36">
        <f t="shared" ref="T17:T48" si="10">L17-P17</f>
        <v>2000</v>
      </c>
      <c r="U17" s="36">
        <f t="shared" ref="U17:U48" si="11">H17/T17</f>
        <v>6</v>
      </c>
      <c r="V17" s="28">
        <f>SUM(W17:Y17)</f>
        <v>500</v>
      </c>
      <c r="W17" s="30">
        <f t="shared" ref="W17:W48" si="12">47+3*E17</f>
        <v>50</v>
      </c>
      <c r="X17" s="30">
        <f t="shared" ref="X17:X48" si="13">269+3*(E17*7-5)+75</f>
        <v>350</v>
      </c>
      <c r="Y17" s="30">
        <f t="shared" ref="Y17:Y48" si="14">94+6*E17</f>
        <v>100</v>
      </c>
      <c r="Z17" s="28">
        <f>SUM(AA17:AC17)</f>
        <v>2080</v>
      </c>
      <c r="AA17" s="30">
        <f t="shared" ref="AA17:AA48" si="15">500+20*E17</f>
        <v>520</v>
      </c>
      <c r="AB17" s="30">
        <v>0</v>
      </c>
      <c r="AC17" s="30">
        <f t="shared" ref="AC17:AC48" si="16">1500+60*E17</f>
        <v>1560</v>
      </c>
      <c r="AD17" s="28">
        <f>SUM(AE17:AG17)</f>
        <v>2080</v>
      </c>
      <c r="AE17" s="30">
        <f t="shared" ref="AE17:AE48" si="17">500+60*E17</f>
        <v>560</v>
      </c>
      <c r="AF17" s="30">
        <v>0</v>
      </c>
      <c r="AG17" s="30">
        <f t="shared" ref="AG17:AG48" si="18">1500+20*E17</f>
        <v>1520</v>
      </c>
      <c r="AH17" s="28">
        <f>SUM(AI17:AK17)</f>
        <v>10040</v>
      </c>
      <c r="AI17" s="30">
        <f t="shared" ref="AI17:AI48" si="19">8000+40*E17</f>
        <v>8040</v>
      </c>
      <c r="AJ17" s="30">
        <v>0</v>
      </c>
      <c r="AK17" s="30">
        <f t="shared" ref="AK17:AK48" si="20">1920+80*E17</f>
        <v>2000</v>
      </c>
      <c r="AL17" s="28">
        <f>SUM(AM17:AO17)</f>
        <v>1100</v>
      </c>
      <c r="AM17" s="30">
        <f t="shared" ref="AM17:AM48" si="21">500+40*E17</f>
        <v>540</v>
      </c>
      <c r="AN17" s="30">
        <v>0</v>
      </c>
      <c r="AO17" s="30">
        <f t="shared" ref="AO17:AO48" si="22">500+60*E17</f>
        <v>560</v>
      </c>
      <c r="AP17" s="28">
        <f>SUM(AQ17:AS17)</f>
        <v>5120</v>
      </c>
      <c r="AQ17" s="30">
        <f t="shared" ref="AQ17:AQ48" si="23">1000+20*E17</f>
        <v>1020</v>
      </c>
      <c r="AR17" s="30">
        <v>0</v>
      </c>
      <c r="AS17" s="30">
        <f t="shared" ref="AS17:AS48" si="24">4000+100*E17</f>
        <v>4100</v>
      </c>
      <c r="AT17" s="28">
        <f>SUM(AU17:AW17)</f>
        <v>2060</v>
      </c>
      <c r="AU17" s="30">
        <f t="shared" ref="AU17:AU48" si="25">1000+40*E17</f>
        <v>1040</v>
      </c>
      <c r="AV17" s="30">
        <v>0</v>
      </c>
      <c r="AW17" s="30">
        <f t="shared" ref="AW17:AW48" si="26">1000+20*E17</f>
        <v>1020</v>
      </c>
    </row>
    <row r="18" spans="1:49" x14ac:dyDescent="0.15">
      <c r="A18" s="30">
        <f t="shared" ref="A18:A66" ca="1" si="27">B18/24</f>
        <v>1.4351851851851854E-3</v>
      </c>
      <c r="B18" s="30">
        <f t="shared" ref="B18:B66" ca="1" si="28">C18/60</f>
        <v>3.4444444444444451E-2</v>
      </c>
      <c r="C18" s="30">
        <f t="shared" ref="C18:C66" ca="1" si="29">D18/60</f>
        <v>2.0666666666666669</v>
      </c>
      <c r="D18" s="30">
        <f ca="1">SUM($F$17:INDIRECT("E"&amp;16+E18))</f>
        <v>124</v>
      </c>
      <c r="E18" s="30">
        <v>2</v>
      </c>
      <c r="F18" s="30">
        <f t="shared" si="0"/>
        <v>61</v>
      </c>
      <c r="G18" s="30">
        <f>INT(F18*VLOOKUP(IF(MOD(E18,2)=0,E18/2,(E18+1)/2),怪物属性!$B$5:$C$54,2,FALSE)/$M$2)</f>
        <v>284</v>
      </c>
      <c r="H18" s="28">
        <f t="shared" ref="H18:H66" si="30">SUM(I18:K18)</f>
        <v>13800</v>
      </c>
      <c r="I18" s="30">
        <f t="shared" si="1"/>
        <v>1380</v>
      </c>
      <c r="J18" s="30">
        <f t="shared" si="2"/>
        <v>9660</v>
      </c>
      <c r="K18" s="30">
        <f t="shared" si="3"/>
        <v>2760</v>
      </c>
      <c r="L18" s="28">
        <f t="shared" ref="L18:L66" si="31">SUM(M18:O18)</f>
        <v>4600</v>
      </c>
      <c r="M18" s="30">
        <f t="shared" si="4"/>
        <v>460</v>
      </c>
      <c r="N18" s="30">
        <f t="shared" si="5"/>
        <v>3220</v>
      </c>
      <c r="O18" s="30">
        <f t="shared" si="6"/>
        <v>920</v>
      </c>
      <c r="P18" s="28">
        <f t="shared" ref="P18:P66" si="32">SUM(Q18:S18)</f>
        <v>2300</v>
      </c>
      <c r="Q18" s="30">
        <f t="shared" si="7"/>
        <v>230</v>
      </c>
      <c r="R18" s="30">
        <f t="shared" si="8"/>
        <v>1610</v>
      </c>
      <c r="S18" s="30">
        <f t="shared" si="9"/>
        <v>460</v>
      </c>
      <c r="T18" s="36">
        <f t="shared" si="10"/>
        <v>2300</v>
      </c>
      <c r="U18" s="36">
        <f t="shared" si="11"/>
        <v>6</v>
      </c>
      <c r="V18" s="28">
        <f t="shared" ref="V18:V66" si="33">SUM(W18:Y18)</f>
        <v>530</v>
      </c>
      <c r="W18" s="30">
        <f t="shared" si="12"/>
        <v>53</v>
      </c>
      <c r="X18" s="30">
        <f t="shared" si="13"/>
        <v>371</v>
      </c>
      <c r="Y18" s="30">
        <f t="shared" si="14"/>
        <v>106</v>
      </c>
      <c r="Z18" s="28">
        <f t="shared" ref="Z18:Z66" si="34">SUM(AA18:AC18)</f>
        <v>2160</v>
      </c>
      <c r="AA18" s="30">
        <f t="shared" si="15"/>
        <v>540</v>
      </c>
      <c r="AB18" s="30">
        <v>0</v>
      </c>
      <c r="AC18" s="30">
        <f t="shared" si="16"/>
        <v>1620</v>
      </c>
      <c r="AD18" s="28">
        <f t="shared" ref="AD18:AD66" si="35">SUM(AE18:AG18)</f>
        <v>2160</v>
      </c>
      <c r="AE18" s="30">
        <f t="shared" si="17"/>
        <v>620</v>
      </c>
      <c r="AF18" s="30">
        <v>0</v>
      </c>
      <c r="AG18" s="30">
        <f t="shared" si="18"/>
        <v>1540</v>
      </c>
      <c r="AH18" s="28">
        <f t="shared" ref="AH18:AH66" si="36">SUM(AI18:AK18)</f>
        <v>10160</v>
      </c>
      <c r="AI18" s="30">
        <f t="shared" si="19"/>
        <v>8080</v>
      </c>
      <c r="AJ18" s="30">
        <v>0</v>
      </c>
      <c r="AK18" s="30">
        <f t="shared" si="20"/>
        <v>2080</v>
      </c>
      <c r="AL18" s="28">
        <f t="shared" ref="AL18:AL66" si="37">SUM(AM18:AO18)</f>
        <v>1200</v>
      </c>
      <c r="AM18" s="30">
        <f t="shared" si="21"/>
        <v>580</v>
      </c>
      <c r="AN18" s="30">
        <v>0</v>
      </c>
      <c r="AO18" s="30">
        <f t="shared" si="22"/>
        <v>620</v>
      </c>
      <c r="AP18" s="28">
        <f t="shared" ref="AP18:AP66" si="38">SUM(AQ18:AS18)</f>
        <v>5240</v>
      </c>
      <c r="AQ18" s="30">
        <f t="shared" si="23"/>
        <v>1040</v>
      </c>
      <c r="AR18" s="30">
        <v>0</v>
      </c>
      <c r="AS18" s="30">
        <f t="shared" si="24"/>
        <v>4200</v>
      </c>
      <c r="AT18" s="28">
        <f t="shared" ref="AT18:AT66" si="39">SUM(AU18:AW18)</f>
        <v>2120</v>
      </c>
      <c r="AU18" s="30">
        <f t="shared" si="25"/>
        <v>1080</v>
      </c>
      <c r="AV18" s="30">
        <v>0</v>
      </c>
      <c r="AW18" s="30">
        <f t="shared" si="26"/>
        <v>1040</v>
      </c>
    </row>
    <row r="19" spans="1:49" x14ac:dyDescent="0.15">
      <c r="A19" s="30">
        <f t="shared" ca="1" si="27"/>
        <v>2.2298247019617171E-3</v>
      </c>
      <c r="B19" s="30">
        <f t="shared" ca="1" si="28"/>
        <v>5.351579284708121E-2</v>
      </c>
      <c r="C19" s="30">
        <f t="shared" ca="1" si="29"/>
        <v>3.2109475708248727</v>
      </c>
      <c r="D19" s="30">
        <f ca="1">SUM($F$17:INDIRECT("E"&amp;16+E19))</f>
        <v>192.65685424949237</v>
      </c>
      <c r="E19" s="30">
        <v>3</v>
      </c>
      <c r="F19" s="30">
        <f t="shared" si="0"/>
        <v>65.656854249492383</v>
      </c>
      <c r="G19" s="30">
        <f>INT(F19*VLOOKUP(IF(MOD(E19,2)=0,E19/2,(E19+1)/2),怪物属性!$B$5:$C$54,2,FALSE)/$M$2)</f>
        <v>311</v>
      </c>
      <c r="H19" s="28">
        <f t="shared" si="30"/>
        <v>15600</v>
      </c>
      <c r="I19" s="30">
        <f t="shared" si="1"/>
        <v>1560</v>
      </c>
      <c r="J19" s="30">
        <f t="shared" si="2"/>
        <v>10920</v>
      </c>
      <c r="K19" s="30">
        <f t="shared" si="3"/>
        <v>3120</v>
      </c>
      <c r="L19" s="28">
        <f t="shared" si="31"/>
        <v>5200</v>
      </c>
      <c r="M19" s="30">
        <f t="shared" si="4"/>
        <v>520</v>
      </c>
      <c r="N19" s="30">
        <f t="shared" si="5"/>
        <v>3640</v>
      </c>
      <c r="O19" s="30">
        <f t="shared" si="6"/>
        <v>1040</v>
      </c>
      <c r="P19" s="28">
        <f t="shared" si="32"/>
        <v>2600</v>
      </c>
      <c r="Q19" s="30">
        <f t="shared" si="7"/>
        <v>260</v>
      </c>
      <c r="R19" s="30">
        <f t="shared" si="8"/>
        <v>1820</v>
      </c>
      <c r="S19" s="30">
        <f t="shared" si="9"/>
        <v>520</v>
      </c>
      <c r="T19" s="36">
        <f t="shared" si="10"/>
        <v>2600</v>
      </c>
      <c r="U19" s="36">
        <f t="shared" si="11"/>
        <v>6</v>
      </c>
      <c r="V19" s="28">
        <f t="shared" si="33"/>
        <v>560</v>
      </c>
      <c r="W19" s="30">
        <f t="shared" si="12"/>
        <v>56</v>
      </c>
      <c r="X19" s="30">
        <f t="shared" si="13"/>
        <v>392</v>
      </c>
      <c r="Y19" s="30">
        <f t="shared" si="14"/>
        <v>112</v>
      </c>
      <c r="Z19" s="28">
        <f t="shared" si="34"/>
        <v>2240</v>
      </c>
      <c r="AA19" s="30">
        <f t="shared" si="15"/>
        <v>560</v>
      </c>
      <c r="AB19" s="30">
        <v>0</v>
      </c>
      <c r="AC19" s="30">
        <f t="shared" si="16"/>
        <v>1680</v>
      </c>
      <c r="AD19" s="28">
        <f t="shared" si="35"/>
        <v>2240</v>
      </c>
      <c r="AE19" s="30">
        <f t="shared" si="17"/>
        <v>680</v>
      </c>
      <c r="AF19" s="30">
        <v>0</v>
      </c>
      <c r="AG19" s="30">
        <f t="shared" si="18"/>
        <v>1560</v>
      </c>
      <c r="AH19" s="28">
        <f t="shared" si="36"/>
        <v>10280</v>
      </c>
      <c r="AI19" s="30">
        <f t="shared" si="19"/>
        <v>8120</v>
      </c>
      <c r="AJ19" s="30">
        <v>0</v>
      </c>
      <c r="AK19" s="30">
        <f t="shared" si="20"/>
        <v>2160</v>
      </c>
      <c r="AL19" s="28">
        <f t="shared" si="37"/>
        <v>1300</v>
      </c>
      <c r="AM19" s="30">
        <f t="shared" si="21"/>
        <v>620</v>
      </c>
      <c r="AN19" s="30">
        <v>0</v>
      </c>
      <c r="AO19" s="30">
        <f t="shared" si="22"/>
        <v>680</v>
      </c>
      <c r="AP19" s="28">
        <f t="shared" si="38"/>
        <v>5360</v>
      </c>
      <c r="AQ19" s="30">
        <f t="shared" si="23"/>
        <v>1060</v>
      </c>
      <c r="AR19" s="30">
        <v>0</v>
      </c>
      <c r="AS19" s="30">
        <f t="shared" si="24"/>
        <v>4300</v>
      </c>
      <c r="AT19" s="28">
        <f t="shared" si="39"/>
        <v>2180</v>
      </c>
      <c r="AU19" s="30">
        <f t="shared" si="25"/>
        <v>1120</v>
      </c>
      <c r="AV19" s="30">
        <v>0</v>
      </c>
      <c r="AW19" s="30">
        <f t="shared" si="26"/>
        <v>1060</v>
      </c>
    </row>
    <row r="20" spans="1:49" x14ac:dyDescent="0.15">
      <c r="A20" s="30">
        <f t="shared" ca="1" si="27"/>
        <v>3.1509874018242159E-3</v>
      </c>
      <c r="B20" s="30">
        <f t="shared" ca="1" si="28"/>
        <v>7.5623697643781185E-2</v>
      </c>
      <c r="C20" s="30">
        <f t="shared" ca="1" si="29"/>
        <v>4.5374218586268711</v>
      </c>
      <c r="D20" s="30">
        <f ca="1">SUM($F$17:INDIRECT("E"&amp;16+E20))</f>
        <v>272.24531151761227</v>
      </c>
      <c r="E20" s="30">
        <v>4</v>
      </c>
      <c r="F20" s="30">
        <f t="shared" si="0"/>
        <v>75.588457268119896</v>
      </c>
      <c r="G20" s="30">
        <f>INT(F20*VLOOKUP(IF(MOD(E20,2)=0,E20/2,(E20+1)/2),怪物属性!$B$5:$C$54,2,FALSE)/$M$2)</f>
        <v>359</v>
      </c>
      <c r="H20" s="28">
        <f t="shared" si="30"/>
        <v>17400</v>
      </c>
      <c r="I20" s="30">
        <f t="shared" si="1"/>
        <v>1740</v>
      </c>
      <c r="J20" s="30">
        <f t="shared" si="2"/>
        <v>12180</v>
      </c>
      <c r="K20" s="30">
        <f t="shared" si="3"/>
        <v>3480</v>
      </c>
      <c r="L20" s="28">
        <f t="shared" si="31"/>
        <v>5800</v>
      </c>
      <c r="M20" s="30">
        <f t="shared" si="4"/>
        <v>580</v>
      </c>
      <c r="N20" s="30">
        <f t="shared" si="5"/>
        <v>4060</v>
      </c>
      <c r="O20" s="30">
        <f t="shared" si="6"/>
        <v>1160</v>
      </c>
      <c r="P20" s="28">
        <f t="shared" si="32"/>
        <v>2900</v>
      </c>
      <c r="Q20" s="30">
        <f t="shared" si="7"/>
        <v>290</v>
      </c>
      <c r="R20" s="30">
        <f t="shared" si="8"/>
        <v>2030</v>
      </c>
      <c r="S20" s="30">
        <f t="shared" si="9"/>
        <v>580</v>
      </c>
      <c r="T20" s="36">
        <f t="shared" si="10"/>
        <v>2900</v>
      </c>
      <c r="U20" s="36">
        <f t="shared" si="11"/>
        <v>6</v>
      </c>
      <c r="V20" s="28">
        <f t="shared" si="33"/>
        <v>590</v>
      </c>
      <c r="W20" s="30">
        <f t="shared" si="12"/>
        <v>59</v>
      </c>
      <c r="X20" s="30">
        <f t="shared" si="13"/>
        <v>413</v>
      </c>
      <c r="Y20" s="30">
        <f t="shared" si="14"/>
        <v>118</v>
      </c>
      <c r="Z20" s="28">
        <f t="shared" si="34"/>
        <v>2320</v>
      </c>
      <c r="AA20" s="30">
        <f t="shared" si="15"/>
        <v>580</v>
      </c>
      <c r="AB20" s="30">
        <v>0</v>
      </c>
      <c r="AC20" s="30">
        <f t="shared" si="16"/>
        <v>1740</v>
      </c>
      <c r="AD20" s="28">
        <f t="shared" si="35"/>
        <v>2320</v>
      </c>
      <c r="AE20" s="30">
        <f t="shared" si="17"/>
        <v>740</v>
      </c>
      <c r="AF20" s="30">
        <v>0</v>
      </c>
      <c r="AG20" s="30">
        <f t="shared" si="18"/>
        <v>1580</v>
      </c>
      <c r="AH20" s="28">
        <f t="shared" si="36"/>
        <v>10400</v>
      </c>
      <c r="AI20" s="30">
        <f t="shared" si="19"/>
        <v>8160</v>
      </c>
      <c r="AJ20" s="30">
        <v>0</v>
      </c>
      <c r="AK20" s="30">
        <f t="shared" si="20"/>
        <v>2240</v>
      </c>
      <c r="AL20" s="28">
        <f t="shared" si="37"/>
        <v>1400</v>
      </c>
      <c r="AM20" s="30">
        <f t="shared" si="21"/>
        <v>660</v>
      </c>
      <c r="AN20" s="30">
        <v>0</v>
      </c>
      <c r="AO20" s="30">
        <f t="shared" si="22"/>
        <v>740</v>
      </c>
      <c r="AP20" s="28">
        <f t="shared" si="38"/>
        <v>5480</v>
      </c>
      <c r="AQ20" s="30">
        <f t="shared" si="23"/>
        <v>1080</v>
      </c>
      <c r="AR20" s="30">
        <v>0</v>
      </c>
      <c r="AS20" s="30">
        <f t="shared" si="24"/>
        <v>4400</v>
      </c>
      <c r="AT20" s="28">
        <f t="shared" si="39"/>
        <v>2240</v>
      </c>
      <c r="AU20" s="30">
        <f t="shared" si="25"/>
        <v>1160</v>
      </c>
      <c r="AV20" s="30">
        <v>0</v>
      </c>
      <c r="AW20" s="30">
        <f t="shared" si="26"/>
        <v>1080</v>
      </c>
    </row>
    <row r="21" spans="1:49" x14ac:dyDescent="0.15">
      <c r="A21" s="30">
        <f t="shared" ca="1" si="27"/>
        <v>4.2736725870094012E-3</v>
      </c>
      <c r="B21" s="30">
        <f t="shared" ca="1" si="28"/>
        <v>0.10256814208822562</v>
      </c>
      <c r="C21" s="30">
        <f t="shared" ca="1" si="29"/>
        <v>6.1540885252935373</v>
      </c>
      <c r="D21" s="30">
        <f ca="1">SUM($F$17:INDIRECT("E"&amp;16+E21))</f>
        <v>369.24531151761227</v>
      </c>
      <c r="E21" s="30">
        <v>5</v>
      </c>
      <c r="F21" s="30">
        <f t="shared" si="0"/>
        <v>92</v>
      </c>
      <c r="G21" s="30">
        <f>INT(F21*VLOOKUP(IF(MOD(E21,2)=0,E21/2,(E21+1)/2),怪物属性!$B$5:$C$54,2,FALSE)/$M$2)</f>
        <v>452</v>
      </c>
      <c r="H21" s="28">
        <f t="shared" si="30"/>
        <v>19200</v>
      </c>
      <c r="I21" s="30">
        <f t="shared" si="1"/>
        <v>1920</v>
      </c>
      <c r="J21" s="30">
        <f t="shared" si="2"/>
        <v>13440</v>
      </c>
      <c r="K21" s="30">
        <f t="shared" si="3"/>
        <v>3840</v>
      </c>
      <c r="L21" s="28">
        <f t="shared" si="31"/>
        <v>6400</v>
      </c>
      <c r="M21" s="30">
        <f t="shared" si="4"/>
        <v>640</v>
      </c>
      <c r="N21" s="30">
        <f t="shared" si="5"/>
        <v>4480</v>
      </c>
      <c r="O21" s="30">
        <f t="shared" si="6"/>
        <v>1280</v>
      </c>
      <c r="P21" s="28">
        <f t="shared" si="32"/>
        <v>3200</v>
      </c>
      <c r="Q21" s="30">
        <f t="shared" si="7"/>
        <v>320</v>
      </c>
      <c r="R21" s="30">
        <f t="shared" si="8"/>
        <v>2240</v>
      </c>
      <c r="S21" s="30">
        <f t="shared" si="9"/>
        <v>640</v>
      </c>
      <c r="T21" s="36">
        <f t="shared" si="10"/>
        <v>3200</v>
      </c>
      <c r="U21" s="36">
        <f t="shared" si="11"/>
        <v>6</v>
      </c>
      <c r="V21" s="28">
        <f t="shared" si="33"/>
        <v>620</v>
      </c>
      <c r="W21" s="30">
        <f t="shared" si="12"/>
        <v>62</v>
      </c>
      <c r="X21" s="30">
        <f t="shared" si="13"/>
        <v>434</v>
      </c>
      <c r="Y21" s="30">
        <f t="shared" si="14"/>
        <v>124</v>
      </c>
      <c r="Z21" s="28">
        <f t="shared" si="34"/>
        <v>2400</v>
      </c>
      <c r="AA21" s="30">
        <f t="shared" si="15"/>
        <v>600</v>
      </c>
      <c r="AB21" s="30">
        <v>0</v>
      </c>
      <c r="AC21" s="30">
        <f t="shared" si="16"/>
        <v>1800</v>
      </c>
      <c r="AD21" s="28">
        <f t="shared" si="35"/>
        <v>2400</v>
      </c>
      <c r="AE21" s="30">
        <f t="shared" si="17"/>
        <v>800</v>
      </c>
      <c r="AF21" s="30">
        <v>0</v>
      </c>
      <c r="AG21" s="30">
        <f t="shared" si="18"/>
        <v>1600</v>
      </c>
      <c r="AH21" s="28">
        <f t="shared" si="36"/>
        <v>10520</v>
      </c>
      <c r="AI21" s="30">
        <f t="shared" si="19"/>
        <v>8200</v>
      </c>
      <c r="AJ21" s="30">
        <v>0</v>
      </c>
      <c r="AK21" s="30">
        <f t="shared" si="20"/>
        <v>2320</v>
      </c>
      <c r="AL21" s="28">
        <f t="shared" si="37"/>
        <v>1500</v>
      </c>
      <c r="AM21" s="30">
        <f t="shared" si="21"/>
        <v>700</v>
      </c>
      <c r="AN21" s="30">
        <v>0</v>
      </c>
      <c r="AO21" s="30">
        <f t="shared" si="22"/>
        <v>800</v>
      </c>
      <c r="AP21" s="28">
        <f t="shared" si="38"/>
        <v>5600</v>
      </c>
      <c r="AQ21" s="30">
        <f t="shared" si="23"/>
        <v>1100</v>
      </c>
      <c r="AR21" s="30">
        <v>0</v>
      </c>
      <c r="AS21" s="30">
        <f t="shared" si="24"/>
        <v>4500</v>
      </c>
      <c r="AT21" s="28">
        <f t="shared" si="39"/>
        <v>2300</v>
      </c>
      <c r="AU21" s="30">
        <f t="shared" si="25"/>
        <v>1200</v>
      </c>
      <c r="AV21" s="30">
        <v>0</v>
      </c>
      <c r="AW21" s="30">
        <f t="shared" si="26"/>
        <v>1100</v>
      </c>
    </row>
    <row r="22" spans="1:49" x14ac:dyDescent="0.15">
      <c r="A22" s="30">
        <f t="shared" ca="1" si="27"/>
        <v>5.6845718860544792E-3</v>
      </c>
      <c r="B22" s="30">
        <f t="shared" ca="1" si="28"/>
        <v>0.1364297252653075</v>
      </c>
      <c r="C22" s="30">
        <f t="shared" ca="1" si="29"/>
        <v>8.18578351591845</v>
      </c>
      <c r="D22" s="30">
        <f ca="1">SUM($F$17:INDIRECT("E"&amp;16+E22))</f>
        <v>491.14701095510702</v>
      </c>
      <c r="E22" s="30">
        <v>6</v>
      </c>
      <c r="F22" s="30">
        <f t="shared" si="0"/>
        <v>115.90169943749473</v>
      </c>
      <c r="G22" s="30">
        <f>INT(F22*VLOOKUP(IF(MOD(E22,2)=0,E22/2,(E22+1)/2),怪物属性!$B$5:$C$54,2,FALSE)/$M$2)</f>
        <v>569</v>
      </c>
      <c r="H22" s="28">
        <f t="shared" si="30"/>
        <v>21000</v>
      </c>
      <c r="I22" s="30">
        <f t="shared" si="1"/>
        <v>2100</v>
      </c>
      <c r="J22" s="30">
        <f t="shared" si="2"/>
        <v>14700</v>
      </c>
      <c r="K22" s="30">
        <f t="shared" si="3"/>
        <v>4200</v>
      </c>
      <c r="L22" s="28">
        <f t="shared" si="31"/>
        <v>7000</v>
      </c>
      <c r="M22" s="30">
        <f t="shared" si="4"/>
        <v>700</v>
      </c>
      <c r="N22" s="30">
        <f t="shared" si="5"/>
        <v>4900</v>
      </c>
      <c r="O22" s="30">
        <f t="shared" si="6"/>
        <v>1400</v>
      </c>
      <c r="P22" s="28">
        <f t="shared" si="32"/>
        <v>3500</v>
      </c>
      <c r="Q22" s="30">
        <f t="shared" si="7"/>
        <v>350</v>
      </c>
      <c r="R22" s="30">
        <f t="shared" si="8"/>
        <v>2450</v>
      </c>
      <c r="S22" s="30">
        <f t="shared" si="9"/>
        <v>700</v>
      </c>
      <c r="T22" s="36">
        <f t="shared" si="10"/>
        <v>3500</v>
      </c>
      <c r="U22" s="36">
        <f t="shared" si="11"/>
        <v>6</v>
      </c>
      <c r="V22" s="28">
        <f t="shared" si="33"/>
        <v>650</v>
      </c>
      <c r="W22" s="30">
        <f t="shared" si="12"/>
        <v>65</v>
      </c>
      <c r="X22" s="30">
        <f t="shared" si="13"/>
        <v>455</v>
      </c>
      <c r="Y22" s="30">
        <f t="shared" si="14"/>
        <v>130</v>
      </c>
      <c r="Z22" s="28">
        <f t="shared" si="34"/>
        <v>2480</v>
      </c>
      <c r="AA22" s="30">
        <f t="shared" si="15"/>
        <v>620</v>
      </c>
      <c r="AB22" s="30">
        <v>0</v>
      </c>
      <c r="AC22" s="30">
        <f t="shared" si="16"/>
        <v>1860</v>
      </c>
      <c r="AD22" s="28">
        <f t="shared" si="35"/>
        <v>2480</v>
      </c>
      <c r="AE22" s="30">
        <f t="shared" si="17"/>
        <v>860</v>
      </c>
      <c r="AF22" s="30">
        <v>0</v>
      </c>
      <c r="AG22" s="30">
        <f t="shared" si="18"/>
        <v>1620</v>
      </c>
      <c r="AH22" s="28">
        <f t="shared" si="36"/>
        <v>10640</v>
      </c>
      <c r="AI22" s="30">
        <f t="shared" si="19"/>
        <v>8240</v>
      </c>
      <c r="AJ22" s="30">
        <v>0</v>
      </c>
      <c r="AK22" s="30">
        <f t="shared" si="20"/>
        <v>2400</v>
      </c>
      <c r="AL22" s="28">
        <f t="shared" si="37"/>
        <v>1600</v>
      </c>
      <c r="AM22" s="30">
        <f t="shared" si="21"/>
        <v>740</v>
      </c>
      <c r="AN22" s="30">
        <v>0</v>
      </c>
      <c r="AO22" s="30">
        <f t="shared" si="22"/>
        <v>860</v>
      </c>
      <c r="AP22" s="28">
        <f t="shared" si="38"/>
        <v>5720</v>
      </c>
      <c r="AQ22" s="30">
        <f t="shared" si="23"/>
        <v>1120</v>
      </c>
      <c r="AR22" s="30">
        <v>0</v>
      </c>
      <c r="AS22" s="30">
        <f t="shared" si="24"/>
        <v>4600</v>
      </c>
      <c r="AT22" s="28">
        <f t="shared" si="39"/>
        <v>2360</v>
      </c>
      <c r="AU22" s="30">
        <f t="shared" si="25"/>
        <v>1240</v>
      </c>
      <c r="AV22" s="30">
        <v>0</v>
      </c>
      <c r="AW22" s="30">
        <f t="shared" si="26"/>
        <v>1120</v>
      </c>
    </row>
    <row r="23" spans="1:49" x14ac:dyDescent="0.15">
      <c r="A23" s="30">
        <f t="shared" ca="1" si="27"/>
        <v>7.4806555751770988E-3</v>
      </c>
      <c r="B23" s="30">
        <f t="shared" ca="1" si="28"/>
        <v>0.17953573380425036</v>
      </c>
      <c r="C23" s="30">
        <f t="shared" ca="1" si="29"/>
        <v>10.772144028255022</v>
      </c>
      <c r="D23" s="30">
        <f ca="1">SUM($F$17:INDIRECT("E"&amp;16+E23))</f>
        <v>646.32864169530137</v>
      </c>
      <c r="E23" s="30">
        <v>7</v>
      </c>
      <c r="F23" s="30">
        <f t="shared" si="0"/>
        <v>148.18163074019438</v>
      </c>
      <c r="G23" s="30">
        <f>INT(F23*VLOOKUP(IF(MOD(E23,2)=0,E23/2,(E23+1)/2),怪物属性!$B$5:$C$54,2,FALSE)/$M$2)</f>
        <v>777</v>
      </c>
      <c r="H23" s="28">
        <f t="shared" si="30"/>
        <v>22800</v>
      </c>
      <c r="I23" s="30">
        <f t="shared" si="1"/>
        <v>2280</v>
      </c>
      <c r="J23" s="30">
        <f t="shared" si="2"/>
        <v>15960</v>
      </c>
      <c r="K23" s="30">
        <f t="shared" si="3"/>
        <v>4560</v>
      </c>
      <c r="L23" s="28">
        <f t="shared" si="31"/>
        <v>7600</v>
      </c>
      <c r="M23" s="30">
        <f t="shared" si="4"/>
        <v>760</v>
      </c>
      <c r="N23" s="30">
        <f t="shared" si="5"/>
        <v>5320</v>
      </c>
      <c r="O23" s="30">
        <f t="shared" si="6"/>
        <v>1520</v>
      </c>
      <c r="P23" s="28">
        <f t="shared" si="32"/>
        <v>3800</v>
      </c>
      <c r="Q23" s="30">
        <f t="shared" si="7"/>
        <v>380</v>
      </c>
      <c r="R23" s="30">
        <f t="shared" si="8"/>
        <v>2660</v>
      </c>
      <c r="S23" s="30">
        <f t="shared" si="9"/>
        <v>760</v>
      </c>
      <c r="T23" s="36">
        <f t="shared" si="10"/>
        <v>3800</v>
      </c>
      <c r="U23" s="36">
        <f t="shared" si="11"/>
        <v>6</v>
      </c>
      <c r="V23" s="28">
        <f t="shared" si="33"/>
        <v>680</v>
      </c>
      <c r="W23" s="30">
        <f t="shared" si="12"/>
        <v>68</v>
      </c>
      <c r="X23" s="30">
        <f t="shared" si="13"/>
        <v>476</v>
      </c>
      <c r="Y23" s="30">
        <f t="shared" si="14"/>
        <v>136</v>
      </c>
      <c r="Z23" s="28">
        <f t="shared" si="34"/>
        <v>2560</v>
      </c>
      <c r="AA23" s="30">
        <f t="shared" si="15"/>
        <v>640</v>
      </c>
      <c r="AB23" s="30">
        <v>0</v>
      </c>
      <c r="AC23" s="30">
        <f t="shared" si="16"/>
        <v>1920</v>
      </c>
      <c r="AD23" s="28">
        <f t="shared" si="35"/>
        <v>2560</v>
      </c>
      <c r="AE23" s="30">
        <f t="shared" si="17"/>
        <v>920</v>
      </c>
      <c r="AF23" s="30">
        <v>0</v>
      </c>
      <c r="AG23" s="30">
        <f t="shared" si="18"/>
        <v>1640</v>
      </c>
      <c r="AH23" s="28">
        <f t="shared" si="36"/>
        <v>10760</v>
      </c>
      <c r="AI23" s="30">
        <f t="shared" si="19"/>
        <v>8280</v>
      </c>
      <c r="AJ23" s="30">
        <v>0</v>
      </c>
      <c r="AK23" s="30">
        <f t="shared" si="20"/>
        <v>2480</v>
      </c>
      <c r="AL23" s="28">
        <f t="shared" si="37"/>
        <v>1700</v>
      </c>
      <c r="AM23" s="30">
        <f t="shared" si="21"/>
        <v>780</v>
      </c>
      <c r="AN23" s="30">
        <v>0</v>
      </c>
      <c r="AO23" s="30">
        <f t="shared" si="22"/>
        <v>920</v>
      </c>
      <c r="AP23" s="28">
        <f t="shared" si="38"/>
        <v>5840</v>
      </c>
      <c r="AQ23" s="30">
        <f t="shared" si="23"/>
        <v>1140</v>
      </c>
      <c r="AR23" s="30">
        <v>0</v>
      </c>
      <c r="AS23" s="30">
        <f t="shared" si="24"/>
        <v>4700</v>
      </c>
      <c r="AT23" s="28">
        <f t="shared" si="39"/>
        <v>2420</v>
      </c>
      <c r="AU23" s="30">
        <f t="shared" si="25"/>
        <v>1280</v>
      </c>
      <c r="AV23" s="30">
        <v>0</v>
      </c>
      <c r="AW23" s="30">
        <f t="shared" si="26"/>
        <v>1140</v>
      </c>
    </row>
    <row r="24" spans="1:49" x14ac:dyDescent="0.15">
      <c r="A24" s="30">
        <f t="shared" ca="1" si="27"/>
        <v>9.7681765733503029E-3</v>
      </c>
      <c r="B24" s="30">
        <f t="shared" ca="1" si="28"/>
        <v>0.23443623776040728</v>
      </c>
      <c r="C24" s="30">
        <f t="shared" ca="1" si="29"/>
        <v>14.066174265624436</v>
      </c>
      <c r="D24" s="30">
        <f ca="1">SUM($F$17:INDIRECT("E"&amp;16+E24))</f>
        <v>843.97045593746623</v>
      </c>
      <c r="E24" s="30">
        <v>8</v>
      </c>
      <c r="F24" s="30">
        <f t="shared" si="0"/>
        <v>189.64181424216488</v>
      </c>
      <c r="G24" s="30">
        <f>INT(F24*VLOOKUP(IF(MOD(E24,2)=0,E24/2,(E24+1)/2),怪物属性!$B$5:$C$54,2,FALSE)/$M$2)</f>
        <v>995</v>
      </c>
      <c r="H24" s="28">
        <f t="shared" si="30"/>
        <v>24600</v>
      </c>
      <c r="I24" s="30">
        <f t="shared" si="1"/>
        <v>2460</v>
      </c>
      <c r="J24" s="30">
        <f t="shared" si="2"/>
        <v>17220</v>
      </c>
      <c r="K24" s="30">
        <f t="shared" si="3"/>
        <v>4920</v>
      </c>
      <c r="L24" s="28">
        <f t="shared" si="31"/>
        <v>8200</v>
      </c>
      <c r="M24" s="30">
        <f t="shared" si="4"/>
        <v>820</v>
      </c>
      <c r="N24" s="30">
        <f t="shared" si="5"/>
        <v>5740</v>
      </c>
      <c r="O24" s="30">
        <f t="shared" si="6"/>
        <v>1640</v>
      </c>
      <c r="P24" s="28">
        <f t="shared" si="32"/>
        <v>4100</v>
      </c>
      <c r="Q24" s="30">
        <f t="shared" si="7"/>
        <v>410</v>
      </c>
      <c r="R24" s="30">
        <f t="shared" si="8"/>
        <v>2870</v>
      </c>
      <c r="S24" s="30">
        <f t="shared" si="9"/>
        <v>820</v>
      </c>
      <c r="T24" s="36">
        <f t="shared" si="10"/>
        <v>4100</v>
      </c>
      <c r="U24" s="36">
        <f t="shared" si="11"/>
        <v>6</v>
      </c>
      <c r="V24" s="28">
        <f t="shared" si="33"/>
        <v>710</v>
      </c>
      <c r="W24" s="30">
        <f t="shared" si="12"/>
        <v>71</v>
      </c>
      <c r="X24" s="30">
        <f t="shared" si="13"/>
        <v>497</v>
      </c>
      <c r="Y24" s="30">
        <f t="shared" si="14"/>
        <v>142</v>
      </c>
      <c r="Z24" s="28">
        <f t="shared" si="34"/>
        <v>2640</v>
      </c>
      <c r="AA24" s="30">
        <f t="shared" si="15"/>
        <v>660</v>
      </c>
      <c r="AB24" s="30">
        <v>0</v>
      </c>
      <c r="AC24" s="30">
        <f t="shared" si="16"/>
        <v>1980</v>
      </c>
      <c r="AD24" s="28">
        <f t="shared" si="35"/>
        <v>2640</v>
      </c>
      <c r="AE24" s="30">
        <f t="shared" si="17"/>
        <v>980</v>
      </c>
      <c r="AF24" s="30">
        <v>0</v>
      </c>
      <c r="AG24" s="30">
        <f t="shared" si="18"/>
        <v>1660</v>
      </c>
      <c r="AH24" s="28">
        <f t="shared" si="36"/>
        <v>10880</v>
      </c>
      <c r="AI24" s="30">
        <f t="shared" si="19"/>
        <v>8320</v>
      </c>
      <c r="AJ24" s="30">
        <v>0</v>
      </c>
      <c r="AK24" s="30">
        <f t="shared" si="20"/>
        <v>2560</v>
      </c>
      <c r="AL24" s="28">
        <f t="shared" si="37"/>
        <v>1800</v>
      </c>
      <c r="AM24" s="30">
        <f t="shared" si="21"/>
        <v>820</v>
      </c>
      <c r="AN24" s="30">
        <v>0</v>
      </c>
      <c r="AO24" s="30">
        <f t="shared" si="22"/>
        <v>980</v>
      </c>
      <c r="AP24" s="28">
        <f t="shared" si="38"/>
        <v>5960</v>
      </c>
      <c r="AQ24" s="30">
        <f t="shared" si="23"/>
        <v>1160</v>
      </c>
      <c r="AR24" s="30">
        <v>0</v>
      </c>
      <c r="AS24" s="30">
        <f t="shared" si="24"/>
        <v>4800</v>
      </c>
      <c r="AT24" s="28">
        <f t="shared" si="39"/>
        <v>2480</v>
      </c>
      <c r="AU24" s="30">
        <f t="shared" si="25"/>
        <v>1320</v>
      </c>
      <c r="AV24" s="30">
        <v>0</v>
      </c>
      <c r="AW24" s="30">
        <f t="shared" si="26"/>
        <v>1160</v>
      </c>
    </row>
    <row r="25" spans="1:49" x14ac:dyDescent="0.15">
      <c r="A25" s="30">
        <f t="shared" ca="1" si="27"/>
        <v>1.2661918887977111E-2</v>
      </c>
      <c r="B25" s="30">
        <f t="shared" ca="1" si="28"/>
        <v>0.30388605331145069</v>
      </c>
      <c r="C25" s="30">
        <f t="shared" ca="1" si="29"/>
        <v>18.233163198687041</v>
      </c>
      <c r="D25" s="30">
        <f ca="1">SUM($F$17:INDIRECT("E"&amp;16+E25))</f>
        <v>1093.9897919212224</v>
      </c>
      <c r="E25" s="30">
        <v>9</v>
      </c>
      <c r="F25" s="30">
        <f t="shared" si="0"/>
        <v>241.01933598375612</v>
      </c>
      <c r="G25" s="30">
        <f>INT(F25*VLOOKUP(IF(MOD(E25,2)=0,E25/2,(E25+1)/2),怪物属性!$B$5:$C$54,2,FALSE)/$M$2)</f>
        <v>1345</v>
      </c>
      <c r="H25" s="28">
        <f t="shared" si="30"/>
        <v>26400</v>
      </c>
      <c r="I25" s="30">
        <f t="shared" si="1"/>
        <v>2640</v>
      </c>
      <c r="J25" s="30">
        <f t="shared" si="2"/>
        <v>18480</v>
      </c>
      <c r="K25" s="30">
        <f t="shared" si="3"/>
        <v>5280</v>
      </c>
      <c r="L25" s="28">
        <f t="shared" si="31"/>
        <v>8800</v>
      </c>
      <c r="M25" s="30">
        <f t="shared" si="4"/>
        <v>880</v>
      </c>
      <c r="N25" s="30">
        <f t="shared" si="5"/>
        <v>6160</v>
      </c>
      <c r="O25" s="30">
        <f t="shared" si="6"/>
        <v>1760</v>
      </c>
      <c r="P25" s="28">
        <f t="shared" si="32"/>
        <v>4400</v>
      </c>
      <c r="Q25" s="30">
        <f t="shared" si="7"/>
        <v>440</v>
      </c>
      <c r="R25" s="30">
        <f t="shared" si="8"/>
        <v>3080</v>
      </c>
      <c r="S25" s="30">
        <f t="shared" si="9"/>
        <v>880</v>
      </c>
      <c r="T25" s="36">
        <f t="shared" si="10"/>
        <v>4400</v>
      </c>
      <c r="U25" s="36">
        <f t="shared" si="11"/>
        <v>6</v>
      </c>
      <c r="V25" s="28">
        <f t="shared" si="33"/>
        <v>740</v>
      </c>
      <c r="W25" s="30">
        <f t="shared" si="12"/>
        <v>74</v>
      </c>
      <c r="X25" s="30">
        <f t="shared" si="13"/>
        <v>518</v>
      </c>
      <c r="Y25" s="30">
        <f t="shared" si="14"/>
        <v>148</v>
      </c>
      <c r="Z25" s="28">
        <f t="shared" si="34"/>
        <v>2720</v>
      </c>
      <c r="AA25" s="30">
        <f t="shared" si="15"/>
        <v>680</v>
      </c>
      <c r="AB25" s="30">
        <v>0</v>
      </c>
      <c r="AC25" s="30">
        <f t="shared" si="16"/>
        <v>2040</v>
      </c>
      <c r="AD25" s="28">
        <f t="shared" si="35"/>
        <v>2720</v>
      </c>
      <c r="AE25" s="30">
        <f t="shared" si="17"/>
        <v>1040</v>
      </c>
      <c r="AF25" s="30">
        <v>0</v>
      </c>
      <c r="AG25" s="30">
        <f t="shared" si="18"/>
        <v>1680</v>
      </c>
      <c r="AH25" s="28">
        <f t="shared" si="36"/>
        <v>11000</v>
      </c>
      <c r="AI25" s="30">
        <f t="shared" si="19"/>
        <v>8360</v>
      </c>
      <c r="AJ25" s="30">
        <v>0</v>
      </c>
      <c r="AK25" s="30">
        <f t="shared" si="20"/>
        <v>2640</v>
      </c>
      <c r="AL25" s="28">
        <f t="shared" si="37"/>
        <v>1900</v>
      </c>
      <c r="AM25" s="30">
        <f t="shared" si="21"/>
        <v>860</v>
      </c>
      <c r="AN25" s="30">
        <v>0</v>
      </c>
      <c r="AO25" s="30">
        <f t="shared" si="22"/>
        <v>1040</v>
      </c>
      <c r="AP25" s="28">
        <f t="shared" si="38"/>
        <v>6080</v>
      </c>
      <c r="AQ25" s="30">
        <f t="shared" si="23"/>
        <v>1180</v>
      </c>
      <c r="AR25" s="30">
        <v>0</v>
      </c>
      <c r="AS25" s="30">
        <f t="shared" si="24"/>
        <v>4900</v>
      </c>
      <c r="AT25" s="28">
        <f t="shared" si="39"/>
        <v>2540</v>
      </c>
      <c r="AU25" s="30">
        <f t="shared" si="25"/>
        <v>1360</v>
      </c>
      <c r="AV25" s="30">
        <v>0</v>
      </c>
      <c r="AW25" s="30">
        <f t="shared" si="26"/>
        <v>1180</v>
      </c>
    </row>
    <row r="26" spans="1:49" x14ac:dyDescent="0.15">
      <c r="A26" s="30">
        <f t="shared" ca="1" si="27"/>
        <v>1.62846040731623E-2</v>
      </c>
      <c r="B26" s="30">
        <f t="shared" ca="1" si="28"/>
        <v>0.39083049775589518</v>
      </c>
      <c r="C26" s="30">
        <f t="shared" ca="1" si="29"/>
        <v>23.44982986535371</v>
      </c>
      <c r="D26" s="30">
        <f ca="1">SUM($F$17:INDIRECT("E"&amp;16+E26))</f>
        <v>1406.9897919212226</v>
      </c>
      <c r="E26" s="30">
        <v>10</v>
      </c>
      <c r="F26" s="30">
        <f t="shared" si="0"/>
        <v>303.00000000000017</v>
      </c>
      <c r="G26" s="30">
        <f>INT(F26*VLOOKUP(IF(MOD(E26,2)=0,E26/2,(E26+1)/2),怪物属性!$B$5:$C$54,2,FALSE)/$M$2)</f>
        <v>1691</v>
      </c>
      <c r="H26" s="28">
        <f t="shared" si="30"/>
        <v>28200</v>
      </c>
      <c r="I26" s="30">
        <f t="shared" si="1"/>
        <v>2820</v>
      </c>
      <c r="J26" s="30">
        <f t="shared" si="2"/>
        <v>19740</v>
      </c>
      <c r="K26" s="30">
        <f t="shared" si="3"/>
        <v>5640</v>
      </c>
      <c r="L26" s="28">
        <f t="shared" si="31"/>
        <v>9400</v>
      </c>
      <c r="M26" s="30">
        <f t="shared" si="4"/>
        <v>940</v>
      </c>
      <c r="N26" s="30">
        <f t="shared" si="5"/>
        <v>6580</v>
      </c>
      <c r="O26" s="30">
        <f t="shared" si="6"/>
        <v>1880</v>
      </c>
      <c r="P26" s="28">
        <f t="shared" si="32"/>
        <v>4700</v>
      </c>
      <c r="Q26" s="30">
        <f t="shared" si="7"/>
        <v>470</v>
      </c>
      <c r="R26" s="30">
        <f t="shared" si="8"/>
        <v>3290</v>
      </c>
      <c r="S26" s="30">
        <f t="shared" si="9"/>
        <v>940</v>
      </c>
      <c r="T26" s="36">
        <f t="shared" si="10"/>
        <v>4700</v>
      </c>
      <c r="U26" s="36">
        <f t="shared" si="11"/>
        <v>6</v>
      </c>
      <c r="V26" s="28">
        <f t="shared" si="33"/>
        <v>770</v>
      </c>
      <c r="W26" s="30">
        <f t="shared" si="12"/>
        <v>77</v>
      </c>
      <c r="X26" s="30">
        <f t="shared" si="13"/>
        <v>539</v>
      </c>
      <c r="Y26" s="30">
        <f t="shared" si="14"/>
        <v>154</v>
      </c>
      <c r="Z26" s="28">
        <f t="shared" si="34"/>
        <v>2800</v>
      </c>
      <c r="AA26" s="30">
        <f t="shared" si="15"/>
        <v>700</v>
      </c>
      <c r="AB26" s="30">
        <v>0</v>
      </c>
      <c r="AC26" s="30">
        <f t="shared" si="16"/>
        <v>2100</v>
      </c>
      <c r="AD26" s="28">
        <f t="shared" si="35"/>
        <v>2800</v>
      </c>
      <c r="AE26" s="30">
        <f t="shared" si="17"/>
        <v>1100</v>
      </c>
      <c r="AF26" s="30">
        <v>0</v>
      </c>
      <c r="AG26" s="30">
        <f t="shared" si="18"/>
        <v>1700</v>
      </c>
      <c r="AH26" s="28">
        <f t="shared" si="36"/>
        <v>11120</v>
      </c>
      <c r="AI26" s="30">
        <f t="shared" si="19"/>
        <v>8400</v>
      </c>
      <c r="AJ26" s="30">
        <v>0</v>
      </c>
      <c r="AK26" s="30">
        <f t="shared" si="20"/>
        <v>2720</v>
      </c>
      <c r="AL26" s="28">
        <f t="shared" si="37"/>
        <v>2000</v>
      </c>
      <c r="AM26" s="30">
        <f t="shared" si="21"/>
        <v>900</v>
      </c>
      <c r="AN26" s="30">
        <v>0</v>
      </c>
      <c r="AO26" s="30">
        <f t="shared" si="22"/>
        <v>1100</v>
      </c>
      <c r="AP26" s="28">
        <f t="shared" si="38"/>
        <v>6200</v>
      </c>
      <c r="AQ26" s="30">
        <f t="shared" si="23"/>
        <v>1200</v>
      </c>
      <c r="AR26" s="30">
        <v>0</v>
      </c>
      <c r="AS26" s="30">
        <f t="shared" si="24"/>
        <v>5000</v>
      </c>
      <c r="AT26" s="28">
        <f t="shared" si="39"/>
        <v>2600</v>
      </c>
      <c r="AU26" s="30">
        <f t="shared" si="25"/>
        <v>1400</v>
      </c>
      <c r="AV26" s="30">
        <v>0</v>
      </c>
      <c r="AW26" s="30">
        <f t="shared" si="26"/>
        <v>1200</v>
      </c>
    </row>
    <row r="27" spans="1:49" x14ac:dyDescent="0.15">
      <c r="A27" s="30">
        <f t="shared" ca="1" si="27"/>
        <v>2.0766406920579409E-2</v>
      </c>
      <c r="B27" s="30">
        <f t="shared" ca="1" si="28"/>
        <v>0.49839376609390584</v>
      </c>
      <c r="C27" s="30">
        <f t="shared" ca="1" si="29"/>
        <v>29.903625965634351</v>
      </c>
      <c r="D27" s="30">
        <f ca="1">SUM($F$17:INDIRECT("E"&amp;16+E27))</f>
        <v>1794.217557938061</v>
      </c>
      <c r="E27" s="30">
        <v>11</v>
      </c>
      <c r="F27" s="30">
        <f t="shared" si="0"/>
        <v>376.22776601683825</v>
      </c>
      <c r="G27" s="30">
        <f>INT(F27*VLOOKUP(IF(MOD(E27,2)=0,E27/2,(E27+1)/2),怪物属性!$B$5:$C$54,2,FALSE)/$M$2)</f>
        <v>2288</v>
      </c>
      <c r="H27" s="28">
        <f t="shared" si="30"/>
        <v>30000</v>
      </c>
      <c r="I27" s="30">
        <f t="shared" si="1"/>
        <v>3000</v>
      </c>
      <c r="J27" s="30">
        <f t="shared" si="2"/>
        <v>21000</v>
      </c>
      <c r="K27" s="30">
        <f t="shared" si="3"/>
        <v>6000</v>
      </c>
      <c r="L27" s="28">
        <f t="shared" si="31"/>
        <v>10000</v>
      </c>
      <c r="M27" s="30">
        <f t="shared" si="4"/>
        <v>1000</v>
      </c>
      <c r="N27" s="30">
        <f t="shared" si="5"/>
        <v>7000</v>
      </c>
      <c r="O27" s="30">
        <f t="shared" si="6"/>
        <v>2000</v>
      </c>
      <c r="P27" s="28">
        <f t="shared" si="32"/>
        <v>5000</v>
      </c>
      <c r="Q27" s="30">
        <f t="shared" si="7"/>
        <v>500</v>
      </c>
      <c r="R27" s="30">
        <f t="shared" si="8"/>
        <v>3500</v>
      </c>
      <c r="S27" s="30">
        <f t="shared" si="9"/>
        <v>1000</v>
      </c>
      <c r="T27" s="36">
        <f t="shared" si="10"/>
        <v>5000</v>
      </c>
      <c r="U27" s="36">
        <f t="shared" si="11"/>
        <v>6</v>
      </c>
      <c r="V27" s="28">
        <f t="shared" si="33"/>
        <v>800</v>
      </c>
      <c r="W27" s="30">
        <f t="shared" si="12"/>
        <v>80</v>
      </c>
      <c r="X27" s="30">
        <f t="shared" si="13"/>
        <v>560</v>
      </c>
      <c r="Y27" s="30">
        <f t="shared" si="14"/>
        <v>160</v>
      </c>
      <c r="Z27" s="28">
        <f t="shared" si="34"/>
        <v>2880</v>
      </c>
      <c r="AA27" s="30">
        <f t="shared" si="15"/>
        <v>720</v>
      </c>
      <c r="AB27" s="30">
        <v>0</v>
      </c>
      <c r="AC27" s="30">
        <f t="shared" si="16"/>
        <v>2160</v>
      </c>
      <c r="AD27" s="28">
        <f t="shared" si="35"/>
        <v>2880</v>
      </c>
      <c r="AE27" s="30">
        <f t="shared" si="17"/>
        <v>1160</v>
      </c>
      <c r="AF27" s="30">
        <v>0</v>
      </c>
      <c r="AG27" s="30">
        <f t="shared" si="18"/>
        <v>1720</v>
      </c>
      <c r="AH27" s="28">
        <f t="shared" si="36"/>
        <v>11240</v>
      </c>
      <c r="AI27" s="30">
        <f t="shared" si="19"/>
        <v>8440</v>
      </c>
      <c r="AJ27" s="30">
        <v>0</v>
      </c>
      <c r="AK27" s="30">
        <f t="shared" si="20"/>
        <v>2800</v>
      </c>
      <c r="AL27" s="28">
        <f t="shared" si="37"/>
        <v>2100</v>
      </c>
      <c r="AM27" s="30">
        <f t="shared" si="21"/>
        <v>940</v>
      </c>
      <c r="AN27" s="30">
        <v>0</v>
      </c>
      <c r="AO27" s="30">
        <f t="shared" si="22"/>
        <v>1160</v>
      </c>
      <c r="AP27" s="28">
        <f t="shared" si="38"/>
        <v>6320</v>
      </c>
      <c r="AQ27" s="30">
        <f t="shared" si="23"/>
        <v>1220</v>
      </c>
      <c r="AR27" s="30">
        <v>0</v>
      </c>
      <c r="AS27" s="30">
        <f t="shared" si="24"/>
        <v>5100</v>
      </c>
      <c r="AT27" s="28">
        <f t="shared" si="39"/>
        <v>2660</v>
      </c>
      <c r="AU27" s="30">
        <f t="shared" si="25"/>
        <v>1440</v>
      </c>
      <c r="AV27" s="30">
        <v>0</v>
      </c>
      <c r="AW27" s="30">
        <f t="shared" si="26"/>
        <v>1220</v>
      </c>
    </row>
    <row r="28" spans="1:49" x14ac:dyDescent="0.15">
      <c r="A28" s="30">
        <f t="shared" ca="1" si="27"/>
        <v>2.6244550434850283E-2</v>
      </c>
      <c r="B28" s="30">
        <f t="shared" ca="1" si="28"/>
        <v>0.62986921043640676</v>
      </c>
      <c r="C28" s="30">
        <f t="shared" ca="1" si="29"/>
        <v>37.792152626184404</v>
      </c>
      <c r="D28" s="30">
        <f ca="1">SUM($F$17:INDIRECT("E"&amp;16+E28))</f>
        <v>2267.5291575710644</v>
      </c>
      <c r="E28" s="30">
        <v>12</v>
      </c>
      <c r="F28" s="30">
        <f t="shared" si="0"/>
        <v>461.31159963300348</v>
      </c>
      <c r="G28" s="30">
        <f>INT(F28*VLOOKUP(IF(MOD(E28,2)=0,E28/2,(E28+1)/2),怪物属性!$B$5:$C$54,2,FALSE)/$M$2)</f>
        <v>2806</v>
      </c>
      <c r="H28" s="28">
        <f t="shared" si="30"/>
        <v>31800</v>
      </c>
      <c r="I28" s="30">
        <f t="shared" si="1"/>
        <v>3180</v>
      </c>
      <c r="J28" s="30">
        <f t="shared" si="2"/>
        <v>22260</v>
      </c>
      <c r="K28" s="30">
        <f t="shared" si="3"/>
        <v>6360</v>
      </c>
      <c r="L28" s="28">
        <f t="shared" si="31"/>
        <v>10600</v>
      </c>
      <c r="M28" s="30">
        <f t="shared" si="4"/>
        <v>1060</v>
      </c>
      <c r="N28" s="30">
        <f t="shared" si="5"/>
        <v>7420</v>
      </c>
      <c r="O28" s="30">
        <f t="shared" si="6"/>
        <v>2120</v>
      </c>
      <c r="P28" s="28">
        <f t="shared" si="32"/>
        <v>5300</v>
      </c>
      <c r="Q28" s="30">
        <f t="shared" si="7"/>
        <v>530</v>
      </c>
      <c r="R28" s="30">
        <f t="shared" si="8"/>
        <v>3710</v>
      </c>
      <c r="S28" s="30">
        <f t="shared" si="9"/>
        <v>1060</v>
      </c>
      <c r="T28" s="36">
        <f t="shared" si="10"/>
        <v>5300</v>
      </c>
      <c r="U28" s="36">
        <f t="shared" si="11"/>
        <v>6</v>
      </c>
      <c r="V28" s="28">
        <f t="shared" si="33"/>
        <v>830</v>
      </c>
      <c r="W28" s="30">
        <f t="shared" si="12"/>
        <v>83</v>
      </c>
      <c r="X28" s="30">
        <f t="shared" si="13"/>
        <v>581</v>
      </c>
      <c r="Y28" s="30">
        <f t="shared" si="14"/>
        <v>166</v>
      </c>
      <c r="Z28" s="28">
        <f t="shared" si="34"/>
        <v>2960</v>
      </c>
      <c r="AA28" s="30">
        <f t="shared" si="15"/>
        <v>740</v>
      </c>
      <c r="AB28" s="30">
        <v>0</v>
      </c>
      <c r="AC28" s="30">
        <f t="shared" si="16"/>
        <v>2220</v>
      </c>
      <c r="AD28" s="28">
        <f t="shared" si="35"/>
        <v>2960</v>
      </c>
      <c r="AE28" s="30">
        <f t="shared" si="17"/>
        <v>1220</v>
      </c>
      <c r="AF28" s="30">
        <v>0</v>
      </c>
      <c r="AG28" s="30">
        <f t="shared" si="18"/>
        <v>1740</v>
      </c>
      <c r="AH28" s="28">
        <f t="shared" si="36"/>
        <v>11360</v>
      </c>
      <c r="AI28" s="30">
        <f t="shared" si="19"/>
        <v>8480</v>
      </c>
      <c r="AJ28" s="30">
        <v>0</v>
      </c>
      <c r="AK28" s="30">
        <f t="shared" si="20"/>
        <v>2880</v>
      </c>
      <c r="AL28" s="28">
        <f t="shared" si="37"/>
        <v>2200</v>
      </c>
      <c r="AM28" s="30">
        <f t="shared" si="21"/>
        <v>980</v>
      </c>
      <c r="AN28" s="30">
        <v>0</v>
      </c>
      <c r="AO28" s="30">
        <f t="shared" si="22"/>
        <v>1220</v>
      </c>
      <c r="AP28" s="28">
        <f t="shared" si="38"/>
        <v>6440</v>
      </c>
      <c r="AQ28" s="30">
        <f t="shared" si="23"/>
        <v>1240</v>
      </c>
      <c r="AR28" s="30">
        <v>0</v>
      </c>
      <c r="AS28" s="30">
        <f t="shared" si="24"/>
        <v>5200</v>
      </c>
      <c r="AT28" s="28">
        <f t="shared" si="39"/>
        <v>2720</v>
      </c>
      <c r="AU28" s="30">
        <f t="shared" si="25"/>
        <v>1480</v>
      </c>
      <c r="AV28" s="30">
        <v>0</v>
      </c>
      <c r="AW28" s="30">
        <f t="shared" si="26"/>
        <v>1240</v>
      </c>
    </row>
    <row r="29" spans="1:49" x14ac:dyDescent="0.15">
      <c r="A29" s="30">
        <f t="shared" ca="1" si="27"/>
        <v>3.2862960534153947E-2</v>
      </c>
      <c r="B29" s="30">
        <f t="shared" ca="1" si="28"/>
        <v>0.78871105281969478</v>
      </c>
      <c r="C29" s="30">
        <f t="shared" ca="1" si="29"/>
        <v>47.322663169181688</v>
      </c>
      <c r="D29" s="30">
        <f ca="1">SUM($F$17:INDIRECT("E"&amp;16+E29))</f>
        <v>2839.3597901509011</v>
      </c>
      <c r="E29" s="30">
        <v>13</v>
      </c>
      <c r="F29" s="30">
        <f t="shared" si="0"/>
        <v>558.83063257983667</v>
      </c>
      <c r="G29" s="30">
        <f>INT(F29*VLOOKUP(IF(MOD(E29,2)=0,E29/2,(E29+1)/2),怪物属性!$B$5:$C$54,2,FALSE)/$M$2)</f>
        <v>3678</v>
      </c>
      <c r="H29" s="28">
        <f t="shared" si="30"/>
        <v>33600</v>
      </c>
      <c r="I29" s="30">
        <f t="shared" si="1"/>
        <v>3360</v>
      </c>
      <c r="J29" s="30">
        <f t="shared" si="2"/>
        <v>23520</v>
      </c>
      <c r="K29" s="30">
        <f t="shared" si="3"/>
        <v>6720</v>
      </c>
      <c r="L29" s="28">
        <f t="shared" si="31"/>
        <v>11200</v>
      </c>
      <c r="M29" s="30">
        <f t="shared" si="4"/>
        <v>1120</v>
      </c>
      <c r="N29" s="30">
        <f t="shared" si="5"/>
        <v>7840</v>
      </c>
      <c r="O29" s="30">
        <f t="shared" si="6"/>
        <v>2240</v>
      </c>
      <c r="P29" s="28">
        <f t="shared" si="32"/>
        <v>5600</v>
      </c>
      <c r="Q29" s="30">
        <f t="shared" si="7"/>
        <v>560</v>
      </c>
      <c r="R29" s="30">
        <f t="shared" si="8"/>
        <v>3920</v>
      </c>
      <c r="S29" s="30">
        <f t="shared" si="9"/>
        <v>1120</v>
      </c>
      <c r="T29" s="36">
        <f t="shared" si="10"/>
        <v>5600</v>
      </c>
      <c r="U29" s="36">
        <f t="shared" si="11"/>
        <v>6</v>
      </c>
      <c r="V29" s="28">
        <f t="shared" si="33"/>
        <v>860</v>
      </c>
      <c r="W29" s="30">
        <f t="shared" si="12"/>
        <v>86</v>
      </c>
      <c r="X29" s="30">
        <f t="shared" si="13"/>
        <v>602</v>
      </c>
      <c r="Y29" s="30">
        <f t="shared" si="14"/>
        <v>172</v>
      </c>
      <c r="Z29" s="28">
        <f t="shared" si="34"/>
        <v>3040</v>
      </c>
      <c r="AA29" s="30">
        <f t="shared" si="15"/>
        <v>760</v>
      </c>
      <c r="AB29" s="30">
        <v>0</v>
      </c>
      <c r="AC29" s="30">
        <f t="shared" si="16"/>
        <v>2280</v>
      </c>
      <c r="AD29" s="28">
        <f t="shared" si="35"/>
        <v>3040</v>
      </c>
      <c r="AE29" s="30">
        <f t="shared" si="17"/>
        <v>1280</v>
      </c>
      <c r="AF29" s="30">
        <v>0</v>
      </c>
      <c r="AG29" s="30">
        <f t="shared" si="18"/>
        <v>1760</v>
      </c>
      <c r="AH29" s="28">
        <f t="shared" si="36"/>
        <v>11480</v>
      </c>
      <c r="AI29" s="30">
        <f t="shared" si="19"/>
        <v>8520</v>
      </c>
      <c r="AJ29" s="30">
        <v>0</v>
      </c>
      <c r="AK29" s="30">
        <f t="shared" si="20"/>
        <v>2960</v>
      </c>
      <c r="AL29" s="28">
        <f t="shared" si="37"/>
        <v>2300</v>
      </c>
      <c r="AM29" s="30">
        <f t="shared" si="21"/>
        <v>1020</v>
      </c>
      <c r="AN29" s="30">
        <v>0</v>
      </c>
      <c r="AO29" s="30">
        <f t="shared" si="22"/>
        <v>1280</v>
      </c>
      <c r="AP29" s="28">
        <f t="shared" si="38"/>
        <v>6560</v>
      </c>
      <c r="AQ29" s="30">
        <f t="shared" si="23"/>
        <v>1260</v>
      </c>
      <c r="AR29" s="30">
        <v>0</v>
      </c>
      <c r="AS29" s="30">
        <f t="shared" si="24"/>
        <v>5300</v>
      </c>
      <c r="AT29" s="28">
        <f t="shared" si="39"/>
        <v>2780</v>
      </c>
      <c r="AU29" s="30">
        <f t="shared" si="25"/>
        <v>1520</v>
      </c>
      <c r="AV29" s="30">
        <v>0</v>
      </c>
      <c r="AW29" s="30">
        <f t="shared" si="26"/>
        <v>1260</v>
      </c>
    </row>
    <row r="30" spans="1:49" x14ac:dyDescent="0.15">
      <c r="A30" s="30">
        <f t="shared" ca="1" si="27"/>
        <v>4.0771967079911056E-2</v>
      </c>
      <c r="B30" s="30">
        <f t="shared" ca="1" si="28"/>
        <v>0.97852720991786535</v>
      </c>
      <c r="C30" s="30">
        <f t="shared" ca="1" si="29"/>
        <v>58.711632595071919</v>
      </c>
      <c r="D30" s="30">
        <f ca="1">SUM($F$17:INDIRECT("E"&amp;16+E30))</f>
        <v>3522.6979557043151</v>
      </c>
      <c r="E30" s="30">
        <v>14</v>
      </c>
      <c r="F30" s="30">
        <f t="shared" si="0"/>
        <v>669.33816555341411</v>
      </c>
      <c r="G30" s="30">
        <f>INT(F30*VLOOKUP(IF(MOD(E30,2)=0,E30/2,(E30+1)/2),怪物属性!$B$5:$C$54,2,FALSE)/$M$2)</f>
        <v>4406</v>
      </c>
      <c r="H30" s="28">
        <f t="shared" si="30"/>
        <v>35400</v>
      </c>
      <c r="I30" s="30">
        <f t="shared" si="1"/>
        <v>3540</v>
      </c>
      <c r="J30" s="30">
        <f t="shared" si="2"/>
        <v>24780</v>
      </c>
      <c r="K30" s="30">
        <f t="shared" si="3"/>
        <v>7080</v>
      </c>
      <c r="L30" s="28">
        <f t="shared" si="31"/>
        <v>11800</v>
      </c>
      <c r="M30" s="30">
        <f t="shared" si="4"/>
        <v>1180</v>
      </c>
      <c r="N30" s="30">
        <f t="shared" si="5"/>
        <v>8260</v>
      </c>
      <c r="O30" s="30">
        <f t="shared" si="6"/>
        <v>2360</v>
      </c>
      <c r="P30" s="28">
        <f t="shared" si="32"/>
        <v>5900</v>
      </c>
      <c r="Q30" s="30">
        <f t="shared" si="7"/>
        <v>590</v>
      </c>
      <c r="R30" s="30">
        <f t="shared" si="8"/>
        <v>4130</v>
      </c>
      <c r="S30" s="30">
        <f t="shared" si="9"/>
        <v>1180</v>
      </c>
      <c r="T30" s="36">
        <f t="shared" si="10"/>
        <v>5900</v>
      </c>
      <c r="U30" s="36">
        <f t="shared" si="11"/>
        <v>6</v>
      </c>
      <c r="V30" s="28">
        <f t="shared" si="33"/>
        <v>890</v>
      </c>
      <c r="W30" s="30">
        <f t="shared" si="12"/>
        <v>89</v>
      </c>
      <c r="X30" s="30">
        <f t="shared" si="13"/>
        <v>623</v>
      </c>
      <c r="Y30" s="30">
        <f t="shared" si="14"/>
        <v>178</v>
      </c>
      <c r="Z30" s="28">
        <f t="shared" si="34"/>
        <v>3120</v>
      </c>
      <c r="AA30" s="30">
        <f t="shared" si="15"/>
        <v>780</v>
      </c>
      <c r="AB30" s="30">
        <v>0</v>
      </c>
      <c r="AC30" s="30">
        <f t="shared" si="16"/>
        <v>2340</v>
      </c>
      <c r="AD30" s="28">
        <f t="shared" si="35"/>
        <v>3120</v>
      </c>
      <c r="AE30" s="30">
        <f t="shared" si="17"/>
        <v>1340</v>
      </c>
      <c r="AF30" s="30">
        <v>0</v>
      </c>
      <c r="AG30" s="30">
        <f t="shared" si="18"/>
        <v>1780</v>
      </c>
      <c r="AH30" s="28">
        <f t="shared" si="36"/>
        <v>11600</v>
      </c>
      <c r="AI30" s="30">
        <f t="shared" si="19"/>
        <v>8560</v>
      </c>
      <c r="AJ30" s="30">
        <v>0</v>
      </c>
      <c r="AK30" s="30">
        <f t="shared" si="20"/>
        <v>3040</v>
      </c>
      <c r="AL30" s="28">
        <f t="shared" si="37"/>
        <v>2400</v>
      </c>
      <c r="AM30" s="30">
        <f t="shared" si="21"/>
        <v>1060</v>
      </c>
      <c r="AN30" s="30">
        <v>0</v>
      </c>
      <c r="AO30" s="30">
        <f t="shared" si="22"/>
        <v>1340</v>
      </c>
      <c r="AP30" s="28">
        <f t="shared" si="38"/>
        <v>6680</v>
      </c>
      <c r="AQ30" s="30">
        <f t="shared" si="23"/>
        <v>1280</v>
      </c>
      <c r="AR30" s="30">
        <v>0</v>
      </c>
      <c r="AS30" s="30">
        <f t="shared" si="24"/>
        <v>5400</v>
      </c>
      <c r="AT30" s="28">
        <f t="shared" si="39"/>
        <v>2840</v>
      </c>
      <c r="AU30" s="30">
        <f t="shared" si="25"/>
        <v>1560</v>
      </c>
      <c r="AV30" s="30">
        <v>0</v>
      </c>
      <c r="AW30" s="30">
        <f t="shared" si="26"/>
        <v>1280</v>
      </c>
    </row>
    <row r="31" spans="1:49" x14ac:dyDescent="0.15">
      <c r="A31" s="30">
        <f t="shared" ca="1" si="27"/>
        <v>5.0128041707314892E-2</v>
      </c>
      <c r="B31" s="30">
        <f t="shared" ca="1" si="28"/>
        <v>1.2030730009755575</v>
      </c>
      <c r="C31" s="30">
        <f t="shared" ca="1" si="29"/>
        <v>72.184380058533449</v>
      </c>
      <c r="D31" s="30">
        <f ca="1">SUM($F$17:INDIRECT("E"&amp;16+E31))</f>
        <v>4331.0628035120071</v>
      </c>
      <c r="E31" s="30">
        <v>15</v>
      </c>
      <c r="F31" s="30">
        <f t="shared" si="0"/>
        <v>793.36484780769229</v>
      </c>
      <c r="G31" s="30">
        <f>INT(F31*VLOOKUP(IF(MOD(E31,2)=0,E31/2,(E31+1)/2),怪物属性!$B$5:$C$54,2,FALSE)/$M$2)</f>
        <v>5685</v>
      </c>
      <c r="H31" s="28">
        <f t="shared" si="30"/>
        <v>37200</v>
      </c>
      <c r="I31" s="30">
        <f t="shared" si="1"/>
        <v>3720</v>
      </c>
      <c r="J31" s="30">
        <f t="shared" si="2"/>
        <v>26040</v>
      </c>
      <c r="K31" s="30">
        <f t="shared" si="3"/>
        <v>7440</v>
      </c>
      <c r="L31" s="28">
        <f t="shared" si="31"/>
        <v>12400</v>
      </c>
      <c r="M31" s="30">
        <f t="shared" si="4"/>
        <v>1240</v>
      </c>
      <c r="N31" s="30">
        <f t="shared" si="5"/>
        <v>8680</v>
      </c>
      <c r="O31" s="30">
        <f t="shared" si="6"/>
        <v>2480</v>
      </c>
      <c r="P31" s="28">
        <f t="shared" si="32"/>
        <v>6200</v>
      </c>
      <c r="Q31" s="30">
        <f t="shared" si="7"/>
        <v>620</v>
      </c>
      <c r="R31" s="30">
        <f t="shared" si="8"/>
        <v>4340</v>
      </c>
      <c r="S31" s="30">
        <f t="shared" si="9"/>
        <v>1240</v>
      </c>
      <c r="T31" s="36">
        <f t="shared" si="10"/>
        <v>6200</v>
      </c>
      <c r="U31" s="36">
        <f t="shared" si="11"/>
        <v>6</v>
      </c>
      <c r="V31" s="28">
        <f t="shared" si="33"/>
        <v>920</v>
      </c>
      <c r="W31" s="30">
        <f t="shared" si="12"/>
        <v>92</v>
      </c>
      <c r="X31" s="30">
        <f t="shared" si="13"/>
        <v>644</v>
      </c>
      <c r="Y31" s="30">
        <f t="shared" si="14"/>
        <v>184</v>
      </c>
      <c r="Z31" s="28">
        <f t="shared" si="34"/>
        <v>3200</v>
      </c>
      <c r="AA31" s="30">
        <f t="shared" si="15"/>
        <v>800</v>
      </c>
      <c r="AB31" s="30">
        <v>0</v>
      </c>
      <c r="AC31" s="30">
        <f t="shared" si="16"/>
        <v>2400</v>
      </c>
      <c r="AD31" s="28">
        <f t="shared" si="35"/>
        <v>3200</v>
      </c>
      <c r="AE31" s="30">
        <f t="shared" si="17"/>
        <v>1400</v>
      </c>
      <c r="AF31" s="30">
        <v>0</v>
      </c>
      <c r="AG31" s="30">
        <f t="shared" si="18"/>
        <v>1800</v>
      </c>
      <c r="AH31" s="28">
        <f t="shared" si="36"/>
        <v>11720</v>
      </c>
      <c r="AI31" s="30">
        <f t="shared" si="19"/>
        <v>8600</v>
      </c>
      <c r="AJ31" s="30">
        <v>0</v>
      </c>
      <c r="AK31" s="30">
        <f t="shared" si="20"/>
        <v>3120</v>
      </c>
      <c r="AL31" s="28">
        <f t="shared" si="37"/>
        <v>2500</v>
      </c>
      <c r="AM31" s="30">
        <f t="shared" si="21"/>
        <v>1100</v>
      </c>
      <c r="AN31" s="30">
        <v>0</v>
      </c>
      <c r="AO31" s="30">
        <f t="shared" si="22"/>
        <v>1400</v>
      </c>
      <c r="AP31" s="28">
        <f t="shared" si="38"/>
        <v>6800</v>
      </c>
      <c r="AQ31" s="30">
        <f t="shared" si="23"/>
        <v>1300</v>
      </c>
      <c r="AR31" s="30">
        <v>0</v>
      </c>
      <c r="AS31" s="30">
        <f t="shared" si="24"/>
        <v>5500</v>
      </c>
      <c r="AT31" s="28">
        <f t="shared" si="39"/>
        <v>2900</v>
      </c>
      <c r="AU31" s="30">
        <f t="shared" si="25"/>
        <v>1600</v>
      </c>
      <c r="AV31" s="30">
        <v>0</v>
      </c>
      <c r="AW31" s="30">
        <f t="shared" si="26"/>
        <v>1300</v>
      </c>
    </row>
    <row r="32" spans="1:49" x14ac:dyDescent="0.15">
      <c r="A32" s="30">
        <f t="shared" ca="1" si="27"/>
        <v>6.1093565467693012E-2</v>
      </c>
      <c r="B32" s="30">
        <f t="shared" ca="1" si="28"/>
        <v>1.4662455712246323</v>
      </c>
      <c r="C32" s="30">
        <f t="shared" ca="1" si="29"/>
        <v>87.974734273477935</v>
      </c>
      <c r="D32" s="30">
        <f ca="1">SUM($F$17:INDIRECT("E"&amp;16+E32))</f>
        <v>5278.4840564086762</v>
      </c>
      <c r="E32" s="30">
        <v>16</v>
      </c>
      <c r="F32" s="30">
        <f t="shared" si="0"/>
        <v>931.42125289666899</v>
      </c>
      <c r="G32" s="30">
        <f>INT(F32*VLOOKUP(IF(MOD(E32,2)=0,E32/2,(E32+1)/2),怪物属性!$B$5:$C$54,2,FALSE)/$M$2)</f>
        <v>6675</v>
      </c>
      <c r="H32" s="28">
        <f t="shared" si="30"/>
        <v>39000</v>
      </c>
      <c r="I32" s="30">
        <f t="shared" si="1"/>
        <v>3900</v>
      </c>
      <c r="J32" s="30">
        <f t="shared" si="2"/>
        <v>27300</v>
      </c>
      <c r="K32" s="30">
        <f t="shared" si="3"/>
        <v>7800</v>
      </c>
      <c r="L32" s="28">
        <f t="shared" si="31"/>
        <v>13000</v>
      </c>
      <c r="M32" s="30">
        <f t="shared" si="4"/>
        <v>1300</v>
      </c>
      <c r="N32" s="30">
        <f t="shared" si="5"/>
        <v>9100</v>
      </c>
      <c r="O32" s="30">
        <f t="shared" si="6"/>
        <v>2600</v>
      </c>
      <c r="P32" s="28">
        <f t="shared" si="32"/>
        <v>6500</v>
      </c>
      <c r="Q32" s="30">
        <f t="shared" si="7"/>
        <v>650</v>
      </c>
      <c r="R32" s="30">
        <f t="shared" si="8"/>
        <v>4550</v>
      </c>
      <c r="S32" s="30">
        <f t="shared" si="9"/>
        <v>1300</v>
      </c>
      <c r="T32" s="36">
        <f t="shared" si="10"/>
        <v>6500</v>
      </c>
      <c r="U32" s="36">
        <f t="shared" si="11"/>
        <v>6</v>
      </c>
      <c r="V32" s="28">
        <f t="shared" si="33"/>
        <v>950</v>
      </c>
      <c r="W32" s="30">
        <f t="shared" si="12"/>
        <v>95</v>
      </c>
      <c r="X32" s="30">
        <f t="shared" si="13"/>
        <v>665</v>
      </c>
      <c r="Y32" s="30">
        <f t="shared" si="14"/>
        <v>190</v>
      </c>
      <c r="Z32" s="28">
        <f t="shared" si="34"/>
        <v>3280</v>
      </c>
      <c r="AA32" s="30">
        <f t="shared" si="15"/>
        <v>820</v>
      </c>
      <c r="AB32" s="30">
        <v>0</v>
      </c>
      <c r="AC32" s="30">
        <f t="shared" si="16"/>
        <v>2460</v>
      </c>
      <c r="AD32" s="28">
        <f t="shared" si="35"/>
        <v>3280</v>
      </c>
      <c r="AE32" s="30">
        <f t="shared" si="17"/>
        <v>1460</v>
      </c>
      <c r="AF32" s="30">
        <v>0</v>
      </c>
      <c r="AG32" s="30">
        <f t="shared" si="18"/>
        <v>1820</v>
      </c>
      <c r="AH32" s="28">
        <f t="shared" si="36"/>
        <v>11840</v>
      </c>
      <c r="AI32" s="30">
        <f t="shared" si="19"/>
        <v>8640</v>
      </c>
      <c r="AJ32" s="30">
        <v>0</v>
      </c>
      <c r="AK32" s="30">
        <f t="shared" si="20"/>
        <v>3200</v>
      </c>
      <c r="AL32" s="28">
        <f t="shared" si="37"/>
        <v>2600</v>
      </c>
      <c r="AM32" s="30">
        <f t="shared" si="21"/>
        <v>1140</v>
      </c>
      <c r="AN32" s="30">
        <v>0</v>
      </c>
      <c r="AO32" s="30">
        <f t="shared" si="22"/>
        <v>1460</v>
      </c>
      <c r="AP32" s="28">
        <f t="shared" si="38"/>
        <v>6920</v>
      </c>
      <c r="AQ32" s="30">
        <f t="shared" si="23"/>
        <v>1320</v>
      </c>
      <c r="AR32" s="30">
        <v>0</v>
      </c>
      <c r="AS32" s="30">
        <f t="shared" si="24"/>
        <v>5600</v>
      </c>
      <c r="AT32" s="28">
        <f t="shared" si="39"/>
        <v>2960</v>
      </c>
      <c r="AU32" s="30">
        <f t="shared" si="25"/>
        <v>1640</v>
      </c>
      <c r="AV32" s="30">
        <v>0</v>
      </c>
      <c r="AW32" s="30">
        <f t="shared" si="26"/>
        <v>1320</v>
      </c>
    </row>
    <row r="33" spans="1:49" x14ac:dyDescent="0.15">
      <c r="A33" s="30">
        <f t="shared" ca="1" si="27"/>
        <v>7.3836621023248575E-2</v>
      </c>
      <c r="B33" s="30">
        <f t="shared" ca="1" si="28"/>
        <v>1.7720789045579657</v>
      </c>
      <c r="C33" s="30">
        <f t="shared" ca="1" si="29"/>
        <v>106.32473427347794</v>
      </c>
      <c r="D33" s="30">
        <f ca="1">SUM($F$17:INDIRECT("E"&amp;16+E33))</f>
        <v>6379.4840564086762</v>
      </c>
      <c r="E33" s="30">
        <v>17</v>
      </c>
      <c r="F33" s="30">
        <f t="shared" si="0"/>
        <v>1084</v>
      </c>
      <c r="G33" s="30">
        <f>INT(F33*VLOOKUP(IF(MOD(E33,2)=0,E33/2,(E33+1)/2),怪物属性!$B$5:$C$54,2,FALSE)/$M$2)</f>
        <v>8491</v>
      </c>
      <c r="H33" s="28">
        <f t="shared" si="30"/>
        <v>40800</v>
      </c>
      <c r="I33" s="30">
        <f t="shared" si="1"/>
        <v>4080</v>
      </c>
      <c r="J33" s="30">
        <f t="shared" si="2"/>
        <v>28560</v>
      </c>
      <c r="K33" s="30">
        <f t="shared" si="3"/>
        <v>8160</v>
      </c>
      <c r="L33" s="28">
        <f t="shared" si="31"/>
        <v>13600</v>
      </c>
      <c r="M33" s="30">
        <f t="shared" si="4"/>
        <v>1360</v>
      </c>
      <c r="N33" s="30">
        <f t="shared" si="5"/>
        <v>9520</v>
      </c>
      <c r="O33" s="30">
        <f t="shared" si="6"/>
        <v>2720</v>
      </c>
      <c r="P33" s="28">
        <f t="shared" si="32"/>
        <v>6800</v>
      </c>
      <c r="Q33" s="30">
        <f t="shared" si="7"/>
        <v>680</v>
      </c>
      <c r="R33" s="30">
        <f t="shared" si="8"/>
        <v>4760</v>
      </c>
      <c r="S33" s="30">
        <f t="shared" si="9"/>
        <v>1360</v>
      </c>
      <c r="T33" s="36">
        <f t="shared" si="10"/>
        <v>6800</v>
      </c>
      <c r="U33" s="36">
        <f t="shared" si="11"/>
        <v>6</v>
      </c>
      <c r="V33" s="28">
        <f t="shared" si="33"/>
        <v>980</v>
      </c>
      <c r="W33" s="30">
        <f t="shared" si="12"/>
        <v>98</v>
      </c>
      <c r="X33" s="30">
        <f t="shared" si="13"/>
        <v>686</v>
      </c>
      <c r="Y33" s="30">
        <f t="shared" si="14"/>
        <v>196</v>
      </c>
      <c r="Z33" s="28">
        <f t="shared" si="34"/>
        <v>3360</v>
      </c>
      <c r="AA33" s="30">
        <f t="shared" si="15"/>
        <v>840</v>
      </c>
      <c r="AB33" s="30">
        <v>0</v>
      </c>
      <c r="AC33" s="30">
        <f t="shared" si="16"/>
        <v>2520</v>
      </c>
      <c r="AD33" s="28">
        <f t="shared" si="35"/>
        <v>3360</v>
      </c>
      <c r="AE33" s="30">
        <f t="shared" si="17"/>
        <v>1520</v>
      </c>
      <c r="AF33" s="30">
        <v>0</v>
      </c>
      <c r="AG33" s="30">
        <f t="shared" si="18"/>
        <v>1840</v>
      </c>
      <c r="AH33" s="28">
        <f t="shared" si="36"/>
        <v>11960</v>
      </c>
      <c r="AI33" s="30">
        <f t="shared" si="19"/>
        <v>8680</v>
      </c>
      <c r="AJ33" s="30">
        <v>0</v>
      </c>
      <c r="AK33" s="30">
        <f t="shared" si="20"/>
        <v>3280</v>
      </c>
      <c r="AL33" s="28">
        <f t="shared" si="37"/>
        <v>2700</v>
      </c>
      <c r="AM33" s="30">
        <f t="shared" si="21"/>
        <v>1180</v>
      </c>
      <c r="AN33" s="30">
        <v>0</v>
      </c>
      <c r="AO33" s="30">
        <f t="shared" si="22"/>
        <v>1520</v>
      </c>
      <c r="AP33" s="28">
        <f t="shared" si="38"/>
        <v>7040</v>
      </c>
      <c r="AQ33" s="30">
        <f t="shared" si="23"/>
        <v>1340</v>
      </c>
      <c r="AR33" s="30">
        <v>0</v>
      </c>
      <c r="AS33" s="30">
        <f t="shared" si="24"/>
        <v>5700</v>
      </c>
      <c r="AT33" s="28">
        <f t="shared" si="39"/>
        <v>3020</v>
      </c>
      <c r="AU33" s="30">
        <f t="shared" si="25"/>
        <v>1680</v>
      </c>
      <c r="AV33" s="30">
        <v>0</v>
      </c>
      <c r="AW33" s="30">
        <f t="shared" si="26"/>
        <v>1340</v>
      </c>
    </row>
    <row r="34" spans="1:49" x14ac:dyDescent="0.15">
      <c r="A34" s="30">
        <f t="shared" ca="1" si="27"/>
        <v>8.8530805349677999E-2</v>
      </c>
      <c r="B34" s="30">
        <f t="shared" ca="1" si="28"/>
        <v>2.124739328392272</v>
      </c>
      <c r="C34" s="30">
        <f t="shared" ca="1" si="29"/>
        <v>127.48435970353633</v>
      </c>
      <c r="D34" s="30">
        <f ca="1">SUM($F$17:INDIRECT("E"&amp;16+E34))</f>
        <v>7649.0615822121799</v>
      </c>
      <c r="E34" s="30">
        <v>18</v>
      </c>
      <c r="F34" s="30">
        <f t="shared" si="0"/>
        <v>1251.5775258035037</v>
      </c>
      <c r="G34" s="30">
        <f>INT(F34*VLOOKUP(IF(MOD(E34,2)=0,E34/2,(E34+1)/2),怪物属性!$B$5:$C$54,2,FALSE)/$M$2)</f>
        <v>9804</v>
      </c>
      <c r="H34" s="28">
        <f t="shared" si="30"/>
        <v>42600</v>
      </c>
      <c r="I34" s="30">
        <f t="shared" si="1"/>
        <v>4260</v>
      </c>
      <c r="J34" s="30">
        <f t="shared" si="2"/>
        <v>29820</v>
      </c>
      <c r="K34" s="30">
        <f t="shared" si="3"/>
        <v>8520</v>
      </c>
      <c r="L34" s="28">
        <f t="shared" si="31"/>
        <v>14200</v>
      </c>
      <c r="M34" s="30">
        <f t="shared" si="4"/>
        <v>1420</v>
      </c>
      <c r="N34" s="30">
        <f t="shared" si="5"/>
        <v>9940</v>
      </c>
      <c r="O34" s="30">
        <f t="shared" si="6"/>
        <v>2840</v>
      </c>
      <c r="P34" s="28">
        <f t="shared" si="32"/>
        <v>7100</v>
      </c>
      <c r="Q34" s="30">
        <f t="shared" si="7"/>
        <v>710</v>
      </c>
      <c r="R34" s="30">
        <f t="shared" si="8"/>
        <v>4970</v>
      </c>
      <c r="S34" s="30">
        <f t="shared" si="9"/>
        <v>1420</v>
      </c>
      <c r="T34" s="36">
        <f t="shared" si="10"/>
        <v>7100</v>
      </c>
      <c r="U34" s="36">
        <f t="shared" si="11"/>
        <v>6</v>
      </c>
      <c r="V34" s="28">
        <f t="shared" si="33"/>
        <v>1010</v>
      </c>
      <c r="W34" s="30">
        <f t="shared" si="12"/>
        <v>101</v>
      </c>
      <c r="X34" s="30">
        <f t="shared" si="13"/>
        <v>707</v>
      </c>
      <c r="Y34" s="30">
        <f t="shared" si="14"/>
        <v>202</v>
      </c>
      <c r="Z34" s="28">
        <f t="shared" si="34"/>
        <v>3440</v>
      </c>
      <c r="AA34" s="30">
        <f t="shared" si="15"/>
        <v>860</v>
      </c>
      <c r="AB34" s="30">
        <v>0</v>
      </c>
      <c r="AC34" s="30">
        <f t="shared" si="16"/>
        <v>2580</v>
      </c>
      <c r="AD34" s="28">
        <f t="shared" si="35"/>
        <v>3440</v>
      </c>
      <c r="AE34" s="30">
        <f t="shared" si="17"/>
        <v>1580</v>
      </c>
      <c r="AF34" s="30">
        <v>0</v>
      </c>
      <c r="AG34" s="30">
        <f t="shared" si="18"/>
        <v>1860</v>
      </c>
      <c r="AH34" s="28">
        <f t="shared" si="36"/>
        <v>12080</v>
      </c>
      <c r="AI34" s="30">
        <f t="shared" si="19"/>
        <v>8720</v>
      </c>
      <c r="AJ34" s="30">
        <v>0</v>
      </c>
      <c r="AK34" s="30">
        <f t="shared" si="20"/>
        <v>3360</v>
      </c>
      <c r="AL34" s="28">
        <f t="shared" si="37"/>
        <v>2800</v>
      </c>
      <c r="AM34" s="30">
        <f t="shared" si="21"/>
        <v>1220</v>
      </c>
      <c r="AN34" s="30">
        <v>0</v>
      </c>
      <c r="AO34" s="30">
        <f t="shared" si="22"/>
        <v>1580</v>
      </c>
      <c r="AP34" s="28">
        <f t="shared" si="38"/>
        <v>7160</v>
      </c>
      <c r="AQ34" s="30">
        <f t="shared" si="23"/>
        <v>1360</v>
      </c>
      <c r="AR34" s="30">
        <v>0</v>
      </c>
      <c r="AS34" s="30">
        <f t="shared" si="24"/>
        <v>5800</v>
      </c>
      <c r="AT34" s="28">
        <f t="shared" si="39"/>
        <v>3080</v>
      </c>
      <c r="AU34" s="30">
        <f t="shared" si="25"/>
        <v>1720</v>
      </c>
      <c r="AV34" s="30">
        <v>0</v>
      </c>
      <c r="AW34" s="30">
        <f t="shared" si="26"/>
        <v>1360</v>
      </c>
    </row>
    <row r="35" spans="1:49" x14ac:dyDescent="0.15">
      <c r="A35" s="30">
        <f t="shared" ca="1" si="27"/>
        <v>0.10535505977822716</v>
      </c>
      <c r="B35" s="30">
        <f t="shared" ca="1" si="28"/>
        <v>2.5285214346774518</v>
      </c>
      <c r="C35" s="30">
        <f t="shared" ca="1" si="29"/>
        <v>151.71128608064711</v>
      </c>
      <c r="D35" s="30">
        <f ca="1">SUM($F$17:INDIRECT("E"&amp;16+E35))</f>
        <v>9102.6771648388276</v>
      </c>
      <c r="E35" s="30">
        <v>19</v>
      </c>
      <c r="F35" s="30">
        <f t="shared" si="0"/>
        <v>1434.6155826266483</v>
      </c>
      <c r="G35" s="30">
        <f>INT(F35*VLOOKUP(IF(MOD(E35,2)=0,E35/2,(E35+1)/2),怪物属性!$B$5:$C$54,2,FALSE)/$M$2)</f>
        <v>12194</v>
      </c>
      <c r="H35" s="28">
        <f t="shared" si="30"/>
        <v>44400</v>
      </c>
      <c r="I35" s="30">
        <f t="shared" si="1"/>
        <v>4440</v>
      </c>
      <c r="J35" s="30">
        <f t="shared" si="2"/>
        <v>31080</v>
      </c>
      <c r="K35" s="30">
        <f t="shared" si="3"/>
        <v>8880</v>
      </c>
      <c r="L35" s="28">
        <f t="shared" si="31"/>
        <v>14800</v>
      </c>
      <c r="M35" s="30">
        <f t="shared" si="4"/>
        <v>1480</v>
      </c>
      <c r="N35" s="30">
        <f t="shared" si="5"/>
        <v>10360</v>
      </c>
      <c r="O35" s="30">
        <f t="shared" si="6"/>
        <v>2960</v>
      </c>
      <c r="P35" s="28">
        <f t="shared" si="32"/>
        <v>7400</v>
      </c>
      <c r="Q35" s="30">
        <f t="shared" si="7"/>
        <v>740</v>
      </c>
      <c r="R35" s="30">
        <f t="shared" si="8"/>
        <v>5180</v>
      </c>
      <c r="S35" s="30">
        <f t="shared" si="9"/>
        <v>1480</v>
      </c>
      <c r="T35" s="36">
        <f t="shared" si="10"/>
        <v>7400</v>
      </c>
      <c r="U35" s="36">
        <f t="shared" si="11"/>
        <v>6</v>
      </c>
      <c r="V35" s="28">
        <f t="shared" si="33"/>
        <v>1040</v>
      </c>
      <c r="W35" s="30">
        <f t="shared" si="12"/>
        <v>104</v>
      </c>
      <c r="X35" s="30">
        <f t="shared" si="13"/>
        <v>728</v>
      </c>
      <c r="Y35" s="30">
        <f t="shared" si="14"/>
        <v>208</v>
      </c>
      <c r="Z35" s="28">
        <f t="shared" si="34"/>
        <v>3520</v>
      </c>
      <c r="AA35" s="30">
        <f t="shared" si="15"/>
        <v>880</v>
      </c>
      <c r="AB35" s="30">
        <v>0</v>
      </c>
      <c r="AC35" s="30">
        <f t="shared" si="16"/>
        <v>2640</v>
      </c>
      <c r="AD35" s="28">
        <f t="shared" si="35"/>
        <v>3520</v>
      </c>
      <c r="AE35" s="30">
        <f t="shared" si="17"/>
        <v>1640</v>
      </c>
      <c r="AF35" s="30">
        <v>0</v>
      </c>
      <c r="AG35" s="30">
        <f t="shared" si="18"/>
        <v>1880</v>
      </c>
      <c r="AH35" s="28">
        <f t="shared" si="36"/>
        <v>12200</v>
      </c>
      <c r="AI35" s="30">
        <f t="shared" si="19"/>
        <v>8760</v>
      </c>
      <c r="AJ35" s="30">
        <v>0</v>
      </c>
      <c r="AK35" s="30">
        <f t="shared" si="20"/>
        <v>3440</v>
      </c>
      <c r="AL35" s="28">
        <f t="shared" si="37"/>
        <v>2900</v>
      </c>
      <c r="AM35" s="30">
        <f t="shared" si="21"/>
        <v>1260</v>
      </c>
      <c r="AN35" s="30">
        <v>0</v>
      </c>
      <c r="AO35" s="30">
        <f t="shared" si="22"/>
        <v>1640</v>
      </c>
      <c r="AP35" s="28">
        <f t="shared" si="38"/>
        <v>7280</v>
      </c>
      <c r="AQ35" s="30">
        <f t="shared" si="23"/>
        <v>1380</v>
      </c>
      <c r="AR35" s="30">
        <v>0</v>
      </c>
      <c r="AS35" s="30">
        <f t="shared" si="24"/>
        <v>5900</v>
      </c>
      <c r="AT35" s="28">
        <f t="shared" si="39"/>
        <v>3140</v>
      </c>
      <c r="AU35" s="30">
        <f t="shared" si="25"/>
        <v>1760</v>
      </c>
      <c r="AV35" s="30">
        <v>0</v>
      </c>
      <c r="AW35" s="30">
        <f t="shared" si="26"/>
        <v>1380</v>
      </c>
    </row>
    <row r="36" spans="1:49" x14ac:dyDescent="0.15">
      <c r="A36" s="113">
        <f t="shared" ca="1" si="27"/>
        <v>0.1244935148548265</v>
      </c>
      <c r="B36" s="113">
        <f t="shared" ca="1" si="28"/>
        <v>2.9878443565158359</v>
      </c>
      <c r="C36" s="113">
        <f t="shared" ca="1" si="29"/>
        <v>179.27066139095015</v>
      </c>
      <c r="D36" s="113">
        <f ca="1">SUM($F$17:INDIRECT("E"&amp;16+E36))</f>
        <v>10756.23968345701</v>
      </c>
      <c r="E36" s="113">
        <v>20</v>
      </c>
      <c r="F36" s="30">
        <f t="shared" si="0"/>
        <v>1633.5625186181824</v>
      </c>
      <c r="G36" s="30">
        <f>INT(F36*VLOOKUP(IF(MOD(E36,2)=0,E36/2,(E36+1)/2),怪物属性!$B$5:$C$54,2,FALSE)/$M$2)</f>
        <v>13885</v>
      </c>
      <c r="H36" s="28">
        <f t="shared" si="30"/>
        <v>46200</v>
      </c>
      <c r="I36" s="30">
        <f t="shared" si="1"/>
        <v>4620</v>
      </c>
      <c r="J36" s="30">
        <f t="shared" si="2"/>
        <v>32340</v>
      </c>
      <c r="K36" s="30">
        <f t="shared" si="3"/>
        <v>9240</v>
      </c>
      <c r="L36" s="28">
        <f t="shared" si="31"/>
        <v>15400</v>
      </c>
      <c r="M36" s="30">
        <f t="shared" si="4"/>
        <v>1540</v>
      </c>
      <c r="N36" s="30">
        <f t="shared" si="5"/>
        <v>10780</v>
      </c>
      <c r="O36" s="30">
        <f t="shared" si="6"/>
        <v>3080</v>
      </c>
      <c r="P36" s="28">
        <f t="shared" si="32"/>
        <v>7700</v>
      </c>
      <c r="Q36" s="30">
        <f t="shared" si="7"/>
        <v>770</v>
      </c>
      <c r="R36" s="30">
        <f t="shared" si="8"/>
        <v>5390</v>
      </c>
      <c r="S36" s="30">
        <f t="shared" si="9"/>
        <v>1540</v>
      </c>
      <c r="T36" s="36">
        <f t="shared" si="10"/>
        <v>7700</v>
      </c>
      <c r="U36" s="36">
        <f t="shared" si="11"/>
        <v>6</v>
      </c>
      <c r="V36" s="28">
        <f t="shared" si="33"/>
        <v>1070</v>
      </c>
      <c r="W36" s="30">
        <f t="shared" si="12"/>
        <v>107</v>
      </c>
      <c r="X36" s="30">
        <f t="shared" si="13"/>
        <v>749</v>
      </c>
      <c r="Y36" s="30">
        <f t="shared" si="14"/>
        <v>214</v>
      </c>
      <c r="Z36" s="28">
        <f t="shared" si="34"/>
        <v>3600</v>
      </c>
      <c r="AA36" s="30">
        <f t="shared" si="15"/>
        <v>900</v>
      </c>
      <c r="AB36" s="30">
        <v>0</v>
      </c>
      <c r="AC36" s="30">
        <f t="shared" si="16"/>
        <v>2700</v>
      </c>
      <c r="AD36" s="28">
        <f t="shared" si="35"/>
        <v>3600</v>
      </c>
      <c r="AE36" s="30">
        <f t="shared" si="17"/>
        <v>1700</v>
      </c>
      <c r="AF36" s="30">
        <v>0</v>
      </c>
      <c r="AG36" s="30">
        <f t="shared" si="18"/>
        <v>1900</v>
      </c>
      <c r="AH36" s="28">
        <f t="shared" si="36"/>
        <v>12320</v>
      </c>
      <c r="AI36" s="30">
        <f t="shared" si="19"/>
        <v>8800</v>
      </c>
      <c r="AJ36" s="30">
        <v>0</v>
      </c>
      <c r="AK36" s="30">
        <f t="shared" si="20"/>
        <v>3520</v>
      </c>
      <c r="AL36" s="28">
        <f t="shared" si="37"/>
        <v>3000</v>
      </c>
      <c r="AM36" s="30">
        <f t="shared" si="21"/>
        <v>1300</v>
      </c>
      <c r="AN36" s="30">
        <v>0</v>
      </c>
      <c r="AO36" s="30">
        <f t="shared" si="22"/>
        <v>1700</v>
      </c>
      <c r="AP36" s="28">
        <f t="shared" si="38"/>
        <v>7400</v>
      </c>
      <c r="AQ36" s="30">
        <f t="shared" si="23"/>
        <v>1400</v>
      </c>
      <c r="AR36" s="30">
        <v>0</v>
      </c>
      <c r="AS36" s="30">
        <f t="shared" si="24"/>
        <v>6000</v>
      </c>
      <c r="AT36" s="28">
        <f t="shared" si="39"/>
        <v>3200</v>
      </c>
      <c r="AU36" s="30">
        <f t="shared" si="25"/>
        <v>1800</v>
      </c>
      <c r="AV36" s="30">
        <v>0</v>
      </c>
      <c r="AW36" s="30">
        <f t="shared" si="26"/>
        <v>1400</v>
      </c>
    </row>
    <row r="37" spans="1:49" x14ac:dyDescent="0.15">
      <c r="A37" s="30">
        <f t="shared" ca="1" si="27"/>
        <v>0.14613534797982455</v>
      </c>
      <c r="B37" s="30">
        <f t="shared" ca="1" si="28"/>
        <v>3.5072483515157891</v>
      </c>
      <c r="C37" s="30">
        <f t="shared" ca="1" si="29"/>
        <v>210.43490109094733</v>
      </c>
      <c r="D37" s="30">
        <f ca="1">SUM($F$17:INDIRECT("E"&amp;16+E37))</f>
        <v>12626.09406545684</v>
      </c>
      <c r="E37" s="30">
        <v>21</v>
      </c>
      <c r="F37" s="30">
        <f t="shared" si="0"/>
        <v>1848.8543819998308</v>
      </c>
      <c r="G37" s="30">
        <f>INT(F37*VLOOKUP(IF(MOD(E37,2)=0,E37/2,(E37+1)/2),怪物属性!$B$5:$C$54,2,FALSE)/$M$2)</f>
        <v>17255</v>
      </c>
      <c r="H37" s="28">
        <f t="shared" si="30"/>
        <v>48000</v>
      </c>
      <c r="I37" s="30">
        <f t="shared" si="1"/>
        <v>4800</v>
      </c>
      <c r="J37" s="30">
        <f t="shared" si="2"/>
        <v>33600</v>
      </c>
      <c r="K37" s="30">
        <f t="shared" si="3"/>
        <v>9600</v>
      </c>
      <c r="L37" s="28">
        <f t="shared" si="31"/>
        <v>16000</v>
      </c>
      <c r="M37" s="30">
        <f t="shared" si="4"/>
        <v>1600</v>
      </c>
      <c r="N37" s="30">
        <f t="shared" si="5"/>
        <v>11200</v>
      </c>
      <c r="O37" s="30">
        <f t="shared" si="6"/>
        <v>3200</v>
      </c>
      <c r="P37" s="28">
        <f t="shared" si="32"/>
        <v>8000</v>
      </c>
      <c r="Q37" s="30">
        <f t="shared" si="7"/>
        <v>800</v>
      </c>
      <c r="R37" s="30">
        <f t="shared" si="8"/>
        <v>5600</v>
      </c>
      <c r="S37" s="30">
        <f t="shared" si="9"/>
        <v>1600</v>
      </c>
      <c r="T37" s="36">
        <f t="shared" si="10"/>
        <v>8000</v>
      </c>
      <c r="U37" s="36">
        <f t="shared" si="11"/>
        <v>6</v>
      </c>
      <c r="V37" s="28">
        <f t="shared" si="33"/>
        <v>1100</v>
      </c>
      <c r="W37" s="30">
        <f t="shared" si="12"/>
        <v>110</v>
      </c>
      <c r="X37" s="30">
        <f t="shared" si="13"/>
        <v>770</v>
      </c>
      <c r="Y37" s="30">
        <f t="shared" si="14"/>
        <v>220</v>
      </c>
      <c r="Z37" s="28">
        <f t="shared" si="34"/>
        <v>3680</v>
      </c>
      <c r="AA37" s="30">
        <f t="shared" si="15"/>
        <v>920</v>
      </c>
      <c r="AB37" s="30">
        <v>0</v>
      </c>
      <c r="AC37" s="30">
        <f t="shared" si="16"/>
        <v>2760</v>
      </c>
      <c r="AD37" s="28">
        <f t="shared" si="35"/>
        <v>3680</v>
      </c>
      <c r="AE37" s="30">
        <f t="shared" si="17"/>
        <v>1760</v>
      </c>
      <c r="AF37" s="30">
        <v>0</v>
      </c>
      <c r="AG37" s="30">
        <f t="shared" si="18"/>
        <v>1920</v>
      </c>
      <c r="AH37" s="28">
        <f t="shared" si="36"/>
        <v>12440</v>
      </c>
      <c r="AI37" s="30">
        <f t="shared" si="19"/>
        <v>8840</v>
      </c>
      <c r="AJ37" s="30">
        <v>0</v>
      </c>
      <c r="AK37" s="30">
        <f t="shared" si="20"/>
        <v>3600</v>
      </c>
      <c r="AL37" s="28">
        <f t="shared" si="37"/>
        <v>3100</v>
      </c>
      <c r="AM37" s="30">
        <f t="shared" si="21"/>
        <v>1340</v>
      </c>
      <c r="AN37" s="30">
        <v>0</v>
      </c>
      <c r="AO37" s="30">
        <f t="shared" si="22"/>
        <v>1760</v>
      </c>
      <c r="AP37" s="28">
        <f t="shared" si="38"/>
        <v>7520</v>
      </c>
      <c r="AQ37" s="30">
        <f t="shared" si="23"/>
        <v>1420</v>
      </c>
      <c r="AR37" s="30">
        <v>0</v>
      </c>
      <c r="AS37" s="30">
        <f t="shared" si="24"/>
        <v>6100</v>
      </c>
      <c r="AT37" s="28">
        <f t="shared" si="39"/>
        <v>3260</v>
      </c>
      <c r="AU37" s="30">
        <f t="shared" si="25"/>
        <v>1840</v>
      </c>
      <c r="AV37" s="30">
        <v>0</v>
      </c>
      <c r="AW37" s="30">
        <f t="shared" si="26"/>
        <v>1420</v>
      </c>
    </row>
    <row r="38" spans="1:49" x14ac:dyDescent="0.15">
      <c r="A38" s="30">
        <f t="shared" ca="1" si="27"/>
        <v>0.17047465216356905</v>
      </c>
      <c r="B38" s="30">
        <f t="shared" ca="1" si="28"/>
        <v>4.0913916519256572</v>
      </c>
      <c r="C38" s="30">
        <f t="shared" ca="1" si="29"/>
        <v>245.48349911553942</v>
      </c>
      <c r="D38" s="30">
        <f ca="1">SUM($F$17:INDIRECT("E"&amp;16+E38))</f>
        <v>14729.009946932365</v>
      </c>
      <c r="E38" s="30">
        <v>22</v>
      </c>
      <c r="F38" s="30">
        <f t="shared" si="0"/>
        <v>2080.9158814755251</v>
      </c>
      <c r="G38" s="30">
        <f>INT(F38*VLOOKUP(IF(MOD(E38,2)=0,E38/2,(E38+1)/2),怪物属性!$B$5:$C$54,2,FALSE)/$M$2)</f>
        <v>19421</v>
      </c>
      <c r="H38" s="28">
        <f t="shared" si="30"/>
        <v>49800</v>
      </c>
      <c r="I38" s="30">
        <f t="shared" si="1"/>
        <v>4980</v>
      </c>
      <c r="J38" s="30">
        <f t="shared" si="2"/>
        <v>34860</v>
      </c>
      <c r="K38" s="30">
        <f t="shared" si="3"/>
        <v>9960</v>
      </c>
      <c r="L38" s="28">
        <f t="shared" si="31"/>
        <v>16600</v>
      </c>
      <c r="M38" s="30">
        <f t="shared" si="4"/>
        <v>1660</v>
      </c>
      <c r="N38" s="30">
        <f t="shared" si="5"/>
        <v>11620</v>
      </c>
      <c r="O38" s="30">
        <f t="shared" si="6"/>
        <v>3320</v>
      </c>
      <c r="P38" s="28">
        <f t="shared" si="32"/>
        <v>8300</v>
      </c>
      <c r="Q38" s="30">
        <f t="shared" si="7"/>
        <v>830</v>
      </c>
      <c r="R38" s="30">
        <f t="shared" si="8"/>
        <v>5810</v>
      </c>
      <c r="S38" s="30">
        <f t="shared" si="9"/>
        <v>1660</v>
      </c>
      <c r="T38" s="36">
        <f t="shared" si="10"/>
        <v>8300</v>
      </c>
      <c r="U38" s="36">
        <f t="shared" si="11"/>
        <v>6</v>
      </c>
      <c r="V38" s="28">
        <f t="shared" si="33"/>
        <v>1130</v>
      </c>
      <c r="W38" s="30">
        <f t="shared" si="12"/>
        <v>113</v>
      </c>
      <c r="X38" s="30">
        <f t="shared" si="13"/>
        <v>791</v>
      </c>
      <c r="Y38" s="30">
        <f t="shared" si="14"/>
        <v>226</v>
      </c>
      <c r="Z38" s="28">
        <f t="shared" si="34"/>
        <v>3760</v>
      </c>
      <c r="AA38" s="30">
        <f t="shared" si="15"/>
        <v>940</v>
      </c>
      <c r="AB38" s="30">
        <v>0</v>
      </c>
      <c r="AC38" s="30">
        <f t="shared" si="16"/>
        <v>2820</v>
      </c>
      <c r="AD38" s="28">
        <f t="shared" si="35"/>
        <v>3760</v>
      </c>
      <c r="AE38" s="30">
        <f t="shared" si="17"/>
        <v>1820</v>
      </c>
      <c r="AF38" s="30">
        <v>0</v>
      </c>
      <c r="AG38" s="30">
        <f t="shared" si="18"/>
        <v>1940</v>
      </c>
      <c r="AH38" s="28">
        <f t="shared" si="36"/>
        <v>12560</v>
      </c>
      <c r="AI38" s="30">
        <f t="shared" si="19"/>
        <v>8880</v>
      </c>
      <c r="AJ38" s="30">
        <v>0</v>
      </c>
      <c r="AK38" s="30">
        <f t="shared" si="20"/>
        <v>3680</v>
      </c>
      <c r="AL38" s="28">
        <f t="shared" si="37"/>
        <v>3200</v>
      </c>
      <c r="AM38" s="30">
        <f t="shared" si="21"/>
        <v>1380</v>
      </c>
      <c r="AN38" s="30">
        <v>0</v>
      </c>
      <c r="AO38" s="30">
        <f t="shared" si="22"/>
        <v>1820</v>
      </c>
      <c r="AP38" s="28">
        <f t="shared" si="38"/>
        <v>7640</v>
      </c>
      <c r="AQ38" s="30">
        <f t="shared" si="23"/>
        <v>1440</v>
      </c>
      <c r="AR38" s="30">
        <v>0</v>
      </c>
      <c r="AS38" s="30">
        <f t="shared" si="24"/>
        <v>6200</v>
      </c>
      <c r="AT38" s="28">
        <f t="shared" si="39"/>
        <v>3320</v>
      </c>
      <c r="AU38" s="30">
        <f t="shared" si="25"/>
        <v>1880</v>
      </c>
      <c r="AV38" s="30">
        <v>0</v>
      </c>
      <c r="AW38" s="30">
        <f t="shared" si="26"/>
        <v>1440</v>
      </c>
    </row>
    <row r="39" spans="1:49" x14ac:dyDescent="0.15">
      <c r="A39" s="30">
        <f t="shared" ca="1" si="27"/>
        <v>0.19771031452183918</v>
      </c>
      <c r="B39" s="30">
        <f t="shared" ca="1" si="28"/>
        <v>4.7450475485241403</v>
      </c>
      <c r="C39" s="30">
        <f t="shared" ca="1" si="29"/>
        <v>284.70285291144842</v>
      </c>
      <c r="D39" s="30">
        <f ca="1">SUM($F$17:INDIRECT("E"&amp;16+E39))</f>
        <v>17082.171174686904</v>
      </c>
      <c r="E39" s="30">
        <v>23</v>
      </c>
      <c r="F39" s="30">
        <f t="shared" si="0"/>
        <v>2330.161227754541</v>
      </c>
      <c r="G39" s="30">
        <f>INT(F39*VLOOKUP(IF(MOD(E39,2)=0,E39/2,(E39+1)/2),怪物属性!$B$5:$C$54,2,FALSE)/$M$2)</f>
        <v>23689</v>
      </c>
      <c r="H39" s="28">
        <f t="shared" si="30"/>
        <v>51600</v>
      </c>
      <c r="I39" s="30">
        <f t="shared" si="1"/>
        <v>5160</v>
      </c>
      <c r="J39" s="30">
        <f t="shared" si="2"/>
        <v>36120</v>
      </c>
      <c r="K39" s="30">
        <f t="shared" si="3"/>
        <v>10320</v>
      </c>
      <c r="L39" s="28">
        <f t="shared" si="31"/>
        <v>17200</v>
      </c>
      <c r="M39" s="30">
        <f t="shared" si="4"/>
        <v>1720</v>
      </c>
      <c r="N39" s="30">
        <f t="shared" si="5"/>
        <v>12040</v>
      </c>
      <c r="O39" s="30">
        <f t="shared" si="6"/>
        <v>3440</v>
      </c>
      <c r="P39" s="28">
        <f t="shared" si="32"/>
        <v>8600</v>
      </c>
      <c r="Q39" s="30">
        <f t="shared" si="7"/>
        <v>860</v>
      </c>
      <c r="R39" s="30">
        <f t="shared" si="8"/>
        <v>6020</v>
      </c>
      <c r="S39" s="30">
        <f t="shared" si="9"/>
        <v>1720</v>
      </c>
      <c r="T39" s="36">
        <f t="shared" si="10"/>
        <v>8600</v>
      </c>
      <c r="U39" s="36">
        <f t="shared" si="11"/>
        <v>6</v>
      </c>
      <c r="V39" s="28">
        <f t="shared" si="33"/>
        <v>1160</v>
      </c>
      <c r="W39" s="30">
        <f t="shared" si="12"/>
        <v>116</v>
      </c>
      <c r="X39" s="30">
        <f t="shared" si="13"/>
        <v>812</v>
      </c>
      <c r="Y39" s="30">
        <f t="shared" si="14"/>
        <v>232</v>
      </c>
      <c r="Z39" s="28">
        <f t="shared" si="34"/>
        <v>3840</v>
      </c>
      <c r="AA39" s="30">
        <f t="shared" si="15"/>
        <v>960</v>
      </c>
      <c r="AB39" s="30">
        <v>0</v>
      </c>
      <c r="AC39" s="30">
        <f t="shared" si="16"/>
        <v>2880</v>
      </c>
      <c r="AD39" s="28">
        <f t="shared" si="35"/>
        <v>3840</v>
      </c>
      <c r="AE39" s="30">
        <f t="shared" si="17"/>
        <v>1880</v>
      </c>
      <c r="AF39" s="30">
        <v>0</v>
      </c>
      <c r="AG39" s="30">
        <f t="shared" si="18"/>
        <v>1960</v>
      </c>
      <c r="AH39" s="28">
        <f t="shared" si="36"/>
        <v>12680</v>
      </c>
      <c r="AI39" s="30">
        <f t="shared" si="19"/>
        <v>8920</v>
      </c>
      <c r="AJ39" s="30">
        <v>0</v>
      </c>
      <c r="AK39" s="30">
        <f t="shared" si="20"/>
        <v>3760</v>
      </c>
      <c r="AL39" s="28">
        <f t="shared" si="37"/>
        <v>3300</v>
      </c>
      <c r="AM39" s="30">
        <f t="shared" si="21"/>
        <v>1420</v>
      </c>
      <c r="AN39" s="30">
        <v>0</v>
      </c>
      <c r="AO39" s="30">
        <f t="shared" si="22"/>
        <v>1880</v>
      </c>
      <c r="AP39" s="28">
        <f t="shared" si="38"/>
        <v>7760</v>
      </c>
      <c r="AQ39" s="30">
        <f t="shared" si="23"/>
        <v>1460</v>
      </c>
      <c r="AR39" s="30">
        <v>0</v>
      </c>
      <c r="AS39" s="30">
        <f t="shared" si="24"/>
        <v>6300</v>
      </c>
      <c r="AT39" s="28">
        <f t="shared" si="39"/>
        <v>3380</v>
      </c>
      <c r="AU39" s="30">
        <f t="shared" si="25"/>
        <v>1920</v>
      </c>
      <c r="AV39" s="30">
        <v>0</v>
      </c>
      <c r="AW39" s="30">
        <f t="shared" si="26"/>
        <v>1460</v>
      </c>
    </row>
    <row r="40" spans="1:49" x14ac:dyDescent="0.15">
      <c r="A40" s="30">
        <f t="shared" ca="1" si="27"/>
        <v>0.22804590336249228</v>
      </c>
      <c r="B40" s="30">
        <f t="shared" ca="1" si="28"/>
        <v>5.4731016806998145</v>
      </c>
      <c r="C40" s="30">
        <f t="shared" ca="1" si="29"/>
        <v>328.38610084198888</v>
      </c>
      <c r="D40" s="30">
        <f ca="1">SUM($F$17:INDIRECT("E"&amp;16+E40))</f>
        <v>19703.166050519332</v>
      </c>
      <c r="E40" s="30">
        <v>24</v>
      </c>
      <c r="F40" s="30">
        <f t="shared" si="0"/>
        <v>2596.9948758324285</v>
      </c>
      <c r="G40" s="30">
        <f>INT(F40*VLOOKUP(IF(MOD(E40,2)=0,E40/2,(E40+1)/2),怪物属性!$B$5:$C$54,2,FALSE)/$M$2)</f>
        <v>26402</v>
      </c>
      <c r="H40" s="28">
        <f t="shared" si="30"/>
        <v>53400</v>
      </c>
      <c r="I40" s="30">
        <f t="shared" si="1"/>
        <v>5340</v>
      </c>
      <c r="J40" s="30">
        <f t="shared" si="2"/>
        <v>37380</v>
      </c>
      <c r="K40" s="30">
        <f t="shared" si="3"/>
        <v>10680</v>
      </c>
      <c r="L40" s="28">
        <f t="shared" si="31"/>
        <v>17800</v>
      </c>
      <c r="M40" s="30">
        <f t="shared" si="4"/>
        <v>1780</v>
      </c>
      <c r="N40" s="30">
        <f t="shared" si="5"/>
        <v>12460</v>
      </c>
      <c r="O40" s="30">
        <f t="shared" si="6"/>
        <v>3560</v>
      </c>
      <c r="P40" s="28">
        <f t="shared" si="32"/>
        <v>8900</v>
      </c>
      <c r="Q40" s="30">
        <f t="shared" si="7"/>
        <v>890</v>
      </c>
      <c r="R40" s="30">
        <f t="shared" si="8"/>
        <v>6230</v>
      </c>
      <c r="S40" s="30">
        <f t="shared" si="9"/>
        <v>1780</v>
      </c>
      <c r="T40" s="36">
        <f t="shared" si="10"/>
        <v>8900</v>
      </c>
      <c r="U40" s="36">
        <f t="shared" si="11"/>
        <v>6</v>
      </c>
      <c r="V40" s="28">
        <f t="shared" si="33"/>
        <v>1190</v>
      </c>
      <c r="W40" s="30">
        <f t="shared" si="12"/>
        <v>119</v>
      </c>
      <c r="X40" s="30">
        <f t="shared" si="13"/>
        <v>833</v>
      </c>
      <c r="Y40" s="30">
        <f t="shared" si="14"/>
        <v>238</v>
      </c>
      <c r="Z40" s="28">
        <f t="shared" si="34"/>
        <v>3920</v>
      </c>
      <c r="AA40" s="30">
        <f t="shared" si="15"/>
        <v>980</v>
      </c>
      <c r="AB40" s="30">
        <v>0</v>
      </c>
      <c r="AC40" s="30">
        <f t="shared" si="16"/>
        <v>2940</v>
      </c>
      <c r="AD40" s="28">
        <f t="shared" si="35"/>
        <v>3920</v>
      </c>
      <c r="AE40" s="30">
        <f t="shared" si="17"/>
        <v>1940</v>
      </c>
      <c r="AF40" s="30">
        <v>0</v>
      </c>
      <c r="AG40" s="30">
        <f t="shared" si="18"/>
        <v>1980</v>
      </c>
      <c r="AH40" s="28">
        <f t="shared" si="36"/>
        <v>12800</v>
      </c>
      <c r="AI40" s="30">
        <f t="shared" si="19"/>
        <v>8960</v>
      </c>
      <c r="AJ40" s="30">
        <v>0</v>
      </c>
      <c r="AK40" s="30">
        <f t="shared" si="20"/>
        <v>3840</v>
      </c>
      <c r="AL40" s="28">
        <f t="shared" si="37"/>
        <v>3400</v>
      </c>
      <c r="AM40" s="30">
        <f t="shared" si="21"/>
        <v>1460</v>
      </c>
      <c r="AN40" s="30">
        <v>0</v>
      </c>
      <c r="AO40" s="30">
        <f t="shared" si="22"/>
        <v>1940</v>
      </c>
      <c r="AP40" s="28">
        <f t="shared" si="38"/>
        <v>7880</v>
      </c>
      <c r="AQ40" s="30">
        <f t="shared" si="23"/>
        <v>1480</v>
      </c>
      <c r="AR40" s="30">
        <v>0</v>
      </c>
      <c r="AS40" s="30">
        <f t="shared" si="24"/>
        <v>6400</v>
      </c>
      <c r="AT40" s="28">
        <f t="shared" si="39"/>
        <v>3440</v>
      </c>
      <c r="AU40" s="30">
        <f t="shared" si="25"/>
        <v>1960</v>
      </c>
      <c r="AV40" s="30">
        <v>0</v>
      </c>
      <c r="AW40" s="30">
        <f t="shared" si="26"/>
        <v>1480</v>
      </c>
    </row>
    <row r="41" spans="1:49" x14ac:dyDescent="0.15">
      <c r="A41" s="30">
        <f t="shared" ca="1" si="27"/>
        <v>0.26168956289589762</v>
      </c>
      <c r="B41" s="30">
        <f t="shared" ca="1" si="28"/>
        <v>6.2805495095015429</v>
      </c>
      <c r="C41" s="30">
        <f t="shared" ca="1" si="29"/>
        <v>376.83297057009258</v>
      </c>
      <c r="D41" s="30">
        <f ca="1">SUM($F$17:INDIRECT("E"&amp;16+E41))</f>
        <v>22609.978234205555</v>
      </c>
      <c r="E41" s="30">
        <v>25</v>
      </c>
      <c r="F41" s="30">
        <f t="shared" si="0"/>
        <v>2881.8121836862215</v>
      </c>
      <c r="G41" s="30">
        <f>INT(F41*VLOOKUP(IF(MOD(E41,2)=0,E41/2,(E41+1)/2),怪物属性!$B$5:$C$54,2,FALSE)/$M$2)</f>
        <v>31699</v>
      </c>
      <c r="H41" s="28">
        <f t="shared" si="30"/>
        <v>55200</v>
      </c>
      <c r="I41" s="30">
        <f t="shared" si="1"/>
        <v>5520</v>
      </c>
      <c r="J41" s="30">
        <f t="shared" si="2"/>
        <v>38640</v>
      </c>
      <c r="K41" s="30">
        <f t="shared" si="3"/>
        <v>11040</v>
      </c>
      <c r="L41" s="28">
        <f t="shared" si="31"/>
        <v>18400</v>
      </c>
      <c r="M41" s="30">
        <f t="shared" si="4"/>
        <v>1840</v>
      </c>
      <c r="N41" s="30">
        <f t="shared" si="5"/>
        <v>12880</v>
      </c>
      <c r="O41" s="30">
        <f t="shared" si="6"/>
        <v>3680</v>
      </c>
      <c r="P41" s="28">
        <f t="shared" si="32"/>
        <v>9200</v>
      </c>
      <c r="Q41" s="30">
        <f t="shared" si="7"/>
        <v>920</v>
      </c>
      <c r="R41" s="30">
        <f t="shared" si="8"/>
        <v>6440</v>
      </c>
      <c r="S41" s="30">
        <f t="shared" si="9"/>
        <v>1840</v>
      </c>
      <c r="T41" s="36">
        <f t="shared" si="10"/>
        <v>9200</v>
      </c>
      <c r="U41" s="36">
        <f t="shared" si="11"/>
        <v>6</v>
      </c>
      <c r="V41" s="28">
        <f t="shared" si="33"/>
        <v>1220</v>
      </c>
      <c r="W41" s="30">
        <f t="shared" si="12"/>
        <v>122</v>
      </c>
      <c r="X41" s="30">
        <f t="shared" si="13"/>
        <v>854</v>
      </c>
      <c r="Y41" s="30">
        <f t="shared" si="14"/>
        <v>244</v>
      </c>
      <c r="Z41" s="28">
        <f t="shared" si="34"/>
        <v>4000</v>
      </c>
      <c r="AA41" s="30">
        <f t="shared" si="15"/>
        <v>1000</v>
      </c>
      <c r="AB41" s="30">
        <v>0</v>
      </c>
      <c r="AC41" s="30">
        <f t="shared" si="16"/>
        <v>3000</v>
      </c>
      <c r="AD41" s="28">
        <f t="shared" si="35"/>
        <v>4000</v>
      </c>
      <c r="AE41" s="30">
        <f t="shared" si="17"/>
        <v>2000</v>
      </c>
      <c r="AF41" s="30">
        <v>0</v>
      </c>
      <c r="AG41" s="30">
        <f t="shared" si="18"/>
        <v>2000</v>
      </c>
      <c r="AH41" s="28">
        <f t="shared" si="36"/>
        <v>12920</v>
      </c>
      <c r="AI41" s="30">
        <f t="shared" si="19"/>
        <v>9000</v>
      </c>
      <c r="AJ41" s="30">
        <v>0</v>
      </c>
      <c r="AK41" s="30">
        <f t="shared" si="20"/>
        <v>3920</v>
      </c>
      <c r="AL41" s="28">
        <f t="shared" si="37"/>
        <v>3500</v>
      </c>
      <c r="AM41" s="30">
        <f t="shared" si="21"/>
        <v>1500</v>
      </c>
      <c r="AN41" s="30">
        <v>0</v>
      </c>
      <c r="AO41" s="30">
        <f t="shared" si="22"/>
        <v>2000</v>
      </c>
      <c r="AP41" s="28">
        <f t="shared" si="38"/>
        <v>8000</v>
      </c>
      <c r="AQ41" s="30">
        <f t="shared" si="23"/>
        <v>1500</v>
      </c>
      <c r="AR41" s="30">
        <v>0</v>
      </c>
      <c r="AS41" s="30">
        <f t="shared" si="24"/>
        <v>6500</v>
      </c>
      <c r="AT41" s="28">
        <f t="shared" si="39"/>
        <v>3500</v>
      </c>
      <c r="AU41" s="30">
        <f t="shared" si="25"/>
        <v>2000</v>
      </c>
      <c r="AV41" s="30">
        <v>0</v>
      </c>
      <c r="AW41" s="30">
        <f t="shared" si="26"/>
        <v>1500</v>
      </c>
    </row>
    <row r="42" spans="1:49" x14ac:dyDescent="0.15">
      <c r="A42" s="30">
        <f t="shared" ca="1" si="27"/>
        <v>0.29885391474774947</v>
      </c>
      <c r="B42" s="30">
        <f t="shared" ca="1" si="28"/>
        <v>7.1724939539459873</v>
      </c>
      <c r="C42" s="30">
        <f t="shared" ca="1" si="29"/>
        <v>430.34963723675924</v>
      </c>
      <c r="D42" s="30">
        <f ca="1">SUM($F$17:INDIRECT("E"&amp;16+E42))</f>
        <v>25820.978234205555</v>
      </c>
      <c r="E42" s="30">
        <v>26</v>
      </c>
      <c r="F42" s="30">
        <f t="shared" si="0"/>
        <v>3184.9999999999991</v>
      </c>
      <c r="G42" s="30">
        <f>INT(F42*VLOOKUP(IF(MOD(E42,2)=0,E42/2,(E42+1)/2),怪物属性!$B$5:$C$54,2,FALSE)/$M$2)</f>
        <v>35035</v>
      </c>
      <c r="H42" s="28">
        <f t="shared" si="30"/>
        <v>57000</v>
      </c>
      <c r="I42" s="30">
        <f t="shared" si="1"/>
        <v>5700</v>
      </c>
      <c r="J42" s="30">
        <f t="shared" si="2"/>
        <v>39900</v>
      </c>
      <c r="K42" s="30">
        <f t="shared" si="3"/>
        <v>11400</v>
      </c>
      <c r="L42" s="28">
        <f t="shared" si="31"/>
        <v>19000</v>
      </c>
      <c r="M42" s="30">
        <f t="shared" si="4"/>
        <v>1900</v>
      </c>
      <c r="N42" s="30">
        <f t="shared" si="5"/>
        <v>13300</v>
      </c>
      <c r="O42" s="30">
        <f t="shared" si="6"/>
        <v>3800</v>
      </c>
      <c r="P42" s="28">
        <f t="shared" si="32"/>
        <v>9500</v>
      </c>
      <c r="Q42" s="30">
        <f t="shared" si="7"/>
        <v>950</v>
      </c>
      <c r="R42" s="30">
        <f t="shared" si="8"/>
        <v>6650</v>
      </c>
      <c r="S42" s="30">
        <f t="shared" si="9"/>
        <v>1900</v>
      </c>
      <c r="T42" s="36">
        <f t="shared" si="10"/>
        <v>9500</v>
      </c>
      <c r="U42" s="36">
        <f t="shared" si="11"/>
        <v>6</v>
      </c>
      <c r="V42" s="28">
        <f t="shared" si="33"/>
        <v>1250</v>
      </c>
      <c r="W42" s="30">
        <f t="shared" si="12"/>
        <v>125</v>
      </c>
      <c r="X42" s="30">
        <f t="shared" si="13"/>
        <v>875</v>
      </c>
      <c r="Y42" s="30">
        <f t="shared" si="14"/>
        <v>250</v>
      </c>
      <c r="Z42" s="28">
        <f t="shared" si="34"/>
        <v>4080</v>
      </c>
      <c r="AA42" s="30">
        <f t="shared" si="15"/>
        <v>1020</v>
      </c>
      <c r="AB42" s="30">
        <v>0</v>
      </c>
      <c r="AC42" s="30">
        <f t="shared" si="16"/>
        <v>3060</v>
      </c>
      <c r="AD42" s="28">
        <f t="shared" si="35"/>
        <v>4080</v>
      </c>
      <c r="AE42" s="30">
        <f t="shared" si="17"/>
        <v>2060</v>
      </c>
      <c r="AF42" s="30">
        <v>0</v>
      </c>
      <c r="AG42" s="30">
        <f t="shared" si="18"/>
        <v>2020</v>
      </c>
      <c r="AH42" s="28">
        <f t="shared" si="36"/>
        <v>13040</v>
      </c>
      <c r="AI42" s="30">
        <f t="shared" si="19"/>
        <v>9040</v>
      </c>
      <c r="AJ42" s="30">
        <v>0</v>
      </c>
      <c r="AK42" s="30">
        <f t="shared" si="20"/>
        <v>4000</v>
      </c>
      <c r="AL42" s="28">
        <f t="shared" si="37"/>
        <v>3600</v>
      </c>
      <c r="AM42" s="30">
        <f t="shared" si="21"/>
        <v>1540</v>
      </c>
      <c r="AN42" s="30">
        <v>0</v>
      </c>
      <c r="AO42" s="30">
        <f t="shared" si="22"/>
        <v>2060</v>
      </c>
      <c r="AP42" s="28">
        <f t="shared" si="38"/>
        <v>8120</v>
      </c>
      <c r="AQ42" s="30">
        <f t="shared" si="23"/>
        <v>1520</v>
      </c>
      <c r="AR42" s="30">
        <v>0</v>
      </c>
      <c r="AS42" s="30">
        <f t="shared" si="24"/>
        <v>6600</v>
      </c>
      <c r="AT42" s="28">
        <f t="shared" si="39"/>
        <v>3560</v>
      </c>
      <c r="AU42" s="30">
        <f t="shared" si="25"/>
        <v>2040</v>
      </c>
      <c r="AV42" s="30">
        <v>0</v>
      </c>
      <c r="AW42" s="30">
        <f t="shared" si="26"/>
        <v>1520</v>
      </c>
    </row>
    <row r="43" spans="1:49" x14ac:dyDescent="0.15">
      <c r="A43" s="30">
        <f t="shared" ca="1" si="27"/>
        <v>0.33975596557169302</v>
      </c>
      <c r="B43" s="30">
        <f t="shared" ca="1" si="28"/>
        <v>8.154143173720632</v>
      </c>
      <c r="C43" s="30">
        <f t="shared" ca="1" si="29"/>
        <v>489.24859042323794</v>
      </c>
      <c r="D43" s="30">
        <f ca="1">SUM($F$17:INDIRECT("E"&amp;16+E43))</f>
        <v>29354.915425394276</v>
      </c>
      <c r="E43" s="30">
        <v>27</v>
      </c>
      <c r="F43" s="30">
        <f t="shared" si="0"/>
        <v>3506.9371911887224</v>
      </c>
      <c r="G43" s="30">
        <f>INT(F43*VLOOKUP(IF(MOD(E43,2)=0,E43/2,(E43+1)/2),怪物属性!$B$5:$C$54,2,FALSE)/$M$2)</f>
        <v>41791</v>
      </c>
      <c r="H43" s="28">
        <f t="shared" si="30"/>
        <v>58800</v>
      </c>
      <c r="I43" s="30">
        <f t="shared" si="1"/>
        <v>5880</v>
      </c>
      <c r="J43" s="30">
        <f t="shared" si="2"/>
        <v>41160</v>
      </c>
      <c r="K43" s="30">
        <f t="shared" si="3"/>
        <v>11760</v>
      </c>
      <c r="L43" s="28">
        <f t="shared" si="31"/>
        <v>19600</v>
      </c>
      <c r="M43" s="30">
        <f t="shared" si="4"/>
        <v>1960</v>
      </c>
      <c r="N43" s="30">
        <f t="shared" si="5"/>
        <v>13720</v>
      </c>
      <c r="O43" s="30">
        <f t="shared" si="6"/>
        <v>3920</v>
      </c>
      <c r="P43" s="28">
        <f t="shared" si="32"/>
        <v>9800</v>
      </c>
      <c r="Q43" s="30">
        <f t="shared" si="7"/>
        <v>980</v>
      </c>
      <c r="R43" s="30">
        <f t="shared" si="8"/>
        <v>6860</v>
      </c>
      <c r="S43" s="30">
        <f t="shared" si="9"/>
        <v>1960</v>
      </c>
      <c r="T43" s="36">
        <f t="shared" si="10"/>
        <v>9800</v>
      </c>
      <c r="U43" s="36">
        <f t="shared" si="11"/>
        <v>6</v>
      </c>
      <c r="V43" s="28">
        <f t="shared" si="33"/>
        <v>1280</v>
      </c>
      <c r="W43" s="30">
        <f t="shared" si="12"/>
        <v>128</v>
      </c>
      <c r="X43" s="30">
        <f t="shared" si="13"/>
        <v>896</v>
      </c>
      <c r="Y43" s="30">
        <f t="shared" si="14"/>
        <v>256</v>
      </c>
      <c r="Z43" s="28">
        <f t="shared" si="34"/>
        <v>4160</v>
      </c>
      <c r="AA43" s="30">
        <f t="shared" si="15"/>
        <v>1040</v>
      </c>
      <c r="AB43" s="30">
        <v>0</v>
      </c>
      <c r="AC43" s="30">
        <f t="shared" si="16"/>
        <v>3120</v>
      </c>
      <c r="AD43" s="28">
        <f t="shared" si="35"/>
        <v>4160</v>
      </c>
      <c r="AE43" s="30">
        <f t="shared" si="17"/>
        <v>2120</v>
      </c>
      <c r="AF43" s="30">
        <v>0</v>
      </c>
      <c r="AG43" s="30">
        <f t="shared" si="18"/>
        <v>2040</v>
      </c>
      <c r="AH43" s="28">
        <f t="shared" si="36"/>
        <v>13160</v>
      </c>
      <c r="AI43" s="30">
        <f t="shared" si="19"/>
        <v>9080</v>
      </c>
      <c r="AJ43" s="30">
        <v>0</v>
      </c>
      <c r="AK43" s="30">
        <f t="shared" si="20"/>
        <v>4080</v>
      </c>
      <c r="AL43" s="28">
        <f t="shared" si="37"/>
        <v>3700</v>
      </c>
      <c r="AM43" s="30">
        <f t="shared" si="21"/>
        <v>1580</v>
      </c>
      <c r="AN43" s="30">
        <v>0</v>
      </c>
      <c r="AO43" s="30">
        <f t="shared" si="22"/>
        <v>2120</v>
      </c>
      <c r="AP43" s="28">
        <f t="shared" si="38"/>
        <v>8240</v>
      </c>
      <c r="AQ43" s="30">
        <f t="shared" si="23"/>
        <v>1540</v>
      </c>
      <c r="AR43" s="30">
        <v>0</v>
      </c>
      <c r="AS43" s="30">
        <f t="shared" si="24"/>
        <v>6700</v>
      </c>
      <c r="AT43" s="28">
        <f t="shared" si="39"/>
        <v>3620</v>
      </c>
      <c r="AU43" s="30">
        <f t="shared" si="25"/>
        <v>2080</v>
      </c>
      <c r="AV43" s="30">
        <v>0</v>
      </c>
      <c r="AW43" s="30">
        <f t="shared" si="26"/>
        <v>1540</v>
      </c>
    </row>
    <row r="44" spans="1:49" x14ac:dyDescent="0.15">
      <c r="A44" s="30">
        <f t="shared" ca="1" si="27"/>
        <v>0.38461702015679883</v>
      </c>
      <c r="B44" s="30">
        <f t="shared" ca="1" si="28"/>
        <v>9.2308084837631714</v>
      </c>
      <c r="C44" s="30">
        <f t="shared" ca="1" si="29"/>
        <v>553.84850902579024</v>
      </c>
      <c r="D44" s="30">
        <f ca="1">SUM($F$17:INDIRECT("E"&amp;16+E44))</f>
        <v>33230.910541547411</v>
      </c>
      <c r="E44" s="30">
        <v>28</v>
      </c>
      <c r="F44" s="30">
        <f t="shared" si="0"/>
        <v>3847.9951161531353</v>
      </c>
      <c r="G44" s="30">
        <f>INT(F44*VLOOKUP(IF(MOD(E44,2)=0,E44/2,(E44+1)/2),怪物属性!$B$5:$C$54,2,FALSE)/$M$2)</f>
        <v>45855</v>
      </c>
      <c r="H44" s="28">
        <f t="shared" si="30"/>
        <v>60600</v>
      </c>
      <c r="I44" s="30">
        <f t="shared" si="1"/>
        <v>6060</v>
      </c>
      <c r="J44" s="30">
        <f t="shared" si="2"/>
        <v>42420</v>
      </c>
      <c r="K44" s="30">
        <f t="shared" si="3"/>
        <v>12120</v>
      </c>
      <c r="L44" s="28">
        <f t="shared" si="31"/>
        <v>20200</v>
      </c>
      <c r="M44" s="30">
        <f t="shared" si="4"/>
        <v>2020</v>
      </c>
      <c r="N44" s="30">
        <f t="shared" si="5"/>
        <v>14140</v>
      </c>
      <c r="O44" s="30">
        <f t="shared" si="6"/>
        <v>4040</v>
      </c>
      <c r="P44" s="28">
        <f t="shared" si="32"/>
        <v>10100</v>
      </c>
      <c r="Q44" s="30">
        <f t="shared" si="7"/>
        <v>1010</v>
      </c>
      <c r="R44" s="30">
        <f t="shared" si="8"/>
        <v>7070</v>
      </c>
      <c r="S44" s="30">
        <f t="shared" si="9"/>
        <v>2020</v>
      </c>
      <c r="T44" s="36">
        <f t="shared" si="10"/>
        <v>10100</v>
      </c>
      <c r="U44" s="36">
        <f t="shared" si="11"/>
        <v>6</v>
      </c>
      <c r="V44" s="28">
        <f t="shared" si="33"/>
        <v>1310</v>
      </c>
      <c r="W44" s="30">
        <f t="shared" si="12"/>
        <v>131</v>
      </c>
      <c r="X44" s="30">
        <f t="shared" si="13"/>
        <v>917</v>
      </c>
      <c r="Y44" s="30">
        <f t="shared" si="14"/>
        <v>262</v>
      </c>
      <c r="Z44" s="28">
        <f t="shared" si="34"/>
        <v>4240</v>
      </c>
      <c r="AA44" s="30">
        <f t="shared" si="15"/>
        <v>1060</v>
      </c>
      <c r="AB44" s="30">
        <v>0</v>
      </c>
      <c r="AC44" s="30">
        <f t="shared" si="16"/>
        <v>3180</v>
      </c>
      <c r="AD44" s="28">
        <f t="shared" si="35"/>
        <v>4240</v>
      </c>
      <c r="AE44" s="30">
        <f t="shared" si="17"/>
        <v>2180</v>
      </c>
      <c r="AF44" s="30">
        <v>0</v>
      </c>
      <c r="AG44" s="30">
        <f t="shared" si="18"/>
        <v>2060</v>
      </c>
      <c r="AH44" s="28">
        <f t="shared" si="36"/>
        <v>13280</v>
      </c>
      <c r="AI44" s="30">
        <f t="shared" si="19"/>
        <v>9120</v>
      </c>
      <c r="AJ44" s="30">
        <v>0</v>
      </c>
      <c r="AK44" s="30">
        <f t="shared" si="20"/>
        <v>4160</v>
      </c>
      <c r="AL44" s="28">
        <f t="shared" si="37"/>
        <v>3800</v>
      </c>
      <c r="AM44" s="30">
        <f t="shared" si="21"/>
        <v>1620</v>
      </c>
      <c r="AN44" s="30">
        <v>0</v>
      </c>
      <c r="AO44" s="30">
        <f t="shared" si="22"/>
        <v>2180</v>
      </c>
      <c r="AP44" s="28">
        <f t="shared" si="38"/>
        <v>8360</v>
      </c>
      <c r="AQ44" s="30">
        <f t="shared" si="23"/>
        <v>1560</v>
      </c>
      <c r="AR44" s="30">
        <v>0</v>
      </c>
      <c r="AS44" s="30">
        <f t="shared" si="24"/>
        <v>6800</v>
      </c>
      <c r="AT44" s="28">
        <f t="shared" si="39"/>
        <v>3680</v>
      </c>
      <c r="AU44" s="30">
        <f t="shared" si="25"/>
        <v>2120</v>
      </c>
      <c r="AV44" s="30">
        <v>0</v>
      </c>
      <c r="AW44" s="30">
        <f t="shared" si="26"/>
        <v>1560</v>
      </c>
    </row>
    <row r="45" spans="1:49" x14ac:dyDescent="0.15">
      <c r="A45" s="30">
        <f t="shared" ca="1" si="27"/>
        <v>0.43366259950574865</v>
      </c>
      <c r="B45" s="30">
        <f t="shared" ca="1" si="28"/>
        <v>10.407902388137968</v>
      </c>
      <c r="C45" s="30">
        <f t="shared" ca="1" si="29"/>
        <v>624.47414328827813</v>
      </c>
      <c r="D45" s="30">
        <f ca="1">SUM($F$17:INDIRECT("E"&amp;16+E45))</f>
        <v>37468.448597296687</v>
      </c>
      <c r="E45" s="30">
        <v>29</v>
      </c>
      <c r="F45" s="30">
        <f t="shared" si="0"/>
        <v>4208.5380557492781</v>
      </c>
      <c r="G45" s="30">
        <f>INT(F45*VLOOKUP(IF(MOD(E45,2)=0,E45/2,(E45+1)/2),怪物属性!$B$5:$C$54,2,FALSE)/$M$2)</f>
        <v>54360</v>
      </c>
      <c r="H45" s="28">
        <f t="shared" si="30"/>
        <v>62400</v>
      </c>
      <c r="I45" s="30">
        <f t="shared" si="1"/>
        <v>6240</v>
      </c>
      <c r="J45" s="30">
        <f t="shared" si="2"/>
        <v>43680</v>
      </c>
      <c r="K45" s="30">
        <f t="shared" si="3"/>
        <v>12480</v>
      </c>
      <c r="L45" s="28">
        <f t="shared" si="31"/>
        <v>20800</v>
      </c>
      <c r="M45" s="30">
        <f t="shared" si="4"/>
        <v>2080</v>
      </c>
      <c r="N45" s="30">
        <f t="shared" si="5"/>
        <v>14560</v>
      </c>
      <c r="O45" s="30">
        <f t="shared" si="6"/>
        <v>4160</v>
      </c>
      <c r="P45" s="28">
        <f t="shared" si="32"/>
        <v>10400</v>
      </c>
      <c r="Q45" s="30">
        <f t="shared" si="7"/>
        <v>1040</v>
      </c>
      <c r="R45" s="30">
        <f t="shared" si="8"/>
        <v>7280</v>
      </c>
      <c r="S45" s="30">
        <f t="shared" si="9"/>
        <v>2080</v>
      </c>
      <c r="T45" s="36">
        <f t="shared" si="10"/>
        <v>10400</v>
      </c>
      <c r="U45" s="36">
        <f t="shared" si="11"/>
        <v>6</v>
      </c>
      <c r="V45" s="28">
        <f t="shared" si="33"/>
        <v>1340</v>
      </c>
      <c r="W45" s="30">
        <f t="shared" si="12"/>
        <v>134</v>
      </c>
      <c r="X45" s="30">
        <f t="shared" si="13"/>
        <v>938</v>
      </c>
      <c r="Y45" s="30">
        <f t="shared" si="14"/>
        <v>268</v>
      </c>
      <c r="Z45" s="28">
        <f t="shared" si="34"/>
        <v>4320</v>
      </c>
      <c r="AA45" s="30">
        <f t="shared" si="15"/>
        <v>1080</v>
      </c>
      <c r="AB45" s="30">
        <v>0</v>
      </c>
      <c r="AC45" s="30">
        <f t="shared" si="16"/>
        <v>3240</v>
      </c>
      <c r="AD45" s="28">
        <f t="shared" si="35"/>
        <v>4320</v>
      </c>
      <c r="AE45" s="30">
        <f t="shared" si="17"/>
        <v>2240</v>
      </c>
      <c r="AF45" s="30">
        <v>0</v>
      </c>
      <c r="AG45" s="30">
        <f t="shared" si="18"/>
        <v>2080</v>
      </c>
      <c r="AH45" s="28">
        <f t="shared" si="36"/>
        <v>13400</v>
      </c>
      <c r="AI45" s="30">
        <f t="shared" si="19"/>
        <v>9160</v>
      </c>
      <c r="AJ45" s="30">
        <v>0</v>
      </c>
      <c r="AK45" s="30">
        <f t="shared" si="20"/>
        <v>4240</v>
      </c>
      <c r="AL45" s="28">
        <f t="shared" si="37"/>
        <v>3900</v>
      </c>
      <c r="AM45" s="30">
        <f t="shared" si="21"/>
        <v>1660</v>
      </c>
      <c r="AN45" s="30">
        <v>0</v>
      </c>
      <c r="AO45" s="30">
        <f t="shared" si="22"/>
        <v>2240</v>
      </c>
      <c r="AP45" s="28">
        <f t="shared" si="38"/>
        <v>8480</v>
      </c>
      <c r="AQ45" s="30">
        <f t="shared" si="23"/>
        <v>1580</v>
      </c>
      <c r="AR45" s="30">
        <v>0</v>
      </c>
      <c r="AS45" s="30">
        <f t="shared" si="24"/>
        <v>6900</v>
      </c>
      <c r="AT45" s="28">
        <f t="shared" si="39"/>
        <v>3740</v>
      </c>
      <c r="AU45" s="30">
        <f t="shared" si="25"/>
        <v>2160</v>
      </c>
      <c r="AV45" s="30">
        <v>0</v>
      </c>
      <c r="AW45" s="30">
        <f t="shared" si="26"/>
        <v>1580</v>
      </c>
    </row>
    <row r="46" spans="1:49" x14ac:dyDescent="0.15">
      <c r="A46" s="30">
        <f t="shared" ca="1" si="27"/>
        <v>0.48712236342704635</v>
      </c>
      <c r="B46" s="30">
        <f t="shared" ca="1" si="28"/>
        <v>11.690936722249113</v>
      </c>
      <c r="C46" s="30">
        <f t="shared" ca="1" si="29"/>
        <v>701.45620333494674</v>
      </c>
      <c r="D46" s="30">
        <f ca="1">SUM($F$17:INDIRECT("E"&amp;16+E46))</f>
        <v>42087.372200096805</v>
      </c>
      <c r="E46" s="30">
        <v>30</v>
      </c>
      <c r="F46" s="30">
        <f t="shared" si="0"/>
        <v>4588.923602800116</v>
      </c>
      <c r="G46" s="30">
        <f>INT(F46*VLOOKUP(IF(MOD(E46,2)=0,E46/2,(E46+1)/2),怪物属性!$B$5:$C$54,2,FALSE)/$M$2)</f>
        <v>59273</v>
      </c>
      <c r="H46" s="28">
        <f t="shared" si="30"/>
        <v>64200</v>
      </c>
      <c r="I46" s="30">
        <f t="shared" si="1"/>
        <v>6420</v>
      </c>
      <c r="J46" s="30">
        <f t="shared" si="2"/>
        <v>44940</v>
      </c>
      <c r="K46" s="30">
        <f t="shared" si="3"/>
        <v>12840</v>
      </c>
      <c r="L46" s="28">
        <f t="shared" si="31"/>
        <v>21400</v>
      </c>
      <c r="M46" s="30">
        <f t="shared" si="4"/>
        <v>2140</v>
      </c>
      <c r="N46" s="30">
        <f t="shared" si="5"/>
        <v>14980</v>
      </c>
      <c r="O46" s="30">
        <f t="shared" si="6"/>
        <v>4280</v>
      </c>
      <c r="P46" s="28">
        <f t="shared" si="32"/>
        <v>10700</v>
      </c>
      <c r="Q46" s="30">
        <f t="shared" si="7"/>
        <v>1070</v>
      </c>
      <c r="R46" s="30">
        <f t="shared" si="8"/>
        <v>7490</v>
      </c>
      <c r="S46" s="30">
        <f t="shared" si="9"/>
        <v>2140</v>
      </c>
      <c r="T46" s="36">
        <f t="shared" si="10"/>
        <v>10700</v>
      </c>
      <c r="U46" s="36">
        <f t="shared" si="11"/>
        <v>6</v>
      </c>
      <c r="V46" s="28">
        <f t="shared" si="33"/>
        <v>1370</v>
      </c>
      <c r="W46" s="30">
        <f t="shared" si="12"/>
        <v>137</v>
      </c>
      <c r="X46" s="30">
        <f t="shared" si="13"/>
        <v>959</v>
      </c>
      <c r="Y46" s="30">
        <f t="shared" si="14"/>
        <v>274</v>
      </c>
      <c r="Z46" s="28">
        <f t="shared" si="34"/>
        <v>4400</v>
      </c>
      <c r="AA46" s="30">
        <f t="shared" si="15"/>
        <v>1100</v>
      </c>
      <c r="AB46" s="30">
        <v>0</v>
      </c>
      <c r="AC46" s="30">
        <f t="shared" si="16"/>
        <v>3300</v>
      </c>
      <c r="AD46" s="28">
        <f t="shared" si="35"/>
        <v>4400</v>
      </c>
      <c r="AE46" s="30">
        <f t="shared" si="17"/>
        <v>2300</v>
      </c>
      <c r="AF46" s="30">
        <v>0</v>
      </c>
      <c r="AG46" s="30">
        <f t="shared" si="18"/>
        <v>2100</v>
      </c>
      <c r="AH46" s="28">
        <f t="shared" si="36"/>
        <v>13520</v>
      </c>
      <c r="AI46" s="30">
        <f t="shared" si="19"/>
        <v>9200</v>
      </c>
      <c r="AJ46" s="30">
        <v>0</v>
      </c>
      <c r="AK46" s="30">
        <f t="shared" si="20"/>
        <v>4320</v>
      </c>
      <c r="AL46" s="28">
        <f t="shared" si="37"/>
        <v>4000</v>
      </c>
      <c r="AM46" s="30">
        <f t="shared" si="21"/>
        <v>1700</v>
      </c>
      <c r="AN46" s="30">
        <v>0</v>
      </c>
      <c r="AO46" s="30">
        <f t="shared" si="22"/>
        <v>2300</v>
      </c>
      <c r="AP46" s="28">
        <f t="shared" si="38"/>
        <v>8600</v>
      </c>
      <c r="AQ46" s="30">
        <f t="shared" si="23"/>
        <v>1600</v>
      </c>
      <c r="AR46" s="30">
        <v>0</v>
      </c>
      <c r="AS46" s="30">
        <f t="shared" si="24"/>
        <v>7000</v>
      </c>
      <c r="AT46" s="28">
        <f t="shared" si="39"/>
        <v>3800</v>
      </c>
      <c r="AU46" s="30">
        <f t="shared" si="25"/>
        <v>2200</v>
      </c>
      <c r="AV46" s="30">
        <v>0</v>
      </c>
      <c r="AW46" s="30">
        <f t="shared" si="26"/>
        <v>1600</v>
      </c>
    </row>
    <row r="47" spans="1:49" x14ac:dyDescent="0.15">
      <c r="A47" s="30">
        <f t="shared" ca="1" si="27"/>
        <v>0.54523003724124197</v>
      </c>
      <c r="B47" s="30">
        <f t="shared" ca="1" si="28"/>
        <v>13.085520893789807</v>
      </c>
      <c r="C47" s="30">
        <f t="shared" ca="1" si="29"/>
        <v>785.13125362738845</v>
      </c>
      <c r="D47" s="30">
        <f ca="1">SUM($F$17:INDIRECT("E"&amp;16+E47))</f>
        <v>47107.875217643304</v>
      </c>
      <c r="E47" s="30">
        <v>31</v>
      </c>
      <c r="F47" s="30">
        <f t="shared" si="0"/>
        <v>4989.5030175464972</v>
      </c>
      <c r="G47" s="30">
        <f>INT(F47*VLOOKUP(IF(MOD(E47,2)=0,E47/2,(E47+1)/2),怪物属性!$B$5:$C$54,2,FALSE)/$M$2)</f>
        <v>69437</v>
      </c>
      <c r="H47" s="28">
        <f t="shared" si="30"/>
        <v>66000</v>
      </c>
      <c r="I47" s="30">
        <f t="shared" si="1"/>
        <v>6600</v>
      </c>
      <c r="J47" s="30">
        <f t="shared" si="2"/>
        <v>46200</v>
      </c>
      <c r="K47" s="30">
        <f t="shared" si="3"/>
        <v>13200</v>
      </c>
      <c r="L47" s="28">
        <f t="shared" si="31"/>
        <v>22000</v>
      </c>
      <c r="M47" s="30">
        <f t="shared" si="4"/>
        <v>2200</v>
      </c>
      <c r="N47" s="30">
        <f t="shared" si="5"/>
        <v>15400</v>
      </c>
      <c r="O47" s="30">
        <f t="shared" si="6"/>
        <v>4400</v>
      </c>
      <c r="P47" s="28">
        <f t="shared" si="32"/>
        <v>11000</v>
      </c>
      <c r="Q47" s="30">
        <f t="shared" si="7"/>
        <v>1100</v>
      </c>
      <c r="R47" s="30">
        <f t="shared" si="8"/>
        <v>7700</v>
      </c>
      <c r="S47" s="30">
        <f t="shared" si="9"/>
        <v>2200</v>
      </c>
      <c r="T47" s="36">
        <f t="shared" si="10"/>
        <v>11000</v>
      </c>
      <c r="U47" s="36">
        <f t="shared" si="11"/>
        <v>6</v>
      </c>
      <c r="V47" s="28">
        <f t="shared" si="33"/>
        <v>1400</v>
      </c>
      <c r="W47" s="30">
        <f t="shared" si="12"/>
        <v>140</v>
      </c>
      <c r="X47" s="30">
        <f t="shared" si="13"/>
        <v>980</v>
      </c>
      <c r="Y47" s="30">
        <f t="shared" si="14"/>
        <v>280</v>
      </c>
      <c r="Z47" s="28">
        <f t="shared" si="34"/>
        <v>4480</v>
      </c>
      <c r="AA47" s="30">
        <f t="shared" si="15"/>
        <v>1120</v>
      </c>
      <c r="AB47" s="30">
        <v>0</v>
      </c>
      <c r="AC47" s="30">
        <f t="shared" si="16"/>
        <v>3360</v>
      </c>
      <c r="AD47" s="28">
        <f t="shared" si="35"/>
        <v>4480</v>
      </c>
      <c r="AE47" s="30">
        <f t="shared" si="17"/>
        <v>2360</v>
      </c>
      <c r="AF47" s="30">
        <v>0</v>
      </c>
      <c r="AG47" s="30">
        <f t="shared" si="18"/>
        <v>2120</v>
      </c>
      <c r="AH47" s="28">
        <f t="shared" si="36"/>
        <v>13640</v>
      </c>
      <c r="AI47" s="30">
        <f t="shared" si="19"/>
        <v>9240</v>
      </c>
      <c r="AJ47" s="30">
        <v>0</v>
      </c>
      <c r="AK47" s="30">
        <f t="shared" si="20"/>
        <v>4400</v>
      </c>
      <c r="AL47" s="28">
        <f t="shared" si="37"/>
        <v>4100</v>
      </c>
      <c r="AM47" s="30">
        <f t="shared" si="21"/>
        <v>1740</v>
      </c>
      <c r="AN47" s="30">
        <v>0</v>
      </c>
      <c r="AO47" s="30">
        <f t="shared" si="22"/>
        <v>2360</v>
      </c>
      <c r="AP47" s="28">
        <f t="shared" si="38"/>
        <v>8720</v>
      </c>
      <c r="AQ47" s="30">
        <f t="shared" si="23"/>
        <v>1620</v>
      </c>
      <c r="AR47" s="30">
        <v>0</v>
      </c>
      <c r="AS47" s="30">
        <f t="shared" si="24"/>
        <v>7100</v>
      </c>
      <c r="AT47" s="28">
        <f t="shared" si="39"/>
        <v>3860</v>
      </c>
      <c r="AU47" s="30">
        <f t="shared" si="25"/>
        <v>2240</v>
      </c>
      <c r="AV47" s="30">
        <v>0</v>
      </c>
      <c r="AW47" s="30">
        <f t="shared" si="26"/>
        <v>1620</v>
      </c>
    </row>
    <row r="48" spans="1:49" x14ac:dyDescent="0.15">
      <c r="A48" s="30">
        <f t="shared" ca="1" si="27"/>
        <v>0.60822334224910823</v>
      </c>
      <c r="B48" s="30">
        <f t="shared" ca="1" si="28"/>
        <v>14.597360213978599</v>
      </c>
      <c r="C48" s="30">
        <f t="shared" ca="1" si="29"/>
        <v>875.84161283871595</v>
      </c>
      <c r="D48" s="30">
        <f ca="1">SUM($F$17:INDIRECT("E"&amp;16+E48))</f>
        <v>52550.496770322956</v>
      </c>
      <c r="E48" s="30">
        <v>32</v>
      </c>
      <c r="F48" s="30">
        <f t="shared" si="0"/>
        <v>5410.6215526796486</v>
      </c>
      <c r="G48" s="30">
        <f>INT(F48*VLOOKUP(IF(MOD(E48,2)=0,E48/2,(E48+1)/2),怪物属性!$B$5:$C$54,2,FALSE)/$M$2)</f>
        <v>75297</v>
      </c>
      <c r="H48" s="28">
        <f t="shared" si="30"/>
        <v>67800</v>
      </c>
      <c r="I48" s="30">
        <f t="shared" si="1"/>
        <v>6780</v>
      </c>
      <c r="J48" s="30">
        <f t="shared" si="2"/>
        <v>47460</v>
      </c>
      <c r="K48" s="30">
        <f t="shared" si="3"/>
        <v>13560</v>
      </c>
      <c r="L48" s="28">
        <f t="shared" si="31"/>
        <v>22600</v>
      </c>
      <c r="M48" s="30">
        <f t="shared" si="4"/>
        <v>2260</v>
      </c>
      <c r="N48" s="30">
        <f t="shared" si="5"/>
        <v>15820</v>
      </c>
      <c r="O48" s="30">
        <f t="shared" si="6"/>
        <v>4520</v>
      </c>
      <c r="P48" s="28">
        <f t="shared" si="32"/>
        <v>11300</v>
      </c>
      <c r="Q48" s="30">
        <f t="shared" si="7"/>
        <v>1130</v>
      </c>
      <c r="R48" s="30">
        <f t="shared" si="8"/>
        <v>7910</v>
      </c>
      <c r="S48" s="30">
        <f t="shared" si="9"/>
        <v>2260</v>
      </c>
      <c r="T48" s="36">
        <f t="shared" si="10"/>
        <v>11300</v>
      </c>
      <c r="U48" s="36">
        <f t="shared" si="11"/>
        <v>6</v>
      </c>
      <c r="V48" s="28">
        <f t="shared" si="33"/>
        <v>1430</v>
      </c>
      <c r="W48" s="30">
        <f t="shared" si="12"/>
        <v>143</v>
      </c>
      <c r="X48" s="30">
        <f t="shared" si="13"/>
        <v>1001</v>
      </c>
      <c r="Y48" s="30">
        <f t="shared" si="14"/>
        <v>286</v>
      </c>
      <c r="Z48" s="28">
        <f t="shared" si="34"/>
        <v>4560</v>
      </c>
      <c r="AA48" s="30">
        <f t="shared" si="15"/>
        <v>1140</v>
      </c>
      <c r="AB48" s="30">
        <v>0</v>
      </c>
      <c r="AC48" s="30">
        <f t="shared" si="16"/>
        <v>3420</v>
      </c>
      <c r="AD48" s="28">
        <f t="shared" si="35"/>
        <v>4560</v>
      </c>
      <c r="AE48" s="30">
        <f t="shared" si="17"/>
        <v>2420</v>
      </c>
      <c r="AF48" s="30">
        <v>0</v>
      </c>
      <c r="AG48" s="30">
        <f t="shared" si="18"/>
        <v>2140</v>
      </c>
      <c r="AH48" s="28">
        <f t="shared" si="36"/>
        <v>13760</v>
      </c>
      <c r="AI48" s="30">
        <f t="shared" si="19"/>
        <v>9280</v>
      </c>
      <c r="AJ48" s="30">
        <v>0</v>
      </c>
      <c r="AK48" s="30">
        <f t="shared" si="20"/>
        <v>4480</v>
      </c>
      <c r="AL48" s="28">
        <f t="shared" si="37"/>
        <v>4200</v>
      </c>
      <c r="AM48" s="30">
        <f t="shared" si="21"/>
        <v>1780</v>
      </c>
      <c r="AN48" s="30">
        <v>0</v>
      </c>
      <c r="AO48" s="30">
        <f t="shared" si="22"/>
        <v>2420</v>
      </c>
      <c r="AP48" s="28">
        <f t="shared" si="38"/>
        <v>8840</v>
      </c>
      <c r="AQ48" s="30">
        <f t="shared" si="23"/>
        <v>1640</v>
      </c>
      <c r="AR48" s="30">
        <v>0</v>
      </c>
      <c r="AS48" s="30">
        <f t="shared" si="24"/>
        <v>7200</v>
      </c>
      <c r="AT48" s="28">
        <f t="shared" si="39"/>
        <v>3920</v>
      </c>
      <c r="AU48" s="30">
        <f t="shared" si="25"/>
        <v>2280</v>
      </c>
      <c r="AV48" s="30">
        <v>0</v>
      </c>
      <c r="AW48" s="30">
        <f t="shared" si="26"/>
        <v>1640</v>
      </c>
    </row>
    <row r="49" spans="1:49" x14ac:dyDescent="0.15">
      <c r="A49" s="30">
        <f t="shared" ca="1" si="27"/>
        <v>0.6763439296504995</v>
      </c>
      <c r="B49" s="30">
        <f t="shared" ca="1" si="28"/>
        <v>16.232254311611989</v>
      </c>
      <c r="C49" s="30">
        <f t="shared" ca="1" si="29"/>
        <v>973.9352586967193</v>
      </c>
      <c r="D49" s="30">
        <f ca="1">SUM($F$17:INDIRECT("E"&amp;16+E49))</f>
        <v>58436.115521803156</v>
      </c>
      <c r="E49" s="30">
        <v>33</v>
      </c>
      <c r="F49" s="30">
        <f t="shared" ref="F49:F66" si="40">(E49-1)^2.5+60</f>
        <v>5852.6187514801986</v>
      </c>
      <c r="G49" s="30">
        <f>INT(F49*VLOOKUP(IF(MOD(E49,2)=0,E49/2,(E49+1)/2),怪物属性!$B$5:$C$54,2,FALSE)/$M$2)</f>
        <v>87789</v>
      </c>
      <c r="H49" s="28">
        <f t="shared" si="30"/>
        <v>69600</v>
      </c>
      <c r="I49" s="30">
        <f t="shared" ref="I49:I66" si="41">1020+180*E49</f>
        <v>6960</v>
      </c>
      <c r="J49" s="30">
        <f t="shared" ref="J49:J66" si="42">7050+3*(E49*420-120)+450</f>
        <v>48720</v>
      </c>
      <c r="K49" s="30">
        <f t="shared" ref="K49:K66" si="43">2040+360*E49</f>
        <v>13920</v>
      </c>
      <c r="L49" s="28">
        <f t="shared" si="31"/>
        <v>23200</v>
      </c>
      <c r="M49" s="30">
        <f t="shared" ref="M49:M66" si="44">340+60*E49</f>
        <v>2320</v>
      </c>
      <c r="N49" s="30">
        <f t="shared" ref="N49:N66" si="45">2350+3*(E49*140-40)+150</f>
        <v>16240</v>
      </c>
      <c r="O49" s="30">
        <f t="shared" ref="O49:O66" si="46">680+120*E49</f>
        <v>4640</v>
      </c>
      <c r="P49" s="28">
        <f t="shared" si="32"/>
        <v>11600</v>
      </c>
      <c r="Q49" s="30">
        <f t="shared" ref="Q49:Q66" si="47">170+30*E49</f>
        <v>1160</v>
      </c>
      <c r="R49" s="30">
        <f t="shared" ref="R49:R66" si="48">1175+3*(E49*70-20)+75</f>
        <v>8120</v>
      </c>
      <c r="S49" s="30">
        <f t="shared" ref="S49:S66" si="49">340+60*E49</f>
        <v>2320</v>
      </c>
      <c r="T49" s="36">
        <f t="shared" ref="T49:T66" si="50">L49-P49</f>
        <v>11600</v>
      </c>
      <c r="U49" s="36">
        <f t="shared" ref="U49:U66" si="51">H49/T49</f>
        <v>6</v>
      </c>
      <c r="V49" s="28">
        <f t="shared" si="33"/>
        <v>1460</v>
      </c>
      <c r="W49" s="30">
        <f t="shared" ref="W49:W66" si="52">47+3*E49</f>
        <v>146</v>
      </c>
      <c r="X49" s="30">
        <f t="shared" ref="X49:X66" si="53">269+3*(E49*7-5)+75</f>
        <v>1022</v>
      </c>
      <c r="Y49" s="30">
        <f t="shared" ref="Y49:Y66" si="54">94+6*E49</f>
        <v>292</v>
      </c>
      <c r="Z49" s="28">
        <f t="shared" si="34"/>
        <v>4640</v>
      </c>
      <c r="AA49" s="30">
        <f t="shared" ref="AA49:AA66" si="55">500+20*E49</f>
        <v>1160</v>
      </c>
      <c r="AB49" s="30">
        <v>0</v>
      </c>
      <c r="AC49" s="30">
        <f t="shared" ref="AC49:AC66" si="56">1500+60*E49</f>
        <v>3480</v>
      </c>
      <c r="AD49" s="28">
        <f t="shared" si="35"/>
        <v>4640</v>
      </c>
      <c r="AE49" s="30">
        <f t="shared" ref="AE49:AE66" si="57">500+60*E49</f>
        <v>2480</v>
      </c>
      <c r="AF49" s="30">
        <v>0</v>
      </c>
      <c r="AG49" s="30">
        <f t="shared" ref="AG49:AG66" si="58">1500+20*E49</f>
        <v>2160</v>
      </c>
      <c r="AH49" s="28">
        <f t="shared" si="36"/>
        <v>13880</v>
      </c>
      <c r="AI49" s="30">
        <f t="shared" ref="AI49:AI66" si="59">8000+40*E49</f>
        <v>9320</v>
      </c>
      <c r="AJ49" s="30">
        <v>0</v>
      </c>
      <c r="AK49" s="30">
        <f t="shared" ref="AK49:AK66" si="60">1920+80*E49</f>
        <v>4560</v>
      </c>
      <c r="AL49" s="28">
        <f t="shared" si="37"/>
        <v>4300</v>
      </c>
      <c r="AM49" s="30">
        <f t="shared" ref="AM49:AM66" si="61">500+40*E49</f>
        <v>1820</v>
      </c>
      <c r="AN49" s="30">
        <v>0</v>
      </c>
      <c r="AO49" s="30">
        <f t="shared" ref="AO49:AO66" si="62">500+60*E49</f>
        <v>2480</v>
      </c>
      <c r="AP49" s="28">
        <f t="shared" si="38"/>
        <v>8960</v>
      </c>
      <c r="AQ49" s="30">
        <f t="shared" ref="AQ49:AQ66" si="63">1000+20*E49</f>
        <v>1660</v>
      </c>
      <c r="AR49" s="30">
        <v>0</v>
      </c>
      <c r="AS49" s="30">
        <f t="shared" ref="AS49:AS66" si="64">4000+100*E49</f>
        <v>7300</v>
      </c>
      <c r="AT49" s="28">
        <f t="shared" si="39"/>
        <v>3980</v>
      </c>
      <c r="AU49" s="30">
        <f t="shared" ref="AU49:AU66" si="65">1000+40*E49</f>
        <v>2320</v>
      </c>
      <c r="AV49" s="30">
        <v>0</v>
      </c>
      <c r="AW49" s="30">
        <f t="shared" ref="AW49:AW66" si="66">1000+20*E49</f>
        <v>1660</v>
      </c>
    </row>
    <row r="50" spans="1:49" x14ac:dyDescent="0.15">
      <c r="A50" s="30">
        <f t="shared" ca="1" si="27"/>
        <v>0.74983731763753558</v>
      </c>
      <c r="B50" s="30">
        <f t="shared" ca="1" si="28"/>
        <v>17.996095623300853</v>
      </c>
      <c r="C50" s="30">
        <f t="shared" ca="1" si="29"/>
        <v>1079.7657373980512</v>
      </c>
      <c r="D50" s="30">
        <f ca="1">SUM($F$17:INDIRECT("E"&amp;16+E50))</f>
        <v>64785.944243883074</v>
      </c>
      <c r="E50" s="30">
        <v>34</v>
      </c>
      <c r="F50" s="30">
        <f t="shared" si="40"/>
        <v>6315.8287220799175</v>
      </c>
      <c r="G50" s="30">
        <f>INT(F50*VLOOKUP(IF(MOD(E50,2)=0,E50/2,(E50+1)/2),怪物属性!$B$5:$C$54,2,FALSE)/$M$2)</f>
        <v>94737</v>
      </c>
      <c r="H50" s="28">
        <f t="shared" si="30"/>
        <v>71400</v>
      </c>
      <c r="I50" s="30">
        <f t="shared" si="41"/>
        <v>7140</v>
      </c>
      <c r="J50" s="30">
        <f t="shared" si="42"/>
        <v>49980</v>
      </c>
      <c r="K50" s="30">
        <f t="shared" si="43"/>
        <v>14280</v>
      </c>
      <c r="L50" s="28">
        <f t="shared" si="31"/>
        <v>23800</v>
      </c>
      <c r="M50" s="30">
        <f t="shared" si="44"/>
        <v>2380</v>
      </c>
      <c r="N50" s="30">
        <f t="shared" si="45"/>
        <v>16660</v>
      </c>
      <c r="O50" s="30">
        <f t="shared" si="46"/>
        <v>4760</v>
      </c>
      <c r="P50" s="28">
        <f t="shared" si="32"/>
        <v>11900</v>
      </c>
      <c r="Q50" s="30">
        <f t="shared" si="47"/>
        <v>1190</v>
      </c>
      <c r="R50" s="30">
        <f t="shared" si="48"/>
        <v>8330</v>
      </c>
      <c r="S50" s="30">
        <f t="shared" si="49"/>
        <v>2380</v>
      </c>
      <c r="T50" s="36">
        <f t="shared" si="50"/>
        <v>11900</v>
      </c>
      <c r="U50" s="36">
        <f t="shared" si="51"/>
        <v>6</v>
      </c>
      <c r="V50" s="28">
        <f t="shared" si="33"/>
        <v>1490</v>
      </c>
      <c r="W50" s="30">
        <f t="shared" si="52"/>
        <v>149</v>
      </c>
      <c r="X50" s="30">
        <f t="shared" si="53"/>
        <v>1043</v>
      </c>
      <c r="Y50" s="30">
        <f t="shared" si="54"/>
        <v>298</v>
      </c>
      <c r="Z50" s="28">
        <f t="shared" si="34"/>
        <v>4720</v>
      </c>
      <c r="AA50" s="30">
        <f t="shared" si="55"/>
        <v>1180</v>
      </c>
      <c r="AB50" s="30">
        <v>0</v>
      </c>
      <c r="AC50" s="30">
        <f t="shared" si="56"/>
        <v>3540</v>
      </c>
      <c r="AD50" s="28">
        <f t="shared" si="35"/>
        <v>4720</v>
      </c>
      <c r="AE50" s="30">
        <f t="shared" si="57"/>
        <v>2540</v>
      </c>
      <c r="AF50" s="30">
        <v>0</v>
      </c>
      <c r="AG50" s="30">
        <f t="shared" si="58"/>
        <v>2180</v>
      </c>
      <c r="AH50" s="28">
        <f t="shared" si="36"/>
        <v>14000</v>
      </c>
      <c r="AI50" s="30">
        <f t="shared" si="59"/>
        <v>9360</v>
      </c>
      <c r="AJ50" s="30">
        <v>0</v>
      </c>
      <c r="AK50" s="30">
        <f t="shared" si="60"/>
        <v>4640</v>
      </c>
      <c r="AL50" s="28">
        <f t="shared" si="37"/>
        <v>4400</v>
      </c>
      <c r="AM50" s="30">
        <f t="shared" si="61"/>
        <v>1860</v>
      </c>
      <c r="AN50" s="30">
        <v>0</v>
      </c>
      <c r="AO50" s="30">
        <f t="shared" si="62"/>
        <v>2540</v>
      </c>
      <c r="AP50" s="28">
        <f t="shared" si="38"/>
        <v>9080</v>
      </c>
      <c r="AQ50" s="30">
        <f t="shared" si="63"/>
        <v>1680</v>
      </c>
      <c r="AR50" s="30">
        <v>0</v>
      </c>
      <c r="AS50" s="30">
        <f t="shared" si="64"/>
        <v>7400</v>
      </c>
      <c r="AT50" s="28">
        <f t="shared" si="39"/>
        <v>4040</v>
      </c>
      <c r="AU50" s="30">
        <f t="shared" si="65"/>
        <v>2360</v>
      </c>
      <c r="AV50" s="30">
        <v>0</v>
      </c>
      <c r="AW50" s="30">
        <f t="shared" si="66"/>
        <v>1680</v>
      </c>
    </row>
    <row r="51" spans="1:49" x14ac:dyDescent="0.15">
      <c r="A51" s="30">
        <f t="shared" ca="1" si="27"/>
        <v>0.82895283141579001</v>
      </c>
      <c r="B51" s="30">
        <f t="shared" ca="1" si="28"/>
        <v>19.894867953978959</v>
      </c>
      <c r="C51" s="30">
        <f t="shared" ca="1" si="29"/>
        <v>1193.6920772387375</v>
      </c>
      <c r="D51" s="30">
        <f ca="1">SUM($F$17:INDIRECT("E"&amp;16+E51))</f>
        <v>71621.524634324247</v>
      </c>
      <c r="E51" s="30">
        <v>35</v>
      </c>
      <c r="F51" s="30">
        <f t="shared" si="40"/>
        <v>6800.5803904411732</v>
      </c>
      <c r="G51" s="30">
        <f>INT(F51*VLOOKUP(IF(MOD(E51,2)=0,E51/2,(E51+1)/2),怪物属性!$B$5:$C$54,2,FALSE)/$M$2)</f>
        <v>109942</v>
      </c>
      <c r="H51" s="28">
        <f t="shared" si="30"/>
        <v>73200</v>
      </c>
      <c r="I51" s="30">
        <f t="shared" si="41"/>
        <v>7320</v>
      </c>
      <c r="J51" s="30">
        <f t="shared" si="42"/>
        <v>51240</v>
      </c>
      <c r="K51" s="30">
        <f t="shared" si="43"/>
        <v>14640</v>
      </c>
      <c r="L51" s="28">
        <f t="shared" si="31"/>
        <v>24400</v>
      </c>
      <c r="M51" s="30">
        <f t="shared" si="44"/>
        <v>2440</v>
      </c>
      <c r="N51" s="30">
        <f t="shared" si="45"/>
        <v>17080</v>
      </c>
      <c r="O51" s="30">
        <f t="shared" si="46"/>
        <v>4880</v>
      </c>
      <c r="P51" s="28">
        <f t="shared" si="32"/>
        <v>12200</v>
      </c>
      <c r="Q51" s="30">
        <f t="shared" si="47"/>
        <v>1220</v>
      </c>
      <c r="R51" s="30">
        <f t="shared" si="48"/>
        <v>8540</v>
      </c>
      <c r="S51" s="30">
        <f t="shared" si="49"/>
        <v>2440</v>
      </c>
      <c r="T51" s="36">
        <f t="shared" si="50"/>
        <v>12200</v>
      </c>
      <c r="U51" s="36">
        <f t="shared" si="51"/>
        <v>6</v>
      </c>
      <c r="V51" s="28">
        <f t="shared" si="33"/>
        <v>1520</v>
      </c>
      <c r="W51" s="30">
        <f t="shared" si="52"/>
        <v>152</v>
      </c>
      <c r="X51" s="30">
        <f t="shared" si="53"/>
        <v>1064</v>
      </c>
      <c r="Y51" s="30">
        <f t="shared" si="54"/>
        <v>304</v>
      </c>
      <c r="Z51" s="28">
        <f t="shared" si="34"/>
        <v>4800</v>
      </c>
      <c r="AA51" s="30">
        <f t="shared" si="55"/>
        <v>1200</v>
      </c>
      <c r="AB51" s="30">
        <v>0</v>
      </c>
      <c r="AC51" s="30">
        <f t="shared" si="56"/>
        <v>3600</v>
      </c>
      <c r="AD51" s="28">
        <f t="shared" si="35"/>
        <v>4800</v>
      </c>
      <c r="AE51" s="30">
        <f t="shared" si="57"/>
        <v>2600</v>
      </c>
      <c r="AF51" s="30">
        <v>0</v>
      </c>
      <c r="AG51" s="30">
        <f t="shared" si="58"/>
        <v>2200</v>
      </c>
      <c r="AH51" s="28">
        <f t="shared" si="36"/>
        <v>14120</v>
      </c>
      <c r="AI51" s="30">
        <f t="shared" si="59"/>
        <v>9400</v>
      </c>
      <c r="AJ51" s="30">
        <v>0</v>
      </c>
      <c r="AK51" s="30">
        <f t="shared" si="60"/>
        <v>4720</v>
      </c>
      <c r="AL51" s="28">
        <f t="shared" si="37"/>
        <v>4500</v>
      </c>
      <c r="AM51" s="30">
        <f t="shared" si="61"/>
        <v>1900</v>
      </c>
      <c r="AN51" s="30">
        <v>0</v>
      </c>
      <c r="AO51" s="30">
        <f t="shared" si="62"/>
        <v>2600</v>
      </c>
      <c r="AP51" s="28">
        <f t="shared" si="38"/>
        <v>9200</v>
      </c>
      <c r="AQ51" s="30">
        <f t="shared" si="63"/>
        <v>1700</v>
      </c>
      <c r="AR51" s="30">
        <v>0</v>
      </c>
      <c r="AS51" s="30">
        <f t="shared" si="64"/>
        <v>7500</v>
      </c>
      <c r="AT51" s="28">
        <f t="shared" si="39"/>
        <v>4100</v>
      </c>
      <c r="AU51" s="30">
        <f t="shared" si="65"/>
        <v>2400</v>
      </c>
      <c r="AV51" s="30">
        <v>0</v>
      </c>
      <c r="AW51" s="30">
        <f t="shared" si="66"/>
        <v>1700</v>
      </c>
    </row>
    <row r="52" spans="1:49" x14ac:dyDescent="0.15">
      <c r="A52" s="30">
        <f t="shared" ca="1" si="27"/>
        <v>0.91394354593311666</v>
      </c>
      <c r="B52" s="30">
        <f t="shared" ca="1" si="28"/>
        <v>21.9346451023948</v>
      </c>
      <c r="C52" s="30">
        <f t="shared" ca="1" si="29"/>
        <v>1316.0787061436879</v>
      </c>
      <c r="D52" s="30">
        <f ca="1">SUM($F$17:INDIRECT("E"&amp;16+E52))</f>
        <v>78964.722368621267</v>
      </c>
      <c r="E52" s="30">
        <v>36</v>
      </c>
      <c r="F52" s="30">
        <f t="shared" si="40"/>
        <v>7307.1977342970249</v>
      </c>
      <c r="G52" s="30">
        <f>INT(F52*VLOOKUP(IF(MOD(E52,2)=0,E52/2,(E52+1)/2),怪物属性!$B$5:$C$54,2,FALSE)/$M$2)</f>
        <v>118133</v>
      </c>
      <c r="H52" s="28">
        <f t="shared" si="30"/>
        <v>75000</v>
      </c>
      <c r="I52" s="30">
        <f t="shared" si="41"/>
        <v>7500</v>
      </c>
      <c r="J52" s="30">
        <f t="shared" si="42"/>
        <v>52500</v>
      </c>
      <c r="K52" s="30">
        <f t="shared" si="43"/>
        <v>15000</v>
      </c>
      <c r="L52" s="28">
        <f t="shared" si="31"/>
        <v>25000</v>
      </c>
      <c r="M52" s="30">
        <f t="shared" si="44"/>
        <v>2500</v>
      </c>
      <c r="N52" s="30">
        <f t="shared" si="45"/>
        <v>17500</v>
      </c>
      <c r="O52" s="30">
        <f t="shared" si="46"/>
        <v>5000</v>
      </c>
      <c r="P52" s="28">
        <f t="shared" si="32"/>
        <v>12500</v>
      </c>
      <c r="Q52" s="30">
        <f t="shared" si="47"/>
        <v>1250</v>
      </c>
      <c r="R52" s="30">
        <f t="shared" si="48"/>
        <v>8750</v>
      </c>
      <c r="S52" s="30">
        <f t="shared" si="49"/>
        <v>2500</v>
      </c>
      <c r="T52" s="36">
        <f t="shared" si="50"/>
        <v>12500</v>
      </c>
      <c r="U52" s="36">
        <f t="shared" si="51"/>
        <v>6</v>
      </c>
      <c r="V52" s="28">
        <f t="shared" si="33"/>
        <v>1550</v>
      </c>
      <c r="W52" s="30">
        <f t="shared" si="52"/>
        <v>155</v>
      </c>
      <c r="X52" s="30">
        <f t="shared" si="53"/>
        <v>1085</v>
      </c>
      <c r="Y52" s="30">
        <f t="shared" si="54"/>
        <v>310</v>
      </c>
      <c r="Z52" s="28">
        <f t="shared" si="34"/>
        <v>4880</v>
      </c>
      <c r="AA52" s="30">
        <f t="shared" si="55"/>
        <v>1220</v>
      </c>
      <c r="AB52" s="30">
        <v>0</v>
      </c>
      <c r="AC52" s="30">
        <f t="shared" si="56"/>
        <v>3660</v>
      </c>
      <c r="AD52" s="28">
        <f t="shared" si="35"/>
        <v>4880</v>
      </c>
      <c r="AE52" s="30">
        <f t="shared" si="57"/>
        <v>2660</v>
      </c>
      <c r="AF52" s="30">
        <v>0</v>
      </c>
      <c r="AG52" s="30">
        <f t="shared" si="58"/>
        <v>2220</v>
      </c>
      <c r="AH52" s="28">
        <f t="shared" si="36"/>
        <v>14240</v>
      </c>
      <c r="AI52" s="30">
        <f t="shared" si="59"/>
        <v>9440</v>
      </c>
      <c r="AJ52" s="30">
        <v>0</v>
      </c>
      <c r="AK52" s="30">
        <f t="shared" si="60"/>
        <v>4800</v>
      </c>
      <c r="AL52" s="28">
        <f t="shared" si="37"/>
        <v>4600</v>
      </c>
      <c r="AM52" s="30">
        <f t="shared" si="61"/>
        <v>1940</v>
      </c>
      <c r="AN52" s="30">
        <v>0</v>
      </c>
      <c r="AO52" s="30">
        <f t="shared" si="62"/>
        <v>2660</v>
      </c>
      <c r="AP52" s="28">
        <f t="shared" si="38"/>
        <v>9320</v>
      </c>
      <c r="AQ52" s="30">
        <f t="shared" si="63"/>
        <v>1720</v>
      </c>
      <c r="AR52" s="30">
        <v>0</v>
      </c>
      <c r="AS52" s="30">
        <f t="shared" si="64"/>
        <v>7600</v>
      </c>
      <c r="AT52" s="28">
        <f t="shared" si="39"/>
        <v>4160</v>
      </c>
      <c r="AU52" s="30">
        <f t="shared" si="65"/>
        <v>2440</v>
      </c>
      <c r="AV52" s="30">
        <v>0</v>
      </c>
      <c r="AW52" s="30">
        <f t="shared" si="66"/>
        <v>1720</v>
      </c>
    </row>
    <row r="53" spans="1:49" x14ac:dyDescent="0.15">
      <c r="A53" s="30">
        <f t="shared" ca="1" si="27"/>
        <v>1.0050662311183016</v>
      </c>
      <c r="B53" s="30">
        <f t="shared" ca="1" si="28"/>
        <v>24.121589546839239</v>
      </c>
      <c r="C53" s="30">
        <f t="shared" ca="1" si="29"/>
        <v>1447.2953728103544</v>
      </c>
      <c r="D53" s="30">
        <f ca="1">SUM($F$17:INDIRECT("E"&amp;16+E53))</f>
        <v>86837.722368621267</v>
      </c>
      <c r="E53" s="30">
        <v>37</v>
      </c>
      <c r="F53" s="30">
        <f t="shared" si="40"/>
        <v>7835.9999999999945</v>
      </c>
      <c r="G53" s="30">
        <f>INT(F53*VLOOKUP(IF(MOD(E53,2)=0,E53/2,(E53+1)/2),怪物属性!$B$5:$C$54,2,FALSE)/$M$2)</f>
        <v>135824</v>
      </c>
      <c r="H53" s="28">
        <f t="shared" si="30"/>
        <v>76800</v>
      </c>
      <c r="I53" s="30">
        <f t="shared" si="41"/>
        <v>7680</v>
      </c>
      <c r="J53" s="30">
        <f t="shared" si="42"/>
        <v>53760</v>
      </c>
      <c r="K53" s="30">
        <f t="shared" si="43"/>
        <v>15360</v>
      </c>
      <c r="L53" s="28">
        <f t="shared" si="31"/>
        <v>25600</v>
      </c>
      <c r="M53" s="30">
        <f t="shared" si="44"/>
        <v>2560</v>
      </c>
      <c r="N53" s="30">
        <f t="shared" si="45"/>
        <v>17920</v>
      </c>
      <c r="O53" s="30">
        <f t="shared" si="46"/>
        <v>5120</v>
      </c>
      <c r="P53" s="28">
        <f t="shared" si="32"/>
        <v>12800</v>
      </c>
      <c r="Q53" s="30">
        <f t="shared" si="47"/>
        <v>1280</v>
      </c>
      <c r="R53" s="30">
        <f t="shared" si="48"/>
        <v>8960</v>
      </c>
      <c r="S53" s="30">
        <f t="shared" si="49"/>
        <v>2560</v>
      </c>
      <c r="T53" s="36">
        <f t="shared" si="50"/>
        <v>12800</v>
      </c>
      <c r="U53" s="36">
        <f t="shared" si="51"/>
        <v>6</v>
      </c>
      <c r="V53" s="28">
        <f t="shared" si="33"/>
        <v>1580</v>
      </c>
      <c r="W53" s="30">
        <f t="shared" si="52"/>
        <v>158</v>
      </c>
      <c r="X53" s="30">
        <f t="shared" si="53"/>
        <v>1106</v>
      </c>
      <c r="Y53" s="30">
        <f t="shared" si="54"/>
        <v>316</v>
      </c>
      <c r="Z53" s="28">
        <f t="shared" si="34"/>
        <v>4960</v>
      </c>
      <c r="AA53" s="30">
        <f t="shared" si="55"/>
        <v>1240</v>
      </c>
      <c r="AB53" s="30">
        <v>0</v>
      </c>
      <c r="AC53" s="30">
        <f t="shared" si="56"/>
        <v>3720</v>
      </c>
      <c r="AD53" s="28">
        <f t="shared" si="35"/>
        <v>4960</v>
      </c>
      <c r="AE53" s="30">
        <f t="shared" si="57"/>
        <v>2720</v>
      </c>
      <c r="AF53" s="30">
        <v>0</v>
      </c>
      <c r="AG53" s="30">
        <f t="shared" si="58"/>
        <v>2240</v>
      </c>
      <c r="AH53" s="28">
        <f t="shared" si="36"/>
        <v>14360</v>
      </c>
      <c r="AI53" s="30">
        <f t="shared" si="59"/>
        <v>9480</v>
      </c>
      <c r="AJ53" s="30">
        <v>0</v>
      </c>
      <c r="AK53" s="30">
        <f t="shared" si="60"/>
        <v>4880</v>
      </c>
      <c r="AL53" s="28">
        <f t="shared" si="37"/>
        <v>4700</v>
      </c>
      <c r="AM53" s="30">
        <f t="shared" si="61"/>
        <v>1980</v>
      </c>
      <c r="AN53" s="30">
        <v>0</v>
      </c>
      <c r="AO53" s="30">
        <f t="shared" si="62"/>
        <v>2720</v>
      </c>
      <c r="AP53" s="28">
        <f t="shared" si="38"/>
        <v>9440</v>
      </c>
      <c r="AQ53" s="30">
        <f t="shared" si="63"/>
        <v>1740</v>
      </c>
      <c r="AR53" s="30">
        <v>0</v>
      </c>
      <c r="AS53" s="30">
        <f t="shared" si="64"/>
        <v>7700</v>
      </c>
      <c r="AT53" s="28">
        <f t="shared" si="39"/>
        <v>4220</v>
      </c>
      <c r="AU53" s="30">
        <f t="shared" si="65"/>
        <v>2480</v>
      </c>
      <c r="AV53" s="30">
        <v>0</v>
      </c>
      <c r="AW53" s="30">
        <f t="shared" si="66"/>
        <v>1740</v>
      </c>
    </row>
    <row r="54" spans="1:49" x14ac:dyDescent="0.15">
      <c r="A54" s="30">
        <f t="shared" ca="1" si="27"/>
        <v>1.1025812994513833</v>
      </c>
      <c r="B54" s="30">
        <f t="shared" ca="1" si="28"/>
        <v>26.461951186833197</v>
      </c>
      <c r="C54" s="30">
        <f t="shared" ca="1" si="29"/>
        <v>1587.7170712099919</v>
      </c>
      <c r="D54" s="30">
        <f ca="1">SUM($F$17:INDIRECT("E"&amp;16+E54))</f>
        <v>95263.024272599519</v>
      </c>
      <c r="E54" s="30">
        <v>38</v>
      </c>
      <c r="F54" s="30">
        <f t="shared" si="40"/>
        <v>8387.3019039782594</v>
      </c>
      <c r="G54" s="30">
        <f>INT(F54*VLOOKUP(IF(MOD(E54,2)=0,E54/2,(E54+1)/2),怪物属性!$B$5:$C$54,2,FALSE)/$M$2)</f>
        <v>145379</v>
      </c>
      <c r="H54" s="28">
        <f t="shared" si="30"/>
        <v>78600</v>
      </c>
      <c r="I54" s="30">
        <f t="shared" si="41"/>
        <v>7860</v>
      </c>
      <c r="J54" s="30">
        <f t="shared" si="42"/>
        <v>55020</v>
      </c>
      <c r="K54" s="30">
        <f t="shared" si="43"/>
        <v>15720</v>
      </c>
      <c r="L54" s="28">
        <f t="shared" si="31"/>
        <v>26200</v>
      </c>
      <c r="M54" s="30">
        <f t="shared" si="44"/>
        <v>2620</v>
      </c>
      <c r="N54" s="30">
        <f t="shared" si="45"/>
        <v>18340</v>
      </c>
      <c r="O54" s="30">
        <f t="shared" si="46"/>
        <v>5240</v>
      </c>
      <c r="P54" s="28">
        <f t="shared" si="32"/>
        <v>13100</v>
      </c>
      <c r="Q54" s="30">
        <f t="shared" si="47"/>
        <v>1310</v>
      </c>
      <c r="R54" s="30">
        <f t="shared" si="48"/>
        <v>9170</v>
      </c>
      <c r="S54" s="30">
        <f t="shared" si="49"/>
        <v>2620</v>
      </c>
      <c r="T54" s="36">
        <f t="shared" si="50"/>
        <v>13100</v>
      </c>
      <c r="U54" s="36">
        <f t="shared" si="51"/>
        <v>6</v>
      </c>
      <c r="V54" s="28">
        <f t="shared" si="33"/>
        <v>1610</v>
      </c>
      <c r="W54" s="30">
        <f t="shared" si="52"/>
        <v>161</v>
      </c>
      <c r="X54" s="30">
        <f t="shared" si="53"/>
        <v>1127</v>
      </c>
      <c r="Y54" s="30">
        <f t="shared" si="54"/>
        <v>322</v>
      </c>
      <c r="Z54" s="28">
        <f t="shared" si="34"/>
        <v>5040</v>
      </c>
      <c r="AA54" s="30">
        <f t="shared" si="55"/>
        <v>1260</v>
      </c>
      <c r="AB54" s="30">
        <v>0</v>
      </c>
      <c r="AC54" s="30">
        <f t="shared" si="56"/>
        <v>3780</v>
      </c>
      <c r="AD54" s="28">
        <f t="shared" si="35"/>
        <v>5040</v>
      </c>
      <c r="AE54" s="30">
        <f t="shared" si="57"/>
        <v>2780</v>
      </c>
      <c r="AF54" s="30">
        <v>0</v>
      </c>
      <c r="AG54" s="30">
        <f t="shared" si="58"/>
        <v>2260</v>
      </c>
      <c r="AH54" s="28">
        <f t="shared" si="36"/>
        <v>14480</v>
      </c>
      <c r="AI54" s="30">
        <f t="shared" si="59"/>
        <v>9520</v>
      </c>
      <c r="AJ54" s="30">
        <v>0</v>
      </c>
      <c r="AK54" s="30">
        <f t="shared" si="60"/>
        <v>4960</v>
      </c>
      <c r="AL54" s="28">
        <f t="shared" si="37"/>
        <v>4800</v>
      </c>
      <c r="AM54" s="30">
        <f t="shared" si="61"/>
        <v>2020</v>
      </c>
      <c r="AN54" s="30">
        <v>0</v>
      </c>
      <c r="AO54" s="30">
        <f t="shared" si="62"/>
        <v>2780</v>
      </c>
      <c r="AP54" s="28">
        <f t="shared" si="38"/>
        <v>9560</v>
      </c>
      <c r="AQ54" s="30">
        <f t="shared" si="63"/>
        <v>1760</v>
      </c>
      <c r="AR54" s="30">
        <v>0</v>
      </c>
      <c r="AS54" s="30">
        <f t="shared" si="64"/>
        <v>7800</v>
      </c>
      <c r="AT54" s="28">
        <f t="shared" si="39"/>
        <v>4280</v>
      </c>
      <c r="AU54" s="30">
        <f t="shared" si="65"/>
        <v>2520</v>
      </c>
      <c r="AV54" s="30">
        <v>0</v>
      </c>
      <c r="AW54" s="30">
        <f t="shared" si="66"/>
        <v>1760</v>
      </c>
    </row>
    <row r="55" spans="1:49" x14ac:dyDescent="0.15">
      <c r="A55" s="30">
        <f t="shared" ca="1" si="27"/>
        <v>1.2067527557047073</v>
      </c>
      <c r="B55" s="30">
        <f t="shared" ca="1" si="28"/>
        <v>28.962066136912977</v>
      </c>
      <c r="C55" s="30">
        <f t="shared" ca="1" si="29"/>
        <v>1737.7239682147786</v>
      </c>
      <c r="D55" s="30">
        <f ca="1">SUM($F$17:INDIRECT("E"&amp;16+E55))</f>
        <v>104263.43809288672</v>
      </c>
      <c r="E55" s="30">
        <v>39</v>
      </c>
      <c r="F55" s="30">
        <f t="shared" si="40"/>
        <v>8961.4138202872</v>
      </c>
      <c r="G55" s="30">
        <f>INT(F55*VLOOKUP(IF(MOD(E55,2)=0,E55/2,(E55+1)/2),怪物属性!$B$5:$C$54,2,FALSE)/$M$2)</f>
        <v>166532</v>
      </c>
      <c r="H55" s="28">
        <f t="shared" si="30"/>
        <v>80400</v>
      </c>
      <c r="I55" s="30">
        <f t="shared" si="41"/>
        <v>8040</v>
      </c>
      <c r="J55" s="30">
        <f t="shared" si="42"/>
        <v>56280</v>
      </c>
      <c r="K55" s="30">
        <f t="shared" si="43"/>
        <v>16080</v>
      </c>
      <c r="L55" s="28">
        <f t="shared" si="31"/>
        <v>26800</v>
      </c>
      <c r="M55" s="30">
        <f t="shared" si="44"/>
        <v>2680</v>
      </c>
      <c r="N55" s="30">
        <f t="shared" si="45"/>
        <v>18760</v>
      </c>
      <c r="O55" s="30">
        <f t="shared" si="46"/>
        <v>5360</v>
      </c>
      <c r="P55" s="28">
        <f t="shared" si="32"/>
        <v>13400</v>
      </c>
      <c r="Q55" s="30">
        <f t="shared" si="47"/>
        <v>1340</v>
      </c>
      <c r="R55" s="30">
        <f t="shared" si="48"/>
        <v>9380</v>
      </c>
      <c r="S55" s="30">
        <f t="shared" si="49"/>
        <v>2680</v>
      </c>
      <c r="T55" s="36">
        <f t="shared" si="50"/>
        <v>13400</v>
      </c>
      <c r="U55" s="36">
        <f t="shared" si="51"/>
        <v>6</v>
      </c>
      <c r="V55" s="28">
        <f t="shared" si="33"/>
        <v>1640</v>
      </c>
      <c r="W55" s="30">
        <f t="shared" si="52"/>
        <v>164</v>
      </c>
      <c r="X55" s="30">
        <f t="shared" si="53"/>
        <v>1148</v>
      </c>
      <c r="Y55" s="30">
        <f t="shared" si="54"/>
        <v>328</v>
      </c>
      <c r="Z55" s="28">
        <f t="shared" si="34"/>
        <v>5120</v>
      </c>
      <c r="AA55" s="30">
        <f t="shared" si="55"/>
        <v>1280</v>
      </c>
      <c r="AB55" s="30">
        <v>0</v>
      </c>
      <c r="AC55" s="30">
        <f t="shared" si="56"/>
        <v>3840</v>
      </c>
      <c r="AD55" s="28">
        <f t="shared" si="35"/>
        <v>5120</v>
      </c>
      <c r="AE55" s="30">
        <f t="shared" si="57"/>
        <v>2840</v>
      </c>
      <c r="AF55" s="30">
        <v>0</v>
      </c>
      <c r="AG55" s="30">
        <f t="shared" si="58"/>
        <v>2280</v>
      </c>
      <c r="AH55" s="28">
        <f t="shared" si="36"/>
        <v>14600</v>
      </c>
      <c r="AI55" s="30">
        <f t="shared" si="59"/>
        <v>9560</v>
      </c>
      <c r="AJ55" s="30">
        <v>0</v>
      </c>
      <c r="AK55" s="30">
        <f t="shared" si="60"/>
        <v>5040</v>
      </c>
      <c r="AL55" s="28">
        <f t="shared" si="37"/>
        <v>4900</v>
      </c>
      <c r="AM55" s="30">
        <f t="shared" si="61"/>
        <v>2060</v>
      </c>
      <c r="AN55" s="30">
        <v>0</v>
      </c>
      <c r="AO55" s="30">
        <f t="shared" si="62"/>
        <v>2840</v>
      </c>
      <c r="AP55" s="28">
        <f t="shared" si="38"/>
        <v>9680</v>
      </c>
      <c r="AQ55" s="30">
        <f t="shared" si="63"/>
        <v>1780</v>
      </c>
      <c r="AR55" s="30">
        <v>0</v>
      </c>
      <c r="AS55" s="30">
        <f t="shared" si="64"/>
        <v>7900</v>
      </c>
      <c r="AT55" s="28">
        <f t="shared" si="39"/>
        <v>4340</v>
      </c>
      <c r="AU55" s="30">
        <f t="shared" si="65"/>
        <v>2560</v>
      </c>
      <c r="AV55" s="30">
        <v>0</v>
      </c>
      <c r="AW55" s="30">
        <f t="shared" si="66"/>
        <v>1780</v>
      </c>
    </row>
    <row r="56" spans="1:49" x14ac:dyDescent="0.15">
      <c r="A56" s="30">
        <f t="shared" ca="1" si="27"/>
        <v>1.31784814870892</v>
      </c>
      <c r="B56" s="30">
        <f t="shared" ca="1" si="28"/>
        <v>31.628355569014079</v>
      </c>
      <c r="C56" s="30">
        <f t="shared" ca="1" si="29"/>
        <v>1897.7013341408447</v>
      </c>
      <c r="D56" s="30">
        <f ca="1">SUM($F$17:INDIRECT("E"&amp;16+E56))</f>
        <v>113862.08004845068</v>
      </c>
      <c r="E56" s="30">
        <v>40</v>
      </c>
      <c r="F56" s="30">
        <f t="shared" si="40"/>
        <v>9558.6419555639641</v>
      </c>
      <c r="G56" s="30">
        <f>INT(F56*VLOOKUP(IF(MOD(E56,2)=0,E56/2,(E56+1)/2),怪物属性!$B$5:$C$54,2,FALSE)/$M$2)</f>
        <v>177631</v>
      </c>
      <c r="H56" s="28">
        <f t="shared" si="30"/>
        <v>82200</v>
      </c>
      <c r="I56" s="30">
        <f t="shared" si="41"/>
        <v>8220</v>
      </c>
      <c r="J56" s="30">
        <f t="shared" si="42"/>
        <v>57540</v>
      </c>
      <c r="K56" s="30">
        <f t="shared" si="43"/>
        <v>16440</v>
      </c>
      <c r="L56" s="28">
        <f t="shared" si="31"/>
        <v>27400</v>
      </c>
      <c r="M56" s="30">
        <f t="shared" si="44"/>
        <v>2740</v>
      </c>
      <c r="N56" s="30">
        <f t="shared" si="45"/>
        <v>19180</v>
      </c>
      <c r="O56" s="30">
        <f t="shared" si="46"/>
        <v>5480</v>
      </c>
      <c r="P56" s="28">
        <f t="shared" si="32"/>
        <v>13700</v>
      </c>
      <c r="Q56" s="30">
        <f t="shared" si="47"/>
        <v>1370</v>
      </c>
      <c r="R56" s="30">
        <f t="shared" si="48"/>
        <v>9590</v>
      </c>
      <c r="S56" s="30">
        <f t="shared" si="49"/>
        <v>2740</v>
      </c>
      <c r="T56" s="36">
        <f t="shared" si="50"/>
        <v>13700</v>
      </c>
      <c r="U56" s="36">
        <f t="shared" si="51"/>
        <v>6</v>
      </c>
      <c r="V56" s="28">
        <f t="shared" si="33"/>
        <v>1670</v>
      </c>
      <c r="W56" s="30">
        <f t="shared" si="52"/>
        <v>167</v>
      </c>
      <c r="X56" s="30">
        <f t="shared" si="53"/>
        <v>1169</v>
      </c>
      <c r="Y56" s="30">
        <f t="shared" si="54"/>
        <v>334</v>
      </c>
      <c r="Z56" s="28">
        <f t="shared" si="34"/>
        <v>5200</v>
      </c>
      <c r="AA56" s="30">
        <f t="shared" si="55"/>
        <v>1300</v>
      </c>
      <c r="AB56" s="30">
        <v>0</v>
      </c>
      <c r="AC56" s="30">
        <f t="shared" si="56"/>
        <v>3900</v>
      </c>
      <c r="AD56" s="28">
        <f t="shared" si="35"/>
        <v>5200</v>
      </c>
      <c r="AE56" s="30">
        <f t="shared" si="57"/>
        <v>2900</v>
      </c>
      <c r="AF56" s="30">
        <v>0</v>
      </c>
      <c r="AG56" s="30">
        <f t="shared" si="58"/>
        <v>2300</v>
      </c>
      <c r="AH56" s="28">
        <f t="shared" si="36"/>
        <v>14720</v>
      </c>
      <c r="AI56" s="30">
        <f t="shared" si="59"/>
        <v>9600</v>
      </c>
      <c r="AJ56" s="30">
        <v>0</v>
      </c>
      <c r="AK56" s="30">
        <f t="shared" si="60"/>
        <v>5120</v>
      </c>
      <c r="AL56" s="28">
        <f t="shared" si="37"/>
        <v>5000</v>
      </c>
      <c r="AM56" s="30">
        <f t="shared" si="61"/>
        <v>2100</v>
      </c>
      <c r="AN56" s="30">
        <v>0</v>
      </c>
      <c r="AO56" s="30">
        <f t="shared" si="62"/>
        <v>2900</v>
      </c>
      <c r="AP56" s="28">
        <f t="shared" si="38"/>
        <v>9800</v>
      </c>
      <c r="AQ56" s="30">
        <f t="shared" si="63"/>
        <v>1800</v>
      </c>
      <c r="AR56" s="30">
        <v>0</v>
      </c>
      <c r="AS56" s="30">
        <f t="shared" si="64"/>
        <v>8000</v>
      </c>
      <c r="AT56" s="28">
        <f t="shared" si="39"/>
        <v>4400</v>
      </c>
      <c r="AU56" s="30">
        <f t="shared" si="65"/>
        <v>2600</v>
      </c>
      <c r="AV56" s="30">
        <v>0</v>
      </c>
      <c r="AW56" s="30">
        <f t="shared" si="66"/>
        <v>1800</v>
      </c>
    </row>
    <row r="57" spans="1:49" x14ac:dyDescent="0.15">
      <c r="A57" s="30">
        <f t="shared" ca="1" si="27"/>
        <v>1.4361385250114524</v>
      </c>
      <c r="B57" s="30">
        <f t="shared" ca="1" si="28"/>
        <v>34.467324600274857</v>
      </c>
      <c r="C57" s="30">
        <f t="shared" ca="1" si="29"/>
        <v>2068.0394760164913</v>
      </c>
      <c r="D57" s="30">
        <f ca="1">SUM($F$17:INDIRECT("E"&amp;16+E57))</f>
        <v>124082.36856098949</v>
      </c>
      <c r="E57" s="30">
        <v>41</v>
      </c>
      <c r="F57" s="30">
        <f t="shared" si="40"/>
        <v>10179.288512538811</v>
      </c>
      <c r="G57" s="30">
        <f>INT(F57*VLOOKUP(IF(MOD(E57,2)=0,E57/2,(E57+1)/2),怪物属性!$B$5:$C$54,2,FALSE)/$M$2)</f>
        <v>201889</v>
      </c>
      <c r="H57" s="28">
        <f t="shared" si="30"/>
        <v>84000</v>
      </c>
      <c r="I57" s="30">
        <f t="shared" si="41"/>
        <v>8400</v>
      </c>
      <c r="J57" s="30">
        <f t="shared" si="42"/>
        <v>58800</v>
      </c>
      <c r="K57" s="30">
        <f t="shared" si="43"/>
        <v>16800</v>
      </c>
      <c r="L57" s="28">
        <f t="shared" si="31"/>
        <v>28000</v>
      </c>
      <c r="M57" s="30">
        <f t="shared" si="44"/>
        <v>2800</v>
      </c>
      <c r="N57" s="30">
        <f t="shared" si="45"/>
        <v>19600</v>
      </c>
      <c r="O57" s="30">
        <f t="shared" si="46"/>
        <v>5600</v>
      </c>
      <c r="P57" s="28">
        <f t="shared" si="32"/>
        <v>14000</v>
      </c>
      <c r="Q57" s="30">
        <f t="shared" si="47"/>
        <v>1400</v>
      </c>
      <c r="R57" s="30">
        <f t="shared" si="48"/>
        <v>9800</v>
      </c>
      <c r="S57" s="30">
        <f t="shared" si="49"/>
        <v>2800</v>
      </c>
      <c r="T57" s="36">
        <f t="shared" si="50"/>
        <v>14000</v>
      </c>
      <c r="U57" s="36">
        <f t="shared" si="51"/>
        <v>6</v>
      </c>
      <c r="V57" s="28">
        <f t="shared" si="33"/>
        <v>1700</v>
      </c>
      <c r="W57" s="30">
        <f t="shared" si="52"/>
        <v>170</v>
      </c>
      <c r="X57" s="30">
        <f t="shared" si="53"/>
        <v>1190</v>
      </c>
      <c r="Y57" s="30">
        <f t="shared" si="54"/>
        <v>340</v>
      </c>
      <c r="Z57" s="28">
        <f t="shared" si="34"/>
        <v>5280</v>
      </c>
      <c r="AA57" s="30">
        <f t="shared" si="55"/>
        <v>1320</v>
      </c>
      <c r="AB57" s="30">
        <v>0</v>
      </c>
      <c r="AC57" s="30">
        <f t="shared" si="56"/>
        <v>3960</v>
      </c>
      <c r="AD57" s="28">
        <f t="shared" si="35"/>
        <v>5280</v>
      </c>
      <c r="AE57" s="30">
        <f t="shared" si="57"/>
        <v>2960</v>
      </c>
      <c r="AF57" s="30">
        <v>0</v>
      </c>
      <c r="AG57" s="30">
        <f t="shared" si="58"/>
        <v>2320</v>
      </c>
      <c r="AH57" s="28">
        <f t="shared" si="36"/>
        <v>14840</v>
      </c>
      <c r="AI57" s="30">
        <f t="shared" si="59"/>
        <v>9640</v>
      </c>
      <c r="AJ57" s="30">
        <v>0</v>
      </c>
      <c r="AK57" s="30">
        <f t="shared" si="60"/>
        <v>5200</v>
      </c>
      <c r="AL57" s="28">
        <f t="shared" si="37"/>
        <v>5100</v>
      </c>
      <c r="AM57" s="30">
        <f t="shared" si="61"/>
        <v>2140</v>
      </c>
      <c r="AN57" s="30">
        <v>0</v>
      </c>
      <c r="AO57" s="30">
        <f t="shared" si="62"/>
        <v>2960</v>
      </c>
      <c r="AP57" s="28">
        <f t="shared" si="38"/>
        <v>9920</v>
      </c>
      <c r="AQ57" s="30">
        <f t="shared" si="63"/>
        <v>1820</v>
      </c>
      <c r="AR57" s="30">
        <v>0</v>
      </c>
      <c r="AS57" s="30">
        <f t="shared" si="64"/>
        <v>8100</v>
      </c>
      <c r="AT57" s="28">
        <f t="shared" si="39"/>
        <v>4460</v>
      </c>
      <c r="AU57" s="30">
        <f t="shared" si="65"/>
        <v>2640</v>
      </c>
      <c r="AV57" s="30">
        <v>0</v>
      </c>
      <c r="AW57" s="30">
        <f t="shared" si="66"/>
        <v>1820</v>
      </c>
    </row>
    <row r="58" spans="1:49" x14ac:dyDescent="0.15">
      <c r="A58" s="30">
        <f t="shared" ca="1" si="27"/>
        <v>1.5618983843068763</v>
      </c>
      <c r="B58" s="30">
        <f t="shared" ca="1" si="28"/>
        <v>37.485561223365032</v>
      </c>
      <c r="C58" s="30">
        <f t="shared" ca="1" si="29"/>
        <v>2249.1336734019019</v>
      </c>
      <c r="D58" s="30">
        <f ca="1">SUM($F$17:INDIRECT("E"&amp;16+E58))</f>
        <v>134948.02040411413</v>
      </c>
      <c r="E58" s="30">
        <v>42</v>
      </c>
      <c r="F58" s="30">
        <f t="shared" si="40"/>
        <v>10823.651843124628</v>
      </c>
      <c r="G58" s="30">
        <f>INT(F58*VLOOKUP(IF(MOD(E58,2)=0,E58/2,(E58+1)/2),怪物属性!$B$5:$C$54,2,FALSE)/$M$2)</f>
        <v>214669</v>
      </c>
      <c r="H58" s="28">
        <f t="shared" si="30"/>
        <v>85800</v>
      </c>
      <c r="I58" s="30">
        <f t="shared" si="41"/>
        <v>8580</v>
      </c>
      <c r="J58" s="30">
        <f t="shared" si="42"/>
        <v>60060</v>
      </c>
      <c r="K58" s="30">
        <f t="shared" si="43"/>
        <v>17160</v>
      </c>
      <c r="L58" s="28">
        <f t="shared" si="31"/>
        <v>28600</v>
      </c>
      <c r="M58" s="30">
        <f t="shared" si="44"/>
        <v>2860</v>
      </c>
      <c r="N58" s="30">
        <f t="shared" si="45"/>
        <v>20020</v>
      </c>
      <c r="O58" s="30">
        <f t="shared" si="46"/>
        <v>5720</v>
      </c>
      <c r="P58" s="28">
        <f t="shared" si="32"/>
        <v>14300</v>
      </c>
      <c r="Q58" s="30">
        <f t="shared" si="47"/>
        <v>1430</v>
      </c>
      <c r="R58" s="30">
        <f t="shared" si="48"/>
        <v>10010</v>
      </c>
      <c r="S58" s="30">
        <f t="shared" si="49"/>
        <v>2860</v>
      </c>
      <c r="T58" s="36">
        <f t="shared" si="50"/>
        <v>14300</v>
      </c>
      <c r="U58" s="36">
        <f t="shared" si="51"/>
        <v>6</v>
      </c>
      <c r="V58" s="28">
        <f t="shared" si="33"/>
        <v>1730</v>
      </c>
      <c r="W58" s="30">
        <f t="shared" si="52"/>
        <v>173</v>
      </c>
      <c r="X58" s="30">
        <f t="shared" si="53"/>
        <v>1211</v>
      </c>
      <c r="Y58" s="30">
        <f t="shared" si="54"/>
        <v>346</v>
      </c>
      <c r="Z58" s="28">
        <f t="shared" si="34"/>
        <v>5360</v>
      </c>
      <c r="AA58" s="30">
        <f t="shared" si="55"/>
        <v>1340</v>
      </c>
      <c r="AB58" s="30">
        <v>0</v>
      </c>
      <c r="AC58" s="30">
        <f t="shared" si="56"/>
        <v>4020</v>
      </c>
      <c r="AD58" s="28">
        <f t="shared" si="35"/>
        <v>5360</v>
      </c>
      <c r="AE58" s="30">
        <f t="shared" si="57"/>
        <v>3020</v>
      </c>
      <c r="AF58" s="30">
        <v>0</v>
      </c>
      <c r="AG58" s="30">
        <f t="shared" si="58"/>
        <v>2340</v>
      </c>
      <c r="AH58" s="28">
        <f t="shared" si="36"/>
        <v>14960</v>
      </c>
      <c r="AI58" s="30">
        <f t="shared" si="59"/>
        <v>9680</v>
      </c>
      <c r="AJ58" s="30">
        <v>0</v>
      </c>
      <c r="AK58" s="30">
        <f t="shared" si="60"/>
        <v>5280</v>
      </c>
      <c r="AL58" s="28">
        <f t="shared" si="37"/>
        <v>5200</v>
      </c>
      <c r="AM58" s="30">
        <f t="shared" si="61"/>
        <v>2180</v>
      </c>
      <c r="AN58" s="30">
        <v>0</v>
      </c>
      <c r="AO58" s="30">
        <f t="shared" si="62"/>
        <v>3020</v>
      </c>
      <c r="AP58" s="28">
        <f t="shared" si="38"/>
        <v>10040</v>
      </c>
      <c r="AQ58" s="30">
        <f t="shared" si="63"/>
        <v>1840</v>
      </c>
      <c r="AR58" s="30">
        <v>0</v>
      </c>
      <c r="AS58" s="30">
        <f t="shared" si="64"/>
        <v>8200</v>
      </c>
      <c r="AT58" s="28">
        <f t="shared" si="39"/>
        <v>4520</v>
      </c>
      <c r="AU58" s="30">
        <f t="shared" si="65"/>
        <v>2680</v>
      </c>
      <c r="AV58" s="30">
        <v>0</v>
      </c>
      <c r="AW58" s="30">
        <f t="shared" si="66"/>
        <v>1840</v>
      </c>
    </row>
    <row r="59" spans="1:49" x14ac:dyDescent="0.15">
      <c r="A59" s="30">
        <f t="shared" ca="1" si="27"/>
        <v>1.6954056365289996</v>
      </c>
      <c r="B59" s="30">
        <f t="shared" ca="1" si="28"/>
        <v>40.689735276695991</v>
      </c>
      <c r="C59" s="30">
        <f t="shared" ca="1" si="29"/>
        <v>2441.3841166017596</v>
      </c>
      <c r="D59" s="30">
        <f ca="1">SUM($F$17:INDIRECT("E"&amp;16+E59))</f>
        <v>146483.04699610558</v>
      </c>
      <c r="E59" s="30">
        <v>43</v>
      </c>
      <c r="F59" s="30">
        <f t="shared" si="40"/>
        <v>11492.026591991465</v>
      </c>
      <c r="G59" s="30">
        <f>INT(F59*VLOOKUP(IF(MOD(E59,2)=0,E59/2,(E59+1)/2),怪物属性!$B$5:$C$54,2,FALSE)/$M$2)</f>
        <v>243247</v>
      </c>
      <c r="H59" s="28">
        <f t="shared" si="30"/>
        <v>87600</v>
      </c>
      <c r="I59" s="30">
        <f t="shared" si="41"/>
        <v>8760</v>
      </c>
      <c r="J59" s="30">
        <f t="shared" si="42"/>
        <v>61320</v>
      </c>
      <c r="K59" s="30">
        <f t="shared" si="43"/>
        <v>17520</v>
      </c>
      <c r="L59" s="28">
        <f t="shared" si="31"/>
        <v>29200</v>
      </c>
      <c r="M59" s="30">
        <f t="shared" si="44"/>
        <v>2920</v>
      </c>
      <c r="N59" s="30">
        <f t="shared" si="45"/>
        <v>20440</v>
      </c>
      <c r="O59" s="30">
        <f t="shared" si="46"/>
        <v>5840</v>
      </c>
      <c r="P59" s="28">
        <f t="shared" si="32"/>
        <v>14600</v>
      </c>
      <c r="Q59" s="30">
        <f t="shared" si="47"/>
        <v>1460</v>
      </c>
      <c r="R59" s="30">
        <f t="shared" si="48"/>
        <v>10220</v>
      </c>
      <c r="S59" s="30">
        <f t="shared" si="49"/>
        <v>2920</v>
      </c>
      <c r="T59" s="36">
        <f t="shared" si="50"/>
        <v>14600</v>
      </c>
      <c r="U59" s="36">
        <f t="shared" si="51"/>
        <v>6</v>
      </c>
      <c r="V59" s="28">
        <f t="shared" si="33"/>
        <v>1760</v>
      </c>
      <c r="W59" s="30">
        <f t="shared" si="52"/>
        <v>176</v>
      </c>
      <c r="X59" s="30">
        <f t="shared" si="53"/>
        <v>1232</v>
      </c>
      <c r="Y59" s="30">
        <f t="shared" si="54"/>
        <v>352</v>
      </c>
      <c r="Z59" s="28">
        <f t="shared" si="34"/>
        <v>5440</v>
      </c>
      <c r="AA59" s="30">
        <f t="shared" si="55"/>
        <v>1360</v>
      </c>
      <c r="AB59" s="30">
        <v>0</v>
      </c>
      <c r="AC59" s="30">
        <f t="shared" si="56"/>
        <v>4080</v>
      </c>
      <c r="AD59" s="28">
        <f t="shared" si="35"/>
        <v>5440</v>
      </c>
      <c r="AE59" s="30">
        <f t="shared" si="57"/>
        <v>3080</v>
      </c>
      <c r="AF59" s="30">
        <v>0</v>
      </c>
      <c r="AG59" s="30">
        <f t="shared" si="58"/>
        <v>2360</v>
      </c>
      <c r="AH59" s="28">
        <f t="shared" si="36"/>
        <v>15080</v>
      </c>
      <c r="AI59" s="30">
        <f t="shared" si="59"/>
        <v>9720</v>
      </c>
      <c r="AJ59" s="30">
        <v>0</v>
      </c>
      <c r="AK59" s="30">
        <f t="shared" si="60"/>
        <v>5360</v>
      </c>
      <c r="AL59" s="28">
        <f t="shared" si="37"/>
        <v>5300</v>
      </c>
      <c r="AM59" s="30">
        <f t="shared" si="61"/>
        <v>2220</v>
      </c>
      <c r="AN59" s="30">
        <v>0</v>
      </c>
      <c r="AO59" s="30">
        <f t="shared" si="62"/>
        <v>3080</v>
      </c>
      <c r="AP59" s="28">
        <f t="shared" si="38"/>
        <v>10160</v>
      </c>
      <c r="AQ59" s="30">
        <f t="shared" si="63"/>
        <v>1860</v>
      </c>
      <c r="AR59" s="30">
        <v>0</v>
      </c>
      <c r="AS59" s="30">
        <f t="shared" si="64"/>
        <v>8300</v>
      </c>
      <c r="AT59" s="28">
        <f t="shared" si="39"/>
        <v>4580</v>
      </c>
      <c r="AU59" s="30">
        <f t="shared" si="65"/>
        <v>2720</v>
      </c>
      <c r="AV59" s="30">
        <v>0</v>
      </c>
      <c r="AW59" s="30">
        <f t="shared" si="66"/>
        <v>1860</v>
      </c>
    </row>
    <row r="60" spans="1:49" x14ac:dyDescent="0.15">
      <c r="A60" s="30">
        <f t="shared" ca="1" si="27"/>
        <v>1.836941560503935</v>
      </c>
      <c r="B60" s="30">
        <f t="shared" ca="1" si="28"/>
        <v>44.086597452094438</v>
      </c>
      <c r="C60" s="30">
        <f t="shared" ca="1" si="29"/>
        <v>2645.1958471256662</v>
      </c>
      <c r="D60" s="30">
        <f ca="1">SUM($F$17:INDIRECT("E"&amp;16+E60))</f>
        <v>158711.75082753997</v>
      </c>
      <c r="E60" s="30">
        <v>44</v>
      </c>
      <c r="F60" s="30">
        <f t="shared" si="40"/>
        <v>12184.703831434406</v>
      </c>
      <c r="G60" s="30">
        <f>INT(F60*VLOOKUP(IF(MOD(E60,2)=0,E60/2,(E60+1)/2),怪物属性!$B$5:$C$54,2,FALSE)/$M$2)</f>
        <v>257909</v>
      </c>
      <c r="H60" s="28">
        <f t="shared" si="30"/>
        <v>89400</v>
      </c>
      <c r="I60" s="30">
        <f t="shared" si="41"/>
        <v>8940</v>
      </c>
      <c r="J60" s="30">
        <f t="shared" si="42"/>
        <v>62580</v>
      </c>
      <c r="K60" s="30">
        <f t="shared" si="43"/>
        <v>17880</v>
      </c>
      <c r="L60" s="28">
        <f t="shared" si="31"/>
        <v>29800</v>
      </c>
      <c r="M60" s="30">
        <f t="shared" si="44"/>
        <v>2980</v>
      </c>
      <c r="N60" s="30">
        <f t="shared" si="45"/>
        <v>20860</v>
      </c>
      <c r="O60" s="30">
        <f t="shared" si="46"/>
        <v>5960</v>
      </c>
      <c r="P60" s="28">
        <f t="shared" si="32"/>
        <v>14900</v>
      </c>
      <c r="Q60" s="30">
        <f t="shared" si="47"/>
        <v>1490</v>
      </c>
      <c r="R60" s="30">
        <f t="shared" si="48"/>
        <v>10430</v>
      </c>
      <c r="S60" s="30">
        <f t="shared" si="49"/>
        <v>2980</v>
      </c>
      <c r="T60" s="36">
        <f t="shared" si="50"/>
        <v>14900</v>
      </c>
      <c r="U60" s="36">
        <f t="shared" si="51"/>
        <v>6</v>
      </c>
      <c r="V60" s="28">
        <f t="shared" si="33"/>
        <v>1790</v>
      </c>
      <c r="W60" s="30">
        <f t="shared" si="52"/>
        <v>179</v>
      </c>
      <c r="X60" s="30">
        <f t="shared" si="53"/>
        <v>1253</v>
      </c>
      <c r="Y60" s="30">
        <f t="shared" si="54"/>
        <v>358</v>
      </c>
      <c r="Z60" s="28">
        <f t="shared" si="34"/>
        <v>5520</v>
      </c>
      <c r="AA60" s="30">
        <f t="shared" si="55"/>
        <v>1380</v>
      </c>
      <c r="AB60" s="30">
        <v>0</v>
      </c>
      <c r="AC60" s="30">
        <f t="shared" si="56"/>
        <v>4140</v>
      </c>
      <c r="AD60" s="28">
        <f t="shared" si="35"/>
        <v>5520</v>
      </c>
      <c r="AE60" s="30">
        <f t="shared" si="57"/>
        <v>3140</v>
      </c>
      <c r="AF60" s="30">
        <v>0</v>
      </c>
      <c r="AG60" s="30">
        <f t="shared" si="58"/>
        <v>2380</v>
      </c>
      <c r="AH60" s="28">
        <f t="shared" si="36"/>
        <v>15200</v>
      </c>
      <c r="AI60" s="30">
        <f t="shared" si="59"/>
        <v>9760</v>
      </c>
      <c r="AJ60" s="30">
        <v>0</v>
      </c>
      <c r="AK60" s="30">
        <f t="shared" si="60"/>
        <v>5440</v>
      </c>
      <c r="AL60" s="28">
        <f t="shared" si="37"/>
        <v>5400</v>
      </c>
      <c r="AM60" s="30">
        <f t="shared" si="61"/>
        <v>2260</v>
      </c>
      <c r="AN60" s="30">
        <v>0</v>
      </c>
      <c r="AO60" s="30">
        <f t="shared" si="62"/>
        <v>3140</v>
      </c>
      <c r="AP60" s="28">
        <f t="shared" si="38"/>
        <v>10280</v>
      </c>
      <c r="AQ60" s="30">
        <f t="shared" si="63"/>
        <v>1880</v>
      </c>
      <c r="AR60" s="30">
        <v>0</v>
      </c>
      <c r="AS60" s="30">
        <f t="shared" si="64"/>
        <v>8400</v>
      </c>
      <c r="AT60" s="28">
        <f t="shared" si="39"/>
        <v>4640</v>
      </c>
      <c r="AU60" s="30">
        <f t="shared" si="65"/>
        <v>2760</v>
      </c>
      <c r="AV60" s="30">
        <v>0</v>
      </c>
      <c r="AW60" s="30">
        <f t="shared" si="66"/>
        <v>1880</v>
      </c>
    </row>
    <row r="61" spans="1:49" x14ac:dyDescent="0.15">
      <c r="A61" s="30">
        <f t="shared" ca="1" si="27"/>
        <v>1.9867907640717137</v>
      </c>
      <c r="B61" s="30">
        <f t="shared" ca="1" si="28"/>
        <v>47.682978337721131</v>
      </c>
      <c r="C61" s="30">
        <f t="shared" ca="1" si="29"/>
        <v>2860.9787002632679</v>
      </c>
      <c r="D61" s="30">
        <f ca="1">SUM($F$17:INDIRECT("E"&amp;16+E61))</f>
        <v>171658.72201579608</v>
      </c>
      <c r="E61" s="30">
        <v>45</v>
      </c>
      <c r="F61" s="30">
        <f t="shared" si="40"/>
        <v>12901.971188256106</v>
      </c>
      <c r="G61" s="30">
        <f>INT(F61*VLOOKUP(IF(MOD(E61,2)=0,E61/2,(E61+1)/2),怪物属性!$B$5:$C$54,2,FALSE)/$M$2)</f>
        <v>290294</v>
      </c>
      <c r="H61" s="28">
        <f t="shared" si="30"/>
        <v>91200</v>
      </c>
      <c r="I61" s="30">
        <f t="shared" si="41"/>
        <v>9120</v>
      </c>
      <c r="J61" s="30">
        <f t="shared" si="42"/>
        <v>63840</v>
      </c>
      <c r="K61" s="30">
        <f t="shared" si="43"/>
        <v>18240</v>
      </c>
      <c r="L61" s="28">
        <f t="shared" si="31"/>
        <v>30400</v>
      </c>
      <c r="M61" s="30">
        <f t="shared" si="44"/>
        <v>3040</v>
      </c>
      <c r="N61" s="30">
        <f t="shared" si="45"/>
        <v>21280</v>
      </c>
      <c r="O61" s="30">
        <f t="shared" si="46"/>
        <v>6080</v>
      </c>
      <c r="P61" s="28">
        <f t="shared" si="32"/>
        <v>15200</v>
      </c>
      <c r="Q61" s="30">
        <f t="shared" si="47"/>
        <v>1520</v>
      </c>
      <c r="R61" s="30">
        <f t="shared" si="48"/>
        <v>10640</v>
      </c>
      <c r="S61" s="30">
        <f t="shared" si="49"/>
        <v>3040</v>
      </c>
      <c r="T61" s="36">
        <f t="shared" si="50"/>
        <v>15200</v>
      </c>
      <c r="U61" s="36">
        <f t="shared" si="51"/>
        <v>6</v>
      </c>
      <c r="V61" s="28">
        <f t="shared" si="33"/>
        <v>1820</v>
      </c>
      <c r="W61" s="30">
        <f t="shared" si="52"/>
        <v>182</v>
      </c>
      <c r="X61" s="30">
        <f t="shared" si="53"/>
        <v>1274</v>
      </c>
      <c r="Y61" s="30">
        <f t="shared" si="54"/>
        <v>364</v>
      </c>
      <c r="Z61" s="28">
        <f t="shared" si="34"/>
        <v>5600</v>
      </c>
      <c r="AA61" s="30">
        <f t="shared" si="55"/>
        <v>1400</v>
      </c>
      <c r="AB61" s="30">
        <v>0</v>
      </c>
      <c r="AC61" s="30">
        <f t="shared" si="56"/>
        <v>4200</v>
      </c>
      <c r="AD61" s="28">
        <f t="shared" si="35"/>
        <v>5600</v>
      </c>
      <c r="AE61" s="30">
        <f t="shared" si="57"/>
        <v>3200</v>
      </c>
      <c r="AF61" s="30">
        <v>0</v>
      </c>
      <c r="AG61" s="30">
        <f t="shared" si="58"/>
        <v>2400</v>
      </c>
      <c r="AH61" s="28">
        <f t="shared" si="36"/>
        <v>15320</v>
      </c>
      <c r="AI61" s="30">
        <f t="shared" si="59"/>
        <v>9800</v>
      </c>
      <c r="AJ61" s="30">
        <v>0</v>
      </c>
      <c r="AK61" s="30">
        <f t="shared" si="60"/>
        <v>5520</v>
      </c>
      <c r="AL61" s="28">
        <f t="shared" si="37"/>
        <v>5500</v>
      </c>
      <c r="AM61" s="30">
        <f t="shared" si="61"/>
        <v>2300</v>
      </c>
      <c r="AN61" s="30">
        <v>0</v>
      </c>
      <c r="AO61" s="30">
        <f t="shared" si="62"/>
        <v>3200</v>
      </c>
      <c r="AP61" s="28">
        <f t="shared" si="38"/>
        <v>10400</v>
      </c>
      <c r="AQ61" s="30">
        <f t="shared" si="63"/>
        <v>1900</v>
      </c>
      <c r="AR61" s="30">
        <v>0</v>
      </c>
      <c r="AS61" s="30">
        <f t="shared" si="64"/>
        <v>8500</v>
      </c>
      <c r="AT61" s="28">
        <f t="shared" si="39"/>
        <v>4700</v>
      </c>
      <c r="AU61" s="30">
        <f t="shared" si="65"/>
        <v>2800</v>
      </c>
      <c r="AV61" s="30">
        <v>0</v>
      </c>
      <c r="AW61" s="30">
        <f t="shared" si="66"/>
        <v>1900</v>
      </c>
    </row>
    <row r="62" spans="1:49" x14ac:dyDescent="0.15">
      <c r="A62" s="30">
        <f t="shared" ca="1" si="27"/>
        <v>2.1452411455915192</v>
      </c>
      <c r="B62" s="30">
        <f t="shared" ca="1" si="28"/>
        <v>51.485787494196465</v>
      </c>
      <c r="C62" s="30">
        <f t="shared" ca="1" si="29"/>
        <v>3089.1472496517881</v>
      </c>
      <c r="D62" s="30">
        <f ca="1">SUM($F$17:INDIRECT("E"&amp;16+E62))</f>
        <v>185348.83497910728</v>
      </c>
      <c r="E62" s="30">
        <v>46</v>
      </c>
      <c r="F62" s="30">
        <f t="shared" si="40"/>
        <v>13644.112963311205</v>
      </c>
      <c r="G62" s="30">
        <f>INT(F62*VLOOKUP(IF(MOD(E62,2)=0,E62/2,(E62+1)/2),怪物属性!$B$5:$C$54,2,FALSE)/$M$2)</f>
        <v>306992</v>
      </c>
      <c r="H62" s="28">
        <f t="shared" si="30"/>
        <v>93000</v>
      </c>
      <c r="I62" s="30">
        <f t="shared" si="41"/>
        <v>9300</v>
      </c>
      <c r="J62" s="30">
        <f t="shared" si="42"/>
        <v>65100</v>
      </c>
      <c r="K62" s="30">
        <f t="shared" si="43"/>
        <v>18600</v>
      </c>
      <c r="L62" s="28">
        <f t="shared" si="31"/>
        <v>31000</v>
      </c>
      <c r="M62" s="30">
        <f t="shared" si="44"/>
        <v>3100</v>
      </c>
      <c r="N62" s="30">
        <f t="shared" si="45"/>
        <v>21700</v>
      </c>
      <c r="O62" s="30">
        <f t="shared" si="46"/>
        <v>6200</v>
      </c>
      <c r="P62" s="28">
        <f t="shared" si="32"/>
        <v>15500</v>
      </c>
      <c r="Q62" s="30">
        <f t="shared" si="47"/>
        <v>1550</v>
      </c>
      <c r="R62" s="30">
        <f t="shared" si="48"/>
        <v>10850</v>
      </c>
      <c r="S62" s="30">
        <f t="shared" si="49"/>
        <v>3100</v>
      </c>
      <c r="T62" s="36">
        <f t="shared" si="50"/>
        <v>15500</v>
      </c>
      <c r="U62" s="36">
        <f t="shared" si="51"/>
        <v>6</v>
      </c>
      <c r="V62" s="28">
        <f t="shared" si="33"/>
        <v>1850</v>
      </c>
      <c r="W62" s="30">
        <f t="shared" si="52"/>
        <v>185</v>
      </c>
      <c r="X62" s="30">
        <f t="shared" si="53"/>
        <v>1295</v>
      </c>
      <c r="Y62" s="30">
        <f t="shared" si="54"/>
        <v>370</v>
      </c>
      <c r="Z62" s="28">
        <f t="shared" si="34"/>
        <v>5680</v>
      </c>
      <c r="AA62" s="30">
        <f t="shared" si="55"/>
        <v>1420</v>
      </c>
      <c r="AB62" s="30">
        <v>0</v>
      </c>
      <c r="AC62" s="30">
        <f t="shared" si="56"/>
        <v>4260</v>
      </c>
      <c r="AD62" s="28">
        <f t="shared" si="35"/>
        <v>5680</v>
      </c>
      <c r="AE62" s="30">
        <f t="shared" si="57"/>
        <v>3260</v>
      </c>
      <c r="AF62" s="30">
        <v>0</v>
      </c>
      <c r="AG62" s="30">
        <f t="shared" si="58"/>
        <v>2420</v>
      </c>
      <c r="AH62" s="28">
        <f t="shared" si="36"/>
        <v>15440</v>
      </c>
      <c r="AI62" s="30">
        <f t="shared" si="59"/>
        <v>9840</v>
      </c>
      <c r="AJ62" s="30">
        <v>0</v>
      </c>
      <c r="AK62" s="30">
        <f t="shared" si="60"/>
        <v>5600</v>
      </c>
      <c r="AL62" s="28">
        <f t="shared" si="37"/>
        <v>5600</v>
      </c>
      <c r="AM62" s="30">
        <f t="shared" si="61"/>
        <v>2340</v>
      </c>
      <c r="AN62" s="30">
        <v>0</v>
      </c>
      <c r="AO62" s="30">
        <f t="shared" si="62"/>
        <v>3260</v>
      </c>
      <c r="AP62" s="28">
        <f t="shared" si="38"/>
        <v>10520</v>
      </c>
      <c r="AQ62" s="30">
        <f t="shared" si="63"/>
        <v>1920</v>
      </c>
      <c r="AR62" s="30">
        <v>0</v>
      </c>
      <c r="AS62" s="30">
        <f t="shared" si="64"/>
        <v>8600</v>
      </c>
      <c r="AT62" s="28">
        <f t="shared" si="39"/>
        <v>4760</v>
      </c>
      <c r="AU62" s="30">
        <f t="shared" si="65"/>
        <v>2840</v>
      </c>
      <c r="AV62" s="30">
        <v>0</v>
      </c>
      <c r="AW62" s="30">
        <f t="shared" si="66"/>
        <v>1920</v>
      </c>
    </row>
    <row r="63" spans="1:49" x14ac:dyDescent="0.15">
      <c r="A63" s="30">
        <f t="shared" ca="1" si="27"/>
        <v>2.3125838567523194</v>
      </c>
      <c r="B63" s="30">
        <f t="shared" ca="1" si="28"/>
        <v>55.502012562055661</v>
      </c>
      <c r="C63" s="30">
        <f t="shared" ca="1" si="29"/>
        <v>3330.1207537233395</v>
      </c>
      <c r="D63" s="30">
        <f ca="1">SUM($F$17:INDIRECT("E"&amp;16+E63))</f>
        <v>199807.24522340036</v>
      </c>
      <c r="E63" s="30">
        <v>47</v>
      </c>
      <c r="F63" s="30">
        <f t="shared" si="40"/>
        <v>14411.410244293083</v>
      </c>
      <c r="G63" s="30">
        <f>INT(F63*VLOOKUP(IF(MOD(E63,2)=0,E63/2,(E63+1)/2),怪物属性!$B$5:$C$54,2,FALSE)/$M$2)</f>
        <v>344672</v>
      </c>
      <c r="H63" s="28">
        <f t="shared" si="30"/>
        <v>94800</v>
      </c>
      <c r="I63" s="30">
        <f t="shared" si="41"/>
        <v>9480</v>
      </c>
      <c r="J63" s="30">
        <f t="shared" si="42"/>
        <v>66360</v>
      </c>
      <c r="K63" s="30">
        <f t="shared" si="43"/>
        <v>18960</v>
      </c>
      <c r="L63" s="28">
        <f t="shared" si="31"/>
        <v>31600</v>
      </c>
      <c r="M63" s="30">
        <f t="shared" si="44"/>
        <v>3160</v>
      </c>
      <c r="N63" s="30">
        <f t="shared" si="45"/>
        <v>22120</v>
      </c>
      <c r="O63" s="30">
        <f t="shared" si="46"/>
        <v>6320</v>
      </c>
      <c r="P63" s="28">
        <f t="shared" si="32"/>
        <v>15800</v>
      </c>
      <c r="Q63" s="30">
        <f t="shared" si="47"/>
        <v>1580</v>
      </c>
      <c r="R63" s="30">
        <f t="shared" si="48"/>
        <v>11060</v>
      </c>
      <c r="S63" s="30">
        <f t="shared" si="49"/>
        <v>3160</v>
      </c>
      <c r="T63" s="36">
        <f t="shared" si="50"/>
        <v>15800</v>
      </c>
      <c r="U63" s="36">
        <f t="shared" si="51"/>
        <v>6</v>
      </c>
      <c r="V63" s="28">
        <f t="shared" si="33"/>
        <v>1880</v>
      </c>
      <c r="W63" s="30">
        <f t="shared" si="52"/>
        <v>188</v>
      </c>
      <c r="X63" s="30">
        <f t="shared" si="53"/>
        <v>1316</v>
      </c>
      <c r="Y63" s="30">
        <f t="shared" si="54"/>
        <v>376</v>
      </c>
      <c r="Z63" s="28">
        <f t="shared" si="34"/>
        <v>5760</v>
      </c>
      <c r="AA63" s="30">
        <f t="shared" si="55"/>
        <v>1440</v>
      </c>
      <c r="AB63" s="30">
        <v>0</v>
      </c>
      <c r="AC63" s="30">
        <f t="shared" si="56"/>
        <v>4320</v>
      </c>
      <c r="AD63" s="28">
        <f t="shared" si="35"/>
        <v>5760</v>
      </c>
      <c r="AE63" s="30">
        <f t="shared" si="57"/>
        <v>3320</v>
      </c>
      <c r="AF63" s="30">
        <v>0</v>
      </c>
      <c r="AG63" s="30">
        <f t="shared" si="58"/>
        <v>2440</v>
      </c>
      <c r="AH63" s="28">
        <f t="shared" si="36"/>
        <v>15560</v>
      </c>
      <c r="AI63" s="30">
        <f t="shared" si="59"/>
        <v>9880</v>
      </c>
      <c r="AJ63" s="30">
        <v>0</v>
      </c>
      <c r="AK63" s="30">
        <f t="shared" si="60"/>
        <v>5680</v>
      </c>
      <c r="AL63" s="28">
        <f t="shared" si="37"/>
        <v>5700</v>
      </c>
      <c r="AM63" s="30">
        <f t="shared" si="61"/>
        <v>2380</v>
      </c>
      <c r="AN63" s="30">
        <v>0</v>
      </c>
      <c r="AO63" s="30">
        <f t="shared" si="62"/>
        <v>3320</v>
      </c>
      <c r="AP63" s="28">
        <f t="shared" si="38"/>
        <v>10640</v>
      </c>
      <c r="AQ63" s="30">
        <f t="shared" si="63"/>
        <v>1940</v>
      </c>
      <c r="AR63" s="30">
        <v>0</v>
      </c>
      <c r="AS63" s="30">
        <f t="shared" si="64"/>
        <v>8700</v>
      </c>
      <c r="AT63" s="28">
        <f t="shared" si="39"/>
        <v>4820</v>
      </c>
      <c r="AU63" s="30">
        <f t="shared" si="65"/>
        <v>2880</v>
      </c>
      <c r="AV63" s="30">
        <v>0</v>
      </c>
      <c r="AW63" s="30">
        <f t="shared" si="66"/>
        <v>1940</v>
      </c>
    </row>
    <row r="64" spans="1:49" x14ac:dyDescent="0.15">
      <c r="A64" s="30">
        <f t="shared" ca="1" si="27"/>
        <v>2.489113266616739</v>
      </c>
      <c r="B64" s="30">
        <f t="shared" ca="1" si="28"/>
        <v>59.738718398801737</v>
      </c>
      <c r="C64" s="30">
        <f t="shared" ca="1" si="29"/>
        <v>3584.323103928104</v>
      </c>
      <c r="D64" s="30">
        <f ca="1">SUM($F$17:INDIRECT("E"&amp;16+E64))</f>
        <v>215059.38623568625</v>
      </c>
      <c r="E64" s="30">
        <v>48</v>
      </c>
      <c r="F64" s="30">
        <f t="shared" si="40"/>
        <v>15204.141012285907</v>
      </c>
      <c r="G64" s="30">
        <f>INT(F64*VLOOKUP(IF(MOD(E64,2)=0,E64/2,(E64+1)/2),怪物属性!$B$5:$C$54,2,FALSE)/$M$2)</f>
        <v>363632</v>
      </c>
      <c r="H64" s="28">
        <f t="shared" si="30"/>
        <v>96600</v>
      </c>
      <c r="I64" s="30">
        <f t="shared" si="41"/>
        <v>9660</v>
      </c>
      <c r="J64" s="30">
        <f t="shared" si="42"/>
        <v>67620</v>
      </c>
      <c r="K64" s="30">
        <f t="shared" si="43"/>
        <v>19320</v>
      </c>
      <c r="L64" s="28">
        <f t="shared" si="31"/>
        <v>32200</v>
      </c>
      <c r="M64" s="30">
        <f t="shared" si="44"/>
        <v>3220</v>
      </c>
      <c r="N64" s="30">
        <f t="shared" si="45"/>
        <v>22540</v>
      </c>
      <c r="O64" s="30">
        <f t="shared" si="46"/>
        <v>6440</v>
      </c>
      <c r="P64" s="28">
        <f t="shared" si="32"/>
        <v>16100</v>
      </c>
      <c r="Q64" s="30">
        <f t="shared" si="47"/>
        <v>1610</v>
      </c>
      <c r="R64" s="30">
        <f t="shared" si="48"/>
        <v>11270</v>
      </c>
      <c r="S64" s="30">
        <f t="shared" si="49"/>
        <v>3220</v>
      </c>
      <c r="T64" s="36">
        <f t="shared" si="50"/>
        <v>16100</v>
      </c>
      <c r="U64" s="36">
        <f t="shared" si="51"/>
        <v>6</v>
      </c>
      <c r="V64" s="28">
        <f t="shared" si="33"/>
        <v>1910</v>
      </c>
      <c r="W64" s="30">
        <f t="shared" si="52"/>
        <v>191</v>
      </c>
      <c r="X64" s="30">
        <f t="shared" si="53"/>
        <v>1337</v>
      </c>
      <c r="Y64" s="30">
        <f t="shared" si="54"/>
        <v>382</v>
      </c>
      <c r="Z64" s="28">
        <f t="shared" si="34"/>
        <v>5840</v>
      </c>
      <c r="AA64" s="30">
        <f t="shared" si="55"/>
        <v>1460</v>
      </c>
      <c r="AB64" s="30">
        <v>0</v>
      </c>
      <c r="AC64" s="30">
        <f t="shared" si="56"/>
        <v>4380</v>
      </c>
      <c r="AD64" s="28">
        <f t="shared" si="35"/>
        <v>5840</v>
      </c>
      <c r="AE64" s="30">
        <f t="shared" si="57"/>
        <v>3380</v>
      </c>
      <c r="AF64" s="30">
        <v>0</v>
      </c>
      <c r="AG64" s="30">
        <f t="shared" si="58"/>
        <v>2460</v>
      </c>
      <c r="AH64" s="28">
        <f t="shared" si="36"/>
        <v>15680</v>
      </c>
      <c r="AI64" s="30">
        <f t="shared" si="59"/>
        <v>9920</v>
      </c>
      <c r="AJ64" s="30">
        <v>0</v>
      </c>
      <c r="AK64" s="30">
        <f t="shared" si="60"/>
        <v>5760</v>
      </c>
      <c r="AL64" s="28">
        <f t="shared" si="37"/>
        <v>5800</v>
      </c>
      <c r="AM64" s="30">
        <f t="shared" si="61"/>
        <v>2420</v>
      </c>
      <c r="AN64" s="30">
        <v>0</v>
      </c>
      <c r="AO64" s="30">
        <f t="shared" si="62"/>
        <v>3380</v>
      </c>
      <c r="AP64" s="28">
        <f t="shared" si="38"/>
        <v>10760</v>
      </c>
      <c r="AQ64" s="30">
        <f t="shared" si="63"/>
        <v>1960</v>
      </c>
      <c r="AR64" s="30">
        <v>0</v>
      </c>
      <c r="AS64" s="30">
        <f t="shared" si="64"/>
        <v>8800</v>
      </c>
      <c r="AT64" s="28">
        <f t="shared" si="39"/>
        <v>4880</v>
      </c>
      <c r="AU64" s="30">
        <f t="shared" si="65"/>
        <v>2920</v>
      </c>
      <c r="AV64" s="30">
        <v>0</v>
      </c>
      <c r="AW64" s="30">
        <f t="shared" si="66"/>
        <v>1960</v>
      </c>
    </row>
    <row r="65" spans="1:49" x14ac:dyDescent="0.15">
      <c r="A65" s="30">
        <f t="shared" ca="1" si="27"/>
        <v>2.6751269268314934</v>
      </c>
      <c r="B65" s="30">
        <f t="shared" ca="1" si="28"/>
        <v>64.203046243955839</v>
      </c>
      <c r="C65" s="30">
        <f t="shared" ca="1" si="29"/>
        <v>3852.1827746373506</v>
      </c>
      <c r="D65" s="30">
        <f ca="1">SUM($F$17:INDIRECT("E"&amp;16+E65))</f>
        <v>231130.96647824103</v>
      </c>
      <c r="E65" s="30">
        <v>49</v>
      </c>
      <c r="F65" s="30">
        <f t="shared" si="40"/>
        <v>16022.580242554779</v>
      </c>
      <c r="G65" s="30">
        <f>INT(F65*VLOOKUP(IF(MOD(E65,2)=0,E65/2,(E65+1)/2),怪物属性!$B$5:$C$54,2,FALSE)/$M$2)</f>
        <v>405905</v>
      </c>
      <c r="H65" s="28">
        <f t="shared" si="30"/>
        <v>98400</v>
      </c>
      <c r="I65" s="30">
        <f t="shared" si="41"/>
        <v>9840</v>
      </c>
      <c r="J65" s="30">
        <f t="shared" si="42"/>
        <v>68880</v>
      </c>
      <c r="K65" s="30">
        <f t="shared" si="43"/>
        <v>19680</v>
      </c>
      <c r="L65" s="28">
        <f t="shared" si="31"/>
        <v>32800</v>
      </c>
      <c r="M65" s="30">
        <f t="shared" si="44"/>
        <v>3280</v>
      </c>
      <c r="N65" s="30">
        <f t="shared" si="45"/>
        <v>22960</v>
      </c>
      <c r="O65" s="30">
        <f t="shared" si="46"/>
        <v>6560</v>
      </c>
      <c r="P65" s="28">
        <f t="shared" si="32"/>
        <v>16400</v>
      </c>
      <c r="Q65" s="30">
        <f t="shared" si="47"/>
        <v>1640</v>
      </c>
      <c r="R65" s="30">
        <f t="shared" si="48"/>
        <v>11480</v>
      </c>
      <c r="S65" s="30">
        <f t="shared" si="49"/>
        <v>3280</v>
      </c>
      <c r="T65" s="36">
        <f t="shared" si="50"/>
        <v>16400</v>
      </c>
      <c r="U65" s="36">
        <f t="shared" si="51"/>
        <v>6</v>
      </c>
      <c r="V65" s="28">
        <f t="shared" si="33"/>
        <v>1940</v>
      </c>
      <c r="W65" s="30">
        <f t="shared" si="52"/>
        <v>194</v>
      </c>
      <c r="X65" s="30">
        <f t="shared" si="53"/>
        <v>1358</v>
      </c>
      <c r="Y65" s="30">
        <f t="shared" si="54"/>
        <v>388</v>
      </c>
      <c r="Z65" s="28">
        <f t="shared" si="34"/>
        <v>5920</v>
      </c>
      <c r="AA65" s="30">
        <f t="shared" si="55"/>
        <v>1480</v>
      </c>
      <c r="AB65" s="30">
        <v>0</v>
      </c>
      <c r="AC65" s="30">
        <f t="shared" si="56"/>
        <v>4440</v>
      </c>
      <c r="AD65" s="28">
        <f t="shared" si="35"/>
        <v>5920</v>
      </c>
      <c r="AE65" s="30">
        <f t="shared" si="57"/>
        <v>3440</v>
      </c>
      <c r="AF65" s="30">
        <v>0</v>
      </c>
      <c r="AG65" s="30">
        <f t="shared" si="58"/>
        <v>2480</v>
      </c>
      <c r="AH65" s="28">
        <f t="shared" si="36"/>
        <v>15800</v>
      </c>
      <c r="AI65" s="30">
        <f t="shared" si="59"/>
        <v>9960</v>
      </c>
      <c r="AJ65" s="30">
        <v>0</v>
      </c>
      <c r="AK65" s="30">
        <f t="shared" si="60"/>
        <v>5840</v>
      </c>
      <c r="AL65" s="28">
        <f t="shared" si="37"/>
        <v>5900</v>
      </c>
      <c r="AM65" s="30">
        <f t="shared" si="61"/>
        <v>2460</v>
      </c>
      <c r="AN65" s="30">
        <v>0</v>
      </c>
      <c r="AO65" s="30">
        <f t="shared" si="62"/>
        <v>3440</v>
      </c>
      <c r="AP65" s="28">
        <f t="shared" si="38"/>
        <v>10880</v>
      </c>
      <c r="AQ65" s="30">
        <f t="shared" si="63"/>
        <v>1980</v>
      </c>
      <c r="AR65" s="30">
        <v>0</v>
      </c>
      <c r="AS65" s="30">
        <f t="shared" si="64"/>
        <v>8900</v>
      </c>
      <c r="AT65" s="28">
        <f t="shared" si="39"/>
        <v>4940</v>
      </c>
      <c r="AU65" s="30">
        <f t="shared" si="65"/>
        <v>2960</v>
      </c>
      <c r="AV65" s="30">
        <v>0</v>
      </c>
      <c r="AW65" s="30">
        <f t="shared" si="66"/>
        <v>1980</v>
      </c>
    </row>
    <row r="66" spans="1:49" x14ac:dyDescent="0.15">
      <c r="A66" s="30">
        <f t="shared" ca="1" si="27"/>
        <v>2.870925537942604</v>
      </c>
      <c r="B66" s="30">
        <f t="shared" ca="1" si="28"/>
        <v>68.902212910622495</v>
      </c>
      <c r="C66" s="30">
        <f t="shared" ca="1" si="29"/>
        <v>4134.1327746373499</v>
      </c>
      <c r="D66" s="30">
        <f ca="1">SUM($F$17:INDIRECT("E"&amp;16+E66))</f>
        <v>248047.966478241</v>
      </c>
      <c r="E66" s="30">
        <v>50</v>
      </c>
      <c r="F66" s="30">
        <f t="shared" si="40"/>
        <v>16866.999999999982</v>
      </c>
      <c r="G66" s="30">
        <f>INT(F66*VLOOKUP(IF(MOD(E66,2)=0,E66/2,(E66+1)/2),怪物属性!$B$5:$C$54,2,FALSE)/$M$2)</f>
        <v>427297</v>
      </c>
      <c r="H66" s="28">
        <f t="shared" si="30"/>
        <v>100200</v>
      </c>
      <c r="I66" s="30">
        <f t="shared" si="41"/>
        <v>10020</v>
      </c>
      <c r="J66" s="30">
        <f t="shared" si="42"/>
        <v>70140</v>
      </c>
      <c r="K66" s="30">
        <f t="shared" si="43"/>
        <v>20040</v>
      </c>
      <c r="L66" s="28">
        <f t="shared" si="31"/>
        <v>33400</v>
      </c>
      <c r="M66" s="30">
        <f t="shared" si="44"/>
        <v>3340</v>
      </c>
      <c r="N66" s="30">
        <f t="shared" si="45"/>
        <v>23380</v>
      </c>
      <c r="O66" s="30">
        <f t="shared" si="46"/>
        <v>6680</v>
      </c>
      <c r="P66" s="28">
        <f t="shared" si="32"/>
        <v>16700</v>
      </c>
      <c r="Q66" s="30">
        <f t="shared" si="47"/>
        <v>1670</v>
      </c>
      <c r="R66" s="30">
        <f t="shared" si="48"/>
        <v>11690</v>
      </c>
      <c r="S66" s="30">
        <f t="shared" si="49"/>
        <v>3340</v>
      </c>
      <c r="T66" s="36">
        <f t="shared" si="50"/>
        <v>16700</v>
      </c>
      <c r="U66" s="36">
        <f t="shared" si="51"/>
        <v>6</v>
      </c>
      <c r="V66" s="28">
        <f t="shared" si="33"/>
        <v>1970</v>
      </c>
      <c r="W66" s="30">
        <f t="shared" si="52"/>
        <v>197</v>
      </c>
      <c r="X66" s="30">
        <f t="shared" si="53"/>
        <v>1379</v>
      </c>
      <c r="Y66" s="30">
        <f t="shared" si="54"/>
        <v>394</v>
      </c>
      <c r="Z66" s="28">
        <f t="shared" si="34"/>
        <v>6000</v>
      </c>
      <c r="AA66" s="30">
        <f t="shared" si="55"/>
        <v>1500</v>
      </c>
      <c r="AB66" s="30">
        <v>0</v>
      </c>
      <c r="AC66" s="30">
        <f t="shared" si="56"/>
        <v>4500</v>
      </c>
      <c r="AD66" s="28">
        <f t="shared" si="35"/>
        <v>6000</v>
      </c>
      <c r="AE66" s="30">
        <f t="shared" si="57"/>
        <v>3500</v>
      </c>
      <c r="AF66" s="30">
        <v>0</v>
      </c>
      <c r="AG66" s="30">
        <f t="shared" si="58"/>
        <v>2500</v>
      </c>
      <c r="AH66" s="28">
        <f t="shared" si="36"/>
        <v>15920</v>
      </c>
      <c r="AI66" s="30">
        <f t="shared" si="59"/>
        <v>10000</v>
      </c>
      <c r="AJ66" s="30">
        <v>0</v>
      </c>
      <c r="AK66" s="30">
        <f t="shared" si="60"/>
        <v>5920</v>
      </c>
      <c r="AL66" s="28">
        <f t="shared" si="37"/>
        <v>6000</v>
      </c>
      <c r="AM66" s="30">
        <f t="shared" si="61"/>
        <v>2500</v>
      </c>
      <c r="AN66" s="30">
        <v>0</v>
      </c>
      <c r="AO66" s="30">
        <f t="shared" si="62"/>
        <v>3500</v>
      </c>
      <c r="AP66" s="28">
        <f t="shared" si="38"/>
        <v>11000</v>
      </c>
      <c r="AQ66" s="30">
        <f t="shared" si="63"/>
        <v>2000</v>
      </c>
      <c r="AR66" s="30">
        <v>0</v>
      </c>
      <c r="AS66" s="30">
        <f t="shared" si="64"/>
        <v>9000</v>
      </c>
      <c r="AT66" s="28">
        <f t="shared" si="39"/>
        <v>5000</v>
      </c>
      <c r="AU66" s="30">
        <f t="shared" si="65"/>
        <v>3000</v>
      </c>
      <c r="AV66" s="30">
        <v>0</v>
      </c>
      <c r="AW66" s="30">
        <f t="shared" si="66"/>
        <v>2000</v>
      </c>
    </row>
    <row r="69" spans="1:49" x14ac:dyDescent="0.15">
      <c r="F69" s="203" t="s">
        <v>562</v>
      </c>
      <c r="G69" s="203"/>
      <c r="H69" s="203"/>
      <c r="I69" s="203"/>
      <c r="J69" s="203"/>
      <c r="K69" s="203"/>
      <c r="L69" s="203"/>
      <c r="M69" s="203"/>
      <c r="N69" s="203"/>
      <c r="O69" s="203"/>
      <c r="P69" s="203"/>
      <c r="Q69" s="203"/>
      <c r="R69" s="203"/>
    </row>
    <row r="70" spans="1:49" x14ac:dyDescent="0.15">
      <c r="G70" s="30" t="s">
        <v>553</v>
      </c>
      <c r="H70" s="30" t="s">
        <v>554</v>
      </c>
      <c r="I70" s="30" t="s">
        <v>555</v>
      </c>
    </row>
    <row r="71" spans="1:49" x14ac:dyDescent="0.15">
      <c r="G71" s="30">
        <v>100</v>
      </c>
      <c r="H71" s="30">
        <v>1.4</v>
      </c>
      <c r="I71" s="30">
        <v>10</v>
      </c>
    </row>
    <row r="72" spans="1:49" x14ac:dyDescent="0.15">
      <c r="F72" s="30" t="s">
        <v>557</v>
      </c>
      <c r="G72" s="105" t="s">
        <v>556</v>
      </c>
      <c r="H72" s="105">
        <v>0</v>
      </c>
      <c r="I72" s="105">
        <v>1</v>
      </c>
      <c r="J72" s="105">
        <v>2</v>
      </c>
      <c r="K72" s="105">
        <v>3</v>
      </c>
      <c r="L72" s="106">
        <v>4</v>
      </c>
      <c r="M72" s="107">
        <v>5</v>
      </c>
      <c r="N72" s="105">
        <v>6</v>
      </c>
      <c r="O72" s="105">
        <v>7</v>
      </c>
      <c r="P72" s="105">
        <v>8</v>
      </c>
      <c r="Q72" s="105">
        <v>9</v>
      </c>
      <c r="R72" s="105">
        <v>10</v>
      </c>
    </row>
    <row r="73" spans="1:49" x14ac:dyDescent="0.15">
      <c r="F73" s="30">
        <v>50</v>
      </c>
      <c r="G73" s="105">
        <v>1</v>
      </c>
      <c r="H73" s="30">
        <f t="shared" ref="H73:R77" si="67">$G$71+$G73*$I$71*(1+($F$73-1)*$H$71+H$72)</f>
        <v>796</v>
      </c>
      <c r="I73" s="30">
        <f t="shared" si="67"/>
        <v>806</v>
      </c>
      <c r="J73" s="30">
        <f t="shared" si="67"/>
        <v>816</v>
      </c>
      <c r="K73" s="30">
        <f t="shared" si="67"/>
        <v>826</v>
      </c>
      <c r="L73" s="104">
        <f t="shared" si="67"/>
        <v>836</v>
      </c>
      <c r="M73" s="108">
        <f t="shared" si="67"/>
        <v>846</v>
      </c>
      <c r="N73" s="30">
        <f t="shared" si="67"/>
        <v>856</v>
      </c>
      <c r="O73" s="30">
        <f t="shared" si="67"/>
        <v>866</v>
      </c>
      <c r="P73" s="30">
        <f t="shared" si="67"/>
        <v>876</v>
      </c>
      <c r="Q73" s="30">
        <f t="shared" si="67"/>
        <v>886</v>
      </c>
      <c r="R73" s="30">
        <f t="shared" si="67"/>
        <v>896</v>
      </c>
    </row>
    <row r="74" spans="1:49" x14ac:dyDescent="0.15">
      <c r="G74" s="105">
        <v>2</v>
      </c>
      <c r="H74" s="30">
        <f t="shared" si="67"/>
        <v>1492</v>
      </c>
      <c r="I74" s="30">
        <f t="shared" si="67"/>
        <v>1512</v>
      </c>
      <c r="J74" s="30">
        <f t="shared" si="67"/>
        <v>1532</v>
      </c>
      <c r="K74" s="30">
        <f t="shared" si="67"/>
        <v>1552</v>
      </c>
      <c r="L74" s="30">
        <f t="shared" si="67"/>
        <v>1572</v>
      </c>
      <c r="M74" s="108">
        <f t="shared" si="67"/>
        <v>1592</v>
      </c>
      <c r="N74" s="30">
        <f t="shared" si="67"/>
        <v>1612</v>
      </c>
      <c r="O74" s="30">
        <f t="shared" si="67"/>
        <v>1632</v>
      </c>
      <c r="P74" s="30">
        <f t="shared" si="67"/>
        <v>1652</v>
      </c>
      <c r="Q74" s="30">
        <f t="shared" si="67"/>
        <v>1672</v>
      </c>
      <c r="R74" s="30">
        <f t="shared" si="67"/>
        <v>1692</v>
      </c>
    </row>
    <row r="75" spans="1:49" x14ac:dyDescent="0.15">
      <c r="G75" s="109">
        <v>3</v>
      </c>
      <c r="H75" s="110">
        <f t="shared" si="67"/>
        <v>2188</v>
      </c>
      <c r="I75" s="110">
        <f t="shared" si="67"/>
        <v>2218</v>
      </c>
      <c r="J75" s="110">
        <f t="shared" si="67"/>
        <v>2248</v>
      </c>
      <c r="K75" s="110">
        <f t="shared" si="67"/>
        <v>2278</v>
      </c>
      <c r="L75" s="110">
        <f t="shared" si="67"/>
        <v>2308</v>
      </c>
      <c r="M75" s="72">
        <f t="shared" si="67"/>
        <v>2338</v>
      </c>
      <c r="N75" s="110">
        <f t="shared" si="67"/>
        <v>2368</v>
      </c>
      <c r="O75" s="110">
        <f t="shared" si="67"/>
        <v>2398</v>
      </c>
      <c r="P75" s="110">
        <f t="shared" si="67"/>
        <v>2428</v>
      </c>
      <c r="Q75" s="110">
        <f t="shared" si="67"/>
        <v>2458</v>
      </c>
      <c r="R75" s="111">
        <f t="shared" si="67"/>
        <v>2488</v>
      </c>
    </row>
    <row r="76" spans="1:49" x14ac:dyDescent="0.15">
      <c r="G76" s="105">
        <v>4</v>
      </c>
      <c r="H76" s="30">
        <f t="shared" si="67"/>
        <v>2884</v>
      </c>
      <c r="I76" s="30">
        <f t="shared" si="67"/>
        <v>2924</v>
      </c>
      <c r="J76" s="30">
        <f t="shared" si="67"/>
        <v>2964</v>
      </c>
      <c r="K76" s="30">
        <f t="shared" si="67"/>
        <v>3004</v>
      </c>
      <c r="L76" s="30">
        <f t="shared" si="67"/>
        <v>3044</v>
      </c>
      <c r="M76" s="108">
        <f t="shared" si="67"/>
        <v>3084</v>
      </c>
      <c r="N76" s="30">
        <f t="shared" si="67"/>
        <v>3124</v>
      </c>
      <c r="O76" s="30">
        <f t="shared" si="67"/>
        <v>3164</v>
      </c>
      <c r="P76" s="30">
        <f t="shared" si="67"/>
        <v>3204</v>
      </c>
      <c r="Q76" s="30">
        <f t="shared" si="67"/>
        <v>3244</v>
      </c>
      <c r="R76" s="30">
        <f t="shared" si="67"/>
        <v>3284</v>
      </c>
    </row>
    <row r="77" spans="1:49" x14ac:dyDescent="0.15">
      <c r="G77" s="105">
        <v>5</v>
      </c>
      <c r="H77" s="30">
        <f t="shared" si="67"/>
        <v>3579.9999999999995</v>
      </c>
      <c r="I77" s="30">
        <f t="shared" si="67"/>
        <v>3629.9999999999995</v>
      </c>
      <c r="J77" s="30">
        <f t="shared" si="67"/>
        <v>3679.9999999999995</v>
      </c>
      <c r="K77" s="30">
        <f t="shared" si="67"/>
        <v>3729.9999999999995</v>
      </c>
      <c r="L77" s="30">
        <f t="shared" si="67"/>
        <v>3779.9999999999995</v>
      </c>
      <c r="M77" s="112">
        <f t="shared" si="67"/>
        <v>3829.9999999999995</v>
      </c>
      <c r="N77" s="30">
        <f t="shared" si="67"/>
        <v>3879.9999999999995</v>
      </c>
      <c r="O77" s="30">
        <f t="shared" si="67"/>
        <v>3929.9999999999995</v>
      </c>
      <c r="P77" s="30">
        <f t="shared" si="67"/>
        <v>3979.9999999999995</v>
      </c>
      <c r="Q77" s="30">
        <f t="shared" si="67"/>
        <v>4029.9999999999995</v>
      </c>
      <c r="R77" s="30">
        <f t="shared" si="67"/>
        <v>4079.9999999999995</v>
      </c>
    </row>
    <row r="79" spans="1:49" x14ac:dyDescent="0.15">
      <c r="F79" s="203" t="s">
        <v>584</v>
      </c>
      <c r="G79" s="203"/>
      <c r="H79" s="203"/>
      <c r="I79" s="203"/>
      <c r="J79" s="203"/>
      <c r="K79" s="203"/>
      <c r="L79" s="203"/>
      <c r="M79" s="203"/>
      <c r="N79" s="203"/>
      <c r="O79" s="203"/>
      <c r="P79" s="203"/>
      <c r="Q79" s="203"/>
      <c r="R79" s="203"/>
      <c r="T79" s="203" t="s">
        <v>560</v>
      </c>
      <c r="U79" s="203"/>
      <c r="V79" s="203"/>
      <c r="W79" s="203"/>
      <c r="X79" s="203"/>
      <c r="Y79" s="203"/>
      <c r="Z79" s="203"/>
      <c r="AA79" s="203"/>
      <c r="AB79" s="203"/>
      <c r="AC79" s="203"/>
      <c r="AD79" s="203"/>
      <c r="AE79" s="203"/>
      <c r="AF79" s="203"/>
    </row>
    <row r="80" spans="1:49" x14ac:dyDescent="0.15">
      <c r="G80" s="30" t="s">
        <v>553</v>
      </c>
      <c r="H80" s="30" t="s">
        <v>561</v>
      </c>
      <c r="U80" s="30" t="s">
        <v>553</v>
      </c>
      <c r="V80" s="30" t="s">
        <v>582</v>
      </c>
    </row>
    <row r="81" spans="6:32" x14ac:dyDescent="0.15">
      <c r="G81" s="30">
        <v>2350</v>
      </c>
      <c r="H81" s="30">
        <v>10</v>
      </c>
      <c r="U81" s="30">
        <v>269</v>
      </c>
      <c r="V81" s="30">
        <v>5</v>
      </c>
    </row>
    <row r="82" spans="6:32" x14ac:dyDescent="0.15">
      <c r="F82" s="30" t="s">
        <v>557</v>
      </c>
      <c r="G82" s="105" t="s">
        <v>556</v>
      </c>
      <c r="H82" s="105">
        <v>0</v>
      </c>
      <c r="I82" s="105">
        <v>1</v>
      </c>
      <c r="J82" s="105">
        <v>2</v>
      </c>
      <c r="K82" s="105">
        <v>3</v>
      </c>
      <c r="L82" s="106">
        <v>4</v>
      </c>
      <c r="M82" s="107">
        <v>5</v>
      </c>
      <c r="N82" s="105">
        <v>6</v>
      </c>
      <c r="O82" s="105">
        <v>7</v>
      </c>
      <c r="P82" s="105">
        <v>8</v>
      </c>
      <c r="Q82" s="105">
        <v>9</v>
      </c>
      <c r="R82" s="105">
        <v>10</v>
      </c>
      <c r="T82" s="30" t="s">
        <v>557</v>
      </c>
      <c r="U82" s="105" t="s">
        <v>556</v>
      </c>
      <c r="V82" s="105">
        <v>0</v>
      </c>
      <c r="W82" s="105">
        <v>1</v>
      </c>
      <c r="X82" s="105">
        <v>2</v>
      </c>
      <c r="Y82" s="105">
        <v>3</v>
      </c>
      <c r="Z82" s="106">
        <v>4</v>
      </c>
      <c r="AA82" s="107">
        <v>5</v>
      </c>
      <c r="AB82" s="105">
        <v>6</v>
      </c>
      <c r="AC82" s="105">
        <v>7</v>
      </c>
      <c r="AD82" s="105">
        <v>8</v>
      </c>
      <c r="AE82" s="105">
        <v>9</v>
      </c>
      <c r="AF82" s="105">
        <v>10</v>
      </c>
    </row>
    <row r="83" spans="6:32" x14ac:dyDescent="0.15">
      <c r="F83" s="30">
        <v>1</v>
      </c>
      <c r="G83" s="105">
        <v>1</v>
      </c>
      <c r="H83" s="30">
        <f>$G$81+$G83*($F$83*140-40)</f>
        <v>2450</v>
      </c>
      <c r="I83" s="30">
        <f>$H83+I$82*$G83*$H$81</f>
        <v>2460</v>
      </c>
      <c r="J83" s="30">
        <f t="shared" ref="J83:R83" si="68">$H83+J$82*$G83*$H$81</f>
        <v>2470</v>
      </c>
      <c r="K83" s="30">
        <f t="shared" si="68"/>
        <v>2480</v>
      </c>
      <c r="L83" s="104">
        <f t="shared" si="68"/>
        <v>2490</v>
      </c>
      <c r="M83" s="108">
        <f t="shared" si="68"/>
        <v>2500</v>
      </c>
      <c r="N83" s="30">
        <f t="shared" si="68"/>
        <v>2510</v>
      </c>
      <c r="O83" s="30">
        <f t="shared" si="68"/>
        <v>2520</v>
      </c>
      <c r="P83" s="30">
        <f t="shared" si="68"/>
        <v>2530</v>
      </c>
      <c r="Q83" s="30">
        <f t="shared" si="68"/>
        <v>2540</v>
      </c>
      <c r="R83" s="30">
        <f t="shared" si="68"/>
        <v>2550</v>
      </c>
      <c r="T83" s="30">
        <v>5</v>
      </c>
      <c r="U83" s="105">
        <v>1</v>
      </c>
      <c r="V83" s="30">
        <f>$U$81+$U83*($T$83*7-5)</f>
        <v>299</v>
      </c>
      <c r="W83" s="30">
        <f>$V83+I$82*$U83*$V$81</f>
        <v>304</v>
      </c>
      <c r="X83" s="30">
        <f t="shared" ref="X83:AF83" si="69">$V83+J$82*$U83*$V$81</f>
        <v>309</v>
      </c>
      <c r="Y83" s="30">
        <f t="shared" si="69"/>
        <v>314</v>
      </c>
      <c r="Z83" s="104">
        <f t="shared" si="69"/>
        <v>319</v>
      </c>
      <c r="AA83" s="108">
        <f t="shared" si="69"/>
        <v>324</v>
      </c>
      <c r="AB83" s="30">
        <f t="shared" si="69"/>
        <v>329</v>
      </c>
      <c r="AC83" s="30">
        <f t="shared" si="69"/>
        <v>334</v>
      </c>
      <c r="AD83" s="30">
        <f t="shared" si="69"/>
        <v>339</v>
      </c>
      <c r="AE83" s="30">
        <f t="shared" si="69"/>
        <v>344</v>
      </c>
      <c r="AF83" s="30">
        <f t="shared" si="69"/>
        <v>349</v>
      </c>
    </row>
    <row r="84" spans="6:32" x14ac:dyDescent="0.15">
      <c r="G84" s="105">
        <v>2</v>
      </c>
      <c r="H84" s="30">
        <f>$G$81+$G84*($F$83*140-40)</f>
        <v>2550</v>
      </c>
      <c r="I84" s="30">
        <f t="shared" ref="I84:R87" si="70">$H84+I$82*$G84*$H$81</f>
        <v>2570</v>
      </c>
      <c r="J84" s="30">
        <f t="shared" si="70"/>
        <v>2590</v>
      </c>
      <c r="K84" s="30">
        <f t="shared" si="70"/>
        <v>2610</v>
      </c>
      <c r="L84" s="30">
        <f t="shared" si="70"/>
        <v>2630</v>
      </c>
      <c r="M84" s="108">
        <f t="shared" si="70"/>
        <v>2650</v>
      </c>
      <c r="N84" s="30">
        <f t="shared" si="70"/>
        <v>2670</v>
      </c>
      <c r="O84" s="30">
        <f t="shared" si="70"/>
        <v>2690</v>
      </c>
      <c r="P84" s="30">
        <f t="shared" si="70"/>
        <v>2710</v>
      </c>
      <c r="Q84" s="30">
        <f t="shared" si="70"/>
        <v>2730</v>
      </c>
      <c r="R84" s="30">
        <f t="shared" si="70"/>
        <v>2750</v>
      </c>
      <c r="U84" s="105">
        <v>2</v>
      </c>
      <c r="V84" s="30">
        <f>$U$81+$U84*($T$83*7-5)</f>
        <v>329</v>
      </c>
      <c r="W84" s="30">
        <f>$V84+I$82*$U84*$V$81</f>
        <v>339</v>
      </c>
      <c r="X84" s="30">
        <f t="shared" ref="X84:AF87" si="71">$V84+J$82*$U84*$V$81</f>
        <v>349</v>
      </c>
      <c r="Y84" s="30">
        <f t="shared" si="71"/>
        <v>359</v>
      </c>
      <c r="Z84" s="30">
        <f t="shared" si="71"/>
        <v>369</v>
      </c>
      <c r="AA84" s="108">
        <f t="shared" si="71"/>
        <v>379</v>
      </c>
      <c r="AB84" s="30">
        <f t="shared" si="71"/>
        <v>389</v>
      </c>
      <c r="AC84" s="30">
        <f t="shared" si="71"/>
        <v>399</v>
      </c>
      <c r="AD84" s="30">
        <f t="shared" si="71"/>
        <v>409</v>
      </c>
      <c r="AE84" s="30">
        <f t="shared" si="71"/>
        <v>419</v>
      </c>
      <c r="AF84" s="30">
        <f t="shared" si="71"/>
        <v>429</v>
      </c>
    </row>
    <row r="85" spans="6:32" x14ac:dyDescent="0.15">
      <c r="G85" s="109">
        <v>3</v>
      </c>
      <c r="H85" s="110">
        <f>$G$81+$G85*($F$83*140-40)</f>
        <v>2650</v>
      </c>
      <c r="I85" s="110">
        <f t="shared" si="70"/>
        <v>2680</v>
      </c>
      <c r="J85" s="110">
        <f t="shared" si="70"/>
        <v>2710</v>
      </c>
      <c r="K85" s="110">
        <f t="shared" si="70"/>
        <v>2740</v>
      </c>
      <c r="L85" s="110">
        <f t="shared" si="70"/>
        <v>2770</v>
      </c>
      <c r="M85" s="72">
        <f t="shared" si="70"/>
        <v>2800</v>
      </c>
      <c r="N85" s="110">
        <f t="shared" si="70"/>
        <v>2830</v>
      </c>
      <c r="O85" s="110">
        <f t="shared" si="70"/>
        <v>2860</v>
      </c>
      <c r="P85" s="110">
        <f t="shared" si="70"/>
        <v>2890</v>
      </c>
      <c r="Q85" s="110">
        <f t="shared" si="70"/>
        <v>2920</v>
      </c>
      <c r="R85" s="111">
        <f t="shared" si="70"/>
        <v>2950</v>
      </c>
      <c r="U85" s="109">
        <v>3</v>
      </c>
      <c r="V85" s="110">
        <f>$U$81+$U85*($T$83*7-5)</f>
        <v>359</v>
      </c>
      <c r="W85" s="110">
        <f>$V85+I$82*$U85*$V$81</f>
        <v>374</v>
      </c>
      <c r="X85" s="110">
        <f t="shared" si="71"/>
        <v>389</v>
      </c>
      <c r="Y85" s="110">
        <f t="shared" si="71"/>
        <v>404</v>
      </c>
      <c r="Z85" s="110">
        <f t="shared" si="71"/>
        <v>419</v>
      </c>
      <c r="AA85" s="72">
        <f t="shared" si="71"/>
        <v>434</v>
      </c>
      <c r="AB85" s="110">
        <f t="shared" si="71"/>
        <v>449</v>
      </c>
      <c r="AC85" s="110">
        <f t="shared" si="71"/>
        <v>464</v>
      </c>
      <c r="AD85" s="110">
        <f t="shared" si="71"/>
        <v>479</v>
      </c>
      <c r="AE85" s="110">
        <f t="shared" si="71"/>
        <v>494</v>
      </c>
      <c r="AF85" s="111">
        <f t="shared" si="71"/>
        <v>509</v>
      </c>
    </row>
    <row r="86" spans="6:32" x14ac:dyDescent="0.15">
      <c r="G86" s="105">
        <v>4</v>
      </c>
      <c r="H86" s="30">
        <f>$G$81+$G86*($F$83*140-40)</f>
        <v>2750</v>
      </c>
      <c r="I86" s="30">
        <f t="shared" si="70"/>
        <v>2790</v>
      </c>
      <c r="J86" s="30">
        <f t="shared" si="70"/>
        <v>2830</v>
      </c>
      <c r="K86" s="30">
        <f t="shared" si="70"/>
        <v>2870</v>
      </c>
      <c r="L86" s="30">
        <f t="shared" si="70"/>
        <v>2910</v>
      </c>
      <c r="M86" s="108">
        <f t="shared" si="70"/>
        <v>2950</v>
      </c>
      <c r="N86" s="30">
        <f t="shared" si="70"/>
        <v>2990</v>
      </c>
      <c r="O86" s="30">
        <f t="shared" si="70"/>
        <v>3030</v>
      </c>
      <c r="P86" s="30">
        <f t="shared" si="70"/>
        <v>3070</v>
      </c>
      <c r="Q86" s="30">
        <f t="shared" si="70"/>
        <v>3110</v>
      </c>
      <c r="R86" s="30">
        <f t="shared" si="70"/>
        <v>3150</v>
      </c>
      <c r="U86" s="105">
        <v>4</v>
      </c>
      <c r="V86" s="30">
        <f>$U$81+$U86*($T$83*7-5)</f>
        <v>389</v>
      </c>
      <c r="W86" s="30">
        <f>$V86+I$82*$U86*$V$81</f>
        <v>409</v>
      </c>
      <c r="X86" s="30">
        <f t="shared" si="71"/>
        <v>429</v>
      </c>
      <c r="Y86" s="30">
        <f t="shared" si="71"/>
        <v>449</v>
      </c>
      <c r="Z86" s="30">
        <f t="shared" si="71"/>
        <v>469</v>
      </c>
      <c r="AA86" s="108">
        <f t="shared" si="71"/>
        <v>489</v>
      </c>
      <c r="AB86" s="30">
        <f t="shared" si="71"/>
        <v>509</v>
      </c>
      <c r="AC86" s="30">
        <f t="shared" si="71"/>
        <v>529</v>
      </c>
      <c r="AD86" s="30">
        <f t="shared" si="71"/>
        <v>549</v>
      </c>
      <c r="AE86" s="30">
        <f t="shared" si="71"/>
        <v>569</v>
      </c>
      <c r="AF86" s="30">
        <f t="shared" si="71"/>
        <v>589</v>
      </c>
    </row>
    <row r="87" spans="6:32" x14ac:dyDescent="0.15">
      <c r="G87" s="105">
        <v>5</v>
      </c>
      <c r="H87" s="30">
        <f>$G$81+$G87*($F$83*140-40)</f>
        <v>2850</v>
      </c>
      <c r="I87" s="30">
        <f t="shared" si="70"/>
        <v>2900</v>
      </c>
      <c r="J87" s="30">
        <f t="shared" si="70"/>
        <v>2950</v>
      </c>
      <c r="K87" s="30">
        <f t="shared" si="70"/>
        <v>3000</v>
      </c>
      <c r="L87" s="30">
        <f t="shared" si="70"/>
        <v>3050</v>
      </c>
      <c r="M87" s="112">
        <f t="shared" si="70"/>
        <v>3100</v>
      </c>
      <c r="N87" s="30">
        <f t="shared" si="70"/>
        <v>3150</v>
      </c>
      <c r="O87" s="30">
        <f t="shared" si="70"/>
        <v>3200</v>
      </c>
      <c r="P87" s="30">
        <f t="shared" si="70"/>
        <v>3250</v>
      </c>
      <c r="Q87" s="30">
        <f t="shared" si="70"/>
        <v>3300</v>
      </c>
      <c r="R87" s="30">
        <f t="shared" si="70"/>
        <v>3350</v>
      </c>
      <c r="U87" s="105">
        <v>5</v>
      </c>
      <c r="V87" s="30">
        <f>$U$81+$U87*($T$83*7-5)</f>
        <v>419</v>
      </c>
      <c r="W87" s="30">
        <f>$V87+I$82*$U87*$V$81</f>
        <v>444</v>
      </c>
      <c r="X87" s="30">
        <f t="shared" si="71"/>
        <v>469</v>
      </c>
      <c r="Y87" s="30">
        <f t="shared" si="71"/>
        <v>494</v>
      </c>
      <c r="Z87" s="30">
        <f t="shared" si="71"/>
        <v>519</v>
      </c>
      <c r="AA87" s="112">
        <f t="shared" si="71"/>
        <v>544</v>
      </c>
      <c r="AB87" s="30">
        <f t="shared" si="71"/>
        <v>569</v>
      </c>
      <c r="AC87" s="30">
        <f t="shared" si="71"/>
        <v>594</v>
      </c>
      <c r="AD87" s="30">
        <f t="shared" si="71"/>
        <v>619</v>
      </c>
      <c r="AE87" s="30">
        <f t="shared" si="71"/>
        <v>644</v>
      </c>
      <c r="AF87" s="30">
        <f t="shared" si="71"/>
        <v>669</v>
      </c>
    </row>
    <row r="89" spans="6:32" x14ac:dyDescent="0.15">
      <c r="F89" s="203" t="s">
        <v>614</v>
      </c>
      <c r="G89" s="203"/>
      <c r="H89" s="203"/>
      <c r="I89" s="203"/>
      <c r="J89" s="203"/>
      <c r="K89" s="203"/>
      <c r="L89" s="203"/>
      <c r="M89" s="203"/>
      <c r="N89" s="203"/>
      <c r="O89" s="203"/>
      <c r="P89" s="203"/>
      <c r="Q89" s="203"/>
      <c r="R89" s="203"/>
    </row>
    <row r="90" spans="6:32" x14ac:dyDescent="0.15">
      <c r="G90" s="30" t="s">
        <v>553</v>
      </c>
      <c r="H90" s="30" t="s">
        <v>561</v>
      </c>
    </row>
    <row r="91" spans="6:32" x14ac:dyDescent="0.15">
      <c r="G91" s="30">
        <v>7050</v>
      </c>
      <c r="H91" s="30">
        <v>30</v>
      </c>
    </row>
    <row r="92" spans="6:32" x14ac:dyDescent="0.15">
      <c r="F92" s="30" t="s">
        <v>95</v>
      </c>
      <c r="G92" s="105" t="s">
        <v>556</v>
      </c>
      <c r="H92" s="105">
        <v>0</v>
      </c>
      <c r="I92" s="105">
        <v>1</v>
      </c>
      <c r="J92" s="105">
        <v>2</v>
      </c>
      <c r="K92" s="105">
        <v>3</v>
      </c>
      <c r="L92" s="106">
        <v>4</v>
      </c>
      <c r="M92" s="107">
        <v>5</v>
      </c>
      <c r="N92" s="105">
        <v>6</v>
      </c>
      <c r="O92" s="105">
        <v>7</v>
      </c>
      <c r="P92" s="105">
        <v>8</v>
      </c>
      <c r="Q92" s="105">
        <v>9</v>
      </c>
      <c r="R92" s="105">
        <v>10</v>
      </c>
    </row>
    <row r="93" spans="6:32" x14ac:dyDescent="0.15">
      <c r="F93" s="30">
        <v>50</v>
      </c>
      <c r="G93" s="105">
        <v>1</v>
      </c>
      <c r="H93" s="30">
        <f>$G$91+$G93*($F$93*420-120)</f>
        <v>27930</v>
      </c>
      <c r="I93" s="30">
        <f>$H93+I$92*$G93*$H$91</f>
        <v>27960</v>
      </c>
      <c r="J93" s="30">
        <f t="shared" ref="J93:R97" si="72">$H93+J$92*$G93*$H$91</f>
        <v>27990</v>
      </c>
      <c r="K93" s="30">
        <f t="shared" si="72"/>
        <v>28020</v>
      </c>
      <c r="L93" s="104">
        <f t="shared" si="72"/>
        <v>28050</v>
      </c>
      <c r="M93" s="108">
        <f t="shared" si="72"/>
        <v>28080</v>
      </c>
      <c r="N93" s="30">
        <f t="shared" si="72"/>
        <v>28110</v>
      </c>
      <c r="O93" s="30">
        <f t="shared" si="72"/>
        <v>28140</v>
      </c>
      <c r="P93" s="30">
        <f t="shared" si="72"/>
        <v>28170</v>
      </c>
      <c r="Q93" s="30">
        <f t="shared" si="72"/>
        <v>28200</v>
      </c>
      <c r="R93" s="30">
        <f t="shared" si="72"/>
        <v>28230</v>
      </c>
    </row>
    <row r="94" spans="6:32" x14ac:dyDescent="0.15">
      <c r="G94" s="105">
        <v>2</v>
      </c>
      <c r="H94" s="30">
        <f>$G$91+$G94*($F$93*420-120)</f>
        <v>48810</v>
      </c>
      <c r="I94" s="30">
        <f>$H94+I$92*$G94*$H$91</f>
        <v>48870</v>
      </c>
      <c r="J94" s="30">
        <f t="shared" si="72"/>
        <v>48930</v>
      </c>
      <c r="K94" s="30">
        <f t="shared" si="72"/>
        <v>48990</v>
      </c>
      <c r="L94" s="30">
        <f t="shared" si="72"/>
        <v>49050</v>
      </c>
      <c r="M94" s="108">
        <f t="shared" si="72"/>
        <v>49110</v>
      </c>
      <c r="N94" s="30">
        <f t="shared" si="72"/>
        <v>49170</v>
      </c>
      <c r="O94" s="30">
        <f t="shared" si="72"/>
        <v>49230</v>
      </c>
      <c r="P94" s="30">
        <f t="shared" si="72"/>
        <v>49290</v>
      </c>
      <c r="Q94" s="30">
        <f t="shared" si="72"/>
        <v>49350</v>
      </c>
      <c r="R94" s="30">
        <f t="shared" si="72"/>
        <v>49410</v>
      </c>
    </row>
    <row r="95" spans="6:32" x14ac:dyDescent="0.15">
      <c r="G95" s="109">
        <v>3</v>
      </c>
      <c r="H95" s="110">
        <f>$G$91+$G95*($F$93*420-120)</f>
        <v>69690</v>
      </c>
      <c r="I95" s="110">
        <f>$H95+I$92*$G95*$H$91</f>
        <v>69780</v>
      </c>
      <c r="J95" s="110">
        <f t="shared" si="72"/>
        <v>69870</v>
      </c>
      <c r="K95" s="110">
        <f t="shared" si="72"/>
        <v>69960</v>
      </c>
      <c r="L95" s="110">
        <f t="shared" si="72"/>
        <v>70050</v>
      </c>
      <c r="M95" s="72">
        <f t="shared" si="72"/>
        <v>70140</v>
      </c>
      <c r="N95" s="110">
        <f t="shared" si="72"/>
        <v>70230</v>
      </c>
      <c r="O95" s="110">
        <f t="shared" si="72"/>
        <v>70320</v>
      </c>
      <c r="P95" s="110">
        <f t="shared" si="72"/>
        <v>70410</v>
      </c>
      <c r="Q95" s="110">
        <f t="shared" si="72"/>
        <v>70500</v>
      </c>
      <c r="R95" s="111">
        <f t="shared" si="72"/>
        <v>70590</v>
      </c>
    </row>
    <row r="96" spans="6:32" x14ac:dyDescent="0.15">
      <c r="G96" s="105">
        <v>4</v>
      </c>
      <c r="H96" s="30">
        <f>$G$91+$G96*($F$93*420-120)</f>
        <v>90570</v>
      </c>
      <c r="I96" s="30">
        <f>$H96+I$92*$G96*$H$91</f>
        <v>90690</v>
      </c>
      <c r="J96" s="30">
        <f t="shared" si="72"/>
        <v>90810</v>
      </c>
      <c r="K96" s="30">
        <f t="shared" si="72"/>
        <v>90930</v>
      </c>
      <c r="L96" s="30">
        <f t="shared" si="72"/>
        <v>91050</v>
      </c>
      <c r="M96" s="108">
        <f t="shared" si="72"/>
        <v>91170</v>
      </c>
      <c r="N96" s="30">
        <f t="shared" si="72"/>
        <v>91290</v>
      </c>
      <c r="O96" s="30">
        <f t="shared" si="72"/>
        <v>91410</v>
      </c>
      <c r="P96" s="30">
        <f t="shared" si="72"/>
        <v>91530</v>
      </c>
      <c r="Q96" s="30">
        <f t="shared" si="72"/>
        <v>91650</v>
      </c>
      <c r="R96" s="30">
        <f t="shared" si="72"/>
        <v>91770</v>
      </c>
    </row>
    <row r="97" spans="6:18" x14ac:dyDescent="0.15">
      <c r="G97" s="105">
        <v>5</v>
      </c>
      <c r="H97" s="30">
        <f>$G$91+$G97*($F$93*420-120)</f>
        <v>111450</v>
      </c>
      <c r="I97" s="30">
        <f>$H97+I$92*$G97*$H$91</f>
        <v>111600</v>
      </c>
      <c r="J97" s="30">
        <f t="shared" si="72"/>
        <v>111750</v>
      </c>
      <c r="K97" s="30">
        <f t="shared" si="72"/>
        <v>111900</v>
      </c>
      <c r="L97" s="30">
        <f t="shared" si="72"/>
        <v>112050</v>
      </c>
      <c r="M97" s="112">
        <f t="shared" si="72"/>
        <v>112200</v>
      </c>
      <c r="N97" s="30">
        <f t="shared" si="72"/>
        <v>112350</v>
      </c>
      <c r="O97" s="30">
        <f t="shared" si="72"/>
        <v>112500</v>
      </c>
      <c r="P97" s="30">
        <f t="shared" si="72"/>
        <v>112650</v>
      </c>
      <c r="Q97" s="30">
        <f t="shared" si="72"/>
        <v>112800</v>
      </c>
      <c r="R97" s="30">
        <f t="shared" si="72"/>
        <v>112950</v>
      </c>
    </row>
    <row r="99" spans="6:18" x14ac:dyDescent="0.15">
      <c r="F99" s="203" t="s">
        <v>639</v>
      </c>
      <c r="G99" s="203"/>
      <c r="H99" s="203"/>
      <c r="I99" s="203"/>
      <c r="J99" s="203"/>
      <c r="K99" s="203"/>
      <c r="L99" s="203"/>
      <c r="M99" s="203"/>
      <c r="N99" s="203"/>
      <c r="O99" s="203"/>
      <c r="P99" s="203"/>
      <c r="Q99" s="203"/>
      <c r="R99" s="203"/>
    </row>
    <row r="100" spans="6:18" x14ac:dyDescent="0.15">
      <c r="G100" s="30" t="s">
        <v>553</v>
      </c>
      <c r="H100" s="30" t="s">
        <v>561</v>
      </c>
    </row>
    <row r="101" spans="6:18" x14ac:dyDescent="0.15">
      <c r="G101" s="30">
        <v>1175</v>
      </c>
      <c r="H101" s="30">
        <v>5</v>
      </c>
    </row>
    <row r="102" spans="6:18" x14ac:dyDescent="0.15">
      <c r="F102" s="30" t="s">
        <v>95</v>
      </c>
      <c r="G102" s="105" t="s">
        <v>556</v>
      </c>
      <c r="H102" s="105">
        <v>0</v>
      </c>
      <c r="I102" s="105">
        <v>1</v>
      </c>
      <c r="J102" s="105">
        <v>2</v>
      </c>
      <c r="K102" s="105">
        <v>3</v>
      </c>
      <c r="L102" s="106">
        <v>4</v>
      </c>
      <c r="M102" s="107">
        <v>5</v>
      </c>
      <c r="N102" s="105">
        <v>6</v>
      </c>
      <c r="O102" s="105">
        <v>7</v>
      </c>
      <c r="P102" s="105">
        <v>8</v>
      </c>
      <c r="Q102" s="105">
        <v>9</v>
      </c>
      <c r="R102" s="105">
        <v>10</v>
      </c>
    </row>
    <row r="103" spans="6:18" x14ac:dyDescent="0.15">
      <c r="F103" s="30">
        <v>1</v>
      </c>
      <c r="G103" s="105">
        <v>1</v>
      </c>
      <c r="H103" s="30">
        <f>$G$101+$G103*($F$103*70-20)</f>
        <v>1225</v>
      </c>
      <c r="I103" s="30">
        <f>$H103+I$102*$G103*$H$101</f>
        <v>1230</v>
      </c>
      <c r="J103" s="30">
        <f t="shared" ref="J103:R103" si="73">$H103+J$102*$G103*$H$101</f>
        <v>1235</v>
      </c>
      <c r="K103" s="30">
        <f t="shared" si="73"/>
        <v>1240</v>
      </c>
      <c r="L103" s="104">
        <f t="shared" si="73"/>
        <v>1245</v>
      </c>
      <c r="M103" s="108">
        <f t="shared" si="73"/>
        <v>1250</v>
      </c>
      <c r="N103" s="30">
        <f t="shared" si="73"/>
        <v>1255</v>
      </c>
      <c r="O103" s="30">
        <f t="shared" si="73"/>
        <v>1260</v>
      </c>
      <c r="P103" s="30">
        <f t="shared" si="73"/>
        <v>1265</v>
      </c>
      <c r="Q103" s="30">
        <f t="shared" si="73"/>
        <v>1270</v>
      </c>
      <c r="R103" s="30">
        <f t="shared" si="73"/>
        <v>1275</v>
      </c>
    </row>
    <row r="104" spans="6:18" x14ac:dyDescent="0.15">
      <c r="G104" s="105">
        <v>2</v>
      </c>
      <c r="H104" s="30">
        <f>$G$101+$G104*($F$103*70-20)</f>
        <v>1275</v>
      </c>
      <c r="I104" s="30">
        <f t="shared" ref="I104:R107" si="74">$H104+I$102*$G104*$H$101</f>
        <v>1285</v>
      </c>
      <c r="J104" s="30">
        <f t="shared" si="74"/>
        <v>1295</v>
      </c>
      <c r="K104" s="30">
        <f t="shared" si="74"/>
        <v>1305</v>
      </c>
      <c r="L104" s="30">
        <f t="shared" si="74"/>
        <v>1315</v>
      </c>
      <c r="M104" s="108">
        <f t="shared" si="74"/>
        <v>1325</v>
      </c>
      <c r="N104" s="30">
        <f t="shared" si="74"/>
        <v>1335</v>
      </c>
      <c r="O104" s="30">
        <f t="shared" si="74"/>
        <v>1345</v>
      </c>
      <c r="P104" s="30">
        <f t="shared" si="74"/>
        <v>1355</v>
      </c>
      <c r="Q104" s="30">
        <f t="shared" si="74"/>
        <v>1365</v>
      </c>
      <c r="R104" s="30">
        <f t="shared" si="74"/>
        <v>1375</v>
      </c>
    </row>
    <row r="105" spans="6:18" x14ac:dyDescent="0.15">
      <c r="G105" s="109">
        <v>3</v>
      </c>
      <c r="H105" s="110">
        <f>$G$101+$G105*($F$103*70-20)</f>
        <v>1325</v>
      </c>
      <c r="I105" s="110">
        <f t="shared" si="74"/>
        <v>1340</v>
      </c>
      <c r="J105" s="110">
        <f t="shared" si="74"/>
        <v>1355</v>
      </c>
      <c r="K105" s="110">
        <f t="shared" si="74"/>
        <v>1370</v>
      </c>
      <c r="L105" s="110">
        <f t="shared" si="74"/>
        <v>1385</v>
      </c>
      <c r="M105" s="72">
        <f t="shared" si="74"/>
        <v>1400</v>
      </c>
      <c r="N105" s="110">
        <f t="shared" si="74"/>
        <v>1415</v>
      </c>
      <c r="O105" s="110">
        <f t="shared" si="74"/>
        <v>1430</v>
      </c>
      <c r="P105" s="110">
        <f t="shared" si="74"/>
        <v>1445</v>
      </c>
      <c r="Q105" s="110">
        <f t="shared" si="74"/>
        <v>1460</v>
      </c>
      <c r="R105" s="111">
        <f t="shared" si="74"/>
        <v>1475</v>
      </c>
    </row>
    <row r="106" spans="6:18" x14ac:dyDescent="0.15">
      <c r="G106" s="105">
        <v>4</v>
      </c>
      <c r="H106" s="30">
        <f>$G$101+$G106*($F$103*70-20)</f>
        <v>1375</v>
      </c>
      <c r="I106" s="30">
        <f t="shared" si="74"/>
        <v>1395</v>
      </c>
      <c r="J106" s="30">
        <f t="shared" si="74"/>
        <v>1415</v>
      </c>
      <c r="K106" s="30">
        <f t="shared" si="74"/>
        <v>1435</v>
      </c>
      <c r="L106" s="30">
        <f t="shared" si="74"/>
        <v>1455</v>
      </c>
      <c r="M106" s="108">
        <f t="shared" si="74"/>
        <v>1475</v>
      </c>
      <c r="N106" s="30">
        <f t="shared" si="74"/>
        <v>1495</v>
      </c>
      <c r="O106" s="30">
        <f t="shared" si="74"/>
        <v>1515</v>
      </c>
      <c r="P106" s="30">
        <f t="shared" si="74"/>
        <v>1535</v>
      </c>
      <c r="Q106" s="30">
        <f t="shared" si="74"/>
        <v>1555</v>
      </c>
      <c r="R106" s="30">
        <f t="shared" si="74"/>
        <v>1575</v>
      </c>
    </row>
    <row r="107" spans="6:18" x14ac:dyDescent="0.15">
      <c r="G107" s="105">
        <v>5</v>
      </c>
      <c r="H107" s="30">
        <f>$G$101+$G107*($F$103*70-20)</f>
        <v>1425</v>
      </c>
      <c r="I107" s="30">
        <f t="shared" si="74"/>
        <v>1450</v>
      </c>
      <c r="J107" s="30">
        <f t="shared" si="74"/>
        <v>1475</v>
      </c>
      <c r="K107" s="30">
        <f t="shared" si="74"/>
        <v>1500</v>
      </c>
      <c r="L107" s="30">
        <f t="shared" si="74"/>
        <v>1525</v>
      </c>
      <c r="M107" s="112">
        <f t="shared" si="74"/>
        <v>1550</v>
      </c>
      <c r="N107" s="30">
        <f t="shared" si="74"/>
        <v>1575</v>
      </c>
      <c r="O107" s="30">
        <f t="shared" si="74"/>
        <v>1600</v>
      </c>
      <c r="P107" s="30">
        <f t="shared" si="74"/>
        <v>1625</v>
      </c>
      <c r="Q107" s="30">
        <f t="shared" si="74"/>
        <v>1650</v>
      </c>
      <c r="R107" s="30">
        <f t="shared" si="74"/>
        <v>1675</v>
      </c>
    </row>
  </sheetData>
  <mergeCells count="5">
    <mergeCell ref="F69:R69"/>
    <mergeCell ref="F79:R79"/>
    <mergeCell ref="T79:AF79"/>
    <mergeCell ref="F89:R89"/>
    <mergeCell ref="F99:R99"/>
  </mergeCells>
  <phoneticPr fontId="1" type="noConversion"/>
  <pageMargins left="0.7" right="0.7" top="0.75" bottom="0.75" header="0.3" footer="0.3"/>
  <pageSetup paperSize="9" orientation="portrait" r:id="rId1"/>
  <ignoredErrors>
    <ignoredError sqref="AD17:AD18 AD19:AD66 AL17:AL66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CP55"/>
  <sheetViews>
    <sheetView zoomScaleNormal="100" workbookViewId="0">
      <pane ySplit="5" topLeftCell="A6" activePane="bottomLeft" state="frozen"/>
      <selection pane="bottomLeft" activeCell="K6" sqref="K6"/>
    </sheetView>
  </sheetViews>
  <sheetFormatPr defaultRowHeight="12" x14ac:dyDescent="0.15"/>
  <cols>
    <col min="1" max="14" width="9" style="30"/>
    <col min="15" max="15" width="11.375" style="30" bestFit="1" customWidth="1"/>
    <col min="16" max="26" width="11.375" style="30" customWidth="1"/>
    <col min="27" max="27" width="11.375" style="30" bestFit="1" customWidth="1"/>
    <col min="28" max="38" width="9" style="30"/>
    <col min="39" max="39" width="11.375" style="30" bestFit="1" customWidth="1"/>
    <col min="40" max="50" width="9" style="30"/>
    <col min="51" max="51" width="9" style="30" customWidth="1"/>
    <col min="52" max="57" width="9" style="30"/>
    <col min="58" max="58" width="9" style="30" customWidth="1"/>
    <col min="59" max="59" width="11.25" style="30" bestFit="1" customWidth="1"/>
    <col min="60" max="60" width="13.625" style="30" customWidth="1"/>
    <col min="61" max="16384" width="9" style="30"/>
  </cols>
  <sheetData>
    <row r="1" spans="2:94" x14ac:dyDescent="0.15">
      <c r="B1" s="75" t="s">
        <v>81</v>
      </c>
      <c r="C1" s="75">
        <v>1.6E-2</v>
      </c>
    </row>
    <row r="2" spans="2:94" x14ac:dyDescent="0.15">
      <c r="B2" s="76" t="s">
        <v>71</v>
      </c>
      <c r="C2" s="76">
        <v>3.2000000000000001E-2</v>
      </c>
    </row>
    <row r="3" spans="2:94" x14ac:dyDescent="0.15">
      <c r="B3" s="77" t="s">
        <v>629</v>
      </c>
      <c r="C3" s="77">
        <v>1.6E-2</v>
      </c>
    </row>
    <row r="4" spans="2:94" x14ac:dyDescent="0.15">
      <c r="R4" s="79"/>
      <c r="T4" s="79"/>
      <c r="V4" s="79"/>
      <c r="BG4" s="30" t="s">
        <v>674</v>
      </c>
      <c r="BH4" s="30" t="s">
        <v>677</v>
      </c>
      <c r="BI4" s="30" t="s">
        <v>673</v>
      </c>
      <c r="BJ4" s="30" t="s">
        <v>672</v>
      </c>
      <c r="BS4" s="204" t="s">
        <v>664</v>
      </c>
      <c r="BT4" s="204"/>
      <c r="BU4" s="204"/>
      <c r="BV4" s="205" t="s">
        <v>666</v>
      </c>
      <c r="BW4" s="205"/>
      <c r="BX4" s="205"/>
      <c r="BY4" s="204" t="s">
        <v>667</v>
      </c>
      <c r="BZ4" s="204"/>
      <c r="CA4" s="204"/>
      <c r="CB4" s="205" t="s">
        <v>668</v>
      </c>
      <c r="CC4" s="205"/>
      <c r="CD4" s="205"/>
      <c r="CE4" s="204" t="s">
        <v>669</v>
      </c>
      <c r="CF4" s="204"/>
      <c r="CG4" s="204"/>
      <c r="CH4" s="205" t="s">
        <v>140</v>
      </c>
      <c r="CI4" s="205"/>
      <c r="CJ4" s="205"/>
      <c r="CK4" s="204" t="s">
        <v>670</v>
      </c>
      <c r="CL4" s="204"/>
      <c r="CM4" s="204"/>
      <c r="CN4" s="205" t="s">
        <v>671</v>
      </c>
      <c r="CO4" s="205"/>
      <c r="CP4" s="205"/>
    </row>
    <row r="5" spans="2:94" x14ac:dyDescent="0.15">
      <c r="B5" s="66" t="s">
        <v>619</v>
      </c>
      <c r="C5" s="75" t="s">
        <v>620</v>
      </c>
      <c r="D5" s="76" t="s">
        <v>621</v>
      </c>
      <c r="E5" s="77" t="s">
        <v>622</v>
      </c>
      <c r="G5" s="30" t="s">
        <v>607</v>
      </c>
      <c r="H5" s="30" t="s">
        <v>609</v>
      </c>
      <c r="I5" s="30" t="s">
        <v>610</v>
      </c>
      <c r="J5" s="30" t="s">
        <v>611</v>
      </c>
      <c r="K5" s="75" t="s">
        <v>612</v>
      </c>
      <c r="L5" s="76" t="s">
        <v>615</v>
      </c>
      <c r="M5" s="77" t="s">
        <v>613</v>
      </c>
      <c r="O5" s="30" t="s">
        <v>616</v>
      </c>
      <c r="P5" s="30">
        <v>30</v>
      </c>
      <c r="Q5" s="78">
        <f>AVERAGE(Q6:Q55)</f>
        <v>-3.2854284858153469E-2</v>
      </c>
      <c r="R5" s="30">
        <v>60</v>
      </c>
      <c r="S5" s="78">
        <f>AVERAGE(S6:S55)</f>
        <v>-6.5186136414900828E-2</v>
      </c>
      <c r="T5" s="30">
        <v>90</v>
      </c>
      <c r="U5" s="78">
        <f>AVERAGE(U6:U55)</f>
        <v>-9.7012311773730431E-2</v>
      </c>
      <c r="V5" s="30">
        <v>120</v>
      </c>
      <c r="W5" s="78">
        <f>AVERAGE(W6:W55)</f>
        <v>-0.12834871723224647</v>
      </c>
      <c r="X5" s="30">
        <v>150</v>
      </c>
      <c r="Y5" s="78">
        <f>AVERAGE(Y6:Y55)</f>
        <v>-0.15921046719822493</v>
      </c>
      <c r="AA5" s="30" t="s">
        <v>617</v>
      </c>
      <c r="AB5" s="30">
        <v>90</v>
      </c>
      <c r="AC5" s="75">
        <f>AVERAGE(AC6:AC55)</f>
        <v>-1.6560656315697475E-2</v>
      </c>
      <c r="AD5" s="30">
        <v>180</v>
      </c>
      <c r="AE5" s="75">
        <f>AVERAGE(AE6:AE55)</f>
        <v>-3.3121312631394895E-2</v>
      </c>
      <c r="AF5" s="30">
        <v>270</v>
      </c>
      <c r="AG5" s="75">
        <f>AVERAGE(AG6:AG55)</f>
        <v>-4.9681968947092391E-2</v>
      </c>
      <c r="AH5" s="30">
        <v>360</v>
      </c>
      <c r="AI5" s="75">
        <f>AVERAGE(AI6:AI55)</f>
        <v>-6.6242625262789831E-2</v>
      </c>
      <c r="AJ5" s="30">
        <v>450</v>
      </c>
      <c r="AK5" s="75">
        <f>AVERAGE(AK6:AK55)</f>
        <v>-8.2803281578487264E-2</v>
      </c>
      <c r="AM5" s="30" t="s">
        <v>618</v>
      </c>
      <c r="AN5" s="30">
        <v>15</v>
      </c>
      <c r="AO5" s="77">
        <f>AVERAGE(AO6:AO55)</f>
        <v>-1.6628539931476477E-2</v>
      </c>
      <c r="AP5" s="30">
        <v>30</v>
      </c>
      <c r="AQ5" s="77">
        <f>AVERAGE(AQ6:AQ55)</f>
        <v>-3.339439069990572E-2</v>
      </c>
      <c r="AR5" s="30">
        <v>45</v>
      </c>
      <c r="AS5" s="77">
        <f>AVERAGE(AS6:AS55)</f>
        <v>-5.0299916061215304E-2</v>
      </c>
      <c r="AT5" s="30">
        <v>60</v>
      </c>
      <c r="AU5" s="77">
        <f>AVERAGE(AU6:AU55)</f>
        <v>-6.7347546251393553E-2</v>
      </c>
      <c r="AV5" s="30">
        <v>75</v>
      </c>
      <c r="AW5" s="77">
        <f>AVERAGE(AW6:AW55)</f>
        <v>-8.4539780612707546E-2</v>
      </c>
      <c r="AY5" s="30" t="s">
        <v>95</v>
      </c>
      <c r="AZ5" s="30" t="s">
        <v>678</v>
      </c>
      <c r="BA5" s="30" t="s">
        <v>679</v>
      </c>
      <c r="BF5" s="30" t="s">
        <v>95</v>
      </c>
      <c r="BG5" s="23" t="s">
        <v>81</v>
      </c>
      <c r="BH5" s="23" t="s">
        <v>82</v>
      </c>
      <c r="BI5" s="23" t="s">
        <v>71</v>
      </c>
      <c r="BJ5" s="23" t="s">
        <v>72</v>
      </c>
      <c r="BK5" s="23" t="s">
        <v>85</v>
      </c>
      <c r="BL5" s="23" t="s">
        <v>26</v>
      </c>
      <c r="BM5" s="23" t="s">
        <v>86</v>
      </c>
      <c r="BN5" s="23" t="s">
        <v>87</v>
      </c>
      <c r="BO5" s="23" t="s">
        <v>675</v>
      </c>
      <c r="BQ5" s="30" t="s">
        <v>95</v>
      </c>
      <c r="BR5" s="101" t="s">
        <v>700</v>
      </c>
      <c r="BS5" s="34" t="s">
        <v>662</v>
      </c>
      <c r="BT5" s="34" t="s">
        <v>663</v>
      </c>
      <c r="BU5" s="34" t="s">
        <v>665</v>
      </c>
      <c r="BV5" s="94" t="s">
        <v>662</v>
      </c>
      <c r="BW5" s="94" t="s">
        <v>663</v>
      </c>
      <c r="BX5" s="94" t="s">
        <v>665</v>
      </c>
      <c r="BY5" s="34" t="s">
        <v>662</v>
      </c>
      <c r="BZ5" s="34" t="s">
        <v>663</v>
      </c>
      <c r="CA5" s="34" t="s">
        <v>665</v>
      </c>
      <c r="CB5" s="94" t="s">
        <v>662</v>
      </c>
      <c r="CC5" s="94" t="s">
        <v>663</v>
      </c>
      <c r="CD5" s="94" t="s">
        <v>665</v>
      </c>
      <c r="CE5" s="34" t="s">
        <v>662</v>
      </c>
      <c r="CF5" s="34" t="s">
        <v>663</v>
      </c>
      <c r="CG5" s="34" t="s">
        <v>665</v>
      </c>
      <c r="CH5" s="94" t="s">
        <v>662</v>
      </c>
      <c r="CI5" s="94" t="s">
        <v>663</v>
      </c>
      <c r="CJ5" s="94" t="s">
        <v>665</v>
      </c>
      <c r="CK5" s="34" t="s">
        <v>662</v>
      </c>
      <c r="CL5" s="34" t="s">
        <v>663</v>
      </c>
      <c r="CM5" s="34" t="s">
        <v>665</v>
      </c>
      <c r="CN5" s="94" t="s">
        <v>662</v>
      </c>
      <c r="CO5" s="94" t="s">
        <v>663</v>
      </c>
      <c r="CP5" s="94" t="s">
        <v>665</v>
      </c>
    </row>
    <row r="6" spans="2:94" x14ac:dyDescent="0.15">
      <c r="B6" s="30">
        <v>1</v>
      </c>
      <c r="C6" s="30">
        <f>K6</f>
        <v>9600</v>
      </c>
      <c r="D6" s="30">
        <f>L6</f>
        <v>3200</v>
      </c>
      <c r="E6" s="30">
        <f>M6</f>
        <v>1600</v>
      </c>
      <c r="G6" s="30">
        <v>1</v>
      </c>
      <c r="H6" s="30">
        <v>1</v>
      </c>
      <c r="I6" s="30">
        <v>3</v>
      </c>
      <c r="J6" s="30">
        <v>5</v>
      </c>
      <c r="K6" s="30">
        <f>1020+180*G6+7050+I6*(H6*420-120)+I6*J6*30</f>
        <v>9600</v>
      </c>
      <c r="L6" s="30">
        <f>340+60*G6+2350+I6*(H6*140-40)+I6*J6*10</f>
        <v>3200</v>
      </c>
      <c r="M6" s="30">
        <f>170+30*G6+1175+I6*(H6*70-20)+I6*J6*5</f>
        <v>1600</v>
      </c>
      <c r="O6" s="30">
        <f>$C6/($L6-$E6)</f>
        <v>6</v>
      </c>
      <c r="P6" s="30">
        <f>$C6/($L6+$P$5-$E6)</f>
        <v>5.889570552147239</v>
      </c>
      <c r="Q6" s="30">
        <f t="shared" ref="Q6:Q55" si="0">P6-O6</f>
        <v>-0.11042944785276099</v>
      </c>
      <c r="R6" s="30">
        <f>$C6/($L6+$R$5-$E6)</f>
        <v>5.7831325301204819</v>
      </c>
      <c r="S6" s="30">
        <f>R6-O6</f>
        <v>-0.2168674698795181</v>
      </c>
      <c r="T6" s="30">
        <f>$C6/($L6+$T$5-$E6)</f>
        <v>5.6804733727810648</v>
      </c>
      <c r="U6" s="30">
        <f>T6-O6</f>
        <v>-0.31952662721893521</v>
      </c>
      <c r="V6" s="30">
        <f>$C6/($L6+$V$5-$E6)</f>
        <v>5.5813953488372094</v>
      </c>
      <c r="W6" s="30">
        <f>V6-O6</f>
        <v>-0.41860465116279055</v>
      </c>
      <c r="X6" s="30">
        <f>$C6/($L6+$X$5-$E6)</f>
        <v>5.4857142857142858</v>
      </c>
      <c r="Y6" s="30">
        <f>X6-O6</f>
        <v>-0.51428571428571423</v>
      </c>
      <c r="AA6" s="30">
        <f>$K6/($D6-$M6)</f>
        <v>6</v>
      </c>
      <c r="AB6" s="30">
        <f>($K6+$AB$5)/($D6-$M6)</f>
        <v>6.0562500000000004</v>
      </c>
      <c r="AC6" s="30">
        <f>AA6-AB6</f>
        <v>-5.6250000000000355E-2</v>
      </c>
      <c r="AD6" s="30">
        <f>($K6+$AD$5)/($D6-$M6)</f>
        <v>6.1124999999999998</v>
      </c>
      <c r="AE6" s="30">
        <f>AA6-AD6</f>
        <v>-0.11249999999999982</v>
      </c>
      <c r="AF6" s="30">
        <f>($K6+$AF$5)/($D6-$M6)</f>
        <v>6.1687500000000002</v>
      </c>
      <c r="AG6" s="30">
        <f>AA6-AF6</f>
        <v>-0.16875000000000018</v>
      </c>
      <c r="AH6" s="30">
        <f>($K6+$AH$5)/($D6-$M6)</f>
        <v>6.2249999999999996</v>
      </c>
      <c r="AI6" s="30">
        <f>AA6-AH6</f>
        <v>-0.22499999999999964</v>
      </c>
      <c r="AJ6" s="30">
        <f>($K6+$AJ$5)/($D6-$M6)</f>
        <v>6.28125</v>
      </c>
      <c r="AK6" s="30">
        <f>AA6-AJ6</f>
        <v>-0.28125</v>
      </c>
      <c r="AM6" s="30">
        <f>$K6/($D6-$M6)</f>
        <v>6</v>
      </c>
      <c r="AN6" s="30">
        <f>$K6/($D6-$M6-$AN$5)</f>
        <v>6.0567823343848577</v>
      </c>
      <c r="AO6" s="30">
        <f>AM6-AN6</f>
        <v>-5.6782334384857691E-2</v>
      </c>
      <c r="AP6" s="30">
        <f>$K6/($D6-$M6-$AP$5)</f>
        <v>6.1146496815286628</v>
      </c>
      <c r="AQ6" s="30">
        <f>AM6-AP6</f>
        <v>-0.11464968152866284</v>
      </c>
      <c r="AR6" s="30">
        <f>$K6/($D6-$M6-$AR$5)</f>
        <v>6.1736334405144691</v>
      </c>
      <c r="AS6" s="30">
        <f>AM6-AR6</f>
        <v>-0.17363344051446905</v>
      </c>
      <c r="AT6" s="30">
        <f>$K6/($D6-$M6-$AT$5)</f>
        <v>6.2337662337662341</v>
      </c>
      <c r="AU6" s="30">
        <f>AM6-AT6</f>
        <v>-0.23376623376623407</v>
      </c>
      <c r="AV6" s="30">
        <f>$K6/($D6-$M6-$AV$5)</f>
        <v>6.2950819672131146</v>
      </c>
      <c r="AW6" s="30">
        <f>AM6-AV6</f>
        <v>-0.29508196721311464</v>
      </c>
      <c r="AY6" s="30">
        <v>1</v>
      </c>
      <c r="AZ6" s="30">
        <f>L6-M6</f>
        <v>1600</v>
      </c>
      <c r="BF6" s="30">
        <v>1</v>
      </c>
      <c r="BG6" s="30">
        <f>ROUNDUP((CG6-BJ6*0.6)/0.3,0)/角色属性!AI17</f>
        <v>0.2619402985074627</v>
      </c>
      <c r="BH6" s="30" t="s">
        <v>676</v>
      </c>
      <c r="BI6" s="30">
        <f>ROUNDUP(BU6/0.6,0)/角色属性!N17</f>
        <v>0.55500000000000005</v>
      </c>
      <c r="BJ6" s="30">
        <f>ROUNDUP(CJ6/0.1,0)/角色属性!R17</f>
        <v>0.35714285714285715</v>
      </c>
      <c r="BQ6" s="30">
        <v>1</v>
      </c>
      <c r="BR6" s="62">
        <f>BU6+BX6+CA6+CD6+CG6+CJ6+CM6+CP6</f>
        <v>2721</v>
      </c>
      <c r="BS6" s="33">
        <v>218</v>
      </c>
      <c r="BT6" s="74">
        <v>714</v>
      </c>
      <c r="BU6" s="33">
        <f>BS6+BT6</f>
        <v>932</v>
      </c>
      <c r="BV6" s="93">
        <v>22</v>
      </c>
      <c r="BW6" s="95">
        <v>28</v>
      </c>
      <c r="BX6" s="93">
        <f>BV6+BW6</f>
        <v>50</v>
      </c>
      <c r="BY6" s="33">
        <v>164</v>
      </c>
      <c r="BZ6" s="74">
        <v>468</v>
      </c>
      <c r="CA6" s="33">
        <f>BY6+BZ6</f>
        <v>632</v>
      </c>
      <c r="CB6" s="93">
        <v>42</v>
      </c>
      <c r="CC6" s="95">
        <v>59</v>
      </c>
      <c r="CD6" s="93">
        <f>CB6+CC6</f>
        <v>101</v>
      </c>
      <c r="CE6" s="33">
        <v>164</v>
      </c>
      <c r="CF6" s="74">
        <v>468</v>
      </c>
      <c r="CG6" s="33">
        <f>CE6+CF6</f>
        <v>632</v>
      </c>
      <c r="CH6" s="93">
        <v>22</v>
      </c>
      <c r="CI6" s="95">
        <v>28</v>
      </c>
      <c r="CJ6" s="93">
        <f>CH6+CI6</f>
        <v>50</v>
      </c>
      <c r="CK6" s="33">
        <v>58</v>
      </c>
      <c r="CL6" s="74">
        <v>104</v>
      </c>
      <c r="CM6" s="33">
        <f>CK6+CL6</f>
        <v>162</v>
      </c>
      <c r="CN6" s="93">
        <v>58</v>
      </c>
      <c r="CO6" s="95">
        <v>104</v>
      </c>
      <c r="CP6" s="93">
        <f>CN6+CO6</f>
        <v>162</v>
      </c>
    </row>
    <row r="7" spans="2:94" x14ac:dyDescent="0.15">
      <c r="B7" s="30">
        <v>2</v>
      </c>
      <c r="C7" s="30">
        <f t="shared" ref="C7:C55" si="1">K7</f>
        <v>11040</v>
      </c>
      <c r="D7" s="30">
        <f t="shared" ref="D7:D55" si="2">L7</f>
        <v>3680</v>
      </c>
      <c r="E7" s="30">
        <f t="shared" ref="E7:E55" si="3">M7</f>
        <v>1840</v>
      </c>
      <c r="G7" s="30">
        <v>2</v>
      </c>
      <c r="H7" s="30">
        <v>2</v>
      </c>
      <c r="I7" s="30">
        <v>3</v>
      </c>
      <c r="J7" s="30">
        <v>5</v>
      </c>
      <c r="K7" s="30">
        <f t="shared" ref="K7:K55" si="4">1020+180*G7+7050+I7*(H7*420-120)+I7*J7*30</f>
        <v>11040</v>
      </c>
      <c r="L7" s="30">
        <f t="shared" ref="L7:L55" si="5">340+60*G7+2350+I7*(H7*140-40)+I7*J7*10</f>
        <v>3680</v>
      </c>
      <c r="M7" s="30">
        <f t="shared" ref="M7:M55" si="6">170+30*G7+1175+I7*(H7*70-20)+I7*J7*5</f>
        <v>1840</v>
      </c>
      <c r="O7" s="30">
        <f t="shared" ref="O7:O55" si="7">$C7/($L7-$E7)</f>
        <v>6</v>
      </c>
      <c r="P7" s="30">
        <f t="shared" ref="P7:P55" si="8">$C7/($L7+$P$5-$E7)</f>
        <v>5.903743315508021</v>
      </c>
      <c r="Q7" s="30">
        <f t="shared" si="0"/>
        <v>-9.6256684491978994E-2</v>
      </c>
      <c r="R7" s="30">
        <f t="shared" ref="R7:R55" si="9">$C7/($L7+$R$5-$E7)</f>
        <v>5.810526315789474</v>
      </c>
      <c r="S7" s="30">
        <f t="shared" ref="S7:S55" si="10">R7-O7</f>
        <v>-0.18947368421052602</v>
      </c>
      <c r="T7" s="30">
        <f t="shared" ref="T7:T55" si="11">$C7/($L7+$T$5-$E7)</f>
        <v>5.7202072538860103</v>
      </c>
      <c r="U7" s="30">
        <f t="shared" ref="U7:U55" si="12">T7-O7</f>
        <v>-0.27979274611398974</v>
      </c>
      <c r="V7" s="30">
        <f t="shared" ref="V7:V55" si="13">$C7/($L7+$V$5-$E7)</f>
        <v>5.6326530612244898</v>
      </c>
      <c r="W7" s="30">
        <f t="shared" ref="W7:W55" si="14">V7-O7</f>
        <v>-0.36734693877551017</v>
      </c>
      <c r="X7" s="30">
        <f t="shared" ref="X7:X55" si="15">$C7/($L7+$X$5-$E7)</f>
        <v>5.5477386934673367</v>
      </c>
      <c r="Y7" s="30">
        <f t="shared" ref="Y7:Y55" si="16">X7-O7</f>
        <v>-0.45226130653266328</v>
      </c>
      <c r="AA7" s="30">
        <f t="shared" ref="AA7:AA55" si="17">$K7/($D7-$M7)</f>
        <v>6</v>
      </c>
      <c r="AB7" s="30">
        <f t="shared" ref="AB7:AB55" si="18">($K7+$AB$5)/($D7-$M7)</f>
        <v>6.0489130434782608</v>
      </c>
      <c r="AC7" s="30">
        <f t="shared" ref="AC7:AC55" si="19">AA7-AB7</f>
        <v>-4.8913043478260754E-2</v>
      </c>
      <c r="AD7" s="30">
        <f t="shared" ref="AD7:AD55" si="20">($K7+$AD$5)/($D7-$M7)</f>
        <v>6.0978260869565215</v>
      </c>
      <c r="AE7" s="30">
        <f t="shared" ref="AE7:AE55" si="21">AA7-AD7</f>
        <v>-9.7826086956521507E-2</v>
      </c>
      <c r="AF7" s="30">
        <f t="shared" ref="AF7:AF55" si="22">($K7+$AF$5)/($D7-$M7)</f>
        <v>6.1467391304347823</v>
      </c>
      <c r="AG7" s="30">
        <f t="shared" ref="AG7:AG55" si="23">AA7-AF7</f>
        <v>-0.14673913043478226</v>
      </c>
      <c r="AH7" s="30">
        <f t="shared" ref="AH7:AH55" si="24">($K7+$AH$5)/($D7-$M7)</f>
        <v>6.1956521739130439</v>
      </c>
      <c r="AI7" s="30">
        <f t="shared" ref="AI7:AI55" si="25">AA7-AH7</f>
        <v>-0.1956521739130439</v>
      </c>
      <c r="AJ7" s="30">
        <f t="shared" ref="AJ7:AJ55" si="26">($K7+$AJ$5)/($D7-$M7)</f>
        <v>6.2445652173913047</v>
      </c>
      <c r="AK7" s="30">
        <f t="shared" ref="AK7:AK55" si="27">AA7-AJ7</f>
        <v>-0.24456521739130466</v>
      </c>
      <c r="AM7" s="30">
        <f t="shared" ref="AM7:AM55" si="28">$K7/($D7-$M7)</f>
        <v>6</v>
      </c>
      <c r="AN7" s="30">
        <f t="shared" ref="AN7:AN55" si="29">$K7/($D7-$M7-$AN$5)</f>
        <v>6.0493150684931507</v>
      </c>
      <c r="AO7" s="30">
        <f t="shared" ref="AO7:AO55" si="30">AM7-AN7</f>
        <v>-4.9315068493150704E-2</v>
      </c>
      <c r="AP7" s="30">
        <f t="shared" ref="AP7:AP55" si="31">$K7/($D7-$M7-$AP$5)</f>
        <v>6.0994475138121551</v>
      </c>
      <c r="AQ7" s="30">
        <f t="shared" ref="AQ7:AQ55" si="32">AM7-AP7</f>
        <v>-9.9447513812155108E-2</v>
      </c>
      <c r="AR7" s="30">
        <f t="shared" ref="AR7:AR55" si="33">$K7/($D7-$M7-$AR$5)</f>
        <v>6.1504178272980505</v>
      </c>
      <c r="AS7" s="30">
        <f t="shared" ref="AS7:AS55" si="34">AM7-AR7</f>
        <v>-0.15041782729805053</v>
      </c>
      <c r="AT7" s="30">
        <f t="shared" ref="AT7:AT55" si="35">$K7/($D7-$M7-$AT$5)</f>
        <v>6.202247191011236</v>
      </c>
      <c r="AU7" s="30">
        <f t="shared" ref="AU7:AU55" si="36">AM7-AT7</f>
        <v>-0.202247191011236</v>
      </c>
      <c r="AV7" s="30">
        <f t="shared" ref="AV7:AV55" si="37">$K7/($D7-$M7-$AV$5)</f>
        <v>6.2549575070821533</v>
      </c>
      <c r="AW7" s="30">
        <f t="shared" ref="AW7:AW55" si="38">AM7-AV7</f>
        <v>-0.25495750708215326</v>
      </c>
      <c r="AY7" s="30">
        <v>2</v>
      </c>
      <c r="AZ7" s="30">
        <f t="shared" ref="AZ7:AZ55" si="39">L7-M7</f>
        <v>1840</v>
      </c>
      <c r="BF7" s="30">
        <v>2</v>
      </c>
      <c r="BG7" s="30">
        <f>ROUNDUP((CG7-BJ7*0.6)/0.3,0)/角色属性!AI18</f>
        <v>0.46113861386138616</v>
      </c>
      <c r="BH7" s="30" t="s">
        <v>676</v>
      </c>
      <c r="BI7" s="30">
        <f>ROUNDUP(BU7/0.6,0)/角色属性!N18</f>
        <v>0.8788819875776398</v>
      </c>
      <c r="BJ7" s="30">
        <f>ROUNDUP(CJ7/0.1,0)/角色属性!R18</f>
        <v>0.49689440993788819</v>
      </c>
      <c r="BQ7" s="30">
        <v>2</v>
      </c>
      <c r="BR7" s="62">
        <f t="shared" ref="BR7:BR55" si="40">BU7+BX7+CA7+CD7+CG7+CJ7+CM7+CP7</f>
        <v>4802</v>
      </c>
      <c r="BS7" s="33">
        <v>242</v>
      </c>
      <c r="BT7" s="74">
        <v>1456</v>
      </c>
      <c r="BU7" s="33">
        <f t="shared" ref="BU7:BU55" si="41">BS7+BT7</f>
        <v>1698</v>
      </c>
      <c r="BV7" s="93">
        <v>24</v>
      </c>
      <c r="BW7" s="95">
        <v>56</v>
      </c>
      <c r="BX7" s="93">
        <f t="shared" ref="BX7:BX55" si="42">BV7+BW7</f>
        <v>80</v>
      </c>
      <c r="BY7" s="33">
        <v>182</v>
      </c>
      <c r="BZ7" s="74">
        <v>936</v>
      </c>
      <c r="CA7" s="33">
        <f t="shared" ref="CA7:CA55" si="43">BY7+BZ7</f>
        <v>1118</v>
      </c>
      <c r="CB7" s="93">
        <v>46</v>
      </c>
      <c r="CC7" s="95">
        <v>118</v>
      </c>
      <c r="CD7" s="93">
        <f t="shared" ref="CD7:CD55" si="44">CB7+CC7</f>
        <v>164</v>
      </c>
      <c r="CE7" s="33">
        <v>182</v>
      </c>
      <c r="CF7" s="74">
        <v>936</v>
      </c>
      <c r="CG7" s="33">
        <f t="shared" ref="CG7:CG55" si="45">CE7+CF7</f>
        <v>1118</v>
      </c>
      <c r="CH7" s="93">
        <v>24</v>
      </c>
      <c r="CI7" s="95">
        <v>56</v>
      </c>
      <c r="CJ7" s="93">
        <f t="shared" ref="CJ7:CJ55" si="46">CH7+CI7</f>
        <v>80</v>
      </c>
      <c r="CK7" s="33">
        <v>64</v>
      </c>
      <c r="CL7" s="74">
        <v>208</v>
      </c>
      <c r="CM7" s="33">
        <f t="shared" ref="CM7:CM55" si="47">CK7+CL7</f>
        <v>272</v>
      </c>
      <c r="CN7" s="93">
        <v>64</v>
      </c>
      <c r="CO7" s="95">
        <v>208</v>
      </c>
      <c r="CP7" s="93">
        <f t="shared" ref="CP7:CP55" si="48">CN7+CO7</f>
        <v>272</v>
      </c>
    </row>
    <row r="8" spans="2:94" x14ac:dyDescent="0.15">
      <c r="B8" s="30">
        <v>3</v>
      </c>
      <c r="C8" s="30">
        <f t="shared" si="1"/>
        <v>12480</v>
      </c>
      <c r="D8" s="30">
        <f t="shared" si="2"/>
        <v>4160</v>
      </c>
      <c r="E8" s="30">
        <f t="shared" si="3"/>
        <v>2080</v>
      </c>
      <c r="G8" s="30">
        <v>3</v>
      </c>
      <c r="H8" s="30">
        <v>3</v>
      </c>
      <c r="I8" s="30">
        <v>3</v>
      </c>
      <c r="J8" s="30">
        <v>5</v>
      </c>
      <c r="K8" s="30">
        <f t="shared" si="4"/>
        <v>12480</v>
      </c>
      <c r="L8" s="30">
        <f t="shared" si="5"/>
        <v>4160</v>
      </c>
      <c r="M8" s="30">
        <f t="shared" si="6"/>
        <v>2080</v>
      </c>
      <c r="O8" s="30">
        <f t="shared" si="7"/>
        <v>6</v>
      </c>
      <c r="P8" s="30">
        <f t="shared" si="8"/>
        <v>5.9146919431279619</v>
      </c>
      <c r="Q8" s="30">
        <f t="shared" si="0"/>
        <v>-8.5308056872038129E-2</v>
      </c>
      <c r="R8" s="30">
        <f t="shared" si="9"/>
        <v>5.8317757009345792</v>
      </c>
      <c r="S8" s="30">
        <f t="shared" si="10"/>
        <v>-0.1682242990654208</v>
      </c>
      <c r="T8" s="30">
        <f t="shared" si="11"/>
        <v>5.7511520737327189</v>
      </c>
      <c r="U8" s="30">
        <f t="shared" si="12"/>
        <v>-0.24884792626728114</v>
      </c>
      <c r="V8" s="30">
        <f t="shared" si="13"/>
        <v>5.6727272727272728</v>
      </c>
      <c r="W8" s="30">
        <f t="shared" si="14"/>
        <v>-0.32727272727272716</v>
      </c>
      <c r="X8" s="30">
        <f t="shared" si="15"/>
        <v>5.5964125560538118</v>
      </c>
      <c r="Y8" s="30">
        <f t="shared" si="16"/>
        <v>-0.40358744394618817</v>
      </c>
      <c r="AA8" s="30">
        <f t="shared" si="17"/>
        <v>6</v>
      </c>
      <c r="AB8" s="30">
        <f t="shared" si="18"/>
        <v>6.0432692307692308</v>
      </c>
      <c r="AC8" s="30">
        <f t="shared" si="19"/>
        <v>-4.3269230769230838E-2</v>
      </c>
      <c r="AD8" s="30">
        <f t="shared" si="20"/>
        <v>6.0865384615384617</v>
      </c>
      <c r="AE8" s="30">
        <f t="shared" si="21"/>
        <v>-8.6538461538461675E-2</v>
      </c>
      <c r="AF8" s="30">
        <f t="shared" si="22"/>
        <v>6.1298076923076925</v>
      </c>
      <c r="AG8" s="30">
        <f t="shared" si="23"/>
        <v>-0.12980769230769251</v>
      </c>
      <c r="AH8" s="30">
        <f t="shared" si="24"/>
        <v>6.1730769230769234</v>
      </c>
      <c r="AI8" s="30">
        <f t="shared" si="25"/>
        <v>-0.17307692307692335</v>
      </c>
      <c r="AJ8" s="30">
        <f t="shared" si="26"/>
        <v>6.2163461538461542</v>
      </c>
      <c r="AK8" s="30">
        <f t="shared" si="27"/>
        <v>-0.21634615384615419</v>
      </c>
      <c r="AM8" s="30">
        <f t="shared" si="28"/>
        <v>6</v>
      </c>
      <c r="AN8" s="30">
        <f t="shared" si="29"/>
        <v>6.0435835351089588</v>
      </c>
      <c r="AO8" s="30">
        <f t="shared" si="30"/>
        <v>-4.3583535108958849E-2</v>
      </c>
      <c r="AP8" s="30">
        <f t="shared" si="31"/>
        <v>6.0878048780487806</v>
      </c>
      <c r="AQ8" s="30">
        <f t="shared" si="32"/>
        <v>-8.7804878048780566E-2</v>
      </c>
      <c r="AR8" s="30">
        <f t="shared" si="33"/>
        <v>6.1326781326781328</v>
      </c>
      <c r="AS8" s="30">
        <f t="shared" si="34"/>
        <v>-0.13267813267813278</v>
      </c>
      <c r="AT8" s="30">
        <f t="shared" si="35"/>
        <v>6.1782178217821784</v>
      </c>
      <c r="AU8" s="30">
        <f t="shared" si="36"/>
        <v>-0.17821782178217838</v>
      </c>
      <c r="AV8" s="30">
        <f t="shared" si="37"/>
        <v>6.2244389027431417</v>
      </c>
      <c r="AW8" s="30">
        <f t="shared" si="38"/>
        <v>-0.22443890274314171</v>
      </c>
      <c r="AY8" s="30">
        <v>3</v>
      </c>
      <c r="AZ8" s="30">
        <f t="shared" si="39"/>
        <v>2080</v>
      </c>
      <c r="BF8" s="30">
        <v>3</v>
      </c>
      <c r="BG8" s="30">
        <f>ROUNDUP((CG8-BJ8*0.6)/0.3,0)/角色属性!AI19</f>
        <v>0.64938423645320198</v>
      </c>
      <c r="BH8" s="30" t="s">
        <v>676</v>
      </c>
      <c r="BI8" s="30">
        <f>ROUNDUP(BU8/0.6,0)/角色属性!N19</f>
        <v>1.0925824175824175</v>
      </c>
      <c r="BJ8" s="30">
        <f>ROUNDUP(CJ8/0.1,0)/角色属性!R19</f>
        <v>0.5714285714285714</v>
      </c>
      <c r="BQ8" s="30">
        <v>3</v>
      </c>
      <c r="BR8" s="62">
        <f t="shared" si="40"/>
        <v>6759</v>
      </c>
      <c r="BS8" s="33">
        <v>270</v>
      </c>
      <c r="BT8" s="74">
        <v>2116</v>
      </c>
      <c r="BU8" s="33">
        <f t="shared" si="41"/>
        <v>2386</v>
      </c>
      <c r="BV8" s="93">
        <v>28</v>
      </c>
      <c r="BW8" s="95">
        <v>76</v>
      </c>
      <c r="BX8" s="93">
        <f t="shared" si="42"/>
        <v>104</v>
      </c>
      <c r="BY8" s="33">
        <v>206</v>
      </c>
      <c r="BZ8" s="74">
        <v>1376</v>
      </c>
      <c r="CA8" s="33">
        <f t="shared" si="43"/>
        <v>1582</v>
      </c>
      <c r="CB8" s="93">
        <v>50</v>
      </c>
      <c r="CC8" s="95">
        <v>161</v>
      </c>
      <c r="CD8" s="93">
        <f t="shared" si="44"/>
        <v>211</v>
      </c>
      <c r="CE8" s="33">
        <v>206</v>
      </c>
      <c r="CF8" s="74">
        <v>1376</v>
      </c>
      <c r="CG8" s="33">
        <f t="shared" si="45"/>
        <v>1582</v>
      </c>
      <c r="CH8" s="93">
        <v>28</v>
      </c>
      <c r="CI8" s="95">
        <v>76</v>
      </c>
      <c r="CJ8" s="93">
        <f t="shared" si="46"/>
        <v>104</v>
      </c>
      <c r="CK8" s="33">
        <v>74</v>
      </c>
      <c r="CL8" s="74">
        <v>321</v>
      </c>
      <c r="CM8" s="33">
        <f t="shared" si="47"/>
        <v>395</v>
      </c>
      <c r="CN8" s="93">
        <v>74</v>
      </c>
      <c r="CO8" s="95">
        <v>321</v>
      </c>
      <c r="CP8" s="93">
        <f t="shared" si="48"/>
        <v>395</v>
      </c>
    </row>
    <row r="9" spans="2:94" x14ac:dyDescent="0.15">
      <c r="B9" s="30">
        <v>4</v>
      </c>
      <c r="C9" s="30">
        <f t="shared" si="1"/>
        <v>13920</v>
      </c>
      <c r="D9" s="30">
        <f t="shared" si="2"/>
        <v>4640</v>
      </c>
      <c r="E9" s="30">
        <f t="shared" si="3"/>
        <v>2320</v>
      </c>
      <c r="G9" s="30">
        <v>4</v>
      </c>
      <c r="H9" s="30">
        <v>4</v>
      </c>
      <c r="I9" s="30">
        <v>3</v>
      </c>
      <c r="J9" s="30">
        <v>5</v>
      </c>
      <c r="K9" s="30">
        <f t="shared" si="4"/>
        <v>13920</v>
      </c>
      <c r="L9" s="30">
        <f t="shared" si="5"/>
        <v>4640</v>
      </c>
      <c r="M9" s="30">
        <f t="shared" si="6"/>
        <v>2320</v>
      </c>
      <c r="O9" s="30">
        <f t="shared" si="7"/>
        <v>6</v>
      </c>
      <c r="P9" s="30">
        <f t="shared" si="8"/>
        <v>5.9234042553191486</v>
      </c>
      <c r="Q9" s="30">
        <f t="shared" si="0"/>
        <v>-7.6595744680851396E-2</v>
      </c>
      <c r="R9" s="30">
        <f t="shared" si="9"/>
        <v>5.848739495798319</v>
      </c>
      <c r="S9" s="30">
        <f t="shared" si="10"/>
        <v>-0.15126050420168102</v>
      </c>
      <c r="T9" s="30">
        <f t="shared" si="11"/>
        <v>5.7759336099585061</v>
      </c>
      <c r="U9" s="30">
        <f t="shared" si="12"/>
        <v>-0.22406639004149387</v>
      </c>
      <c r="V9" s="30">
        <f t="shared" si="13"/>
        <v>5.7049180327868854</v>
      </c>
      <c r="W9" s="30">
        <f t="shared" si="14"/>
        <v>-0.29508196721311464</v>
      </c>
      <c r="X9" s="30">
        <f t="shared" si="15"/>
        <v>5.6356275303643724</v>
      </c>
      <c r="Y9" s="30">
        <f t="shared" si="16"/>
        <v>-0.36437246963562764</v>
      </c>
      <c r="AA9" s="30">
        <f t="shared" si="17"/>
        <v>6</v>
      </c>
      <c r="AB9" s="30">
        <f t="shared" si="18"/>
        <v>6.0387931034482758</v>
      </c>
      <c r="AC9" s="30">
        <f t="shared" si="19"/>
        <v>-3.8793103448275801E-2</v>
      </c>
      <c r="AD9" s="30">
        <f t="shared" si="20"/>
        <v>6.0775862068965516</v>
      </c>
      <c r="AE9" s="30">
        <f t="shared" si="21"/>
        <v>-7.7586206896551602E-2</v>
      </c>
      <c r="AF9" s="30">
        <f t="shared" si="22"/>
        <v>6.1163793103448274</v>
      </c>
      <c r="AG9" s="30">
        <f t="shared" si="23"/>
        <v>-0.1163793103448274</v>
      </c>
      <c r="AH9" s="30">
        <f t="shared" si="24"/>
        <v>6.1551724137931032</v>
      </c>
      <c r="AI9" s="30">
        <f t="shared" si="25"/>
        <v>-0.1551724137931032</v>
      </c>
      <c r="AJ9" s="30">
        <f t="shared" si="26"/>
        <v>6.193965517241379</v>
      </c>
      <c r="AK9" s="30">
        <f t="shared" si="27"/>
        <v>-0.193965517241379</v>
      </c>
      <c r="AM9" s="30">
        <f t="shared" si="28"/>
        <v>6</v>
      </c>
      <c r="AN9" s="30">
        <f t="shared" si="29"/>
        <v>6.0390455531453364</v>
      </c>
      <c r="AO9" s="30">
        <f t="shared" si="30"/>
        <v>-3.904555314533642E-2</v>
      </c>
      <c r="AP9" s="30">
        <f t="shared" si="31"/>
        <v>6.0786026200873362</v>
      </c>
      <c r="AQ9" s="30">
        <f t="shared" si="32"/>
        <v>-7.8602620087336206E-2</v>
      </c>
      <c r="AR9" s="30">
        <f t="shared" si="33"/>
        <v>6.1186813186813183</v>
      </c>
      <c r="AS9" s="30">
        <f t="shared" si="34"/>
        <v>-0.11868131868131826</v>
      </c>
      <c r="AT9" s="30">
        <f t="shared" si="35"/>
        <v>6.1592920353982299</v>
      </c>
      <c r="AU9" s="30">
        <f t="shared" si="36"/>
        <v>-0.15929203539822989</v>
      </c>
      <c r="AV9" s="30">
        <f t="shared" si="37"/>
        <v>6.200445434298441</v>
      </c>
      <c r="AW9" s="30">
        <f t="shared" si="38"/>
        <v>-0.20044543429844097</v>
      </c>
      <c r="AY9" s="30">
        <v>4</v>
      </c>
      <c r="AZ9" s="30">
        <f t="shared" si="39"/>
        <v>2320</v>
      </c>
      <c r="BF9" s="30">
        <v>4</v>
      </c>
      <c r="BG9" s="30">
        <f>ROUNDUP((CG9-BJ9*0.6)/0.3,0)/角色属性!AI20</f>
        <v>0.86556372549019611</v>
      </c>
      <c r="BH9" s="30" t="s">
        <v>676</v>
      </c>
      <c r="BI9" s="30">
        <f>ROUNDUP(BU9/0.6,0)/角色属性!N20</f>
        <v>1.3201970443349753</v>
      </c>
      <c r="BJ9" s="30">
        <f>ROUNDUP(CJ9/0.1,0)/角色属性!R20</f>
        <v>0.65024630541871919</v>
      </c>
      <c r="BQ9" s="30">
        <v>4</v>
      </c>
      <c r="BR9" s="62">
        <f t="shared" si="40"/>
        <v>9014</v>
      </c>
      <c r="BS9" s="33">
        <v>304</v>
      </c>
      <c r="BT9" s="74">
        <v>2912</v>
      </c>
      <c r="BU9" s="33">
        <f t="shared" si="41"/>
        <v>3216</v>
      </c>
      <c r="BV9" s="93">
        <v>28</v>
      </c>
      <c r="BW9" s="95">
        <v>104</v>
      </c>
      <c r="BX9" s="93">
        <f t="shared" si="42"/>
        <v>132</v>
      </c>
      <c r="BY9" s="33">
        <v>230</v>
      </c>
      <c r="BZ9" s="74">
        <v>1889</v>
      </c>
      <c r="CA9" s="33">
        <f t="shared" si="43"/>
        <v>2119</v>
      </c>
      <c r="CB9" s="93">
        <v>54</v>
      </c>
      <c r="CC9" s="95">
        <v>220</v>
      </c>
      <c r="CD9" s="93">
        <f t="shared" si="44"/>
        <v>274</v>
      </c>
      <c r="CE9" s="33">
        <v>230</v>
      </c>
      <c r="CF9" s="74">
        <v>1889</v>
      </c>
      <c r="CG9" s="33">
        <f t="shared" si="45"/>
        <v>2119</v>
      </c>
      <c r="CH9" s="93">
        <v>28</v>
      </c>
      <c r="CI9" s="95">
        <v>104</v>
      </c>
      <c r="CJ9" s="93">
        <f t="shared" si="46"/>
        <v>132</v>
      </c>
      <c r="CK9" s="33">
        <v>78</v>
      </c>
      <c r="CL9" s="74">
        <v>433</v>
      </c>
      <c r="CM9" s="33">
        <f t="shared" si="47"/>
        <v>511</v>
      </c>
      <c r="CN9" s="93">
        <v>78</v>
      </c>
      <c r="CO9" s="95">
        <v>433</v>
      </c>
      <c r="CP9" s="93">
        <f t="shared" si="48"/>
        <v>511</v>
      </c>
    </row>
    <row r="10" spans="2:94" x14ac:dyDescent="0.15">
      <c r="B10" s="30">
        <v>5</v>
      </c>
      <c r="C10" s="30">
        <f t="shared" si="1"/>
        <v>15360</v>
      </c>
      <c r="D10" s="30">
        <f t="shared" si="2"/>
        <v>5120</v>
      </c>
      <c r="E10" s="30">
        <f t="shared" si="3"/>
        <v>2560</v>
      </c>
      <c r="G10" s="30">
        <v>5</v>
      </c>
      <c r="H10" s="30">
        <v>5</v>
      </c>
      <c r="I10" s="30">
        <v>3</v>
      </c>
      <c r="J10" s="30">
        <v>5</v>
      </c>
      <c r="K10" s="30">
        <f t="shared" si="4"/>
        <v>15360</v>
      </c>
      <c r="L10" s="30">
        <f t="shared" si="5"/>
        <v>5120</v>
      </c>
      <c r="M10" s="30">
        <f t="shared" si="6"/>
        <v>2560</v>
      </c>
      <c r="O10" s="30">
        <f t="shared" si="7"/>
        <v>6</v>
      </c>
      <c r="P10" s="30">
        <f t="shared" si="8"/>
        <v>5.9305019305019302</v>
      </c>
      <c r="Q10" s="30">
        <f t="shared" si="0"/>
        <v>-6.9498069498069803E-2</v>
      </c>
      <c r="R10" s="30">
        <f t="shared" si="9"/>
        <v>5.8625954198473282</v>
      </c>
      <c r="S10" s="30">
        <f t="shared" si="10"/>
        <v>-0.13740458015267176</v>
      </c>
      <c r="T10" s="30">
        <f t="shared" si="11"/>
        <v>5.7962264150943392</v>
      </c>
      <c r="U10" s="30">
        <f t="shared" si="12"/>
        <v>-0.20377358490566078</v>
      </c>
      <c r="V10" s="30">
        <f t="shared" si="13"/>
        <v>5.7313432835820892</v>
      </c>
      <c r="W10" s="30">
        <f t="shared" si="14"/>
        <v>-0.26865671641791078</v>
      </c>
      <c r="X10" s="30">
        <f t="shared" si="15"/>
        <v>5.6678966789667893</v>
      </c>
      <c r="Y10" s="30">
        <f t="shared" si="16"/>
        <v>-0.33210332103321072</v>
      </c>
      <c r="AA10" s="30">
        <f t="shared" si="17"/>
        <v>6</v>
      </c>
      <c r="AB10" s="30">
        <f t="shared" si="18"/>
        <v>6.03515625</v>
      </c>
      <c r="AC10" s="30">
        <f t="shared" si="19"/>
        <v>-3.515625E-2</v>
      </c>
      <c r="AD10" s="30">
        <f t="shared" si="20"/>
        <v>6.0703125</v>
      </c>
      <c r="AE10" s="30">
        <f t="shared" si="21"/>
        <v>-7.03125E-2</v>
      </c>
      <c r="AF10" s="30">
        <f t="shared" si="22"/>
        <v>6.10546875</v>
      </c>
      <c r="AG10" s="30">
        <f t="shared" si="23"/>
        <v>-0.10546875</v>
      </c>
      <c r="AH10" s="30">
        <f t="shared" si="24"/>
        <v>6.140625</v>
      </c>
      <c r="AI10" s="30">
        <f t="shared" si="25"/>
        <v>-0.140625</v>
      </c>
      <c r="AJ10" s="30">
        <f t="shared" si="26"/>
        <v>6.17578125</v>
      </c>
      <c r="AK10" s="30">
        <f t="shared" si="27"/>
        <v>-0.17578125</v>
      </c>
      <c r="AM10" s="30">
        <f t="shared" si="28"/>
        <v>6</v>
      </c>
      <c r="AN10" s="30">
        <f t="shared" si="29"/>
        <v>6.0353634577603144</v>
      </c>
      <c r="AO10" s="30">
        <f t="shared" si="30"/>
        <v>-3.5363457760314354E-2</v>
      </c>
      <c r="AP10" s="30">
        <f t="shared" si="31"/>
        <v>6.0711462450592881</v>
      </c>
      <c r="AQ10" s="30">
        <f t="shared" si="32"/>
        <v>-7.1146245059288127E-2</v>
      </c>
      <c r="AR10" s="30">
        <f t="shared" si="33"/>
        <v>6.107355864811133</v>
      </c>
      <c r="AS10" s="30">
        <f t="shared" si="34"/>
        <v>-0.10735586481113302</v>
      </c>
      <c r="AT10" s="30">
        <f t="shared" si="35"/>
        <v>6.1440000000000001</v>
      </c>
      <c r="AU10" s="30">
        <f t="shared" si="36"/>
        <v>-0.14400000000000013</v>
      </c>
      <c r="AV10" s="30">
        <f t="shared" si="37"/>
        <v>6.1810865191146878</v>
      </c>
      <c r="AW10" s="30">
        <f t="shared" si="38"/>
        <v>-0.18108651911468776</v>
      </c>
      <c r="AY10" s="30">
        <v>5</v>
      </c>
      <c r="AZ10" s="30">
        <f t="shared" si="39"/>
        <v>2560</v>
      </c>
      <c r="BF10" s="30">
        <v>5</v>
      </c>
      <c r="BG10" s="30">
        <f>ROUNDUP((CG10-BJ10*0.6)/0.3,0)/角色属性!AI21</f>
        <v>1.0421951219512195</v>
      </c>
      <c r="BH10" s="30" t="s">
        <v>676</v>
      </c>
      <c r="BI10" s="30">
        <f>ROUNDUP(BU10/0.6,0)/角色属性!N21</f>
        <v>1.4741071428571428</v>
      </c>
      <c r="BJ10" s="30">
        <f>ROUNDUP(CJ10/0.1,0)/角色属性!R21</f>
        <v>0.7232142857142857</v>
      </c>
      <c r="BQ10" s="30">
        <v>5</v>
      </c>
      <c r="BR10" s="62">
        <f t="shared" si="40"/>
        <v>10992</v>
      </c>
      <c r="BS10" s="33">
        <v>340</v>
      </c>
      <c r="BT10" s="74">
        <v>3622</v>
      </c>
      <c r="BU10" s="33">
        <f t="shared" si="41"/>
        <v>3962</v>
      </c>
      <c r="BV10" s="93">
        <v>34</v>
      </c>
      <c r="BW10" s="95">
        <v>128</v>
      </c>
      <c r="BX10" s="93">
        <f t="shared" si="42"/>
        <v>162</v>
      </c>
      <c r="BY10" s="33">
        <v>256</v>
      </c>
      <c r="BZ10" s="74">
        <v>2308</v>
      </c>
      <c r="CA10" s="33">
        <f t="shared" si="43"/>
        <v>2564</v>
      </c>
      <c r="CB10" s="93">
        <v>62</v>
      </c>
      <c r="CC10" s="95">
        <v>280</v>
      </c>
      <c r="CD10" s="93">
        <f t="shared" si="44"/>
        <v>342</v>
      </c>
      <c r="CE10" s="33">
        <v>256</v>
      </c>
      <c r="CF10" s="74">
        <v>2308</v>
      </c>
      <c r="CG10" s="33">
        <f t="shared" si="45"/>
        <v>2564</v>
      </c>
      <c r="CH10" s="93">
        <v>34</v>
      </c>
      <c r="CI10" s="95">
        <v>128</v>
      </c>
      <c r="CJ10" s="93">
        <f t="shared" si="46"/>
        <v>162</v>
      </c>
      <c r="CK10" s="33">
        <v>88</v>
      </c>
      <c r="CL10" s="74">
        <v>530</v>
      </c>
      <c r="CM10" s="33">
        <f t="shared" si="47"/>
        <v>618</v>
      </c>
      <c r="CN10" s="93">
        <v>88</v>
      </c>
      <c r="CO10" s="95">
        <v>530</v>
      </c>
      <c r="CP10" s="93">
        <f t="shared" si="48"/>
        <v>618</v>
      </c>
    </row>
    <row r="11" spans="2:94" x14ac:dyDescent="0.15">
      <c r="B11" s="30">
        <v>6</v>
      </c>
      <c r="C11" s="30">
        <f t="shared" si="1"/>
        <v>16800</v>
      </c>
      <c r="D11" s="30">
        <f t="shared" si="2"/>
        <v>5600</v>
      </c>
      <c r="E11" s="30">
        <f t="shared" si="3"/>
        <v>2800</v>
      </c>
      <c r="G11" s="30">
        <v>6</v>
      </c>
      <c r="H11" s="30">
        <v>6</v>
      </c>
      <c r="I11" s="30">
        <v>3</v>
      </c>
      <c r="J11" s="30">
        <v>5</v>
      </c>
      <c r="K11" s="30">
        <f t="shared" si="4"/>
        <v>16800</v>
      </c>
      <c r="L11" s="30">
        <f t="shared" si="5"/>
        <v>5600</v>
      </c>
      <c r="M11" s="30">
        <f t="shared" si="6"/>
        <v>2800</v>
      </c>
      <c r="O11" s="30">
        <f t="shared" si="7"/>
        <v>6</v>
      </c>
      <c r="P11" s="30">
        <f t="shared" si="8"/>
        <v>5.9363957597173149</v>
      </c>
      <c r="Q11" s="30">
        <f t="shared" si="0"/>
        <v>-6.3604240282685076E-2</v>
      </c>
      <c r="R11" s="30">
        <f t="shared" si="9"/>
        <v>5.8741258741258742</v>
      </c>
      <c r="S11" s="30">
        <f t="shared" si="10"/>
        <v>-0.12587412587412583</v>
      </c>
      <c r="T11" s="30">
        <f t="shared" si="11"/>
        <v>5.8131487889273359</v>
      </c>
      <c r="U11" s="30">
        <f t="shared" si="12"/>
        <v>-0.18685121107266411</v>
      </c>
      <c r="V11" s="30">
        <f t="shared" si="13"/>
        <v>5.7534246575342465</v>
      </c>
      <c r="W11" s="30">
        <f t="shared" si="14"/>
        <v>-0.24657534246575352</v>
      </c>
      <c r="X11" s="30">
        <f t="shared" si="15"/>
        <v>5.6949152542372881</v>
      </c>
      <c r="Y11" s="30">
        <f t="shared" si="16"/>
        <v>-0.30508474576271194</v>
      </c>
      <c r="AA11" s="30">
        <f t="shared" si="17"/>
        <v>6</v>
      </c>
      <c r="AB11" s="30">
        <f t="shared" si="18"/>
        <v>6.0321428571428575</v>
      </c>
      <c r="AC11" s="30">
        <f t="shared" si="19"/>
        <v>-3.2142857142857473E-2</v>
      </c>
      <c r="AD11" s="30">
        <f t="shared" si="20"/>
        <v>6.0642857142857141</v>
      </c>
      <c r="AE11" s="30">
        <f t="shared" si="21"/>
        <v>-6.4285714285714057E-2</v>
      </c>
      <c r="AF11" s="30">
        <f t="shared" si="22"/>
        <v>6.0964285714285715</v>
      </c>
      <c r="AG11" s="30">
        <f t="shared" si="23"/>
        <v>-9.642857142857153E-2</v>
      </c>
      <c r="AH11" s="30">
        <f t="shared" si="24"/>
        <v>6.128571428571429</v>
      </c>
      <c r="AI11" s="30">
        <f t="shared" si="25"/>
        <v>-0.128571428571429</v>
      </c>
      <c r="AJ11" s="30">
        <f t="shared" si="26"/>
        <v>6.1607142857142856</v>
      </c>
      <c r="AK11" s="30">
        <f t="shared" si="27"/>
        <v>-0.16071428571428559</v>
      </c>
      <c r="AM11" s="30">
        <f t="shared" si="28"/>
        <v>6</v>
      </c>
      <c r="AN11" s="30">
        <f t="shared" si="29"/>
        <v>6.0323159784560145</v>
      </c>
      <c r="AO11" s="30">
        <f t="shared" si="30"/>
        <v>-3.2315978456014527E-2</v>
      </c>
      <c r="AP11" s="30">
        <f t="shared" si="31"/>
        <v>6.0649819494584838</v>
      </c>
      <c r="AQ11" s="30">
        <f t="shared" si="32"/>
        <v>-6.498194945848379E-2</v>
      </c>
      <c r="AR11" s="30">
        <f t="shared" si="33"/>
        <v>6.0980036297640652</v>
      </c>
      <c r="AS11" s="30">
        <f t="shared" si="34"/>
        <v>-9.8003629764065181E-2</v>
      </c>
      <c r="AT11" s="30">
        <f t="shared" si="35"/>
        <v>6.1313868613138682</v>
      </c>
      <c r="AU11" s="30">
        <f t="shared" si="36"/>
        <v>-0.13138686131386823</v>
      </c>
      <c r="AV11" s="30">
        <f t="shared" si="37"/>
        <v>6.1651376146788994</v>
      </c>
      <c r="AW11" s="30">
        <f t="shared" si="38"/>
        <v>-0.16513761467889942</v>
      </c>
      <c r="AY11" s="30">
        <v>6</v>
      </c>
      <c r="AZ11" s="30">
        <f t="shared" si="39"/>
        <v>2800</v>
      </c>
      <c r="BF11" s="30">
        <v>6</v>
      </c>
      <c r="BG11" s="30">
        <f>ROUNDUP((CG11-BJ11*0.6)/0.3,0)/角色属性!AI22</f>
        <v>1.2074029126213592</v>
      </c>
      <c r="BH11" s="30" t="s">
        <v>676</v>
      </c>
      <c r="BI11" s="30">
        <f>ROUNDUP(BU11/0.6,0)/角色属性!N22</f>
        <v>1.5565306122448979</v>
      </c>
      <c r="BJ11" s="30">
        <f>ROUNDUP(CJ11/0.1,0)/角色属性!R22</f>
        <v>0.76734693877551019</v>
      </c>
      <c r="BQ11" s="30">
        <v>6</v>
      </c>
      <c r="BR11" s="62">
        <f t="shared" si="40"/>
        <v>12578</v>
      </c>
      <c r="BS11" s="33">
        <v>380</v>
      </c>
      <c r="BT11" s="74">
        <v>4196</v>
      </c>
      <c r="BU11" s="33">
        <f t="shared" si="41"/>
        <v>4576</v>
      </c>
      <c r="BV11" s="93">
        <v>36</v>
      </c>
      <c r="BW11" s="95">
        <v>152</v>
      </c>
      <c r="BX11" s="93">
        <f t="shared" si="42"/>
        <v>188</v>
      </c>
      <c r="BY11" s="33">
        <v>286</v>
      </c>
      <c r="BZ11" s="74">
        <v>2699</v>
      </c>
      <c r="CA11" s="33">
        <f t="shared" si="43"/>
        <v>2985</v>
      </c>
      <c r="CB11" s="93">
        <v>68</v>
      </c>
      <c r="CC11" s="95">
        <v>332</v>
      </c>
      <c r="CD11" s="93">
        <f t="shared" si="44"/>
        <v>400</v>
      </c>
      <c r="CE11" s="33">
        <v>286</v>
      </c>
      <c r="CF11" s="74">
        <v>2699</v>
      </c>
      <c r="CG11" s="33">
        <f t="shared" si="45"/>
        <v>2985</v>
      </c>
      <c r="CH11" s="93">
        <v>36</v>
      </c>
      <c r="CI11" s="95">
        <v>152</v>
      </c>
      <c r="CJ11" s="93">
        <f t="shared" si="46"/>
        <v>188</v>
      </c>
      <c r="CK11" s="33">
        <v>98</v>
      </c>
      <c r="CL11" s="74">
        <v>530</v>
      </c>
      <c r="CM11" s="33">
        <f t="shared" si="47"/>
        <v>628</v>
      </c>
      <c r="CN11" s="93">
        <v>98</v>
      </c>
      <c r="CO11" s="95">
        <v>530</v>
      </c>
      <c r="CP11" s="93">
        <f t="shared" si="48"/>
        <v>628</v>
      </c>
    </row>
    <row r="12" spans="2:94" x14ac:dyDescent="0.15">
      <c r="B12" s="30">
        <v>7</v>
      </c>
      <c r="C12" s="30">
        <f t="shared" si="1"/>
        <v>18240</v>
      </c>
      <c r="D12" s="30">
        <f t="shared" si="2"/>
        <v>6080</v>
      </c>
      <c r="E12" s="30">
        <f t="shared" si="3"/>
        <v>3040</v>
      </c>
      <c r="G12" s="30">
        <v>7</v>
      </c>
      <c r="H12" s="30">
        <v>7</v>
      </c>
      <c r="I12" s="30">
        <v>3</v>
      </c>
      <c r="J12" s="30">
        <v>5</v>
      </c>
      <c r="K12" s="30">
        <f t="shared" si="4"/>
        <v>18240</v>
      </c>
      <c r="L12" s="30">
        <f t="shared" si="5"/>
        <v>6080</v>
      </c>
      <c r="M12" s="30">
        <f t="shared" si="6"/>
        <v>3040</v>
      </c>
      <c r="O12" s="30">
        <f t="shared" si="7"/>
        <v>6</v>
      </c>
      <c r="P12" s="30">
        <f t="shared" si="8"/>
        <v>5.9413680781758957</v>
      </c>
      <c r="Q12" s="30">
        <f t="shared" si="0"/>
        <v>-5.8631921824104261E-2</v>
      </c>
      <c r="R12" s="30">
        <f t="shared" si="9"/>
        <v>5.8838709677419354</v>
      </c>
      <c r="S12" s="30">
        <f t="shared" si="10"/>
        <v>-0.11612903225806459</v>
      </c>
      <c r="T12" s="30">
        <f t="shared" si="11"/>
        <v>5.8274760383386583</v>
      </c>
      <c r="U12" s="30">
        <f t="shared" si="12"/>
        <v>-0.17252396166134165</v>
      </c>
      <c r="V12" s="30">
        <f t="shared" si="13"/>
        <v>5.7721518987341769</v>
      </c>
      <c r="W12" s="30">
        <f t="shared" si="14"/>
        <v>-0.22784810126582311</v>
      </c>
      <c r="X12" s="30">
        <f t="shared" si="15"/>
        <v>5.7178683385579934</v>
      </c>
      <c r="Y12" s="30">
        <f t="shared" si="16"/>
        <v>-0.28213166144200663</v>
      </c>
      <c r="AA12" s="30">
        <f t="shared" si="17"/>
        <v>6</v>
      </c>
      <c r="AB12" s="30">
        <f t="shared" si="18"/>
        <v>6.0296052631578947</v>
      </c>
      <c r="AC12" s="30">
        <f t="shared" si="19"/>
        <v>-2.960526315789469E-2</v>
      </c>
      <c r="AD12" s="30">
        <f t="shared" si="20"/>
        <v>6.0592105263157894</v>
      </c>
      <c r="AE12" s="30">
        <f t="shared" si="21"/>
        <v>-5.921052631578938E-2</v>
      </c>
      <c r="AF12" s="30">
        <f t="shared" si="22"/>
        <v>6.0888157894736841</v>
      </c>
      <c r="AG12" s="30">
        <f t="shared" si="23"/>
        <v>-8.881578947368407E-2</v>
      </c>
      <c r="AH12" s="30">
        <f t="shared" si="24"/>
        <v>6.1184210526315788</v>
      </c>
      <c r="AI12" s="30">
        <f t="shared" si="25"/>
        <v>-0.11842105263157876</v>
      </c>
      <c r="AJ12" s="30">
        <f t="shared" si="26"/>
        <v>6.1480263157894735</v>
      </c>
      <c r="AK12" s="30">
        <f t="shared" si="27"/>
        <v>-0.14802631578947345</v>
      </c>
      <c r="AM12" s="30">
        <f t="shared" si="28"/>
        <v>6</v>
      </c>
      <c r="AN12" s="30">
        <f t="shared" si="29"/>
        <v>6.0297520661157025</v>
      </c>
      <c r="AO12" s="30">
        <f t="shared" si="30"/>
        <v>-2.9752066115702469E-2</v>
      </c>
      <c r="AP12" s="30">
        <f t="shared" si="31"/>
        <v>6.059800664451827</v>
      </c>
      <c r="AQ12" s="30">
        <f t="shared" si="32"/>
        <v>-5.9800664451826968E-2</v>
      </c>
      <c r="AR12" s="30">
        <f t="shared" si="33"/>
        <v>6.0901502504173619</v>
      </c>
      <c r="AS12" s="30">
        <f t="shared" si="34"/>
        <v>-9.015025041736191E-2</v>
      </c>
      <c r="AT12" s="30">
        <f t="shared" si="35"/>
        <v>6.1208053691275168</v>
      </c>
      <c r="AU12" s="30">
        <f t="shared" si="36"/>
        <v>-0.12080536912751683</v>
      </c>
      <c r="AV12" s="30">
        <f t="shared" si="37"/>
        <v>6.1517706576728495</v>
      </c>
      <c r="AW12" s="30">
        <f t="shared" si="38"/>
        <v>-0.15177065767284947</v>
      </c>
      <c r="AY12" s="30">
        <v>7</v>
      </c>
      <c r="AZ12" s="30">
        <f t="shared" si="39"/>
        <v>3040</v>
      </c>
      <c r="BF12" s="30">
        <v>7</v>
      </c>
      <c r="BG12" s="30">
        <f>ROUNDUP((CG12-BJ12*0.6)/0.3,0)/角色属性!AI23</f>
        <v>1.3951690821256038</v>
      </c>
      <c r="BH12" s="30" t="s">
        <v>676</v>
      </c>
      <c r="BI12" s="30">
        <f>ROUNDUP(BU12/0.6,0)/角色属性!N23</f>
        <v>1.6840225563909774</v>
      </c>
      <c r="BJ12" s="30">
        <f>ROUNDUP(CJ12/0.1,0)/角色属性!R23</f>
        <v>0.81954887218045114</v>
      </c>
      <c r="BQ12" s="30">
        <v>7</v>
      </c>
      <c r="BR12" s="62">
        <f t="shared" si="40"/>
        <v>14682</v>
      </c>
      <c r="BS12" s="33">
        <v>424</v>
      </c>
      <c r="BT12" s="74">
        <v>4951</v>
      </c>
      <c r="BU12" s="33">
        <f t="shared" si="41"/>
        <v>5375</v>
      </c>
      <c r="BV12" s="93">
        <v>42</v>
      </c>
      <c r="BW12" s="95">
        <v>176</v>
      </c>
      <c r="BX12" s="93">
        <f t="shared" si="42"/>
        <v>218</v>
      </c>
      <c r="BY12" s="33">
        <v>320</v>
      </c>
      <c r="BZ12" s="74">
        <v>3146</v>
      </c>
      <c r="CA12" s="33">
        <f t="shared" si="43"/>
        <v>3466</v>
      </c>
      <c r="CB12" s="93">
        <v>76</v>
      </c>
      <c r="CC12" s="95">
        <v>385</v>
      </c>
      <c r="CD12" s="93">
        <f t="shared" si="44"/>
        <v>461</v>
      </c>
      <c r="CE12" s="33">
        <v>320</v>
      </c>
      <c r="CF12" s="74">
        <v>3146</v>
      </c>
      <c r="CG12" s="33">
        <f t="shared" si="45"/>
        <v>3466</v>
      </c>
      <c r="CH12" s="93">
        <v>42</v>
      </c>
      <c r="CI12" s="95">
        <v>176</v>
      </c>
      <c r="CJ12" s="93">
        <f t="shared" si="46"/>
        <v>218</v>
      </c>
      <c r="CK12" s="33">
        <v>112</v>
      </c>
      <c r="CL12" s="74">
        <v>627</v>
      </c>
      <c r="CM12" s="33">
        <f t="shared" si="47"/>
        <v>739</v>
      </c>
      <c r="CN12" s="93">
        <v>112</v>
      </c>
      <c r="CO12" s="95">
        <v>627</v>
      </c>
      <c r="CP12" s="93">
        <f t="shared" si="48"/>
        <v>739</v>
      </c>
    </row>
    <row r="13" spans="2:94" x14ac:dyDescent="0.15">
      <c r="B13" s="30">
        <v>8</v>
      </c>
      <c r="C13" s="30">
        <f t="shared" si="1"/>
        <v>19680</v>
      </c>
      <c r="D13" s="30">
        <f t="shared" si="2"/>
        <v>6560</v>
      </c>
      <c r="E13" s="30">
        <f t="shared" si="3"/>
        <v>3280</v>
      </c>
      <c r="G13" s="30">
        <v>8</v>
      </c>
      <c r="H13" s="30">
        <v>8</v>
      </c>
      <c r="I13" s="30">
        <v>3</v>
      </c>
      <c r="J13" s="30">
        <v>5</v>
      </c>
      <c r="K13" s="30">
        <f t="shared" si="4"/>
        <v>19680</v>
      </c>
      <c r="L13" s="30">
        <f t="shared" si="5"/>
        <v>6560</v>
      </c>
      <c r="M13" s="30">
        <f t="shared" si="6"/>
        <v>3280</v>
      </c>
      <c r="O13" s="30">
        <f t="shared" si="7"/>
        <v>6</v>
      </c>
      <c r="P13" s="30">
        <f t="shared" si="8"/>
        <v>5.9456193353474323</v>
      </c>
      <c r="Q13" s="30">
        <f t="shared" si="0"/>
        <v>-5.4380664652567745E-2</v>
      </c>
      <c r="R13" s="30">
        <f t="shared" si="9"/>
        <v>5.8922155688622757</v>
      </c>
      <c r="S13" s="30">
        <f t="shared" si="10"/>
        <v>-0.10778443113772429</v>
      </c>
      <c r="T13" s="30">
        <f t="shared" si="11"/>
        <v>5.8397626112759644</v>
      </c>
      <c r="U13" s="30">
        <f t="shared" si="12"/>
        <v>-0.16023738872403559</v>
      </c>
      <c r="V13" s="30">
        <f t="shared" si="13"/>
        <v>5.7882352941176469</v>
      </c>
      <c r="W13" s="30">
        <f t="shared" si="14"/>
        <v>-0.21176470588235308</v>
      </c>
      <c r="X13" s="30">
        <f t="shared" si="15"/>
        <v>5.7376093294460642</v>
      </c>
      <c r="Y13" s="30">
        <f t="shared" si="16"/>
        <v>-0.26239067055393583</v>
      </c>
      <c r="AA13" s="30">
        <f t="shared" si="17"/>
        <v>6</v>
      </c>
      <c r="AB13" s="30">
        <f t="shared" si="18"/>
        <v>6.0274390243902438</v>
      </c>
      <c r="AC13" s="30">
        <f t="shared" si="19"/>
        <v>-2.7439024390243816E-2</v>
      </c>
      <c r="AD13" s="30">
        <f t="shared" si="20"/>
        <v>6.0548780487804876</v>
      </c>
      <c r="AE13" s="30">
        <f t="shared" si="21"/>
        <v>-5.4878048780487632E-2</v>
      </c>
      <c r="AF13" s="30">
        <f t="shared" si="22"/>
        <v>6.0823170731707314</v>
      </c>
      <c r="AG13" s="30">
        <f t="shared" si="23"/>
        <v>-8.2317073170731447E-2</v>
      </c>
      <c r="AH13" s="30">
        <f t="shared" si="24"/>
        <v>6.1097560975609753</v>
      </c>
      <c r="AI13" s="30">
        <f t="shared" si="25"/>
        <v>-0.10975609756097526</v>
      </c>
      <c r="AJ13" s="30">
        <f t="shared" si="26"/>
        <v>6.1371951219512191</v>
      </c>
      <c r="AK13" s="30">
        <f t="shared" si="27"/>
        <v>-0.13719512195121908</v>
      </c>
      <c r="AM13" s="30">
        <f t="shared" si="28"/>
        <v>6</v>
      </c>
      <c r="AN13" s="30">
        <f t="shared" si="29"/>
        <v>6.0275650842266462</v>
      </c>
      <c r="AO13" s="30">
        <f t="shared" si="30"/>
        <v>-2.7565084226646164E-2</v>
      </c>
      <c r="AP13" s="30">
        <f t="shared" si="31"/>
        <v>6.0553846153846154</v>
      </c>
      <c r="AQ13" s="30">
        <f t="shared" si="32"/>
        <v>-5.5384615384615365E-2</v>
      </c>
      <c r="AR13" s="30">
        <f t="shared" si="33"/>
        <v>6.0834621329211744</v>
      </c>
      <c r="AS13" s="30">
        <f t="shared" si="34"/>
        <v>-8.3462132921174437E-2</v>
      </c>
      <c r="AT13" s="30">
        <f t="shared" si="35"/>
        <v>6.1118012422360248</v>
      </c>
      <c r="AU13" s="30">
        <f t="shared" si="36"/>
        <v>-0.11180124223602483</v>
      </c>
      <c r="AV13" s="30">
        <f t="shared" si="37"/>
        <v>6.1404056162246494</v>
      </c>
      <c r="AW13" s="30">
        <f t="shared" si="38"/>
        <v>-0.14040561622464942</v>
      </c>
      <c r="AY13" s="30">
        <v>8</v>
      </c>
      <c r="AZ13" s="30">
        <f t="shared" si="39"/>
        <v>3280</v>
      </c>
      <c r="BF13" s="30">
        <v>8</v>
      </c>
      <c r="BG13" s="30">
        <f>ROUNDUP((CG13-BJ13*0.6)/0.3,0)/角色属性!AI24</f>
        <v>1.5792067307692308</v>
      </c>
      <c r="BH13" s="30" t="s">
        <v>676</v>
      </c>
      <c r="BI13" s="30">
        <f>ROUNDUP(BU13/0.6,0)/角色属性!N24</f>
        <v>1.7874564459930313</v>
      </c>
      <c r="BJ13" s="30">
        <f>ROUNDUP(CJ13/0.1,0)/角色属性!R24</f>
        <v>0.85017421602787457</v>
      </c>
      <c r="BQ13" s="30">
        <v>8</v>
      </c>
      <c r="BR13" s="62">
        <f t="shared" si="40"/>
        <v>16715</v>
      </c>
      <c r="BS13" s="33">
        <v>472</v>
      </c>
      <c r="BT13" s="74">
        <v>5684</v>
      </c>
      <c r="BU13" s="33">
        <f t="shared" si="41"/>
        <v>6156</v>
      </c>
      <c r="BV13" s="93">
        <v>44</v>
      </c>
      <c r="BW13" s="95">
        <v>200</v>
      </c>
      <c r="BX13" s="93">
        <f t="shared" si="42"/>
        <v>244</v>
      </c>
      <c r="BY13" s="33">
        <v>358</v>
      </c>
      <c r="BZ13" s="74">
        <v>3584</v>
      </c>
      <c r="CA13" s="33">
        <f t="shared" si="43"/>
        <v>3942</v>
      </c>
      <c r="CB13" s="93">
        <v>84</v>
      </c>
      <c r="CC13" s="95">
        <v>437</v>
      </c>
      <c r="CD13" s="93">
        <f t="shared" si="44"/>
        <v>521</v>
      </c>
      <c r="CE13" s="33">
        <v>358</v>
      </c>
      <c r="CF13" s="74">
        <v>3584</v>
      </c>
      <c r="CG13" s="33">
        <f t="shared" si="45"/>
        <v>3942</v>
      </c>
      <c r="CH13" s="93">
        <v>44</v>
      </c>
      <c r="CI13" s="95">
        <v>200</v>
      </c>
      <c r="CJ13" s="93">
        <f t="shared" si="46"/>
        <v>244</v>
      </c>
      <c r="CK13" s="33">
        <v>122</v>
      </c>
      <c r="CL13" s="74">
        <v>711</v>
      </c>
      <c r="CM13" s="33">
        <f t="shared" si="47"/>
        <v>833</v>
      </c>
      <c r="CN13" s="93">
        <v>122</v>
      </c>
      <c r="CO13" s="95">
        <v>711</v>
      </c>
      <c r="CP13" s="93">
        <f t="shared" si="48"/>
        <v>833</v>
      </c>
    </row>
    <row r="14" spans="2:94" x14ac:dyDescent="0.15">
      <c r="B14" s="30">
        <v>9</v>
      </c>
      <c r="C14" s="30">
        <f t="shared" si="1"/>
        <v>21120</v>
      </c>
      <c r="D14" s="30">
        <f t="shared" si="2"/>
        <v>7040</v>
      </c>
      <c r="E14" s="30">
        <f t="shared" si="3"/>
        <v>3520</v>
      </c>
      <c r="G14" s="30">
        <v>9</v>
      </c>
      <c r="H14" s="30">
        <v>9</v>
      </c>
      <c r="I14" s="30">
        <v>3</v>
      </c>
      <c r="J14" s="30">
        <v>5</v>
      </c>
      <c r="K14" s="30">
        <f t="shared" si="4"/>
        <v>21120</v>
      </c>
      <c r="L14" s="30">
        <f t="shared" si="5"/>
        <v>7040</v>
      </c>
      <c r="M14" s="30">
        <f t="shared" si="6"/>
        <v>3520</v>
      </c>
      <c r="O14" s="30">
        <f t="shared" si="7"/>
        <v>6</v>
      </c>
      <c r="P14" s="30">
        <f t="shared" si="8"/>
        <v>5.9492957746478874</v>
      </c>
      <c r="Q14" s="30">
        <f t="shared" si="0"/>
        <v>-5.0704225352112609E-2</v>
      </c>
      <c r="R14" s="30">
        <f t="shared" si="9"/>
        <v>5.8994413407821229</v>
      </c>
      <c r="S14" s="30">
        <f t="shared" si="10"/>
        <v>-0.1005586592178771</v>
      </c>
      <c r="T14" s="30">
        <f t="shared" si="11"/>
        <v>5.8504155124653741</v>
      </c>
      <c r="U14" s="30">
        <f t="shared" si="12"/>
        <v>-0.14958448753462594</v>
      </c>
      <c r="V14" s="30">
        <f t="shared" si="13"/>
        <v>5.802197802197802</v>
      </c>
      <c r="W14" s="30">
        <f t="shared" si="14"/>
        <v>-0.19780219780219799</v>
      </c>
      <c r="X14" s="30">
        <f t="shared" si="15"/>
        <v>5.7547683923705719</v>
      </c>
      <c r="Y14" s="30">
        <f t="shared" si="16"/>
        <v>-0.24523160762942808</v>
      </c>
      <c r="AA14" s="30">
        <f t="shared" si="17"/>
        <v>6</v>
      </c>
      <c r="AB14" s="30">
        <f t="shared" si="18"/>
        <v>6.0255681818181817</v>
      </c>
      <c r="AC14" s="30">
        <f t="shared" si="19"/>
        <v>-2.5568181818181657E-2</v>
      </c>
      <c r="AD14" s="30">
        <f t="shared" si="20"/>
        <v>6.0511363636363633</v>
      </c>
      <c r="AE14" s="30">
        <f t="shared" si="21"/>
        <v>-5.1136363636363313E-2</v>
      </c>
      <c r="AF14" s="30">
        <f t="shared" si="22"/>
        <v>6.0767045454545459</v>
      </c>
      <c r="AG14" s="30">
        <f t="shared" si="23"/>
        <v>-7.6704545454545858E-2</v>
      </c>
      <c r="AH14" s="30">
        <f t="shared" si="24"/>
        <v>6.1022727272727275</v>
      </c>
      <c r="AI14" s="30">
        <f t="shared" si="25"/>
        <v>-0.10227272727272751</v>
      </c>
      <c r="AJ14" s="30">
        <f t="shared" si="26"/>
        <v>6.1278409090909092</v>
      </c>
      <c r="AK14" s="30">
        <f t="shared" si="27"/>
        <v>-0.12784090909090917</v>
      </c>
      <c r="AM14" s="30">
        <f t="shared" si="28"/>
        <v>6</v>
      </c>
      <c r="AN14" s="30">
        <f t="shared" si="29"/>
        <v>6.0256776034236808</v>
      </c>
      <c r="AO14" s="30">
        <f t="shared" si="30"/>
        <v>-2.567760342368075E-2</v>
      </c>
      <c r="AP14" s="30">
        <f t="shared" si="31"/>
        <v>6.051575931232092</v>
      </c>
      <c r="AQ14" s="30">
        <f t="shared" si="32"/>
        <v>-5.1575931232092032E-2</v>
      </c>
      <c r="AR14" s="30">
        <f t="shared" si="33"/>
        <v>6.0776978417266188</v>
      </c>
      <c r="AS14" s="30">
        <f t="shared" si="34"/>
        <v>-7.7697841726618755E-2</v>
      </c>
      <c r="AT14" s="30">
        <f t="shared" si="35"/>
        <v>6.1040462427745661</v>
      </c>
      <c r="AU14" s="30">
        <f t="shared" si="36"/>
        <v>-0.10404624277456609</v>
      </c>
      <c r="AV14" s="30">
        <f t="shared" si="37"/>
        <v>6.1306240928882438</v>
      </c>
      <c r="AW14" s="30">
        <f t="shared" si="38"/>
        <v>-0.13062409288824384</v>
      </c>
      <c r="AY14" s="30">
        <v>9</v>
      </c>
      <c r="AZ14" s="30">
        <f t="shared" si="39"/>
        <v>3520</v>
      </c>
      <c r="BF14" s="30">
        <v>9</v>
      </c>
      <c r="BG14" s="30">
        <f>ROUNDUP((CG14-BJ14*0.6)/0.3,0)/角色属性!AI25</f>
        <v>1.8052631578947369</v>
      </c>
      <c r="BH14" s="30" t="s">
        <v>676</v>
      </c>
      <c r="BI14" s="30">
        <f>ROUNDUP(BU14/0.6,0)/角色属性!N25</f>
        <v>1.9</v>
      </c>
      <c r="BJ14" s="30">
        <f>ROUNDUP(CJ14/0.1,0)/角色属性!R25</f>
        <v>0.88311688311688308</v>
      </c>
      <c r="BQ14" s="30">
        <v>9</v>
      </c>
      <c r="BR14" s="62">
        <f t="shared" si="40"/>
        <v>19156</v>
      </c>
      <c r="BS14" s="33">
        <v>526</v>
      </c>
      <c r="BT14" s="74">
        <v>6496</v>
      </c>
      <c r="BU14" s="33">
        <f t="shared" si="41"/>
        <v>7022</v>
      </c>
      <c r="BV14" s="93">
        <v>48</v>
      </c>
      <c r="BW14" s="95">
        <v>224</v>
      </c>
      <c r="BX14" s="93">
        <f t="shared" si="42"/>
        <v>272</v>
      </c>
      <c r="BY14" s="33">
        <v>396</v>
      </c>
      <c r="BZ14" s="74">
        <v>4132</v>
      </c>
      <c r="CA14" s="33">
        <f t="shared" si="43"/>
        <v>4528</v>
      </c>
      <c r="CB14" s="93">
        <v>92</v>
      </c>
      <c r="CC14" s="95">
        <v>490</v>
      </c>
      <c r="CD14" s="93">
        <f t="shared" si="44"/>
        <v>582</v>
      </c>
      <c r="CE14" s="33">
        <v>396</v>
      </c>
      <c r="CF14" s="74">
        <v>4132</v>
      </c>
      <c r="CG14" s="33">
        <f t="shared" si="45"/>
        <v>4528</v>
      </c>
      <c r="CH14" s="93">
        <v>48</v>
      </c>
      <c r="CI14" s="95">
        <v>224</v>
      </c>
      <c r="CJ14" s="93">
        <f t="shared" si="46"/>
        <v>272</v>
      </c>
      <c r="CK14" s="33">
        <v>136</v>
      </c>
      <c r="CL14" s="74">
        <v>840</v>
      </c>
      <c r="CM14" s="33">
        <f t="shared" si="47"/>
        <v>976</v>
      </c>
      <c r="CN14" s="93">
        <v>136</v>
      </c>
      <c r="CO14" s="95">
        <v>840</v>
      </c>
      <c r="CP14" s="93">
        <f t="shared" si="48"/>
        <v>976</v>
      </c>
    </row>
    <row r="15" spans="2:94" x14ac:dyDescent="0.15">
      <c r="B15" s="30">
        <v>10</v>
      </c>
      <c r="C15" s="30">
        <f t="shared" si="1"/>
        <v>22560</v>
      </c>
      <c r="D15" s="30">
        <f t="shared" si="2"/>
        <v>7520</v>
      </c>
      <c r="E15" s="30">
        <f t="shared" si="3"/>
        <v>3760</v>
      </c>
      <c r="G15" s="30">
        <v>10</v>
      </c>
      <c r="H15" s="30">
        <v>10</v>
      </c>
      <c r="I15" s="30">
        <v>3</v>
      </c>
      <c r="J15" s="30">
        <v>5</v>
      </c>
      <c r="K15" s="30">
        <f t="shared" si="4"/>
        <v>22560</v>
      </c>
      <c r="L15" s="30">
        <f t="shared" si="5"/>
        <v>7520</v>
      </c>
      <c r="M15" s="30">
        <f t="shared" si="6"/>
        <v>3760</v>
      </c>
      <c r="O15" s="30">
        <f t="shared" si="7"/>
        <v>6</v>
      </c>
      <c r="P15" s="30">
        <f t="shared" si="8"/>
        <v>5.952506596306069</v>
      </c>
      <c r="Q15" s="30">
        <f t="shared" si="0"/>
        <v>-4.7493403693930958E-2</v>
      </c>
      <c r="R15" s="30">
        <f t="shared" si="9"/>
        <v>5.9057591623036645</v>
      </c>
      <c r="S15" s="30">
        <f t="shared" si="10"/>
        <v>-9.4240837696335511E-2</v>
      </c>
      <c r="T15" s="30">
        <f t="shared" si="11"/>
        <v>5.8597402597402599</v>
      </c>
      <c r="U15" s="30">
        <f t="shared" si="12"/>
        <v>-0.14025974025974008</v>
      </c>
      <c r="V15" s="30">
        <f t="shared" si="13"/>
        <v>5.8144329896907214</v>
      </c>
      <c r="W15" s="30">
        <f t="shared" si="14"/>
        <v>-0.18556701030927858</v>
      </c>
      <c r="X15" s="30">
        <f t="shared" si="15"/>
        <v>5.7698209718670075</v>
      </c>
      <c r="Y15" s="30">
        <f t="shared" si="16"/>
        <v>-0.23017902813299251</v>
      </c>
      <c r="AA15" s="30">
        <f t="shared" si="17"/>
        <v>6</v>
      </c>
      <c r="AB15" s="30">
        <f t="shared" si="18"/>
        <v>6.0239361702127656</v>
      </c>
      <c r="AC15" s="30">
        <f t="shared" si="19"/>
        <v>-2.3936170212765617E-2</v>
      </c>
      <c r="AD15" s="30">
        <f t="shared" si="20"/>
        <v>6.0478723404255321</v>
      </c>
      <c r="AE15" s="30">
        <f t="shared" si="21"/>
        <v>-4.7872340425532123E-2</v>
      </c>
      <c r="AF15" s="30">
        <f t="shared" si="22"/>
        <v>6.0718085106382977</v>
      </c>
      <c r="AG15" s="30">
        <f t="shared" si="23"/>
        <v>-7.180851063829774E-2</v>
      </c>
      <c r="AH15" s="30">
        <f t="shared" si="24"/>
        <v>6.0957446808510642</v>
      </c>
      <c r="AI15" s="30">
        <f t="shared" si="25"/>
        <v>-9.5744680851064246E-2</v>
      </c>
      <c r="AJ15" s="30">
        <f t="shared" si="26"/>
        <v>6.1196808510638299</v>
      </c>
      <c r="AK15" s="30">
        <f t="shared" si="27"/>
        <v>-0.11968085106382986</v>
      </c>
      <c r="AM15" s="30">
        <f t="shared" si="28"/>
        <v>6</v>
      </c>
      <c r="AN15" s="30">
        <f t="shared" si="29"/>
        <v>6.0240320427236318</v>
      </c>
      <c r="AO15" s="30">
        <f t="shared" si="30"/>
        <v>-2.4032042723631797E-2</v>
      </c>
      <c r="AP15" s="30">
        <f t="shared" si="31"/>
        <v>6.0482573726541551</v>
      </c>
      <c r="AQ15" s="30">
        <f t="shared" si="32"/>
        <v>-4.8257372654155084E-2</v>
      </c>
      <c r="AR15" s="30">
        <f t="shared" si="33"/>
        <v>6.0726783310901746</v>
      </c>
      <c r="AS15" s="30">
        <f t="shared" si="34"/>
        <v>-7.267833109017463E-2</v>
      </c>
      <c r="AT15" s="30">
        <f t="shared" si="35"/>
        <v>6.0972972972972972</v>
      </c>
      <c r="AU15" s="30">
        <f t="shared" si="36"/>
        <v>-9.7297297297297192E-2</v>
      </c>
      <c r="AV15" s="30">
        <f t="shared" si="37"/>
        <v>6.1221166892808681</v>
      </c>
      <c r="AW15" s="30">
        <f t="shared" si="38"/>
        <v>-0.12211668928086805</v>
      </c>
      <c r="AY15" s="30">
        <v>10</v>
      </c>
      <c r="AZ15" s="30">
        <f t="shared" si="39"/>
        <v>3760</v>
      </c>
      <c r="BF15" s="30">
        <v>10</v>
      </c>
      <c r="BG15" s="30">
        <f>ROUNDUP((CG15-BJ15*0.6)/0.3,0)/角色属性!AI26</f>
        <v>1.9779761904761906</v>
      </c>
      <c r="BH15" s="30" t="s">
        <v>676</v>
      </c>
      <c r="BI15" s="30">
        <f>ROUNDUP(BU15/0.6,0)/角色属性!N26</f>
        <v>1.9133738601823709</v>
      </c>
      <c r="BJ15" s="30">
        <f>ROUNDUP(CJ15/0.1,0)/角色属性!R26</f>
        <v>0.91793313069908811</v>
      </c>
      <c r="BQ15" s="30">
        <v>10</v>
      </c>
      <c r="BR15" s="62">
        <f t="shared" si="40"/>
        <v>20924</v>
      </c>
      <c r="BS15" s="33">
        <v>584</v>
      </c>
      <c r="BT15" s="74">
        <v>6970</v>
      </c>
      <c r="BU15" s="33">
        <f t="shared" si="41"/>
        <v>7554</v>
      </c>
      <c r="BV15" s="93">
        <v>54</v>
      </c>
      <c r="BW15" s="95">
        <v>248</v>
      </c>
      <c r="BX15" s="93">
        <f t="shared" si="42"/>
        <v>302</v>
      </c>
      <c r="BY15" s="33">
        <v>438</v>
      </c>
      <c r="BZ15" s="74">
        <v>4547</v>
      </c>
      <c r="CA15" s="33">
        <f t="shared" si="43"/>
        <v>4985</v>
      </c>
      <c r="CB15" s="93">
        <v>102</v>
      </c>
      <c r="CC15" s="95">
        <v>542</v>
      </c>
      <c r="CD15" s="93">
        <f t="shared" si="44"/>
        <v>644</v>
      </c>
      <c r="CE15" s="33">
        <v>438</v>
      </c>
      <c r="CF15" s="74">
        <v>4547</v>
      </c>
      <c r="CG15" s="33">
        <f t="shared" si="45"/>
        <v>4985</v>
      </c>
      <c r="CH15" s="93">
        <v>54</v>
      </c>
      <c r="CI15" s="95">
        <v>248</v>
      </c>
      <c r="CJ15" s="93">
        <f t="shared" si="46"/>
        <v>302</v>
      </c>
      <c r="CK15" s="33">
        <v>148</v>
      </c>
      <c r="CL15" s="74">
        <v>928</v>
      </c>
      <c r="CM15" s="33">
        <f t="shared" si="47"/>
        <v>1076</v>
      </c>
      <c r="CN15" s="93">
        <v>148</v>
      </c>
      <c r="CO15" s="95">
        <v>928</v>
      </c>
      <c r="CP15" s="93">
        <f t="shared" si="48"/>
        <v>1076</v>
      </c>
    </row>
    <row r="16" spans="2:94" x14ac:dyDescent="0.15">
      <c r="B16" s="30">
        <v>11</v>
      </c>
      <c r="C16" s="30">
        <f t="shared" si="1"/>
        <v>24000</v>
      </c>
      <c r="D16" s="30">
        <f t="shared" si="2"/>
        <v>8000</v>
      </c>
      <c r="E16" s="30">
        <f t="shared" si="3"/>
        <v>4000</v>
      </c>
      <c r="G16" s="30">
        <v>11</v>
      </c>
      <c r="H16" s="30">
        <v>11</v>
      </c>
      <c r="I16" s="30">
        <v>3</v>
      </c>
      <c r="J16" s="30">
        <v>5</v>
      </c>
      <c r="K16" s="30">
        <f t="shared" si="4"/>
        <v>24000</v>
      </c>
      <c r="L16" s="30">
        <f t="shared" si="5"/>
        <v>8000</v>
      </c>
      <c r="M16" s="30">
        <f t="shared" si="6"/>
        <v>4000</v>
      </c>
      <c r="O16" s="30">
        <f t="shared" si="7"/>
        <v>6</v>
      </c>
      <c r="P16" s="30">
        <f t="shared" si="8"/>
        <v>5.9553349875930524</v>
      </c>
      <c r="Q16" s="30">
        <f t="shared" si="0"/>
        <v>-4.4665012406947646E-2</v>
      </c>
      <c r="R16" s="30">
        <f t="shared" si="9"/>
        <v>5.9113300492610836</v>
      </c>
      <c r="S16" s="30">
        <f t="shared" si="10"/>
        <v>-8.866995073891637E-2</v>
      </c>
      <c r="T16" s="30">
        <f t="shared" si="11"/>
        <v>5.8679706601466997</v>
      </c>
      <c r="U16" s="30">
        <f t="shared" si="12"/>
        <v>-0.13202933985330034</v>
      </c>
      <c r="V16" s="30">
        <f t="shared" si="13"/>
        <v>5.825242718446602</v>
      </c>
      <c r="W16" s="30">
        <f t="shared" si="14"/>
        <v>-0.17475728155339798</v>
      </c>
      <c r="X16" s="30">
        <f t="shared" si="15"/>
        <v>5.7831325301204819</v>
      </c>
      <c r="Y16" s="30">
        <f t="shared" si="16"/>
        <v>-0.2168674698795181</v>
      </c>
      <c r="AA16" s="30">
        <f t="shared" si="17"/>
        <v>6</v>
      </c>
      <c r="AB16" s="30">
        <f t="shared" si="18"/>
        <v>6.0225</v>
      </c>
      <c r="AC16" s="30">
        <f t="shared" si="19"/>
        <v>-2.2499999999999964E-2</v>
      </c>
      <c r="AD16" s="30">
        <f t="shared" si="20"/>
        <v>6.0449999999999999</v>
      </c>
      <c r="AE16" s="30">
        <f t="shared" si="21"/>
        <v>-4.4999999999999929E-2</v>
      </c>
      <c r="AF16" s="30">
        <f t="shared" si="22"/>
        <v>6.0674999999999999</v>
      </c>
      <c r="AG16" s="30">
        <f t="shared" si="23"/>
        <v>-6.7499999999999893E-2</v>
      </c>
      <c r="AH16" s="30">
        <f t="shared" si="24"/>
        <v>6.09</v>
      </c>
      <c r="AI16" s="30">
        <f t="shared" si="25"/>
        <v>-8.9999999999999858E-2</v>
      </c>
      <c r="AJ16" s="30">
        <f t="shared" si="26"/>
        <v>6.1124999999999998</v>
      </c>
      <c r="AK16" s="30">
        <f t="shared" si="27"/>
        <v>-0.11249999999999982</v>
      </c>
      <c r="AM16" s="30">
        <f t="shared" si="28"/>
        <v>6</v>
      </c>
      <c r="AN16" s="30">
        <f t="shared" si="29"/>
        <v>6.0225846925972393</v>
      </c>
      <c r="AO16" s="30">
        <f t="shared" si="30"/>
        <v>-2.2584692597239275E-2</v>
      </c>
      <c r="AP16" s="30">
        <f t="shared" si="31"/>
        <v>6.0453400503778338</v>
      </c>
      <c r="AQ16" s="30">
        <f t="shared" si="32"/>
        <v>-4.534005037783384E-2</v>
      </c>
      <c r="AR16" s="30">
        <f t="shared" si="33"/>
        <v>6.0682680151706698</v>
      </c>
      <c r="AS16" s="30">
        <f t="shared" si="34"/>
        <v>-6.8268015170669827E-2</v>
      </c>
      <c r="AT16" s="30">
        <f t="shared" si="35"/>
        <v>6.0913705583756341</v>
      </c>
      <c r="AU16" s="30">
        <f t="shared" si="36"/>
        <v>-9.1370558375634126E-2</v>
      </c>
      <c r="AV16" s="30">
        <f t="shared" si="37"/>
        <v>6.1146496815286628</v>
      </c>
      <c r="AW16" s="30">
        <f t="shared" si="38"/>
        <v>-0.11464968152866284</v>
      </c>
      <c r="AY16" s="30">
        <v>11</v>
      </c>
      <c r="AZ16" s="30">
        <f t="shared" si="39"/>
        <v>4000</v>
      </c>
      <c r="BF16" s="30">
        <v>11</v>
      </c>
      <c r="BG16" s="30">
        <f>ROUNDUP((CG16-BJ16*0.6)/0.3,0)/角色属性!AI27</f>
        <v>2.1937203791469195</v>
      </c>
      <c r="BH16" s="30" t="s">
        <v>676</v>
      </c>
      <c r="BI16" s="30">
        <f>ROUNDUP(BU16/0.6,0)/角色属性!N27</f>
        <v>2.0099999999999998</v>
      </c>
      <c r="BJ16" s="30">
        <f>ROUNDUP(CJ16/0.1,0)/角色属性!R27</f>
        <v>0.94285714285714284</v>
      </c>
      <c r="BQ16" s="30">
        <v>11</v>
      </c>
      <c r="BR16" s="62">
        <f t="shared" si="40"/>
        <v>23287</v>
      </c>
      <c r="BS16" s="33">
        <v>642</v>
      </c>
      <c r="BT16" s="74">
        <v>7800</v>
      </c>
      <c r="BU16" s="33">
        <f t="shared" si="41"/>
        <v>8442</v>
      </c>
      <c r="BV16" s="93">
        <v>58</v>
      </c>
      <c r="BW16" s="95">
        <v>272</v>
      </c>
      <c r="BX16" s="93">
        <f t="shared" si="42"/>
        <v>330</v>
      </c>
      <c r="BY16" s="33">
        <v>482</v>
      </c>
      <c r="BZ16" s="74">
        <v>5073</v>
      </c>
      <c r="CA16" s="33">
        <f t="shared" si="43"/>
        <v>5555</v>
      </c>
      <c r="CB16" s="93">
        <v>112</v>
      </c>
      <c r="CC16" s="95">
        <v>595</v>
      </c>
      <c r="CD16" s="93">
        <f t="shared" si="44"/>
        <v>707</v>
      </c>
      <c r="CE16" s="33">
        <v>482</v>
      </c>
      <c r="CF16" s="74">
        <v>5073</v>
      </c>
      <c r="CG16" s="33">
        <f t="shared" si="45"/>
        <v>5555</v>
      </c>
      <c r="CH16" s="93">
        <v>58</v>
      </c>
      <c r="CI16" s="95">
        <v>272</v>
      </c>
      <c r="CJ16" s="93">
        <f t="shared" si="46"/>
        <v>330</v>
      </c>
      <c r="CK16" s="33">
        <v>164</v>
      </c>
      <c r="CL16" s="74">
        <v>1020</v>
      </c>
      <c r="CM16" s="33">
        <f t="shared" si="47"/>
        <v>1184</v>
      </c>
      <c r="CN16" s="93">
        <v>164</v>
      </c>
      <c r="CO16" s="95">
        <v>1020</v>
      </c>
      <c r="CP16" s="93">
        <f t="shared" si="48"/>
        <v>1184</v>
      </c>
    </row>
    <row r="17" spans="2:94" x14ac:dyDescent="0.15">
      <c r="B17" s="30">
        <v>12</v>
      </c>
      <c r="C17" s="30">
        <f t="shared" si="1"/>
        <v>25440</v>
      </c>
      <c r="D17" s="30">
        <f t="shared" si="2"/>
        <v>8480</v>
      </c>
      <c r="E17" s="30">
        <f t="shared" si="3"/>
        <v>4240</v>
      </c>
      <c r="G17" s="30">
        <v>12</v>
      </c>
      <c r="H17" s="30">
        <v>12</v>
      </c>
      <c r="I17" s="30">
        <v>3</v>
      </c>
      <c r="J17" s="30">
        <v>5</v>
      </c>
      <c r="K17" s="30">
        <f t="shared" si="4"/>
        <v>25440</v>
      </c>
      <c r="L17" s="30">
        <f t="shared" si="5"/>
        <v>8480</v>
      </c>
      <c r="M17" s="30">
        <f t="shared" si="6"/>
        <v>4240</v>
      </c>
      <c r="O17" s="30">
        <f t="shared" si="7"/>
        <v>6</v>
      </c>
      <c r="P17" s="30">
        <f t="shared" si="8"/>
        <v>5.9578454332552697</v>
      </c>
      <c r="Q17" s="30">
        <f t="shared" si="0"/>
        <v>-4.2154566744730282E-2</v>
      </c>
      <c r="R17" s="30">
        <f t="shared" si="9"/>
        <v>5.9162790697674419</v>
      </c>
      <c r="S17" s="30">
        <f t="shared" si="10"/>
        <v>-8.3720930232558111E-2</v>
      </c>
      <c r="T17" s="30">
        <f t="shared" si="11"/>
        <v>5.8752886836027711</v>
      </c>
      <c r="U17" s="30">
        <f t="shared" si="12"/>
        <v>-0.12471131639722888</v>
      </c>
      <c r="V17" s="30">
        <f t="shared" si="13"/>
        <v>5.8348623853211006</v>
      </c>
      <c r="W17" s="30">
        <f t="shared" si="14"/>
        <v>-0.16513761467889942</v>
      </c>
      <c r="X17" s="30">
        <f t="shared" si="15"/>
        <v>5.7949886104783603</v>
      </c>
      <c r="Y17" s="30">
        <f t="shared" si="16"/>
        <v>-0.20501138952163966</v>
      </c>
      <c r="AA17" s="30">
        <f t="shared" si="17"/>
        <v>6</v>
      </c>
      <c r="AB17" s="30">
        <f t="shared" si="18"/>
        <v>6.0212264150943398</v>
      </c>
      <c r="AC17" s="30">
        <f t="shared" si="19"/>
        <v>-2.1226415094339757E-2</v>
      </c>
      <c r="AD17" s="30">
        <f t="shared" si="20"/>
        <v>6.0424528301886795</v>
      </c>
      <c r="AE17" s="30">
        <f t="shared" si="21"/>
        <v>-4.2452830188679513E-2</v>
      </c>
      <c r="AF17" s="30">
        <f t="shared" si="22"/>
        <v>6.0636792452830193</v>
      </c>
      <c r="AG17" s="30">
        <f t="shared" si="23"/>
        <v>-6.367924528301927E-2</v>
      </c>
      <c r="AH17" s="30">
        <f t="shared" si="24"/>
        <v>6.0849056603773581</v>
      </c>
      <c r="AI17" s="30">
        <f t="shared" si="25"/>
        <v>-8.4905660377358139E-2</v>
      </c>
      <c r="AJ17" s="30">
        <f t="shared" si="26"/>
        <v>6.1061320754716979</v>
      </c>
      <c r="AK17" s="30">
        <f t="shared" si="27"/>
        <v>-0.1061320754716979</v>
      </c>
      <c r="AM17" s="30">
        <f t="shared" si="28"/>
        <v>6</v>
      </c>
      <c r="AN17" s="30">
        <f t="shared" si="29"/>
        <v>6.0213017751479292</v>
      </c>
      <c r="AO17" s="30">
        <f t="shared" si="30"/>
        <v>-2.1301775147929192E-2</v>
      </c>
      <c r="AP17" s="30">
        <f t="shared" si="31"/>
        <v>6.042755344418052</v>
      </c>
      <c r="AQ17" s="30">
        <f t="shared" si="32"/>
        <v>-4.2755344418051955E-2</v>
      </c>
      <c r="AR17" s="30">
        <f t="shared" si="33"/>
        <v>6.0643623361144217</v>
      </c>
      <c r="AS17" s="30">
        <f t="shared" si="34"/>
        <v>-6.4362336114421659E-2</v>
      </c>
      <c r="AT17" s="30">
        <f t="shared" si="35"/>
        <v>6.0861244019138754</v>
      </c>
      <c r="AU17" s="30">
        <f t="shared" si="36"/>
        <v>-8.6124401913875381E-2</v>
      </c>
      <c r="AV17" s="30">
        <f t="shared" si="37"/>
        <v>6.108043217286915</v>
      </c>
      <c r="AW17" s="30">
        <f t="shared" si="38"/>
        <v>-0.10804321728691502</v>
      </c>
      <c r="AY17" s="30">
        <v>12</v>
      </c>
      <c r="AZ17" s="30">
        <f t="shared" si="39"/>
        <v>4240</v>
      </c>
      <c r="BF17" s="30">
        <v>12</v>
      </c>
      <c r="BG17" s="30">
        <f>ROUNDUP((CG17-BJ17*0.6)/0.3,0)/角色属性!AI28</f>
        <v>2.3071933962264151</v>
      </c>
      <c r="BH17" s="30" t="s">
        <v>676</v>
      </c>
      <c r="BI17" s="30">
        <f>ROUNDUP(BU17/0.6,0)/角色属性!N28</f>
        <v>2.0915094339622642</v>
      </c>
      <c r="BJ17" s="30">
        <f>ROUNDUP(CJ17/0.1,0)/角色属性!R28</f>
        <v>1.1832884097035041</v>
      </c>
      <c r="BQ17" s="30">
        <v>12</v>
      </c>
      <c r="BR17" s="62">
        <f t="shared" si="40"/>
        <v>25428</v>
      </c>
      <c r="BS17" s="33">
        <v>706</v>
      </c>
      <c r="BT17" s="74">
        <v>8605</v>
      </c>
      <c r="BU17" s="33">
        <f t="shared" si="41"/>
        <v>9311</v>
      </c>
      <c r="BV17" s="93">
        <v>64</v>
      </c>
      <c r="BW17" s="95">
        <v>375</v>
      </c>
      <c r="BX17" s="93">
        <f t="shared" si="42"/>
        <v>439</v>
      </c>
      <c r="BY17" s="33">
        <v>528</v>
      </c>
      <c r="BZ17" s="74">
        <v>5342</v>
      </c>
      <c r="CA17" s="33">
        <f t="shared" si="43"/>
        <v>5870</v>
      </c>
      <c r="CB17" s="93">
        <v>122</v>
      </c>
      <c r="CC17" s="95">
        <v>731</v>
      </c>
      <c r="CD17" s="93">
        <f t="shared" si="44"/>
        <v>853</v>
      </c>
      <c r="CE17" s="33">
        <v>528</v>
      </c>
      <c r="CF17" s="74">
        <v>5342</v>
      </c>
      <c r="CG17" s="33">
        <f t="shared" si="45"/>
        <v>5870</v>
      </c>
      <c r="CH17" s="93">
        <v>64</v>
      </c>
      <c r="CI17" s="95">
        <v>375</v>
      </c>
      <c r="CJ17" s="93">
        <f t="shared" si="46"/>
        <v>439</v>
      </c>
      <c r="CK17" s="33">
        <v>180</v>
      </c>
      <c r="CL17" s="74">
        <v>1143</v>
      </c>
      <c r="CM17" s="33">
        <f t="shared" si="47"/>
        <v>1323</v>
      </c>
      <c r="CN17" s="93">
        <v>180</v>
      </c>
      <c r="CO17" s="95">
        <v>1143</v>
      </c>
      <c r="CP17" s="93">
        <f t="shared" si="48"/>
        <v>1323</v>
      </c>
    </row>
    <row r="18" spans="2:94" x14ac:dyDescent="0.15">
      <c r="B18" s="30">
        <v>13</v>
      </c>
      <c r="C18" s="30">
        <f t="shared" si="1"/>
        <v>26880</v>
      </c>
      <c r="D18" s="30">
        <f t="shared" si="2"/>
        <v>8960</v>
      </c>
      <c r="E18" s="30">
        <f t="shared" si="3"/>
        <v>4480</v>
      </c>
      <c r="G18" s="30">
        <v>13</v>
      </c>
      <c r="H18" s="30">
        <v>13</v>
      </c>
      <c r="I18" s="30">
        <v>3</v>
      </c>
      <c r="J18" s="30">
        <v>5</v>
      </c>
      <c r="K18" s="30">
        <f t="shared" si="4"/>
        <v>26880</v>
      </c>
      <c r="L18" s="30">
        <f t="shared" si="5"/>
        <v>8960</v>
      </c>
      <c r="M18" s="30">
        <f t="shared" si="6"/>
        <v>4480</v>
      </c>
      <c r="O18" s="30">
        <f t="shared" si="7"/>
        <v>6</v>
      </c>
      <c r="P18" s="30">
        <f t="shared" si="8"/>
        <v>5.9600886917960088</v>
      </c>
      <c r="Q18" s="30">
        <f t="shared" si="0"/>
        <v>-3.9911308203991247E-2</v>
      </c>
      <c r="R18" s="30">
        <f t="shared" si="9"/>
        <v>5.9207048458149778</v>
      </c>
      <c r="S18" s="30">
        <f t="shared" si="10"/>
        <v>-7.9295154185022199E-2</v>
      </c>
      <c r="T18" s="30">
        <f t="shared" si="11"/>
        <v>5.8818380743982495</v>
      </c>
      <c r="U18" s="30">
        <f t="shared" si="12"/>
        <v>-0.11816192560175054</v>
      </c>
      <c r="V18" s="30">
        <f t="shared" si="13"/>
        <v>5.8434782608695652</v>
      </c>
      <c r="W18" s="30">
        <f t="shared" si="14"/>
        <v>-0.15652173913043477</v>
      </c>
      <c r="X18" s="30">
        <f t="shared" si="15"/>
        <v>5.8056155507559399</v>
      </c>
      <c r="Y18" s="30">
        <f t="shared" si="16"/>
        <v>-0.19438444924406006</v>
      </c>
      <c r="AA18" s="30">
        <f t="shared" si="17"/>
        <v>6</v>
      </c>
      <c r="AB18" s="30">
        <f t="shared" si="18"/>
        <v>6.0200892857142856</v>
      </c>
      <c r="AC18" s="30">
        <f t="shared" si="19"/>
        <v>-2.0089285714285587E-2</v>
      </c>
      <c r="AD18" s="30">
        <f t="shared" si="20"/>
        <v>6.0401785714285712</v>
      </c>
      <c r="AE18" s="30">
        <f t="shared" si="21"/>
        <v>-4.0178571428571175E-2</v>
      </c>
      <c r="AF18" s="30">
        <f t="shared" si="22"/>
        <v>6.0602678571428568</v>
      </c>
      <c r="AG18" s="30">
        <f t="shared" si="23"/>
        <v>-6.0267857142856762E-2</v>
      </c>
      <c r="AH18" s="30">
        <f t="shared" si="24"/>
        <v>6.0803571428571432</v>
      </c>
      <c r="AI18" s="30">
        <f t="shared" si="25"/>
        <v>-8.0357142857143238E-2</v>
      </c>
      <c r="AJ18" s="30">
        <f t="shared" si="26"/>
        <v>6.1004464285714288</v>
      </c>
      <c r="AK18" s="30">
        <f t="shared" si="27"/>
        <v>-0.10044642857142883</v>
      </c>
      <c r="AM18" s="30">
        <f t="shared" si="28"/>
        <v>6</v>
      </c>
      <c r="AN18" s="30">
        <f t="shared" si="29"/>
        <v>6.0201567749160132</v>
      </c>
      <c r="AO18" s="30">
        <f t="shared" si="30"/>
        <v>-2.0156774916013198E-2</v>
      </c>
      <c r="AP18" s="30">
        <f t="shared" si="31"/>
        <v>6.0404494382022476</v>
      </c>
      <c r="AQ18" s="30">
        <f t="shared" si="32"/>
        <v>-4.0449438202247556E-2</v>
      </c>
      <c r="AR18" s="30">
        <f t="shared" si="33"/>
        <v>6.0608793686583988</v>
      </c>
      <c r="AS18" s="30">
        <f t="shared" si="34"/>
        <v>-6.0879368658398825E-2</v>
      </c>
      <c r="AT18" s="30">
        <f t="shared" si="35"/>
        <v>6.0814479638009047</v>
      </c>
      <c r="AU18" s="30">
        <f t="shared" si="36"/>
        <v>-8.1447963800904688E-2</v>
      </c>
      <c r="AV18" s="30">
        <f t="shared" si="37"/>
        <v>6.1021566401816116</v>
      </c>
      <c r="AW18" s="30">
        <f t="shared" si="38"/>
        <v>-0.10215664018161164</v>
      </c>
      <c r="AY18" s="30">
        <v>13</v>
      </c>
      <c r="AZ18" s="30">
        <f t="shared" si="39"/>
        <v>4480</v>
      </c>
      <c r="BF18" s="30">
        <v>13</v>
      </c>
      <c r="BG18" s="30">
        <f>ROUNDUP((CG18-BJ18*0.6)/0.3,0)/角色属性!AI29</f>
        <v>2.4845070422535209</v>
      </c>
      <c r="BH18" s="30" t="s">
        <v>676</v>
      </c>
      <c r="BI18" s="30">
        <f>ROUNDUP(BU18/0.6,0)/角色属性!N29</f>
        <v>2.1533163265306121</v>
      </c>
      <c r="BJ18" s="30">
        <f>ROUNDUP(CJ18/0.1,0)/角色属性!R29</f>
        <v>1.1938775510204083</v>
      </c>
      <c r="BQ18" s="30">
        <v>13</v>
      </c>
      <c r="BR18" s="62">
        <f t="shared" si="40"/>
        <v>27511</v>
      </c>
      <c r="BS18" s="33">
        <v>774</v>
      </c>
      <c r="BT18" s="74">
        <v>9355</v>
      </c>
      <c r="BU18" s="33">
        <f t="shared" si="41"/>
        <v>10129</v>
      </c>
      <c r="BV18" s="93">
        <v>68</v>
      </c>
      <c r="BW18" s="95">
        <v>400</v>
      </c>
      <c r="BX18" s="93">
        <f t="shared" si="42"/>
        <v>468</v>
      </c>
      <c r="BY18" s="33">
        <v>582</v>
      </c>
      <c r="BZ18" s="74">
        <v>5769</v>
      </c>
      <c r="CA18" s="33">
        <f t="shared" si="43"/>
        <v>6351</v>
      </c>
      <c r="CB18" s="93">
        <v>132</v>
      </c>
      <c r="CC18" s="95">
        <v>780</v>
      </c>
      <c r="CD18" s="93">
        <f t="shared" si="44"/>
        <v>912</v>
      </c>
      <c r="CE18" s="33">
        <v>582</v>
      </c>
      <c r="CF18" s="74">
        <v>5769</v>
      </c>
      <c r="CG18" s="33">
        <f t="shared" si="45"/>
        <v>6351</v>
      </c>
      <c r="CH18" s="93">
        <v>68</v>
      </c>
      <c r="CI18" s="95">
        <v>400</v>
      </c>
      <c r="CJ18" s="93">
        <f t="shared" si="46"/>
        <v>468</v>
      </c>
      <c r="CK18" s="33">
        <v>196</v>
      </c>
      <c r="CL18" s="74">
        <v>1220</v>
      </c>
      <c r="CM18" s="33">
        <f t="shared" si="47"/>
        <v>1416</v>
      </c>
      <c r="CN18" s="93">
        <v>196</v>
      </c>
      <c r="CO18" s="95">
        <v>1220</v>
      </c>
      <c r="CP18" s="93">
        <f t="shared" si="48"/>
        <v>1416</v>
      </c>
    </row>
    <row r="19" spans="2:94" x14ac:dyDescent="0.15">
      <c r="B19" s="30">
        <v>14</v>
      </c>
      <c r="C19" s="30">
        <f t="shared" si="1"/>
        <v>28320</v>
      </c>
      <c r="D19" s="30">
        <f t="shared" si="2"/>
        <v>9440</v>
      </c>
      <c r="E19" s="30">
        <f t="shared" si="3"/>
        <v>4720</v>
      </c>
      <c r="G19" s="30">
        <v>14</v>
      </c>
      <c r="H19" s="30">
        <v>14</v>
      </c>
      <c r="I19" s="30">
        <v>3</v>
      </c>
      <c r="J19" s="30">
        <v>5</v>
      </c>
      <c r="K19" s="30">
        <f t="shared" si="4"/>
        <v>28320</v>
      </c>
      <c r="L19" s="30">
        <f t="shared" si="5"/>
        <v>9440</v>
      </c>
      <c r="M19" s="30">
        <f t="shared" si="6"/>
        <v>4720</v>
      </c>
      <c r="O19" s="30">
        <f t="shared" si="7"/>
        <v>6</v>
      </c>
      <c r="P19" s="30">
        <f t="shared" si="8"/>
        <v>5.9621052631578948</v>
      </c>
      <c r="Q19" s="30">
        <f t="shared" si="0"/>
        <v>-3.7894736842105203E-2</v>
      </c>
      <c r="R19" s="30">
        <f t="shared" si="9"/>
        <v>5.9246861924686192</v>
      </c>
      <c r="S19" s="30">
        <f t="shared" si="10"/>
        <v>-7.5313807531380839E-2</v>
      </c>
      <c r="T19" s="30">
        <f t="shared" si="11"/>
        <v>5.8877338877338881</v>
      </c>
      <c r="U19" s="30">
        <f t="shared" si="12"/>
        <v>-0.11226611226611194</v>
      </c>
      <c r="V19" s="30">
        <f t="shared" si="13"/>
        <v>5.8512396694214877</v>
      </c>
      <c r="W19" s="30">
        <f t="shared" si="14"/>
        <v>-0.14876033057851235</v>
      </c>
      <c r="X19" s="30">
        <f t="shared" si="15"/>
        <v>5.8151950718685832</v>
      </c>
      <c r="Y19" s="30">
        <f t="shared" si="16"/>
        <v>-0.1848049281314168</v>
      </c>
      <c r="AA19" s="30">
        <f t="shared" si="17"/>
        <v>6</v>
      </c>
      <c r="AB19" s="30">
        <f t="shared" si="18"/>
        <v>6.0190677966101696</v>
      </c>
      <c r="AC19" s="30">
        <f t="shared" si="19"/>
        <v>-1.9067796610169552E-2</v>
      </c>
      <c r="AD19" s="30">
        <f t="shared" si="20"/>
        <v>6.0381355932203391</v>
      </c>
      <c r="AE19" s="30">
        <f t="shared" si="21"/>
        <v>-3.8135593220339103E-2</v>
      </c>
      <c r="AF19" s="30">
        <f t="shared" si="22"/>
        <v>6.0572033898305087</v>
      </c>
      <c r="AG19" s="30">
        <f t="shared" si="23"/>
        <v>-5.7203389830508655E-2</v>
      </c>
      <c r="AH19" s="30">
        <f t="shared" si="24"/>
        <v>6.0762711864406782</v>
      </c>
      <c r="AI19" s="30">
        <f t="shared" si="25"/>
        <v>-7.6271186440678207E-2</v>
      </c>
      <c r="AJ19" s="30">
        <f t="shared" si="26"/>
        <v>6.0953389830508478</v>
      </c>
      <c r="AK19" s="30">
        <f t="shared" si="27"/>
        <v>-9.5338983050847759E-2</v>
      </c>
      <c r="AM19" s="30">
        <f t="shared" si="28"/>
        <v>6</v>
      </c>
      <c r="AN19" s="30">
        <f t="shared" si="29"/>
        <v>6.0191285866099893</v>
      </c>
      <c r="AO19" s="30">
        <f t="shared" si="30"/>
        <v>-1.9128586609989284E-2</v>
      </c>
      <c r="AP19" s="30">
        <f t="shared" si="31"/>
        <v>6.0383795309168447</v>
      </c>
      <c r="AQ19" s="30">
        <f t="shared" si="32"/>
        <v>-3.8379530916844651E-2</v>
      </c>
      <c r="AR19" s="30">
        <f t="shared" si="33"/>
        <v>6.057754010695187</v>
      </c>
      <c r="AS19" s="30">
        <f t="shared" si="34"/>
        <v>-5.7754010695187041E-2</v>
      </c>
      <c r="AT19" s="30">
        <f t="shared" si="35"/>
        <v>6.0772532188841204</v>
      </c>
      <c r="AU19" s="30">
        <f t="shared" si="36"/>
        <v>-7.72532188841204E-2</v>
      </c>
      <c r="AV19" s="30">
        <f t="shared" si="37"/>
        <v>6.0968783638320776</v>
      </c>
      <c r="AW19" s="30">
        <f t="shared" si="38"/>
        <v>-9.6878363832077596E-2</v>
      </c>
      <c r="AY19" s="30">
        <v>14</v>
      </c>
      <c r="AZ19" s="30">
        <f t="shared" si="39"/>
        <v>4720</v>
      </c>
      <c r="BF19" s="30">
        <v>14</v>
      </c>
      <c r="BG19" s="30">
        <f>ROUNDUP((CG19-BJ19*0.6)/0.3,0)/角色属性!AI30</f>
        <v>2.7061915887850465</v>
      </c>
      <c r="BH19" s="30" t="s">
        <v>676</v>
      </c>
      <c r="BI19" s="30">
        <f>ROUNDUP(BU19/0.6,0)/角色属性!N30</f>
        <v>2.2290556900726393</v>
      </c>
      <c r="BJ19" s="30">
        <f>ROUNDUP(CJ19/0.1,0)/角色属性!R30</f>
        <v>1.2372881355932204</v>
      </c>
      <c r="BQ19" s="30">
        <v>14</v>
      </c>
      <c r="BR19" s="62">
        <f t="shared" si="40"/>
        <v>30047</v>
      </c>
      <c r="BS19" s="33">
        <v>844</v>
      </c>
      <c r="BT19" s="74">
        <v>10203</v>
      </c>
      <c r="BU19" s="33">
        <f t="shared" si="41"/>
        <v>11047</v>
      </c>
      <c r="BV19" s="93">
        <v>76</v>
      </c>
      <c r="BW19" s="95">
        <v>435</v>
      </c>
      <c r="BX19" s="93">
        <f t="shared" si="42"/>
        <v>511</v>
      </c>
      <c r="BY19" s="33">
        <v>636</v>
      </c>
      <c r="BZ19" s="74">
        <v>6314</v>
      </c>
      <c r="CA19" s="33">
        <f t="shared" si="43"/>
        <v>6950</v>
      </c>
      <c r="CB19" s="93">
        <v>146</v>
      </c>
      <c r="CC19" s="95">
        <v>848</v>
      </c>
      <c r="CD19" s="93">
        <f t="shared" si="44"/>
        <v>994</v>
      </c>
      <c r="CE19" s="33">
        <v>636</v>
      </c>
      <c r="CF19" s="74">
        <v>6314</v>
      </c>
      <c r="CG19" s="33">
        <f t="shared" si="45"/>
        <v>6950</v>
      </c>
      <c r="CH19" s="93">
        <v>76</v>
      </c>
      <c r="CI19" s="95">
        <v>435</v>
      </c>
      <c r="CJ19" s="93">
        <f t="shared" si="46"/>
        <v>511</v>
      </c>
      <c r="CK19" s="33">
        <v>216</v>
      </c>
      <c r="CL19" s="74">
        <v>1326</v>
      </c>
      <c r="CM19" s="33">
        <f t="shared" si="47"/>
        <v>1542</v>
      </c>
      <c r="CN19" s="93">
        <v>216</v>
      </c>
      <c r="CO19" s="95">
        <v>1326</v>
      </c>
      <c r="CP19" s="93">
        <f t="shared" si="48"/>
        <v>1542</v>
      </c>
    </row>
    <row r="20" spans="2:94" x14ac:dyDescent="0.15">
      <c r="B20" s="30">
        <v>15</v>
      </c>
      <c r="C20" s="30">
        <f t="shared" si="1"/>
        <v>29760</v>
      </c>
      <c r="D20" s="30">
        <f t="shared" si="2"/>
        <v>9920</v>
      </c>
      <c r="E20" s="30">
        <f t="shared" si="3"/>
        <v>4960</v>
      </c>
      <c r="G20" s="30">
        <v>15</v>
      </c>
      <c r="H20" s="30">
        <v>15</v>
      </c>
      <c r="I20" s="30">
        <v>3</v>
      </c>
      <c r="J20" s="30">
        <v>5</v>
      </c>
      <c r="K20" s="30">
        <f t="shared" si="4"/>
        <v>29760</v>
      </c>
      <c r="L20" s="30">
        <f t="shared" si="5"/>
        <v>9920</v>
      </c>
      <c r="M20" s="30">
        <f t="shared" si="6"/>
        <v>4960</v>
      </c>
      <c r="O20" s="30">
        <f t="shared" si="7"/>
        <v>6</v>
      </c>
      <c r="P20" s="30">
        <f t="shared" si="8"/>
        <v>5.9639278557114226</v>
      </c>
      <c r="Q20" s="30">
        <f t="shared" si="0"/>
        <v>-3.6072144288577412E-2</v>
      </c>
      <c r="R20" s="30">
        <f t="shared" si="9"/>
        <v>5.9282868525896415</v>
      </c>
      <c r="S20" s="30">
        <f t="shared" si="10"/>
        <v>-7.1713147410358502E-2</v>
      </c>
      <c r="T20" s="30">
        <f t="shared" si="11"/>
        <v>5.893069306930693</v>
      </c>
      <c r="U20" s="30">
        <f t="shared" si="12"/>
        <v>-0.10693069306930703</v>
      </c>
      <c r="V20" s="30">
        <f t="shared" si="13"/>
        <v>5.8582677165354333</v>
      </c>
      <c r="W20" s="30">
        <f t="shared" si="14"/>
        <v>-0.14173228346456668</v>
      </c>
      <c r="X20" s="30">
        <f t="shared" si="15"/>
        <v>5.8238747553816044</v>
      </c>
      <c r="Y20" s="30">
        <f t="shared" si="16"/>
        <v>-0.17612524461839563</v>
      </c>
      <c r="AA20" s="30">
        <f t="shared" si="17"/>
        <v>6</v>
      </c>
      <c r="AB20" s="30">
        <f t="shared" si="18"/>
        <v>6.018145161290323</v>
      </c>
      <c r="AC20" s="30">
        <f t="shared" si="19"/>
        <v>-1.8145161290322953E-2</v>
      </c>
      <c r="AD20" s="30">
        <f t="shared" si="20"/>
        <v>6.036290322580645</v>
      </c>
      <c r="AE20" s="30">
        <f t="shared" si="21"/>
        <v>-3.6290322580645018E-2</v>
      </c>
      <c r="AF20" s="30">
        <f t="shared" si="22"/>
        <v>6.054435483870968</v>
      </c>
      <c r="AG20" s="30">
        <f t="shared" si="23"/>
        <v>-5.4435483870967971E-2</v>
      </c>
      <c r="AH20" s="30">
        <f t="shared" si="24"/>
        <v>6.07258064516129</v>
      </c>
      <c r="AI20" s="30">
        <f t="shared" si="25"/>
        <v>-7.2580645161290036E-2</v>
      </c>
      <c r="AJ20" s="30">
        <f t="shared" si="26"/>
        <v>6.090725806451613</v>
      </c>
      <c r="AK20" s="30">
        <f t="shared" si="27"/>
        <v>-9.0725806451612989E-2</v>
      </c>
      <c r="AM20" s="30">
        <f t="shared" si="28"/>
        <v>6</v>
      </c>
      <c r="AN20" s="30">
        <f t="shared" si="29"/>
        <v>6.0182002022244694</v>
      </c>
      <c r="AO20" s="30">
        <f t="shared" si="30"/>
        <v>-1.8200202224469386E-2</v>
      </c>
      <c r="AP20" s="30">
        <f t="shared" si="31"/>
        <v>6.0365111561866129</v>
      </c>
      <c r="AQ20" s="30">
        <f t="shared" si="32"/>
        <v>-3.6511156186612936E-2</v>
      </c>
      <c r="AR20" s="30">
        <f t="shared" si="33"/>
        <v>6.0549338758901321</v>
      </c>
      <c r="AS20" s="30">
        <f t="shared" si="34"/>
        <v>-5.49338758901321E-2</v>
      </c>
      <c r="AT20" s="30">
        <f t="shared" si="35"/>
        <v>6.073469387755102</v>
      </c>
      <c r="AU20" s="30">
        <f t="shared" si="36"/>
        <v>-7.3469387755102034E-2</v>
      </c>
      <c r="AV20" s="30">
        <f t="shared" si="37"/>
        <v>6.0921187308085978</v>
      </c>
      <c r="AW20" s="30">
        <f t="shared" si="38"/>
        <v>-9.2118730808597782E-2</v>
      </c>
      <c r="AY20" s="30">
        <v>15</v>
      </c>
      <c r="AZ20" s="30">
        <f t="shared" si="39"/>
        <v>4960</v>
      </c>
      <c r="BF20" s="30">
        <v>15</v>
      </c>
      <c r="BG20" s="30">
        <f>ROUNDUP((CG20-BJ20*0.6)/0.3,0)/角色属性!AI31</f>
        <v>2.9226744186046512</v>
      </c>
      <c r="BH20" s="30" t="s">
        <v>676</v>
      </c>
      <c r="BI20" s="30">
        <f>ROUNDUP(BU20/0.6,0)/角色属性!N31</f>
        <v>2.1955069124423963</v>
      </c>
      <c r="BJ20" s="30">
        <f>ROUNDUP(CJ20/0.1,0)/角色属性!R31</f>
        <v>1.2442396313364055</v>
      </c>
      <c r="BQ20" s="30">
        <v>15</v>
      </c>
      <c r="BR20" s="62">
        <f t="shared" si="40"/>
        <v>31925</v>
      </c>
      <c r="BS20" s="33">
        <v>922</v>
      </c>
      <c r="BT20" s="74">
        <v>10512</v>
      </c>
      <c r="BU20" s="33">
        <f t="shared" si="41"/>
        <v>11434</v>
      </c>
      <c r="BV20" s="93">
        <v>80</v>
      </c>
      <c r="BW20" s="95">
        <v>460</v>
      </c>
      <c r="BX20" s="93">
        <f t="shared" si="42"/>
        <v>540</v>
      </c>
      <c r="BY20" s="33">
        <v>692</v>
      </c>
      <c r="BZ20" s="74">
        <v>6849</v>
      </c>
      <c r="CA20" s="33">
        <f t="shared" si="43"/>
        <v>7541</v>
      </c>
      <c r="CB20" s="93">
        <v>158</v>
      </c>
      <c r="CC20" s="95">
        <v>897</v>
      </c>
      <c r="CD20" s="93">
        <f t="shared" si="44"/>
        <v>1055</v>
      </c>
      <c r="CE20" s="33">
        <v>692</v>
      </c>
      <c r="CF20" s="74">
        <v>6849</v>
      </c>
      <c r="CG20" s="33">
        <f t="shared" si="45"/>
        <v>7541</v>
      </c>
      <c r="CH20" s="93">
        <v>80</v>
      </c>
      <c r="CI20" s="95">
        <v>460</v>
      </c>
      <c r="CJ20" s="93">
        <f t="shared" si="46"/>
        <v>540</v>
      </c>
      <c r="CK20" s="33">
        <v>234</v>
      </c>
      <c r="CL20" s="74">
        <v>1403</v>
      </c>
      <c r="CM20" s="33">
        <f t="shared" si="47"/>
        <v>1637</v>
      </c>
      <c r="CN20" s="93">
        <v>234</v>
      </c>
      <c r="CO20" s="95">
        <v>1403</v>
      </c>
      <c r="CP20" s="93">
        <f t="shared" si="48"/>
        <v>1637</v>
      </c>
    </row>
    <row r="21" spans="2:94" x14ac:dyDescent="0.15">
      <c r="B21" s="30">
        <v>16</v>
      </c>
      <c r="C21" s="30">
        <f t="shared" si="1"/>
        <v>31200</v>
      </c>
      <c r="D21" s="30">
        <f t="shared" si="2"/>
        <v>10400</v>
      </c>
      <c r="E21" s="30">
        <f t="shared" si="3"/>
        <v>5200</v>
      </c>
      <c r="G21" s="30">
        <v>16</v>
      </c>
      <c r="H21" s="30">
        <v>16</v>
      </c>
      <c r="I21" s="30">
        <v>3</v>
      </c>
      <c r="J21" s="30">
        <v>5</v>
      </c>
      <c r="K21" s="30">
        <f t="shared" si="4"/>
        <v>31200</v>
      </c>
      <c r="L21" s="30">
        <f t="shared" si="5"/>
        <v>10400</v>
      </c>
      <c r="M21" s="30">
        <f t="shared" si="6"/>
        <v>5200</v>
      </c>
      <c r="O21" s="30">
        <f t="shared" si="7"/>
        <v>6</v>
      </c>
      <c r="P21" s="30">
        <f t="shared" si="8"/>
        <v>5.9655831739961762</v>
      </c>
      <c r="Q21" s="30">
        <f t="shared" si="0"/>
        <v>-3.4416826003823786E-2</v>
      </c>
      <c r="R21" s="30">
        <f t="shared" si="9"/>
        <v>5.9315589353612168</v>
      </c>
      <c r="S21" s="30">
        <f t="shared" si="10"/>
        <v>-6.8441064638783189E-2</v>
      </c>
      <c r="T21" s="30">
        <f t="shared" si="11"/>
        <v>5.8979206049149342</v>
      </c>
      <c r="U21" s="30">
        <f t="shared" si="12"/>
        <v>-0.1020793950850658</v>
      </c>
      <c r="V21" s="30">
        <f t="shared" si="13"/>
        <v>5.8646616541353387</v>
      </c>
      <c r="W21" s="30">
        <f t="shared" si="14"/>
        <v>-0.13533834586466131</v>
      </c>
      <c r="X21" s="30">
        <f t="shared" si="15"/>
        <v>5.8317757009345792</v>
      </c>
      <c r="Y21" s="30">
        <f t="shared" si="16"/>
        <v>-0.1682242990654208</v>
      </c>
      <c r="AA21" s="30">
        <f t="shared" si="17"/>
        <v>6</v>
      </c>
      <c r="AB21" s="30">
        <f t="shared" si="18"/>
        <v>6.0173076923076927</v>
      </c>
      <c r="AC21" s="30">
        <f t="shared" si="19"/>
        <v>-1.730769230769269E-2</v>
      </c>
      <c r="AD21" s="30">
        <f t="shared" si="20"/>
        <v>6.0346153846153845</v>
      </c>
      <c r="AE21" s="30">
        <f t="shared" si="21"/>
        <v>-3.4615384615384492E-2</v>
      </c>
      <c r="AF21" s="30">
        <f t="shared" si="22"/>
        <v>6.0519230769230772</v>
      </c>
      <c r="AG21" s="30">
        <f t="shared" si="23"/>
        <v>-5.1923076923077183E-2</v>
      </c>
      <c r="AH21" s="30">
        <f t="shared" si="24"/>
        <v>6.069230769230769</v>
      </c>
      <c r="AI21" s="30">
        <f t="shared" si="25"/>
        <v>-6.9230769230768985E-2</v>
      </c>
      <c r="AJ21" s="30">
        <f t="shared" si="26"/>
        <v>6.0865384615384617</v>
      </c>
      <c r="AK21" s="30">
        <f t="shared" si="27"/>
        <v>-8.6538461538461675E-2</v>
      </c>
      <c r="AM21" s="30">
        <f t="shared" si="28"/>
        <v>6</v>
      </c>
      <c r="AN21" s="30">
        <f t="shared" si="29"/>
        <v>6.0173577627772419</v>
      </c>
      <c r="AO21" s="30">
        <f t="shared" si="30"/>
        <v>-1.7357762777241881E-2</v>
      </c>
      <c r="AP21" s="30">
        <f t="shared" si="31"/>
        <v>6.0348162475822047</v>
      </c>
      <c r="AQ21" s="30">
        <f t="shared" si="32"/>
        <v>-3.4816247582204696E-2</v>
      </c>
      <c r="AR21" s="30">
        <f t="shared" si="33"/>
        <v>6.0523763336566443</v>
      </c>
      <c r="AS21" s="30">
        <f t="shared" si="34"/>
        <v>-5.2376333656644292E-2</v>
      </c>
      <c r="AT21" s="30">
        <f t="shared" si="35"/>
        <v>6.0700389105058363</v>
      </c>
      <c r="AU21" s="30">
        <f t="shared" si="36"/>
        <v>-7.0038910505836327E-2</v>
      </c>
      <c r="AV21" s="30">
        <f t="shared" si="37"/>
        <v>6.0878048780487806</v>
      </c>
      <c r="AW21" s="30">
        <f t="shared" si="38"/>
        <v>-8.7804878048780566E-2</v>
      </c>
      <c r="AY21" s="30">
        <v>16</v>
      </c>
      <c r="AZ21" s="30">
        <f t="shared" si="39"/>
        <v>5200</v>
      </c>
      <c r="BF21" s="30">
        <v>16</v>
      </c>
      <c r="BG21" s="30">
        <f>ROUNDUP((CG21-BJ21*0.6)/0.3,0)/角色属性!AI32</f>
        <v>3.1186342592592591</v>
      </c>
      <c r="BH21" s="30" t="s">
        <v>676</v>
      </c>
      <c r="BI21" s="30">
        <f>ROUNDUP(BU21/0.6,0)/角色属性!N32</f>
        <v>2.2782417582417582</v>
      </c>
      <c r="BJ21" s="30">
        <f>ROUNDUP(CJ21/0.1,0)/角色属性!R32</f>
        <v>1.2813186813186814</v>
      </c>
      <c r="BQ21" s="30">
        <v>16</v>
      </c>
      <c r="BR21" s="62">
        <f t="shared" si="40"/>
        <v>34436</v>
      </c>
      <c r="BS21" s="33">
        <v>1000</v>
      </c>
      <c r="BT21" s="74">
        <v>11439</v>
      </c>
      <c r="BU21" s="33">
        <f t="shared" si="41"/>
        <v>12439</v>
      </c>
      <c r="BV21" s="93">
        <v>88</v>
      </c>
      <c r="BW21" s="95">
        <v>495</v>
      </c>
      <c r="BX21" s="93">
        <f t="shared" si="42"/>
        <v>583</v>
      </c>
      <c r="BY21" s="33">
        <v>752</v>
      </c>
      <c r="BZ21" s="74">
        <v>7332</v>
      </c>
      <c r="CA21" s="33">
        <f t="shared" si="43"/>
        <v>8084</v>
      </c>
      <c r="CB21" s="93">
        <v>172</v>
      </c>
      <c r="CC21" s="95">
        <v>965</v>
      </c>
      <c r="CD21" s="93">
        <f t="shared" si="44"/>
        <v>1137</v>
      </c>
      <c r="CE21" s="33">
        <v>752</v>
      </c>
      <c r="CF21" s="74">
        <v>7332</v>
      </c>
      <c r="CG21" s="33">
        <f t="shared" si="45"/>
        <v>8084</v>
      </c>
      <c r="CH21" s="93">
        <v>88</v>
      </c>
      <c r="CI21" s="95">
        <v>495</v>
      </c>
      <c r="CJ21" s="93">
        <f t="shared" si="46"/>
        <v>583</v>
      </c>
      <c r="CK21" s="33">
        <v>254</v>
      </c>
      <c r="CL21" s="74">
        <v>1509</v>
      </c>
      <c r="CM21" s="33">
        <f t="shared" si="47"/>
        <v>1763</v>
      </c>
      <c r="CN21" s="93">
        <v>254</v>
      </c>
      <c r="CO21" s="95">
        <v>1509</v>
      </c>
      <c r="CP21" s="93">
        <f t="shared" si="48"/>
        <v>1763</v>
      </c>
    </row>
    <row r="22" spans="2:94" x14ac:dyDescent="0.15">
      <c r="B22" s="30">
        <v>17</v>
      </c>
      <c r="C22" s="30">
        <f t="shared" si="1"/>
        <v>32640</v>
      </c>
      <c r="D22" s="30">
        <f t="shared" si="2"/>
        <v>10880</v>
      </c>
      <c r="E22" s="30">
        <f t="shared" si="3"/>
        <v>5440</v>
      </c>
      <c r="G22" s="30">
        <v>17</v>
      </c>
      <c r="H22" s="30">
        <v>17</v>
      </c>
      <c r="I22" s="30">
        <v>3</v>
      </c>
      <c r="J22" s="30">
        <v>5</v>
      </c>
      <c r="K22" s="30">
        <f t="shared" si="4"/>
        <v>32640</v>
      </c>
      <c r="L22" s="30">
        <f t="shared" si="5"/>
        <v>10880</v>
      </c>
      <c r="M22" s="30">
        <f t="shared" si="6"/>
        <v>5440</v>
      </c>
      <c r="O22" s="30">
        <f t="shared" si="7"/>
        <v>6</v>
      </c>
      <c r="P22" s="30">
        <f t="shared" si="8"/>
        <v>5.9670932358318103</v>
      </c>
      <c r="Q22" s="30">
        <f t="shared" si="0"/>
        <v>-3.2906764168189717E-2</v>
      </c>
      <c r="R22" s="30">
        <f t="shared" si="9"/>
        <v>5.9345454545454546</v>
      </c>
      <c r="S22" s="30">
        <f t="shared" si="10"/>
        <v>-6.5454545454545432E-2</v>
      </c>
      <c r="T22" s="30">
        <f t="shared" si="11"/>
        <v>5.9023508137432188</v>
      </c>
      <c r="U22" s="30">
        <f t="shared" si="12"/>
        <v>-9.7649186256781206E-2</v>
      </c>
      <c r="V22" s="30">
        <f t="shared" si="13"/>
        <v>5.8705035971223021</v>
      </c>
      <c r="W22" s="30">
        <f t="shared" si="14"/>
        <v>-0.12949640287769792</v>
      </c>
      <c r="X22" s="30">
        <f t="shared" si="15"/>
        <v>5.8389982110912344</v>
      </c>
      <c r="Y22" s="30">
        <f t="shared" si="16"/>
        <v>-0.1610017889087656</v>
      </c>
      <c r="AA22" s="30">
        <f t="shared" si="17"/>
        <v>6</v>
      </c>
      <c r="AB22" s="30">
        <f t="shared" si="18"/>
        <v>6.0165441176470589</v>
      </c>
      <c r="AC22" s="30">
        <f t="shared" si="19"/>
        <v>-1.6544117647058876E-2</v>
      </c>
      <c r="AD22" s="30">
        <f t="shared" si="20"/>
        <v>6.0330882352941178</v>
      </c>
      <c r="AE22" s="30">
        <f t="shared" si="21"/>
        <v>-3.3088235294117752E-2</v>
      </c>
      <c r="AF22" s="30">
        <f t="shared" si="22"/>
        <v>6.0496323529411766</v>
      </c>
      <c r="AG22" s="30">
        <f t="shared" si="23"/>
        <v>-4.9632352941176627E-2</v>
      </c>
      <c r="AH22" s="30">
        <f t="shared" si="24"/>
        <v>6.0661764705882355</v>
      </c>
      <c r="AI22" s="30">
        <f t="shared" si="25"/>
        <v>-6.6176470588235503E-2</v>
      </c>
      <c r="AJ22" s="30">
        <f t="shared" si="26"/>
        <v>6.0827205882352944</v>
      </c>
      <c r="AK22" s="30">
        <f t="shared" si="27"/>
        <v>-8.2720588235294379E-2</v>
      </c>
      <c r="AM22" s="30">
        <f t="shared" si="28"/>
        <v>6</v>
      </c>
      <c r="AN22" s="30">
        <f t="shared" si="29"/>
        <v>6.016589861751152</v>
      </c>
      <c r="AO22" s="30">
        <f t="shared" si="30"/>
        <v>-1.6589861751151957E-2</v>
      </c>
      <c r="AP22" s="30">
        <f t="shared" si="31"/>
        <v>6.033271719038817</v>
      </c>
      <c r="AQ22" s="30">
        <f t="shared" si="32"/>
        <v>-3.3271719038816983E-2</v>
      </c>
      <c r="AR22" s="30">
        <f t="shared" si="33"/>
        <v>6.0500463392029653</v>
      </c>
      <c r="AS22" s="30">
        <f t="shared" si="34"/>
        <v>-5.0046339202965306E-2</v>
      </c>
      <c r="AT22" s="30">
        <f t="shared" si="35"/>
        <v>6.0669144981412639</v>
      </c>
      <c r="AU22" s="30">
        <f t="shared" si="36"/>
        <v>-6.6914498141263934E-2</v>
      </c>
      <c r="AV22" s="30">
        <f t="shared" si="37"/>
        <v>6.0838769804287045</v>
      </c>
      <c r="AW22" s="30">
        <f t="shared" si="38"/>
        <v>-8.3876980428704506E-2</v>
      </c>
      <c r="AY22" s="30">
        <v>17</v>
      </c>
      <c r="AZ22" s="30">
        <f t="shared" si="39"/>
        <v>5440</v>
      </c>
      <c r="BF22" s="30">
        <v>17</v>
      </c>
      <c r="BG22" s="30">
        <f>ROUNDUP((CG22-BJ22*0.6)/0.3,0)/角色属性!AI33</f>
        <v>3.3872119815668205</v>
      </c>
      <c r="BH22" s="30" t="s">
        <v>676</v>
      </c>
      <c r="BI22" s="30">
        <f>ROUNDUP(BU22/0.6,0)/角色属性!N33</f>
        <v>2.3349789915966386</v>
      </c>
      <c r="BJ22" s="30">
        <f>ROUNDUP(CJ22/0.1,0)/角色属性!R33</f>
        <v>1.2941176470588236</v>
      </c>
      <c r="BQ22" s="30">
        <v>17</v>
      </c>
      <c r="BR22" s="62">
        <f t="shared" si="40"/>
        <v>37339</v>
      </c>
      <c r="BS22" s="33">
        <v>1082</v>
      </c>
      <c r="BT22" s="74">
        <v>12255</v>
      </c>
      <c r="BU22" s="33">
        <f t="shared" si="41"/>
        <v>13337</v>
      </c>
      <c r="BV22" s="93">
        <v>96</v>
      </c>
      <c r="BW22" s="95">
        <v>520</v>
      </c>
      <c r="BX22" s="93">
        <f t="shared" si="42"/>
        <v>616</v>
      </c>
      <c r="BY22" s="33">
        <v>812</v>
      </c>
      <c r="BZ22" s="74">
        <v>8009</v>
      </c>
      <c r="CA22" s="33">
        <f t="shared" si="43"/>
        <v>8821</v>
      </c>
      <c r="CB22" s="93">
        <v>186</v>
      </c>
      <c r="CC22" s="95">
        <v>1014</v>
      </c>
      <c r="CD22" s="93">
        <f t="shared" si="44"/>
        <v>1200</v>
      </c>
      <c r="CE22" s="33">
        <v>812</v>
      </c>
      <c r="CF22" s="74">
        <v>8009</v>
      </c>
      <c r="CG22" s="33">
        <f t="shared" si="45"/>
        <v>8821</v>
      </c>
      <c r="CH22" s="93">
        <v>96</v>
      </c>
      <c r="CI22" s="95">
        <v>520</v>
      </c>
      <c r="CJ22" s="93">
        <f t="shared" si="46"/>
        <v>616</v>
      </c>
      <c r="CK22" s="33">
        <v>274</v>
      </c>
      <c r="CL22" s="74">
        <v>1690</v>
      </c>
      <c r="CM22" s="33">
        <f t="shared" si="47"/>
        <v>1964</v>
      </c>
      <c r="CN22" s="93">
        <v>274</v>
      </c>
      <c r="CO22" s="95">
        <v>1690</v>
      </c>
      <c r="CP22" s="93">
        <f t="shared" si="48"/>
        <v>1964</v>
      </c>
    </row>
    <row r="23" spans="2:94" x14ac:dyDescent="0.15">
      <c r="B23" s="30">
        <v>18</v>
      </c>
      <c r="C23" s="30">
        <f t="shared" si="1"/>
        <v>34080</v>
      </c>
      <c r="D23" s="30">
        <f t="shared" si="2"/>
        <v>11360</v>
      </c>
      <c r="E23" s="30">
        <f t="shared" si="3"/>
        <v>5680</v>
      </c>
      <c r="G23" s="30">
        <v>18</v>
      </c>
      <c r="H23" s="30">
        <v>18</v>
      </c>
      <c r="I23" s="30">
        <v>3</v>
      </c>
      <c r="J23" s="30">
        <v>5</v>
      </c>
      <c r="K23" s="30">
        <f t="shared" si="4"/>
        <v>34080</v>
      </c>
      <c r="L23" s="30">
        <f t="shared" si="5"/>
        <v>11360</v>
      </c>
      <c r="M23" s="30">
        <f t="shared" si="6"/>
        <v>5680</v>
      </c>
      <c r="O23" s="30">
        <f t="shared" si="7"/>
        <v>6</v>
      </c>
      <c r="P23" s="30">
        <f t="shared" si="8"/>
        <v>5.9684763572679511</v>
      </c>
      <c r="Q23" s="30">
        <f t="shared" si="0"/>
        <v>-3.1523642732048884E-2</v>
      </c>
      <c r="R23" s="30">
        <f t="shared" si="9"/>
        <v>5.9372822299651569</v>
      </c>
      <c r="S23" s="30">
        <f t="shared" si="10"/>
        <v>-6.2717770034843134E-2</v>
      </c>
      <c r="T23" s="30">
        <f t="shared" si="11"/>
        <v>5.9064124783362217</v>
      </c>
      <c r="U23" s="30">
        <f t="shared" si="12"/>
        <v>-9.3587521663778261E-2</v>
      </c>
      <c r="V23" s="30">
        <f t="shared" si="13"/>
        <v>5.8758620689655174</v>
      </c>
      <c r="W23" s="30">
        <f t="shared" si="14"/>
        <v>-0.12413793103448256</v>
      </c>
      <c r="X23" s="30">
        <f t="shared" si="15"/>
        <v>5.8456260720411661</v>
      </c>
      <c r="Y23" s="30">
        <f t="shared" si="16"/>
        <v>-0.15437392795883387</v>
      </c>
      <c r="AA23" s="30">
        <f t="shared" si="17"/>
        <v>6</v>
      </c>
      <c r="AB23" s="30">
        <f t="shared" si="18"/>
        <v>6.015845070422535</v>
      </c>
      <c r="AC23" s="30">
        <f t="shared" si="19"/>
        <v>-1.5845070422535024E-2</v>
      </c>
      <c r="AD23" s="30">
        <f t="shared" si="20"/>
        <v>6.03169014084507</v>
      </c>
      <c r="AE23" s="30">
        <f t="shared" si="21"/>
        <v>-3.1690140845070047E-2</v>
      </c>
      <c r="AF23" s="30">
        <f t="shared" si="22"/>
        <v>6.047535211267606</v>
      </c>
      <c r="AG23" s="30">
        <f t="shared" si="23"/>
        <v>-4.7535211267605959E-2</v>
      </c>
      <c r="AH23" s="30">
        <f t="shared" si="24"/>
        <v>6.063380281690141</v>
      </c>
      <c r="AI23" s="30">
        <f t="shared" si="25"/>
        <v>-6.3380281690140983E-2</v>
      </c>
      <c r="AJ23" s="30">
        <f t="shared" si="26"/>
        <v>6.079225352112676</v>
      </c>
      <c r="AK23" s="30">
        <f t="shared" si="27"/>
        <v>-7.9225352112676006E-2</v>
      </c>
      <c r="AM23" s="30">
        <f t="shared" si="28"/>
        <v>6</v>
      </c>
      <c r="AN23" s="30">
        <f t="shared" si="29"/>
        <v>6.015887025595763</v>
      </c>
      <c r="AO23" s="30">
        <f t="shared" si="30"/>
        <v>-1.5887025595763049E-2</v>
      </c>
      <c r="AP23" s="30">
        <f t="shared" si="31"/>
        <v>6.0318584070796462</v>
      </c>
      <c r="AQ23" s="30">
        <f t="shared" si="32"/>
        <v>-3.1858407079646156E-2</v>
      </c>
      <c r="AR23" s="30">
        <f t="shared" si="33"/>
        <v>6.0479148181011535</v>
      </c>
      <c r="AS23" s="30">
        <f t="shared" si="34"/>
        <v>-4.79148181011535E-2</v>
      </c>
      <c r="AT23" s="30">
        <f t="shared" si="35"/>
        <v>6.0640569395017794</v>
      </c>
      <c r="AU23" s="30">
        <f t="shared" si="36"/>
        <v>-6.4056939501779375E-2</v>
      </c>
      <c r="AV23" s="30">
        <f t="shared" si="37"/>
        <v>6.0802854594112397</v>
      </c>
      <c r="AW23" s="30">
        <f t="shared" si="38"/>
        <v>-8.0285459411239657E-2</v>
      </c>
      <c r="AY23" s="30">
        <v>18</v>
      </c>
      <c r="AZ23" s="30">
        <f t="shared" si="39"/>
        <v>5680</v>
      </c>
      <c r="BF23" s="30">
        <v>18</v>
      </c>
      <c r="BG23" s="30">
        <f>ROUNDUP((CG23-BJ23*0.6)/0.3,0)/角色属性!AI34</f>
        <v>3.6155963302752294</v>
      </c>
      <c r="BH23" s="30" t="s">
        <v>676</v>
      </c>
      <c r="BI23" s="30">
        <f>ROUNDUP(BU23/0.6,0)/角色属性!N34</f>
        <v>2.4134808853118712</v>
      </c>
      <c r="BJ23" s="30">
        <f>ROUNDUP(CJ23/0.1,0)/角色属性!R34</f>
        <v>1.3219315895372235</v>
      </c>
      <c r="BQ23" s="30">
        <v>18</v>
      </c>
      <c r="BR23" s="62">
        <f t="shared" si="40"/>
        <v>40106</v>
      </c>
      <c r="BS23" s="33">
        <v>1170</v>
      </c>
      <c r="BT23" s="74">
        <v>13224</v>
      </c>
      <c r="BU23" s="33">
        <f t="shared" si="41"/>
        <v>14394</v>
      </c>
      <c r="BV23" s="93">
        <v>102</v>
      </c>
      <c r="BW23" s="95">
        <v>555</v>
      </c>
      <c r="BX23" s="93">
        <f t="shared" si="42"/>
        <v>657</v>
      </c>
      <c r="BY23" s="33">
        <v>878</v>
      </c>
      <c r="BZ23" s="74">
        <v>8581</v>
      </c>
      <c r="CA23" s="33">
        <f t="shared" si="43"/>
        <v>9459</v>
      </c>
      <c r="CB23" s="93">
        <v>200</v>
      </c>
      <c r="CC23" s="95">
        <v>1082</v>
      </c>
      <c r="CD23" s="93">
        <f t="shared" si="44"/>
        <v>1282</v>
      </c>
      <c r="CE23" s="33">
        <v>878</v>
      </c>
      <c r="CF23" s="74">
        <v>8581</v>
      </c>
      <c r="CG23" s="33">
        <f t="shared" si="45"/>
        <v>9459</v>
      </c>
      <c r="CH23" s="93">
        <v>102</v>
      </c>
      <c r="CI23" s="95">
        <v>555</v>
      </c>
      <c r="CJ23" s="93">
        <f t="shared" si="46"/>
        <v>657</v>
      </c>
      <c r="CK23" s="33">
        <v>296</v>
      </c>
      <c r="CL23" s="74">
        <v>1803</v>
      </c>
      <c r="CM23" s="33">
        <f t="shared" si="47"/>
        <v>2099</v>
      </c>
      <c r="CN23" s="93">
        <v>296</v>
      </c>
      <c r="CO23" s="95">
        <v>1803</v>
      </c>
      <c r="CP23" s="93">
        <f t="shared" si="48"/>
        <v>2099</v>
      </c>
    </row>
    <row r="24" spans="2:94" x14ac:dyDescent="0.15">
      <c r="B24" s="30">
        <v>19</v>
      </c>
      <c r="C24" s="30">
        <f t="shared" si="1"/>
        <v>35520</v>
      </c>
      <c r="D24" s="30">
        <f t="shared" si="2"/>
        <v>11840</v>
      </c>
      <c r="E24" s="30">
        <f t="shared" si="3"/>
        <v>5920</v>
      </c>
      <c r="G24" s="30">
        <v>19</v>
      </c>
      <c r="H24" s="30">
        <v>19</v>
      </c>
      <c r="I24" s="30">
        <v>3</v>
      </c>
      <c r="J24" s="30">
        <v>5</v>
      </c>
      <c r="K24" s="30">
        <f t="shared" si="4"/>
        <v>35520</v>
      </c>
      <c r="L24" s="30">
        <f t="shared" si="5"/>
        <v>11840</v>
      </c>
      <c r="M24" s="30">
        <f t="shared" si="6"/>
        <v>5920</v>
      </c>
      <c r="O24" s="30">
        <f t="shared" si="7"/>
        <v>6</v>
      </c>
      <c r="P24" s="30">
        <f t="shared" si="8"/>
        <v>5.969747899159664</v>
      </c>
      <c r="Q24" s="30">
        <f t="shared" si="0"/>
        <v>-3.0252100840336027E-2</v>
      </c>
      <c r="R24" s="30">
        <f t="shared" si="9"/>
        <v>5.9397993311036785</v>
      </c>
      <c r="S24" s="30">
        <f t="shared" si="10"/>
        <v>-6.0200668896321474E-2</v>
      </c>
      <c r="T24" s="30">
        <f t="shared" si="11"/>
        <v>5.9101497504159735</v>
      </c>
      <c r="U24" s="30">
        <f t="shared" si="12"/>
        <v>-8.9850249584026542E-2</v>
      </c>
      <c r="V24" s="30">
        <f t="shared" si="13"/>
        <v>5.8807947019867548</v>
      </c>
      <c r="W24" s="30">
        <f t="shared" si="14"/>
        <v>-0.1192052980132452</v>
      </c>
      <c r="X24" s="30">
        <f t="shared" si="15"/>
        <v>5.8517298187808899</v>
      </c>
      <c r="Y24" s="30">
        <f t="shared" si="16"/>
        <v>-0.14827018121911006</v>
      </c>
      <c r="AA24" s="30">
        <f t="shared" si="17"/>
        <v>6</v>
      </c>
      <c r="AB24" s="30">
        <f t="shared" si="18"/>
        <v>6.0152027027027026</v>
      </c>
      <c r="AC24" s="30">
        <f t="shared" si="19"/>
        <v>-1.5202702702702631E-2</v>
      </c>
      <c r="AD24" s="30">
        <f t="shared" si="20"/>
        <v>6.0304054054054053</v>
      </c>
      <c r="AE24" s="30">
        <f t="shared" si="21"/>
        <v>-3.0405405405405261E-2</v>
      </c>
      <c r="AF24" s="30">
        <f t="shared" si="22"/>
        <v>6.0456081081081079</v>
      </c>
      <c r="AG24" s="30">
        <f t="shared" si="23"/>
        <v>-4.5608108108107892E-2</v>
      </c>
      <c r="AH24" s="30">
        <f t="shared" si="24"/>
        <v>6.0608108108108105</v>
      </c>
      <c r="AI24" s="30">
        <f t="shared" si="25"/>
        <v>-6.0810810810810523E-2</v>
      </c>
      <c r="AJ24" s="30">
        <f t="shared" si="26"/>
        <v>6.0760135135135132</v>
      </c>
      <c r="AK24" s="30">
        <f t="shared" si="27"/>
        <v>-7.6013513513513153E-2</v>
      </c>
      <c r="AM24" s="30">
        <f t="shared" si="28"/>
        <v>6</v>
      </c>
      <c r="AN24" s="30">
        <f t="shared" si="29"/>
        <v>6.0152413209144795</v>
      </c>
      <c r="AO24" s="30">
        <f t="shared" si="30"/>
        <v>-1.5241320914479495E-2</v>
      </c>
      <c r="AP24" s="30">
        <f t="shared" si="31"/>
        <v>6.0305602716468591</v>
      </c>
      <c r="AQ24" s="30">
        <f t="shared" si="32"/>
        <v>-3.056027164685915E-2</v>
      </c>
      <c r="AR24" s="30">
        <f t="shared" si="33"/>
        <v>6.0459574468085107</v>
      </c>
      <c r="AS24" s="30">
        <f t="shared" si="34"/>
        <v>-4.595744680851066E-2</v>
      </c>
      <c r="AT24" s="30">
        <f t="shared" si="35"/>
        <v>6.0614334470989757</v>
      </c>
      <c r="AU24" s="30">
        <f t="shared" si="36"/>
        <v>-6.1433447098975691E-2</v>
      </c>
      <c r="AV24" s="30">
        <f t="shared" si="37"/>
        <v>6.0769888793840892</v>
      </c>
      <c r="AW24" s="30">
        <f t="shared" si="38"/>
        <v>-7.6988879384089159E-2</v>
      </c>
      <c r="AY24" s="30">
        <v>19</v>
      </c>
      <c r="AZ24" s="30">
        <f t="shared" si="39"/>
        <v>5920</v>
      </c>
      <c r="BF24" s="30">
        <v>19</v>
      </c>
      <c r="BG24" s="30">
        <f>ROUNDUP((CG24-BJ24*0.6)/0.3,0)/角色属性!AI35</f>
        <v>3.6778538812785389</v>
      </c>
      <c r="BH24" s="30" t="s">
        <v>676</v>
      </c>
      <c r="BI24" s="30">
        <f>ROUNDUP(BU24/0.6,0)/角色属性!N35</f>
        <v>2.4149613899613898</v>
      </c>
      <c r="BJ24" s="30">
        <f>ROUNDUP(CJ24/0.1,0)/角色属性!R35</f>
        <v>1.3687258687258688</v>
      </c>
      <c r="BQ24" s="30">
        <v>19</v>
      </c>
      <c r="BR24" s="62">
        <f t="shared" si="40"/>
        <v>41709</v>
      </c>
      <c r="BS24" s="33">
        <v>1448</v>
      </c>
      <c r="BT24" s="74">
        <v>13563</v>
      </c>
      <c r="BU24" s="33">
        <f t="shared" si="41"/>
        <v>15011</v>
      </c>
      <c r="BV24" s="93">
        <v>124</v>
      </c>
      <c r="BW24" s="95">
        <v>585</v>
      </c>
      <c r="BX24" s="93">
        <f t="shared" si="42"/>
        <v>709</v>
      </c>
      <c r="BY24" s="33">
        <v>1085</v>
      </c>
      <c r="BZ24" s="74">
        <v>8581</v>
      </c>
      <c r="CA24" s="33">
        <f t="shared" si="43"/>
        <v>9666</v>
      </c>
      <c r="CB24" s="93">
        <v>244</v>
      </c>
      <c r="CC24" s="95">
        <v>1170</v>
      </c>
      <c r="CD24" s="93">
        <f t="shared" si="44"/>
        <v>1414</v>
      </c>
      <c r="CE24" s="33">
        <v>1085</v>
      </c>
      <c r="CF24" s="74">
        <v>8581</v>
      </c>
      <c r="CG24" s="33">
        <f t="shared" si="45"/>
        <v>9666</v>
      </c>
      <c r="CH24" s="93">
        <v>124</v>
      </c>
      <c r="CI24" s="95">
        <v>585</v>
      </c>
      <c r="CJ24" s="93">
        <f t="shared" si="46"/>
        <v>709</v>
      </c>
      <c r="CK24" s="33">
        <v>365</v>
      </c>
      <c r="CL24" s="74">
        <v>1902</v>
      </c>
      <c r="CM24" s="33">
        <f t="shared" si="47"/>
        <v>2267</v>
      </c>
      <c r="CN24" s="93">
        <v>365</v>
      </c>
      <c r="CO24" s="95">
        <v>1902</v>
      </c>
      <c r="CP24" s="93">
        <f t="shared" si="48"/>
        <v>2267</v>
      </c>
    </row>
    <row r="25" spans="2:94" x14ac:dyDescent="0.15">
      <c r="B25" s="30">
        <v>20</v>
      </c>
      <c r="C25" s="30">
        <f t="shared" si="1"/>
        <v>36960</v>
      </c>
      <c r="D25" s="30">
        <f t="shared" si="2"/>
        <v>12320</v>
      </c>
      <c r="E25" s="30">
        <f t="shared" si="3"/>
        <v>6160</v>
      </c>
      <c r="G25" s="30">
        <v>20</v>
      </c>
      <c r="H25" s="30">
        <v>20</v>
      </c>
      <c r="I25" s="30">
        <v>3</v>
      </c>
      <c r="J25" s="30">
        <v>5</v>
      </c>
      <c r="K25" s="30">
        <f t="shared" si="4"/>
        <v>36960</v>
      </c>
      <c r="L25" s="30">
        <f t="shared" si="5"/>
        <v>12320</v>
      </c>
      <c r="M25" s="30">
        <f t="shared" si="6"/>
        <v>6160</v>
      </c>
      <c r="O25" s="30">
        <f t="shared" si="7"/>
        <v>6</v>
      </c>
      <c r="P25" s="30">
        <f t="shared" si="8"/>
        <v>5.9709208400646201</v>
      </c>
      <c r="Q25" s="30">
        <f t="shared" si="0"/>
        <v>-2.9079159935379906E-2</v>
      </c>
      <c r="R25" s="30">
        <f t="shared" si="9"/>
        <v>5.942122186495177</v>
      </c>
      <c r="S25" s="30">
        <f t="shared" si="10"/>
        <v>-5.7877813504823017E-2</v>
      </c>
      <c r="T25" s="30">
        <f t="shared" si="11"/>
        <v>5.9135999999999997</v>
      </c>
      <c r="U25" s="30">
        <f t="shared" si="12"/>
        <v>-8.6400000000000254E-2</v>
      </c>
      <c r="V25" s="30">
        <f t="shared" si="13"/>
        <v>5.8853503184713372</v>
      </c>
      <c r="W25" s="30">
        <f t="shared" si="14"/>
        <v>-0.11464968152866284</v>
      </c>
      <c r="X25" s="30">
        <f t="shared" si="15"/>
        <v>5.8573692551505543</v>
      </c>
      <c r="Y25" s="30">
        <f t="shared" si="16"/>
        <v>-0.14263074484944571</v>
      </c>
      <c r="AA25" s="30">
        <f t="shared" si="17"/>
        <v>6</v>
      </c>
      <c r="AB25" s="30">
        <f t="shared" si="18"/>
        <v>6.0146103896103895</v>
      </c>
      <c r="AC25" s="30">
        <f t="shared" si="19"/>
        <v>-1.4610389610389518E-2</v>
      </c>
      <c r="AD25" s="30">
        <f t="shared" si="20"/>
        <v>6.029220779220779</v>
      </c>
      <c r="AE25" s="30">
        <f t="shared" si="21"/>
        <v>-2.9220779220779036E-2</v>
      </c>
      <c r="AF25" s="30">
        <f t="shared" si="22"/>
        <v>6.0438311688311686</v>
      </c>
      <c r="AG25" s="30">
        <f t="shared" si="23"/>
        <v>-4.3831168831168554E-2</v>
      </c>
      <c r="AH25" s="30">
        <f t="shared" si="24"/>
        <v>6.0584415584415581</v>
      </c>
      <c r="AI25" s="30">
        <f t="shared" si="25"/>
        <v>-5.8441558441558072E-2</v>
      </c>
      <c r="AJ25" s="30">
        <f t="shared" si="26"/>
        <v>6.0730519480519485</v>
      </c>
      <c r="AK25" s="30">
        <f t="shared" si="27"/>
        <v>-7.3051948051948479E-2</v>
      </c>
      <c r="AM25" s="30">
        <f t="shared" si="28"/>
        <v>6</v>
      </c>
      <c r="AN25" s="30">
        <f t="shared" si="29"/>
        <v>6.0146460537021973</v>
      </c>
      <c r="AO25" s="30">
        <f t="shared" si="30"/>
        <v>-1.4646053702197293E-2</v>
      </c>
      <c r="AP25" s="30">
        <f t="shared" si="31"/>
        <v>6.0293637846655788</v>
      </c>
      <c r="AQ25" s="30">
        <f t="shared" si="32"/>
        <v>-2.9363784665578763E-2</v>
      </c>
      <c r="AR25" s="30">
        <f t="shared" si="33"/>
        <v>6.0441537203597715</v>
      </c>
      <c r="AS25" s="30">
        <f t="shared" si="34"/>
        <v>-4.4153720359771498E-2</v>
      </c>
      <c r="AT25" s="30">
        <f t="shared" si="35"/>
        <v>6.0590163934426231</v>
      </c>
      <c r="AU25" s="30">
        <f t="shared" si="36"/>
        <v>-5.9016393442623105E-2</v>
      </c>
      <c r="AV25" s="30">
        <f t="shared" si="37"/>
        <v>6.0739523418241577</v>
      </c>
      <c r="AW25" s="30">
        <f t="shared" si="38"/>
        <v>-7.3952341824157664E-2</v>
      </c>
      <c r="AY25" s="30">
        <v>20</v>
      </c>
      <c r="AZ25" s="30">
        <f t="shared" si="39"/>
        <v>6160</v>
      </c>
      <c r="BF25" s="30">
        <v>20</v>
      </c>
      <c r="BG25" s="30">
        <f>ROUNDUP((CG25-BJ25*0.6)/0.3,0)/角色属性!AI36</f>
        <v>3.9410227272727272</v>
      </c>
      <c r="BH25" s="30" t="s">
        <v>676</v>
      </c>
      <c r="BI25" s="30">
        <f>ROUNDUP(BU25/0.6,0)/角色属性!N36</f>
        <v>2.4957328385899813</v>
      </c>
      <c r="BJ25" s="30">
        <f>ROUNDUP(CJ25/0.1,0)/角色属性!R36</f>
        <v>1.4118738404452691</v>
      </c>
      <c r="BQ25" s="30">
        <v>20</v>
      </c>
      <c r="BR25" s="62">
        <f t="shared" si="40"/>
        <v>44854</v>
      </c>
      <c r="BS25" s="33">
        <v>1710</v>
      </c>
      <c r="BT25" s="74">
        <v>14432</v>
      </c>
      <c r="BU25" s="33">
        <f t="shared" si="41"/>
        <v>16142</v>
      </c>
      <c r="BV25" s="93">
        <v>146</v>
      </c>
      <c r="BW25" s="95">
        <v>615</v>
      </c>
      <c r="BX25" s="93">
        <f t="shared" si="42"/>
        <v>761</v>
      </c>
      <c r="BY25" s="33">
        <v>1283</v>
      </c>
      <c r="BZ25" s="74">
        <v>9122</v>
      </c>
      <c r="CA25" s="33">
        <f t="shared" si="43"/>
        <v>10405</v>
      </c>
      <c r="CB25" s="93">
        <v>290</v>
      </c>
      <c r="CC25" s="95">
        <v>1230</v>
      </c>
      <c r="CD25" s="93">
        <f t="shared" si="44"/>
        <v>1520</v>
      </c>
      <c r="CE25" s="33">
        <v>1283</v>
      </c>
      <c r="CF25" s="74">
        <v>9122</v>
      </c>
      <c r="CG25" s="33">
        <f t="shared" si="45"/>
        <v>10405</v>
      </c>
      <c r="CH25" s="93">
        <v>146</v>
      </c>
      <c r="CI25" s="95">
        <v>615</v>
      </c>
      <c r="CJ25" s="93">
        <f t="shared" si="46"/>
        <v>761</v>
      </c>
      <c r="CK25" s="33">
        <v>432</v>
      </c>
      <c r="CL25" s="74">
        <v>1998</v>
      </c>
      <c r="CM25" s="33">
        <f t="shared" si="47"/>
        <v>2430</v>
      </c>
      <c r="CN25" s="93">
        <v>432</v>
      </c>
      <c r="CO25" s="95">
        <v>1998</v>
      </c>
      <c r="CP25" s="93">
        <f t="shared" si="48"/>
        <v>2430</v>
      </c>
    </row>
    <row r="26" spans="2:94" x14ac:dyDescent="0.15">
      <c r="B26" s="30">
        <v>21</v>
      </c>
      <c r="C26" s="30">
        <f t="shared" si="1"/>
        <v>38400</v>
      </c>
      <c r="D26" s="30">
        <f t="shared" si="2"/>
        <v>12800</v>
      </c>
      <c r="E26" s="30">
        <f t="shared" si="3"/>
        <v>6400</v>
      </c>
      <c r="G26" s="30">
        <v>21</v>
      </c>
      <c r="H26" s="30">
        <v>21</v>
      </c>
      <c r="I26" s="30">
        <v>3</v>
      </c>
      <c r="J26" s="30">
        <v>5</v>
      </c>
      <c r="K26" s="30">
        <f t="shared" si="4"/>
        <v>38400</v>
      </c>
      <c r="L26" s="30">
        <f t="shared" si="5"/>
        <v>12800</v>
      </c>
      <c r="M26" s="30">
        <f t="shared" si="6"/>
        <v>6400</v>
      </c>
      <c r="O26" s="30">
        <f t="shared" si="7"/>
        <v>6</v>
      </c>
      <c r="P26" s="30">
        <f t="shared" si="8"/>
        <v>5.9720062208398135</v>
      </c>
      <c r="Q26" s="30">
        <f t="shared" si="0"/>
        <v>-2.7993779160186527E-2</v>
      </c>
      <c r="R26" s="30">
        <f t="shared" si="9"/>
        <v>5.9442724458204337</v>
      </c>
      <c r="S26" s="30">
        <f t="shared" si="10"/>
        <v>-5.5727554179566319E-2</v>
      </c>
      <c r="T26" s="30">
        <f t="shared" si="11"/>
        <v>5.916795069337442</v>
      </c>
      <c r="U26" s="30">
        <f t="shared" si="12"/>
        <v>-8.3204930662557963E-2</v>
      </c>
      <c r="V26" s="30">
        <f t="shared" si="13"/>
        <v>5.889570552147239</v>
      </c>
      <c r="W26" s="30">
        <f t="shared" si="14"/>
        <v>-0.11042944785276099</v>
      </c>
      <c r="X26" s="30">
        <f t="shared" si="15"/>
        <v>5.8625954198473282</v>
      </c>
      <c r="Y26" s="30">
        <f t="shared" si="16"/>
        <v>-0.13740458015267176</v>
      </c>
      <c r="AA26" s="30">
        <f t="shared" si="17"/>
        <v>6</v>
      </c>
      <c r="AB26" s="30">
        <f t="shared" si="18"/>
        <v>6.0140624999999996</v>
      </c>
      <c r="AC26" s="30">
        <f t="shared" si="19"/>
        <v>-1.4062499999999645E-2</v>
      </c>
      <c r="AD26" s="30">
        <f t="shared" si="20"/>
        <v>6.0281250000000002</v>
      </c>
      <c r="AE26" s="30">
        <f t="shared" si="21"/>
        <v>-2.8125000000000178E-2</v>
      </c>
      <c r="AF26" s="30">
        <f t="shared" si="22"/>
        <v>6.0421874999999998</v>
      </c>
      <c r="AG26" s="30">
        <f t="shared" si="23"/>
        <v>-4.2187499999999822E-2</v>
      </c>
      <c r="AH26" s="30">
        <f t="shared" si="24"/>
        <v>6.0562500000000004</v>
      </c>
      <c r="AI26" s="30">
        <f t="shared" si="25"/>
        <v>-5.6250000000000355E-2</v>
      </c>
      <c r="AJ26" s="30">
        <f t="shared" si="26"/>
        <v>6.0703125</v>
      </c>
      <c r="AK26" s="30">
        <f t="shared" si="27"/>
        <v>-7.03125E-2</v>
      </c>
      <c r="AM26" s="30">
        <f t="shared" si="28"/>
        <v>6</v>
      </c>
      <c r="AN26" s="30">
        <f t="shared" si="29"/>
        <v>6.0140955364134694</v>
      </c>
      <c r="AO26" s="30">
        <f t="shared" si="30"/>
        <v>-1.4095536413469389E-2</v>
      </c>
      <c r="AP26" s="30">
        <f t="shared" si="31"/>
        <v>6.0282574568288858</v>
      </c>
      <c r="AQ26" s="30">
        <f t="shared" si="32"/>
        <v>-2.8257456828885807E-2</v>
      </c>
      <c r="AR26" s="30">
        <f t="shared" si="33"/>
        <v>6.0424862313139265</v>
      </c>
      <c r="AS26" s="30">
        <f t="shared" si="34"/>
        <v>-4.2486231313926481E-2</v>
      </c>
      <c r="AT26" s="30">
        <f t="shared" si="35"/>
        <v>6.0567823343848577</v>
      </c>
      <c r="AU26" s="30">
        <f t="shared" si="36"/>
        <v>-5.6782334384857691E-2</v>
      </c>
      <c r="AV26" s="30">
        <f t="shared" si="37"/>
        <v>6.0711462450592881</v>
      </c>
      <c r="AW26" s="30">
        <f t="shared" si="38"/>
        <v>-7.1146245059288127E-2</v>
      </c>
      <c r="AY26" s="30">
        <v>21</v>
      </c>
      <c r="AZ26" s="30">
        <f t="shared" si="39"/>
        <v>6400</v>
      </c>
      <c r="BF26" s="30">
        <v>21</v>
      </c>
      <c r="BG26" s="30">
        <f>ROUNDUP((CG26-BJ26*0.6)/0.3,0)/角色属性!AI37</f>
        <v>4.1701357466063351</v>
      </c>
      <c r="BH26" s="30" t="s">
        <v>676</v>
      </c>
      <c r="BI26" s="30">
        <f>ROUNDUP(BU26/0.6,0)/角色属性!N37</f>
        <v>2.5508035714285713</v>
      </c>
      <c r="BJ26" s="30">
        <f>ROUNDUP(CJ26/0.1,0)/角色属性!R37</f>
        <v>1.45</v>
      </c>
      <c r="BQ26" s="30">
        <v>21</v>
      </c>
      <c r="BR26" s="62">
        <f t="shared" si="40"/>
        <v>47691</v>
      </c>
      <c r="BS26" s="33">
        <v>1963</v>
      </c>
      <c r="BT26" s="74">
        <v>15178</v>
      </c>
      <c r="BU26" s="33">
        <f t="shared" si="41"/>
        <v>17141</v>
      </c>
      <c r="BV26" s="93">
        <v>167</v>
      </c>
      <c r="BW26" s="95">
        <v>645</v>
      </c>
      <c r="BX26" s="93">
        <f t="shared" si="42"/>
        <v>812</v>
      </c>
      <c r="BY26" s="33">
        <v>1471</v>
      </c>
      <c r="BZ26" s="74">
        <v>9589</v>
      </c>
      <c r="CA26" s="33">
        <f t="shared" si="43"/>
        <v>11060</v>
      </c>
      <c r="CB26" s="93">
        <v>332</v>
      </c>
      <c r="CC26" s="95">
        <v>1290</v>
      </c>
      <c r="CD26" s="93">
        <f t="shared" si="44"/>
        <v>1622</v>
      </c>
      <c r="CE26" s="33">
        <v>1471</v>
      </c>
      <c r="CF26" s="74">
        <v>9589</v>
      </c>
      <c r="CG26" s="33">
        <f t="shared" si="45"/>
        <v>11060</v>
      </c>
      <c r="CH26" s="93">
        <v>167</v>
      </c>
      <c r="CI26" s="95">
        <v>645</v>
      </c>
      <c r="CJ26" s="93">
        <f t="shared" si="46"/>
        <v>812</v>
      </c>
      <c r="CK26" s="33">
        <v>495</v>
      </c>
      <c r="CL26" s="74">
        <v>2097</v>
      </c>
      <c r="CM26" s="33">
        <f t="shared" si="47"/>
        <v>2592</v>
      </c>
      <c r="CN26" s="93">
        <v>495</v>
      </c>
      <c r="CO26" s="95">
        <v>2097</v>
      </c>
      <c r="CP26" s="93">
        <f t="shared" si="48"/>
        <v>2592</v>
      </c>
    </row>
    <row r="27" spans="2:94" x14ac:dyDescent="0.15">
      <c r="B27" s="30">
        <v>22</v>
      </c>
      <c r="C27" s="30">
        <f t="shared" si="1"/>
        <v>39840</v>
      </c>
      <c r="D27" s="30">
        <f t="shared" si="2"/>
        <v>13280</v>
      </c>
      <c r="E27" s="30">
        <f t="shared" si="3"/>
        <v>6640</v>
      </c>
      <c r="G27" s="30">
        <v>22</v>
      </c>
      <c r="H27" s="30">
        <v>22</v>
      </c>
      <c r="I27" s="30">
        <v>3</v>
      </c>
      <c r="J27" s="30">
        <v>5</v>
      </c>
      <c r="K27" s="30">
        <f t="shared" si="4"/>
        <v>39840</v>
      </c>
      <c r="L27" s="30">
        <f t="shared" si="5"/>
        <v>13280</v>
      </c>
      <c r="M27" s="30">
        <f t="shared" si="6"/>
        <v>6640</v>
      </c>
      <c r="O27" s="30">
        <f t="shared" si="7"/>
        <v>6</v>
      </c>
      <c r="P27" s="30">
        <f t="shared" si="8"/>
        <v>5.9730134932533732</v>
      </c>
      <c r="Q27" s="30">
        <f t="shared" si="0"/>
        <v>-2.6986506746626837E-2</v>
      </c>
      <c r="R27" s="30">
        <f t="shared" si="9"/>
        <v>5.946268656716418</v>
      </c>
      <c r="S27" s="30">
        <f t="shared" si="10"/>
        <v>-5.3731343283581978E-2</v>
      </c>
      <c r="T27" s="30">
        <f t="shared" si="11"/>
        <v>5.9197622585438339</v>
      </c>
      <c r="U27" s="30">
        <f t="shared" si="12"/>
        <v>-8.0237741456166134E-2</v>
      </c>
      <c r="V27" s="30">
        <f t="shared" si="13"/>
        <v>5.8934911242603549</v>
      </c>
      <c r="W27" s="30">
        <f t="shared" si="14"/>
        <v>-0.10650887573964507</v>
      </c>
      <c r="X27" s="30">
        <f t="shared" si="15"/>
        <v>5.8674521354933722</v>
      </c>
      <c r="Y27" s="30">
        <f t="shared" si="16"/>
        <v>-0.13254786450662781</v>
      </c>
      <c r="AA27" s="30">
        <f t="shared" si="17"/>
        <v>6</v>
      </c>
      <c r="AB27" s="30">
        <f t="shared" si="18"/>
        <v>6.0135542168674698</v>
      </c>
      <c r="AC27" s="30">
        <f t="shared" si="19"/>
        <v>-1.3554216867469826E-2</v>
      </c>
      <c r="AD27" s="30">
        <f t="shared" si="20"/>
        <v>6.0271084337349397</v>
      </c>
      <c r="AE27" s="30">
        <f t="shared" si="21"/>
        <v>-2.7108433734939652E-2</v>
      </c>
      <c r="AF27" s="30">
        <f t="shared" si="22"/>
        <v>6.0406626506024095</v>
      </c>
      <c r="AG27" s="30">
        <f t="shared" si="23"/>
        <v>-4.0662650602409478E-2</v>
      </c>
      <c r="AH27" s="30">
        <f t="shared" si="24"/>
        <v>6.0542168674698793</v>
      </c>
      <c r="AI27" s="30">
        <f t="shared" si="25"/>
        <v>-5.4216867469879304E-2</v>
      </c>
      <c r="AJ27" s="30">
        <f t="shared" si="26"/>
        <v>6.0677710843373491</v>
      </c>
      <c r="AK27" s="30">
        <f t="shared" si="27"/>
        <v>-6.777108433734913E-2</v>
      </c>
      <c r="AM27" s="30">
        <f t="shared" si="28"/>
        <v>6</v>
      </c>
      <c r="AN27" s="30">
        <f t="shared" si="29"/>
        <v>6.0135849056603776</v>
      </c>
      <c r="AO27" s="30">
        <f t="shared" si="30"/>
        <v>-1.3584905660377622E-2</v>
      </c>
      <c r="AP27" s="30">
        <f t="shared" si="31"/>
        <v>6.0272314674735252</v>
      </c>
      <c r="AQ27" s="30">
        <f t="shared" si="32"/>
        <v>-2.7231467473525228E-2</v>
      </c>
      <c r="AR27" s="30">
        <f t="shared" si="33"/>
        <v>6.040940106141016</v>
      </c>
      <c r="AS27" s="30">
        <f t="shared" si="34"/>
        <v>-4.0940106141015953E-2</v>
      </c>
      <c r="AT27" s="30">
        <f t="shared" si="35"/>
        <v>6.0547112462006076</v>
      </c>
      <c r="AU27" s="30">
        <f t="shared" si="36"/>
        <v>-5.4711246200607633E-2</v>
      </c>
      <c r="AV27" s="30">
        <f t="shared" si="37"/>
        <v>6.0685453160700682</v>
      </c>
      <c r="AW27" s="30">
        <f t="shared" si="38"/>
        <v>-6.8545316070068196E-2</v>
      </c>
      <c r="AY27" s="30">
        <v>22</v>
      </c>
      <c r="AZ27" s="30">
        <f t="shared" si="39"/>
        <v>6640</v>
      </c>
      <c r="BF27" s="30">
        <v>22</v>
      </c>
      <c r="BG27" s="30">
        <f>ROUNDUP((CG27-BJ27*0.6)/0.3,0)/角色属性!AI38</f>
        <v>4.4393018018018022</v>
      </c>
      <c r="BH27" s="30" t="s">
        <v>676</v>
      </c>
      <c r="BI27" s="30">
        <f>ROUNDUP(BU27/0.6,0)/角色属性!N38</f>
        <v>2.6071428571428572</v>
      </c>
      <c r="BJ27" s="30">
        <f>ROUNDUP(CJ27/0.1,0)/角色属性!R38</f>
        <v>1.46815834767642</v>
      </c>
      <c r="BQ27" s="30">
        <v>22</v>
      </c>
      <c r="BR27" s="62">
        <f t="shared" si="40"/>
        <v>50755</v>
      </c>
      <c r="BS27" s="33">
        <v>2099</v>
      </c>
      <c r="BT27" s="74">
        <v>16078</v>
      </c>
      <c r="BU27" s="33">
        <f t="shared" si="41"/>
        <v>18177</v>
      </c>
      <c r="BV27" s="93">
        <v>178</v>
      </c>
      <c r="BW27" s="95">
        <v>675</v>
      </c>
      <c r="BX27" s="93">
        <f t="shared" si="42"/>
        <v>853</v>
      </c>
      <c r="BY27" s="33">
        <v>1578</v>
      </c>
      <c r="BZ27" s="74">
        <v>10249</v>
      </c>
      <c r="CA27" s="33">
        <f t="shared" si="43"/>
        <v>11827</v>
      </c>
      <c r="CB27" s="93">
        <v>354</v>
      </c>
      <c r="CC27" s="95">
        <v>1350</v>
      </c>
      <c r="CD27" s="93">
        <f t="shared" si="44"/>
        <v>1704</v>
      </c>
      <c r="CE27" s="33">
        <v>1578</v>
      </c>
      <c r="CF27" s="74">
        <v>10249</v>
      </c>
      <c r="CG27" s="33">
        <f t="shared" si="45"/>
        <v>11827</v>
      </c>
      <c r="CH27" s="93">
        <v>178</v>
      </c>
      <c r="CI27" s="95">
        <v>675</v>
      </c>
      <c r="CJ27" s="93">
        <f t="shared" si="46"/>
        <v>853</v>
      </c>
      <c r="CK27" s="33">
        <v>530</v>
      </c>
      <c r="CL27" s="74">
        <v>2227</v>
      </c>
      <c r="CM27" s="33">
        <f t="shared" si="47"/>
        <v>2757</v>
      </c>
      <c r="CN27" s="93">
        <v>530</v>
      </c>
      <c r="CO27" s="95">
        <v>2227</v>
      </c>
      <c r="CP27" s="93">
        <f t="shared" si="48"/>
        <v>2757</v>
      </c>
    </row>
    <row r="28" spans="2:94" x14ac:dyDescent="0.15">
      <c r="B28" s="30">
        <v>23</v>
      </c>
      <c r="C28" s="30">
        <f t="shared" si="1"/>
        <v>41280</v>
      </c>
      <c r="D28" s="30">
        <f t="shared" si="2"/>
        <v>13760</v>
      </c>
      <c r="E28" s="30">
        <f t="shared" si="3"/>
        <v>6880</v>
      </c>
      <c r="G28" s="30">
        <v>23</v>
      </c>
      <c r="H28" s="30">
        <v>23</v>
      </c>
      <c r="I28" s="30">
        <v>3</v>
      </c>
      <c r="J28" s="30">
        <v>5</v>
      </c>
      <c r="K28" s="30">
        <f t="shared" si="4"/>
        <v>41280</v>
      </c>
      <c r="L28" s="30">
        <f t="shared" si="5"/>
        <v>13760</v>
      </c>
      <c r="M28" s="30">
        <f t="shared" si="6"/>
        <v>6880</v>
      </c>
      <c r="O28" s="30">
        <f t="shared" si="7"/>
        <v>6</v>
      </c>
      <c r="P28" s="30">
        <f t="shared" si="8"/>
        <v>5.9739507959479017</v>
      </c>
      <c r="Q28" s="30">
        <f t="shared" si="0"/>
        <v>-2.6049204052098318E-2</v>
      </c>
      <c r="R28" s="30">
        <f t="shared" si="9"/>
        <v>5.9481268011527382</v>
      </c>
      <c r="S28" s="30">
        <f t="shared" si="10"/>
        <v>-5.1873198847261826E-2</v>
      </c>
      <c r="T28" s="30">
        <f t="shared" si="11"/>
        <v>5.9225251076040175</v>
      </c>
      <c r="U28" s="30">
        <f t="shared" si="12"/>
        <v>-7.7474892395982486E-2</v>
      </c>
      <c r="V28" s="30">
        <f t="shared" si="13"/>
        <v>5.8971428571428568</v>
      </c>
      <c r="W28" s="30">
        <f t="shared" si="14"/>
        <v>-0.1028571428571432</v>
      </c>
      <c r="X28" s="30">
        <f t="shared" si="15"/>
        <v>5.8719772403982926</v>
      </c>
      <c r="Y28" s="30">
        <f t="shared" si="16"/>
        <v>-0.12802275960170739</v>
      </c>
      <c r="AA28" s="30">
        <f t="shared" si="17"/>
        <v>6</v>
      </c>
      <c r="AB28" s="30">
        <f t="shared" si="18"/>
        <v>6.0130813953488369</v>
      </c>
      <c r="AC28" s="30">
        <f t="shared" si="19"/>
        <v>-1.3081395348836899E-2</v>
      </c>
      <c r="AD28" s="30">
        <f t="shared" si="20"/>
        <v>6.0261627906976747</v>
      </c>
      <c r="AE28" s="30">
        <f t="shared" si="21"/>
        <v>-2.6162790697674687E-2</v>
      </c>
      <c r="AF28" s="30">
        <f t="shared" si="22"/>
        <v>6.0392441860465116</v>
      </c>
      <c r="AG28" s="30">
        <f t="shared" si="23"/>
        <v>-3.9244186046511587E-2</v>
      </c>
      <c r="AH28" s="30">
        <f t="shared" si="24"/>
        <v>6.0523255813953485</v>
      </c>
      <c r="AI28" s="30">
        <f t="shared" si="25"/>
        <v>-5.2325581395348486E-2</v>
      </c>
      <c r="AJ28" s="30">
        <f t="shared" si="26"/>
        <v>6.0654069767441863</v>
      </c>
      <c r="AK28" s="30">
        <f t="shared" si="27"/>
        <v>-6.5406976744186274E-2</v>
      </c>
      <c r="AM28" s="30">
        <f t="shared" si="28"/>
        <v>6</v>
      </c>
      <c r="AN28" s="30">
        <f t="shared" si="29"/>
        <v>6.0131099781500366</v>
      </c>
      <c r="AO28" s="30">
        <f t="shared" si="30"/>
        <v>-1.3109978150036561E-2</v>
      </c>
      <c r="AP28" s="30">
        <f t="shared" si="31"/>
        <v>6.0262773722627738</v>
      </c>
      <c r="AQ28" s="30">
        <f t="shared" si="32"/>
        <v>-2.6277372262773824E-2</v>
      </c>
      <c r="AR28" s="30">
        <f t="shared" si="33"/>
        <v>6.0395025603511341</v>
      </c>
      <c r="AS28" s="30">
        <f t="shared" si="34"/>
        <v>-3.9502560351134086E-2</v>
      </c>
      <c r="AT28" s="30">
        <f t="shared" si="35"/>
        <v>6.0527859237536656</v>
      </c>
      <c r="AU28" s="30">
        <f t="shared" si="36"/>
        <v>-5.2785923753665642E-2</v>
      </c>
      <c r="AV28" s="30">
        <f t="shared" si="37"/>
        <v>6.0661278471711979</v>
      </c>
      <c r="AW28" s="30">
        <f t="shared" si="38"/>
        <v>-6.6127847171197907E-2</v>
      </c>
      <c r="AY28" s="30">
        <v>23</v>
      </c>
      <c r="AZ28" s="30">
        <f t="shared" si="39"/>
        <v>6880</v>
      </c>
      <c r="BF28" s="30">
        <v>23</v>
      </c>
      <c r="BG28" s="30">
        <f>ROUNDUP((CG28-BJ28*0.6)/0.3,0)/角色属性!AI39</f>
        <v>4.7254484304932731</v>
      </c>
      <c r="BH28" s="30" t="s">
        <v>676</v>
      </c>
      <c r="BI28" s="30">
        <f>ROUNDUP(BU28/0.6,0)/角色属性!N39</f>
        <v>2.6926079734219268</v>
      </c>
      <c r="BJ28" s="30">
        <f>ROUNDUP(CJ28/0.1,0)/角色属性!R39</f>
        <v>1.5116279069767442</v>
      </c>
      <c r="BQ28" s="30">
        <v>23</v>
      </c>
      <c r="BR28" s="62">
        <f t="shared" si="40"/>
        <v>54230</v>
      </c>
      <c r="BS28" s="33">
        <v>2369</v>
      </c>
      <c r="BT28" s="74">
        <v>17082</v>
      </c>
      <c r="BU28" s="33">
        <f t="shared" si="41"/>
        <v>19451</v>
      </c>
      <c r="BV28" s="93">
        <v>205</v>
      </c>
      <c r="BW28" s="95">
        <v>705</v>
      </c>
      <c r="BX28" s="93">
        <f t="shared" si="42"/>
        <v>910</v>
      </c>
      <c r="BY28" s="33">
        <v>1778</v>
      </c>
      <c r="BZ28" s="74">
        <v>10868</v>
      </c>
      <c r="CA28" s="33">
        <f t="shared" si="43"/>
        <v>12646</v>
      </c>
      <c r="CB28" s="93">
        <v>405</v>
      </c>
      <c r="CC28" s="95">
        <v>1410</v>
      </c>
      <c r="CD28" s="93">
        <f t="shared" si="44"/>
        <v>1815</v>
      </c>
      <c r="CE28" s="33">
        <v>1778</v>
      </c>
      <c r="CF28" s="74">
        <v>10868</v>
      </c>
      <c r="CG28" s="33">
        <f t="shared" si="45"/>
        <v>12646</v>
      </c>
      <c r="CH28" s="93">
        <v>205</v>
      </c>
      <c r="CI28" s="95">
        <v>705</v>
      </c>
      <c r="CJ28" s="93">
        <f t="shared" si="46"/>
        <v>910</v>
      </c>
      <c r="CK28" s="33">
        <v>599</v>
      </c>
      <c r="CL28" s="74">
        <v>2327</v>
      </c>
      <c r="CM28" s="33">
        <f t="shared" si="47"/>
        <v>2926</v>
      </c>
      <c r="CN28" s="93">
        <v>599</v>
      </c>
      <c r="CO28" s="95">
        <v>2327</v>
      </c>
      <c r="CP28" s="93">
        <f t="shared" si="48"/>
        <v>2926</v>
      </c>
    </row>
    <row r="29" spans="2:94" x14ac:dyDescent="0.15">
      <c r="B29" s="30">
        <v>24</v>
      </c>
      <c r="C29" s="30">
        <f t="shared" si="1"/>
        <v>42720</v>
      </c>
      <c r="D29" s="30">
        <f t="shared" si="2"/>
        <v>14240</v>
      </c>
      <c r="E29" s="30">
        <f t="shared" si="3"/>
        <v>7120</v>
      </c>
      <c r="G29" s="30">
        <v>24</v>
      </c>
      <c r="H29" s="30">
        <v>24</v>
      </c>
      <c r="I29" s="30">
        <v>3</v>
      </c>
      <c r="J29" s="30">
        <v>5</v>
      </c>
      <c r="K29" s="30">
        <f t="shared" si="4"/>
        <v>42720</v>
      </c>
      <c r="L29" s="30">
        <f t="shared" si="5"/>
        <v>14240</v>
      </c>
      <c r="M29" s="30">
        <f t="shared" si="6"/>
        <v>7120</v>
      </c>
      <c r="O29" s="30">
        <f t="shared" si="7"/>
        <v>6</v>
      </c>
      <c r="P29" s="30">
        <f t="shared" si="8"/>
        <v>5.9748251748251748</v>
      </c>
      <c r="Q29" s="30">
        <f t="shared" si="0"/>
        <v>-2.5174825174825166E-2</v>
      </c>
      <c r="R29" s="30">
        <f t="shared" si="9"/>
        <v>5.9498607242339832</v>
      </c>
      <c r="S29" s="30">
        <f t="shared" si="10"/>
        <v>-5.0139275766016844E-2</v>
      </c>
      <c r="T29" s="30">
        <f t="shared" si="11"/>
        <v>5.9251040221914009</v>
      </c>
      <c r="U29" s="30">
        <f t="shared" si="12"/>
        <v>-7.4895977808599135E-2</v>
      </c>
      <c r="V29" s="30">
        <f t="shared" si="13"/>
        <v>5.9005524861878449</v>
      </c>
      <c r="W29" s="30">
        <f t="shared" si="14"/>
        <v>-9.9447513812155108E-2</v>
      </c>
      <c r="X29" s="30">
        <f t="shared" si="15"/>
        <v>5.876203576341128</v>
      </c>
      <c r="Y29" s="30">
        <f t="shared" si="16"/>
        <v>-0.123796423658872</v>
      </c>
      <c r="AA29" s="30">
        <f t="shared" si="17"/>
        <v>6</v>
      </c>
      <c r="AB29" s="30">
        <f t="shared" si="18"/>
        <v>6.0126404494382024</v>
      </c>
      <c r="AC29" s="30">
        <f t="shared" si="19"/>
        <v>-1.2640449438202417E-2</v>
      </c>
      <c r="AD29" s="30">
        <f t="shared" si="20"/>
        <v>6.0252808988764048</v>
      </c>
      <c r="AE29" s="30">
        <f t="shared" si="21"/>
        <v>-2.5280898876404834E-2</v>
      </c>
      <c r="AF29" s="30">
        <f t="shared" si="22"/>
        <v>6.0379213483146064</v>
      </c>
      <c r="AG29" s="30">
        <f t="shared" si="23"/>
        <v>-3.7921348314606362E-2</v>
      </c>
      <c r="AH29" s="30">
        <f t="shared" si="24"/>
        <v>6.0505617977528088</v>
      </c>
      <c r="AI29" s="30">
        <f t="shared" si="25"/>
        <v>-5.0561797752808779E-2</v>
      </c>
      <c r="AJ29" s="30">
        <f t="shared" si="26"/>
        <v>6.0632022471910112</v>
      </c>
      <c r="AK29" s="30">
        <f t="shared" si="27"/>
        <v>-6.3202247191011196E-2</v>
      </c>
      <c r="AM29" s="30">
        <f t="shared" si="28"/>
        <v>6</v>
      </c>
      <c r="AN29" s="30">
        <f t="shared" si="29"/>
        <v>6.0126671358198456</v>
      </c>
      <c r="AO29" s="30">
        <f t="shared" si="30"/>
        <v>-1.2667135819845576E-2</v>
      </c>
      <c r="AP29" s="30">
        <f t="shared" si="31"/>
        <v>6.0253878702397747</v>
      </c>
      <c r="AQ29" s="30">
        <f t="shared" si="32"/>
        <v>-2.5387870239774735E-2</v>
      </c>
      <c r="AR29" s="30">
        <f t="shared" si="33"/>
        <v>6.0381625441696114</v>
      </c>
      <c r="AS29" s="30">
        <f t="shared" si="34"/>
        <v>-3.8162544169611401E-2</v>
      </c>
      <c r="AT29" s="30">
        <f t="shared" si="35"/>
        <v>6.0509915014164308</v>
      </c>
      <c r="AU29" s="30">
        <f t="shared" si="36"/>
        <v>-5.0991501416430829E-2</v>
      </c>
      <c r="AV29" s="30">
        <f t="shared" si="37"/>
        <v>6.0638750887154007</v>
      </c>
      <c r="AW29" s="30">
        <f t="shared" si="38"/>
        <v>-6.3875088715400707E-2</v>
      </c>
      <c r="AY29" s="30">
        <v>24</v>
      </c>
      <c r="AZ29" s="30">
        <f t="shared" si="39"/>
        <v>7120</v>
      </c>
      <c r="BF29" s="30">
        <v>24</v>
      </c>
      <c r="BG29" s="30">
        <f>ROUNDUP((CG29-BJ29*0.6)/0.3,0)/角色属性!AI40</f>
        <v>4.9487723214285717</v>
      </c>
      <c r="BH29" s="30" t="s">
        <v>676</v>
      </c>
      <c r="BI29" s="30">
        <f>ROUNDUP(BU29/0.6,0)/角色属性!N40</f>
        <v>2.7659711075441411</v>
      </c>
      <c r="BJ29" s="30">
        <f>ROUNDUP(CJ29/0.1,0)/角色属性!R40</f>
        <v>1.5457463884430176</v>
      </c>
      <c r="BQ29" s="30">
        <v>24</v>
      </c>
      <c r="BR29" s="62">
        <f t="shared" si="40"/>
        <v>57321</v>
      </c>
      <c r="BS29" s="33">
        <v>2655</v>
      </c>
      <c r="BT29" s="74">
        <v>18023</v>
      </c>
      <c r="BU29" s="33">
        <f t="shared" si="41"/>
        <v>20678</v>
      </c>
      <c r="BV29" s="93">
        <v>228</v>
      </c>
      <c r="BW29" s="95">
        <v>735</v>
      </c>
      <c r="BX29" s="93">
        <f t="shared" si="42"/>
        <v>963</v>
      </c>
      <c r="BY29" s="33">
        <v>1995</v>
      </c>
      <c r="BZ29" s="74">
        <v>11308</v>
      </c>
      <c r="CA29" s="33">
        <f t="shared" si="43"/>
        <v>13303</v>
      </c>
      <c r="CB29" s="93">
        <v>447</v>
      </c>
      <c r="CC29" s="95">
        <v>1470</v>
      </c>
      <c r="CD29" s="93">
        <f t="shared" si="44"/>
        <v>1917</v>
      </c>
      <c r="CE29" s="33">
        <v>1995</v>
      </c>
      <c r="CF29" s="74">
        <v>11308</v>
      </c>
      <c r="CG29" s="33">
        <f t="shared" si="45"/>
        <v>13303</v>
      </c>
      <c r="CH29" s="93">
        <v>228</v>
      </c>
      <c r="CI29" s="95">
        <v>735</v>
      </c>
      <c r="CJ29" s="93">
        <f t="shared" si="46"/>
        <v>963</v>
      </c>
      <c r="CK29" s="33">
        <v>672</v>
      </c>
      <c r="CL29" s="74">
        <v>2425</v>
      </c>
      <c r="CM29" s="33">
        <f t="shared" si="47"/>
        <v>3097</v>
      </c>
      <c r="CN29" s="93">
        <v>672</v>
      </c>
      <c r="CO29" s="95">
        <v>2425</v>
      </c>
      <c r="CP29" s="93">
        <f t="shared" si="48"/>
        <v>3097</v>
      </c>
    </row>
    <row r="30" spans="2:94" x14ac:dyDescent="0.15">
      <c r="B30" s="30">
        <v>25</v>
      </c>
      <c r="C30" s="30">
        <f t="shared" si="1"/>
        <v>44160</v>
      </c>
      <c r="D30" s="30">
        <f t="shared" si="2"/>
        <v>14720</v>
      </c>
      <c r="E30" s="30">
        <f t="shared" si="3"/>
        <v>7360</v>
      </c>
      <c r="G30" s="30">
        <v>25</v>
      </c>
      <c r="H30" s="30">
        <v>25</v>
      </c>
      <c r="I30" s="30">
        <v>3</v>
      </c>
      <c r="J30" s="30">
        <v>5</v>
      </c>
      <c r="K30" s="30">
        <f t="shared" si="4"/>
        <v>44160</v>
      </c>
      <c r="L30" s="30">
        <f t="shared" si="5"/>
        <v>14720</v>
      </c>
      <c r="M30" s="30">
        <f t="shared" si="6"/>
        <v>7360</v>
      </c>
      <c r="O30" s="30">
        <f t="shared" si="7"/>
        <v>6</v>
      </c>
      <c r="P30" s="30">
        <f t="shared" si="8"/>
        <v>5.9756427604871449</v>
      </c>
      <c r="Q30" s="30">
        <f t="shared" si="0"/>
        <v>-2.4357239512855067E-2</v>
      </c>
      <c r="R30" s="30">
        <f t="shared" si="9"/>
        <v>5.9514824797843664</v>
      </c>
      <c r="S30" s="30">
        <f t="shared" si="10"/>
        <v>-4.8517520215633603E-2</v>
      </c>
      <c r="T30" s="30">
        <f t="shared" si="11"/>
        <v>5.9275167785234899</v>
      </c>
      <c r="U30" s="30">
        <f t="shared" si="12"/>
        <v>-7.2483221476510096E-2</v>
      </c>
      <c r="V30" s="30">
        <f t="shared" si="13"/>
        <v>5.903743315508021</v>
      </c>
      <c r="W30" s="30">
        <f t="shared" si="14"/>
        <v>-9.6256684491978994E-2</v>
      </c>
      <c r="X30" s="30">
        <f t="shared" si="15"/>
        <v>5.880159786950732</v>
      </c>
      <c r="Y30" s="30">
        <f t="shared" si="16"/>
        <v>-0.11984021304926795</v>
      </c>
      <c r="AA30" s="30">
        <f t="shared" si="17"/>
        <v>6</v>
      </c>
      <c r="AB30" s="30">
        <f t="shared" si="18"/>
        <v>6.0122282608695654</v>
      </c>
      <c r="AC30" s="30">
        <f t="shared" si="19"/>
        <v>-1.222826086956541E-2</v>
      </c>
      <c r="AD30" s="30">
        <f t="shared" si="20"/>
        <v>6.0244565217391308</v>
      </c>
      <c r="AE30" s="30">
        <f t="shared" si="21"/>
        <v>-2.4456521739130821E-2</v>
      </c>
      <c r="AF30" s="30">
        <f t="shared" si="22"/>
        <v>6.0366847826086953</v>
      </c>
      <c r="AG30" s="30">
        <f t="shared" si="23"/>
        <v>-3.6684782608695343E-2</v>
      </c>
      <c r="AH30" s="30">
        <f t="shared" si="24"/>
        <v>6.0489130434782608</v>
      </c>
      <c r="AI30" s="30">
        <f t="shared" si="25"/>
        <v>-4.8913043478260754E-2</v>
      </c>
      <c r="AJ30" s="30">
        <f t="shared" si="26"/>
        <v>6.0611413043478262</v>
      </c>
      <c r="AK30" s="30">
        <f t="shared" si="27"/>
        <v>-6.1141304347826164E-2</v>
      </c>
      <c r="AM30" s="30">
        <f t="shared" si="28"/>
        <v>6</v>
      </c>
      <c r="AN30" s="30">
        <f t="shared" si="29"/>
        <v>6.0122532334921717</v>
      </c>
      <c r="AO30" s="30">
        <f t="shared" si="30"/>
        <v>-1.2253233492171667E-2</v>
      </c>
      <c r="AP30" s="30">
        <f t="shared" si="31"/>
        <v>6.0245566166439293</v>
      </c>
      <c r="AQ30" s="30">
        <f t="shared" si="32"/>
        <v>-2.4556616643929274E-2</v>
      </c>
      <c r="AR30" s="30">
        <f t="shared" si="33"/>
        <v>6.0369104579630894</v>
      </c>
      <c r="AS30" s="30">
        <f t="shared" si="34"/>
        <v>-3.6910457963089449E-2</v>
      </c>
      <c r="AT30" s="30">
        <f t="shared" si="35"/>
        <v>6.0493150684931507</v>
      </c>
      <c r="AU30" s="30">
        <f t="shared" si="36"/>
        <v>-4.9315068493150704E-2</v>
      </c>
      <c r="AV30" s="30">
        <f t="shared" si="37"/>
        <v>6.0617707618393961</v>
      </c>
      <c r="AW30" s="30">
        <f t="shared" si="38"/>
        <v>-6.1770761839396116E-2</v>
      </c>
      <c r="AY30" s="30">
        <v>25</v>
      </c>
      <c r="AZ30" s="30">
        <f t="shared" si="39"/>
        <v>7360</v>
      </c>
      <c r="BF30" s="30">
        <v>25</v>
      </c>
      <c r="BG30" s="30">
        <f>ROUNDUP((CG30-BJ30*0.6)/0.3,0)/角色属性!AI41</f>
        <v>4.9794444444444448</v>
      </c>
      <c r="BH30" s="30" t="s">
        <v>676</v>
      </c>
      <c r="BI30" s="30">
        <f>ROUNDUP(BU30/0.6,0)/角色属性!N41</f>
        <v>2.7173136645962734</v>
      </c>
      <c r="BJ30" s="30">
        <f>ROUNDUP(CJ30/0.1,0)/角色属性!R41</f>
        <v>1.1770186335403727</v>
      </c>
      <c r="BQ30" s="30">
        <v>25</v>
      </c>
      <c r="BR30" s="62">
        <f t="shared" si="40"/>
        <v>56890</v>
      </c>
      <c r="BS30" s="33">
        <v>2829</v>
      </c>
      <c r="BT30" s="74">
        <v>18170</v>
      </c>
      <c r="BU30" s="33">
        <f t="shared" si="41"/>
        <v>20999</v>
      </c>
      <c r="BV30" s="93">
        <v>243</v>
      </c>
      <c r="BW30" s="95">
        <v>515</v>
      </c>
      <c r="BX30" s="93">
        <f t="shared" si="42"/>
        <v>758</v>
      </c>
      <c r="BY30" s="33">
        <v>2124</v>
      </c>
      <c r="BZ30" s="74">
        <v>11321</v>
      </c>
      <c r="CA30" s="33">
        <f t="shared" si="43"/>
        <v>13445</v>
      </c>
      <c r="CB30" s="93">
        <v>477</v>
      </c>
      <c r="CC30" s="95">
        <v>1230</v>
      </c>
      <c r="CD30" s="93">
        <f t="shared" si="44"/>
        <v>1707</v>
      </c>
      <c r="CE30" s="33">
        <v>2124</v>
      </c>
      <c r="CF30" s="74">
        <v>11321</v>
      </c>
      <c r="CG30" s="33">
        <f t="shared" si="45"/>
        <v>13445</v>
      </c>
      <c r="CH30" s="93">
        <v>243</v>
      </c>
      <c r="CI30" s="95">
        <v>515</v>
      </c>
      <c r="CJ30" s="93">
        <f t="shared" si="46"/>
        <v>758</v>
      </c>
      <c r="CK30" s="33">
        <v>711</v>
      </c>
      <c r="CL30" s="74">
        <v>2178</v>
      </c>
      <c r="CM30" s="33">
        <f t="shared" si="47"/>
        <v>2889</v>
      </c>
      <c r="CN30" s="93">
        <v>711</v>
      </c>
      <c r="CO30" s="95">
        <v>2178</v>
      </c>
      <c r="CP30" s="93">
        <f t="shared" si="48"/>
        <v>2889</v>
      </c>
    </row>
    <row r="31" spans="2:94" x14ac:dyDescent="0.15">
      <c r="B31" s="30">
        <v>26</v>
      </c>
      <c r="C31" s="30">
        <f t="shared" si="1"/>
        <v>45600</v>
      </c>
      <c r="D31" s="30">
        <f t="shared" si="2"/>
        <v>15200</v>
      </c>
      <c r="E31" s="30">
        <f t="shared" si="3"/>
        <v>7600</v>
      </c>
      <c r="G31" s="30">
        <v>26</v>
      </c>
      <c r="H31" s="30">
        <v>26</v>
      </c>
      <c r="I31" s="30">
        <v>3</v>
      </c>
      <c r="J31" s="30">
        <v>5</v>
      </c>
      <c r="K31" s="30">
        <f t="shared" si="4"/>
        <v>45600</v>
      </c>
      <c r="L31" s="30">
        <f t="shared" si="5"/>
        <v>15200</v>
      </c>
      <c r="M31" s="30">
        <f t="shared" si="6"/>
        <v>7600</v>
      </c>
      <c r="O31" s="30">
        <f t="shared" si="7"/>
        <v>6</v>
      </c>
      <c r="P31" s="30">
        <f t="shared" si="8"/>
        <v>5.9764089121887283</v>
      </c>
      <c r="Q31" s="30">
        <f t="shared" si="0"/>
        <v>-2.3591087811271727E-2</v>
      </c>
      <c r="R31" s="30">
        <f t="shared" si="9"/>
        <v>5.9530026109660579</v>
      </c>
      <c r="S31" s="30">
        <f t="shared" si="10"/>
        <v>-4.6997389033942127E-2</v>
      </c>
      <c r="T31" s="30">
        <f t="shared" si="11"/>
        <v>5.9297789336801037</v>
      </c>
      <c r="U31" s="30">
        <f t="shared" si="12"/>
        <v>-7.022106631989633E-2</v>
      </c>
      <c r="V31" s="30">
        <f t="shared" si="13"/>
        <v>5.9067357512953365</v>
      </c>
      <c r="W31" s="30">
        <f t="shared" si="14"/>
        <v>-9.3264248704663544E-2</v>
      </c>
      <c r="X31" s="30">
        <f t="shared" si="15"/>
        <v>5.8838709677419354</v>
      </c>
      <c r="Y31" s="30">
        <f t="shared" si="16"/>
        <v>-0.11612903225806459</v>
      </c>
      <c r="AA31" s="30">
        <f t="shared" si="17"/>
        <v>6</v>
      </c>
      <c r="AB31" s="30">
        <f t="shared" si="18"/>
        <v>6.0118421052631579</v>
      </c>
      <c r="AC31" s="30">
        <f t="shared" si="19"/>
        <v>-1.1842105263157876E-2</v>
      </c>
      <c r="AD31" s="30">
        <f t="shared" si="20"/>
        <v>6.0236842105263158</v>
      </c>
      <c r="AE31" s="30">
        <f t="shared" si="21"/>
        <v>-2.3684210526315752E-2</v>
      </c>
      <c r="AF31" s="30">
        <f t="shared" si="22"/>
        <v>6.0355263157894736</v>
      </c>
      <c r="AG31" s="30">
        <f t="shared" si="23"/>
        <v>-3.5526315789473628E-2</v>
      </c>
      <c r="AH31" s="30">
        <f t="shared" si="24"/>
        <v>6.0473684210526315</v>
      </c>
      <c r="AI31" s="30">
        <f t="shared" si="25"/>
        <v>-4.7368421052631504E-2</v>
      </c>
      <c r="AJ31" s="30">
        <f t="shared" si="26"/>
        <v>6.0592105263157894</v>
      </c>
      <c r="AK31" s="30">
        <f t="shared" si="27"/>
        <v>-5.921052631578938E-2</v>
      </c>
      <c r="AM31" s="30">
        <f t="shared" si="28"/>
        <v>6</v>
      </c>
      <c r="AN31" s="30">
        <f t="shared" si="29"/>
        <v>6.0118655240606458</v>
      </c>
      <c r="AO31" s="30">
        <f t="shared" si="30"/>
        <v>-1.1865524060645782E-2</v>
      </c>
      <c r="AP31" s="30">
        <f t="shared" si="31"/>
        <v>6.0237780713342142</v>
      </c>
      <c r="AQ31" s="30">
        <f t="shared" si="32"/>
        <v>-2.3778071334214168E-2</v>
      </c>
      <c r="AR31" s="30">
        <f t="shared" si="33"/>
        <v>6.0357379219060228</v>
      </c>
      <c r="AS31" s="30">
        <f t="shared" si="34"/>
        <v>-3.5737921906022763E-2</v>
      </c>
      <c r="AT31" s="30">
        <f t="shared" si="35"/>
        <v>6.0477453580901859</v>
      </c>
      <c r="AU31" s="30">
        <f t="shared" si="36"/>
        <v>-4.7745358090185874E-2</v>
      </c>
      <c r="AV31" s="30">
        <f t="shared" si="37"/>
        <v>6.059800664451827</v>
      </c>
      <c r="AW31" s="30">
        <f t="shared" si="38"/>
        <v>-5.9800664451826968E-2</v>
      </c>
      <c r="AY31" s="30">
        <v>26</v>
      </c>
      <c r="AZ31" s="30">
        <f t="shared" si="39"/>
        <v>7600</v>
      </c>
      <c r="BF31" s="30">
        <v>26</v>
      </c>
      <c r="BG31" s="30">
        <f>ROUNDUP((CG31-BJ31*0.6)/0.3,0)/角色属性!AI42</f>
        <v>5.1933628318584066</v>
      </c>
      <c r="BH31" s="30" t="s">
        <v>676</v>
      </c>
      <c r="BI31" s="30">
        <f>ROUNDUP(BU31/0.6,0)/角色属性!N42</f>
        <v>2.7516541353383457</v>
      </c>
      <c r="BJ31" s="30">
        <f>ROUNDUP(CJ31/0.1,0)/角色属性!R42</f>
        <v>1.1849624060150377</v>
      </c>
      <c r="BQ31" s="30">
        <v>26</v>
      </c>
      <c r="BR31" s="62">
        <f t="shared" si="40"/>
        <v>59531</v>
      </c>
      <c r="BS31" s="33">
        <v>3003</v>
      </c>
      <c r="BT31" s="74">
        <v>18955</v>
      </c>
      <c r="BU31" s="33">
        <f t="shared" si="41"/>
        <v>21958</v>
      </c>
      <c r="BV31" s="93">
        <v>258</v>
      </c>
      <c r="BW31" s="95">
        <v>530</v>
      </c>
      <c r="BX31" s="93">
        <f t="shared" si="42"/>
        <v>788</v>
      </c>
      <c r="BY31" s="33">
        <v>2250</v>
      </c>
      <c r="BZ31" s="74">
        <v>11835</v>
      </c>
      <c r="CA31" s="33">
        <f t="shared" si="43"/>
        <v>14085</v>
      </c>
      <c r="CB31" s="93">
        <v>507</v>
      </c>
      <c r="CC31" s="95">
        <v>1280</v>
      </c>
      <c r="CD31" s="93">
        <f t="shared" si="44"/>
        <v>1787</v>
      </c>
      <c r="CE31" s="33">
        <v>2250</v>
      </c>
      <c r="CF31" s="74">
        <v>11835</v>
      </c>
      <c r="CG31" s="33">
        <f t="shared" si="45"/>
        <v>14085</v>
      </c>
      <c r="CH31" s="93">
        <v>258</v>
      </c>
      <c r="CI31" s="95">
        <v>530</v>
      </c>
      <c r="CJ31" s="93">
        <f t="shared" si="46"/>
        <v>788</v>
      </c>
      <c r="CK31" s="33">
        <v>759</v>
      </c>
      <c r="CL31" s="74">
        <v>2261</v>
      </c>
      <c r="CM31" s="33">
        <f t="shared" si="47"/>
        <v>3020</v>
      </c>
      <c r="CN31" s="93">
        <v>759</v>
      </c>
      <c r="CO31" s="95">
        <v>2261</v>
      </c>
      <c r="CP31" s="93">
        <f t="shared" si="48"/>
        <v>3020</v>
      </c>
    </row>
    <row r="32" spans="2:94" x14ac:dyDescent="0.15">
      <c r="B32" s="30">
        <v>27</v>
      </c>
      <c r="C32" s="30">
        <f t="shared" si="1"/>
        <v>47040</v>
      </c>
      <c r="D32" s="30">
        <f t="shared" si="2"/>
        <v>15680</v>
      </c>
      <c r="E32" s="30">
        <f t="shared" si="3"/>
        <v>7840</v>
      </c>
      <c r="G32" s="30">
        <v>27</v>
      </c>
      <c r="H32" s="30">
        <v>27</v>
      </c>
      <c r="I32" s="30">
        <v>3</v>
      </c>
      <c r="J32" s="30">
        <v>5</v>
      </c>
      <c r="K32" s="30">
        <f t="shared" si="4"/>
        <v>47040</v>
      </c>
      <c r="L32" s="30">
        <f t="shared" si="5"/>
        <v>15680</v>
      </c>
      <c r="M32" s="30">
        <f t="shared" si="6"/>
        <v>7840</v>
      </c>
      <c r="O32" s="30">
        <f t="shared" si="7"/>
        <v>6</v>
      </c>
      <c r="P32" s="30">
        <f t="shared" si="8"/>
        <v>5.9771283354510798</v>
      </c>
      <c r="Q32" s="30">
        <f t="shared" si="0"/>
        <v>-2.2871664548920201E-2</v>
      </c>
      <c r="R32" s="30">
        <f t="shared" si="9"/>
        <v>5.9544303797468352</v>
      </c>
      <c r="S32" s="30">
        <f t="shared" si="10"/>
        <v>-4.55696202531648E-2</v>
      </c>
      <c r="T32" s="30">
        <f t="shared" si="11"/>
        <v>5.9319041614123584</v>
      </c>
      <c r="U32" s="30">
        <f t="shared" si="12"/>
        <v>-6.8095838587641566E-2</v>
      </c>
      <c r="V32" s="30">
        <f t="shared" si="13"/>
        <v>5.9095477386934672</v>
      </c>
      <c r="W32" s="30">
        <f t="shared" si="14"/>
        <v>-9.0452261306532833E-2</v>
      </c>
      <c r="X32" s="30">
        <f t="shared" si="15"/>
        <v>5.8873591989987482</v>
      </c>
      <c r="Y32" s="30">
        <f t="shared" si="16"/>
        <v>-0.11264080100125184</v>
      </c>
      <c r="AA32" s="30">
        <f t="shared" si="17"/>
        <v>6</v>
      </c>
      <c r="AB32" s="30">
        <f t="shared" si="18"/>
        <v>6.0114795918367347</v>
      </c>
      <c r="AC32" s="30">
        <f t="shared" si="19"/>
        <v>-1.1479591836734748E-2</v>
      </c>
      <c r="AD32" s="30">
        <f t="shared" si="20"/>
        <v>6.0229591836734695</v>
      </c>
      <c r="AE32" s="30">
        <f t="shared" si="21"/>
        <v>-2.2959183673469497E-2</v>
      </c>
      <c r="AF32" s="30">
        <f t="shared" si="22"/>
        <v>6.0344387755102042</v>
      </c>
      <c r="AG32" s="30">
        <f t="shared" si="23"/>
        <v>-3.4438775510204245E-2</v>
      </c>
      <c r="AH32" s="30">
        <f t="shared" si="24"/>
        <v>6.045918367346939</v>
      </c>
      <c r="AI32" s="30">
        <f t="shared" si="25"/>
        <v>-4.5918367346938993E-2</v>
      </c>
      <c r="AJ32" s="30">
        <f t="shared" si="26"/>
        <v>6.0573979591836737</v>
      </c>
      <c r="AK32" s="30">
        <f t="shared" si="27"/>
        <v>-5.7397959183673741E-2</v>
      </c>
      <c r="AM32" s="30">
        <f t="shared" si="28"/>
        <v>6</v>
      </c>
      <c r="AN32" s="30">
        <f t="shared" si="29"/>
        <v>6.0115015974440897</v>
      </c>
      <c r="AO32" s="30">
        <f t="shared" si="30"/>
        <v>-1.1501597444089739E-2</v>
      </c>
      <c r="AP32" s="30">
        <f t="shared" si="31"/>
        <v>6.0230473751600515</v>
      </c>
      <c r="AQ32" s="30">
        <f t="shared" si="32"/>
        <v>-2.3047375160051509E-2</v>
      </c>
      <c r="AR32" s="30">
        <f t="shared" si="33"/>
        <v>6.0346375881975627</v>
      </c>
      <c r="AS32" s="30">
        <f t="shared" si="34"/>
        <v>-3.4637588197562685E-2</v>
      </c>
      <c r="AT32" s="30">
        <f t="shared" si="35"/>
        <v>6.046272493573265</v>
      </c>
      <c r="AU32" s="30">
        <f t="shared" si="36"/>
        <v>-4.6272493573265017E-2</v>
      </c>
      <c r="AV32" s="30">
        <f t="shared" si="37"/>
        <v>6.0579523502897619</v>
      </c>
      <c r="AW32" s="30">
        <f t="shared" si="38"/>
        <v>-5.7952350289761867E-2</v>
      </c>
      <c r="AY32" s="30">
        <v>27</v>
      </c>
      <c r="AZ32" s="30">
        <f t="shared" si="39"/>
        <v>7840</v>
      </c>
      <c r="BF32" s="30">
        <v>27</v>
      </c>
      <c r="BG32" s="30">
        <f>ROUNDUP((CG32-BJ32*0.6)/0.3,0)/角色属性!AI43</f>
        <v>5.4769823788546255</v>
      </c>
      <c r="BH32" s="30" t="s">
        <v>676</v>
      </c>
      <c r="BI32" s="30">
        <f>ROUNDUP(BU32/0.6,0)/角色属性!N43</f>
        <v>2.800655976676385</v>
      </c>
      <c r="BJ32" s="30">
        <f>ROUNDUP(CJ32/0.1,0)/角色属性!R43</f>
        <v>1.2346938775510203</v>
      </c>
      <c r="BQ32" s="30">
        <v>27</v>
      </c>
      <c r="BR32" s="62">
        <f t="shared" si="40"/>
        <v>63008</v>
      </c>
      <c r="BS32" s="33">
        <v>3183</v>
      </c>
      <c r="BT32" s="74">
        <v>19872</v>
      </c>
      <c r="BU32" s="33">
        <f t="shared" si="41"/>
        <v>23055</v>
      </c>
      <c r="BV32" s="93">
        <v>270</v>
      </c>
      <c r="BW32" s="95">
        <v>577</v>
      </c>
      <c r="BX32" s="93">
        <f t="shared" si="42"/>
        <v>847</v>
      </c>
      <c r="BY32" s="33">
        <v>2388</v>
      </c>
      <c r="BZ32" s="74">
        <v>12532</v>
      </c>
      <c r="CA32" s="33">
        <f t="shared" si="43"/>
        <v>14920</v>
      </c>
      <c r="CB32" s="93">
        <v>534</v>
      </c>
      <c r="CC32" s="95">
        <v>1353</v>
      </c>
      <c r="CD32" s="93">
        <f t="shared" si="44"/>
        <v>1887</v>
      </c>
      <c r="CE32" s="33">
        <v>2388</v>
      </c>
      <c r="CF32" s="74">
        <v>12532</v>
      </c>
      <c r="CG32" s="33">
        <f t="shared" si="45"/>
        <v>14920</v>
      </c>
      <c r="CH32" s="93">
        <v>270</v>
      </c>
      <c r="CI32" s="95">
        <v>577</v>
      </c>
      <c r="CJ32" s="93">
        <f t="shared" si="46"/>
        <v>847</v>
      </c>
      <c r="CK32" s="33">
        <v>798</v>
      </c>
      <c r="CL32" s="74">
        <v>2468</v>
      </c>
      <c r="CM32" s="33">
        <f t="shared" si="47"/>
        <v>3266</v>
      </c>
      <c r="CN32" s="93">
        <v>798</v>
      </c>
      <c r="CO32" s="95">
        <v>2468</v>
      </c>
      <c r="CP32" s="93">
        <f t="shared" si="48"/>
        <v>3266</v>
      </c>
    </row>
    <row r="33" spans="2:94" x14ac:dyDescent="0.15">
      <c r="B33" s="30">
        <v>28</v>
      </c>
      <c r="C33" s="30">
        <f t="shared" si="1"/>
        <v>48480</v>
      </c>
      <c r="D33" s="30">
        <f t="shared" si="2"/>
        <v>16160</v>
      </c>
      <c r="E33" s="30">
        <f t="shared" si="3"/>
        <v>8080</v>
      </c>
      <c r="G33" s="30">
        <v>28</v>
      </c>
      <c r="H33" s="30">
        <v>28</v>
      </c>
      <c r="I33" s="30">
        <v>3</v>
      </c>
      <c r="J33" s="30">
        <v>5</v>
      </c>
      <c r="K33" s="30">
        <f t="shared" si="4"/>
        <v>48480</v>
      </c>
      <c r="L33" s="30">
        <f t="shared" si="5"/>
        <v>16160</v>
      </c>
      <c r="M33" s="30">
        <f t="shared" si="6"/>
        <v>8080</v>
      </c>
      <c r="O33" s="30">
        <f t="shared" si="7"/>
        <v>6</v>
      </c>
      <c r="P33" s="30">
        <f t="shared" si="8"/>
        <v>5.9778051787916153</v>
      </c>
      <c r="Q33" s="30">
        <f t="shared" si="0"/>
        <v>-2.2194821208384674E-2</v>
      </c>
      <c r="R33" s="30">
        <f t="shared" si="9"/>
        <v>5.9557739557739557</v>
      </c>
      <c r="S33" s="30">
        <f t="shared" si="10"/>
        <v>-4.4226044226044259E-2</v>
      </c>
      <c r="T33" s="30">
        <f t="shared" si="11"/>
        <v>5.9339045287637697</v>
      </c>
      <c r="U33" s="30">
        <f t="shared" si="12"/>
        <v>-6.6095471236230274E-2</v>
      </c>
      <c r="V33" s="30">
        <f t="shared" si="13"/>
        <v>5.9121951219512194</v>
      </c>
      <c r="W33" s="30">
        <f t="shared" si="14"/>
        <v>-8.7804878048780566E-2</v>
      </c>
      <c r="X33" s="30">
        <f t="shared" si="15"/>
        <v>5.8906439854191976</v>
      </c>
      <c r="Y33" s="30">
        <f t="shared" si="16"/>
        <v>-0.10935601458080235</v>
      </c>
      <c r="AA33" s="30">
        <f t="shared" si="17"/>
        <v>6</v>
      </c>
      <c r="AB33" s="30">
        <f t="shared" si="18"/>
        <v>6.0111386138613865</v>
      </c>
      <c r="AC33" s="30">
        <f t="shared" si="19"/>
        <v>-1.1138613861386482E-2</v>
      </c>
      <c r="AD33" s="30">
        <f t="shared" si="20"/>
        <v>6.0222772277227721</v>
      </c>
      <c r="AE33" s="30">
        <f t="shared" si="21"/>
        <v>-2.2277227722772075E-2</v>
      </c>
      <c r="AF33" s="30">
        <f t="shared" si="22"/>
        <v>6.0334158415841586</v>
      </c>
      <c r="AG33" s="30">
        <f t="shared" si="23"/>
        <v>-3.3415841584158557E-2</v>
      </c>
      <c r="AH33" s="30">
        <f t="shared" si="24"/>
        <v>6.0445544554455441</v>
      </c>
      <c r="AI33" s="30">
        <f t="shared" si="25"/>
        <v>-4.455445544554415E-2</v>
      </c>
      <c r="AJ33" s="30">
        <f t="shared" si="26"/>
        <v>6.0556930693069306</v>
      </c>
      <c r="AK33" s="30">
        <f t="shared" si="27"/>
        <v>-5.5693069306930632E-2</v>
      </c>
      <c r="AM33" s="30">
        <f t="shared" si="28"/>
        <v>6</v>
      </c>
      <c r="AN33" s="30">
        <f t="shared" si="29"/>
        <v>6.011159330440174</v>
      </c>
      <c r="AO33" s="30">
        <f t="shared" si="30"/>
        <v>-1.1159330440174031E-2</v>
      </c>
      <c r="AP33" s="30">
        <f t="shared" si="31"/>
        <v>6.022360248447205</v>
      </c>
      <c r="AQ33" s="30">
        <f t="shared" si="32"/>
        <v>-2.2360248447204967E-2</v>
      </c>
      <c r="AR33" s="30">
        <f t="shared" si="33"/>
        <v>6.0336029869321717</v>
      </c>
      <c r="AS33" s="30">
        <f t="shared" si="34"/>
        <v>-3.3602986932171675E-2</v>
      </c>
      <c r="AT33" s="30">
        <f t="shared" si="35"/>
        <v>6.0448877805486285</v>
      </c>
      <c r="AU33" s="30">
        <f t="shared" si="36"/>
        <v>-4.488778054862852E-2</v>
      </c>
      <c r="AV33" s="30">
        <f t="shared" si="37"/>
        <v>6.0562148657089319</v>
      </c>
      <c r="AW33" s="30">
        <f t="shared" si="38"/>
        <v>-5.621486570893186E-2</v>
      </c>
      <c r="AY33" s="30">
        <v>28</v>
      </c>
      <c r="AZ33" s="30">
        <f t="shared" si="39"/>
        <v>8080</v>
      </c>
      <c r="BF33" s="30">
        <v>28</v>
      </c>
      <c r="BG33" s="30">
        <f>ROUNDUP((CG33-BJ33*0.6)/0.3,0)/角色属性!AI44</f>
        <v>5.7135964912280706</v>
      </c>
      <c r="BH33" s="30" t="s">
        <v>676</v>
      </c>
      <c r="BI33" s="30">
        <f>ROUNDUP(BU33/0.6,0)/角色属性!N44</f>
        <v>2.8748231966053748</v>
      </c>
      <c r="BJ33" s="30">
        <f>ROUNDUP(CJ33/0.1,0)/角色属性!R44</f>
        <v>1.2531824611032532</v>
      </c>
      <c r="BQ33" s="30">
        <v>28</v>
      </c>
      <c r="BR33" s="62">
        <f t="shared" si="40"/>
        <v>66203</v>
      </c>
      <c r="BS33" s="33">
        <v>3372</v>
      </c>
      <c r="BT33" s="74">
        <v>21018</v>
      </c>
      <c r="BU33" s="33">
        <f t="shared" si="41"/>
        <v>24390</v>
      </c>
      <c r="BV33" s="93">
        <v>288</v>
      </c>
      <c r="BW33" s="95">
        <v>598</v>
      </c>
      <c r="BX33" s="93">
        <f t="shared" si="42"/>
        <v>886</v>
      </c>
      <c r="BY33" s="33">
        <v>2529</v>
      </c>
      <c r="BZ33" s="74">
        <v>13104</v>
      </c>
      <c r="CA33" s="33">
        <f t="shared" si="43"/>
        <v>15633</v>
      </c>
      <c r="CB33" s="93">
        <v>567</v>
      </c>
      <c r="CC33" s="95">
        <v>1404</v>
      </c>
      <c r="CD33" s="93">
        <f t="shared" si="44"/>
        <v>1971</v>
      </c>
      <c r="CE33" s="33">
        <v>2529</v>
      </c>
      <c r="CF33" s="74">
        <v>13104</v>
      </c>
      <c r="CG33" s="33">
        <f t="shared" si="45"/>
        <v>15633</v>
      </c>
      <c r="CH33" s="93">
        <v>288</v>
      </c>
      <c r="CI33" s="95">
        <v>598</v>
      </c>
      <c r="CJ33" s="93">
        <f t="shared" si="46"/>
        <v>886</v>
      </c>
      <c r="CK33" s="33">
        <v>846</v>
      </c>
      <c r="CL33" s="74">
        <v>2556</v>
      </c>
      <c r="CM33" s="33">
        <f t="shared" si="47"/>
        <v>3402</v>
      </c>
      <c r="CN33" s="93">
        <v>846</v>
      </c>
      <c r="CO33" s="95">
        <v>2556</v>
      </c>
      <c r="CP33" s="93">
        <f t="shared" si="48"/>
        <v>3402</v>
      </c>
    </row>
    <row r="34" spans="2:94" x14ac:dyDescent="0.15">
      <c r="B34" s="30">
        <v>29</v>
      </c>
      <c r="C34" s="30">
        <f t="shared" si="1"/>
        <v>49920</v>
      </c>
      <c r="D34" s="30">
        <f t="shared" si="2"/>
        <v>16640</v>
      </c>
      <c r="E34" s="30">
        <f t="shared" si="3"/>
        <v>8320</v>
      </c>
      <c r="G34" s="30">
        <v>29</v>
      </c>
      <c r="H34" s="30">
        <v>29</v>
      </c>
      <c r="I34" s="30">
        <v>3</v>
      </c>
      <c r="J34" s="30">
        <v>5</v>
      </c>
      <c r="K34" s="30">
        <f t="shared" si="4"/>
        <v>49920</v>
      </c>
      <c r="L34" s="30">
        <f t="shared" si="5"/>
        <v>16640</v>
      </c>
      <c r="M34" s="30">
        <f t="shared" si="6"/>
        <v>8320</v>
      </c>
      <c r="O34" s="30">
        <f t="shared" si="7"/>
        <v>6</v>
      </c>
      <c r="P34" s="30">
        <f t="shared" si="8"/>
        <v>5.978443113772455</v>
      </c>
      <c r="Q34" s="30">
        <f t="shared" si="0"/>
        <v>-2.1556886227545036E-2</v>
      </c>
      <c r="R34" s="30">
        <f t="shared" si="9"/>
        <v>5.957040572792363</v>
      </c>
      <c r="S34" s="30">
        <f t="shared" si="10"/>
        <v>-4.2959427207637013E-2</v>
      </c>
      <c r="T34" s="30">
        <f t="shared" si="11"/>
        <v>5.9357907253269913</v>
      </c>
      <c r="U34" s="30">
        <f t="shared" si="12"/>
        <v>-6.4209274673008743E-2</v>
      </c>
      <c r="V34" s="30">
        <f t="shared" si="13"/>
        <v>5.9146919431279619</v>
      </c>
      <c r="W34" s="30">
        <f t="shared" si="14"/>
        <v>-8.5308056872038129E-2</v>
      </c>
      <c r="X34" s="30">
        <f t="shared" si="15"/>
        <v>5.8937426210153481</v>
      </c>
      <c r="Y34" s="30">
        <f t="shared" si="16"/>
        <v>-0.10625737898465193</v>
      </c>
      <c r="AA34" s="30">
        <f t="shared" si="17"/>
        <v>6</v>
      </c>
      <c r="AB34" s="30">
        <f t="shared" si="18"/>
        <v>6.0108173076923075</v>
      </c>
      <c r="AC34" s="30">
        <f t="shared" si="19"/>
        <v>-1.0817307692307487E-2</v>
      </c>
      <c r="AD34" s="30">
        <f t="shared" si="20"/>
        <v>6.021634615384615</v>
      </c>
      <c r="AE34" s="30">
        <f t="shared" si="21"/>
        <v>-2.1634615384614975E-2</v>
      </c>
      <c r="AF34" s="30">
        <f t="shared" si="22"/>
        <v>6.0324519230769234</v>
      </c>
      <c r="AG34" s="30">
        <f t="shared" si="23"/>
        <v>-3.245192307692335E-2</v>
      </c>
      <c r="AH34" s="30">
        <f t="shared" si="24"/>
        <v>6.0432692307692308</v>
      </c>
      <c r="AI34" s="30">
        <f t="shared" si="25"/>
        <v>-4.3269230769230838E-2</v>
      </c>
      <c r="AJ34" s="30">
        <f t="shared" si="26"/>
        <v>6.0540865384615383</v>
      </c>
      <c r="AK34" s="30">
        <f t="shared" si="27"/>
        <v>-5.4086538461538325E-2</v>
      </c>
      <c r="AM34" s="30">
        <f t="shared" si="28"/>
        <v>6</v>
      </c>
      <c r="AN34" s="30">
        <f t="shared" si="29"/>
        <v>6.0108368452739311</v>
      </c>
      <c r="AO34" s="30">
        <f t="shared" si="30"/>
        <v>-1.0836845273931139E-2</v>
      </c>
      <c r="AP34" s="30">
        <f t="shared" si="31"/>
        <v>6.0217129071170081</v>
      </c>
      <c r="AQ34" s="30">
        <f t="shared" si="32"/>
        <v>-2.1712907117008129E-2</v>
      </c>
      <c r="AR34" s="30">
        <f t="shared" si="33"/>
        <v>6.032628398791541</v>
      </c>
      <c r="AS34" s="30">
        <f t="shared" si="34"/>
        <v>-3.2628398791541002E-2</v>
      </c>
      <c r="AT34" s="30">
        <f t="shared" si="35"/>
        <v>6.0435835351089588</v>
      </c>
      <c r="AU34" s="30">
        <f t="shared" si="36"/>
        <v>-4.3583535108958849E-2</v>
      </c>
      <c r="AV34" s="30">
        <f t="shared" si="37"/>
        <v>6.0545785324439052</v>
      </c>
      <c r="AW34" s="30">
        <f t="shared" si="38"/>
        <v>-5.4578532443905203E-2</v>
      </c>
      <c r="AY34" s="30">
        <v>29</v>
      </c>
      <c r="AZ34" s="30">
        <f t="shared" si="39"/>
        <v>8320</v>
      </c>
      <c r="BF34" s="30">
        <v>29</v>
      </c>
      <c r="BG34" s="30">
        <f>ROUNDUP((CG34-BJ34*0.6)/0.3,0)/角色属性!AI45</f>
        <v>6.0008733624454145</v>
      </c>
      <c r="BH34" s="30" t="s">
        <v>676</v>
      </c>
      <c r="BI34" s="30">
        <f>ROUNDUP(BU34/0.6,0)/角色属性!N45</f>
        <v>2.86771978021978</v>
      </c>
      <c r="BJ34" s="30">
        <f>ROUNDUP(CJ34/0.1,0)/角色属性!R45</f>
        <v>1.3090659340659341</v>
      </c>
      <c r="BQ34" s="30">
        <v>29</v>
      </c>
      <c r="BR34" s="62">
        <f t="shared" si="40"/>
        <v>69441</v>
      </c>
      <c r="BS34" s="33">
        <v>3896</v>
      </c>
      <c r="BT34" s="74">
        <v>21156</v>
      </c>
      <c r="BU34" s="33">
        <f t="shared" si="41"/>
        <v>25052</v>
      </c>
      <c r="BV34" s="93">
        <v>334</v>
      </c>
      <c r="BW34" s="95">
        <v>619</v>
      </c>
      <c r="BX34" s="93">
        <f t="shared" si="42"/>
        <v>953</v>
      </c>
      <c r="BY34" s="33">
        <v>2925</v>
      </c>
      <c r="BZ34" s="74">
        <v>13566</v>
      </c>
      <c r="CA34" s="33">
        <f t="shared" si="43"/>
        <v>16491</v>
      </c>
      <c r="CB34" s="93">
        <v>659</v>
      </c>
      <c r="CC34" s="95">
        <v>1562</v>
      </c>
      <c r="CD34" s="93">
        <f t="shared" si="44"/>
        <v>2221</v>
      </c>
      <c r="CE34" s="33">
        <v>2925</v>
      </c>
      <c r="CF34" s="74">
        <v>13566</v>
      </c>
      <c r="CG34" s="33">
        <f t="shared" si="45"/>
        <v>16491</v>
      </c>
      <c r="CH34" s="93">
        <v>334</v>
      </c>
      <c r="CI34" s="95">
        <v>619</v>
      </c>
      <c r="CJ34" s="93">
        <f t="shared" si="46"/>
        <v>953</v>
      </c>
      <c r="CK34" s="33">
        <v>980</v>
      </c>
      <c r="CL34" s="74">
        <v>2660</v>
      </c>
      <c r="CM34" s="33">
        <f t="shared" si="47"/>
        <v>3640</v>
      </c>
      <c r="CN34" s="93">
        <v>980</v>
      </c>
      <c r="CO34" s="95">
        <v>2660</v>
      </c>
      <c r="CP34" s="93">
        <f t="shared" si="48"/>
        <v>3640</v>
      </c>
    </row>
    <row r="35" spans="2:94" x14ac:dyDescent="0.15">
      <c r="B35" s="30">
        <v>30</v>
      </c>
      <c r="C35" s="30">
        <f t="shared" si="1"/>
        <v>51360</v>
      </c>
      <c r="D35" s="30">
        <f t="shared" si="2"/>
        <v>17120</v>
      </c>
      <c r="E35" s="30">
        <f t="shared" si="3"/>
        <v>8560</v>
      </c>
      <c r="G35" s="30">
        <v>30</v>
      </c>
      <c r="H35" s="30">
        <v>30</v>
      </c>
      <c r="I35" s="30">
        <v>3</v>
      </c>
      <c r="J35" s="30">
        <v>5</v>
      </c>
      <c r="K35" s="30">
        <f t="shared" si="4"/>
        <v>51360</v>
      </c>
      <c r="L35" s="30">
        <f t="shared" si="5"/>
        <v>17120</v>
      </c>
      <c r="M35" s="30">
        <f t="shared" si="6"/>
        <v>8560</v>
      </c>
      <c r="O35" s="30">
        <f t="shared" si="7"/>
        <v>6</v>
      </c>
      <c r="P35" s="30">
        <f t="shared" si="8"/>
        <v>5.9790454016298025</v>
      </c>
      <c r="Q35" s="30">
        <f t="shared" si="0"/>
        <v>-2.095459837019753E-2</v>
      </c>
      <c r="R35" s="30">
        <f t="shared" si="9"/>
        <v>5.9582366589327149</v>
      </c>
      <c r="S35" s="30">
        <f t="shared" si="10"/>
        <v>-4.1763341067285076E-2</v>
      </c>
      <c r="T35" s="30">
        <f t="shared" si="11"/>
        <v>5.9375722543352598</v>
      </c>
      <c r="U35" s="30">
        <f t="shared" si="12"/>
        <v>-6.2427745664740186E-2</v>
      </c>
      <c r="V35" s="30">
        <f t="shared" si="13"/>
        <v>5.9170506912442393</v>
      </c>
      <c r="W35" s="30">
        <f t="shared" si="14"/>
        <v>-8.2949308755760676E-2</v>
      </c>
      <c r="X35" s="30">
        <f t="shared" si="15"/>
        <v>5.8966704936854191</v>
      </c>
      <c r="Y35" s="30">
        <f t="shared" si="16"/>
        <v>-0.10332950631458093</v>
      </c>
      <c r="AA35" s="30">
        <f t="shared" si="17"/>
        <v>6</v>
      </c>
      <c r="AB35" s="30">
        <f t="shared" si="18"/>
        <v>6.0105140186915884</v>
      </c>
      <c r="AC35" s="30">
        <f t="shared" si="19"/>
        <v>-1.0514018691588412E-2</v>
      </c>
      <c r="AD35" s="30">
        <f t="shared" si="20"/>
        <v>6.0210280373831777</v>
      </c>
      <c r="AE35" s="30">
        <f t="shared" si="21"/>
        <v>-2.1028037383177711E-2</v>
      </c>
      <c r="AF35" s="30">
        <f t="shared" si="22"/>
        <v>6.0315420560747661</v>
      </c>
      <c r="AG35" s="30">
        <f t="shared" si="23"/>
        <v>-3.1542056074766123E-2</v>
      </c>
      <c r="AH35" s="30">
        <f t="shared" si="24"/>
        <v>6.0420560747663554</v>
      </c>
      <c r="AI35" s="30">
        <f t="shared" si="25"/>
        <v>-4.2056074766355422E-2</v>
      </c>
      <c r="AJ35" s="30">
        <f t="shared" si="26"/>
        <v>6.0525700934579438</v>
      </c>
      <c r="AK35" s="30">
        <f t="shared" si="27"/>
        <v>-5.2570093457943834E-2</v>
      </c>
      <c r="AM35" s="30">
        <f t="shared" si="28"/>
        <v>6</v>
      </c>
      <c r="AN35" s="30">
        <f t="shared" si="29"/>
        <v>6.0105324751316562</v>
      </c>
      <c r="AO35" s="30">
        <f t="shared" si="30"/>
        <v>-1.0532475131656227E-2</v>
      </c>
      <c r="AP35" s="30">
        <f t="shared" si="31"/>
        <v>6.0211019929660026</v>
      </c>
      <c r="AQ35" s="30">
        <f t="shared" si="32"/>
        <v>-2.110199296600257E-2</v>
      </c>
      <c r="AR35" s="30">
        <f t="shared" si="33"/>
        <v>6.0317087492660013</v>
      </c>
      <c r="AS35" s="30">
        <f t="shared" si="34"/>
        <v>-3.1708749266001313E-2</v>
      </c>
      <c r="AT35" s="30">
        <f t="shared" si="35"/>
        <v>6.0423529411764703</v>
      </c>
      <c r="AU35" s="30">
        <f t="shared" si="36"/>
        <v>-4.235294117647026E-2</v>
      </c>
      <c r="AV35" s="30">
        <f t="shared" si="37"/>
        <v>6.0530347672362996</v>
      </c>
      <c r="AW35" s="30">
        <f t="shared" si="38"/>
        <v>-5.3034767236299629E-2</v>
      </c>
      <c r="AY35" s="30">
        <v>30</v>
      </c>
      <c r="AZ35" s="30">
        <f t="shared" si="39"/>
        <v>8560</v>
      </c>
      <c r="BF35" s="30">
        <v>30</v>
      </c>
      <c r="BG35" s="30">
        <f>ROUNDUP((CG35-BJ35*0.6)/0.3,0)/角色属性!AI46</f>
        <v>6.1308695652173917</v>
      </c>
      <c r="BH35" s="30" t="s">
        <v>676</v>
      </c>
      <c r="BI35" s="30">
        <f>ROUNDUP(BU35/0.6,0)/角色属性!N46</f>
        <v>2.9495327102803737</v>
      </c>
      <c r="BJ35" s="30">
        <f>ROUNDUP(CJ35/0.1,0)/角色属性!R46</f>
        <v>1.3551401869158879</v>
      </c>
      <c r="BQ35" s="30">
        <v>30</v>
      </c>
      <c r="BR35" s="62">
        <f t="shared" si="40"/>
        <v>72431</v>
      </c>
      <c r="BS35" s="33">
        <v>4391</v>
      </c>
      <c r="BT35" s="74">
        <v>22119</v>
      </c>
      <c r="BU35" s="33">
        <f t="shared" si="41"/>
        <v>26510</v>
      </c>
      <c r="BV35" s="93">
        <v>375</v>
      </c>
      <c r="BW35" s="95">
        <v>640</v>
      </c>
      <c r="BX35" s="93">
        <f t="shared" si="42"/>
        <v>1015</v>
      </c>
      <c r="BY35" s="33">
        <v>3298</v>
      </c>
      <c r="BZ35" s="74">
        <v>13624</v>
      </c>
      <c r="CA35" s="33">
        <f t="shared" si="43"/>
        <v>16922</v>
      </c>
      <c r="CB35" s="93">
        <v>739</v>
      </c>
      <c r="CC35" s="95">
        <v>1606</v>
      </c>
      <c r="CD35" s="93">
        <f t="shared" si="44"/>
        <v>2345</v>
      </c>
      <c r="CE35" s="33">
        <v>3298</v>
      </c>
      <c r="CF35" s="74">
        <v>13624</v>
      </c>
      <c r="CG35" s="33">
        <f t="shared" si="45"/>
        <v>16922</v>
      </c>
      <c r="CH35" s="93">
        <v>375</v>
      </c>
      <c r="CI35" s="95">
        <v>640</v>
      </c>
      <c r="CJ35" s="93">
        <f t="shared" si="46"/>
        <v>1015</v>
      </c>
      <c r="CK35" s="33">
        <v>1103</v>
      </c>
      <c r="CL35" s="74">
        <v>2748</v>
      </c>
      <c r="CM35" s="33">
        <f t="shared" si="47"/>
        <v>3851</v>
      </c>
      <c r="CN35" s="93">
        <v>1103</v>
      </c>
      <c r="CO35" s="95">
        <v>2748</v>
      </c>
      <c r="CP35" s="93">
        <f t="shared" si="48"/>
        <v>3851</v>
      </c>
    </row>
    <row r="36" spans="2:94" x14ac:dyDescent="0.15">
      <c r="B36" s="30">
        <v>31</v>
      </c>
      <c r="C36" s="30">
        <f t="shared" si="1"/>
        <v>52800</v>
      </c>
      <c r="D36" s="30">
        <f t="shared" si="2"/>
        <v>17600</v>
      </c>
      <c r="E36" s="30">
        <f t="shared" si="3"/>
        <v>8800</v>
      </c>
      <c r="G36" s="30">
        <v>31</v>
      </c>
      <c r="H36" s="30">
        <v>31</v>
      </c>
      <c r="I36" s="30">
        <v>3</v>
      </c>
      <c r="J36" s="30">
        <v>5</v>
      </c>
      <c r="K36" s="30">
        <f t="shared" si="4"/>
        <v>52800</v>
      </c>
      <c r="L36" s="30">
        <f t="shared" si="5"/>
        <v>17600</v>
      </c>
      <c r="M36" s="30">
        <f t="shared" si="6"/>
        <v>8800</v>
      </c>
      <c r="O36" s="30">
        <f t="shared" si="7"/>
        <v>6</v>
      </c>
      <c r="P36" s="30">
        <f t="shared" si="8"/>
        <v>5.9796149490373729</v>
      </c>
      <c r="Q36" s="30">
        <f t="shared" si="0"/>
        <v>-2.0385050962627105E-2</v>
      </c>
      <c r="R36" s="30">
        <f t="shared" si="9"/>
        <v>5.9593679458239279</v>
      </c>
      <c r="S36" s="30">
        <f t="shared" si="10"/>
        <v>-4.0632054176072074E-2</v>
      </c>
      <c r="T36" s="30">
        <f t="shared" si="11"/>
        <v>5.9392575928008995</v>
      </c>
      <c r="U36" s="30">
        <f t="shared" si="12"/>
        <v>-6.0742407199100512E-2</v>
      </c>
      <c r="V36" s="30">
        <f t="shared" si="13"/>
        <v>5.9192825112107625</v>
      </c>
      <c r="W36" s="30">
        <f t="shared" si="14"/>
        <v>-8.0717488789237457E-2</v>
      </c>
      <c r="X36" s="30">
        <f t="shared" si="15"/>
        <v>5.8994413407821229</v>
      </c>
      <c r="Y36" s="30">
        <f t="shared" si="16"/>
        <v>-0.1005586592178771</v>
      </c>
      <c r="AA36" s="30">
        <f t="shared" si="17"/>
        <v>6</v>
      </c>
      <c r="AB36" s="30">
        <f t="shared" si="18"/>
        <v>6.0102272727272723</v>
      </c>
      <c r="AC36" s="30">
        <f t="shared" si="19"/>
        <v>-1.0227272727272307E-2</v>
      </c>
      <c r="AD36" s="30">
        <f t="shared" si="20"/>
        <v>6.0204545454545455</v>
      </c>
      <c r="AE36" s="30">
        <f t="shared" si="21"/>
        <v>-2.0454545454545503E-2</v>
      </c>
      <c r="AF36" s="30">
        <f t="shared" si="22"/>
        <v>6.0306818181818178</v>
      </c>
      <c r="AG36" s="30">
        <f t="shared" si="23"/>
        <v>-3.068181818181781E-2</v>
      </c>
      <c r="AH36" s="30">
        <f t="shared" si="24"/>
        <v>6.040909090909091</v>
      </c>
      <c r="AI36" s="30">
        <f t="shared" si="25"/>
        <v>-4.0909090909091006E-2</v>
      </c>
      <c r="AJ36" s="30">
        <f t="shared" si="26"/>
        <v>6.0511363636363633</v>
      </c>
      <c r="AK36" s="30">
        <f t="shared" si="27"/>
        <v>-5.1136363636363313E-2</v>
      </c>
      <c r="AM36" s="30">
        <f t="shared" si="28"/>
        <v>6</v>
      </c>
      <c r="AN36" s="30">
        <f t="shared" si="29"/>
        <v>6.0102447353443367</v>
      </c>
      <c r="AO36" s="30">
        <f t="shared" si="30"/>
        <v>-1.0244735344336675E-2</v>
      </c>
      <c r="AP36" s="30">
        <f t="shared" si="31"/>
        <v>6.0205245153933866</v>
      </c>
      <c r="AQ36" s="30">
        <f t="shared" si="32"/>
        <v>-2.0524515393386622E-2</v>
      </c>
      <c r="AR36" s="30">
        <f t="shared" si="33"/>
        <v>6.030839520274129</v>
      </c>
      <c r="AS36" s="30">
        <f t="shared" si="34"/>
        <v>-3.0839520274128951E-2</v>
      </c>
      <c r="AT36" s="30">
        <f t="shared" si="35"/>
        <v>6.0411899313501145</v>
      </c>
      <c r="AU36" s="30">
        <f t="shared" si="36"/>
        <v>-4.1189931350114506E-2</v>
      </c>
      <c r="AV36" s="30">
        <f t="shared" si="37"/>
        <v>6.051575931232092</v>
      </c>
      <c r="AW36" s="30">
        <f t="shared" si="38"/>
        <v>-5.1575931232092032E-2</v>
      </c>
      <c r="AY36" s="30">
        <v>31</v>
      </c>
      <c r="AZ36" s="30">
        <f t="shared" si="39"/>
        <v>8800</v>
      </c>
      <c r="BF36" s="30">
        <v>31</v>
      </c>
      <c r="BG36" s="30">
        <f>ROUNDUP((CG36-BJ36*0.6)/0.3,0)/角色属性!AI47</f>
        <v>6.3824675324675324</v>
      </c>
      <c r="BH36" s="30" t="s">
        <v>676</v>
      </c>
      <c r="BI36" s="30">
        <f>ROUNDUP(BU36/0.6,0)/角色属性!N47</f>
        <v>2.986948051948052</v>
      </c>
      <c r="BJ36" s="30">
        <f>ROUNDUP(CJ36/0.1,0)/角色属性!R47</f>
        <v>1.3675324675324676</v>
      </c>
      <c r="BQ36" s="30">
        <v>31</v>
      </c>
      <c r="BR36" s="62">
        <f t="shared" si="40"/>
        <v>75616</v>
      </c>
      <c r="BS36" s="33">
        <v>4630</v>
      </c>
      <c r="BT36" s="74">
        <v>22969</v>
      </c>
      <c r="BU36" s="33">
        <f t="shared" si="41"/>
        <v>27599</v>
      </c>
      <c r="BV36" s="93">
        <v>392</v>
      </c>
      <c r="BW36" s="95">
        <v>661</v>
      </c>
      <c r="BX36" s="93">
        <f t="shared" si="42"/>
        <v>1053</v>
      </c>
      <c r="BY36" s="33">
        <v>3475</v>
      </c>
      <c r="BZ36" s="74">
        <v>14218</v>
      </c>
      <c r="CA36" s="33">
        <f t="shared" si="43"/>
        <v>17693</v>
      </c>
      <c r="CB36" s="93">
        <v>777</v>
      </c>
      <c r="CC36" s="95">
        <v>1672</v>
      </c>
      <c r="CD36" s="93">
        <f t="shared" si="44"/>
        <v>2449</v>
      </c>
      <c r="CE36" s="33">
        <v>3475</v>
      </c>
      <c r="CF36" s="74">
        <v>14218</v>
      </c>
      <c r="CG36" s="33">
        <f t="shared" si="45"/>
        <v>17693</v>
      </c>
      <c r="CH36" s="93">
        <v>392</v>
      </c>
      <c r="CI36" s="95">
        <v>661</v>
      </c>
      <c r="CJ36" s="93">
        <f t="shared" si="46"/>
        <v>1053</v>
      </c>
      <c r="CK36" s="33">
        <v>1162</v>
      </c>
      <c r="CL36" s="74">
        <v>2876</v>
      </c>
      <c r="CM36" s="33">
        <f t="shared" si="47"/>
        <v>4038</v>
      </c>
      <c r="CN36" s="93">
        <v>1162</v>
      </c>
      <c r="CO36" s="95">
        <v>2876</v>
      </c>
      <c r="CP36" s="93">
        <f t="shared" si="48"/>
        <v>4038</v>
      </c>
    </row>
    <row r="37" spans="2:94" x14ac:dyDescent="0.15">
      <c r="B37" s="30">
        <v>32</v>
      </c>
      <c r="C37" s="30">
        <f t="shared" si="1"/>
        <v>54240</v>
      </c>
      <c r="D37" s="30">
        <f t="shared" si="2"/>
        <v>18080</v>
      </c>
      <c r="E37" s="30">
        <f t="shared" si="3"/>
        <v>9040</v>
      </c>
      <c r="G37" s="30">
        <v>32</v>
      </c>
      <c r="H37" s="30">
        <v>32</v>
      </c>
      <c r="I37" s="30">
        <v>3</v>
      </c>
      <c r="J37" s="30">
        <v>5</v>
      </c>
      <c r="K37" s="30">
        <f t="shared" si="4"/>
        <v>54240</v>
      </c>
      <c r="L37" s="30">
        <f t="shared" si="5"/>
        <v>18080</v>
      </c>
      <c r="M37" s="30">
        <f t="shared" si="6"/>
        <v>9040</v>
      </c>
      <c r="O37" s="30">
        <f t="shared" si="7"/>
        <v>6</v>
      </c>
      <c r="P37" s="30">
        <f t="shared" si="8"/>
        <v>5.9801543550165377</v>
      </c>
      <c r="Q37" s="30">
        <f t="shared" si="0"/>
        <v>-1.9845644983462307E-2</v>
      </c>
      <c r="R37" s="30">
        <f t="shared" si="9"/>
        <v>5.9604395604395606</v>
      </c>
      <c r="S37" s="30">
        <f t="shared" si="10"/>
        <v>-3.956043956043942E-2</v>
      </c>
      <c r="T37" s="30">
        <f t="shared" si="11"/>
        <v>5.9408543263964955</v>
      </c>
      <c r="U37" s="30">
        <f t="shared" si="12"/>
        <v>-5.9145673603504534E-2</v>
      </c>
      <c r="V37" s="30">
        <f t="shared" si="13"/>
        <v>5.9213973799126638</v>
      </c>
      <c r="W37" s="30">
        <f t="shared" si="14"/>
        <v>-7.8602620087336206E-2</v>
      </c>
      <c r="X37" s="30">
        <f t="shared" si="15"/>
        <v>5.9020674646354729</v>
      </c>
      <c r="Y37" s="30">
        <f t="shared" si="16"/>
        <v>-9.7932535364527062E-2</v>
      </c>
      <c r="AA37" s="30">
        <f t="shared" si="17"/>
        <v>6</v>
      </c>
      <c r="AB37" s="30">
        <f t="shared" si="18"/>
        <v>6.009955752212389</v>
      </c>
      <c r="AC37" s="30">
        <f t="shared" si="19"/>
        <v>-9.9557522123889797E-3</v>
      </c>
      <c r="AD37" s="30">
        <f t="shared" si="20"/>
        <v>6.0199115044247788</v>
      </c>
      <c r="AE37" s="30">
        <f t="shared" si="21"/>
        <v>-1.9911504424778848E-2</v>
      </c>
      <c r="AF37" s="30">
        <f t="shared" si="22"/>
        <v>6.0298672566371678</v>
      </c>
      <c r="AG37" s="30">
        <f t="shared" si="23"/>
        <v>-2.9867256637167827E-2</v>
      </c>
      <c r="AH37" s="30">
        <f t="shared" si="24"/>
        <v>6.0398230088495577</v>
      </c>
      <c r="AI37" s="30">
        <f t="shared" si="25"/>
        <v>-3.9823008849557695E-2</v>
      </c>
      <c r="AJ37" s="30">
        <f t="shared" si="26"/>
        <v>6.0497787610619467</v>
      </c>
      <c r="AK37" s="30">
        <f t="shared" si="27"/>
        <v>-4.9778761061946675E-2</v>
      </c>
      <c r="AM37" s="30">
        <f t="shared" si="28"/>
        <v>6</v>
      </c>
      <c r="AN37" s="30">
        <f t="shared" si="29"/>
        <v>6.0099722991689752</v>
      </c>
      <c r="AO37" s="30">
        <f t="shared" si="30"/>
        <v>-9.9722991689752405E-3</v>
      </c>
      <c r="AP37" s="30">
        <f t="shared" si="31"/>
        <v>6.0199778024417316</v>
      </c>
      <c r="AQ37" s="30">
        <f t="shared" si="32"/>
        <v>-1.997780244173164E-2</v>
      </c>
      <c r="AR37" s="30">
        <f t="shared" si="33"/>
        <v>6.0300166759310727</v>
      </c>
      <c r="AS37" s="30">
        <f t="shared" si="34"/>
        <v>-3.0016675931072712E-2</v>
      </c>
      <c r="AT37" s="30">
        <f t="shared" si="35"/>
        <v>6.0400890868596884</v>
      </c>
      <c r="AU37" s="30">
        <f t="shared" si="36"/>
        <v>-4.0089086859688372E-2</v>
      </c>
      <c r="AV37" s="30">
        <f t="shared" si="37"/>
        <v>6.0501952035694364</v>
      </c>
      <c r="AW37" s="30">
        <f t="shared" si="38"/>
        <v>-5.0195203569436408E-2</v>
      </c>
      <c r="AY37" s="30">
        <v>32</v>
      </c>
      <c r="AZ37" s="30">
        <f t="shared" si="39"/>
        <v>9040</v>
      </c>
      <c r="BF37" s="30">
        <v>32</v>
      </c>
      <c r="BG37" s="30">
        <f>ROUNDUP((CG37-BJ37*0.6)/0.3,0)/角色属性!AI48</f>
        <v>6.660668103448276</v>
      </c>
      <c r="BH37" s="30" t="s">
        <v>676</v>
      </c>
      <c r="BI37" s="30">
        <f>ROUNDUP(BU37/0.6,0)/角色属性!N48</f>
        <v>3.0551201011378004</v>
      </c>
      <c r="BJ37" s="30">
        <f>ROUNDUP(CJ37/0.1,0)/角色属性!R48</f>
        <v>1.4070796460176991</v>
      </c>
      <c r="BQ37" s="30">
        <v>32</v>
      </c>
      <c r="BR37" s="62">
        <f t="shared" si="40"/>
        <v>79440</v>
      </c>
      <c r="BS37" s="33">
        <v>5130</v>
      </c>
      <c r="BT37" s="74">
        <v>23869</v>
      </c>
      <c r="BU37" s="33">
        <f t="shared" si="41"/>
        <v>28999</v>
      </c>
      <c r="BV37" s="93">
        <v>431</v>
      </c>
      <c r="BW37" s="95">
        <v>682</v>
      </c>
      <c r="BX37" s="93">
        <f t="shared" si="42"/>
        <v>1113</v>
      </c>
      <c r="BY37" s="33">
        <v>3848</v>
      </c>
      <c r="BZ37" s="74">
        <v>14696</v>
      </c>
      <c r="CA37" s="33">
        <f t="shared" si="43"/>
        <v>18544</v>
      </c>
      <c r="CB37" s="93">
        <v>858</v>
      </c>
      <c r="CC37" s="95">
        <v>1727</v>
      </c>
      <c r="CD37" s="93">
        <f t="shared" si="44"/>
        <v>2585</v>
      </c>
      <c r="CE37" s="33">
        <v>3848</v>
      </c>
      <c r="CF37" s="74">
        <v>14696</v>
      </c>
      <c r="CG37" s="33">
        <f t="shared" si="45"/>
        <v>18544</v>
      </c>
      <c r="CH37" s="93">
        <v>431</v>
      </c>
      <c r="CI37" s="95">
        <v>682</v>
      </c>
      <c r="CJ37" s="93">
        <f t="shared" si="46"/>
        <v>1113</v>
      </c>
      <c r="CK37" s="33">
        <v>1289</v>
      </c>
      <c r="CL37" s="74">
        <v>2982</v>
      </c>
      <c r="CM37" s="33">
        <f t="shared" si="47"/>
        <v>4271</v>
      </c>
      <c r="CN37" s="93">
        <v>1289</v>
      </c>
      <c r="CO37" s="95">
        <v>2982</v>
      </c>
      <c r="CP37" s="93">
        <f t="shared" si="48"/>
        <v>4271</v>
      </c>
    </row>
    <row r="38" spans="2:94" x14ac:dyDescent="0.15">
      <c r="B38" s="30">
        <v>33</v>
      </c>
      <c r="C38" s="30">
        <f t="shared" si="1"/>
        <v>55680</v>
      </c>
      <c r="D38" s="30">
        <f t="shared" si="2"/>
        <v>18560</v>
      </c>
      <c r="E38" s="30">
        <f t="shared" si="3"/>
        <v>9280</v>
      </c>
      <c r="G38" s="30">
        <v>33</v>
      </c>
      <c r="H38" s="30">
        <v>33</v>
      </c>
      <c r="I38" s="30">
        <v>3</v>
      </c>
      <c r="J38" s="30">
        <v>5</v>
      </c>
      <c r="K38" s="30">
        <f t="shared" si="4"/>
        <v>55680</v>
      </c>
      <c r="L38" s="30">
        <f t="shared" si="5"/>
        <v>18560</v>
      </c>
      <c r="M38" s="30">
        <f t="shared" si="6"/>
        <v>9280</v>
      </c>
      <c r="O38" s="30">
        <f t="shared" si="7"/>
        <v>6</v>
      </c>
      <c r="P38" s="30">
        <f t="shared" si="8"/>
        <v>5.9806659505907627</v>
      </c>
      <c r="Q38" s="30">
        <f t="shared" si="0"/>
        <v>-1.9334049409237331E-2</v>
      </c>
      <c r="R38" s="30">
        <f t="shared" si="9"/>
        <v>5.9614561027837256</v>
      </c>
      <c r="S38" s="30">
        <f t="shared" si="10"/>
        <v>-3.8543897216274381E-2</v>
      </c>
      <c r="T38" s="30">
        <f t="shared" si="11"/>
        <v>5.9423692636072571</v>
      </c>
      <c r="U38" s="30">
        <f t="shared" si="12"/>
        <v>-5.7630736392742854E-2</v>
      </c>
      <c r="V38" s="30">
        <f t="shared" si="13"/>
        <v>5.9234042553191486</v>
      </c>
      <c r="W38" s="30">
        <f t="shared" si="14"/>
        <v>-7.6595744680851396E-2</v>
      </c>
      <c r="X38" s="30">
        <f t="shared" si="15"/>
        <v>5.9045599151643691</v>
      </c>
      <c r="Y38" s="30">
        <f t="shared" si="16"/>
        <v>-9.5440084835630934E-2</v>
      </c>
      <c r="AA38" s="30">
        <f t="shared" si="17"/>
        <v>6</v>
      </c>
      <c r="AB38" s="30">
        <f t="shared" si="18"/>
        <v>6.0096982758620694</v>
      </c>
      <c r="AC38" s="30">
        <f t="shared" si="19"/>
        <v>-9.6982758620693943E-3</v>
      </c>
      <c r="AD38" s="30">
        <f t="shared" si="20"/>
        <v>6.0193965517241379</v>
      </c>
      <c r="AE38" s="30">
        <f t="shared" si="21"/>
        <v>-1.93965517241379E-2</v>
      </c>
      <c r="AF38" s="30">
        <f t="shared" si="22"/>
        <v>6.0290948275862073</v>
      </c>
      <c r="AG38" s="30">
        <f t="shared" si="23"/>
        <v>-2.9094827586207295E-2</v>
      </c>
      <c r="AH38" s="30">
        <f t="shared" si="24"/>
        <v>6.0387931034482758</v>
      </c>
      <c r="AI38" s="30">
        <f t="shared" si="25"/>
        <v>-3.8793103448275801E-2</v>
      </c>
      <c r="AJ38" s="30">
        <f t="shared" si="26"/>
        <v>6.0484913793103452</v>
      </c>
      <c r="AK38" s="30">
        <f t="shared" si="27"/>
        <v>-4.8491379310345195E-2</v>
      </c>
      <c r="AM38" s="30">
        <f t="shared" si="28"/>
        <v>6</v>
      </c>
      <c r="AN38" s="30">
        <f t="shared" si="29"/>
        <v>6.0097139773340533</v>
      </c>
      <c r="AO38" s="30">
        <f t="shared" si="30"/>
        <v>-9.7139773340533253E-3</v>
      </c>
      <c r="AP38" s="30">
        <f t="shared" si="31"/>
        <v>6.0194594594594593</v>
      </c>
      <c r="AQ38" s="30">
        <f t="shared" si="32"/>
        <v>-1.9459459459459261E-2</v>
      </c>
      <c r="AR38" s="30">
        <f t="shared" si="33"/>
        <v>6.0292365998917159</v>
      </c>
      <c r="AS38" s="30">
        <f t="shared" si="34"/>
        <v>-2.9236599891715898E-2</v>
      </c>
      <c r="AT38" s="30">
        <f t="shared" si="35"/>
        <v>6.0390455531453364</v>
      </c>
      <c r="AU38" s="30">
        <f t="shared" si="36"/>
        <v>-3.904555314533642E-2</v>
      </c>
      <c r="AV38" s="30">
        <f t="shared" si="37"/>
        <v>6.0488864747419884</v>
      </c>
      <c r="AW38" s="30">
        <f t="shared" si="38"/>
        <v>-4.8886474741988373E-2</v>
      </c>
      <c r="AY38" s="30">
        <v>33</v>
      </c>
      <c r="AZ38" s="30">
        <f t="shared" si="39"/>
        <v>9280</v>
      </c>
      <c r="BF38" s="30">
        <v>33</v>
      </c>
      <c r="BG38" s="30">
        <f>ROUNDUP((CG38-BJ38*0.6)/0.3,0)/角色属性!AI49</f>
        <v>7.0362660944206006</v>
      </c>
      <c r="BH38" s="30" t="s">
        <v>676</v>
      </c>
      <c r="BI38" s="30">
        <f>ROUNDUP(BU38/0.6,0)/角色属性!N49</f>
        <v>3.1312807881773397</v>
      </c>
      <c r="BJ38" s="30">
        <f>ROUNDUP(CJ38/0.1,0)/角色属性!R49</f>
        <v>1.4568965517241379</v>
      </c>
      <c r="BQ38" s="30">
        <v>33</v>
      </c>
      <c r="BR38" s="62">
        <f t="shared" si="40"/>
        <v>83923</v>
      </c>
      <c r="BS38" s="33">
        <v>5635</v>
      </c>
      <c r="BT38" s="74">
        <v>24876</v>
      </c>
      <c r="BU38" s="33">
        <f t="shared" si="41"/>
        <v>30511</v>
      </c>
      <c r="BV38" s="93">
        <v>480</v>
      </c>
      <c r="BW38" s="95">
        <v>703</v>
      </c>
      <c r="BX38" s="93">
        <f t="shared" si="42"/>
        <v>1183</v>
      </c>
      <c r="BY38" s="33">
        <v>4232</v>
      </c>
      <c r="BZ38" s="74">
        <v>15442</v>
      </c>
      <c r="CA38" s="33">
        <f t="shared" si="43"/>
        <v>19674</v>
      </c>
      <c r="CB38" s="93">
        <v>949</v>
      </c>
      <c r="CC38" s="95">
        <v>1771</v>
      </c>
      <c r="CD38" s="93">
        <f t="shared" si="44"/>
        <v>2720</v>
      </c>
      <c r="CE38" s="33">
        <v>4232</v>
      </c>
      <c r="CF38" s="74">
        <v>15442</v>
      </c>
      <c r="CG38" s="33">
        <f t="shared" si="45"/>
        <v>19674</v>
      </c>
      <c r="CH38" s="93">
        <v>480</v>
      </c>
      <c r="CI38" s="95">
        <v>703</v>
      </c>
      <c r="CJ38" s="93">
        <f t="shared" si="46"/>
        <v>1183</v>
      </c>
      <c r="CK38" s="33">
        <v>1418</v>
      </c>
      <c r="CL38" s="74">
        <v>3071</v>
      </c>
      <c r="CM38" s="33">
        <f t="shared" si="47"/>
        <v>4489</v>
      </c>
      <c r="CN38" s="93">
        <v>1418</v>
      </c>
      <c r="CO38" s="95">
        <v>3071</v>
      </c>
      <c r="CP38" s="93">
        <f t="shared" si="48"/>
        <v>4489</v>
      </c>
    </row>
    <row r="39" spans="2:94" x14ac:dyDescent="0.15">
      <c r="B39" s="30">
        <v>34</v>
      </c>
      <c r="C39" s="30">
        <f t="shared" si="1"/>
        <v>57120</v>
      </c>
      <c r="D39" s="30">
        <f t="shared" si="2"/>
        <v>19040</v>
      </c>
      <c r="E39" s="30">
        <f t="shared" si="3"/>
        <v>9520</v>
      </c>
      <c r="G39" s="30">
        <v>34</v>
      </c>
      <c r="H39" s="30">
        <v>34</v>
      </c>
      <c r="I39" s="30">
        <v>3</v>
      </c>
      <c r="J39" s="30">
        <v>5</v>
      </c>
      <c r="K39" s="30">
        <f t="shared" si="4"/>
        <v>57120</v>
      </c>
      <c r="L39" s="30">
        <f t="shared" si="5"/>
        <v>19040</v>
      </c>
      <c r="M39" s="30">
        <f t="shared" si="6"/>
        <v>9520</v>
      </c>
      <c r="O39" s="30">
        <f t="shared" si="7"/>
        <v>6</v>
      </c>
      <c r="P39" s="30">
        <f t="shared" si="8"/>
        <v>5.9811518324607329</v>
      </c>
      <c r="Q39" s="30">
        <f t="shared" si="0"/>
        <v>-1.8848167539267102E-2</v>
      </c>
      <c r="R39" s="30">
        <f t="shared" si="9"/>
        <v>5.9624217118997915</v>
      </c>
      <c r="S39" s="30">
        <f t="shared" si="10"/>
        <v>-3.7578288100208468E-2</v>
      </c>
      <c r="T39" s="30">
        <f t="shared" si="11"/>
        <v>5.9438085327783563</v>
      </c>
      <c r="U39" s="30">
        <f t="shared" si="12"/>
        <v>-5.6191467221643698E-2</v>
      </c>
      <c r="V39" s="30">
        <f t="shared" si="13"/>
        <v>5.9253112033195023</v>
      </c>
      <c r="W39" s="30">
        <f t="shared" si="14"/>
        <v>-7.468879668049766E-2</v>
      </c>
      <c r="X39" s="30">
        <f t="shared" si="15"/>
        <v>5.9069286452947258</v>
      </c>
      <c r="Y39" s="30">
        <f t="shared" si="16"/>
        <v>-9.3071354705274167E-2</v>
      </c>
      <c r="AA39" s="30">
        <f t="shared" si="17"/>
        <v>6</v>
      </c>
      <c r="AB39" s="30">
        <f t="shared" si="18"/>
        <v>6.0094537815126055</v>
      </c>
      <c r="AC39" s="30">
        <f t="shared" si="19"/>
        <v>-9.4537815126054525E-3</v>
      </c>
      <c r="AD39" s="30">
        <f t="shared" si="20"/>
        <v>6.01890756302521</v>
      </c>
      <c r="AE39" s="30">
        <f t="shared" si="21"/>
        <v>-1.8907563025210017E-2</v>
      </c>
      <c r="AF39" s="30">
        <f t="shared" si="22"/>
        <v>6.0283613445378155</v>
      </c>
      <c r="AG39" s="30">
        <f t="shared" si="23"/>
        <v>-2.8361344537815469E-2</v>
      </c>
      <c r="AH39" s="30">
        <f t="shared" si="24"/>
        <v>6.03781512605042</v>
      </c>
      <c r="AI39" s="30">
        <f t="shared" si="25"/>
        <v>-3.7815126050420034E-2</v>
      </c>
      <c r="AJ39" s="30">
        <f t="shared" si="26"/>
        <v>6.0472689075630255</v>
      </c>
      <c r="AK39" s="30">
        <f t="shared" si="27"/>
        <v>-4.7268907563025486E-2</v>
      </c>
      <c r="AM39" s="30">
        <f t="shared" si="28"/>
        <v>6</v>
      </c>
      <c r="AN39" s="30">
        <f t="shared" si="29"/>
        <v>6.0094687006838505</v>
      </c>
      <c r="AO39" s="30">
        <f t="shared" si="30"/>
        <v>-9.4687006838505283E-3</v>
      </c>
      <c r="AP39" s="30">
        <f t="shared" si="31"/>
        <v>6.0189673340358274</v>
      </c>
      <c r="AQ39" s="30">
        <f t="shared" si="32"/>
        <v>-1.8967334035827399E-2</v>
      </c>
      <c r="AR39" s="30">
        <f t="shared" si="33"/>
        <v>6.0284960422163589</v>
      </c>
      <c r="AS39" s="30">
        <f t="shared" si="34"/>
        <v>-2.849604221635893E-2</v>
      </c>
      <c r="AT39" s="30">
        <f t="shared" si="35"/>
        <v>6.0380549682875264</v>
      </c>
      <c r="AU39" s="30">
        <f t="shared" si="36"/>
        <v>-3.8054968287526414E-2</v>
      </c>
      <c r="AV39" s="30">
        <f t="shared" si="37"/>
        <v>6.0476442562202219</v>
      </c>
      <c r="AW39" s="30">
        <f t="shared" si="38"/>
        <v>-4.7644256220221948E-2</v>
      </c>
      <c r="AY39" s="30">
        <v>34</v>
      </c>
      <c r="AZ39" s="30">
        <f t="shared" si="39"/>
        <v>9520</v>
      </c>
      <c r="BF39" s="30">
        <v>34</v>
      </c>
      <c r="BG39" s="30">
        <f>ROUNDUP((CG39-BJ39*0.6)/0.3,0)/角色属性!AI50</f>
        <v>7.2690170940170944</v>
      </c>
      <c r="BH39" s="30" t="s">
        <v>676</v>
      </c>
      <c r="BI39" s="30">
        <f>ROUNDUP(BU39/0.6,0)/角色属性!N50</f>
        <v>3.0971788715486195</v>
      </c>
      <c r="BJ39" s="30">
        <f>ROUNDUP(CJ39/0.1,0)/角色属性!R50</f>
        <v>1.468187274909964</v>
      </c>
      <c r="BQ39" s="30">
        <v>34</v>
      </c>
      <c r="BR39" s="62">
        <f t="shared" si="40"/>
        <v>86381</v>
      </c>
      <c r="BS39" s="33">
        <v>5915</v>
      </c>
      <c r="BT39" s="74">
        <v>25044</v>
      </c>
      <c r="BU39" s="33">
        <f t="shared" si="41"/>
        <v>30959</v>
      </c>
      <c r="BV39" s="93">
        <v>499</v>
      </c>
      <c r="BW39" s="95">
        <v>724</v>
      </c>
      <c r="BX39" s="93">
        <f t="shared" si="42"/>
        <v>1223</v>
      </c>
      <c r="BY39" s="33">
        <v>4435</v>
      </c>
      <c r="BZ39" s="74">
        <v>15977</v>
      </c>
      <c r="CA39" s="33">
        <f t="shared" si="43"/>
        <v>20412</v>
      </c>
      <c r="CB39" s="93">
        <v>991</v>
      </c>
      <c r="CC39" s="95">
        <v>1867</v>
      </c>
      <c r="CD39" s="93">
        <f t="shared" si="44"/>
        <v>2858</v>
      </c>
      <c r="CE39" s="33">
        <v>4435</v>
      </c>
      <c r="CF39" s="74">
        <v>15977</v>
      </c>
      <c r="CG39" s="33">
        <f t="shared" si="45"/>
        <v>20412</v>
      </c>
      <c r="CH39" s="93">
        <v>499</v>
      </c>
      <c r="CI39" s="95">
        <v>724</v>
      </c>
      <c r="CJ39" s="93">
        <f t="shared" si="46"/>
        <v>1223</v>
      </c>
      <c r="CK39" s="33">
        <v>1487</v>
      </c>
      <c r="CL39" s="74">
        <v>3160</v>
      </c>
      <c r="CM39" s="33">
        <f t="shared" si="47"/>
        <v>4647</v>
      </c>
      <c r="CN39" s="93">
        <v>1487</v>
      </c>
      <c r="CO39" s="95">
        <v>3160</v>
      </c>
      <c r="CP39" s="93">
        <f t="shared" si="48"/>
        <v>4647</v>
      </c>
    </row>
    <row r="40" spans="2:94" x14ac:dyDescent="0.15">
      <c r="B40" s="30">
        <v>35</v>
      </c>
      <c r="C40" s="30">
        <f t="shared" si="1"/>
        <v>58560</v>
      </c>
      <c r="D40" s="30">
        <f t="shared" si="2"/>
        <v>19520</v>
      </c>
      <c r="E40" s="30">
        <f t="shared" si="3"/>
        <v>9760</v>
      </c>
      <c r="G40" s="30">
        <v>35</v>
      </c>
      <c r="H40" s="30">
        <v>35</v>
      </c>
      <c r="I40" s="30">
        <v>3</v>
      </c>
      <c r="J40" s="30">
        <v>5</v>
      </c>
      <c r="K40" s="30">
        <f t="shared" si="4"/>
        <v>58560</v>
      </c>
      <c r="L40" s="30">
        <f t="shared" si="5"/>
        <v>19520</v>
      </c>
      <c r="M40" s="30">
        <f t="shared" si="6"/>
        <v>9760</v>
      </c>
      <c r="O40" s="30">
        <f t="shared" si="7"/>
        <v>6</v>
      </c>
      <c r="P40" s="30">
        <f t="shared" si="8"/>
        <v>5.9816138917262514</v>
      </c>
      <c r="Q40" s="30">
        <f t="shared" si="0"/>
        <v>-1.8386108273748647E-2</v>
      </c>
      <c r="R40" s="30">
        <f t="shared" si="9"/>
        <v>5.9633401221995923</v>
      </c>
      <c r="S40" s="30">
        <f t="shared" si="10"/>
        <v>-3.6659877800407692E-2</v>
      </c>
      <c r="T40" s="30">
        <f t="shared" si="11"/>
        <v>5.9451776649746195</v>
      </c>
      <c r="U40" s="30">
        <f t="shared" si="12"/>
        <v>-5.4822335025380475E-2</v>
      </c>
      <c r="V40" s="30">
        <f t="shared" si="13"/>
        <v>5.9271255060728745</v>
      </c>
      <c r="W40" s="30">
        <f t="shared" si="14"/>
        <v>-7.2874493927125528E-2</v>
      </c>
      <c r="X40" s="30">
        <f t="shared" si="15"/>
        <v>5.9091826437941473</v>
      </c>
      <c r="Y40" s="30">
        <f t="shared" si="16"/>
        <v>-9.0817356205852739E-2</v>
      </c>
      <c r="AA40" s="30">
        <f t="shared" si="17"/>
        <v>6</v>
      </c>
      <c r="AB40" s="30">
        <f t="shared" si="18"/>
        <v>6.0092213114754101</v>
      </c>
      <c r="AC40" s="30">
        <f t="shared" si="19"/>
        <v>-9.2213114754100545E-3</v>
      </c>
      <c r="AD40" s="30">
        <f t="shared" si="20"/>
        <v>6.0184426229508201</v>
      </c>
      <c r="AE40" s="30">
        <f t="shared" si="21"/>
        <v>-1.8442622950820109E-2</v>
      </c>
      <c r="AF40" s="30">
        <f t="shared" si="22"/>
        <v>6.0276639344262293</v>
      </c>
      <c r="AG40" s="30">
        <f t="shared" si="23"/>
        <v>-2.7663934426229275E-2</v>
      </c>
      <c r="AH40" s="30">
        <f t="shared" si="24"/>
        <v>6.0368852459016393</v>
      </c>
      <c r="AI40" s="30">
        <f t="shared" si="25"/>
        <v>-3.688524590163933E-2</v>
      </c>
      <c r="AJ40" s="30">
        <f t="shared" si="26"/>
        <v>6.0461065573770494</v>
      </c>
      <c r="AK40" s="30">
        <f t="shared" si="27"/>
        <v>-4.6106557377049384E-2</v>
      </c>
      <c r="AM40" s="30">
        <f t="shared" si="28"/>
        <v>6</v>
      </c>
      <c r="AN40" s="30">
        <f t="shared" si="29"/>
        <v>6.0092355053873785</v>
      </c>
      <c r="AO40" s="30">
        <f t="shared" si="30"/>
        <v>-9.2355053873784954E-3</v>
      </c>
      <c r="AP40" s="30">
        <f t="shared" si="31"/>
        <v>6.0184994861253855</v>
      </c>
      <c r="AQ40" s="30">
        <f t="shared" si="32"/>
        <v>-1.8499486125385545E-2</v>
      </c>
      <c r="AR40" s="30">
        <f t="shared" si="33"/>
        <v>6.027792074112198</v>
      </c>
      <c r="AS40" s="30">
        <f t="shared" si="34"/>
        <v>-2.7792074112197973E-2</v>
      </c>
      <c r="AT40" s="30">
        <f t="shared" si="35"/>
        <v>6.0371134020618555</v>
      </c>
      <c r="AU40" s="30">
        <f t="shared" si="36"/>
        <v>-3.7113402061855538E-2</v>
      </c>
      <c r="AV40" s="30">
        <f t="shared" si="37"/>
        <v>6.046463603510583</v>
      </c>
      <c r="AW40" s="30">
        <f t="shared" si="38"/>
        <v>-4.6463603510582985E-2</v>
      </c>
      <c r="AY40" s="30">
        <v>35</v>
      </c>
      <c r="AZ40" s="30">
        <f t="shared" si="39"/>
        <v>9760</v>
      </c>
      <c r="BF40" s="30">
        <v>35</v>
      </c>
      <c r="BG40" s="30">
        <f>ROUNDUP((CG40-BJ40*0.6)/0.3,0)/角色属性!AI51</f>
        <v>7.7422340425531919</v>
      </c>
      <c r="BH40" s="30" t="s">
        <v>676</v>
      </c>
      <c r="BI40" s="30">
        <f>ROUNDUP(BU40/0.6,0)/角色属性!N51</f>
        <v>3.2175058548009368</v>
      </c>
      <c r="BJ40" s="30">
        <f>ROUNDUP(CJ40/0.1,0)/角色属性!R51</f>
        <v>1.5573770491803278</v>
      </c>
      <c r="BQ40" s="30">
        <v>35</v>
      </c>
      <c r="BR40" s="62">
        <f t="shared" si="40"/>
        <v>92347</v>
      </c>
      <c r="BS40" s="33">
        <v>6897</v>
      </c>
      <c r="BT40" s="74">
        <v>26076</v>
      </c>
      <c r="BU40" s="33">
        <f t="shared" si="41"/>
        <v>32973</v>
      </c>
      <c r="BV40" s="93">
        <v>585</v>
      </c>
      <c r="BW40" s="95">
        <v>745</v>
      </c>
      <c r="BX40" s="93">
        <f t="shared" si="42"/>
        <v>1330</v>
      </c>
      <c r="BY40" s="33">
        <v>5176</v>
      </c>
      <c r="BZ40" s="74">
        <v>16658</v>
      </c>
      <c r="CA40" s="33">
        <f t="shared" si="43"/>
        <v>21834</v>
      </c>
      <c r="CB40" s="93">
        <v>1157</v>
      </c>
      <c r="CC40" s="95">
        <v>1923</v>
      </c>
      <c r="CD40" s="93">
        <f t="shared" si="44"/>
        <v>3080</v>
      </c>
      <c r="CE40" s="33">
        <v>5176</v>
      </c>
      <c r="CF40" s="74">
        <v>16658</v>
      </c>
      <c r="CG40" s="33">
        <f t="shared" si="45"/>
        <v>21834</v>
      </c>
      <c r="CH40" s="93">
        <v>585</v>
      </c>
      <c r="CI40" s="95">
        <v>745</v>
      </c>
      <c r="CJ40" s="93">
        <f t="shared" si="46"/>
        <v>1330</v>
      </c>
      <c r="CK40" s="33">
        <v>1734</v>
      </c>
      <c r="CL40" s="74">
        <v>3249</v>
      </c>
      <c r="CM40" s="33">
        <f t="shared" si="47"/>
        <v>4983</v>
      </c>
      <c r="CN40" s="93">
        <v>1734</v>
      </c>
      <c r="CO40" s="95">
        <v>3249</v>
      </c>
      <c r="CP40" s="93">
        <f t="shared" si="48"/>
        <v>4983</v>
      </c>
    </row>
    <row r="41" spans="2:94" x14ac:dyDescent="0.15">
      <c r="B41" s="30">
        <v>36</v>
      </c>
      <c r="C41" s="30">
        <f t="shared" si="1"/>
        <v>60000</v>
      </c>
      <c r="D41" s="30">
        <f t="shared" si="2"/>
        <v>20000</v>
      </c>
      <c r="E41" s="30">
        <f t="shared" si="3"/>
        <v>10000</v>
      </c>
      <c r="G41" s="30">
        <v>36</v>
      </c>
      <c r="H41" s="30">
        <v>36</v>
      </c>
      <c r="I41" s="30">
        <v>3</v>
      </c>
      <c r="J41" s="30">
        <v>5</v>
      </c>
      <c r="K41" s="30">
        <f t="shared" si="4"/>
        <v>60000</v>
      </c>
      <c r="L41" s="30">
        <f t="shared" si="5"/>
        <v>20000</v>
      </c>
      <c r="M41" s="30">
        <f t="shared" si="6"/>
        <v>10000</v>
      </c>
      <c r="O41" s="30">
        <f t="shared" si="7"/>
        <v>6</v>
      </c>
      <c r="P41" s="30">
        <f t="shared" si="8"/>
        <v>5.9820538384845463</v>
      </c>
      <c r="Q41" s="30">
        <f t="shared" si="0"/>
        <v>-1.7946161515453696E-2</v>
      </c>
      <c r="R41" s="30">
        <f t="shared" si="9"/>
        <v>5.964214711729622</v>
      </c>
      <c r="S41" s="30">
        <f t="shared" si="10"/>
        <v>-3.5785288270377968E-2</v>
      </c>
      <c r="T41" s="30">
        <f t="shared" si="11"/>
        <v>5.9464816650148666</v>
      </c>
      <c r="U41" s="30">
        <f t="shared" si="12"/>
        <v>-5.3518334985133365E-2</v>
      </c>
      <c r="V41" s="30">
        <f t="shared" si="13"/>
        <v>5.9288537549407119</v>
      </c>
      <c r="W41" s="30">
        <f t="shared" si="14"/>
        <v>-7.1146245059288127E-2</v>
      </c>
      <c r="X41" s="30">
        <f t="shared" si="15"/>
        <v>5.9113300492610836</v>
      </c>
      <c r="Y41" s="30">
        <f t="shared" si="16"/>
        <v>-8.866995073891637E-2</v>
      </c>
      <c r="AA41" s="30">
        <f t="shared" si="17"/>
        <v>6</v>
      </c>
      <c r="AB41" s="30">
        <f t="shared" si="18"/>
        <v>6.0090000000000003</v>
      </c>
      <c r="AC41" s="30">
        <f t="shared" si="19"/>
        <v>-9.0000000000003411E-3</v>
      </c>
      <c r="AD41" s="30">
        <f t="shared" si="20"/>
        <v>6.0179999999999998</v>
      </c>
      <c r="AE41" s="30">
        <f t="shared" si="21"/>
        <v>-1.7999999999999794E-2</v>
      </c>
      <c r="AF41" s="30">
        <f t="shared" si="22"/>
        <v>6.0270000000000001</v>
      </c>
      <c r="AG41" s="30">
        <f t="shared" si="23"/>
        <v>-2.7000000000000135E-2</v>
      </c>
      <c r="AH41" s="30">
        <f t="shared" si="24"/>
        <v>6.0359999999999996</v>
      </c>
      <c r="AI41" s="30">
        <f t="shared" si="25"/>
        <v>-3.5999999999999588E-2</v>
      </c>
      <c r="AJ41" s="30">
        <f t="shared" si="26"/>
        <v>6.0449999999999999</v>
      </c>
      <c r="AK41" s="30">
        <f t="shared" si="27"/>
        <v>-4.4999999999999929E-2</v>
      </c>
      <c r="AM41" s="30">
        <f t="shared" si="28"/>
        <v>6</v>
      </c>
      <c r="AN41" s="30">
        <f t="shared" si="29"/>
        <v>6.0090135202804209</v>
      </c>
      <c r="AO41" s="30">
        <f t="shared" si="30"/>
        <v>-9.0135202804209058E-3</v>
      </c>
      <c r="AP41" s="30">
        <f t="shared" si="31"/>
        <v>6.0180541624874619</v>
      </c>
      <c r="AQ41" s="30">
        <f t="shared" si="32"/>
        <v>-1.8054162487461944E-2</v>
      </c>
      <c r="AR41" s="30">
        <f t="shared" si="33"/>
        <v>6.0271220492214965</v>
      </c>
      <c r="AS41" s="30">
        <f t="shared" si="34"/>
        <v>-2.7122049221496525E-2</v>
      </c>
      <c r="AT41" s="30">
        <f t="shared" si="35"/>
        <v>6.0362173038229372</v>
      </c>
      <c r="AU41" s="30">
        <f t="shared" si="36"/>
        <v>-3.6217303822937197E-2</v>
      </c>
      <c r="AV41" s="30">
        <f t="shared" si="37"/>
        <v>6.0453400503778338</v>
      </c>
      <c r="AW41" s="30">
        <f t="shared" si="38"/>
        <v>-4.534005037783384E-2</v>
      </c>
      <c r="AY41" s="30">
        <v>36</v>
      </c>
      <c r="AZ41" s="30">
        <f t="shared" si="39"/>
        <v>10000</v>
      </c>
      <c r="BF41" s="30">
        <v>36</v>
      </c>
      <c r="BG41" s="30">
        <f>ROUNDUP((CG41-BJ41*0.6)/0.3,0)/角色属性!AI52</f>
        <v>8.1233050847457626</v>
      </c>
      <c r="BH41" s="30" t="s">
        <v>676</v>
      </c>
      <c r="BI41" s="30">
        <f>ROUNDUP(BU41/0.6,0)/角色属性!N52</f>
        <v>3.3074285714285714</v>
      </c>
      <c r="BJ41" s="30">
        <f>ROUNDUP(CJ41/0.1,0)/角色属性!R52</f>
        <v>1.6137142857142857</v>
      </c>
      <c r="BQ41" s="30">
        <v>36</v>
      </c>
      <c r="BR41" s="62">
        <f t="shared" si="40"/>
        <v>97715</v>
      </c>
      <c r="BS41" s="33">
        <v>7602</v>
      </c>
      <c r="BT41" s="74">
        <v>27126</v>
      </c>
      <c r="BU41" s="33">
        <f t="shared" si="41"/>
        <v>34728</v>
      </c>
      <c r="BV41" s="93">
        <v>646</v>
      </c>
      <c r="BW41" s="95">
        <v>766</v>
      </c>
      <c r="BX41" s="93">
        <f t="shared" si="42"/>
        <v>1412</v>
      </c>
      <c r="BY41" s="33">
        <v>5707</v>
      </c>
      <c r="BZ41" s="74">
        <v>17299</v>
      </c>
      <c r="CA41" s="33">
        <f t="shared" si="43"/>
        <v>23006</v>
      </c>
      <c r="CB41" s="93">
        <v>1275</v>
      </c>
      <c r="CC41" s="95">
        <v>1980</v>
      </c>
      <c r="CD41" s="93">
        <f t="shared" si="44"/>
        <v>3255</v>
      </c>
      <c r="CE41" s="33">
        <v>5707</v>
      </c>
      <c r="CF41" s="74">
        <v>17299</v>
      </c>
      <c r="CG41" s="33">
        <f t="shared" si="45"/>
        <v>23006</v>
      </c>
      <c r="CH41" s="93">
        <v>646</v>
      </c>
      <c r="CI41" s="95">
        <v>766</v>
      </c>
      <c r="CJ41" s="93">
        <f t="shared" si="46"/>
        <v>1412</v>
      </c>
      <c r="CK41" s="33">
        <v>1904</v>
      </c>
      <c r="CL41" s="74">
        <v>3544</v>
      </c>
      <c r="CM41" s="33">
        <f t="shared" si="47"/>
        <v>5448</v>
      </c>
      <c r="CN41" s="93">
        <v>1904</v>
      </c>
      <c r="CO41" s="95">
        <v>3544</v>
      </c>
      <c r="CP41" s="93">
        <f t="shared" si="48"/>
        <v>5448</v>
      </c>
    </row>
    <row r="42" spans="2:94" x14ac:dyDescent="0.15">
      <c r="B42" s="30">
        <v>37</v>
      </c>
      <c r="C42" s="30">
        <f t="shared" si="1"/>
        <v>61440</v>
      </c>
      <c r="D42" s="30">
        <f t="shared" si="2"/>
        <v>20480</v>
      </c>
      <c r="E42" s="30">
        <f t="shared" si="3"/>
        <v>10240</v>
      </c>
      <c r="G42" s="30">
        <v>37</v>
      </c>
      <c r="H42" s="30">
        <v>37</v>
      </c>
      <c r="I42" s="30">
        <v>3</v>
      </c>
      <c r="J42" s="30">
        <v>5</v>
      </c>
      <c r="K42" s="30">
        <f t="shared" si="4"/>
        <v>61440</v>
      </c>
      <c r="L42" s="30">
        <f t="shared" si="5"/>
        <v>20480</v>
      </c>
      <c r="M42" s="30">
        <f t="shared" si="6"/>
        <v>10240</v>
      </c>
      <c r="O42" s="30">
        <f t="shared" si="7"/>
        <v>6</v>
      </c>
      <c r="P42" s="30">
        <f t="shared" si="8"/>
        <v>5.9824732229795519</v>
      </c>
      <c r="Q42" s="30">
        <f t="shared" si="0"/>
        <v>-1.7526777020448137E-2</v>
      </c>
      <c r="R42" s="30">
        <f t="shared" si="9"/>
        <v>5.9650485436893206</v>
      </c>
      <c r="S42" s="30">
        <f t="shared" si="10"/>
        <v>-3.4951456310679418E-2</v>
      </c>
      <c r="T42" s="30">
        <f t="shared" si="11"/>
        <v>5.947725072604066</v>
      </c>
      <c r="U42" s="30">
        <f t="shared" si="12"/>
        <v>-5.2274927395933979E-2</v>
      </c>
      <c r="V42" s="30">
        <f t="shared" si="13"/>
        <v>5.9305019305019302</v>
      </c>
      <c r="W42" s="30">
        <f t="shared" si="14"/>
        <v>-6.9498069498069803E-2</v>
      </c>
      <c r="X42" s="30">
        <f t="shared" si="15"/>
        <v>5.9133782483156878</v>
      </c>
      <c r="Y42" s="30">
        <f t="shared" si="16"/>
        <v>-8.6621751684312187E-2</v>
      </c>
      <c r="AA42" s="30">
        <f t="shared" si="17"/>
        <v>6</v>
      </c>
      <c r="AB42" s="30">
        <f t="shared" si="18"/>
        <v>6.0087890625</v>
      </c>
      <c r="AC42" s="30">
        <f t="shared" si="19"/>
        <v>-8.7890625E-3</v>
      </c>
      <c r="AD42" s="30">
        <f t="shared" si="20"/>
        <v>6.017578125</v>
      </c>
      <c r="AE42" s="30">
        <f t="shared" si="21"/>
        <v>-1.7578125E-2</v>
      </c>
      <c r="AF42" s="30">
        <f t="shared" si="22"/>
        <v>6.0263671875</v>
      </c>
      <c r="AG42" s="30">
        <f t="shared" si="23"/>
        <v>-2.63671875E-2</v>
      </c>
      <c r="AH42" s="30">
        <f t="shared" si="24"/>
        <v>6.03515625</v>
      </c>
      <c r="AI42" s="30">
        <f t="shared" si="25"/>
        <v>-3.515625E-2</v>
      </c>
      <c r="AJ42" s="30">
        <f t="shared" si="26"/>
        <v>6.0439453125</v>
      </c>
      <c r="AK42" s="30">
        <f t="shared" si="27"/>
        <v>-4.39453125E-2</v>
      </c>
      <c r="AM42" s="30">
        <f t="shared" si="28"/>
        <v>6</v>
      </c>
      <c r="AN42" s="30">
        <f t="shared" si="29"/>
        <v>6.0088019559902204</v>
      </c>
      <c r="AO42" s="30">
        <f t="shared" si="30"/>
        <v>-8.8019559902203781E-3</v>
      </c>
      <c r="AP42" s="30">
        <f t="shared" si="31"/>
        <v>6.017629774730656</v>
      </c>
      <c r="AQ42" s="30">
        <f t="shared" si="32"/>
        <v>-1.7629774730655967E-2</v>
      </c>
      <c r="AR42" s="30">
        <f t="shared" si="33"/>
        <v>6.0264835703776365</v>
      </c>
      <c r="AS42" s="30">
        <f t="shared" si="34"/>
        <v>-2.6483570377636489E-2</v>
      </c>
      <c r="AT42" s="30">
        <f t="shared" si="35"/>
        <v>6.0353634577603144</v>
      </c>
      <c r="AU42" s="30">
        <f t="shared" si="36"/>
        <v>-3.5363457760314354E-2</v>
      </c>
      <c r="AV42" s="30">
        <f t="shared" si="37"/>
        <v>6.0442695523856367</v>
      </c>
      <c r="AW42" s="30">
        <f t="shared" si="38"/>
        <v>-4.4269552385636679E-2</v>
      </c>
      <c r="AY42" s="30">
        <v>37</v>
      </c>
      <c r="AZ42" s="30">
        <f t="shared" si="39"/>
        <v>10240</v>
      </c>
      <c r="BF42" s="30">
        <v>37</v>
      </c>
      <c r="BG42" s="30">
        <f>ROUNDUP((CG42-BJ42*0.6)/0.3,0)/角色属性!AI53</f>
        <v>8.0602320675105492</v>
      </c>
      <c r="BH42" s="30" t="s">
        <v>676</v>
      </c>
      <c r="BI42" s="30">
        <f>ROUNDUP(BU42/0.6,0)/角色属性!N53</f>
        <v>3.3366071428571429</v>
      </c>
      <c r="BJ42" s="30">
        <f>ROUNDUP(CJ42/0.1,0)/角色属性!R53</f>
        <v>1.6294642857142858</v>
      </c>
      <c r="BQ42" s="30">
        <v>37</v>
      </c>
      <c r="BR42" s="62">
        <f t="shared" si="40"/>
        <v>99287</v>
      </c>
      <c r="BS42" s="33">
        <v>7963</v>
      </c>
      <c r="BT42" s="74">
        <v>27912</v>
      </c>
      <c r="BU42" s="33">
        <f t="shared" si="41"/>
        <v>35875</v>
      </c>
      <c r="BV42" s="93">
        <v>673</v>
      </c>
      <c r="BW42" s="95">
        <v>787</v>
      </c>
      <c r="BX42" s="93">
        <f t="shared" si="42"/>
        <v>1460</v>
      </c>
      <c r="BY42" s="33">
        <v>5974</v>
      </c>
      <c r="BZ42" s="74">
        <v>16950</v>
      </c>
      <c r="CA42" s="33">
        <f t="shared" si="43"/>
        <v>22924</v>
      </c>
      <c r="CB42" s="93">
        <v>1338</v>
      </c>
      <c r="CC42" s="95">
        <v>2036</v>
      </c>
      <c r="CD42" s="93">
        <f t="shared" si="44"/>
        <v>3374</v>
      </c>
      <c r="CE42" s="33">
        <v>5974</v>
      </c>
      <c r="CF42" s="74">
        <v>16950</v>
      </c>
      <c r="CG42" s="33">
        <f t="shared" si="45"/>
        <v>22924</v>
      </c>
      <c r="CH42" s="93">
        <v>673</v>
      </c>
      <c r="CI42" s="95">
        <v>787</v>
      </c>
      <c r="CJ42" s="93">
        <f t="shared" si="46"/>
        <v>1460</v>
      </c>
      <c r="CK42" s="33">
        <v>1997</v>
      </c>
      <c r="CL42" s="74">
        <v>3638</v>
      </c>
      <c r="CM42" s="33">
        <f t="shared" si="47"/>
        <v>5635</v>
      </c>
      <c r="CN42" s="93">
        <v>1997</v>
      </c>
      <c r="CO42" s="95">
        <v>3638</v>
      </c>
      <c r="CP42" s="93">
        <f t="shared" si="48"/>
        <v>5635</v>
      </c>
    </row>
    <row r="43" spans="2:94" x14ac:dyDescent="0.15">
      <c r="B43" s="30">
        <v>38</v>
      </c>
      <c r="C43" s="30">
        <f t="shared" si="1"/>
        <v>62880</v>
      </c>
      <c r="D43" s="30">
        <f t="shared" si="2"/>
        <v>20960</v>
      </c>
      <c r="E43" s="30">
        <f t="shared" si="3"/>
        <v>10480</v>
      </c>
      <c r="G43" s="30">
        <v>38</v>
      </c>
      <c r="H43" s="30">
        <v>38</v>
      </c>
      <c r="I43" s="30">
        <v>3</v>
      </c>
      <c r="J43" s="30">
        <v>5</v>
      </c>
      <c r="K43" s="30">
        <f t="shared" si="4"/>
        <v>62880</v>
      </c>
      <c r="L43" s="30">
        <f t="shared" si="5"/>
        <v>20960</v>
      </c>
      <c r="M43" s="30">
        <f t="shared" si="6"/>
        <v>10480</v>
      </c>
      <c r="O43" s="30">
        <f t="shared" si="7"/>
        <v>6</v>
      </c>
      <c r="P43" s="30">
        <f t="shared" si="8"/>
        <v>5.9828734538534727</v>
      </c>
      <c r="Q43" s="30">
        <f t="shared" si="0"/>
        <v>-1.7126546146527311E-2</v>
      </c>
      <c r="R43" s="30">
        <f t="shared" si="9"/>
        <v>5.9658444022770398</v>
      </c>
      <c r="S43" s="30">
        <f t="shared" si="10"/>
        <v>-3.4155597722960174E-2</v>
      </c>
      <c r="T43" s="30">
        <f t="shared" si="11"/>
        <v>5.9489120151371804</v>
      </c>
      <c r="U43" s="30">
        <f t="shared" si="12"/>
        <v>-5.1087984862819624E-2</v>
      </c>
      <c r="V43" s="30">
        <f t="shared" si="13"/>
        <v>5.9320754716981128</v>
      </c>
      <c r="W43" s="30">
        <f t="shared" si="14"/>
        <v>-6.7924528301887221E-2</v>
      </c>
      <c r="X43" s="30">
        <f t="shared" si="15"/>
        <v>5.9153339604891819</v>
      </c>
      <c r="Y43" s="30">
        <f t="shared" si="16"/>
        <v>-8.4666039510818081E-2</v>
      </c>
      <c r="AA43" s="30">
        <f t="shared" si="17"/>
        <v>6</v>
      </c>
      <c r="AB43" s="30">
        <f t="shared" si="18"/>
        <v>6.0085877862595423</v>
      </c>
      <c r="AC43" s="30">
        <f t="shared" si="19"/>
        <v>-8.5877862595422627E-3</v>
      </c>
      <c r="AD43" s="30">
        <f t="shared" si="20"/>
        <v>6.0171755725190836</v>
      </c>
      <c r="AE43" s="30">
        <f t="shared" si="21"/>
        <v>-1.7175572519083637E-2</v>
      </c>
      <c r="AF43" s="30">
        <f t="shared" si="22"/>
        <v>6.0257633587786259</v>
      </c>
      <c r="AG43" s="30">
        <f t="shared" si="23"/>
        <v>-2.57633587786259E-2</v>
      </c>
      <c r="AH43" s="30">
        <f t="shared" si="24"/>
        <v>6.0343511450381682</v>
      </c>
      <c r="AI43" s="30">
        <f t="shared" si="25"/>
        <v>-3.4351145038168163E-2</v>
      </c>
      <c r="AJ43" s="30">
        <f t="shared" si="26"/>
        <v>6.0429389312977095</v>
      </c>
      <c r="AK43" s="30">
        <f t="shared" si="27"/>
        <v>-4.2938931297709537E-2</v>
      </c>
      <c r="AM43" s="30">
        <f t="shared" si="28"/>
        <v>6</v>
      </c>
      <c r="AN43" s="30">
        <f t="shared" si="29"/>
        <v>6.0086000955566172</v>
      </c>
      <c r="AO43" s="30">
        <f t="shared" si="30"/>
        <v>-8.6000955566172266E-3</v>
      </c>
      <c r="AP43" s="30">
        <f t="shared" si="31"/>
        <v>6.0172248803827753</v>
      </c>
      <c r="AQ43" s="30">
        <f t="shared" si="32"/>
        <v>-1.7224880382775254E-2</v>
      </c>
      <c r="AR43" s="30">
        <f t="shared" si="33"/>
        <v>6.0258744609487298</v>
      </c>
      <c r="AS43" s="30">
        <f t="shared" si="34"/>
        <v>-2.5874460948729805E-2</v>
      </c>
      <c r="AT43" s="30">
        <f t="shared" si="35"/>
        <v>6.0345489443378115</v>
      </c>
      <c r="AU43" s="30">
        <f t="shared" si="36"/>
        <v>-3.4548944337811527E-2</v>
      </c>
      <c r="AV43" s="30">
        <f t="shared" si="37"/>
        <v>6.0432484382508411</v>
      </c>
      <c r="AW43" s="30">
        <f t="shared" si="38"/>
        <v>-4.3248438250841126E-2</v>
      </c>
      <c r="AY43" s="30">
        <v>38</v>
      </c>
      <c r="AZ43" s="30">
        <f t="shared" si="39"/>
        <v>10480</v>
      </c>
      <c r="BF43" s="30">
        <v>38</v>
      </c>
      <c r="BG43" s="30">
        <f>ROUNDUP((CG43-BJ43*0.6)/0.3,0)/角色属性!AI54</f>
        <v>8.4912815126050418</v>
      </c>
      <c r="BH43" s="30" t="s">
        <v>676</v>
      </c>
      <c r="BI43" s="30">
        <f>ROUNDUP(BU43/0.6,0)/角色属性!N54</f>
        <v>3.335059978189749</v>
      </c>
      <c r="BJ43" s="30">
        <f>ROUNDUP(CJ43/0.1,0)/角色属性!R54</f>
        <v>1.6761177753544165</v>
      </c>
      <c r="BQ43" s="30">
        <v>38</v>
      </c>
      <c r="BR43" s="62">
        <f t="shared" si="40"/>
        <v>103640</v>
      </c>
      <c r="BS43" s="33">
        <v>8669</v>
      </c>
      <c r="BT43" s="74">
        <v>28030</v>
      </c>
      <c r="BU43" s="33">
        <f t="shared" si="41"/>
        <v>36699</v>
      </c>
      <c r="BV43" s="93">
        <v>729</v>
      </c>
      <c r="BW43" s="95">
        <v>808</v>
      </c>
      <c r="BX43" s="93">
        <f t="shared" si="42"/>
        <v>1537</v>
      </c>
      <c r="BY43" s="33">
        <v>6505</v>
      </c>
      <c r="BZ43" s="74">
        <v>17747</v>
      </c>
      <c r="CA43" s="33">
        <f t="shared" si="43"/>
        <v>24252</v>
      </c>
      <c r="CB43" s="93">
        <v>1453</v>
      </c>
      <c r="CC43" s="95">
        <v>2092</v>
      </c>
      <c r="CD43" s="93">
        <f t="shared" si="44"/>
        <v>3545</v>
      </c>
      <c r="CE43" s="33">
        <v>6505</v>
      </c>
      <c r="CF43" s="74">
        <v>17747</v>
      </c>
      <c r="CG43" s="33">
        <f t="shared" si="45"/>
        <v>24252</v>
      </c>
      <c r="CH43" s="93">
        <v>729</v>
      </c>
      <c r="CI43" s="95">
        <v>808</v>
      </c>
      <c r="CJ43" s="93">
        <f t="shared" si="46"/>
        <v>1537</v>
      </c>
      <c r="CK43" s="33">
        <v>2177</v>
      </c>
      <c r="CL43" s="74">
        <v>3732</v>
      </c>
      <c r="CM43" s="33">
        <f t="shared" si="47"/>
        <v>5909</v>
      </c>
      <c r="CN43" s="93">
        <v>2177</v>
      </c>
      <c r="CO43" s="95">
        <v>3732</v>
      </c>
      <c r="CP43" s="93">
        <f t="shared" si="48"/>
        <v>5909</v>
      </c>
    </row>
    <row r="44" spans="2:94" x14ac:dyDescent="0.15">
      <c r="B44" s="30">
        <v>39</v>
      </c>
      <c r="C44" s="30">
        <f t="shared" si="1"/>
        <v>64320</v>
      </c>
      <c r="D44" s="30">
        <f t="shared" si="2"/>
        <v>21440</v>
      </c>
      <c r="E44" s="30">
        <f t="shared" si="3"/>
        <v>10720</v>
      </c>
      <c r="G44" s="30">
        <v>39</v>
      </c>
      <c r="H44" s="30">
        <v>39</v>
      </c>
      <c r="I44" s="30">
        <v>3</v>
      </c>
      <c r="J44" s="30">
        <v>5</v>
      </c>
      <c r="K44" s="30">
        <f t="shared" si="4"/>
        <v>64320</v>
      </c>
      <c r="L44" s="30">
        <f t="shared" si="5"/>
        <v>21440</v>
      </c>
      <c r="M44" s="30">
        <f t="shared" si="6"/>
        <v>10720</v>
      </c>
      <c r="O44" s="30">
        <f t="shared" si="7"/>
        <v>6</v>
      </c>
      <c r="P44" s="30">
        <f t="shared" si="8"/>
        <v>5.9832558139534884</v>
      </c>
      <c r="Q44" s="30">
        <f t="shared" si="0"/>
        <v>-1.6744186046511622E-2</v>
      </c>
      <c r="R44" s="30">
        <f t="shared" si="9"/>
        <v>5.966604823747681</v>
      </c>
      <c r="S44" s="30">
        <f t="shared" si="10"/>
        <v>-3.3395176252319025E-2</v>
      </c>
      <c r="T44" s="30">
        <f t="shared" si="11"/>
        <v>5.9500462534690106</v>
      </c>
      <c r="U44" s="30">
        <f t="shared" si="12"/>
        <v>-4.9953746530989385E-2</v>
      </c>
      <c r="V44" s="30">
        <f t="shared" si="13"/>
        <v>5.9335793357933575</v>
      </c>
      <c r="W44" s="30">
        <f t="shared" si="14"/>
        <v>-6.6420664206642499E-2</v>
      </c>
      <c r="X44" s="30">
        <f t="shared" si="15"/>
        <v>5.9172033118675254</v>
      </c>
      <c r="Y44" s="30">
        <f t="shared" si="16"/>
        <v>-8.279668813247465E-2</v>
      </c>
      <c r="AA44" s="30">
        <f t="shared" si="17"/>
        <v>6</v>
      </c>
      <c r="AB44" s="30">
        <f t="shared" si="18"/>
        <v>6.0083955223880601</v>
      </c>
      <c r="AC44" s="30">
        <f t="shared" si="19"/>
        <v>-8.3955223880600727E-3</v>
      </c>
      <c r="AD44" s="30">
        <f t="shared" si="20"/>
        <v>6.0167910447761193</v>
      </c>
      <c r="AE44" s="30">
        <f t="shared" si="21"/>
        <v>-1.6791044776119257E-2</v>
      </c>
      <c r="AF44" s="30">
        <f t="shared" si="22"/>
        <v>6.0251865671641793</v>
      </c>
      <c r="AG44" s="30">
        <f t="shared" si="23"/>
        <v>-2.518656716417933E-2</v>
      </c>
      <c r="AH44" s="30">
        <f t="shared" si="24"/>
        <v>6.0335820895522385</v>
      </c>
      <c r="AI44" s="30">
        <f t="shared" si="25"/>
        <v>-3.3582089552238514E-2</v>
      </c>
      <c r="AJ44" s="30">
        <f t="shared" si="26"/>
        <v>6.0419776119402986</v>
      </c>
      <c r="AK44" s="30">
        <f t="shared" si="27"/>
        <v>-4.1977611940298587E-2</v>
      </c>
      <c r="AM44" s="30">
        <f t="shared" si="28"/>
        <v>6</v>
      </c>
      <c r="AN44" s="30">
        <f t="shared" si="29"/>
        <v>6.0084072863148066</v>
      </c>
      <c r="AO44" s="30">
        <f t="shared" si="30"/>
        <v>-8.4072863148065835E-3</v>
      </c>
      <c r="AP44" s="30">
        <f t="shared" si="31"/>
        <v>6.016838166510758</v>
      </c>
      <c r="AQ44" s="30">
        <f t="shared" si="32"/>
        <v>-1.6838166510757979E-2</v>
      </c>
      <c r="AR44" s="30">
        <f t="shared" si="33"/>
        <v>6.0252927400468383</v>
      </c>
      <c r="AS44" s="30">
        <f t="shared" si="34"/>
        <v>-2.5292740046838347E-2</v>
      </c>
      <c r="AT44" s="30">
        <f t="shared" si="35"/>
        <v>6.0337711069418383</v>
      </c>
      <c r="AU44" s="30">
        <f t="shared" si="36"/>
        <v>-3.3771106941838269E-2</v>
      </c>
      <c r="AV44" s="30">
        <f t="shared" si="37"/>
        <v>6.0422733677783</v>
      </c>
      <c r="AW44" s="30">
        <f t="shared" si="38"/>
        <v>-4.2273367778300042E-2</v>
      </c>
      <c r="AY44" s="30">
        <v>39</v>
      </c>
      <c r="AZ44" s="30">
        <f t="shared" si="39"/>
        <v>10720</v>
      </c>
      <c r="BF44" s="30">
        <v>39</v>
      </c>
      <c r="BG44" s="30">
        <f>ROUNDUP((CG44-BJ44*0.6)/0.3,0)/角色属性!AI55</f>
        <v>8.8351464435146436</v>
      </c>
      <c r="BH44" s="30" t="s">
        <v>676</v>
      </c>
      <c r="BI44" s="30">
        <f>ROUNDUP(BU44/0.6,0)/角色属性!N55</f>
        <v>3.4150852878464817</v>
      </c>
      <c r="BJ44" s="30">
        <f>ROUNDUP(CJ44/0.1,0)/角色属性!R55</f>
        <v>1.7420042643923241</v>
      </c>
      <c r="BQ44" s="30">
        <v>39</v>
      </c>
      <c r="BR44" s="62">
        <f t="shared" si="40"/>
        <v>108575</v>
      </c>
      <c r="BS44" s="33">
        <v>9574</v>
      </c>
      <c r="BT44" s="74">
        <v>28866</v>
      </c>
      <c r="BU44" s="33">
        <f t="shared" si="41"/>
        <v>38440</v>
      </c>
      <c r="BV44" s="93">
        <v>805</v>
      </c>
      <c r="BW44" s="95">
        <v>829</v>
      </c>
      <c r="BX44" s="93">
        <f t="shared" si="42"/>
        <v>1634</v>
      </c>
      <c r="BY44" s="33">
        <v>7184</v>
      </c>
      <c r="BZ44" s="74">
        <v>18156</v>
      </c>
      <c r="CA44" s="33">
        <f t="shared" si="43"/>
        <v>25340</v>
      </c>
      <c r="CB44" s="93">
        <v>1600</v>
      </c>
      <c r="CC44" s="95">
        <v>2137</v>
      </c>
      <c r="CD44" s="93">
        <f t="shared" si="44"/>
        <v>3737</v>
      </c>
      <c r="CE44" s="33">
        <v>7184</v>
      </c>
      <c r="CF44" s="74">
        <v>18156</v>
      </c>
      <c r="CG44" s="33">
        <f t="shared" si="45"/>
        <v>25340</v>
      </c>
      <c r="CH44" s="93">
        <v>805</v>
      </c>
      <c r="CI44" s="95">
        <v>829</v>
      </c>
      <c r="CJ44" s="93">
        <f t="shared" si="46"/>
        <v>1634</v>
      </c>
      <c r="CK44" s="33">
        <v>2400</v>
      </c>
      <c r="CL44" s="74">
        <v>3825</v>
      </c>
      <c r="CM44" s="33">
        <f t="shared" si="47"/>
        <v>6225</v>
      </c>
      <c r="CN44" s="93">
        <v>2400</v>
      </c>
      <c r="CO44" s="95">
        <v>3825</v>
      </c>
      <c r="CP44" s="93">
        <f t="shared" si="48"/>
        <v>6225</v>
      </c>
    </row>
    <row r="45" spans="2:94" x14ac:dyDescent="0.15">
      <c r="B45" s="30">
        <v>40</v>
      </c>
      <c r="C45" s="30">
        <f t="shared" si="1"/>
        <v>65760</v>
      </c>
      <c r="D45" s="30">
        <f t="shared" si="2"/>
        <v>21920</v>
      </c>
      <c r="E45" s="30">
        <f t="shared" si="3"/>
        <v>10960</v>
      </c>
      <c r="G45" s="30">
        <v>40</v>
      </c>
      <c r="H45" s="30">
        <v>40</v>
      </c>
      <c r="I45" s="30">
        <v>3</v>
      </c>
      <c r="J45" s="30">
        <v>5</v>
      </c>
      <c r="K45" s="30">
        <f t="shared" si="4"/>
        <v>65760</v>
      </c>
      <c r="L45" s="30">
        <f t="shared" si="5"/>
        <v>21920</v>
      </c>
      <c r="M45" s="30">
        <f t="shared" si="6"/>
        <v>10960</v>
      </c>
      <c r="O45" s="30">
        <f t="shared" si="7"/>
        <v>6</v>
      </c>
      <c r="P45" s="30">
        <f t="shared" si="8"/>
        <v>5.9836214740673341</v>
      </c>
      <c r="Q45" s="30">
        <f t="shared" si="0"/>
        <v>-1.6378525932665866E-2</v>
      </c>
      <c r="R45" s="30">
        <f t="shared" si="9"/>
        <v>5.9673321234119783</v>
      </c>
      <c r="S45" s="30">
        <f t="shared" si="10"/>
        <v>-3.2667876588021727E-2</v>
      </c>
      <c r="T45" s="30">
        <f t="shared" si="11"/>
        <v>5.9511312217194572</v>
      </c>
      <c r="U45" s="30">
        <f t="shared" si="12"/>
        <v>-4.8868778280542813E-2</v>
      </c>
      <c r="V45" s="30">
        <f t="shared" si="13"/>
        <v>5.9350180505415162</v>
      </c>
      <c r="W45" s="30">
        <f t="shared" si="14"/>
        <v>-6.498194945848379E-2</v>
      </c>
      <c r="X45" s="30">
        <f t="shared" si="15"/>
        <v>5.9189918991899191</v>
      </c>
      <c r="Y45" s="30">
        <f t="shared" si="16"/>
        <v>-8.1008100810080919E-2</v>
      </c>
      <c r="AA45" s="30">
        <f t="shared" si="17"/>
        <v>6</v>
      </c>
      <c r="AB45" s="30">
        <f t="shared" si="18"/>
        <v>6.0082116788321169</v>
      </c>
      <c r="AC45" s="30">
        <f t="shared" si="19"/>
        <v>-8.2116788321169309E-3</v>
      </c>
      <c r="AD45" s="30">
        <f t="shared" si="20"/>
        <v>6.0164233576642339</v>
      </c>
      <c r="AE45" s="30">
        <f t="shared" si="21"/>
        <v>-1.6423357664233862E-2</v>
      </c>
      <c r="AF45" s="30">
        <f t="shared" si="22"/>
        <v>6.0246350364963508</v>
      </c>
      <c r="AG45" s="30">
        <f t="shared" si="23"/>
        <v>-2.4635036496350793E-2</v>
      </c>
      <c r="AH45" s="30">
        <f t="shared" si="24"/>
        <v>6.0328467153284668</v>
      </c>
      <c r="AI45" s="30">
        <f t="shared" si="25"/>
        <v>-3.2846715328466836E-2</v>
      </c>
      <c r="AJ45" s="30">
        <f t="shared" si="26"/>
        <v>6.0410583941605838</v>
      </c>
      <c r="AK45" s="30">
        <f t="shared" si="27"/>
        <v>-4.1058394160583767E-2</v>
      </c>
      <c r="AM45" s="30">
        <f t="shared" si="28"/>
        <v>6</v>
      </c>
      <c r="AN45" s="30">
        <f t="shared" si="29"/>
        <v>6.0082229328460484</v>
      </c>
      <c r="AO45" s="30">
        <f t="shared" si="30"/>
        <v>-8.2229328460483586E-3</v>
      </c>
      <c r="AP45" s="30">
        <f t="shared" si="31"/>
        <v>6.016468435498628</v>
      </c>
      <c r="AQ45" s="30">
        <f t="shared" si="32"/>
        <v>-1.6468435498627976E-2</v>
      </c>
      <c r="AR45" s="30">
        <f t="shared" si="33"/>
        <v>6.0247366010077874</v>
      </c>
      <c r="AS45" s="30">
        <f t="shared" si="34"/>
        <v>-2.4736601007787407E-2</v>
      </c>
      <c r="AT45" s="30">
        <f t="shared" si="35"/>
        <v>6.0330275229357797</v>
      </c>
      <c r="AU45" s="30">
        <f t="shared" si="36"/>
        <v>-3.3027522935779707E-2</v>
      </c>
      <c r="AV45" s="30">
        <f t="shared" si="37"/>
        <v>6.0413412953605876</v>
      </c>
      <c r="AW45" s="30">
        <f t="shared" si="38"/>
        <v>-4.1341295360587615E-2</v>
      </c>
      <c r="AY45" s="30">
        <v>40</v>
      </c>
      <c r="AZ45" s="30">
        <f t="shared" si="39"/>
        <v>10960</v>
      </c>
      <c r="BF45" s="30">
        <v>40</v>
      </c>
      <c r="BG45" s="30">
        <f>ROUNDUP((CG45-BJ45*0.6)/0.3,0)/角色属性!AI56</f>
        <v>9.2267708333333331</v>
      </c>
      <c r="BH45" s="30" t="s">
        <v>676</v>
      </c>
      <c r="BI45" s="30">
        <f>ROUNDUP(BU45/0.6,0)/角色属性!N56</f>
        <v>3.502085505735141</v>
      </c>
      <c r="BJ45" s="30">
        <f>ROUNDUP(CJ45/0.1,0)/角色属性!R56</f>
        <v>1.7956204379562044</v>
      </c>
      <c r="BQ45" s="30">
        <v>40</v>
      </c>
      <c r="BR45" s="62">
        <f t="shared" si="40"/>
        <v>113834</v>
      </c>
      <c r="BS45" s="33">
        <v>10339</v>
      </c>
      <c r="BT45" s="74">
        <v>29963</v>
      </c>
      <c r="BU45" s="33">
        <f t="shared" si="41"/>
        <v>40302</v>
      </c>
      <c r="BV45" s="93">
        <v>872</v>
      </c>
      <c r="BW45" s="95">
        <v>850</v>
      </c>
      <c r="BX45" s="93">
        <f t="shared" si="42"/>
        <v>1722</v>
      </c>
      <c r="BY45" s="33">
        <v>7752</v>
      </c>
      <c r="BZ45" s="74">
        <v>18822</v>
      </c>
      <c r="CA45" s="33">
        <f t="shared" si="43"/>
        <v>26574</v>
      </c>
      <c r="CB45" s="93">
        <v>1735</v>
      </c>
      <c r="CC45" s="95">
        <v>2193</v>
      </c>
      <c r="CD45" s="93">
        <f t="shared" si="44"/>
        <v>3928</v>
      </c>
      <c r="CE45" s="33">
        <v>7752</v>
      </c>
      <c r="CF45" s="74">
        <v>18822</v>
      </c>
      <c r="CG45" s="33">
        <f t="shared" si="45"/>
        <v>26574</v>
      </c>
      <c r="CH45" s="93">
        <v>872</v>
      </c>
      <c r="CI45" s="95">
        <v>850</v>
      </c>
      <c r="CJ45" s="93">
        <f t="shared" si="46"/>
        <v>1722</v>
      </c>
      <c r="CK45" s="33">
        <v>2587</v>
      </c>
      <c r="CL45" s="74">
        <v>3919</v>
      </c>
      <c r="CM45" s="33">
        <f t="shared" si="47"/>
        <v>6506</v>
      </c>
      <c r="CN45" s="93">
        <v>2587</v>
      </c>
      <c r="CO45" s="95">
        <v>3919</v>
      </c>
      <c r="CP45" s="93">
        <f t="shared" si="48"/>
        <v>6506</v>
      </c>
    </row>
    <row r="46" spans="2:94" x14ac:dyDescent="0.15">
      <c r="B46" s="30">
        <v>41</v>
      </c>
      <c r="C46" s="30">
        <f t="shared" si="1"/>
        <v>67200</v>
      </c>
      <c r="D46" s="30">
        <f t="shared" si="2"/>
        <v>22400</v>
      </c>
      <c r="E46" s="30">
        <f t="shared" si="3"/>
        <v>11200</v>
      </c>
      <c r="G46" s="30">
        <v>41</v>
      </c>
      <c r="H46" s="30">
        <v>41</v>
      </c>
      <c r="I46" s="30">
        <v>3</v>
      </c>
      <c r="J46" s="30">
        <v>5</v>
      </c>
      <c r="K46" s="30">
        <f t="shared" si="4"/>
        <v>67200</v>
      </c>
      <c r="L46" s="30">
        <f t="shared" si="5"/>
        <v>22400</v>
      </c>
      <c r="M46" s="30">
        <f t="shared" si="6"/>
        <v>11200</v>
      </c>
      <c r="O46" s="30">
        <f t="shared" si="7"/>
        <v>6</v>
      </c>
      <c r="P46" s="30">
        <f t="shared" si="8"/>
        <v>5.9839715048975961</v>
      </c>
      <c r="Q46" s="30">
        <f t="shared" si="0"/>
        <v>-1.6028495102403895E-2</v>
      </c>
      <c r="R46" s="30">
        <f t="shared" si="9"/>
        <v>5.9680284191829482</v>
      </c>
      <c r="S46" s="30">
        <f t="shared" si="10"/>
        <v>-3.1971580817051759E-2</v>
      </c>
      <c r="T46" s="30">
        <f t="shared" si="11"/>
        <v>5.9521700620017715</v>
      </c>
      <c r="U46" s="30">
        <f t="shared" si="12"/>
        <v>-4.7829937998228544E-2</v>
      </c>
      <c r="V46" s="30">
        <f t="shared" si="13"/>
        <v>5.9363957597173149</v>
      </c>
      <c r="W46" s="30">
        <f t="shared" si="14"/>
        <v>-6.3604240282685076E-2</v>
      </c>
      <c r="X46" s="30">
        <f t="shared" si="15"/>
        <v>5.9207048458149778</v>
      </c>
      <c r="Y46" s="30">
        <f t="shared" si="16"/>
        <v>-7.9295154185022199E-2</v>
      </c>
      <c r="AA46" s="30">
        <f t="shared" si="17"/>
        <v>6</v>
      </c>
      <c r="AB46" s="30">
        <f t="shared" si="18"/>
        <v>6.0080357142857146</v>
      </c>
      <c r="AC46" s="30">
        <f t="shared" si="19"/>
        <v>-8.0357142857145902E-3</v>
      </c>
      <c r="AD46" s="30">
        <f t="shared" si="20"/>
        <v>6.0160714285714283</v>
      </c>
      <c r="AE46" s="30">
        <f t="shared" si="21"/>
        <v>-1.6071428571428292E-2</v>
      </c>
      <c r="AF46" s="30">
        <f t="shared" si="22"/>
        <v>6.0241071428571429</v>
      </c>
      <c r="AG46" s="30">
        <f t="shared" si="23"/>
        <v>-2.4107142857142883E-2</v>
      </c>
      <c r="AH46" s="30">
        <f t="shared" si="24"/>
        <v>6.0321428571428575</v>
      </c>
      <c r="AI46" s="30">
        <f t="shared" si="25"/>
        <v>-3.2142857142857473E-2</v>
      </c>
      <c r="AJ46" s="30">
        <f t="shared" si="26"/>
        <v>6.0401785714285712</v>
      </c>
      <c r="AK46" s="30">
        <f t="shared" si="27"/>
        <v>-4.0178571428571175E-2</v>
      </c>
      <c r="AM46" s="30">
        <f t="shared" si="28"/>
        <v>6</v>
      </c>
      <c r="AN46" s="30">
        <f t="shared" si="29"/>
        <v>6.008046490835941</v>
      </c>
      <c r="AO46" s="30">
        <f t="shared" si="30"/>
        <v>-8.0464908359410003E-3</v>
      </c>
      <c r="AP46" s="30">
        <f t="shared" si="31"/>
        <v>6.0161145926589077</v>
      </c>
      <c r="AQ46" s="30">
        <f t="shared" si="32"/>
        <v>-1.6114592658907689E-2</v>
      </c>
      <c r="AR46" s="30">
        <f t="shared" si="33"/>
        <v>6.0242043926490361</v>
      </c>
      <c r="AS46" s="30">
        <f t="shared" si="34"/>
        <v>-2.4204392649036066E-2</v>
      </c>
      <c r="AT46" s="30">
        <f t="shared" si="35"/>
        <v>6.0323159784560145</v>
      </c>
      <c r="AU46" s="30">
        <f t="shared" si="36"/>
        <v>-3.2315978456014527E-2</v>
      </c>
      <c r="AV46" s="30">
        <f t="shared" si="37"/>
        <v>6.0404494382022476</v>
      </c>
      <c r="AW46" s="30">
        <f t="shared" si="38"/>
        <v>-4.0449438202247556E-2</v>
      </c>
      <c r="AY46" s="30">
        <v>41</v>
      </c>
      <c r="AZ46" s="30">
        <f t="shared" si="39"/>
        <v>11200</v>
      </c>
      <c r="BF46" s="30">
        <v>41</v>
      </c>
      <c r="BG46" s="30">
        <f>ROUNDUP((CG46-BJ46*0.6)/0.3,0)/角色属性!AI57</f>
        <v>9.6573651452282157</v>
      </c>
      <c r="BH46" s="30" t="s">
        <v>676</v>
      </c>
      <c r="BI46" s="30">
        <f>ROUNDUP(BU46/0.6,0)/角色属性!N57</f>
        <v>3.5986734693877551</v>
      </c>
      <c r="BJ46" s="30">
        <f>ROUNDUP(CJ46/0.1,0)/角色属性!R57</f>
        <v>1.9020408163265305</v>
      </c>
      <c r="BQ46" s="30">
        <v>41</v>
      </c>
      <c r="BR46" s="62">
        <f t="shared" si="40"/>
        <v>119863</v>
      </c>
      <c r="BS46" s="33">
        <v>11242</v>
      </c>
      <c r="BT46" s="74">
        <v>31078</v>
      </c>
      <c r="BU46" s="33">
        <f t="shared" si="41"/>
        <v>42320</v>
      </c>
      <c r="BV46" s="93">
        <v>947</v>
      </c>
      <c r="BW46" s="95">
        <v>917</v>
      </c>
      <c r="BX46" s="93">
        <f t="shared" si="42"/>
        <v>1864</v>
      </c>
      <c r="BY46" s="33">
        <v>8432</v>
      </c>
      <c r="BZ46" s="74">
        <v>19498</v>
      </c>
      <c r="CA46" s="33">
        <f t="shared" si="43"/>
        <v>27930</v>
      </c>
      <c r="CB46" s="93">
        <v>1884</v>
      </c>
      <c r="CC46" s="95">
        <v>2311</v>
      </c>
      <c r="CD46" s="93">
        <f t="shared" si="44"/>
        <v>4195</v>
      </c>
      <c r="CE46" s="33">
        <v>8432</v>
      </c>
      <c r="CF46" s="74">
        <v>19498</v>
      </c>
      <c r="CG46" s="33">
        <f t="shared" si="45"/>
        <v>27930</v>
      </c>
      <c r="CH46" s="93">
        <v>947</v>
      </c>
      <c r="CI46" s="95">
        <v>917</v>
      </c>
      <c r="CJ46" s="93">
        <f t="shared" si="46"/>
        <v>1864</v>
      </c>
      <c r="CK46" s="33">
        <v>2814</v>
      </c>
      <c r="CL46" s="74">
        <v>4066</v>
      </c>
      <c r="CM46" s="33">
        <f t="shared" si="47"/>
        <v>6880</v>
      </c>
      <c r="CN46" s="93">
        <v>2814</v>
      </c>
      <c r="CO46" s="95">
        <v>4066</v>
      </c>
      <c r="CP46" s="93">
        <f t="shared" si="48"/>
        <v>6880</v>
      </c>
    </row>
    <row r="47" spans="2:94" x14ac:dyDescent="0.15">
      <c r="B47" s="30">
        <v>42</v>
      </c>
      <c r="C47" s="30">
        <f t="shared" si="1"/>
        <v>68640</v>
      </c>
      <c r="D47" s="30">
        <f t="shared" si="2"/>
        <v>22880</v>
      </c>
      <c r="E47" s="30">
        <f t="shared" si="3"/>
        <v>11440</v>
      </c>
      <c r="G47" s="30">
        <v>42</v>
      </c>
      <c r="H47" s="30">
        <v>42</v>
      </c>
      <c r="I47" s="30">
        <v>3</v>
      </c>
      <c r="J47" s="30">
        <v>5</v>
      </c>
      <c r="K47" s="30">
        <f t="shared" si="4"/>
        <v>68640</v>
      </c>
      <c r="L47" s="30">
        <f t="shared" si="5"/>
        <v>22880</v>
      </c>
      <c r="M47" s="30">
        <f t="shared" si="6"/>
        <v>11440</v>
      </c>
      <c r="O47" s="30">
        <f t="shared" si="7"/>
        <v>6</v>
      </c>
      <c r="P47" s="30">
        <f t="shared" si="8"/>
        <v>5.9843068875326937</v>
      </c>
      <c r="Q47" s="30">
        <f t="shared" si="0"/>
        <v>-1.5693112467306314E-2</v>
      </c>
      <c r="R47" s="30">
        <f t="shared" si="9"/>
        <v>5.9686956521739134</v>
      </c>
      <c r="S47" s="30">
        <f t="shared" si="10"/>
        <v>-3.1304347826086598E-2</v>
      </c>
      <c r="T47" s="30">
        <f t="shared" si="11"/>
        <v>5.9531656548135299</v>
      </c>
      <c r="U47" s="30">
        <f t="shared" si="12"/>
        <v>-4.6834345186470117E-2</v>
      </c>
      <c r="V47" s="30">
        <f t="shared" si="13"/>
        <v>5.9377162629757789</v>
      </c>
      <c r="W47" s="30">
        <f t="shared" si="14"/>
        <v>-6.2283737024221075E-2</v>
      </c>
      <c r="X47" s="30">
        <f t="shared" si="15"/>
        <v>5.9223468507333905</v>
      </c>
      <c r="Y47" s="30">
        <f t="shared" si="16"/>
        <v>-7.7653149266609489E-2</v>
      </c>
      <c r="AA47" s="30">
        <f t="shared" si="17"/>
        <v>6</v>
      </c>
      <c r="AB47" s="30">
        <f t="shared" si="18"/>
        <v>6.0078671328671325</v>
      </c>
      <c r="AC47" s="30">
        <f t="shared" si="19"/>
        <v>-7.8671328671324758E-3</v>
      </c>
      <c r="AD47" s="30">
        <f t="shared" si="20"/>
        <v>6.0157342657342658</v>
      </c>
      <c r="AE47" s="30">
        <f t="shared" si="21"/>
        <v>-1.573426573426584E-2</v>
      </c>
      <c r="AF47" s="30">
        <f t="shared" si="22"/>
        <v>6.0236013986013983</v>
      </c>
      <c r="AG47" s="30">
        <f t="shared" si="23"/>
        <v>-2.3601398601398316E-2</v>
      </c>
      <c r="AH47" s="30">
        <f t="shared" si="24"/>
        <v>6.0314685314685317</v>
      </c>
      <c r="AI47" s="30">
        <f t="shared" si="25"/>
        <v>-3.146853146853168E-2</v>
      </c>
      <c r="AJ47" s="30">
        <f t="shared" si="26"/>
        <v>6.0393356643356642</v>
      </c>
      <c r="AK47" s="30">
        <f t="shared" si="27"/>
        <v>-3.9335664335664156E-2</v>
      </c>
      <c r="AM47" s="30">
        <f t="shared" si="28"/>
        <v>6</v>
      </c>
      <c r="AN47" s="30">
        <f t="shared" si="29"/>
        <v>6.0078774617067836</v>
      </c>
      <c r="AO47" s="30">
        <f t="shared" si="30"/>
        <v>-7.8774617067836061E-3</v>
      </c>
      <c r="AP47" s="30">
        <f t="shared" si="31"/>
        <v>6.0157756354075369</v>
      </c>
      <c r="AQ47" s="30">
        <f t="shared" si="32"/>
        <v>-1.5775635407536903E-2</v>
      </c>
      <c r="AR47" s="30">
        <f t="shared" si="33"/>
        <v>6.0236946028960068</v>
      </c>
      <c r="AS47" s="30">
        <f t="shared" si="34"/>
        <v>-2.3694602896006778E-2</v>
      </c>
      <c r="AT47" s="30">
        <f t="shared" si="35"/>
        <v>6.031634446397188</v>
      </c>
      <c r="AU47" s="30">
        <f t="shared" si="36"/>
        <v>-3.1634446397188043E-2</v>
      </c>
      <c r="AV47" s="30">
        <f t="shared" si="37"/>
        <v>6.0395952485701718</v>
      </c>
      <c r="AW47" s="30">
        <f t="shared" si="38"/>
        <v>-3.9595248570171826E-2</v>
      </c>
      <c r="AY47" s="30">
        <v>42</v>
      </c>
      <c r="AZ47" s="30">
        <f t="shared" si="39"/>
        <v>11440</v>
      </c>
      <c r="BF47" s="30">
        <v>42</v>
      </c>
      <c r="BG47" s="30">
        <f>ROUNDUP((CG47-BJ47*0.6)/0.3,0)/角色属性!AI58</f>
        <v>10.198347107438016</v>
      </c>
      <c r="BH47" s="30" t="s">
        <v>676</v>
      </c>
      <c r="BI47" s="30">
        <f>ROUNDUP(BU47/0.6,0)/角色属性!N58</f>
        <v>3.7018981018981019</v>
      </c>
      <c r="BJ47" s="30">
        <f>ROUNDUP(CJ47/0.1,0)/角色属性!R58</f>
        <v>2.005994005994006</v>
      </c>
      <c r="BQ47" s="30">
        <v>42</v>
      </c>
      <c r="BR47" s="62">
        <f t="shared" si="40"/>
        <v>126868</v>
      </c>
      <c r="BS47" s="33">
        <v>12640</v>
      </c>
      <c r="BT47" s="74">
        <v>31827</v>
      </c>
      <c r="BU47" s="33">
        <f t="shared" si="41"/>
        <v>44467</v>
      </c>
      <c r="BV47" s="93">
        <v>1069</v>
      </c>
      <c r="BW47" s="95">
        <v>939</v>
      </c>
      <c r="BX47" s="93">
        <f t="shared" si="42"/>
        <v>2008</v>
      </c>
      <c r="BY47" s="33">
        <v>9487</v>
      </c>
      <c r="BZ47" s="74">
        <v>20130</v>
      </c>
      <c r="CA47" s="33">
        <f t="shared" si="43"/>
        <v>29617</v>
      </c>
      <c r="CB47" s="93">
        <v>2120</v>
      </c>
      <c r="CC47" s="95">
        <v>2357</v>
      </c>
      <c r="CD47" s="93">
        <f t="shared" si="44"/>
        <v>4477</v>
      </c>
      <c r="CE47" s="33">
        <v>9487</v>
      </c>
      <c r="CF47" s="74">
        <v>20130</v>
      </c>
      <c r="CG47" s="33">
        <f t="shared" si="45"/>
        <v>29617</v>
      </c>
      <c r="CH47" s="93">
        <v>1069</v>
      </c>
      <c r="CI47" s="95">
        <v>939</v>
      </c>
      <c r="CJ47" s="93">
        <f t="shared" si="46"/>
        <v>2008</v>
      </c>
      <c r="CK47" s="33">
        <v>3176</v>
      </c>
      <c r="CL47" s="74">
        <v>4161</v>
      </c>
      <c r="CM47" s="33">
        <f t="shared" si="47"/>
        <v>7337</v>
      </c>
      <c r="CN47" s="93">
        <v>3176</v>
      </c>
      <c r="CO47" s="95">
        <v>4161</v>
      </c>
      <c r="CP47" s="93">
        <f t="shared" si="48"/>
        <v>7337</v>
      </c>
    </row>
    <row r="48" spans="2:94" x14ac:dyDescent="0.15">
      <c r="B48" s="30">
        <v>43</v>
      </c>
      <c r="C48" s="30">
        <f t="shared" si="1"/>
        <v>70080</v>
      </c>
      <c r="D48" s="30">
        <f t="shared" si="2"/>
        <v>23360</v>
      </c>
      <c r="E48" s="30">
        <f t="shared" si="3"/>
        <v>11680</v>
      </c>
      <c r="G48" s="30">
        <v>43</v>
      </c>
      <c r="H48" s="30">
        <v>43</v>
      </c>
      <c r="I48" s="30">
        <v>3</v>
      </c>
      <c r="J48" s="30">
        <v>5</v>
      </c>
      <c r="K48" s="30">
        <f t="shared" si="4"/>
        <v>70080</v>
      </c>
      <c r="L48" s="30">
        <f t="shared" si="5"/>
        <v>23360</v>
      </c>
      <c r="M48" s="30">
        <f t="shared" si="6"/>
        <v>11680</v>
      </c>
      <c r="O48" s="30">
        <f t="shared" si="7"/>
        <v>6</v>
      </c>
      <c r="P48" s="30">
        <f t="shared" si="8"/>
        <v>5.9846285226302305</v>
      </c>
      <c r="Q48" s="30">
        <f t="shared" si="0"/>
        <v>-1.5371477369769515E-2</v>
      </c>
      <c r="R48" s="30">
        <f t="shared" si="9"/>
        <v>5.9693356047700172</v>
      </c>
      <c r="S48" s="30">
        <f t="shared" si="10"/>
        <v>-3.0664395229982766E-2</v>
      </c>
      <c r="T48" s="30">
        <f t="shared" si="11"/>
        <v>5.9541206457094304</v>
      </c>
      <c r="U48" s="30">
        <f t="shared" si="12"/>
        <v>-4.5879354290569552E-2</v>
      </c>
      <c r="V48" s="30">
        <f t="shared" si="13"/>
        <v>5.9389830508474573</v>
      </c>
      <c r="W48" s="30">
        <f t="shared" si="14"/>
        <v>-6.1016949152542743E-2</v>
      </c>
      <c r="X48" s="30">
        <f t="shared" si="15"/>
        <v>5.9239222316145392</v>
      </c>
      <c r="Y48" s="30">
        <f t="shared" si="16"/>
        <v>-7.6077768385460764E-2</v>
      </c>
      <c r="AA48" s="30">
        <f t="shared" si="17"/>
        <v>6</v>
      </c>
      <c r="AB48" s="30">
        <f t="shared" si="18"/>
        <v>6.0077054794520546</v>
      </c>
      <c r="AC48" s="30">
        <f t="shared" si="19"/>
        <v>-7.7054794520545755E-3</v>
      </c>
      <c r="AD48" s="30">
        <f t="shared" si="20"/>
        <v>6.0154109589041092</v>
      </c>
      <c r="AE48" s="30">
        <f t="shared" si="21"/>
        <v>-1.5410958904109151E-2</v>
      </c>
      <c r="AF48" s="30">
        <f t="shared" si="22"/>
        <v>6.0231164383561646</v>
      </c>
      <c r="AG48" s="30">
        <f t="shared" si="23"/>
        <v>-2.3116438356164615E-2</v>
      </c>
      <c r="AH48" s="30">
        <f t="shared" si="24"/>
        <v>6.0308219178082192</v>
      </c>
      <c r="AI48" s="30">
        <f t="shared" si="25"/>
        <v>-3.082191780821919E-2</v>
      </c>
      <c r="AJ48" s="30">
        <f t="shared" si="26"/>
        <v>6.0385273972602738</v>
      </c>
      <c r="AK48" s="30">
        <f t="shared" si="27"/>
        <v>-3.8527397260273766E-2</v>
      </c>
      <c r="AM48" s="30">
        <f t="shared" si="28"/>
        <v>6</v>
      </c>
      <c r="AN48" s="30">
        <f t="shared" si="29"/>
        <v>6.0077153879125591</v>
      </c>
      <c r="AO48" s="30">
        <f t="shared" si="30"/>
        <v>-7.7153879125591018E-3</v>
      </c>
      <c r="AP48" s="30">
        <f t="shared" si="31"/>
        <v>6.0154506437768243</v>
      </c>
      <c r="AQ48" s="30">
        <f t="shared" si="32"/>
        <v>-1.5450643776824258E-2</v>
      </c>
      <c r="AR48" s="30">
        <f t="shared" si="33"/>
        <v>6.0232058444348944</v>
      </c>
      <c r="AS48" s="30">
        <f t="shared" si="34"/>
        <v>-2.3205844434894374E-2</v>
      </c>
      <c r="AT48" s="30">
        <f t="shared" si="35"/>
        <v>6.0309810671256452</v>
      </c>
      <c r="AU48" s="30">
        <f t="shared" si="36"/>
        <v>-3.098106712564519E-2</v>
      </c>
      <c r="AV48" s="30">
        <f t="shared" si="37"/>
        <v>6.0387763894872899</v>
      </c>
      <c r="AW48" s="30">
        <f t="shared" si="38"/>
        <v>-3.8776389487289897E-2</v>
      </c>
      <c r="AY48" s="30">
        <v>43</v>
      </c>
      <c r="AZ48" s="30">
        <f t="shared" si="39"/>
        <v>11680</v>
      </c>
      <c r="BF48" s="30">
        <v>43</v>
      </c>
      <c r="BG48" s="30">
        <f>ROUNDUP((CG48-BJ48*0.6)/0.3,0)/角色属性!AI59</f>
        <v>10.313374485596707</v>
      </c>
      <c r="BH48" s="30" t="s">
        <v>676</v>
      </c>
      <c r="BI48" s="30">
        <f>ROUNDUP(BU48/0.6,0)/角色属性!N59</f>
        <v>3.7079256360078277</v>
      </c>
      <c r="BJ48" s="30">
        <f>ROUNDUP(CJ48/0.1,0)/角色属性!R59</f>
        <v>2.0587084148727985</v>
      </c>
      <c r="BQ48" s="30">
        <v>43</v>
      </c>
      <c r="BR48" s="62">
        <f t="shared" si="40"/>
        <v>128836</v>
      </c>
      <c r="BS48" s="33">
        <v>13605</v>
      </c>
      <c r="BT48" s="74">
        <v>31869</v>
      </c>
      <c r="BU48" s="33">
        <f t="shared" si="41"/>
        <v>45474</v>
      </c>
      <c r="BV48" s="93">
        <v>1143</v>
      </c>
      <c r="BW48" s="95">
        <v>961</v>
      </c>
      <c r="BX48" s="93">
        <f t="shared" si="42"/>
        <v>2104</v>
      </c>
      <c r="BY48" s="33">
        <v>10202</v>
      </c>
      <c r="BZ48" s="74">
        <v>19873</v>
      </c>
      <c r="CA48" s="33">
        <f t="shared" si="43"/>
        <v>30075</v>
      </c>
      <c r="CB48" s="93">
        <v>2276</v>
      </c>
      <c r="CC48" s="95">
        <v>2414</v>
      </c>
      <c r="CD48" s="93">
        <f t="shared" si="44"/>
        <v>4690</v>
      </c>
      <c r="CE48" s="33">
        <v>10202</v>
      </c>
      <c r="CF48" s="74">
        <v>19873</v>
      </c>
      <c r="CG48" s="33">
        <f t="shared" si="45"/>
        <v>30075</v>
      </c>
      <c r="CH48" s="93">
        <v>1143</v>
      </c>
      <c r="CI48" s="95">
        <v>961</v>
      </c>
      <c r="CJ48" s="93">
        <f t="shared" si="46"/>
        <v>2104</v>
      </c>
      <c r="CK48" s="33">
        <v>3414</v>
      </c>
      <c r="CL48" s="74">
        <v>3743</v>
      </c>
      <c r="CM48" s="33">
        <f t="shared" si="47"/>
        <v>7157</v>
      </c>
      <c r="CN48" s="93">
        <v>3414</v>
      </c>
      <c r="CO48" s="95">
        <v>3743</v>
      </c>
      <c r="CP48" s="93">
        <f t="shared" si="48"/>
        <v>7157</v>
      </c>
    </row>
    <row r="49" spans="2:94" x14ac:dyDescent="0.15">
      <c r="B49" s="30">
        <v>44</v>
      </c>
      <c r="C49" s="30">
        <f t="shared" si="1"/>
        <v>71520</v>
      </c>
      <c r="D49" s="30">
        <f t="shared" si="2"/>
        <v>23840</v>
      </c>
      <c r="E49" s="30">
        <f t="shared" si="3"/>
        <v>11920</v>
      </c>
      <c r="G49" s="30">
        <v>44</v>
      </c>
      <c r="H49" s="30">
        <v>44</v>
      </c>
      <c r="I49" s="30">
        <v>3</v>
      </c>
      <c r="J49" s="30">
        <v>5</v>
      </c>
      <c r="K49" s="30">
        <f t="shared" si="4"/>
        <v>71520</v>
      </c>
      <c r="L49" s="30">
        <f t="shared" si="5"/>
        <v>23840</v>
      </c>
      <c r="M49" s="30">
        <f t="shared" si="6"/>
        <v>11920</v>
      </c>
      <c r="O49" s="30">
        <f t="shared" si="7"/>
        <v>6</v>
      </c>
      <c r="P49" s="30">
        <f t="shared" si="8"/>
        <v>5.9849372384937238</v>
      </c>
      <c r="Q49" s="30">
        <f t="shared" si="0"/>
        <v>-1.5062761506276168E-2</v>
      </c>
      <c r="R49" s="30">
        <f t="shared" si="9"/>
        <v>5.969949916527546</v>
      </c>
      <c r="S49" s="30">
        <f t="shared" si="10"/>
        <v>-3.005008347245397E-2</v>
      </c>
      <c r="T49" s="30">
        <f t="shared" si="11"/>
        <v>5.9550374687760197</v>
      </c>
      <c r="U49" s="30">
        <f t="shared" si="12"/>
        <v>-4.4962531223980307E-2</v>
      </c>
      <c r="V49" s="30">
        <f t="shared" si="13"/>
        <v>5.940199335548173</v>
      </c>
      <c r="W49" s="30">
        <f t="shared" si="14"/>
        <v>-5.9800664451826968E-2</v>
      </c>
      <c r="X49" s="30">
        <f t="shared" si="15"/>
        <v>5.9254349627174809</v>
      </c>
      <c r="Y49" s="30">
        <f t="shared" si="16"/>
        <v>-7.4565037282519064E-2</v>
      </c>
      <c r="AA49" s="30">
        <f t="shared" si="17"/>
        <v>6</v>
      </c>
      <c r="AB49" s="30">
        <f t="shared" si="18"/>
        <v>6.0075503355704694</v>
      </c>
      <c r="AC49" s="30">
        <f t="shared" si="19"/>
        <v>-7.5503355704693575E-3</v>
      </c>
      <c r="AD49" s="30">
        <f t="shared" si="20"/>
        <v>6.0151006711409396</v>
      </c>
      <c r="AE49" s="30">
        <f t="shared" si="21"/>
        <v>-1.5100671140939603E-2</v>
      </c>
      <c r="AF49" s="30">
        <f t="shared" si="22"/>
        <v>6.022651006711409</v>
      </c>
      <c r="AG49" s="30">
        <f t="shared" si="23"/>
        <v>-2.2651006711408961E-2</v>
      </c>
      <c r="AH49" s="30">
        <f t="shared" si="24"/>
        <v>6.0302013422818792</v>
      </c>
      <c r="AI49" s="30">
        <f t="shared" si="25"/>
        <v>-3.0201342281879207E-2</v>
      </c>
      <c r="AJ49" s="30">
        <f t="shared" si="26"/>
        <v>6.0377516778523486</v>
      </c>
      <c r="AK49" s="30">
        <f t="shared" si="27"/>
        <v>-3.7751677852348564E-2</v>
      </c>
      <c r="AM49" s="30">
        <f t="shared" si="28"/>
        <v>6</v>
      </c>
      <c r="AN49" s="30">
        <f t="shared" si="29"/>
        <v>6.007559848803024</v>
      </c>
      <c r="AO49" s="30">
        <f t="shared" si="30"/>
        <v>-7.5598488030239608E-3</v>
      </c>
      <c r="AP49" s="30">
        <f t="shared" si="31"/>
        <v>6.0151387720773757</v>
      </c>
      <c r="AQ49" s="30">
        <f t="shared" si="32"/>
        <v>-1.5138772077375684E-2</v>
      </c>
      <c r="AR49" s="30">
        <f t="shared" si="33"/>
        <v>6.0227368421052629</v>
      </c>
      <c r="AS49" s="30">
        <f t="shared" si="34"/>
        <v>-2.2736842105262944E-2</v>
      </c>
      <c r="AT49" s="30">
        <f t="shared" si="35"/>
        <v>6.0303541315345699</v>
      </c>
      <c r="AU49" s="30">
        <f t="shared" si="36"/>
        <v>-3.0354131534569895E-2</v>
      </c>
      <c r="AV49" s="30">
        <f t="shared" si="37"/>
        <v>6.0379907133811734</v>
      </c>
      <c r="AW49" s="30">
        <f t="shared" si="38"/>
        <v>-3.7990713381173435E-2</v>
      </c>
      <c r="AY49" s="30">
        <v>44</v>
      </c>
      <c r="AZ49" s="30">
        <f t="shared" si="39"/>
        <v>11920</v>
      </c>
      <c r="BF49" s="30">
        <v>44</v>
      </c>
      <c r="BG49" s="30">
        <f>ROUNDUP((CG49-BJ49*0.6)/0.3,0)/角色属性!AI60</f>
        <v>10.782377049180328</v>
      </c>
      <c r="BH49" s="30" t="s">
        <v>676</v>
      </c>
      <c r="BI49" s="30">
        <f>ROUNDUP(BU49/0.6,0)/角色属性!N60</f>
        <v>3.8093000958772771</v>
      </c>
      <c r="BJ49" s="30">
        <f>ROUNDUP(CJ49/0.1,0)/角色属性!R60</f>
        <v>2.1265580057526368</v>
      </c>
      <c r="BQ49" s="30">
        <v>44</v>
      </c>
      <c r="BR49" s="62">
        <f t="shared" si="40"/>
        <v>135183</v>
      </c>
      <c r="BS49" s="33">
        <v>14661</v>
      </c>
      <c r="BT49" s="74">
        <v>33016</v>
      </c>
      <c r="BU49" s="33">
        <f t="shared" si="41"/>
        <v>47677</v>
      </c>
      <c r="BV49" s="93">
        <v>1235</v>
      </c>
      <c r="BW49" s="95">
        <v>983</v>
      </c>
      <c r="BX49" s="93">
        <f t="shared" si="42"/>
        <v>2218</v>
      </c>
      <c r="BY49" s="33">
        <v>11004</v>
      </c>
      <c r="BZ49" s="74">
        <v>20568</v>
      </c>
      <c r="CA49" s="33">
        <f t="shared" si="43"/>
        <v>31572</v>
      </c>
      <c r="CB49" s="93">
        <v>2457</v>
      </c>
      <c r="CC49" s="95">
        <v>2471</v>
      </c>
      <c r="CD49" s="93">
        <f t="shared" si="44"/>
        <v>4928</v>
      </c>
      <c r="CE49" s="33">
        <v>11004</v>
      </c>
      <c r="CF49" s="74">
        <v>20568</v>
      </c>
      <c r="CG49" s="33">
        <f t="shared" si="45"/>
        <v>31572</v>
      </c>
      <c r="CH49" s="93">
        <v>1235</v>
      </c>
      <c r="CI49" s="95">
        <v>983</v>
      </c>
      <c r="CJ49" s="93">
        <f t="shared" si="46"/>
        <v>2218</v>
      </c>
      <c r="CK49" s="33">
        <v>3680</v>
      </c>
      <c r="CL49" s="74">
        <v>3819</v>
      </c>
      <c r="CM49" s="33">
        <f t="shared" si="47"/>
        <v>7499</v>
      </c>
      <c r="CN49" s="93">
        <v>3680</v>
      </c>
      <c r="CO49" s="95">
        <v>3819</v>
      </c>
      <c r="CP49" s="93">
        <f t="shared" si="48"/>
        <v>7499</v>
      </c>
    </row>
    <row r="50" spans="2:94" x14ac:dyDescent="0.15">
      <c r="B50" s="30">
        <v>45</v>
      </c>
      <c r="C50" s="30">
        <f t="shared" si="1"/>
        <v>72960</v>
      </c>
      <c r="D50" s="30">
        <f t="shared" si="2"/>
        <v>24320</v>
      </c>
      <c r="E50" s="30">
        <f t="shared" si="3"/>
        <v>12160</v>
      </c>
      <c r="G50" s="30">
        <v>45</v>
      </c>
      <c r="H50" s="30">
        <v>45</v>
      </c>
      <c r="I50" s="30">
        <v>3</v>
      </c>
      <c r="J50" s="30">
        <v>5</v>
      </c>
      <c r="K50" s="30">
        <f t="shared" si="4"/>
        <v>72960</v>
      </c>
      <c r="L50" s="30">
        <f t="shared" si="5"/>
        <v>24320</v>
      </c>
      <c r="M50" s="30">
        <f t="shared" si="6"/>
        <v>12160</v>
      </c>
      <c r="O50" s="30">
        <f t="shared" si="7"/>
        <v>6</v>
      </c>
      <c r="P50" s="30">
        <f t="shared" si="8"/>
        <v>5.9852337981952424</v>
      </c>
      <c r="Q50" s="30">
        <f t="shared" si="0"/>
        <v>-1.4766201804757628E-2</v>
      </c>
      <c r="R50" s="30">
        <f t="shared" si="9"/>
        <v>5.970540098199673</v>
      </c>
      <c r="S50" s="30">
        <f t="shared" si="10"/>
        <v>-2.9459901800326982E-2</v>
      </c>
      <c r="T50" s="30">
        <f t="shared" si="11"/>
        <v>5.9559183673469391</v>
      </c>
      <c r="U50" s="30">
        <f t="shared" si="12"/>
        <v>-4.4081632653060865E-2</v>
      </c>
      <c r="V50" s="30">
        <f t="shared" si="13"/>
        <v>5.9413680781758957</v>
      </c>
      <c r="W50" s="30">
        <f t="shared" si="14"/>
        <v>-5.8631921824104261E-2</v>
      </c>
      <c r="X50" s="30">
        <f t="shared" si="15"/>
        <v>5.9268887083671808</v>
      </c>
      <c r="Y50" s="30">
        <f t="shared" si="16"/>
        <v>-7.3111291632819153E-2</v>
      </c>
      <c r="AA50" s="30">
        <f t="shared" si="17"/>
        <v>6</v>
      </c>
      <c r="AB50" s="30">
        <f t="shared" si="18"/>
        <v>6.0074013157894735</v>
      </c>
      <c r="AC50" s="30">
        <f t="shared" si="19"/>
        <v>-7.4013157894734505E-3</v>
      </c>
      <c r="AD50" s="30">
        <f t="shared" si="20"/>
        <v>6.0148026315789478</v>
      </c>
      <c r="AE50" s="30">
        <f t="shared" si="21"/>
        <v>-1.4802631578947789E-2</v>
      </c>
      <c r="AF50" s="30">
        <f t="shared" si="22"/>
        <v>6.0222039473684212</v>
      </c>
      <c r="AG50" s="30">
        <f t="shared" si="23"/>
        <v>-2.220394736842124E-2</v>
      </c>
      <c r="AH50" s="30">
        <f t="shared" si="24"/>
        <v>6.0296052631578947</v>
      </c>
      <c r="AI50" s="30">
        <f t="shared" si="25"/>
        <v>-2.960526315789469E-2</v>
      </c>
      <c r="AJ50" s="30">
        <f t="shared" si="26"/>
        <v>6.0370065789473681</v>
      </c>
      <c r="AK50" s="30">
        <f t="shared" si="27"/>
        <v>-3.7006578947368141E-2</v>
      </c>
      <c r="AM50" s="30">
        <f t="shared" si="28"/>
        <v>6</v>
      </c>
      <c r="AN50" s="30">
        <f t="shared" si="29"/>
        <v>6.0074104569781799</v>
      </c>
      <c r="AO50" s="30">
        <f t="shared" si="30"/>
        <v>-7.4104569781798801E-3</v>
      </c>
      <c r="AP50" s="30">
        <f t="shared" si="31"/>
        <v>6.0148392415498764</v>
      </c>
      <c r="AQ50" s="30">
        <f t="shared" si="32"/>
        <v>-1.483924154987637E-2</v>
      </c>
      <c r="AR50" s="30">
        <f t="shared" si="33"/>
        <v>6.0222864217911676</v>
      </c>
      <c r="AS50" s="30">
        <f t="shared" si="34"/>
        <v>-2.2286421791167577E-2</v>
      </c>
      <c r="AT50" s="30">
        <f t="shared" si="35"/>
        <v>6.0297520661157025</v>
      </c>
      <c r="AU50" s="30">
        <f t="shared" si="36"/>
        <v>-2.9752066115702469E-2</v>
      </c>
      <c r="AV50" s="30">
        <f t="shared" si="37"/>
        <v>6.037236243276789</v>
      </c>
      <c r="AW50" s="30">
        <f t="shared" si="38"/>
        <v>-3.7236243276788983E-2</v>
      </c>
      <c r="AY50" s="30">
        <v>45</v>
      </c>
      <c r="AZ50" s="30">
        <f t="shared" si="39"/>
        <v>12160</v>
      </c>
      <c r="BF50" s="30">
        <v>45</v>
      </c>
      <c r="BG50" s="30">
        <f>ROUNDUP((CG50-BJ50*0.6)/0.3,0)/角色属性!AI61</f>
        <v>11.338673469387755</v>
      </c>
      <c r="BH50" s="30" t="s">
        <v>676</v>
      </c>
      <c r="BI50" s="30">
        <f>ROUNDUP(BU50/0.6,0)/角色属性!N61</f>
        <v>3.9540413533834586</v>
      </c>
      <c r="BJ50" s="30">
        <f>ROUNDUP(CJ50/0.1,0)/角色属性!R61</f>
        <v>2.2293233082706765</v>
      </c>
      <c r="BQ50" s="30">
        <v>45</v>
      </c>
      <c r="BR50" s="62">
        <f t="shared" si="40"/>
        <v>143138</v>
      </c>
      <c r="BS50" s="33">
        <v>16304</v>
      </c>
      <c r="BT50" s="74">
        <v>34181</v>
      </c>
      <c r="BU50" s="33">
        <f t="shared" si="41"/>
        <v>50485</v>
      </c>
      <c r="BV50" s="93">
        <v>1367</v>
      </c>
      <c r="BW50" s="95">
        <v>1005</v>
      </c>
      <c r="BX50" s="93">
        <f t="shared" si="42"/>
        <v>2372</v>
      </c>
      <c r="BY50" s="33">
        <v>12231</v>
      </c>
      <c r="BZ50" s="74">
        <v>21106</v>
      </c>
      <c r="CA50" s="33">
        <f t="shared" si="43"/>
        <v>33337</v>
      </c>
      <c r="CB50" s="93">
        <v>2728</v>
      </c>
      <c r="CC50" s="95">
        <v>2517</v>
      </c>
      <c r="CD50" s="93">
        <f t="shared" si="44"/>
        <v>5245</v>
      </c>
      <c r="CE50" s="33">
        <v>12231</v>
      </c>
      <c r="CF50" s="74">
        <v>21106</v>
      </c>
      <c r="CG50" s="33">
        <f t="shared" si="45"/>
        <v>33337</v>
      </c>
      <c r="CH50" s="93">
        <v>1367</v>
      </c>
      <c r="CI50" s="95">
        <v>1005</v>
      </c>
      <c r="CJ50" s="93">
        <f t="shared" si="46"/>
        <v>2372</v>
      </c>
      <c r="CK50" s="33">
        <v>4081</v>
      </c>
      <c r="CL50" s="74">
        <v>3914</v>
      </c>
      <c r="CM50" s="33">
        <f t="shared" si="47"/>
        <v>7995</v>
      </c>
      <c r="CN50" s="93">
        <v>4081</v>
      </c>
      <c r="CO50" s="95">
        <v>3914</v>
      </c>
      <c r="CP50" s="93">
        <f t="shared" si="48"/>
        <v>7995</v>
      </c>
    </row>
    <row r="51" spans="2:94" x14ac:dyDescent="0.15">
      <c r="B51" s="30">
        <v>46</v>
      </c>
      <c r="C51" s="30">
        <f t="shared" si="1"/>
        <v>74400</v>
      </c>
      <c r="D51" s="30">
        <f t="shared" si="2"/>
        <v>24800</v>
      </c>
      <c r="E51" s="30">
        <f t="shared" si="3"/>
        <v>12400</v>
      </c>
      <c r="G51" s="30">
        <v>46</v>
      </c>
      <c r="H51" s="30">
        <v>46</v>
      </c>
      <c r="I51" s="30">
        <v>3</v>
      </c>
      <c r="J51" s="30">
        <v>5</v>
      </c>
      <c r="K51" s="30">
        <f t="shared" si="4"/>
        <v>74400</v>
      </c>
      <c r="L51" s="30">
        <f t="shared" si="5"/>
        <v>24800</v>
      </c>
      <c r="M51" s="30">
        <f t="shared" si="6"/>
        <v>12400</v>
      </c>
      <c r="O51" s="30">
        <f t="shared" si="7"/>
        <v>6</v>
      </c>
      <c r="P51" s="30">
        <f t="shared" si="8"/>
        <v>5.9855189058728886</v>
      </c>
      <c r="Q51" s="30">
        <f t="shared" si="0"/>
        <v>-1.4481094127111405E-2</v>
      </c>
      <c r="R51" s="30">
        <f t="shared" si="9"/>
        <v>5.971107544141252</v>
      </c>
      <c r="S51" s="30">
        <f t="shared" si="10"/>
        <v>-2.8892455858748001E-2</v>
      </c>
      <c r="T51" s="30">
        <f t="shared" si="11"/>
        <v>5.9567654123298635</v>
      </c>
      <c r="U51" s="30">
        <f t="shared" si="12"/>
        <v>-4.3234587670136548E-2</v>
      </c>
      <c r="V51" s="30">
        <f t="shared" si="13"/>
        <v>5.9424920127795531</v>
      </c>
      <c r="W51" s="30">
        <f t="shared" si="14"/>
        <v>-5.7507987220446921E-2</v>
      </c>
      <c r="X51" s="30">
        <f t="shared" si="15"/>
        <v>5.9282868525896415</v>
      </c>
      <c r="Y51" s="30">
        <f t="shared" si="16"/>
        <v>-7.1713147410358502E-2</v>
      </c>
      <c r="AA51" s="30">
        <f t="shared" si="17"/>
        <v>6</v>
      </c>
      <c r="AB51" s="30">
        <f t="shared" si="18"/>
        <v>6.0072580645161286</v>
      </c>
      <c r="AC51" s="30">
        <f t="shared" si="19"/>
        <v>-7.2580645161286483E-3</v>
      </c>
      <c r="AD51" s="30">
        <f t="shared" si="20"/>
        <v>6.0145161290322582</v>
      </c>
      <c r="AE51" s="30">
        <f t="shared" si="21"/>
        <v>-1.4516129032258185E-2</v>
      </c>
      <c r="AF51" s="30">
        <f t="shared" si="22"/>
        <v>6.0217741935483868</v>
      </c>
      <c r="AG51" s="30">
        <f t="shared" si="23"/>
        <v>-2.1774193548386833E-2</v>
      </c>
      <c r="AH51" s="30">
        <f t="shared" si="24"/>
        <v>6.0290322580645164</v>
      </c>
      <c r="AI51" s="30">
        <f t="shared" si="25"/>
        <v>-2.903225806451637E-2</v>
      </c>
      <c r="AJ51" s="30">
        <f t="shared" si="26"/>
        <v>6.036290322580645</v>
      </c>
      <c r="AK51" s="30">
        <f t="shared" si="27"/>
        <v>-3.6290322580645018E-2</v>
      </c>
      <c r="AM51" s="30">
        <f t="shared" si="28"/>
        <v>6</v>
      </c>
      <c r="AN51" s="30">
        <f t="shared" si="29"/>
        <v>6.0072668550666126</v>
      </c>
      <c r="AO51" s="30">
        <f t="shared" si="30"/>
        <v>-7.2668550666126208E-3</v>
      </c>
      <c r="AP51" s="30">
        <f t="shared" si="31"/>
        <v>6.014551333872272</v>
      </c>
      <c r="AQ51" s="30">
        <f t="shared" si="32"/>
        <v>-1.4551333872272032E-2</v>
      </c>
      <c r="AR51" s="30">
        <f t="shared" si="33"/>
        <v>6.0218535006070413</v>
      </c>
      <c r="AS51" s="30">
        <f t="shared" si="34"/>
        <v>-2.1853500607041276E-2</v>
      </c>
      <c r="AT51" s="30">
        <f t="shared" si="35"/>
        <v>6.0291734197730955</v>
      </c>
      <c r="AU51" s="30">
        <f t="shared" si="36"/>
        <v>-2.917341977309551E-2</v>
      </c>
      <c r="AV51" s="30">
        <f t="shared" si="37"/>
        <v>6.0365111561866129</v>
      </c>
      <c r="AW51" s="30">
        <f t="shared" si="38"/>
        <v>-3.6511156186612936E-2</v>
      </c>
      <c r="AY51" s="30">
        <v>46</v>
      </c>
      <c r="AZ51" s="30">
        <f t="shared" si="39"/>
        <v>12400</v>
      </c>
      <c r="BF51" s="30">
        <v>46</v>
      </c>
      <c r="BG51" s="30">
        <f>ROUNDUP((CG51-BJ51*0.6)/0.3,0)/角色属性!AI62</f>
        <v>11.878353658536586</v>
      </c>
      <c r="BH51" s="30" t="s">
        <v>676</v>
      </c>
      <c r="BI51" s="30">
        <f>ROUNDUP(BU51/0.6,0)/角色属性!N62</f>
        <v>4.0475576036866361</v>
      </c>
      <c r="BJ51" s="30">
        <f>ROUNDUP(CJ51/0.1,0)/角色属性!R62</f>
        <v>2.2976958525345621</v>
      </c>
      <c r="BQ51" s="30">
        <v>46</v>
      </c>
      <c r="BR51" s="62">
        <f t="shared" si="40"/>
        <v>150472</v>
      </c>
      <c r="BS51" s="33">
        <v>17433</v>
      </c>
      <c r="BT51" s="74">
        <v>35266</v>
      </c>
      <c r="BU51" s="33">
        <f t="shared" si="41"/>
        <v>52699</v>
      </c>
      <c r="BV51" s="93">
        <v>1466</v>
      </c>
      <c r="BW51" s="95">
        <v>1027</v>
      </c>
      <c r="BX51" s="93">
        <f t="shared" si="42"/>
        <v>2493</v>
      </c>
      <c r="BY51" s="33">
        <v>13076</v>
      </c>
      <c r="BZ51" s="74">
        <v>21990</v>
      </c>
      <c r="CA51" s="33">
        <f t="shared" si="43"/>
        <v>35066</v>
      </c>
      <c r="CB51" s="93">
        <v>2912</v>
      </c>
      <c r="CC51" s="95">
        <v>2587</v>
      </c>
      <c r="CD51" s="93">
        <f t="shared" si="44"/>
        <v>5499</v>
      </c>
      <c r="CE51" s="33">
        <v>13076</v>
      </c>
      <c r="CF51" s="74">
        <v>21990</v>
      </c>
      <c r="CG51" s="33">
        <f t="shared" si="45"/>
        <v>35066</v>
      </c>
      <c r="CH51" s="93">
        <v>1466</v>
      </c>
      <c r="CI51" s="95">
        <v>1027</v>
      </c>
      <c r="CJ51" s="93">
        <f t="shared" si="46"/>
        <v>2493</v>
      </c>
      <c r="CK51" s="33">
        <v>4378</v>
      </c>
      <c r="CL51" s="74">
        <v>4200</v>
      </c>
      <c r="CM51" s="33">
        <f t="shared" si="47"/>
        <v>8578</v>
      </c>
      <c r="CN51" s="93">
        <v>4378</v>
      </c>
      <c r="CO51" s="95">
        <v>4200</v>
      </c>
      <c r="CP51" s="93">
        <f t="shared" si="48"/>
        <v>8578</v>
      </c>
    </row>
    <row r="52" spans="2:94" x14ac:dyDescent="0.15">
      <c r="B52" s="30">
        <v>47</v>
      </c>
      <c r="C52" s="30">
        <f t="shared" si="1"/>
        <v>75840</v>
      </c>
      <c r="D52" s="30">
        <f t="shared" si="2"/>
        <v>25280</v>
      </c>
      <c r="E52" s="30">
        <f t="shared" si="3"/>
        <v>12640</v>
      </c>
      <c r="G52" s="30">
        <v>47</v>
      </c>
      <c r="H52" s="30">
        <v>47</v>
      </c>
      <c r="I52" s="30">
        <v>3</v>
      </c>
      <c r="J52" s="30">
        <v>5</v>
      </c>
      <c r="K52" s="30">
        <f t="shared" si="4"/>
        <v>75840</v>
      </c>
      <c r="L52" s="30">
        <f t="shared" si="5"/>
        <v>25280</v>
      </c>
      <c r="M52" s="30">
        <f t="shared" si="6"/>
        <v>12640</v>
      </c>
      <c r="O52" s="30">
        <f t="shared" si="7"/>
        <v>6</v>
      </c>
      <c r="P52" s="30">
        <f t="shared" si="8"/>
        <v>5.985793212312549</v>
      </c>
      <c r="Q52" s="30">
        <f t="shared" si="0"/>
        <v>-1.4206787687450984E-2</v>
      </c>
      <c r="R52" s="30">
        <f t="shared" si="9"/>
        <v>5.9716535433070863</v>
      </c>
      <c r="S52" s="30">
        <f t="shared" si="10"/>
        <v>-2.8346456692913691E-2</v>
      </c>
      <c r="T52" s="30">
        <f t="shared" si="11"/>
        <v>5.9575805184603299</v>
      </c>
      <c r="U52" s="30">
        <f t="shared" si="12"/>
        <v>-4.2419481539670123E-2</v>
      </c>
      <c r="V52" s="30">
        <f t="shared" si="13"/>
        <v>5.9435736677115987</v>
      </c>
      <c r="W52" s="30">
        <f t="shared" si="14"/>
        <v>-5.6426332288401326E-2</v>
      </c>
      <c r="X52" s="30">
        <f t="shared" si="15"/>
        <v>5.9296325254104767</v>
      </c>
      <c r="Y52" s="30">
        <f t="shared" si="16"/>
        <v>-7.0367474589523304E-2</v>
      </c>
      <c r="AA52" s="30">
        <f t="shared" si="17"/>
        <v>6</v>
      </c>
      <c r="AB52" s="30">
        <f t="shared" si="18"/>
        <v>6.0071202531645573</v>
      </c>
      <c r="AC52" s="30">
        <f t="shared" si="19"/>
        <v>-7.120253164557333E-3</v>
      </c>
      <c r="AD52" s="30">
        <f t="shared" si="20"/>
        <v>6.0142405063291138</v>
      </c>
      <c r="AE52" s="30">
        <f t="shared" si="21"/>
        <v>-1.4240506329113778E-2</v>
      </c>
      <c r="AF52" s="30">
        <f t="shared" si="22"/>
        <v>6.0213607594936711</v>
      </c>
      <c r="AG52" s="30">
        <f t="shared" si="23"/>
        <v>-2.1360759493671111E-2</v>
      </c>
      <c r="AH52" s="30">
        <f t="shared" si="24"/>
        <v>6.0284810126582276</v>
      </c>
      <c r="AI52" s="30">
        <f t="shared" si="25"/>
        <v>-2.8481012658227556E-2</v>
      </c>
      <c r="AJ52" s="30">
        <f t="shared" si="26"/>
        <v>6.0356012658227849</v>
      </c>
      <c r="AK52" s="30">
        <f t="shared" si="27"/>
        <v>-3.5601265822784889E-2</v>
      </c>
      <c r="AM52" s="30">
        <f t="shared" si="28"/>
        <v>6</v>
      </c>
      <c r="AN52" s="30">
        <f t="shared" si="29"/>
        <v>6.0071287128712871</v>
      </c>
      <c r="AO52" s="30">
        <f t="shared" si="30"/>
        <v>-7.128712871287135E-3</v>
      </c>
      <c r="AP52" s="30">
        <f t="shared" si="31"/>
        <v>6.014274385408406</v>
      </c>
      <c r="AQ52" s="30">
        <f t="shared" si="32"/>
        <v>-1.4274385408405976E-2</v>
      </c>
      <c r="AR52" s="30">
        <f t="shared" si="33"/>
        <v>6.0214370782056372</v>
      </c>
      <c r="AS52" s="30">
        <f t="shared" si="34"/>
        <v>-2.1437078205637228E-2</v>
      </c>
      <c r="AT52" s="30">
        <f t="shared" si="35"/>
        <v>6.0286168521462642</v>
      </c>
      <c r="AU52" s="30">
        <f t="shared" si="36"/>
        <v>-2.8616852146264193E-2</v>
      </c>
      <c r="AV52" s="30">
        <f t="shared" si="37"/>
        <v>6.0358137684042976</v>
      </c>
      <c r="AW52" s="30">
        <f t="shared" si="38"/>
        <v>-3.5813768404297619E-2</v>
      </c>
      <c r="AY52" s="30">
        <v>47</v>
      </c>
      <c r="AZ52" s="30">
        <f t="shared" si="39"/>
        <v>12640</v>
      </c>
      <c r="BF52" s="30">
        <v>47</v>
      </c>
      <c r="BG52" s="30">
        <f>ROUNDUP((CG52-BJ52*0.6)/0.3,0)/角色属性!AI63</f>
        <v>12.385222672064778</v>
      </c>
      <c r="BH52" s="30" t="s">
        <v>676</v>
      </c>
      <c r="BI52" s="30">
        <f>ROUNDUP(BU52/0.6,0)/角色属性!N63</f>
        <v>4.174728752260398</v>
      </c>
      <c r="BJ52" s="30">
        <f>ROUNDUP(CJ52/0.1,0)/角色属性!R63</f>
        <v>2.4068716094032552</v>
      </c>
      <c r="BQ52" s="30">
        <v>47</v>
      </c>
      <c r="BR52" s="62">
        <f t="shared" si="40"/>
        <v>158177</v>
      </c>
      <c r="BS52" s="33">
        <v>19121</v>
      </c>
      <c r="BT52" s="74">
        <v>36286</v>
      </c>
      <c r="BU52" s="33">
        <f t="shared" si="41"/>
        <v>55407</v>
      </c>
      <c r="BV52" s="93">
        <v>1613</v>
      </c>
      <c r="BW52" s="95">
        <v>1049</v>
      </c>
      <c r="BX52" s="93">
        <f t="shared" si="42"/>
        <v>2662</v>
      </c>
      <c r="BY52" s="33">
        <v>14339</v>
      </c>
      <c r="BZ52" s="74">
        <v>22372</v>
      </c>
      <c r="CA52" s="33">
        <f t="shared" si="43"/>
        <v>36711</v>
      </c>
      <c r="CB52" s="93">
        <v>3197</v>
      </c>
      <c r="CC52" s="95">
        <v>2633</v>
      </c>
      <c r="CD52" s="93">
        <f t="shared" si="44"/>
        <v>5830</v>
      </c>
      <c r="CE52" s="33">
        <v>14339</v>
      </c>
      <c r="CF52" s="74">
        <v>22372</v>
      </c>
      <c r="CG52" s="33">
        <f t="shared" si="45"/>
        <v>36711</v>
      </c>
      <c r="CH52" s="93">
        <v>1613</v>
      </c>
      <c r="CI52" s="95">
        <v>1049</v>
      </c>
      <c r="CJ52" s="93">
        <f t="shared" si="46"/>
        <v>2662</v>
      </c>
      <c r="CK52" s="33">
        <v>4797</v>
      </c>
      <c r="CL52" s="74">
        <v>4300</v>
      </c>
      <c r="CM52" s="33">
        <f t="shared" si="47"/>
        <v>9097</v>
      </c>
      <c r="CN52" s="93">
        <v>4797</v>
      </c>
      <c r="CO52" s="95">
        <v>4300</v>
      </c>
      <c r="CP52" s="93">
        <f t="shared" si="48"/>
        <v>9097</v>
      </c>
    </row>
    <row r="53" spans="2:94" x14ac:dyDescent="0.15">
      <c r="B53" s="30">
        <v>48</v>
      </c>
      <c r="C53" s="30">
        <f t="shared" si="1"/>
        <v>77280</v>
      </c>
      <c r="D53" s="30">
        <f t="shared" si="2"/>
        <v>25760</v>
      </c>
      <c r="E53" s="30">
        <f t="shared" si="3"/>
        <v>12880</v>
      </c>
      <c r="G53" s="30">
        <v>48</v>
      </c>
      <c r="H53" s="30">
        <v>48</v>
      </c>
      <c r="I53" s="30">
        <v>3</v>
      </c>
      <c r="J53" s="30">
        <v>5</v>
      </c>
      <c r="K53" s="30">
        <f t="shared" si="4"/>
        <v>77280</v>
      </c>
      <c r="L53" s="30">
        <f t="shared" si="5"/>
        <v>25760</v>
      </c>
      <c r="M53" s="30">
        <f t="shared" si="6"/>
        <v>12880</v>
      </c>
      <c r="O53" s="30">
        <f t="shared" si="7"/>
        <v>6</v>
      </c>
      <c r="P53" s="30">
        <f t="shared" si="8"/>
        <v>5.986057319907049</v>
      </c>
      <c r="Q53" s="30">
        <f t="shared" si="0"/>
        <v>-1.3942680092950965E-2</v>
      </c>
      <c r="R53" s="30">
        <f t="shared" si="9"/>
        <v>5.9721792890262755</v>
      </c>
      <c r="S53" s="30">
        <f t="shared" si="10"/>
        <v>-2.7820710973724516E-2</v>
      </c>
      <c r="T53" s="30">
        <f t="shared" si="11"/>
        <v>5.958365458750964</v>
      </c>
      <c r="U53" s="30">
        <f t="shared" si="12"/>
        <v>-4.1634541249035983E-2</v>
      </c>
      <c r="V53" s="30">
        <f t="shared" si="13"/>
        <v>5.9446153846153846</v>
      </c>
      <c r="W53" s="30">
        <f t="shared" si="14"/>
        <v>-5.5384615384615365E-2</v>
      </c>
      <c r="X53" s="30">
        <f t="shared" si="15"/>
        <v>5.9309286262471224</v>
      </c>
      <c r="Y53" s="30">
        <f t="shared" si="16"/>
        <v>-6.9071373752877641E-2</v>
      </c>
      <c r="AA53" s="30">
        <f t="shared" si="17"/>
        <v>6</v>
      </c>
      <c r="AB53" s="30">
        <f t="shared" si="18"/>
        <v>6.0069875776397517</v>
      </c>
      <c r="AC53" s="30">
        <f t="shared" si="19"/>
        <v>-6.9875776397516631E-3</v>
      </c>
      <c r="AD53" s="30">
        <f t="shared" si="20"/>
        <v>6.0139751552795033</v>
      </c>
      <c r="AE53" s="30">
        <f t="shared" si="21"/>
        <v>-1.3975155279503326E-2</v>
      </c>
      <c r="AF53" s="30">
        <f t="shared" si="22"/>
        <v>6.020962732919255</v>
      </c>
      <c r="AG53" s="30">
        <f t="shared" si="23"/>
        <v>-2.0962732919254989E-2</v>
      </c>
      <c r="AH53" s="30">
        <f t="shared" si="24"/>
        <v>6.0279503105590067</v>
      </c>
      <c r="AI53" s="30">
        <f t="shared" si="25"/>
        <v>-2.7950310559006653E-2</v>
      </c>
      <c r="AJ53" s="30">
        <f t="shared" si="26"/>
        <v>6.0349378881987574</v>
      </c>
      <c r="AK53" s="30">
        <f t="shared" si="27"/>
        <v>-3.4937888198757427E-2</v>
      </c>
      <c r="AM53" s="30">
        <f t="shared" si="28"/>
        <v>6</v>
      </c>
      <c r="AN53" s="30">
        <f t="shared" si="29"/>
        <v>6.0069957248348231</v>
      </c>
      <c r="AO53" s="30">
        <f t="shared" si="30"/>
        <v>-6.995724834823136E-3</v>
      </c>
      <c r="AP53" s="30">
        <f t="shared" si="31"/>
        <v>6.0140077821011673</v>
      </c>
      <c r="AQ53" s="30">
        <f t="shared" si="32"/>
        <v>-1.4007782101167265E-2</v>
      </c>
      <c r="AR53" s="30">
        <f t="shared" si="33"/>
        <v>6.0210362290611608</v>
      </c>
      <c r="AS53" s="30">
        <f t="shared" si="34"/>
        <v>-2.1036229061160761E-2</v>
      </c>
      <c r="AT53" s="30">
        <f t="shared" si="35"/>
        <v>6.0280811232449301</v>
      </c>
      <c r="AU53" s="30">
        <f t="shared" si="36"/>
        <v>-2.8081123244930062E-2</v>
      </c>
      <c r="AV53" s="30">
        <f t="shared" si="37"/>
        <v>6.0351425224521673</v>
      </c>
      <c r="AW53" s="30">
        <f t="shared" si="38"/>
        <v>-3.5142522452167313E-2</v>
      </c>
      <c r="AY53" s="30">
        <v>48</v>
      </c>
      <c r="AZ53" s="30">
        <f t="shared" si="39"/>
        <v>12880</v>
      </c>
      <c r="BF53" s="30">
        <v>48</v>
      </c>
      <c r="BG53" s="30">
        <f>ROUNDUP((CG53-BJ53*0.6)/0.3,0)/角色属性!AI64</f>
        <v>12.937701612903226</v>
      </c>
      <c r="BH53" s="30" t="s">
        <v>676</v>
      </c>
      <c r="BI53" s="30">
        <f>ROUNDUP(BU53/0.6,0)/角色属性!N64</f>
        <v>4.1693433895297245</v>
      </c>
      <c r="BJ53" s="30">
        <f>ROUNDUP(CJ53/0.1,0)/角色属性!R64</f>
        <v>2.4853593611357585</v>
      </c>
      <c r="BQ53" s="30">
        <v>48</v>
      </c>
      <c r="BR53" s="62">
        <f t="shared" si="40"/>
        <v>164169</v>
      </c>
      <c r="BS53" s="33">
        <v>20534</v>
      </c>
      <c r="BT53" s="74">
        <v>35852</v>
      </c>
      <c r="BU53" s="33">
        <f t="shared" si="41"/>
        <v>56386</v>
      </c>
      <c r="BV53" s="93">
        <v>1730</v>
      </c>
      <c r="BW53" s="95">
        <v>1071</v>
      </c>
      <c r="BX53" s="93">
        <f t="shared" si="42"/>
        <v>2801</v>
      </c>
      <c r="BY53" s="33">
        <v>15403</v>
      </c>
      <c r="BZ53" s="74">
        <v>23101</v>
      </c>
      <c r="CA53" s="33">
        <f t="shared" si="43"/>
        <v>38504</v>
      </c>
      <c r="CB53" s="93">
        <v>3437</v>
      </c>
      <c r="CC53" s="95">
        <v>2690</v>
      </c>
      <c r="CD53" s="93">
        <f t="shared" si="44"/>
        <v>6127</v>
      </c>
      <c r="CE53" s="33">
        <v>15403</v>
      </c>
      <c r="CF53" s="74">
        <v>23101</v>
      </c>
      <c r="CG53" s="33">
        <f t="shared" si="45"/>
        <v>38504</v>
      </c>
      <c r="CH53" s="93">
        <v>1730</v>
      </c>
      <c r="CI53" s="95">
        <v>1071</v>
      </c>
      <c r="CJ53" s="93">
        <f t="shared" si="46"/>
        <v>2801</v>
      </c>
      <c r="CK53" s="33">
        <v>5143</v>
      </c>
      <c r="CL53" s="74">
        <v>4380</v>
      </c>
      <c r="CM53" s="33">
        <f t="shared" si="47"/>
        <v>9523</v>
      </c>
      <c r="CN53" s="93">
        <v>5143</v>
      </c>
      <c r="CO53" s="95">
        <v>4380</v>
      </c>
      <c r="CP53" s="93">
        <f t="shared" si="48"/>
        <v>9523</v>
      </c>
    </row>
    <row r="54" spans="2:94" x14ac:dyDescent="0.15">
      <c r="B54" s="30">
        <v>49</v>
      </c>
      <c r="C54" s="30">
        <f t="shared" si="1"/>
        <v>78720</v>
      </c>
      <c r="D54" s="30">
        <f t="shared" si="2"/>
        <v>26240</v>
      </c>
      <c r="E54" s="30">
        <f t="shared" si="3"/>
        <v>13120</v>
      </c>
      <c r="G54" s="30">
        <v>49</v>
      </c>
      <c r="H54" s="30">
        <v>49</v>
      </c>
      <c r="I54" s="30">
        <v>3</v>
      </c>
      <c r="J54" s="30">
        <v>5</v>
      </c>
      <c r="K54" s="30">
        <f t="shared" si="4"/>
        <v>78720</v>
      </c>
      <c r="L54" s="30">
        <f t="shared" si="5"/>
        <v>26240</v>
      </c>
      <c r="M54" s="30">
        <f t="shared" si="6"/>
        <v>13120</v>
      </c>
      <c r="O54" s="30">
        <f t="shared" si="7"/>
        <v>6</v>
      </c>
      <c r="P54" s="30">
        <f t="shared" si="8"/>
        <v>5.9863117870722435</v>
      </c>
      <c r="Q54" s="30">
        <f t="shared" si="0"/>
        <v>-1.368821292775646E-2</v>
      </c>
      <c r="R54" s="30">
        <f t="shared" si="9"/>
        <v>5.9726858877086491</v>
      </c>
      <c r="S54" s="30">
        <f t="shared" si="10"/>
        <v>-2.7314112291350945E-2</v>
      </c>
      <c r="T54" s="30">
        <f t="shared" si="11"/>
        <v>5.9591218773656323</v>
      </c>
      <c r="U54" s="30">
        <f t="shared" si="12"/>
        <v>-4.0878122634367742E-2</v>
      </c>
      <c r="V54" s="30">
        <f t="shared" si="13"/>
        <v>5.9456193353474323</v>
      </c>
      <c r="W54" s="30">
        <f t="shared" si="14"/>
        <v>-5.4380664652567745E-2</v>
      </c>
      <c r="X54" s="30">
        <f t="shared" si="15"/>
        <v>5.9321778447626228</v>
      </c>
      <c r="Y54" s="30">
        <f t="shared" si="16"/>
        <v>-6.7822155237377224E-2</v>
      </c>
      <c r="AA54" s="30">
        <f t="shared" si="17"/>
        <v>6</v>
      </c>
      <c r="AB54" s="30">
        <f t="shared" si="18"/>
        <v>6.006859756097561</v>
      </c>
      <c r="AC54" s="30">
        <f t="shared" si="19"/>
        <v>-6.8597560975609539E-3</v>
      </c>
      <c r="AD54" s="30">
        <f t="shared" si="20"/>
        <v>6.0137195121951219</v>
      </c>
      <c r="AE54" s="30">
        <f t="shared" si="21"/>
        <v>-1.3719512195121908E-2</v>
      </c>
      <c r="AF54" s="30">
        <f t="shared" si="22"/>
        <v>6.0205792682926829</v>
      </c>
      <c r="AG54" s="30">
        <f t="shared" si="23"/>
        <v>-2.0579268292682862E-2</v>
      </c>
      <c r="AH54" s="30">
        <f t="shared" si="24"/>
        <v>6.0274390243902438</v>
      </c>
      <c r="AI54" s="30">
        <f t="shared" si="25"/>
        <v>-2.7439024390243816E-2</v>
      </c>
      <c r="AJ54" s="30">
        <f t="shared" si="26"/>
        <v>6.0342987804878048</v>
      </c>
      <c r="AK54" s="30">
        <f t="shared" si="27"/>
        <v>-3.429878048780477E-2</v>
      </c>
      <c r="AM54" s="30">
        <f t="shared" si="28"/>
        <v>6</v>
      </c>
      <c r="AN54" s="30">
        <f t="shared" si="29"/>
        <v>6.0068676077832892</v>
      </c>
      <c r="AO54" s="30">
        <f t="shared" si="30"/>
        <v>-6.8676077832892091E-3</v>
      </c>
      <c r="AP54" s="30">
        <f t="shared" si="31"/>
        <v>6.013750954927426</v>
      </c>
      <c r="AQ54" s="30">
        <f t="shared" si="32"/>
        <v>-1.3750954927425951E-2</v>
      </c>
      <c r="AR54" s="30">
        <f t="shared" si="33"/>
        <v>6.0206500956022948</v>
      </c>
      <c r="AS54" s="30">
        <f t="shared" si="34"/>
        <v>-2.0650095602294805E-2</v>
      </c>
      <c r="AT54" s="30">
        <f t="shared" si="35"/>
        <v>6.0275650842266462</v>
      </c>
      <c r="AU54" s="30">
        <f t="shared" si="36"/>
        <v>-2.7565084226646164E-2</v>
      </c>
      <c r="AV54" s="30">
        <f t="shared" si="37"/>
        <v>6.0344959754695289</v>
      </c>
      <c r="AW54" s="30">
        <f t="shared" si="38"/>
        <v>-3.4495975469528872E-2</v>
      </c>
      <c r="AY54" s="30">
        <v>49</v>
      </c>
      <c r="AZ54" s="30">
        <f t="shared" si="39"/>
        <v>13120</v>
      </c>
      <c r="BF54" s="30">
        <v>49</v>
      </c>
      <c r="BG54" s="30">
        <f>ROUNDUP((CG54-BJ54*0.6)/0.3,0)/角色属性!AI65</f>
        <v>13.245883534136546</v>
      </c>
      <c r="BH54" s="30" t="s">
        <v>676</v>
      </c>
      <c r="BI54" s="30">
        <f>ROUNDUP(BU54/0.6,0)/角色属性!N65</f>
        <v>4.3104965156794428</v>
      </c>
      <c r="BJ54" s="30">
        <f>ROUNDUP(CJ54/0.1,0)/角色属性!R65</f>
        <v>2.5862369337979092</v>
      </c>
      <c r="BQ54" s="30">
        <v>49</v>
      </c>
      <c r="BR54" s="62">
        <f t="shared" si="40"/>
        <v>171353</v>
      </c>
      <c r="BS54" s="33">
        <v>22320</v>
      </c>
      <c r="BT54" s="74">
        <v>37061</v>
      </c>
      <c r="BU54" s="33">
        <f t="shared" si="41"/>
        <v>59381</v>
      </c>
      <c r="BV54" s="93">
        <v>1876</v>
      </c>
      <c r="BW54" s="95">
        <v>1093</v>
      </c>
      <c r="BX54" s="93">
        <f t="shared" si="42"/>
        <v>2969</v>
      </c>
      <c r="BY54" s="33">
        <v>16740</v>
      </c>
      <c r="BZ54" s="74">
        <v>22840</v>
      </c>
      <c r="CA54" s="33">
        <f t="shared" si="43"/>
        <v>39580</v>
      </c>
      <c r="CB54" s="93">
        <v>3728</v>
      </c>
      <c r="CC54" s="95">
        <v>2986</v>
      </c>
      <c r="CD54" s="93">
        <f t="shared" si="44"/>
        <v>6714</v>
      </c>
      <c r="CE54" s="33">
        <v>16740</v>
      </c>
      <c r="CF54" s="74">
        <v>22840</v>
      </c>
      <c r="CG54" s="33">
        <f t="shared" si="45"/>
        <v>39580</v>
      </c>
      <c r="CH54" s="93">
        <v>1876</v>
      </c>
      <c r="CI54" s="95">
        <v>1093</v>
      </c>
      <c r="CJ54" s="93">
        <f t="shared" si="46"/>
        <v>2969</v>
      </c>
      <c r="CK54" s="33">
        <v>5580</v>
      </c>
      <c r="CL54" s="74">
        <v>4500</v>
      </c>
      <c r="CM54" s="33">
        <f t="shared" si="47"/>
        <v>10080</v>
      </c>
      <c r="CN54" s="93">
        <v>5580</v>
      </c>
      <c r="CO54" s="95">
        <v>4500</v>
      </c>
      <c r="CP54" s="93">
        <f t="shared" si="48"/>
        <v>10080</v>
      </c>
    </row>
    <row r="55" spans="2:94" x14ac:dyDescent="0.15">
      <c r="B55" s="30">
        <v>50</v>
      </c>
      <c r="C55" s="30">
        <f t="shared" si="1"/>
        <v>80160</v>
      </c>
      <c r="D55" s="30">
        <f t="shared" si="2"/>
        <v>26720</v>
      </c>
      <c r="E55" s="30">
        <f t="shared" si="3"/>
        <v>13360</v>
      </c>
      <c r="G55" s="30">
        <v>50</v>
      </c>
      <c r="H55" s="30">
        <v>50</v>
      </c>
      <c r="I55" s="30">
        <v>3</v>
      </c>
      <c r="J55" s="30">
        <v>5</v>
      </c>
      <c r="K55" s="30">
        <f t="shared" si="4"/>
        <v>80160</v>
      </c>
      <c r="L55" s="30">
        <f t="shared" si="5"/>
        <v>26720</v>
      </c>
      <c r="M55" s="30">
        <f t="shared" si="6"/>
        <v>13360</v>
      </c>
      <c r="O55" s="30">
        <f t="shared" si="7"/>
        <v>6</v>
      </c>
      <c r="P55" s="30">
        <f t="shared" si="8"/>
        <v>5.9865571321882003</v>
      </c>
      <c r="Q55" s="30">
        <f t="shared" si="0"/>
        <v>-1.3442867811799708E-2</v>
      </c>
      <c r="R55" s="30">
        <f t="shared" si="9"/>
        <v>5.9731743666169894</v>
      </c>
      <c r="S55" s="30">
        <f t="shared" si="10"/>
        <v>-2.6825633383010583E-2</v>
      </c>
      <c r="T55" s="30">
        <f t="shared" si="11"/>
        <v>5.9598513011152416</v>
      </c>
      <c r="U55" s="30">
        <f t="shared" si="12"/>
        <v>-4.014869888475836E-2</v>
      </c>
      <c r="V55" s="30">
        <f t="shared" si="13"/>
        <v>5.9465875370919878</v>
      </c>
      <c r="W55" s="30">
        <f t="shared" si="14"/>
        <v>-5.3412462908012159E-2</v>
      </c>
      <c r="X55" s="30">
        <f t="shared" si="15"/>
        <v>5.9333826794966695</v>
      </c>
      <c r="Y55" s="30">
        <f t="shared" si="16"/>
        <v>-6.6617320503330468E-2</v>
      </c>
      <c r="AA55" s="30">
        <f t="shared" si="17"/>
        <v>6</v>
      </c>
      <c r="AB55" s="30">
        <f t="shared" si="18"/>
        <v>6.0067365269461082</v>
      </c>
      <c r="AC55" s="30">
        <f t="shared" si="19"/>
        <v>-6.7365269461081567E-3</v>
      </c>
      <c r="AD55" s="30">
        <f t="shared" si="20"/>
        <v>6.0134730538922154</v>
      </c>
      <c r="AE55" s="30">
        <f t="shared" si="21"/>
        <v>-1.3473053892215425E-2</v>
      </c>
      <c r="AF55" s="30">
        <f t="shared" si="22"/>
        <v>6.0202095808383236</v>
      </c>
      <c r="AG55" s="30">
        <f t="shared" si="23"/>
        <v>-2.0209580838323582E-2</v>
      </c>
      <c r="AH55" s="30">
        <f t="shared" si="24"/>
        <v>6.0269461077844309</v>
      </c>
      <c r="AI55" s="30">
        <f t="shared" si="25"/>
        <v>-2.6946107784430851E-2</v>
      </c>
      <c r="AJ55" s="30">
        <f t="shared" si="26"/>
        <v>6.033682634730539</v>
      </c>
      <c r="AK55" s="30">
        <f t="shared" si="27"/>
        <v>-3.3682634730539007E-2</v>
      </c>
      <c r="AM55" s="30">
        <f t="shared" si="28"/>
        <v>6</v>
      </c>
      <c r="AN55" s="30">
        <f t="shared" si="29"/>
        <v>6.0067440989134511</v>
      </c>
      <c r="AO55" s="30">
        <f t="shared" si="30"/>
        <v>-6.7440989134510687E-3</v>
      </c>
      <c r="AP55" s="30">
        <f t="shared" si="31"/>
        <v>6.0135033758439613</v>
      </c>
      <c r="AQ55" s="30">
        <f t="shared" si="32"/>
        <v>-1.3503375843961329E-2</v>
      </c>
      <c r="AR55" s="30">
        <f t="shared" si="33"/>
        <v>6.0202778820878704</v>
      </c>
      <c r="AS55" s="30">
        <f t="shared" si="34"/>
        <v>-2.0277882087870402E-2</v>
      </c>
      <c r="AT55" s="30">
        <f t="shared" si="35"/>
        <v>6.0270676691729319</v>
      </c>
      <c r="AU55" s="30">
        <f t="shared" si="36"/>
        <v>-2.7067669172931907E-2</v>
      </c>
      <c r="AV55" s="30">
        <f t="shared" si="37"/>
        <v>6.0338727888596164</v>
      </c>
      <c r="AW55" s="30">
        <f t="shared" si="38"/>
        <v>-3.3872788859616421E-2</v>
      </c>
      <c r="AY55" s="30">
        <v>50</v>
      </c>
      <c r="AZ55" s="30">
        <f t="shared" si="39"/>
        <v>13360</v>
      </c>
      <c r="BF55" s="30">
        <v>50</v>
      </c>
      <c r="BG55" s="30">
        <f>ROUNDUP((CG55-BJ55*0.6)/0.3,0)/角色属性!AI66</f>
        <v>13.9445</v>
      </c>
      <c r="BH55" s="30" t="s">
        <v>676</v>
      </c>
      <c r="BI55" s="30">
        <f>ROUNDUP(BU55/0.6,0)/角色属性!N66</f>
        <v>4.4669375534644997</v>
      </c>
      <c r="BJ55" s="30">
        <f>ROUNDUP(CJ55/0.1,0)/角色属性!R66</f>
        <v>2.7185628742514969</v>
      </c>
      <c r="BQ55" s="30">
        <v>50</v>
      </c>
      <c r="BR55" s="62">
        <f t="shared" si="40"/>
        <v>181306</v>
      </c>
      <c r="BS55" s="33">
        <v>24556</v>
      </c>
      <c r="BT55" s="74">
        <v>38106</v>
      </c>
      <c r="BU55" s="33">
        <f t="shared" si="41"/>
        <v>62662</v>
      </c>
      <c r="BV55" s="93">
        <v>2063</v>
      </c>
      <c r="BW55" s="95">
        <v>1115</v>
      </c>
      <c r="BX55" s="93">
        <f t="shared" si="42"/>
        <v>3178</v>
      </c>
      <c r="BY55" s="33">
        <v>18426</v>
      </c>
      <c r="BZ55" s="74">
        <v>23409</v>
      </c>
      <c r="CA55" s="33">
        <f t="shared" si="43"/>
        <v>41835</v>
      </c>
      <c r="CB55" s="93">
        <v>4108</v>
      </c>
      <c r="CC55" s="95">
        <v>3036</v>
      </c>
      <c r="CD55" s="93">
        <f t="shared" si="44"/>
        <v>7144</v>
      </c>
      <c r="CE55" s="33">
        <v>18426</v>
      </c>
      <c r="CF55" s="74">
        <v>23409</v>
      </c>
      <c r="CG55" s="33">
        <f t="shared" si="45"/>
        <v>41835</v>
      </c>
      <c r="CH55" s="93">
        <v>2063</v>
      </c>
      <c r="CI55" s="95">
        <v>1115</v>
      </c>
      <c r="CJ55" s="93">
        <f t="shared" si="46"/>
        <v>3178</v>
      </c>
      <c r="CK55" s="33">
        <v>6157</v>
      </c>
      <c r="CL55" s="74">
        <v>4580</v>
      </c>
      <c r="CM55" s="33">
        <f t="shared" si="47"/>
        <v>10737</v>
      </c>
      <c r="CN55" s="93">
        <v>6157</v>
      </c>
      <c r="CO55" s="95">
        <v>4580</v>
      </c>
      <c r="CP55" s="93">
        <f t="shared" si="48"/>
        <v>10737</v>
      </c>
    </row>
  </sheetData>
  <mergeCells count="8">
    <mergeCell ref="CK4:CM4"/>
    <mergeCell ref="CN4:CP4"/>
    <mergeCell ref="BS4:BU4"/>
    <mergeCell ref="BV4:BX4"/>
    <mergeCell ref="BY4:CA4"/>
    <mergeCell ref="CB4:CD4"/>
    <mergeCell ref="CE4:CG4"/>
    <mergeCell ref="CH4:CJ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54"/>
  <sheetViews>
    <sheetView workbookViewId="0">
      <pane xSplit="2" ySplit="4" topLeftCell="C5" activePane="bottomRight" state="frozen"/>
      <selection pane="topRight" activeCell="D1" sqref="D1"/>
      <selection pane="bottomLeft" activeCell="A11" sqref="A11"/>
      <selection pane="bottomRight" activeCell="B5" sqref="B5:P54"/>
    </sheetView>
  </sheetViews>
  <sheetFormatPr defaultRowHeight="12" x14ac:dyDescent="0.15"/>
  <cols>
    <col min="1" max="2" width="9" style="30"/>
    <col min="3" max="5" width="11.5" style="30" bestFit="1" customWidth="1"/>
    <col min="6" max="6" width="11.625" style="30" bestFit="1" customWidth="1"/>
    <col min="7" max="8" width="10.625" style="30" bestFit="1" customWidth="1"/>
    <col min="9" max="16" width="9.75" style="30" bestFit="1" customWidth="1"/>
    <col min="17" max="16384" width="9" style="30"/>
  </cols>
  <sheetData>
    <row r="1" spans="1:31" x14ac:dyDescent="0.15">
      <c r="A1" s="30" t="s">
        <v>753</v>
      </c>
      <c r="B1" s="30">
        <v>32</v>
      </c>
    </row>
    <row r="2" spans="1:31" x14ac:dyDescent="0.15">
      <c r="A2" s="30" t="s">
        <v>754</v>
      </c>
      <c r="B2" s="30">
        <v>0.5</v>
      </c>
    </row>
    <row r="4" spans="1:31" x14ac:dyDescent="0.15">
      <c r="B4" s="32" t="s">
        <v>125</v>
      </c>
      <c r="C4" s="32" t="s">
        <v>443</v>
      </c>
      <c r="D4" s="32" t="s">
        <v>442</v>
      </c>
      <c r="E4" s="32" t="s">
        <v>441</v>
      </c>
      <c r="F4" s="32" t="s">
        <v>438</v>
      </c>
      <c r="G4" s="32" t="s">
        <v>440</v>
      </c>
      <c r="H4" s="32" t="s">
        <v>439</v>
      </c>
      <c r="I4" s="32" t="s">
        <v>19</v>
      </c>
      <c r="J4" s="32" t="s">
        <v>20</v>
      </c>
      <c r="K4" s="32" t="s">
        <v>39</v>
      </c>
      <c r="L4" s="32" t="s">
        <v>116</v>
      </c>
      <c r="M4" s="32" t="s">
        <v>18</v>
      </c>
      <c r="N4" s="32" t="s">
        <v>128</v>
      </c>
      <c r="O4" s="32" t="s">
        <v>21</v>
      </c>
      <c r="P4" s="32" t="s">
        <v>22</v>
      </c>
      <c r="R4" s="30" t="s">
        <v>757</v>
      </c>
      <c r="S4" s="66" t="s">
        <v>742</v>
      </c>
      <c r="T4" s="66" t="s">
        <v>743</v>
      </c>
      <c r="U4" s="66" t="s">
        <v>744</v>
      </c>
      <c r="V4" s="66" t="s">
        <v>745</v>
      </c>
      <c r="W4" s="66" t="s">
        <v>746</v>
      </c>
      <c r="X4" s="66" t="s">
        <v>747</v>
      </c>
      <c r="Y4" s="66" t="s">
        <v>748</v>
      </c>
      <c r="Z4" s="66" t="s">
        <v>749</v>
      </c>
      <c r="AA4" s="66" t="s">
        <v>750</v>
      </c>
      <c r="AB4" s="66" t="s">
        <v>751</v>
      </c>
      <c r="AC4" s="66" t="s">
        <v>752</v>
      </c>
      <c r="AD4" s="66" t="s">
        <v>755</v>
      </c>
      <c r="AE4" s="66" t="s">
        <v>756</v>
      </c>
    </row>
    <row r="5" spans="1:31" x14ac:dyDescent="0.15">
      <c r="B5" s="30">
        <v>1</v>
      </c>
      <c r="C5" s="29" t="str">
        <f>ROUNDUP(X5/$B$1*$B$2,0)&amp;","&amp;ROUNDUP(X5/$B$1,0)</f>
        <v>25,49</v>
      </c>
      <c r="D5" s="29" t="str">
        <f>ROUNDUP(Y5/$B$1*$B$2,0)&amp;","&amp;ROUNDUP(Y5/$B$1,0)</f>
        <v>24,48</v>
      </c>
      <c r="E5" s="29" t="str">
        <f>ROUNDUP(AB5/$B$1*$B$2,0)&amp;","&amp;ROUNDUP(AB5/$B$1,0)</f>
        <v>65,129</v>
      </c>
      <c r="F5" s="29" t="str">
        <f>ROUNDUP(AC5/$B$1*$B$2,0)&amp;","&amp;ROUNDUP(AC5/$B$1,0)</f>
        <v>16,32</v>
      </c>
      <c r="G5" s="29" t="str">
        <f>ROUNDUP(Z5/$B$1*$B$2,0)&amp;","&amp;ROUNDUP(Z5/$B$1,0)</f>
        <v>32,63</v>
      </c>
      <c r="H5" s="29" t="str">
        <f>ROUNDUP(AA5/$B$1*$B$2,0)&amp;","&amp;ROUNDUP(AA5/$B$1,0)</f>
        <v>9,18</v>
      </c>
      <c r="I5" s="29" t="str">
        <f>ROUNDUP(V5/$B$1*$B$2*0.25,0)&amp;","&amp;ROUNDUP(V5/$B$1*0.25,0)</f>
        <v>8,16</v>
      </c>
      <c r="J5" s="29" t="str">
        <f>ROUNDUP(V5/$B$1*$B$2,0)&amp;","&amp;ROUNDUP(V5/$B$1,0)</f>
        <v>32,63</v>
      </c>
      <c r="K5" s="29" t="str">
        <f>ROUNDUP(T5/$B$1*$B$2,0)&amp;","&amp;ROUNDUP(T5/$B$1,0)</f>
        <v>13,25</v>
      </c>
      <c r="L5" s="29" t="str">
        <f>ROUNDUP(U5/$B$1*$B$2,0)&amp;","&amp;ROUNDUP(U5/$B$1,0)</f>
        <v>7,13</v>
      </c>
      <c r="M5" s="29" t="str">
        <f>ROUNDUP(S5/$B$1*$B$2,0)&amp;","&amp;ROUNDUP(S5/$B$1,0)</f>
        <v>38,75</v>
      </c>
      <c r="N5" s="29" t="str">
        <f>ROUNDUP(W5/$B$1*$B$2,0)&amp;","&amp;ROUNDUP(W5/$B$1,0)</f>
        <v>2,4</v>
      </c>
      <c r="O5" s="29" t="str">
        <f>ROUNDUP(AD5/$B$1*$B$2,0)&amp;","&amp;ROUNDUP(AD5/$B$1+2,0)</f>
        <v>1,3</v>
      </c>
      <c r="P5" s="29" t="str">
        <f>ROUNDUP(AE5/$B$1*$B$2,0)&amp;","&amp;ROUNDUP(AE5/$B$1+2,0)</f>
        <v>1,4</v>
      </c>
      <c r="R5" s="30">
        <v>1</v>
      </c>
      <c r="S5" s="115">
        <f>角色属性!K17</f>
        <v>2400</v>
      </c>
      <c r="T5" s="115">
        <f>角色属性!O17</f>
        <v>800</v>
      </c>
      <c r="U5" s="115">
        <f>角色属性!S17</f>
        <v>400</v>
      </c>
      <c r="V5" s="115">
        <f>角色属性!T17</f>
        <v>2000</v>
      </c>
      <c r="W5" s="115">
        <f>角色属性!Y17</f>
        <v>100</v>
      </c>
      <c r="X5" s="115">
        <f>角色属性!AC17</f>
        <v>1560</v>
      </c>
      <c r="Y5" s="115">
        <f>角色属性!AG17</f>
        <v>1520</v>
      </c>
      <c r="Z5" s="115">
        <f>角色属性!AK17</f>
        <v>2000</v>
      </c>
      <c r="AA5" s="115">
        <f>角色属性!AO17</f>
        <v>560</v>
      </c>
      <c r="AB5" s="115">
        <f>角色属性!AS17</f>
        <v>4100</v>
      </c>
      <c r="AC5" s="115">
        <f>角色属性!AW17</f>
        <v>1020</v>
      </c>
      <c r="AD5" s="115">
        <f>怪物属性!M5</f>
        <v>7</v>
      </c>
      <c r="AE5" s="115">
        <f>怪物属性!C5</f>
        <v>56</v>
      </c>
    </row>
    <row r="6" spans="1:31" x14ac:dyDescent="0.15">
      <c r="B6" s="30">
        <v>2</v>
      </c>
      <c r="C6" s="29" t="str">
        <f t="shared" ref="C6:C54" si="0">ROUNDUP(X6/$B$1*$B$2,0)&amp;","&amp;ROUNDUP(X6/$B$1,0)</f>
        <v>26,51</v>
      </c>
      <c r="D6" s="29" t="str">
        <f t="shared" ref="D6:D54" si="1">ROUNDUP(Y6/$B$1*$B$2,0)&amp;","&amp;ROUNDUP(Y6/$B$1,0)</f>
        <v>25,49</v>
      </c>
      <c r="E6" s="29" t="str">
        <f t="shared" ref="E6:E54" si="2">ROUNDUP(AB6/$B$1*$B$2,0)&amp;","&amp;ROUNDUP(AB6/$B$1,0)</f>
        <v>66,132</v>
      </c>
      <c r="F6" s="29" t="str">
        <f t="shared" ref="F6:F54" si="3">ROUNDUP(AC6/$B$1*$B$2,0)&amp;","&amp;ROUNDUP(AC6/$B$1,0)</f>
        <v>17,33</v>
      </c>
      <c r="G6" s="29" t="str">
        <f t="shared" ref="G6:G54" si="4">ROUNDUP(Z6/$B$1*$B$2,0)&amp;","&amp;ROUNDUP(Z6/$B$1,0)</f>
        <v>33,65</v>
      </c>
      <c r="H6" s="29" t="str">
        <f t="shared" ref="H6:H54" si="5">ROUNDUP(AA6/$B$1*$B$2,0)&amp;","&amp;ROUNDUP(AA6/$B$1,0)</f>
        <v>10,20</v>
      </c>
      <c r="I6" s="29" t="str">
        <f t="shared" ref="I6:I54" si="6">ROUNDUP(V6/$B$1*$B$2*0.25,0)&amp;","&amp;ROUNDUP(V6/$B$1*0.25,0)</f>
        <v>9,18</v>
      </c>
      <c r="J6" s="29" t="str">
        <f t="shared" ref="J6:J54" si="7">ROUNDUP(V6/$B$1*$B$2,0)&amp;","&amp;ROUNDUP(V6/$B$1,0)</f>
        <v>36,72</v>
      </c>
      <c r="K6" s="29" t="str">
        <f t="shared" ref="K6:K54" si="8">ROUNDUP(T6/$B$1*$B$2,0)&amp;","&amp;ROUNDUP(T6/$B$1,0)</f>
        <v>15,29</v>
      </c>
      <c r="L6" s="29" t="str">
        <f t="shared" ref="L6:L54" si="9">ROUNDUP(U6/$B$1*$B$2,0)&amp;","&amp;ROUNDUP(U6/$B$1,0)</f>
        <v>8,15</v>
      </c>
      <c r="M6" s="29" t="str">
        <f t="shared" ref="M6:M54" si="10">ROUNDUP(S6/$B$1*$B$2,0)&amp;","&amp;ROUNDUP(S6/$B$1,0)</f>
        <v>44,87</v>
      </c>
      <c r="N6" s="29" t="str">
        <f t="shared" ref="N6:N54" si="11">ROUNDUP(W6/$B$1*$B$2,0)&amp;","&amp;ROUNDUP(W6/$B$1,0)</f>
        <v>2,4</v>
      </c>
      <c r="O6" s="29" t="str">
        <f t="shared" ref="O6:O54" si="12">ROUNDUP(AD6/$B$1*$B$2,0)&amp;","&amp;ROUNDUP(AD6/$B$1+2,0)</f>
        <v>1,3</v>
      </c>
      <c r="P6" s="29" t="str">
        <f t="shared" ref="P6:P54" si="13">ROUNDUP(AE6/$B$1*$B$2,0)&amp;","&amp;ROUNDUP(AE6/$B$1+2,0)</f>
        <v>1,4</v>
      </c>
      <c r="R6" s="30">
        <v>2</v>
      </c>
      <c r="S6" s="115">
        <f>角色属性!K18</f>
        <v>2760</v>
      </c>
      <c r="T6" s="115">
        <f>角色属性!O18</f>
        <v>920</v>
      </c>
      <c r="U6" s="115">
        <f>角色属性!S18</f>
        <v>460</v>
      </c>
      <c r="V6" s="115">
        <f>角色属性!T18</f>
        <v>2300</v>
      </c>
      <c r="W6" s="115">
        <f>角色属性!Y18</f>
        <v>106</v>
      </c>
      <c r="X6" s="115">
        <f>角色属性!AC18</f>
        <v>1620</v>
      </c>
      <c r="Y6" s="115">
        <f>角色属性!AG18</f>
        <v>1540</v>
      </c>
      <c r="Z6" s="115">
        <f>角色属性!AK18</f>
        <v>2080</v>
      </c>
      <c r="AA6" s="115">
        <f>角色属性!AO18</f>
        <v>620</v>
      </c>
      <c r="AB6" s="115">
        <f>角色属性!AS18</f>
        <v>4200</v>
      </c>
      <c r="AC6" s="115">
        <f>角色属性!AW18</f>
        <v>1040</v>
      </c>
      <c r="AD6" s="115">
        <f>怪物属性!M6</f>
        <v>16</v>
      </c>
      <c r="AE6" s="115">
        <f>怪物属性!C6</f>
        <v>57</v>
      </c>
    </row>
    <row r="7" spans="1:31" x14ac:dyDescent="0.15">
      <c r="B7" s="30">
        <v>3</v>
      </c>
      <c r="C7" s="29" t="str">
        <f t="shared" si="0"/>
        <v>27,53</v>
      </c>
      <c r="D7" s="29" t="str">
        <f t="shared" si="1"/>
        <v>25,49</v>
      </c>
      <c r="E7" s="29" t="str">
        <f t="shared" si="2"/>
        <v>68,135</v>
      </c>
      <c r="F7" s="29" t="str">
        <f t="shared" si="3"/>
        <v>17,34</v>
      </c>
      <c r="G7" s="29" t="str">
        <f t="shared" si="4"/>
        <v>34,68</v>
      </c>
      <c r="H7" s="29" t="str">
        <f t="shared" si="5"/>
        <v>11,22</v>
      </c>
      <c r="I7" s="29" t="str">
        <f t="shared" si="6"/>
        <v>11,21</v>
      </c>
      <c r="J7" s="29" t="str">
        <f t="shared" si="7"/>
        <v>41,82</v>
      </c>
      <c r="K7" s="29" t="str">
        <f t="shared" si="8"/>
        <v>17,33</v>
      </c>
      <c r="L7" s="29" t="str">
        <f t="shared" si="9"/>
        <v>9,17</v>
      </c>
      <c r="M7" s="29" t="str">
        <f t="shared" si="10"/>
        <v>49,98</v>
      </c>
      <c r="N7" s="29" t="str">
        <f t="shared" si="11"/>
        <v>2,4</v>
      </c>
      <c r="O7" s="29" t="str">
        <f t="shared" si="12"/>
        <v>1,3</v>
      </c>
      <c r="P7" s="29" t="str">
        <f t="shared" si="13"/>
        <v>1,4</v>
      </c>
      <c r="R7" s="30">
        <v>3</v>
      </c>
      <c r="S7" s="115">
        <f>角色属性!K19</f>
        <v>3120</v>
      </c>
      <c r="T7" s="115">
        <f>角色属性!O19</f>
        <v>1040</v>
      </c>
      <c r="U7" s="115">
        <f>角色属性!S19</f>
        <v>520</v>
      </c>
      <c r="V7" s="115">
        <f>角色属性!T19</f>
        <v>2600</v>
      </c>
      <c r="W7" s="115">
        <f>角色属性!Y19</f>
        <v>112</v>
      </c>
      <c r="X7" s="115">
        <f>角色属性!AC19</f>
        <v>1680</v>
      </c>
      <c r="Y7" s="115">
        <f>角色属性!AG19</f>
        <v>1560</v>
      </c>
      <c r="Z7" s="115">
        <f>角色属性!AK19</f>
        <v>2160</v>
      </c>
      <c r="AA7" s="115">
        <f>角色属性!AO19</f>
        <v>680</v>
      </c>
      <c r="AB7" s="115">
        <f>角色属性!AS19</f>
        <v>4300</v>
      </c>
      <c r="AC7" s="115">
        <f>角色属性!AW19</f>
        <v>1060</v>
      </c>
      <c r="AD7" s="115">
        <f>怪物属性!M7</f>
        <v>25</v>
      </c>
      <c r="AE7" s="115">
        <f>怪物属性!C7</f>
        <v>59</v>
      </c>
    </row>
    <row r="8" spans="1:31" x14ac:dyDescent="0.15">
      <c r="B8" s="30">
        <v>4</v>
      </c>
      <c r="C8" s="29" t="str">
        <f t="shared" si="0"/>
        <v>28,55</v>
      </c>
      <c r="D8" s="29" t="str">
        <f t="shared" si="1"/>
        <v>25,50</v>
      </c>
      <c r="E8" s="29" t="str">
        <f t="shared" si="2"/>
        <v>69,138</v>
      </c>
      <c r="F8" s="29" t="str">
        <f t="shared" si="3"/>
        <v>17,34</v>
      </c>
      <c r="G8" s="29" t="str">
        <f t="shared" si="4"/>
        <v>35,70</v>
      </c>
      <c r="H8" s="29" t="str">
        <f t="shared" si="5"/>
        <v>12,24</v>
      </c>
      <c r="I8" s="29" t="str">
        <f t="shared" si="6"/>
        <v>12,23</v>
      </c>
      <c r="J8" s="29" t="str">
        <f t="shared" si="7"/>
        <v>46,91</v>
      </c>
      <c r="K8" s="29" t="str">
        <f t="shared" si="8"/>
        <v>19,37</v>
      </c>
      <c r="L8" s="29" t="str">
        <f t="shared" si="9"/>
        <v>10,19</v>
      </c>
      <c r="M8" s="29" t="str">
        <f t="shared" si="10"/>
        <v>55,109</v>
      </c>
      <c r="N8" s="29" t="str">
        <f t="shared" si="11"/>
        <v>2,4</v>
      </c>
      <c r="O8" s="29" t="str">
        <f t="shared" si="12"/>
        <v>1,4</v>
      </c>
      <c r="P8" s="29" t="str">
        <f t="shared" si="13"/>
        <v>1,4</v>
      </c>
      <c r="R8" s="30">
        <v>4</v>
      </c>
      <c r="S8" s="115">
        <f>角色属性!K20</f>
        <v>3480</v>
      </c>
      <c r="T8" s="115">
        <f>角色属性!O20</f>
        <v>1160</v>
      </c>
      <c r="U8" s="115">
        <f>角色属性!S20</f>
        <v>580</v>
      </c>
      <c r="V8" s="115">
        <f>角色属性!T20</f>
        <v>2900</v>
      </c>
      <c r="W8" s="115">
        <f>角色属性!Y20</f>
        <v>118</v>
      </c>
      <c r="X8" s="115">
        <f>角色属性!AC20</f>
        <v>1740</v>
      </c>
      <c r="Y8" s="115">
        <f>角色属性!AG20</f>
        <v>1580</v>
      </c>
      <c r="Z8" s="115">
        <f>角色属性!AK20</f>
        <v>2240</v>
      </c>
      <c r="AA8" s="115">
        <f>角色属性!AO20</f>
        <v>740</v>
      </c>
      <c r="AB8" s="115">
        <f>角色属性!AS20</f>
        <v>4400</v>
      </c>
      <c r="AC8" s="115">
        <f>角色属性!AW20</f>
        <v>1080</v>
      </c>
      <c r="AD8" s="115">
        <f>怪物属性!M8</f>
        <v>34</v>
      </c>
      <c r="AE8" s="115">
        <f>怪物属性!C8</f>
        <v>63</v>
      </c>
    </row>
    <row r="9" spans="1:31" x14ac:dyDescent="0.15">
      <c r="B9" s="30">
        <v>5</v>
      </c>
      <c r="C9" s="29" t="str">
        <f t="shared" si="0"/>
        <v>29,57</v>
      </c>
      <c r="D9" s="29" t="str">
        <f t="shared" si="1"/>
        <v>25,50</v>
      </c>
      <c r="E9" s="29" t="str">
        <f t="shared" si="2"/>
        <v>71,141</v>
      </c>
      <c r="F9" s="29" t="str">
        <f t="shared" si="3"/>
        <v>18,35</v>
      </c>
      <c r="G9" s="29" t="str">
        <f t="shared" si="4"/>
        <v>37,73</v>
      </c>
      <c r="H9" s="29" t="str">
        <f t="shared" si="5"/>
        <v>13,25</v>
      </c>
      <c r="I9" s="29" t="str">
        <f t="shared" si="6"/>
        <v>13,25</v>
      </c>
      <c r="J9" s="29" t="str">
        <f t="shared" si="7"/>
        <v>50,100</v>
      </c>
      <c r="K9" s="29" t="str">
        <f t="shared" si="8"/>
        <v>20,40</v>
      </c>
      <c r="L9" s="29" t="str">
        <f t="shared" si="9"/>
        <v>10,20</v>
      </c>
      <c r="M9" s="29" t="str">
        <f t="shared" si="10"/>
        <v>60,120</v>
      </c>
      <c r="N9" s="29" t="str">
        <f t="shared" si="11"/>
        <v>2,4</v>
      </c>
      <c r="O9" s="29" t="str">
        <f t="shared" si="12"/>
        <v>1,4</v>
      </c>
      <c r="P9" s="29" t="str">
        <f t="shared" si="13"/>
        <v>2,5</v>
      </c>
      <c r="R9" s="30">
        <v>5</v>
      </c>
      <c r="S9" s="115">
        <f>角色属性!K21</f>
        <v>3840</v>
      </c>
      <c r="T9" s="115">
        <f>角色属性!O21</f>
        <v>1280</v>
      </c>
      <c r="U9" s="115">
        <f>角色属性!S21</f>
        <v>640</v>
      </c>
      <c r="V9" s="115">
        <f>角色属性!T21</f>
        <v>3200</v>
      </c>
      <c r="W9" s="115">
        <f>角色属性!Y21</f>
        <v>124</v>
      </c>
      <c r="X9" s="115">
        <f>角色属性!AC21</f>
        <v>1800</v>
      </c>
      <c r="Y9" s="115">
        <f>角色属性!AG21</f>
        <v>1600</v>
      </c>
      <c r="Z9" s="115">
        <f>角色属性!AK21</f>
        <v>2320</v>
      </c>
      <c r="AA9" s="115">
        <f>角色属性!AO21</f>
        <v>800</v>
      </c>
      <c r="AB9" s="115">
        <f>角色属性!AS21</f>
        <v>4500</v>
      </c>
      <c r="AC9" s="115">
        <f>角色属性!AW21</f>
        <v>1100</v>
      </c>
      <c r="AD9" s="115">
        <f>怪物属性!M9</f>
        <v>43</v>
      </c>
      <c r="AE9" s="115">
        <f>怪物属性!C9</f>
        <v>67</v>
      </c>
    </row>
    <row r="10" spans="1:31" x14ac:dyDescent="0.15">
      <c r="B10" s="30">
        <v>6</v>
      </c>
      <c r="C10" s="29" t="str">
        <f t="shared" si="0"/>
        <v>30,59</v>
      </c>
      <c r="D10" s="29" t="str">
        <f t="shared" si="1"/>
        <v>26,51</v>
      </c>
      <c r="E10" s="29" t="str">
        <f t="shared" si="2"/>
        <v>72,144</v>
      </c>
      <c r="F10" s="29" t="str">
        <f t="shared" si="3"/>
        <v>18,35</v>
      </c>
      <c r="G10" s="29" t="str">
        <f t="shared" si="4"/>
        <v>38,75</v>
      </c>
      <c r="H10" s="29" t="str">
        <f t="shared" si="5"/>
        <v>14,27</v>
      </c>
      <c r="I10" s="29" t="str">
        <f t="shared" si="6"/>
        <v>14,28</v>
      </c>
      <c r="J10" s="29" t="str">
        <f t="shared" si="7"/>
        <v>55,110</v>
      </c>
      <c r="K10" s="29" t="str">
        <f t="shared" si="8"/>
        <v>22,44</v>
      </c>
      <c r="L10" s="29" t="str">
        <f t="shared" si="9"/>
        <v>11,22</v>
      </c>
      <c r="M10" s="29" t="str">
        <f t="shared" si="10"/>
        <v>66,132</v>
      </c>
      <c r="N10" s="29" t="str">
        <f t="shared" si="11"/>
        <v>3,5</v>
      </c>
      <c r="O10" s="29" t="str">
        <f t="shared" si="12"/>
        <v>1,4</v>
      </c>
      <c r="P10" s="29" t="str">
        <f t="shared" si="13"/>
        <v>2,5</v>
      </c>
      <c r="R10" s="30">
        <v>6</v>
      </c>
      <c r="S10" s="115">
        <f>角色属性!K22</f>
        <v>4200</v>
      </c>
      <c r="T10" s="115">
        <f>角色属性!O22</f>
        <v>1400</v>
      </c>
      <c r="U10" s="115">
        <f>角色属性!S22</f>
        <v>700</v>
      </c>
      <c r="V10" s="115">
        <f>角色属性!T22</f>
        <v>3500</v>
      </c>
      <c r="W10" s="115">
        <f>角色属性!Y22</f>
        <v>130</v>
      </c>
      <c r="X10" s="115">
        <f>角色属性!AC22</f>
        <v>1860</v>
      </c>
      <c r="Y10" s="115">
        <f>角色属性!AG22</f>
        <v>1620</v>
      </c>
      <c r="Z10" s="115">
        <f>角色属性!AK22</f>
        <v>2400</v>
      </c>
      <c r="AA10" s="115">
        <f>角色属性!AO22</f>
        <v>860</v>
      </c>
      <c r="AB10" s="115">
        <f>角色属性!AS22</f>
        <v>4600</v>
      </c>
      <c r="AC10" s="115">
        <f>角色属性!AW22</f>
        <v>1120</v>
      </c>
      <c r="AD10" s="115">
        <f>怪物属性!M10</f>
        <v>52</v>
      </c>
      <c r="AE10" s="115">
        <f>怪物属性!C10</f>
        <v>73</v>
      </c>
    </row>
    <row r="11" spans="1:31" x14ac:dyDescent="0.15">
      <c r="B11" s="30">
        <v>7</v>
      </c>
      <c r="C11" s="29" t="str">
        <f t="shared" si="0"/>
        <v>30,60</v>
      </c>
      <c r="D11" s="29" t="str">
        <f t="shared" si="1"/>
        <v>26,52</v>
      </c>
      <c r="E11" s="29" t="str">
        <f t="shared" si="2"/>
        <v>74,147</v>
      </c>
      <c r="F11" s="29" t="str">
        <f t="shared" si="3"/>
        <v>18,36</v>
      </c>
      <c r="G11" s="29" t="str">
        <f t="shared" si="4"/>
        <v>39,78</v>
      </c>
      <c r="H11" s="29" t="str">
        <f t="shared" si="5"/>
        <v>15,29</v>
      </c>
      <c r="I11" s="29" t="str">
        <f t="shared" si="6"/>
        <v>15,30</v>
      </c>
      <c r="J11" s="29" t="str">
        <f t="shared" si="7"/>
        <v>60,119</v>
      </c>
      <c r="K11" s="29" t="str">
        <f t="shared" si="8"/>
        <v>24,48</v>
      </c>
      <c r="L11" s="29" t="str">
        <f t="shared" si="9"/>
        <v>12,24</v>
      </c>
      <c r="M11" s="29" t="str">
        <f t="shared" si="10"/>
        <v>72,143</v>
      </c>
      <c r="N11" s="29" t="str">
        <f t="shared" si="11"/>
        <v>3,5</v>
      </c>
      <c r="O11" s="29" t="str">
        <f t="shared" si="12"/>
        <v>1,4</v>
      </c>
      <c r="P11" s="29" t="str">
        <f t="shared" si="13"/>
        <v>2,5</v>
      </c>
      <c r="R11" s="30">
        <v>7</v>
      </c>
      <c r="S11" s="115">
        <f>角色属性!K23</f>
        <v>4560</v>
      </c>
      <c r="T11" s="115">
        <f>角色属性!O23</f>
        <v>1520</v>
      </c>
      <c r="U11" s="115">
        <f>角色属性!S23</f>
        <v>760</v>
      </c>
      <c r="V11" s="115">
        <f>角色属性!T23</f>
        <v>3800</v>
      </c>
      <c r="W11" s="115">
        <f>角色属性!Y23</f>
        <v>136</v>
      </c>
      <c r="X11" s="115">
        <f>角色属性!AC23</f>
        <v>1920</v>
      </c>
      <c r="Y11" s="115">
        <f>角色属性!AG23</f>
        <v>1640</v>
      </c>
      <c r="Z11" s="115">
        <f>角色属性!AK23</f>
        <v>2480</v>
      </c>
      <c r="AA11" s="115">
        <f>角色属性!AO23</f>
        <v>920</v>
      </c>
      <c r="AB11" s="115">
        <f>角色属性!AS23</f>
        <v>4700</v>
      </c>
      <c r="AC11" s="115">
        <f>角色属性!AW23</f>
        <v>1140</v>
      </c>
      <c r="AD11" s="115">
        <f>怪物属性!M11</f>
        <v>61</v>
      </c>
      <c r="AE11" s="115">
        <f>怪物属性!C11</f>
        <v>79</v>
      </c>
    </row>
    <row r="12" spans="1:31" x14ac:dyDescent="0.15">
      <c r="B12" s="30">
        <v>8</v>
      </c>
      <c r="C12" s="29" t="str">
        <f t="shared" si="0"/>
        <v>31,62</v>
      </c>
      <c r="D12" s="29" t="str">
        <f t="shared" si="1"/>
        <v>26,52</v>
      </c>
      <c r="E12" s="29" t="str">
        <f t="shared" si="2"/>
        <v>75,150</v>
      </c>
      <c r="F12" s="29" t="str">
        <f t="shared" si="3"/>
        <v>19,37</v>
      </c>
      <c r="G12" s="29" t="str">
        <f t="shared" si="4"/>
        <v>40,80</v>
      </c>
      <c r="H12" s="29" t="str">
        <f t="shared" si="5"/>
        <v>16,31</v>
      </c>
      <c r="I12" s="29" t="str">
        <f t="shared" si="6"/>
        <v>17,33</v>
      </c>
      <c r="J12" s="29" t="str">
        <f t="shared" si="7"/>
        <v>65,129</v>
      </c>
      <c r="K12" s="29" t="str">
        <f t="shared" si="8"/>
        <v>26,52</v>
      </c>
      <c r="L12" s="29" t="str">
        <f t="shared" si="9"/>
        <v>13,26</v>
      </c>
      <c r="M12" s="29" t="str">
        <f t="shared" si="10"/>
        <v>77,154</v>
      </c>
      <c r="N12" s="29" t="str">
        <f t="shared" si="11"/>
        <v>3,5</v>
      </c>
      <c r="O12" s="29" t="str">
        <f t="shared" si="12"/>
        <v>2,5</v>
      </c>
      <c r="P12" s="29" t="str">
        <f t="shared" si="13"/>
        <v>2,5</v>
      </c>
      <c r="R12" s="30">
        <v>8</v>
      </c>
      <c r="S12" s="115">
        <f>角色属性!K24</f>
        <v>4920</v>
      </c>
      <c r="T12" s="115">
        <f>角色属性!O24</f>
        <v>1640</v>
      </c>
      <c r="U12" s="115">
        <f>角色属性!S24</f>
        <v>820</v>
      </c>
      <c r="V12" s="115">
        <f>角色属性!T24</f>
        <v>4100</v>
      </c>
      <c r="W12" s="115">
        <f>角色属性!Y24</f>
        <v>142</v>
      </c>
      <c r="X12" s="115">
        <f>角色属性!AC24</f>
        <v>1980</v>
      </c>
      <c r="Y12" s="115">
        <f>角色属性!AG24</f>
        <v>1660</v>
      </c>
      <c r="Z12" s="115">
        <f>角色属性!AK24</f>
        <v>2560</v>
      </c>
      <c r="AA12" s="115">
        <f>角色属性!AO24</f>
        <v>980</v>
      </c>
      <c r="AB12" s="115">
        <f>角色属性!AS24</f>
        <v>4800</v>
      </c>
      <c r="AC12" s="115">
        <f>角色属性!AW24</f>
        <v>1160</v>
      </c>
      <c r="AD12" s="115">
        <f>怪物属性!M12</f>
        <v>70</v>
      </c>
      <c r="AE12" s="115">
        <f>怪物属性!C12</f>
        <v>86</v>
      </c>
    </row>
    <row r="13" spans="1:31" x14ac:dyDescent="0.15">
      <c r="B13" s="30">
        <v>9</v>
      </c>
      <c r="C13" s="29" t="str">
        <f t="shared" si="0"/>
        <v>32,64</v>
      </c>
      <c r="D13" s="29" t="str">
        <f t="shared" si="1"/>
        <v>27,53</v>
      </c>
      <c r="E13" s="29" t="str">
        <f t="shared" si="2"/>
        <v>77,154</v>
      </c>
      <c r="F13" s="29" t="str">
        <f t="shared" si="3"/>
        <v>19,37</v>
      </c>
      <c r="G13" s="29" t="str">
        <f t="shared" si="4"/>
        <v>42,83</v>
      </c>
      <c r="H13" s="29" t="str">
        <f t="shared" si="5"/>
        <v>17,33</v>
      </c>
      <c r="I13" s="29" t="str">
        <f t="shared" si="6"/>
        <v>18,35</v>
      </c>
      <c r="J13" s="29" t="str">
        <f t="shared" si="7"/>
        <v>69,138</v>
      </c>
      <c r="K13" s="29" t="str">
        <f t="shared" si="8"/>
        <v>28,55</v>
      </c>
      <c r="L13" s="29" t="str">
        <f t="shared" si="9"/>
        <v>14,28</v>
      </c>
      <c r="M13" s="29" t="str">
        <f t="shared" si="10"/>
        <v>83,165</v>
      </c>
      <c r="N13" s="29" t="str">
        <f t="shared" si="11"/>
        <v>3,5</v>
      </c>
      <c r="O13" s="29" t="str">
        <f t="shared" si="12"/>
        <v>2,5</v>
      </c>
      <c r="P13" s="29" t="str">
        <f t="shared" si="13"/>
        <v>2,5</v>
      </c>
      <c r="R13" s="30">
        <v>9</v>
      </c>
      <c r="S13" s="115">
        <f>角色属性!K25</f>
        <v>5280</v>
      </c>
      <c r="T13" s="115">
        <f>角色属性!O25</f>
        <v>1760</v>
      </c>
      <c r="U13" s="115">
        <f>角色属性!S25</f>
        <v>880</v>
      </c>
      <c r="V13" s="115">
        <f>角色属性!T25</f>
        <v>4400</v>
      </c>
      <c r="W13" s="115">
        <f>角色属性!Y25</f>
        <v>148</v>
      </c>
      <c r="X13" s="115">
        <f>角色属性!AC25</f>
        <v>2040</v>
      </c>
      <c r="Y13" s="115">
        <f>角色属性!AG25</f>
        <v>1680</v>
      </c>
      <c r="Z13" s="115">
        <f>角色属性!AK25</f>
        <v>2640</v>
      </c>
      <c r="AA13" s="115">
        <f>角色属性!AO25</f>
        <v>1040</v>
      </c>
      <c r="AB13" s="115">
        <f>角色属性!AS25</f>
        <v>4900</v>
      </c>
      <c r="AC13" s="115">
        <f>角色属性!AW25</f>
        <v>1180</v>
      </c>
      <c r="AD13" s="115">
        <f>怪物属性!M13</f>
        <v>79</v>
      </c>
      <c r="AE13" s="115">
        <f>怪物属性!C13</f>
        <v>94</v>
      </c>
    </row>
    <row r="14" spans="1:31" x14ac:dyDescent="0.15">
      <c r="B14" s="30">
        <v>10</v>
      </c>
      <c r="C14" s="29" t="str">
        <f t="shared" si="0"/>
        <v>33,66</v>
      </c>
      <c r="D14" s="29" t="str">
        <f t="shared" si="1"/>
        <v>27,54</v>
      </c>
      <c r="E14" s="29" t="str">
        <f t="shared" si="2"/>
        <v>79,157</v>
      </c>
      <c r="F14" s="29" t="str">
        <f t="shared" si="3"/>
        <v>19,38</v>
      </c>
      <c r="G14" s="29" t="str">
        <f t="shared" si="4"/>
        <v>43,85</v>
      </c>
      <c r="H14" s="29" t="str">
        <f t="shared" si="5"/>
        <v>18,35</v>
      </c>
      <c r="I14" s="29" t="str">
        <f t="shared" si="6"/>
        <v>19,37</v>
      </c>
      <c r="J14" s="29" t="str">
        <f t="shared" si="7"/>
        <v>74,147</v>
      </c>
      <c r="K14" s="29" t="str">
        <f t="shared" si="8"/>
        <v>30,59</v>
      </c>
      <c r="L14" s="29" t="str">
        <f t="shared" si="9"/>
        <v>15,30</v>
      </c>
      <c r="M14" s="29" t="str">
        <f t="shared" si="10"/>
        <v>89,177</v>
      </c>
      <c r="N14" s="29" t="str">
        <f t="shared" si="11"/>
        <v>3,5</v>
      </c>
      <c r="O14" s="29" t="str">
        <f t="shared" si="12"/>
        <v>2,5</v>
      </c>
      <c r="P14" s="29" t="str">
        <f t="shared" si="13"/>
        <v>2,6</v>
      </c>
      <c r="R14" s="30">
        <v>10</v>
      </c>
      <c r="S14" s="115">
        <f>角色属性!K26</f>
        <v>5640</v>
      </c>
      <c r="T14" s="115">
        <f>角色属性!O26</f>
        <v>1880</v>
      </c>
      <c r="U14" s="115">
        <f>角色属性!S26</f>
        <v>940</v>
      </c>
      <c r="V14" s="115">
        <f>角色属性!T26</f>
        <v>4700</v>
      </c>
      <c r="W14" s="115">
        <f>角色属性!Y26</f>
        <v>154</v>
      </c>
      <c r="X14" s="115">
        <f>角色属性!AC26</f>
        <v>2100</v>
      </c>
      <c r="Y14" s="115">
        <f>角色属性!AG26</f>
        <v>1700</v>
      </c>
      <c r="Z14" s="115">
        <f>角色属性!AK26</f>
        <v>2720</v>
      </c>
      <c r="AA14" s="115">
        <f>角色属性!AO26</f>
        <v>1100</v>
      </c>
      <c r="AB14" s="115">
        <f>角色属性!AS26</f>
        <v>5000</v>
      </c>
      <c r="AC14" s="115">
        <f>角色属性!AW26</f>
        <v>1200</v>
      </c>
      <c r="AD14" s="115">
        <f>怪物属性!M14</f>
        <v>88</v>
      </c>
      <c r="AE14" s="115">
        <f>怪物属性!C14</f>
        <v>102</v>
      </c>
    </row>
    <row r="15" spans="1:31" x14ac:dyDescent="0.15">
      <c r="B15" s="30">
        <v>11</v>
      </c>
      <c r="C15" s="29" t="str">
        <f t="shared" si="0"/>
        <v>34,68</v>
      </c>
      <c r="D15" s="29" t="str">
        <f t="shared" si="1"/>
        <v>27,54</v>
      </c>
      <c r="E15" s="29" t="str">
        <f t="shared" si="2"/>
        <v>80,160</v>
      </c>
      <c r="F15" s="29" t="str">
        <f t="shared" si="3"/>
        <v>20,39</v>
      </c>
      <c r="G15" s="29" t="str">
        <f t="shared" si="4"/>
        <v>44,88</v>
      </c>
      <c r="H15" s="29" t="str">
        <f t="shared" si="5"/>
        <v>19,37</v>
      </c>
      <c r="I15" s="29" t="str">
        <f t="shared" si="6"/>
        <v>20,40</v>
      </c>
      <c r="J15" s="29" t="str">
        <f t="shared" si="7"/>
        <v>79,157</v>
      </c>
      <c r="K15" s="29" t="str">
        <f t="shared" si="8"/>
        <v>32,63</v>
      </c>
      <c r="L15" s="29" t="str">
        <f t="shared" si="9"/>
        <v>16,32</v>
      </c>
      <c r="M15" s="29" t="str">
        <f t="shared" si="10"/>
        <v>94,188</v>
      </c>
      <c r="N15" s="29" t="str">
        <f t="shared" si="11"/>
        <v>3,5</v>
      </c>
      <c r="O15" s="29" t="str">
        <f t="shared" si="12"/>
        <v>2,6</v>
      </c>
      <c r="P15" s="29" t="str">
        <f t="shared" si="13"/>
        <v>2,6</v>
      </c>
      <c r="R15" s="30">
        <v>11</v>
      </c>
      <c r="S15" s="115">
        <f>角色属性!K27</f>
        <v>6000</v>
      </c>
      <c r="T15" s="115">
        <f>角色属性!O27</f>
        <v>2000</v>
      </c>
      <c r="U15" s="115">
        <f>角色属性!S27</f>
        <v>1000</v>
      </c>
      <c r="V15" s="115">
        <f>角色属性!T27</f>
        <v>5000</v>
      </c>
      <c r="W15" s="115">
        <f>角色属性!Y27</f>
        <v>160</v>
      </c>
      <c r="X15" s="115">
        <f>角色属性!AC27</f>
        <v>2160</v>
      </c>
      <c r="Y15" s="115">
        <f>角色属性!AG27</f>
        <v>1720</v>
      </c>
      <c r="Z15" s="115">
        <f>角色属性!AK27</f>
        <v>2800</v>
      </c>
      <c r="AA15" s="115">
        <f>角色属性!AO27</f>
        <v>1160</v>
      </c>
      <c r="AB15" s="115">
        <f>角色属性!AS27</f>
        <v>5100</v>
      </c>
      <c r="AC15" s="115">
        <f>角色属性!AW27</f>
        <v>1220</v>
      </c>
      <c r="AD15" s="115">
        <f>怪物属性!M15</f>
        <v>97</v>
      </c>
      <c r="AE15" s="115">
        <f>怪物属性!C15</f>
        <v>112</v>
      </c>
    </row>
    <row r="16" spans="1:31" x14ac:dyDescent="0.15">
      <c r="B16" s="30">
        <v>12</v>
      </c>
      <c r="C16" s="29" t="str">
        <f t="shared" si="0"/>
        <v>35,70</v>
      </c>
      <c r="D16" s="29" t="str">
        <f t="shared" si="1"/>
        <v>28,55</v>
      </c>
      <c r="E16" s="29" t="str">
        <f t="shared" si="2"/>
        <v>82,163</v>
      </c>
      <c r="F16" s="29" t="str">
        <f t="shared" si="3"/>
        <v>20,39</v>
      </c>
      <c r="G16" s="29" t="str">
        <f t="shared" si="4"/>
        <v>45,90</v>
      </c>
      <c r="H16" s="29" t="str">
        <f t="shared" si="5"/>
        <v>20,39</v>
      </c>
      <c r="I16" s="29" t="str">
        <f t="shared" si="6"/>
        <v>21,42</v>
      </c>
      <c r="J16" s="29" t="str">
        <f t="shared" si="7"/>
        <v>83,166</v>
      </c>
      <c r="K16" s="29" t="str">
        <f t="shared" si="8"/>
        <v>34,67</v>
      </c>
      <c r="L16" s="29" t="str">
        <f t="shared" si="9"/>
        <v>17,34</v>
      </c>
      <c r="M16" s="29" t="str">
        <f t="shared" si="10"/>
        <v>100,199</v>
      </c>
      <c r="N16" s="29" t="str">
        <f t="shared" si="11"/>
        <v>3,6</v>
      </c>
      <c r="O16" s="29" t="str">
        <f t="shared" si="12"/>
        <v>2,6</v>
      </c>
      <c r="P16" s="29" t="str">
        <f t="shared" si="13"/>
        <v>2,6</v>
      </c>
      <c r="R16" s="30">
        <v>12</v>
      </c>
      <c r="S16" s="115">
        <f>角色属性!K28</f>
        <v>6360</v>
      </c>
      <c r="T16" s="115">
        <f>角色属性!O28</f>
        <v>2120</v>
      </c>
      <c r="U16" s="115">
        <f>角色属性!S28</f>
        <v>1060</v>
      </c>
      <c r="V16" s="115">
        <f>角色属性!T28</f>
        <v>5300</v>
      </c>
      <c r="W16" s="115">
        <f>角色属性!Y28</f>
        <v>166</v>
      </c>
      <c r="X16" s="115">
        <f>角色属性!AC28</f>
        <v>2220</v>
      </c>
      <c r="Y16" s="115">
        <f>角色属性!AG28</f>
        <v>1740</v>
      </c>
      <c r="Z16" s="115">
        <f>角色属性!AK28</f>
        <v>2880</v>
      </c>
      <c r="AA16" s="115">
        <f>角色属性!AO28</f>
        <v>1220</v>
      </c>
      <c r="AB16" s="115">
        <f>角色属性!AS28</f>
        <v>5200</v>
      </c>
      <c r="AC16" s="115">
        <f>角色属性!AW28</f>
        <v>1240</v>
      </c>
      <c r="AD16" s="115">
        <f>怪物属性!M16</f>
        <v>106</v>
      </c>
      <c r="AE16" s="115">
        <f>怪物属性!C16</f>
        <v>122</v>
      </c>
    </row>
    <row r="17" spans="2:31" x14ac:dyDescent="0.15">
      <c r="B17" s="30">
        <v>13</v>
      </c>
      <c r="C17" s="29" t="str">
        <f t="shared" si="0"/>
        <v>36,72</v>
      </c>
      <c r="D17" s="29" t="str">
        <f t="shared" si="1"/>
        <v>28,55</v>
      </c>
      <c r="E17" s="29" t="str">
        <f t="shared" si="2"/>
        <v>83,166</v>
      </c>
      <c r="F17" s="29" t="str">
        <f t="shared" si="3"/>
        <v>20,40</v>
      </c>
      <c r="G17" s="29" t="str">
        <f t="shared" si="4"/>
        <v>47,93</v>
      </c>
      <c r="H17" s="29" t="str">
        <f t="shared" si="5"/>
        <v>20,40</v>
      </c>
      <c r="I17" s="29" t="str">
        <f t="shared" si="6"/>
        <v>22,44</v>
      </c>
      <c r="J17" s="29" t="str">
        <f t="shared" si="7"/>
        <v>88,175</v>
      </c>
      <c r="K17" s="29" t="str">
        <f t="shared" si="8"/>
        <v>35,70</v>
      </c>
      <c r="L17" s="29" t="str">
        <f t="shared" si="9"/>
        <v>18,35</v>
      </c>
      <c r="M17" s="29" t="str">
        <f t="shared" si="10"/>
        <v>105,210</v>
      </c>
      <c r="N17" s="29" t="str">
        <f t="shared" si="11"/>
        <v>3,6</v>
      </c>
      <c r="O17" s="29" t="str">
        <f t="shared" si="12"/>
        <v>2,6</v>
      </c>
      <c r="P17" s="29" t="str">
        <f t="shared" si="13"/>
        <v>3,7</v>
      </c>
      <c r="R17" s="30">
        <v>13</v>
      </c>
      <c r="S17" s="115">
        <f>角色属性!K29</f>
        <v>6720</v>
      </c>
      <c r="T17" s="115">
        <f>角色属性!O29</f>
        <v>2240</v>
      </c>
      <c r="U17" s="115">
        <f>角色属性!S29</f>
        <v>1120</v>
      </c>
      <c r="V17" s="115">
        <f>角色属性!T29</f>
        <v>5600</v>
      </c>
      <c r="W17" s="115">
        <f>角色属性!Y29</f>
        <v>172</v>
      </c>
      <c r="X17" s="115">
        <f>角色属性!AC29</f>
        <v>2280</v>
      </c>
      <c r="Y17" s="115">
        <f>角色属性!AG29</f>
        <v>1760</v>
      </c>
      <c r="Z17" s="115">
        <f>角色属性!AK29</f>
        <v>2960</v>
      </c>
      <c r="AA17" s="115">
        <f>角色属性!AO29</f>
        <v>1280</v>
      </c>
      <c r="AB17" s="115">
        <f>角色属性!AS29</f>
        <v>5300</v>
      </c>
      <c r="AC17" s="115">
        <f>角色属性!AW29</f>
        <v>1260</v>
      </c>
      <c r="AD17" s="115">
        <f>怪物属性!M17</f>
        <v>115</v>
      </c>
      <c r="AE17" s="115">
        <f>怪物属性!C17</f>
        <v>132</v>
      </c>
    </row>
    <row r="18" spans="2:31" x14ac:dyDescent="0.15">
      <c r="B18" s="30">
        <v>14</v>
      </c>
      <c r="C18" s="29" t="str">
        <f t="shared" si="0"/>
        <v>37,74</v>
      </c>
      <c r="D18" s="29" t="str">
        <f t="shared" si="1"/>
        <v>28,56</v>
      </c>
      <c r="E18" s="29" t="str">
        <f t="shared" si="2"/>
        <v>85,169</v>
      </c>
      <c r="F18" s="29" t="str">
        <f t="shared" si="3"/>
        <v>20,40</v>
      </c>
      <c r="G18" s="29" t="str">
        <f t="shared" si="4"/>
        <v>48,95</v>
      </c>
      <c r="H18" s="29" t="str">
        <f t="shared" si="5"/>
        <v>21,42</v>
      </c>
      <c r="I18" s="29" t="str">
        <f t="shared" si="6"/>
        <v>24,47</v>
      </c>
      <c r="J18" s="29" t="str">
        <f t="shared" si="7"/>
        <v>93,185</v>
      </c>
      <c r="K18" s="29" t="str">
        <f t="shared" si="8"/>
        <v>37,74</v>
      </c>
      <c r="L18" s="29" t="str">
        <f t="shared" si="9"/>
        <v>19,37</v>
      </c>
      <c r="M18" s="29" t="str">
        <f t="shared" si="10"/>
        <v>111,222</v>
      </c>
      <c r="N18" s="29" t="str">
        <f t="shared" si="11"/>
        <v>3,6</v>
      </c>
      <c r="O18" s="29" t="str">
        <f t="shared" si="12"/>
        <v>2,6</v>
      </c>
      <c r="P18" s="29" t="str">
        <f t="shared" si="13"/>
        <v>3,7</v>
      </c>
      <c r="R18" s="30">
        <v>14</v>
      </c>
      <c r="S18" s="115">
        <f>角色属性!K30</f>
        <v>7080</v>
      </c>
      <c r="T18" s="115">
        <f>角色属性!O30</f>
        <v>2360</v>
      </c>
      <c r="U18" s="115">
        <f>角色属性!S30</f>
        <v>1180</v>
      </c>
      <c r="V18" s="115">
        <f>角色属性!T30</f>
        <v>5900</v>
      </c>
      <c r="W18" s="115">
        <f>角色属性!Y30</f>
        <v>178</v>
      </c>
      <c r="X18" s="115">
        <f>角色属性!AC30</f>
        <v>2340</v>
      </c>
      <c r="Y18" s="115">
        <f>角色属性!AG30</f>
        <v>1780</v>
      </c>
      <c r="Z18" s="115">
        <f>角色属性!AK30</f>
        <v>3040</v>
      </c>
      <c r="AA18" s="115">
        <f>角色属性!AO30</f>
        <v>1340</v>
      </c>
      <c r="AB18" s="115">
        <f>角色属性!AS30</f>
        <v>5400</v>
      </c>
      <c r="AC18" s="115">
        <f>角色属性!AW30</f>
        <v>1280</v>
      </c>
      <c r="AD18" s="115">
        <f>怪物属性!M18</f>
        <v>124</v>
      </c>
      <c r="AE18" s="115">
        <f>怪物属性!C18</f>
        <v>143</v>
      </c>
    </row>
    <row r="19" spans="2:31" x14ac:dyDescent="0.15">
      <c r="B19" s="30">
        <v>15</v>
      </c>
      <c r="C19" s="29" t="str">
        <f t="shared" si="0"/>
        <v>38,75</v>
      </c>
      <c r="D19" s="29" t="str">
        <f t="shared" si="1"/>
        <v>29,57</v>
      </c>
      <c r="E19" s="29" t="str">
        <f t="shared" si="2"/>
        <v>86,172</v>
      </c>
      <c r="F19" s="29" t="str">
        <f t="shared" si="3"/>
        <v>21,41</v>
      </c>
      <c r="G19" s="29" t="str">
        <f t="shared" si="4"/>
        <v>49,98</v>
      </c>
      <c r="H19" s="29" t="str">
        <f t="shared" si="5"/>
        <v>22,44</v>
      </c>
      <c r="I19" s="29" t="str">
        <f t="shared" si="6"/>
        <v>25,49</v>
      </c>
      <c r="J19" s="29" t="str">
        <f t="shared" si="7"/>
        <v>97,194</v>
      </c>
      <c r="K19" s="29" t="str">
        <f t="shared" si="8"/>
        <v>39,78</v>
      </c>
      <c r="L19" s="29" t="str">
        <f t="shared" si="9"/>
        <v>20,39</v>
      </c>
      <c r="M19" s="29" t="str">
        <f t="shared" si="10"/>
        <v>117,233</v>
      </c>
      <c r="N19" s="29" t="str">
        <f t="shared" si="11"/>
        <v>3,6</v>
      </c>
      <c r="O19" s="29" t="str">
        <f t="shared" si="12"/>
        <v>3,7</v>
      </c>
      <c r="P19" s="29" t="str">
        <f t="shared" si="13"/>
        <v>3,7</v>
      </c>
      <c r="R19" s="30">
        <v>15</v>
      </c>
      <c r="S19" s="115">
        <f>角色属性!K31</f>
        <v>7440</v>
      </c>
      <c r="T19" s="115">
        <f>角色属性!O31</f>
        <v>2480</v>
      </c>
      <c r="U19" s="115">
        <f>角色属性!S31</f>
        <v>1240</v>
      </c>
      <c r="V19" s="115">
        <f>角色属性!T31</f>
        <v>6200</v>
      </c>
      <c r="W19" s="115">
        <f>角色属性!Y31</f>
        <v>184</v>
      </c>
      <c r="X19" s="115">
        <f>角色属性!AC31</f>
        <v>2400</v>
      </c>
      <c r="Y19" s="115">
        <f>角色属性!AG31</f>
        <v>1800</v>
      </c>
      <c r="Z19" s="115">
        <f>角色属性!AK31</f>
        <v>3120</v>
      </c>
      <c r="AA19" s="115">
        <f>角色属性!AO31</f>
        <v>1400</v>
      </c>
      <c r="AB19" s="115">
        <f>角色属性!AS31</f>
        <v>5500</v>
      </c>
      <c r="AC19" s="115">
        <f>角色属性!AW31</f>
        <v>1300</v>
      </c>
      <c r="AD19" s="115">
        <f>怪物属性!M19</f>
        <v>133</v>
      </c>
      <c r="AE19" s="115">
        <f>怪物属性!C19</f>
        <v>155</v>
      </c>
    </row>
    <row r="20" spans="2:31" x14ac:dyDescent="0.15">
      <c r="B20" s="30">
        <v>16</v>
      </c>
      <c r="C20" s="29" t="str">
        <f t="shared" si="0"/>
        <v>39,77</v>
      </c>
      <c r="D20" s="29" t="str">
        <f t="shared" si="1"/>
        <v>29,57</v>
      </c>
      <c r="E20" s="29" t="str">
        <f t="shared" si="2"/>
        <v>88,175</v>
      </c>
      <c r="F20" s="29" t="str">
        <f t="shared" si="3"/>
        <v>21,42</v>
      </c>
      <c r="G20" s="29" t="str">
        <f t="shared" si="4"/>
        <v>50,100</v>
      </c>
      <c r="H20" s="29" t="str">
        <f t="shared" si="5"/>
        <v>23,46</v>
      </c>
      <c r="I20" s="29" t="str">
        <f t="shared" si="6"/>
        <v>26,51</v>
      </c>
      <c r="J20" s="29" t="str">
        <f t="shared" si="7"/>
        <v>102,204</v>
      </c>
      <c r="K20" s="29" t="str">
        <f t="shared" si="8"/>
        <v>41,82</v>
      </c>
      <c r="L20" s="29" t="str">
        <f t="shared" si="9"/>
        <v>21,41</v>
      </c>
      <c r="M20" s="29" t="str">
        <f t="shared" si="10"/>
        <v>122,244</v>
      </c>
      <c r="N20" s="29" t="str">
        <f t="shared" si="11"/>
        <v>3,6</v>
      </c>
      <c r="O20" s="29" t="str">
        <f t="shared" si="12"/>
        <v>3,7</v>
      </c>
      <c r="P20" s="29" t="str">
        <f t="shared" si="13"/>
        <v>3,8</v>
      </c>
      <c r="R20" s="30">
        <v>16</v>
      </c>
      <c r="S20" s="115">
        <f>角色属性!K32</f>
        <v>7800</v>
      </c>
      <c r="T20" s="115">
        <f>角色属性!O32</f>
        <v>2600</v>
      </c>
      <c r="U20" s="115">
        <f>角色属性!S32</f>
        <v>1300</v>
      </c>
      <c r="V20" s="115">
        <f>角色属性!T32</f>
        <v>6500</v>
      </c>
      <c r="W20" s="115">
        <f>角色属性!Y32</f>
        <v>190</v>
      </c>
      <c r="X20" s="115">
        <f>角色属性!AC32</f>
        <v>2460</v>
      </c>
      <c r="Y20" s="115">
        <f>角色属性!AG32</f>
        <v>1820</v>
      </c>
      <c r="Z20" s="115">
        <f>角色属性!AK32</f>
        <v>3200</v>
      </c>
      <c r="AA20" s="115">
        <f>角色属性!AO32</f>
        <v>1460</v>
      </c>
      <c r="AB20" s="115">
        <f>角色属性!AS32</f>
        <v>5600</v>
      </c>
      <c r="AC20" s="115">
        <f>角色属性!AW32</f>
        <v>1320</v>
      </c>
      <c r="AD20" s="115">
        <f>怪物属性!M20</f>
        <v>142</v>
      </c>
      <c r="AE20" s="115">
        <f>怪物属性!C20</f>
        <v>167</v>
      </c>
    </row>
    <row r="21" spans="2:31" x14ac:dyDescent="0.15">
      <c r="B21" s="30">
        <v>17</v>
      </c>
      <c r="C21" s="29" t="str">
        <f t="shared" si="0"/>
        <v>40,79</v>
      </c>
      <c r="D21" s="29" t="str">
        <f t="shared" si="1"/>
        <v>29,58</v>
      </c>
      <c r="E21" s="29" t="str">
        <f t="shared" si="2"/>
        <v>90,179</v>
      </c>
      <c r="F21" s="29" t="str">
        <f t="shared" si="3"/>
        <v>21,42</v>
      </c>
      <c r="G21" s="29" t="str">
        <f t="shared" si="4"/>
        <v>52,103</v>
      </c>
      <c r="H21" s="29" t="str">
        <f t="shared" si="5"/>
        <v>24,48</v>
      </c>
      <c r="I21" s="29" t="str">
        <f t="shared" si="6"/>
        <v>27,54</v>
      </c>
      <c r="J21" s="29" t="str">
        <f t="shared" si="7"/>
        <v>107,213</v>
      </c>
      <c r="K21" s="29" t="str">
        <f t="shared" si="8"/>
        <v>43,85</v>
      </c>
      <c r="L21" s="29" t="str">
        <f t="shared" si="9"/>
        <v>22,43</v>
      </c>
      <c r="M21" s="29" t="str">
        <f t="shared" si="10"/>
        <v>128,255</v>
      </c>
      <c r="N21" s="29" t="str">
        <f t="shared" si="11"/>
        <v>4,7</v>
      </c>
      <c r="O21" s="29" t="str">
        <f t="shared" si="12"/>
        <v>3,7</v>
      </c>
      <c r="P21" s="29" t="str">
        <f t="shared" si="13"/>
        <v>3,8</v>
      </c>
      <c r="R21" s="30">
        <v>17</v>
      </c>
      <c r="S21" s="115">
        <f>角色属性!K33</f>
        <v>8160</v>
      </c>
      <c r="T21" s="115">
        <f>角色属性!O33</f>
        <v>2720</v>
      </c>
      <c r="U21" s="115">
        <f>角色属性!S33</f>
        <v>1360</v>
      </c>
      <c r="V21" s="115">
        <f>角色属性!T33</f>
        <v>6800</v>
      </c>
      <c r="W21" s="115">
        <f>角色属性!Y33</f>
        <v>196</v>
      </c>
      <c r="X21" s="115">
        <f>角色属性!AC33</f>
        <v>2520</v>
      </c>
      <c r="Y21" s="115">
        <f>角色属性!AG33</f>
        <v>1840</v>
      </c>
      <c r="Z21" s="115">
        <f>角色属性!AK33</f>
        <v>3280</v>
      </c>
      <c r="AA21" s="115">
        <f>角色属性!AO33</f>
        <v>1520</v>
      </c>
      <c r="AB21" s="115">
        <f>角色属性!AS33</f>
        <v>5700</v>
      </c>
      <c r="AC21" s="115">
        <f>角色属性!AW33</f>
        <v>1340</v>
      </c>
      <c r="AD21" s="115">
        <f>怪物属性!M21</f>
        <v>151</v>
      </c>
      <c r="AE21" s="115">
        <f>怪物属性!C21</f>
        <v>180</v>
      </c>
    </row>
    <row r="22" spans="2:31" x14ac:dyDescent="0.15">
      <c r="B22" s="30">
        <v>18</v>
      </c>
      <c r="C22" s="29" t="str">
        <f t="shared" si="0"/>
        <v>41,81</v>
      </c>
      <c r="D22" s="29" t="str">
        <f t="shared" si="1"/>
        <v>30,59</v>
      </c>
      <c r="E22" s="29" t="str">
        <f t="shared" si="2"/>
        <v>91,182</v>
      </c>
      <c r="F22" s="29" t="str">
        <f t="shared" si="3"/>
        <v>22,43</v>
      </c>
      <c r="G22" s="29" t="str">
        <f t="shared" si="4"/>
        <v>53,105</v>
      </c>
      <c r="H22" s="29" t="str">
        <f t="shared" si="5"/>
        <v>25,50</v>
      </c>
      <c r="I22" s="29" t="str">
        <f t="shared" si="6"/>
        <v>28,56</v>
      </c>
      <c r="J22" s="29" t="str">
        <f t="shared" si="7"/>
        <v>111,222</v>
      </c>
      <c r="K22" s="29" t="str">
        <f t="shared" si="8"/>
        <v>45,89</v>
      </c>
      <c r="L22" s="29" t="str">
        <f t="shared" si="9"/>
        <v>23,45</v>
      </c>
      <c r="M22" s="29" t="str">
        <f t="shared" si="10"/>
        <v>134,267</v>
      </c>
      <c r="N22" s="29" t="str">
        <f t="shared" si="11"/>
        <v>4,7</v>
      </c>
      <c r="O22" s="29" t="str">
        <f t="shared" si="12"/>
        <v>3,7</v>
      </c>
      <c r="P22" s="29" t="str">
        <f t="shared" si="13"/>
        <v>4,9</v>
      </c>
      <c r="R22" s="30">
        <v>18</v>
      </c>
      <c r="S22" s="115">
        <f>角色属性!K34</f>
        <v>8520</v>
      </c>
      <c r="T22" s="115">
        <f>角色属性!O34</f>
        <v>2840</v>
      </c>
      <c r="U22" s="115">
        <f>角色属性!S34</f>
        <v>1420</v>
      </c>
      <c r="V22" s="115">
        <f>角色属性!T34</f>
        <v>7100</v>
      </c>
      <c r="W22" s="115">
        <f>角色属性!Y34</f>
        <v>202</v>
      </c>
      <c r="X22" s="115">
        <f>角色属性!AC34</f>
        <v>2580</v>
      </c>
      <c r="Y22" s="115">
        <f>角色属性!AG34</f>
        <v>1860</v>
      </c>
      <c r="Z22" s="115">
        <f>角色属性!AK34</f>
        <v>3360</v>
      </c>
      <c r="AA22" s="115">
        <f>角色属性!AO34</f>
        <v>1580</v>
      </c>
      <c r="AB22" s="115">
        <f>角色属性!AS34</f>
        <v>5800</v>
      </c>
      <c r="AC22" s="115">
        <f>角色属性!AW34</f>
        <v>1360</v>
      </c>
      <c r="AD22" s="115">
        <f>怪物属性!M22</f>
        <v>160</v>
      </c>
      <c r="AE22" s="115">
        <f>怪物属性!C22</f>
        <v>194</v>
      </c>
    </row>
    <row r="23" spans="2:31" x14ac:dyDescent="0.15">
      <c r="B23" s="30">
        <v>19</v>
      </c>
      <c r="C23" s="29" t="str">
        <f t="shared" si="0"/>
        <v>42,83</v>
      </c>
      <c r="D23" s="29" t="str">
        <f t="shared" si="1"/>
        <v>30,59</v>
      </c>
      <c r="E23" s="29" t="str">
        <f t="shared" si="2"/>
        <v>93,185</v>
      </c>
      <c r="F23" s="29" t="str">
        <f t="shared" si="3"/>
        <v>22,44</v>
      </c>
      <c r="G23" s="29" t="str">
        <f t="shared" si="4"/>
        <v>54,108</v>
      </c>
      <c r="H23" s="29" t="str">
        <f t="shared" si="5"/>
        <v>26,52</v>
      </c>
      <c r="I23" s="29" t="str">
        <f t="shared" si="6"/>
        <v>29,58</v>
      </c>
      <c r="J23" s="29" t="str">
        <f t="shared" si="7"/>
        <v>116,232</v>
      </c>
      <c r="K23" s="29" t="str">
        <f t="shared" si="8"/>
        <v>47,93</v>
      </c>
      <c r="L23" s="29" t="str">
        <f t="shared" si="9"/>
        <v>24,47</v>
      </c>
      <c r="M23" s="29" t="str">
        <f t="shared" si="10"/>
        <v>139,278</v>
      </c>
      <c r="N23" s="29" t="str">
        <f t="shared" si="11"/>
        <v>4,7</v>
      </c>
      <c r="O23" s="29" t="str">
        <f t="shared" si="12"/>
        <v>3,8</v>
      </c>
      <c r="P23" s="29" t="str">
        <f t="shared" si="13"/>
        <v>4,9</v>
      </c>
      <c r="R23" s="30">
        <v>19</v>
      </c>
      <c r="S23" s="115">
        <f>角色属性!K35</f>
        <v>8880</v>
      </c>
      <c r="T23" s="115">
        <f>角色属性!O35</f>
        <v>2960</v>
      </c>
      <c r="U23" s="115">
        <f>角色属性!S35</f>
        <v>1480</v>
      </c>
      <c r="V23" s="115">
        <f>角色属性!T35</f>
        <v>7400</v>
      </c>
      <c r="W23" s="115">
        <f>角色属性!Y35</f>
        <v>208</v>
      </c>
      <c r="X23" s="115">
        <f>角色属性!AC35</f>
        <v>2640</v>
      </c>
      <c r="Y23" s="115">
        <f>角色属性!AG35</f>
        <v>1880</v>
      </c>
      <c r="Z23" s="115">
        <f>角色属性!AK35</f>
        <v>3440</v>
      </c>
      <c r="AA23" s="115">
        <f>角色属性!AO35</f>
        <v>1640</v>
      </c>
      <c r="AB23" s="115">
        <f>角色属性!AS35</f>
        <v>5900</v>
      </c>
      <c r="AC23" s="115">
        <f>角色属性!AW35</f>
        <v>1380</v>
      </c>
      <c r="AD23" s="115">
        <f>怪物属性!M23</f>
        <v>169</v>
      </c>
      <c r="AE23" s="115">
        <f>怪物属性!C23</f>
        <v>208</v>
      </c>
    </row>
    <row r="24" spans="2:31" x14ac:dyDescent="0.15">
      <c r="B24" s="30">
        <v>20</v>
      </c>
      <c r="C24" s="29" t="str">
        <f t="shared" si="0"/>
        <v>43,85</v>
      </c>
      <c r="D24" s="29" t="str">
        <f t="shared" si="1"/>
        <v>30,60</v>
      </c>
      <c r="E24" s="29" t="str">
        <f t="shared" si="2"/>
        <v>94,188</v>
      </c>
      <c r="F24" s="29" t="str">
        <f t="shared" si="3"/>
        <v>22,44</v>
      </c>
      <c r="G24" s="29" t="str">
        <f t="shared" si="4"/>
        <v>55,110</v>
      </c>
      <c r="H24" s="29" t="str">
        <f t="shared" si="5"/>
        <v>27,54</v>
      </c>
      <c r="I24" s="29" t="str">
        <f t="shared" si="6"/>
        <v>31,61</v>
      </c>
      <c r="J24" s="29" t="str">
        <f t="shared" si="7"/>
        <v>121,241</v>
      </c>
      <c r="K24" s="29" t="str">
        <f t="shared" si="8"/>
        <v>49,97</v>
      </c>
      <c r="L24" s="29" t="str">
        <f t="shared" si="9"/>
        <v>25,49</v>
      </c>
      <c r="M24" s="29" t="str">
        <f t="shared" si="10"/>
        <v>145,289</v>
      </c>
      <c r="N24" s="29" t="str">
        <f t="shared" si="11"/>
        <v>4,7</v>
      </c>
      <c r="O24" s="29" t="str">
        <f t="shared" si="12"/>
        <v>3,8</v>
      </c>
      <c r="P24" s="29" t="str">
        <f t="shared" si="13"/>
        <v>4,9</v>
      </c>
      <c r="R24" s="30">
        <v>20</v>
      </c>
      <c r="S24" s="115">
        <f>角色属性!K36</f>
        <v>9240</v>
      </c>
      <c r="T24" s="115">
        <f>角色属性!O36</f>
        <v>3080</v>
      </c>
      <c r="U24" s="115">
        <f>角色属性!S36</f>
        <v>1540</v>
      </c>
      <c r="V24" s="115">
        <f>角色属性!T36</f>
        <v>7700</v>
      </c>
      <c r="W24" s="115">
        <f>角色属性!Y36</f>
        <v>214</v>
      </c>
      <c r="X24" s="115">
        <f>角色属性!AC36</f>
        <v>2700</v>
      </c>
      <c r="Y24" s="115">
        <f>角色属性!AG36</f>
        <v>1900</v>
      </c>
      <c r="Z24" s="115">
        <f>角色属性!AK36</f>
        <v>3520</v>
      </c>
      <c r="AA24" s="115">
        <f>角色属性!AO36</f>
        <v>1700</v>
      </c>
      <c r="AB24" s="115">
        <f>角色属性!AS36</f>
        <v>6000</v>
      </c>
      <c r="AC24" s="115">
        <f>角色属性!AW36</f>
        <v>1400</v>
      </c>
      <c r="AD24" s="115">
        <f>怪物属性!M24</f>
        <v>178</v>
      </c>
      <c r="AE24" s="115">
        <f>怪物属性!C24</f>
        <v>223</v>
      </c>
    </row>
    <row r="25" spans="2:31" x14ac:dyDescent="0.15">
      <c r="B25" s="30">
        <v>21</v>
      </c>
      <c r="C25" s="29" t="str">
        <f t="shared" si="0"/>
        <v>44,87</v>
      </c>
      <c r="D25" s="29" t="str">
        <f t="shared" si="1"/>
        <v>30,60</v>
      </c>
      <c r="E25" s="29" t="str">
        <f t="shared" si="2"/>
        <v>96,191</v>
      </c>
      <c r="F25" s="29" t="str">
        <f t="shared" si="3"/>
        <v>23,45</v>
      </c>
      <c r="G25" s="29" t="str">
        <f t="shared" si="4"/>
        <v>57,113</v>
      </c>
      <c r="H25" s="29" t="str">
        <f t="shared" si="5"/>
        <v>28,55</v>
      </c>
      <c r="I25" s="29" t="str">
        <f t="shared" si="6"/>
        <v>32,63</v>
      </c>
      <c r="J25" s="29" t="str">
        <f t="shared" si="7"/>
        <v>125,250</v>
      </c>
      <c r="K25" s="29" t="str">
        <f t="shared" si="8"/>
        <v>50,100</v>
      </c>
      <c r="L25" s="29" t="str">
        <f t="shared" si="9"/>
        <v>25,50</v>
      </c>
      <c r="M25" s="29" t="str">
        <f t="shared" si="10"/>
        <v>150,300</v>
      </c>
      <c r="N25" s="29" t="str">
        <f t="shared" si="11"/>
        <v>4,7</v>
      </c>
      <c r="O25" s="29" t="str">
        <f t="shared" si="12"/>
        <v>3,8</v>
      </c>
      <c r="P25" s="29" t="str">
        <f t="shared" si="13"/>
        <v>4,10</v>
      </c>
      <c r="R25" s="30">
        <v>21</v>
      </c>
      <c r="S25" s="115">
        <f>角色属性!K37</f>
        <v>9600</v>
      </c>
      <c r="T25" s="115">
        <f>角色属性!O37</f>
        <v>3200</v>
      </c>
      <c r="U25" s="115">
        <f>角色属性!S37</f>
        <v>1600</v>
      </c>
      <c r="V25" s="115">
        <f>角色属性!T37</f>
        <v>8000</v>
      </c>
      <c r="W25" s="115">
        <f>角色属性!Y37</f>
        <v>220</v>
      </c>
      <c r="X25" s="115">
        <f>角色属性!AC37</f>
        <v>2760</v>
      </c>
      <c r="Y25" s="115">
        <f>角色属性!AG37</f>
        <v>1920</v>
      </c>
      <c r="Z25" s="115">
        <f>角色属性!AK37</f>
        <v>3600</v>
      </c>
      <c r="AA25" s="115">
        <f>角色属性!AO37</f>
        <v>1760</v>
      </c>
      <c r="AB25" s="115">
        <f>角色属性!AS37</f>
        <v>6100</v>
      </c>
      <c r="AC25" s="115">
        <f>角色属性!AW37</f>
        <v>1420</v>
      </c>
      <c r="AD25" s="115">
        <f>怪物属性!M25</f>
        <v>187</v>
      </c>
      <c r="AE25" s="115">
        <f>怪物属性!C25</f>
        <v>238</v>
      </c>
    </row>
    <row r="26" spans="2:31" x14ac:dyDescent="0.15">
      <c r="B26" s="30">
        <v>22</v>
      </c>
      <c r="C26" s="29" t="str">
        <f t="shared" si="0"/>
        <v>45,89</v>
      </c>
      <c r="D26" s="29" t="str">
        <f t="shared" si="1"/>
        <v>31,61</v>
      </c>
      <c r="E26" s="29" t="str">
        <f t="shared" si="2"/>
        <v>97,194</v>
      </c>
      <c r="F26" s="29" t="str">
        <f t="shared" si="3"/>
        <v>23,45</v>
      </c>
      <c r="G26" s="29" t="str">
        <f t="shared" si="4"/>
        <v>58,115</v>
      </c>
      <c r="H26" s="29" t="str">
        <f t="shared" si="5"/>
        <v>29,57</v>
      </c>
      <c r="I26" s="29" t="str">
        <f t="shared" si="6"/>
        <v>33,65</v>
      </c>
      <c r="J26" s="29" t="str">
        <f t="shared" si="7"/>
        <v>130,260</v>
      </c>
      <c r="K26" s="29" t="str">
        <f t="shared" si="8"/>
        <v>52,104</v>
      </c>
      <c r="L26" s="29" t="str">
        <f t="shared" si="9"/>
        <v>26,52</v>
      </c>
      <c r="M26" s="29" t="str">
        <f t="shared" si="10"/>
        <v>156,312</v>
      </c>
      <c r="N26" s="29" t="str">
        <f t="shared" si="11"/>
        <v>4,8</v>
      </c>
      <c r="O26" s="29" t="str">
        <f t="shared" si="12"/>
        <v>4,9</v>
      </c>
      <c r="P26" s="29" t="str">
        <f t="shared" si="13"/>
        <v>4,10</v>
      </c>
      <c r="R26" s="30">
        <v>22</v>
      </c>
      <c r="S26" s="115">
        <f>角色属性!K38</f>
        <v>9960</v>
      </c>
      <c r="T26" s="115">
        <f>角色属性!O38</f>
        <v>3320</v>
      </c>
      <c r="U26" s="115">
        <f>角色属性!S38</f>
        <v>1660</v>
      </c>
      <c r="V26" s="115">
        <f>角色属性!T38</f>
        <v>8300</v>
      </c>
      <c r="W26" s="115">
        <f>角色属性!Y38</f>
        <v>226</v>
      </c>
      <c r="X26" s="115">
        <f>角色属性!AC38</f>
        <v>2820</v>
      </c>
      <c r="Y26" s="115">
        <f>角色属性!AG38</f>
        <v>1940</v>
      </c>
      <c r="Z26" s="115">
        <f>角色属性!AK38</f>
        <v>3680</v>
      </c>
      <c r="AA26" s="115">
        <f>角色属性!AO38</f>
        <v>1820</v>
      </c>
      <c r="AB26" s="115">
        <f>角色属性!AS38</f>
        <v>6200</v>
      </c>
      <c r="AC26" s="115">
        <f>角色属性!AW38</f>
        <v>1440</v>
      </c>
      <c r="AD26" s="115">
        <f>怪物属性!M26</f>
        <v>196</v>
      </c>
      <c r="AE26" s="115">
        <f>怪物属性!C26</f>
        <v>254</v>
      </c>
    </row>
    <row r="27" spans="2:31" x14ac:dyDescent="0.15">
      <c r="B27" s="30">
        <v>23</v>
      </c>
      <c r="C27" s="29" t="str">
        <f t="shared" si="0"/>
        <v>45,90</v>
      </c>
      <c r="D27" s="29" t="str">
        <f t="shared" si="1"/>
        <v>31,62</v>
      </c>
      <c r="E27" s="29" t="str">
        <f t="shared" si="2"/>
        <v>99,197</v>
      </c>
      <c r="F27" s="29" t="str">
        <f t="shared" si="3"/>
        <v>23,46</v>
      </c>
      <c r="G27" s="29" t="str">
        <f t="shared" si="4"/>
        <v>59,118</v>
      </c>
      <c r="H27" s="29" t="str">
        <f t="shared" si="5"/>
        <v>30,59</v>
      </c>
      <c r="I27" s="29" t="str">
        <f t="shared" si="6"/>
        <v>34,68</v>
      </c>
      <c r="J27" s="29" t="str">
        <f t="shared" si="7"/>
        <v>135,269</v>
      </c>
      <c r="K27" s="29" t="str">
        <f t="shared" si="8"/>
        <v>54,108</v>
      </c>
      <c r="L27" s="29" t="str">
        <f t="shared" si="9"/>
        <v>27,54</v>
      </c>
      <c r="M27" s="29" t="str">
        <f t="shared" si="10"/>
        <v>162,323</v>
      </c>
      <c r="N27" s="29" t="str">
        <f t="shared" si="11"/>
        <v>4,8</v>
      </c>
      <c r="O27" s="29" t="str">
        <f t="shared" si="12"/>
        <v>4,9</v>
      </c>
      <c r="P27" s="29" t="str">
        <f t="shared" si="13"/>
        <v>5,11</v>
      </c>
      <c r="R27" s="30">
        <v>23</v>
      </c>
      <c r="S27" s="115">
        <f>角色属性!K39</f>
        <v>10320</v>
      </c>
      <c r="T27" s="115">
        <f>角色属性!O39</f>
        <v>3440</v>
      </c>
      <c r="U27" s="115">
        <f>角色属性!S39</f>
        <v>1720</v>
      </c>
      <c r="V27" s="115">
        <f>角色属性!T39</f>
        <v>8600</v>
      </c>
      <c r="W27" s="115">
        <f>角色属性!Y39</f>
        <v>232</v>
      </c>
      <c r="X27" s="115">
        <f>角色属性!AC39</f>
        <v>2880</v>
      </c>
      <c r="Y27" s="115">
        <f>角色属性!AG39</f>
        <v>1960</v>
      </c>
      <c r="Z27" s="115">
        <f>角色属性!AK39</f>
        <v>3760</v>
      </c>
      <c r="AA27" s="115">
        <f>角色属性!AO39</f>
        <v>1880</v>
      </c>
      <c r="AB27" s="115">
        <f>角色属性!AS39</f>
        <v>6300</v>
      </c>
      <c r="AC27" s="115">
        <f>角色属性!AW39</f>
        <v>1460</v>
      </c>
      <c r="AD27" s="115">
        <f>怪物属性!M27</f>
        <v>205</v>
      </c>
      <c r="AE27" s="115">
        <f>怪物属性!C27</f>
        <v>270</v>
      </c>
    </row>
    <row r="28" spans="2:31" x14ac:dyDescent="0.15">
      <c r="B28" s="30">
        <v>24</v>
      </c>
      <c r="C28" s="29" t="str">
        <f t="shared" si="0"/>
        <v>46,92</v>
      </c>
      <c r="D28" s="29" t="str">
        <f t="shared" si="1"/>
        <v>31,62</v>
      </c>
      <c r="E28" s="29" t="str">
        <f t="shared" si="2"/>
        <v>100,200</v>
      </c>
      <c r="F28" s="29" t="str">
        <f t="shared" si="3"/>
        <v>24,47</v>
      </c>
      <c r="G28" s="29" t="str">
        <f t="shared" si="4"/>
        <v>60,120</v>
      </c>
      <c r="H28" s="29" t="str">
        <f t="shared" si="5"/>
        <v>31,61</v>
      </c>
      <c r="I28" s="29" t="str">
        <f t="shared" si="6"/>
        <v>35,70</v>
      </c>
      <c r="J28" s="29" t="str">
        <f t="shared" si="7"/>
        <v>140,279</v>
      </c>
      <c r="K28" s="29" t="str">
        <f t="shared" si="8"/>
        <v>56,112</v>
      </c>
      <c r="L28" s="29" t="str">
        <f t="shared" si="9"/>
        <v>28,56</v>
      </c>
      <c r="M28" s="29" t="str">
        <f t="shared" si="10"/>
        <v>167,334</v>
      </c>
      <c r="N28" s="29" t="str">
        <f t="shared" si="11"/>
        <v>4,8</v>
      </c>
      <c r="O28" s="29" t="str">
        <f t="shared" si="12"/>
        <v>4,9</v>
      </c>
      <c r="P28" s="29" t="str">
        <f t="shared" si="13"/>
        <v>5,11</v>
      </c>
      <c r="R28" s="30">
        <v>24</v>
      </c>
      <c r="S28" s="115">
        <f>角色属性!K40</f>
        <v>10680</v>
      </c>
      <c r="T28" s="115">
        <f>角色属性!O40</f>
        <v>3560</v>
      </c>
      <c r="U28" s="115">
        <f>角色属性!S40</f>
        <v>1780</v>
      </c>
      <c r="V28" s="115">
        <f>角色属性!T40</f>
        <v>8900</v>
      </c>
      <c r="W28" s="115">
        <f>角色属性!Y40</f>
        <v>238</v>
      </c>
      <c r="X28" s="115">
        <f>角色属性!AC40</f>
        <v>2940</v>
      </c>
      <c r="Y28" s="115">
        <f>角色属性!AG40</f>
        <v>1980</v>
      </c>
      <c r="Z28" s="115">
        <f>角色属性!AK40</f>
        <v>3840</v>
      </c>
      <c r="AA28" s="115">
        <f>角色属性!AO40</f>
        <v>1940</v>
      </c>
      <c r="AB28" s="115">
        <f>角色属性!AS40</f>
        <v>6400</v>
      </c>
      <c r="AC28" s="115">
        <f>角色属性!AW40</f>
        <v>1480</v>
      </c>
      <c r="AD28" s="115">
        <f>怪物属性!M28</f>
        <v>214</v>
      </c>
      <c r="AE28" s="115">
        <f>怪物属性!C28</f>
        <v>287</v>
      </c>
    </row>
    <row r="29" spans="2:31" x14ac:dyDescent="0.15">
      <c r="B29" s="30">
        <v>25</v>
      </c>
      <c r="C29" s="29" t="str">
        <f t="shared" si="0"/>
        <v>47,94</v>
      </c>
      <c r="D29" s="29" t="str">
        <f t="shared" si="1"/>
        <v>32,63</v>
      </c>
      <c r="E29" s="29" t="str">
        <f t="shared" si="2"/>
        <v>102,204</v>
      </c>
      <c r="F29" s="29" t="str">
        <f t="shared" si="3"/>
        <v>24,47</v>
      </c>
      <c r="G29" s="29" t="str">
        <f t="shared" si="4"/>
        <v>62,123</v>
      </c>
      <c r="H29" s="29" t="str">
        <f t="shared" si="5"/>
        <v>32,63</v>
      </c>
      <c r="I29" s="29" t="str">
        <f t="shared" si="6"/>
        <v>36,72</v>
      </c>
      <c r="J29" s="29" t="str">
        <f t="shared" si="7"/>
        <v>144,288</v>
      </c>
      <c r="K29" s="29" t="str">
        <f t="shared" si="8"/>
        <v>58,115</v>
      </c>
      <c r="L29" s="29" t="str">
        <f t="shared" si="9"/>
        <v>29,58</v>
      </c>
      <c r="M29" s="29" t="str">
        <f t="shared" si="10"/>
        <v>173,345</v>
      </c>
      <c r="N29" s="29" t="str">
        <f t="shared" si="11"/>
        <v>4,8</v>
      </c>
      <c r="O29" s="29" t="str">
        <f t="shared" si="12"/>
        <v>4,9</v>
      </c>
      <c r="P29" s="29" t="str">
        <f t="shared" si="13"/>
        <v>5,12</v>
      </c>
      <c r="R29" s="30">
        <v>25</v>
      </c>
      <c r="S29" s="115">
        <f>角色属性!K41</f>
        <v>11040</v>
      </c>
      <c r="T29" s="115">
        <f>角色属性!O41</f>
        <v>3680</v>
      </c>
      <c r="U29" s="115">
        <f>角色属性!S41</f>
        <v>1840</v>
      </c>
      <c r="V29" s="115">
        <f>角色属性!T41</f>
        <v>9200</v>
      </c>
      <c r="W29" s="115">
        <f>角色属性!Y41</f>
        <v>244</v>
      </c>
      <c r="X29" s="115">
        <f>角色属性!AC41</f>
        <v>3000</v>
      </c>
      <c r="Y29" s="115">
        <f>角色属性!AG41</f>
        <v>2000</v>
      </c>
      <c r="Z29" s="115">
        <f>角色属性!AK41</f>
        <v>3920</v>
      </c>
      <c r="AA29" s="115">
        <f>角色属性!AO41</f>
        <v>2000</v>
      </c>
      <c r="AB29" s="115">
        <f>角色属性!AS41</f>
        <v>6500</v>
      </c>
      <c r="AC29" s="115">
        <f>角色属性!AW41</f>
        <v>1500</v>
      </c>
      <c r="AD29" s="115">
        <f>怪物属性!M29</f>
        <v>223</v>
      </c>
      <c r="AE29" s="115">
        <f>怪物属性!C29</f>
        <v>304</v>
      </c>
    </row>
    <row r="30" spans="2:31" x14ac:dyDescent="0.15">
      <c r="B30" s="30">
        <v>26</v>
      </c>
      <c r="C30" s="29" t="str">
        <f t="shared" si="0"/>
        <v>48,96</v>
      </c>
      <c r="D30" s="29" t="str">
        <f t="shared" si="1"/>
        <v>32,64</v>
      </c>
      <c r="E30" s="29" t="str">
        <f t="shared" si="2"/>
        <v>104,207</v>
      </c>
      <c r="F30" s="29" t="str">
        <f t="shared" si="3"/>
        <v>24,48</v>
      </c>
      <c r="G30" s="29" t="str">
        <f t="shared" si="4"/>
        <v>63,125</v>
      </c>
      <c r="H30" s="29" t="str">
        <f t="shared" si="5"/>
        <v>33,65</v>
      </c>
      <c r="I30" s="29" t="str">
        <f t="shared" si="6"/>
        <v>38,75</v>
      </c>
      <c r="J30" s="29" t="str">
        <f t="shared" si="7"/>
        <v>149,297</v>
      </c>
      <c r="K30" s="29" t="str">
        <f t="shared" si="8"/>
        <v>60,119</v>
      </c>
      <c r="L30" s="29" t="str">
        <f t="shared" si="9"/>
        <v>30,60</v>
      </c>
      <c r="M30" s="29" t="str">
        <f t="shared" si="10"/>
        <v>179,357</v>
      </c>
      <c r="N30" s="29" t="str">
        <f t="shared" si="11"/>
        <v>4,8</v>
      </c>
      <c r="O30" s="29" t="str">
        <f t="shared" si="12"/>
        <v>4,10</v>
      </c>
      <c r="P30" s="29" t="str">
        <f t="shared" si="13"/>
        <v>6,13</v>
      </c>
      <c r="R30" s="30">
        <v>26</v>
      </c>
      <c r="S30" s="115">
        <f>角色属性!K42</f>
        <v>11400</v>
      </c>
      <c r="T30" s="115">
        <f>角色属性!O42</f>
        <v>3800</v>
      </c>
      <c r="U30" s="115">
        <f>角色属性!S42</f>
        <v>1900</v>
      </c>
      <c r="V30" s="115">
        <f>角色属性!T42</f>
        <v>9500</v>
      </c>
      <c r="W30" s="115">
        <f>角色属性!Y42</f>
        <v>250</v>
      </c>
      <c r="X30" s="115">
        <f>角色属性!AC42</f>
        <v>3060</v>
      </c>
      <c r="Y30" s="115">
        <f>角色属性!AG42</f>
        <v>2020</v>
      </c>
      <c r="Z30" s="115">
        <f>角色属性!AK42</f>
        <v>4000</v>
      </c>
      <c r="AA30" s="115">
        <f>角色属性!AO42</f>
        <v>2060</v>
      </c>
      <c r="AB30" s="115">
        <f>角色属性!AS42</f>
        <v>6600</v>
      </c>
      <c r="AC30" s="115">
        <f>角色属性!AW42</f>
        <v>1520</v>
      </c>
      <c r="AD30" s="115">
        <f>怪物属性!M30</f>
        <v>232</v>
      </c>
      <c r="AE30" s="115">
        <f>怪物属性!C30</f>
        <v>322</v>
      </c>
    </row>
    <row r="31" spans="2:31" x14ac:dyDescent="0.15">
      <c r="B31" s="30">
        <v>27</v>
      </c>
      <c r="C31" s="29" t="str">
        <f t="shared" si="0"/>
        <v>49,98</v>
      </c>
      <c r="D31" s="29" t="str">
        <f t="shared" si="1"/>
        <v>32,64</v>
      </c>
      <c r="E31" s="29" t="str">
        <f t="shared" si="2"/>
        <v>105,210</v>
      </c>
      <c r="F31" s="29" t="str">
        <f t="shared" si="3"/>
        <v>25,49</v>
      </c>
      <c r="G31" s="29" t="str">
        <f t="shared" si="4"/>
        <v>64,128</v>
      </c>
      <c r="H31" s="29" t="str">
        <f t="shared" si="5"/>
        <v>34,67</v>
      </c>
      <c r="I31" s="29" t="str">
        <f t="shared" si="6"/>
        <v>39,77</v>
      </c>
      <c r="J31" s="29" t="str">
        <f t="shared" si="7"/>
        <v>154,307</v>
      </c>
      <c r="K31" s="29" t="str">
        <f t="shared" si="8"/>
        <v>62,123</v>
      </c>
      <c r="L31" s="29" t="str">
        <f t="shared" si="9"/>
        <v>31,62</v>
      </c>
      <c r="M31" s="29" t="str">
        <f t="shared" si="10"/>
        <v>184,368</v>
      </c>
      <c r="N31" s="29" t="str">
        <f t="shared" si="11"/>
        <v>4,8</v>
      </c>
      <c r="O31" s="29" t="str">
        <f t="shared" si="12"/>
        <v>4,10</v>
      </c>
      <c r="P31" s="29" t="str">
        <f t="shared" si="13"/>
        <v>6,13</v>
      </c>
      <c r="R31" s="30">
        <v>27</v>
      </c>
      <c r="S31" s="115">
        <f>角色属性!K43</f>
        <v>11760</v>
      </c>
      <c r="T31" s="115">
        <f>角色属性!O43</f>
        <v>3920</v>
      </c>
      <c r="U31" s="115">
        <f>角色属性!S43</f>
        <v>1960</v>
      </c>
      <c r="V31" s="115">
        <f>角色属性!T43</f>
        <v>9800</v>
      </c>
      <c r="W31" s="115">
        <f>角色属性!Y43</f>
        <v>256</v>
      </c>
      <c r="X31" s="115">
        <f>角色属性!AC43</f>
        <v>3120</v>
      </c>
      <c r="Y31" s="115">
        <f>角色属性!AG43</f>
        <v>2040</v>
      </c>
      <c r="Z31" s="115">
        <f>角色属性!AK43</f>
        <v>4080</v>
      </c>
      <c r="AA31" s="115">
        <f>角色属性!AO43</f>
        <v>2120</v>
      </c>
      <c r="AB31" s="115">
        <f>角色属性!AS43</f>
        <v>6700</v>
      </c>
      <c r="AC31" s="115">
        <f>角色属性!AW43</f>
        <v>1540</v>
      </c>
      <c r="AD31" s="115">
        <f>怪物属性!M31</f>
        <v>241</v>
      </c>
      <c r="AE31" s="115">
        <f>怪物属性!C31</f>
        <v>340</v>
      </c>
    </row>
    <row r="32" spans="2:31" x14ac:dyDescent="0.15">
      <c r="B32" s="30">
        <v>28</v>
      </c>
      <c r="C32" s="29" t="str">
        <f t="shared" si="0"/>
        <v>50,100</v>
      </c>
      <c r="D32" s="29" t="str">
        <f t="shared" si="1"/>
        <v>33,65</v>
      </c>
      <c r="E32" s="29" t="str">
        <f t="shared" si="2"/>
        <v>107,213</v>
      </c>
      <c r="F32" s="29" t="str">
        <f t="shared" si="3"/>
        <v>25,49</v>
      </c>
      <c r="G32" s="29" t="str">
        <f t="shared" si="4"/>
        <v>65,130</v>
      </c>
      <c r="H32" s="29" t="str">
        <f t="shared" si="5"/>
        <v>35,69</v>
      </c>
      <c r="I32" s="29" t="str">
        <f t="shared" si="6"/>
        <v>40,79</v>
      </c>
      <c r="J32" s="29" t="str">
        <f t="shared" si="7"/>
        <v>158,316</v>
      </c>
      <c r="K32" s="29" t="str">
        <f t="shared" si="8"/>
        <v>64,127</v>
      </c>
      <c r="L32" s="29" t="str">
        <f t="shared" si="9"/>
        <v>32,64</v>
      </c>
      <c r="M32" s="29" t="str">
        <f t="shared" si="10"/>
        <v>190,379</v>
      </c>
      <c r="N32" s="29" t="str">
        <f t="shared" si="11"/>
        <v>5,9</v>
      </c>
      <c r="O32" s="29" t="str">
        <f t="shared" si="12"/>
        <v>4,10</v>
      </c>
      <c r="P32" s="29" t="str">
        <f t="shared" si="13"/>
        <v>6,14</v>
      </c>
      <c r="R32" s="30">
        <v>28</v>
      </c>
      <c r="S32" s="115">
        <f>角色属性!K44</f>
        <v>12120</v>
      </c>
      <c r="T32" s="115">
        <f>角色属性!O44</f>
        <v>4040</v>
      </c>
      <c r="U32" s="115">
        <f>角色属性!S44</f>
        <v>2020</v>
      </c>
      <c r="V32" s="115">
        <f>角色属性!T44</f>
        <v>10100</v>
      </c>
      <c r="W32" s="115">
        <f>角色属性!Y44</f>
        <v>262</v>
      </c>
      <c r="X32" s="115">
        <f>角色属性!AC44</f>
        <v>3180</v>
      </c>
      <c r="Y32" s="115">
        <f>角色属性!AG44</f>
        <v>2060</v>
      </c>
      <c r="Z32" s="115">
        <f>角色属性!AK44</f>
        <v>4160</v>
      </c>
      <c r="AA32" s="115">
        <f>角色属性!AO44</f>
        <v>2180</v>
      </c>
      <c r="AB32" s="115">
        <f>角色属性!AS44</f>
        <v>6800</v>
      </c>
      <c r="AC32" s="115">
        <f>角色属性!AW44</f>
        <v>1560</v>
      </c>
      <c r="AD32" s="115">
        <f>怪物属性!M32</f>
        <v>250</v>
      </c>
      <c r="AE32" s="115">
        <f>怪物属性!C32</f>
        <v>359</v>
      </c>
    </row>
    <row r="33" spans="2:31" x14ac:dyDescent="0.15">
      <c r="B33" s="30">
        <v>29</v>
      </c>
      <c r="C33" s="29" t="str">
        <f t="shared" si="0"/>
        <v>51,102</v>
      </c>
      <c r="D33" s="29" t="str">
        <f t="shared" si="1"/>
        <v>33,65</v>
      </c>
      <c r="E33" s="29" t="str">
        <f t="shared" si="2"/>
        <v>108,216</v>
      </c>
      <c r="F33" s="29" t="str">
        <f t="shared" si="3"/>
        <v>25,50</v>
      </c>
      <c r="G33" s="29" t="str">
        <f t="shared" si="4"/>
        <v>67,133</v>
      </c>
      <c r="H33" s="29" t="str">
        <f t="shared" si="5"/>
        <v>35,70</v>
      </c>
      <c r="I33" s="29" t="str">
        <f t="shared" si="6"/>
        <v>41,82</v>
      </c>
      <c r="J33" s="29" t="str">
        <f t="shared" si="7"/>
        <v>163,325</v>
      </c>
      <c r="K33" s="29" t="str">
        <f t="shared" si="8"/>
        <v>65,130</v>
      </c>
      <c r="L33" s="29" t="str">
        <f t="shared" si="9"/>
        <v>33,65</v>
      </c>
      <c r="M33" s="29" t="str">
        <f t="shared" si="10"/>
        <v>195,390</v>
      </c>
      <c r="N33" s="29" t="str">
        <f t="shared" si="11"/>
        <v>5,9</v>
      </c>
      <c r="O33" s="29" t="str">
        <f t="shared" si="12"/>
        <v>5,11</v>
      </c>
      <c r="P33" s="29" t="str">
        <f t="shared" si="13"/>
        <v>6,14</v>
      </c>
      <c r="R33" s="30">
        <v>29</v>
      </c>
      <c r="S33" s="115">
        <f>角色属性!K45</f>
        <v>12480</v>
      </c>
      <c r="T33" s="115">
        <f>角色属性!O45</f>
        <v>4160</v>
      </c>
      <c r="U33" s="115">
        <f>角色属性!S45</f>
        <v>2080</v>
      </c>
      <c r="V33" s="115">
        <f>角色属性!T45</f>
        <v>10400</v>
      </c>
      <c r="W33" s="115">
        <f>角色属性!Y45</f>
        <v>268</v>
      </c>
      <c r="X33" s="115">
        <f>角色属性!AC45</f>
        <v>3240</v>
      </c>
      <c r="Y33" s="115">
        <f>角色属性!AG45</f>
        <v>2080</v>
      </c>
      <c r="Z33" s="115">
        <f>角色属性!AK45</f>
        <v>4240</v>
      </c>
      <c r="AA33" s="115">
        <f>角色属性!AO45</f>
        <v>2240</v>
      </c>
      <c r="AB33" s="115">
        <f>角色属性!AS45</f>
        <v>6900</v>
      </c>
      <c r="AC33" s="115">
        <f>角色属性!AW45</f>
        <v>1580</v>
      </c>
      <c r="AD33" s="115">
        <f>怪物属性!M33</f>
        <v>259</v>
      </c>
      <c r="AE33" s="115">
        <f>怪物属性!C33</f>
        <v>379</v>
      </c>
    </row>
    <row r="34" spans="2:31" x14ac:dyDescent="0.15">
      <c r="B34" s="30">
        <v>30</v>
      </c>
      <c r="C34" s="29" t="str">
        <f t="shared" si="0"/>
        <v>52,104</v>
      </c>
      <c r="D34" s="29" t="str">
        <f t="shared" si="1"/>
        <v>33,66</v>
      </c>
      <c r="E34" s="29" t="str">
        <f t="shared" si="2"/>
        <v>110,219</v>
      </c>
      <c r="F34" s="29" t="str">
        <f t="shared" si="3"/>
        <v>25,50</v>
      </c>
      <c r="G34" s="29" t="str">
        <f t="shared" si="4"/>
        <v>68,135</v>
      </c>
      <c r="H34" s="29" t="str">
        <f t="shared" si="5"/>
        <v>36,72</v>
      </c>
      <c r="I34" s="29" t="str">
        <f t="shared" si="6"/>
        <v>42,84</v>
      </c>
      <c r="J34" s="29" t="str">
        <f t="shared" si="7"/>
        <v>168,335</v>
      </c>
      <c r="K34" s="29" t="str">
        <f t="shared" si="8"/>
        <v>67,134</v>
      </c>
      <c r="L34" s="29" t="str">
        <f t="shared" si="9"/>
        <v>34,67</v>
      </c>
      <c r="M34" s="29" t="str">
        <f t="shared" si="10"/>
        <v>201,402</v>
      </c>
      <c r="N34" s="29" t="str">
        <f t="shared" si="11"/>
        <v>5,9</v>
      </c>
      <c r="O34" s="29" t="str">
        <f t="shared" si="12"/>
        <v>5,11</v>
      </c>
      <c r="P34" s="29" t="str">
        <f t="shared" si="13"/>
        <v>7,15</v>
      </c>
      <c r="R34" s="30">
        <v>30</v>
      </c>
      <c r="S34" s="115">
        <f>角色属性!K46</f>
        <v>12840</v>
      </c>
      <c r="T34" s="115">
        <f>角色属性!O46</f>
        <v>4280</v>
      </c>
      <c r="U34" s="115">
        <f>角色属性!S46</f>
        <v>2140</v>
      </c>
      <c r="V34" s="115">
        <f>角色属性!T46</f>
        <v>10700</v>
      </c>
      <c r="W34" s="115">
        <f>角色属性!Y46</f>
        <v>274</v>
      </c>
      <c r="X34" s="115">
        <f>角色属性!AC46</f>
        <v>3300</v>
      </c>
      <c r="Y34" s="115">
        <f>角色属性!AG46</f>
        <v>2100</v>
      </c>
      <c r="Z34" s="115">
        <f>角色属性!AK46</f>
        <v>4320</v>
      </c>
      <c r="AA34" s="115">
        <f>角色属性!AO46</f>
        <v>2300</v>
      </c>
      <c r="AB34" s="115">
        <f>角色属性!AS46</f>
        <v>7000</v>
      </c>
      <c r="AC34" s="115">
        <f>角色属性!AW46</f>
        <v>1600</v>
      </c>
      <c r="AD34" s="115">
        <f>怪物属性!M34</f>
        <v>268</v>
      </c>
      <c r="AE34" s="115">
        <f>怪物属性!C34</f>
        <v>399</v>
      </c>
    </row>
    <row r="35" spans="2:31" x14ac:dyDescent="0.15">
      <c r="B35" s="30">
        <v>31</v>
      </c>
      <c r="C35" s="29" t="str">
        <f t="shared" si="0"/>
        <v>53,105</v>
      </c>
      <c r="D35" s="29" t="str">
        <f t="shared" si="1"/>
        <v>34,67</v>
      </c>
      <c r="E35" s="29" t="str">
        <f t="shared" si="2"/>
        <v>111,222</v>
      </c>
      <c r="F35" s="29" t="str">
        <f t="shared" si="3"/>
        <v>26,51</v>
      </c>
      <c r="G35" s="29" t="str">
        <f t="shared" si="4"/>
        <v>69,138</v>
      </c>
      <c r="H35" s="29" t="str">
        <f t="shared" si="5"/>
        <v>37,74</v>
      </c>
      <c r="I35" s="29" t="str">
        <f t="shared" si="6"/>
        <v>43,86</v>
      </c>
      <c r="J35" s="29" t="str">
        <f t="shared" si="7"/>
        <v>172,344</v>
      </c>
      <c r="K35" s="29" t="str">
        <f t="shared" si="8"/>
        <v>69,138</v>
      </c>
      <c r="L35" s="29" t="str">
        <f t="shared" si="9"/>
        <v>35,69</v>
      </c>
      <c r="M35" s="29" t="str">
        <f t="shared" si="10"/>
        <v>207,413</v>
      </c>
      <c r="N35" s="29" t="str">
        <f t="shared" si="11"/>
        <v>5,9</v>
      </c>
      <c r="O35" s="29" t="str">
        <f t="shared" si="12"/>
        <v>5,11</v>
      </c>
      <c r="P35" s="29" t="str">
        <f t="shared" si="13"/>
        <v>7,16</v>
      </c>
      <c r="R35" s="30">
        <v>31</v>
      </c>
      <c r="S35" s="115">
        <f>角色属性!K47</f>
        <v>13200</v>
      </c>
      <c r="T35" s="115">
        <f>角色属性!O47</f>
        <v>4400</v>
      </c>
      <c r="U35" s="115">
        <f>角色属性!S47</f>
        <v>2200</v>
      </c>
      <c r="V35" s="115">
        <f>角色属性!T47</f>
        <v>11000</v>
      </c>
      <c r="W35" s="115">
        <f>角色属性!Y47</f>
        <v>280</v>
      </c>
      <c r="X35" s="115">
        <f>角色属性!AC47</f>
        <v>3360</v>
      </c>
      <c r="Y35" s="115">
        <f>角色属性!AG47</f>
        <v>2120</v>
      </c>
      <c r="Z35" s="115">
        <f>角色属性!AK47</f>
        <v>4400</v>
      </c>
      <c r="AA35" s="115">
        <f>角色属性!AO47</f>
        <v>2360</v>
      </c>
      <c r="AB35" s="115">
        <f>角色属性!AS47</f>
        <v>7100</v>
      </c>
      <c r="AC35" s="115">
        <f>角色属性!AW47</f>
        <v>1620</v>
      </c>
      <c r="AD35" s="115">
        <f>怪物属性!M35</f>
        <v>277</v>
      </c>
      <c r="AE35" s="115">
        <f>怪物属性!C35</f>
        <v>419</v>
      </c>
    </row>
    <row r="36" spans="2:31" x14ac:dyDescent="0.15">
      <c r="B36" s="30">
        <v>32</v>
      </c>
      <c r="C36" s="29" t="str">
        <f t="shared" si="0"/>
        <v>54,107</v>
      </c>
      <c r="D36" s="29" t="str">
        <f t="shared" si="1"/>
        <v>34,67</v>
      </c>
      <c r="E36" s="29" t="str">
        <f t="shared" si="2"/>
        <v>113,225</v>
      </c>
      <c r="F36" s="29" t="str">
        <f t="shared" si="3"/>
        <v>26,52</v>
      </c>
      <c r="G36" s="29" t="str">
        <f t="shared" si="4"/>
        <v>70,140</v>
      </c>
      <c r="H36" s="29" t="str">
        <f t="shared" si="5"/>
        <v>38,76</v>
      </c>
      <c r="I36" s="29" t="str">
        <f t="shared" si="6"/>
        <v>45,89</v>
      </c>
      <c r="J36" s="29" t="str">
        <f t="shared" si="7"/>
        <v>177,354</v>
      </c>
      <c r="K36" s="29" t="str">
        <f t="shared" si="8"/>
        <v>71,142</v>
      </c>
      <c r="L36" s="29" t="str">
        <f t="shared" si="9"/>
        <v>36,71</v>
      </c>
      <c r="M36" s="29" t="str">
        <f t="shared" si="10"/>
        <v>212,424</v>
      </c>
      <c r="N36" s="29" t="str">
        <f t="shared" si="11"/>
        <v>5,9</v>
      </c>
      <c r="O36" s="29" t="str">
        <f t="shared" si="12"/>
        <v>5,11</v>
      </c>
      <c r="P36" s="29" t="str">
        <f t="shared" si="13"/>
        <v>7,16</v>
      </c>
      <c r="R36" s="30">
        <v>32</v>
      </c>
      <c r="S36" s="115">
        <f>角色属性!K48</f>
        <v>13560</v>
      </c>
      <c r="T36" s="115">
        <f>角色属性!O48</f>
        <v>4520</v>
      </c>
      <c r="U36" s="115">
        <f>角色属性!S48</f>
        <v>2260</v>
      </c>
      <c r="V36" s="115">
        <f>角色属性!T48</f>
        <v>11300</v>
      </c>
      <c r="W36" s="115">
        <f>角色属性!Y48</f>
        <v>286</v>
      </c>
      <c r="X36" s="115">
        <f>角色属性!AC48</f>
        <v>3420</v>
      </c>
      <c r="Y36" s="115">
        <f>角色属性!AG48</f>
        <v>2140</v>
      </c>
      <c r="Z36" s="115">
        <f>角色属性!AK48</f>
        <v>4480</v>
      </c>
      <c r="AA36" s="115">
        <f>角色属性!AO48</f>
        <v>2420</v>
      </c>
      <c r="AB36" s="115">
        <f>角色属性!AS48</f>
        <v>7200</v>
      </c>
      <c r="AC36" s="115">
        <f>角色属性!AW48</f>
        <v>1640</v>
      </c>
      <c r="AD36" s="115">
        <f>怪物属性!M36</f>
        <v>286</v>
      </c>
      <c r="AE36" s="115">
        <f>怪物属性!C36</f>
        <v>440</v>
      </c>
    </row>
    <row r="37" spans="2:31" x14ac:dyDescent="0.15">
      <c r="B37" s="30">
        <v>33</v>
      </c>
      <c r="C37" s="29" t="str">
        <f t="shared" si="0"/>
        <v>55,109</v>
      </c>
      <c r="D37" s="29" t="str">
        <f t="shared" si="1"/>
        <v>34,68</v>
      </c>
      <c r="E37" s="29" t="str">
        <f t="shared" si="2"/>
        <v>115,229</v>
      </c>
      <c r="F37" s="29" t="str">
        <f t="shared" si="3"/>
        <v>26,52</v>
      </c>
      <c r="G37" s="29" t="str">
        <f t="shared" si="4"/>
        <v>72,143</v>
      </c>
      <c r="H37" s="29" t="str">
        <f t="shared" si="5"/>
        <v>39,78</v>
      </c>
      <c r="I37" s="29" t="str">
        <f t="shared" si="6"/>
        <v>46,91</v>
      </c>
      <c r="J37" s="29" t="str">
        <f t="shared" si="7"/>
        <v>182,363</v>
      </c>
      <c r="K37" s="29" t="str">
        <f t="shared" si="8"/>
        <v>73,145</v>
      </c>
      <c r="L37" s="29" t="str">
        <f t="shared" si="9"/>
        <v>37,73</v>
      </c>
      <c r="M37" s="29" t="str">
        <f t="shared" si="10"/>
        <v>218,435</v>
      </c>
      <c r="N37" s="29" t="str">
        <f t="shared" si="11"/>
        <v>5,10</v>
      </c>
      <c r="O37" s="29" t="str">
        <f t="shared" si="12"/>
        <v>5,12</v>
      </c>
      <c r="P37" s="29" t="str">
        <f t="shared" si="13"/>
        <v>8,17</v>
      </c>
      <c r="R37" s="30">
        <v>33</v>
      </c>
      <c r="S37" s="115">
        <f>角色属性!K49</f>
        <v>13920</v>
      </c>
      <c r="T37" s="115">
        <f>角色属性!O49</f>
        <v>4640</v>
      </c>
      <c r="U37" s="115">
        <f>角色属性!S49</f>
        <v>2320</v>
      </c>
      <c r="V37" s="115">
        <f>角色属性!T49</f>
        <v>11600</v>
      </c>
      <c r="W37" s="115">
        <f>角色属性!Y49</f>
        <v>292</v>
      </c>
      <c r="X37" s="115">
        <f>角色属性!AC49</f>
        <v>3480</v>
      </c>
      <c r="Y37" s="115">
        <f>角色属性!AG49</f>
        <v>2160</v>
      </c>
      <c r="Z37" s="115">
        <f>角色属性!AK49</f>
        <v>4560</v>
      </c>
      <c r="AA37" s="115">
        <f>角色属性!AO49</f>
        <v>2480</v>
      </c>
      <c r="AB37" s="115">
        <f>角色属性!AS49</f>
        <v>7300</v>
      </c>
      <c r="AC37" s="115">
        <f>角色属性!AW49</f>
        <v>1660</v>
      </c>
      <c r="AD37" s="115">
        <f>怪物属性!M37</f>
        <v>295</v>
      </c>
      <c r="AE37" s="115">
        <f>怪物属性!C37</f>
        <v>461</v>
      </c>
    </row>
    <row r="38" spans="2:31" x14ac:dyDescent="0.15">
      <c r="B38" s="30">
        <v>34</v>
      </c>
      <c r="C38" s="29" t="str">
        <f t="shared" si="0"/>
        <v>56,111</v>
      </c>
      <c r="D38" s="29" t="str">
        <f t="shared" si="1"/>
        <v>35,69</v>
      </c>
      <c r="E38" s="29" t="str">
        <f t="shared" si="2"/>
        <v>116,232</v>
      </c>
      <c r="F38" s="29" t="str">
        <f t="shared" si="3"/>
        <v>27,53</v>
      </c>
      <c r="G38" s="29" t="str">
        <f t="shared" si="4"/>
        <v>73,145</v>
      </c>
      <c r="H38" s="29" t="str">
        <f t="shared" si="5"/>
        <v>40,80</v>
      </c>
      <c r="I38" s="29" t="str">
        <f t="shared" si="6"/>
        <v>47,93</v>
      </c>
      <c r="J38" s="29" t="str">
        <f t="shared" si="7"/>
        <v>186,372</v>
      </c>
      <c r="K38" s="29" t="str">
        <f t="shared" si="8"/>
        <v>75,149</v>
      </c>
      <c r="L38" s="29" t="str">
        <f t="shared" si="9"/>
        <v>38,75</v>
      </c>
      <c r="M38" s="29" t="str">
        <f t="shared" si="10"/>
        <v>224,447</v>
      </c>
      <c r="N38" s="29" t="str">
        <f t="shared" si="11"/>
        <v>5,10</v>
      </c>
      <c r="O38" s="29" t="str">
        <f t="shared" si="12"/>
        <v>5,12</v>
      </c>
      <c r="P38" s="29" t="str">
        <f t="shared" si="13"/>
        <v>8,18</v>
      </c>
      <c r="R38" s="30">
        <v>34</v>
      </c>
      <c r="S38" s="115">
        <f>角色属性!K50</f>
        <v>14280</v>
      </c>
      <c r="T38" s="115">
        <f>角色属性!O50</f>
        <v>4760</v>
      </c>
      <c r="U38" s="115">
        <f>角色属性!S50</f>
        <v>2380</v>
      </c>
      <c r="V38" s="115">
        <f>角色属性!T50</f>
        <v>11900</v>
      </c>
      <c r="W38" s="115">
        <f>角色属性!Y50</f>
        <v>298</v>
      </c>
      <c r="X38" s="115">
        <f>角色属性!AC50</f>
        <v>3540</v>
      </c>
      <c r="Y38" s="115">
        <f>角色属性!AG50</f>
        <v>2180</v>
      </c>
      <c r="Z38" s="115">
        <f>角色属性!AK50</f>
        <v>4640</v>
      </c>
      <c r="AA38" s="115">
        <f>角色属性!AO50</f>
        <v>2540</v>
      </c>
      <c r="AB38" s="115">
        <f>角色属性!AS50</f>
        <v>7400</v>
      </c>
      <c r="AC38" s="115">
        <f>角色属性!AW50</f>
        <v>1680</v>
      </c>
      <c r="AD38" s="115">
        <f>怪物属性!M38</f>
        <v>304</v>
      </c>
      <c r="AE38" s="115">
        <f>怪物属性!C38</f>
        <v>483</v>
      </c>
    </row>
    <row r="39" spans="2:31" x14ac:dyDescent="0.15">
      <c r="B39" s="30">
        <v>35</v>
      </c>
      <c r="C39" s="29" t="str">
        <f t="shared" si="0"/>
        <v>57,113</v>
      </c>
      <c r="D39" s="29" t="str">
        <f t="shared" si="1"/>
        <v>35,69</v>
      </c>
      <c r="E39" s="29" t="str">
        <f t="shared" si="2"/>
        <v>118,235</v>
      </c>
      <c r="F39" s="29" t="str">
        <f t="shared" si="3"/>
        <v>27,54</v>
      </c>
      <c r="G39" s="29" t="str">
        <f t="shared" si="4"/>
        <v>74,148</v>
      </c>
      <c r="H39" s="29" t="str">
        <f t="shared" si="5"/>
        <v>41,82</v>
      </c>
      <c r="I39" s="29" t="str">
        <f t="shared" si="6"/>
        <v>48,96</v>
      </c>
      <c r="J39" s="29" t="str">
        <f t="shared" si="7"/>
        <v>191,382</v>
      </c>
      <c r="K39" s="29" t="str">
        <f t="shared" si="8"/>
        <v>77,153</v>
      </c>
      <c r="L39" s="29" t="str">
        <f t="shared" si="9"/>
        <v>39,77</v>
      </c>
      <c r="M39" s="29" t="str">
        <f t="shared" si="10"/>
        <v>229,458</v>
      </c>
      <c r="N39" s="29" t="str">
        <f t="shared" si="11"/>
        <v>5,10</v>
      </c>
      <c r="O39" s="29" t="str">
        <f t="shared" si="12"/>
        <v>5,12</v>
      </c>
      <c r="P39" s="29" t="str">
        <f t="shared" si="13"/>
        <v>8,18</v>
      </c>
      <c r="R39" s="30">
        <v>35</v>
      </c>
      <c r="S39" s="115">
        <f>角色属性!K51</f>
        <v>14640</v>
      </c>
      <c r="T39" s="115">
        <f>角色属性!O51</f>
        <v>4880</v>
      </c>
      <c r="U39" s="115">
        <f>角色属性!S51</f>
        <v>2440</v>
      </c>
      <c r="V39" s="115">
        <f>角色属性!T51</f>
        <v>12200</v>
      </c>
      <c r="W39" s="115">
        <f>角色属性!Y51</f>
        <v>304</v>
      </c>
      <c r="X39" s="115">
        <f>角色属性!AC51</f>
        <v>3600</v>
      </c>
      <c r="Y39" s="115">
        <f>角色属性!AG51</f>
        <v>2200</v>
      </c>
      <c r="Z39" s="115">
        <f>角色属性!AK51</f>
        <v>4720</v>
      </c>
      <c r="AA39" s="115">
        <f>角色属性!AO51</f>
        <v>2600</v>
      </c>
      <c r="AB39" s="115">
        <f>角色属性!AS51</f>
        <v>7500</v>
      </c>
      <c r="AC39" s="115">
        <f>角色属性!AW51</f>
        <v>1700</v>
      </c>
      <c r="AD39" s="115">
        <f>怪物属性!M39</f>
        <v>313</v>
      </c>
      <c r="AE39" s="115">
        <f>怪物属性!C39</f>
        <v>505</v>
      </c>
    </row>
    <row r="40" spans="2:31" x14ac:dyDescent="0.15">
      <c r="B40" s="30">
        <v>36</v>
      </c>
      <c r="C40" s="29" t="str">
        <f t="shared" si="0"/>
        <v>58,115</v>
      </c>
      <c r="D40" s="29" t="str">
        <f t="shared" si="1"/>
        <v>35,70</v>
      </c>
      <c r="E40" s="29" t="str">
        <f t="shared" si="2"/>
        <v>119,238</v>
      </c>
      <c r="F40" s="29" t="str">
        <f t="shared" si="3"/>
        <v>27,54</v>
      </c>
      <c r="G40" s="29" t="str">
        <f t="shared" si="4"/>
        <v>75,150</v>
      </c>
      <c r="H40" s="29" t="str">
        <f t="shared" si="5"/>
        <v>42,84</v>
      </c>
      <c r="I40" s="29" t="str">
        <f t="shared" si="6"/>
        <v>49,98</v>
      </c>
      <c r="J40" s="29" t="str">
        <f t="shared" si="7"/>
        <v>196,391</v>
      </c>
      <c r="K40" s="29" t="str">
        <f t="shared" si="8"/>
        <v>79,157</v>
      </c>
      <c r="L40" s="29" t="str">
        <f t="shared" si="9"/>
        <v>40,79</v>
      </c>
      <c r="M40" s="29" t="str">
        <f t="shared" si="10"/>
        <v>235,469</v>
      </c>
      <c r="N40" s="29" t="str">
        <f t="shared" si="11"/>
        <v>5,10</v>
      </c>
      <c r="O40" s="29" t="str">
        <f t="shared" si="12"/>
        <v>6,13</v>
      </c>
      <c r="P40" s="29" t="str">
        <f t="shared" si="13"/>
        <v>9,19</v>
      </c>
      <c r="R40" s="30">
        <v>36</v>
      </c>
      <c r="S40" s="115">
        <f>角色属性!K52</f>
        <v>15000</v>
      </c>
      <c r="T40" s="115">
        <f>角色属性!O52</f>
        <v>5000</v>
      </c>
      <c r="U40" s="115">
        <f>角色属性!S52</f>
        <v>2500</v>
      </c>
      <c r="V40" s="115">
        <f>角色属性!T52</f>
        <v>12500</v>
      </c>
      <c r="W40" s="115">
        <f>角色属性!Y52</f>
        <v>310</v>
      </c>
      <c r="X40" s="115">
        <f>角色属性!AC52</f>
        <v>3660</v>
      </c>
      <c r="Y40" s="115">
        <f>角色属性!AG52</f>
        <v>2220</v>
      </c>
      <c r="Z40" s="115">
        <f>角色属性!AK52</f>
        <v>4800</v>
      </c>
      <c r="AA40" s="115">
        <f>角色属性!AO52</f>
        <v>2660</v>
      </c>
      <c r="AB40" s="115">
        <f>角色属性!AS52</f>
        <v>7600</v>
      </c>
      <c r="AC40" s="115">
        <f>角色属性!AW52</f>
        <v>1720</v>
      </c>
      <c r="AD40" s="115">
        <f>怪物属性!M40</f>
        <v>322</v>
      </c>
      <c r="AE40" s="115">
        <f>怪物属性!C40</f>
        <v>528</v>
      </c>
    </row>
    <row r="41" spans="2:31" x14ac:dyDescent="0.15">
      <c r="B41" s="30">
        <v>37</v>
      </c>
      <c r="C41" s="29" t="str">
        <f t="shared" si="0"/>
        <v>59,117</v>
      </c>
      <c r="D41" s="29" t="str">
        <f t="shared" si="1"/>
        <v>35,70</v>
      </c>
      <c r="E41" s="29" t="str">
        <f t="shared" si="2"/>
        <v>121,241</v>
      </c>
      <c r="F41" s="29" t="str">
        <f t="shared" si="3"/>
        <v>28,55</v>
      </c>
      <c r="G41" s="29" t="str">
        <f t="shared" si="4"/>
        <v>77,153</v>
      </c>
      <c r="H41" s="29" t="str">
        <f t="shared" si="5"/>
        <v>43,85</v>
      </c>
      <c r="I41" s="29" t="str">
        <f t="shared" si="6"/>
        <v>50,100</v>
      </c>
      <c r="J41" s="29" t="str">
        <f t="shared" si="7"/>
        <v>200,400</v>
      </c>
      <c r="K41" s="29" t="str">
        <f t="shared" si="8"/>
        <v>80,160</v>
      </c>
      <c r="L41" s="29" t="str">
        <f t="shared" si="9"/>
        <v>40,80</v>
      </c>
      <c r="M41" s="29" t="str">
        <f t="shared" si="10"/>
        <v>240,480</v>
      </c>
      <c r="N41" s="29" t="str">
        <f t="shared" si="11"/>
        <v>5,10</v>
      </c>
      <c r="O41" s="29" t="str">
        <f t="shared" si="12"/>
        <v>6,13</v>
      </c>
      <c r="P41" s="29" t="str">
        <f t="shared" si="13"/>
        <v>9,20</v>
      </c>
      <c r="R41" s="30">
        <v>37</v>
      </c>
      <c r="S41" s="115">
        <f>角色属性!K53</f>
        <v>15360</v>
      </c>
      <c r="T41" s="115">
        <f>角色属性!O53</f>
        <v>5120</v>
      </c>
      <c r="U41" s="115">
        <f>角色属性!S53</f>
        <v>2560</v>
      </c>
      <c r="V41" s="115">
        <f>角色属性!T53</f>
        <v>12800</v>
      </c>
      <c r="W41" s="115">
        <f>角色属性!Y53</f>
        <v>316</v>
      </c>
      <c r="X41" s="115">
        <f>角色属性!AC53</f>
        <v>3720</v>
      </c>
      <c r="Y41" s="115">
        <f>角色属性!AG53</f>
        <v>2240</v>
      </c>
      <c r="Z41" s="115">
        <f>角色属性!AK53</f>
        <v>4880</v>
      </c>
      <c r="AA41" s="115">
        <f>角色属性!AO53</f>
        <v>2720</v>
      </c>
      <c r="AB41" s="115">
        <f>角色属性!AS53</f>
        <v>7700</v>
      </c>
      <c r="AC41" s="115">
        <f>角色属性!AW53</f>
        <v>1740</v>
      </c>
      <c r="AD41" s="115">
        <f>怪物属性!M41</f>
        <v>331</v>
      </c>
      <c r="AE41" s="115">
        <f>怪物属性!C41</f>
        <v>551</v>
      </c>
    </row>
    <row r="42" spans="2:31" x14ac:dyDescent="0.15">
      <c r="B42" s="30">
        <v>38</v>
      </c>
      <c r="C42" s="29" t="str">
        <f t="shared" si="0"/>
        <v>60,119</v>
      </c>
      <c r="D42" s="29" t="str">
        <f t="shared" si="1"/>
        <v>36,71</v>
      </c>
      <c r="E42" s="29" t="str">
        <f t="shared" si="2"/>
        <v>122,244</v>
      </c>
      <c r="F42" s="29" t="str">
        <f t="shared" si="3"/>
        <v>28,55</v>
      </c>
      <c r="G42" s="29" t="str">
        <f t="shared" si="4"/>
        <v>78,155</v>
      </c>
      <c r="H42" s="29" t="str">
        <f t="shared" si="5"/>
        <v>44,87</v>
      </c>
      <c r="I42" s="29" t="str">
        <f t="shared" si="6"/>
        <v>52,103</v>
      </c>
      <c r="J42" s="29" t="str">
        <f t="shared" si="7"/>
        <v>205,410</v>
      </c>
      <c r="K42" s="29" t="str">
        <f t="shared" si="8"/>
        <v>82,164</v>
      </c>
      <c r="L42" s="29" t="str">
        <f t="shared" si="9"/>
        <v>41,82</v>
      </c>
      <c r="M42" s="29" t="str">
        <f t="shared" si="10"/>
        <v>246,492</v>
      </c>
      <c r="N42" s="29" t="str">
        <f t="shared" si="11"/>
        <v>6,11</v>
      </c>
      <c r="O42" s="29" t="str">
        <f t="shared" si="12"/>
        <v>6,13</v>
      </c>
      <c r="P42" s="29" t="str">
        <f t="shared" si="13"/>
        <v>9,20</v>
      </c>
      <c r="R42" s="30">
        <v>38</v>
      </c>
      <c r="S42" s="115">
        <f>角色属性!K54</f>
        <v>15720</v>
      </c>
      <c r="T42" s="115">
        <f>角色属性!O54</f>
        <v>5240</v>
      </c>
      <c r="U42" s="115">
        <f>角色属性!S54</f>
        <v>2620</v>
      </c>
      <c r="V42" s="115">
        <f>角色属性!T54</f>
        <v>13100</v>
      </c>
      <c r="W42" s="115">
        <f>角色属性!Y54</f>
        <v>322</v>
      </c>
      <c r="X42" s="115">
        <f>角色属性!AC54</f>
        <v>3780</v>
      </c>
      <c r="Y42" s="115">
        <f>角色属性!AG54</f>
        <v>2260</v>
      </c>
      <c r="Z42" s="115">
        <f>角色属性!AK54</f>
        <v>4960</v>
      </c>
      <c r="AA42" s="115">
        <f>角色属性!AO54</f>
        <v>2780</v>
      </c>
      <c r="AB42" s="115">
        <f>角色属性!AS54</f>
        <v>7800</v>
      </c>
      <c r="AC42" s="115">
        <f>角色属性!AW54</f>
        <v>1760</v>
      </c>
      <c r="AD42" s="115">
        <f>怪物属性!M42</f>
        <v>340</v>
      </c>
      <c r="AE42" s="115">
        <f>怪物属性!C42</f>
        <v>574</v>
      </c>
    </row>
    <row r="43" spans="2:31" x14ac:dyDescent="0.15">
      <c r="B43" s="30">
        <v>39</v>
      </c>
      <c r="C43" s="29" t="str">
        <f t="shared" si="0"/>
        <v>60,120</v>
      </c>
      <c r="D43" s="29" t="str">
        <f t="shared" si="1"/>
        <v>36,72</v>
      </c>
      <c r="E43" s="29" t="str">
        <f t="shared" si="2"/>
        <v>124,247</v>
      </c>
      <c r="F43" s="29" t="str">
        <f t="shared" si="3"/>
        <v>28,56</v>
      </c>
      <c r="G43" s="29" t="str">
        <f t="shared" si="4"/>
        <v>79,158</v>
      </c>
      <c r="H43" s="29" t="str">
        <f t="shared" si="5"/>
        <v>45,89</v>
      </c>
      <c r="I43" s="29" t="str">
        <f t="shared" si="6"/>
        <v>53,105</v>
      </c>
      <c r="J43" s="29" t="str">
        <f t="shared" si="7"/>
        <v>210,419</v>
      </c>
      <c r="K43" s="29" t="str">
        <f t="shared" si="8"/>
        <v>84,168</v>
      </c>
      <c r="L43" s="29" t="str">
        <f t="shared" si="9"/>
        <v>42,84</v>
      </c>
      <c r="M43" s="29" t="str">
        <f t="shared" si="10"/>
        <v>252,503</v>
      </c>
      <c r="N43" s="29" t="str">
        <f t="shared" si="11"/>
        <v>6,11</v>
      </c>
      <c r="O43" s="29" t="str">
        <f t="shared" si="12"/>
        <v>6,13</v>
      </c>
      <c r="P43" s="29" t="str">
        <f t="shared" si="13"/>
        <v>10,21</v>
      </c>
      <c r="R43" s="30">
        <v>39</v>
      </c>
      <c r="S43" s="115">
        <f>角色属性!K55</f>
        <v>16080</v>
      </c>
      <c r="T43" s="115">
        <f>角色属性!O55</f>
        <v>5360</v>
      </c>
      <c r="U43" s="115">
        <f>角色属性!S55</f>
        <v>2680</v>
      </c>
      <c r="V43" s="115">
        <f>角色属性!T55</f>
        <v>13400</v>
      </c>
      <c r="W43" s="115">
        <f>角色属性!Y55</f>
        <v>328</v>
      </c>
      <c r="X43" s="115">
        <f>角色属性!AC55</f>
        <v>3840</v>
      </c>
      <c r="Y43" s="115">
        <f>角色属性!AG55</f>
        <v>2280</v>
      </c>
      <c r="Z43" s="115">
        <f>角色属性!AK55</f>
        <v>5040</v>
      </c>
      <c r="AA43" s="115">
        <f>角色属性!AO55</f>
        <v>2840</v>
      </c>
      <c r="AB43" s="115">
        <f>角色属性!AS55</f>
        <v>7900</v>
      </c>
      <c r="AC43" s="115">
        <f>角色属性!AW55</f>
        <v>1780</v>
      </c>
      <c r="AD43" s="115">
        <f>怪物属性!M43</f>
        <v>349</v>
      </c>
      <c r="AE43" s="115">
        <f>怪物属性!C43</f>
        <v>599</v>
      </c>
    </row>
    <row r="44" spans="2:31" x14ac:dyDescent="0.15">
      <c r="B44" s="30">
        <v>40</v>
      </c>
      <c r="C44" s="29" t="str">
        <f t="shared" si="0"/>
        <v>61,122</v>
      </c>
      <c r="D44" s="29" t="str">
        <f t="shared" si="1"/>
        <v>36,72</v>
      </c>
      <c r="E44" s="29" t="str">
        <f t="shared" si="2"/>
        <v>125,250</v>
      </c>
      <c r="F44" s="29" t="str">
        <f t="shared" si="3"/>
        <v>29,57</v>
      </c>
      <c r="G44" s="29" t="str">
        <f t="shared" si="4"/>
        <v>80,160</v>
      </c>
      <c r="H44" s="29" t="str">
        <f t="shared" si="5"/>
        <v>46,91</v>
      </c>
      <c r="I44" s="29" t="str">
        <f t="shared" si="6"/>
        <v>54,108</v>
      </c>
      <c r="J44" s="29" t="str">
        <f t="shared" si="7"/>
        <v>215,429</v>
      </c>
      <c r="K44" s="29" t="str">
        <f t="shared" si="8"/>
        <v>86,172</v>
      </c>
      <c r="L44" s="29" t="str">
        <f t="shared" si="9"/>
        <v>43,86</v>
      </c>
      <c r="M44" s="29" t="str">
        <f t="shared" si="10"/>
        <v>257,514</v>
      </c>
      <c r="N44" s="29" t="str">
        <f t="shared" si="11"/>
        <v>6,11</v>
      </c>
      <c r="O44" s="29" t="str">
        <f t="shared" si="12"/>
        <v>6,14</v>
      </c>
      <c r="P44" s="29" t="str">
        <f t="shared" si="13"/>
        <v>10,22</v>
      </c>
      <c r="R44" s="30">
        <v>40</v>
      </c>
      <c r="S44" s="115">
        <f>角色属性!K56</f>
        <v>16440</v>
      </c>
      <c r="T44" s="115">
        <f>角色属性!O56</f>
        <v>5480</v>
      </c>
      <c r="U44" s="115">
        <f>角色属性!S56</f>
        <v>2740</v>
      </c>
      <c r="V44" s="115">
        <f>角色属性!T56</f>
        <v>13700</v>
      </c>
      <c r="W44" s="115">
        <f>角色属性!Y56</f>
        <v>334</v>
      </c>
      <c r="X44" s="115">
        <f>角色属性!AC56</f>
        <v>3900</v>
      </c>
      <c r="Y44" s="115">
        <f>角色属性!AG56</f>
        <v>2300</v>
      </c>
      <c r="Z44" s="115">
        <f>角色属性!AK56</f>
        <v>5120</v>
      </c>
      <c r="AA44" s="115">
        <f>角色属性!AO56</f>
        <v>2900</v>
      </c>
      <c r="AB44" s="115">
        <f>角色属性!AS56</f>
        <v>8000</v>
      </c>
      <c r="AC44" s="115">
        <f>角色属性!AW56</f>
        <v>1800</v>
      </c>
      <c r="AD44" s="115">
        <f>怪物属性!M44</f>
        <v>358</v>
      </c>
      <c r="AE44" s="115">
        <f>怪物属性!C44</f>
        <v>623</v>
      </c>
    </row>
    <row r="45" spans="2:31" x14ac:dyDescent="0.15">
      <c r="B45" s="30">
        <v>41</v>
      </c>
      <c r="C45" s="29" t="str">
        <f t="shared" si="0"/>
        <v>62,124</v>
      </c>
      <c r="D45" s="29" t="str">
        <f t="shared" si="1"/>
        <v>37,73</v>
      </c>
      <c r="E45" s="29" t="str">
        <f t="shared" si="2"/>
        <v>127,254</v>
      </c>
      <c r="F45" s="29" t="str">
        <f t="shared" si="3"/>
        <v>29,57</v>
      </c>
      <c r="G45" s="29" t="str">
        <f t="shared" si="4"/>
        <v>82,163</v>
      </c>
      <c r="H45" s="29" t="str">
        <f t="shared" si="5"/>
        <v>47,93</v>
      </c>
      <c r="I45" s="29" t="str">
        <f t="shared" si="6"/>
        <v>55,110</v>
      </c>
      <c r="J45" s="29" t="str">
        <f t="shared" si="7"/>
        <v>219,438</v>
      </c>
      <c r="K45" s="29" t="str">
        <f t="shared" si="8"/>
        <v>88,175</v>
      </c>
      <c r="L45" s="29" t="str">
        <f t="shared" si="9"/>
        <v>44,88</v>
      </c>
      <c r="M45" s="29" t="str">
        <f t="shared" si="10"/>
        <v>263,525</v>
      </c>
      <c r="N45" s="29" t="str">
        <f t="shared" si="11"/>
        <v>6,11</v>
      </c>
      <c r="O45" s="29" t="str">
        <f t="shared" si="12"/>
        <v>6,14</v>
      </c>
      <c r="P45" s="29" t="str">
        <f t="shared" si="13"/>
        <v>11,23</v>
      </c>
      <c r="R45" s="30">
        <v>41</v>
      </c>
      <c r="S45" s="115">
        <f>角色属性!K57</f>
        <v>16800</v>
      </c>
      <c r="T45" s="115">
        <f>角色属性!O57</f>
        <v>5600</v>
      </c>
      <c r="U45" s="115">
        <f>角色属性!S57</f>
        <v>2800</v>
      </c>
      <c r="V45" s="115">
        <f>角色属性!T57</f>
        <v>14000</v>
      </c>
      <c r="W45" s="115">
        <f>角色属性!Y57</f>
        <v>340</v>
      </c>
      <c r="X45" s="115">
        <f>角色属性!AC57</f>
        <v>3960</v>
      </c>
      <c r="Y45" s="115">
        <f>角色属性!AG57</f>
        <v>2320</v>
      </c>
      <c r="Z45" s="115">
        <f>角色属性!AK57</f>
        <v>5200</v>
      </c>
      <c r="AA45" s="115">
        <f>角色属性!AO57</f>
        <v>2960</v>
      </c>
      <c r="AB45" s="115">
        <f>角色属性!AS57</f>
        <v>8100</v>
      </c>
      <c r="AC45" s="115">
        <f>角色属性!AW57</f>
        <v>1820</v>
      </c>
      <c r="AD45" s="115">
        <f>怪物属性!M45</f>
        <v>367</v>
      </c>
      <c r="AE45" s="115">
        <f>怪物属性!C45</f>
        <v>648</v>
      </c>
    </row>
    <row r="46" spans="2:31" x14ac:dyDescent="0.15">
      <c r="B46" s="30">
        <v>42</v>
      </c>
      <c r="C46" s="29" t="str">
        <f t="shared" si="0"/>
        <v>63,126</v>
      </c>
      <c r="D46" s="29" t="str">
        <f t="shared" si="1"/>
        <v>37,74</v>
      </c>
      <c r="E46" s="29" t="str">
        <f t="shared" si="2"/>
        <v>129,257</v>
      </c>
      <c r="F46" s="29" t="str">
        <f t="shared" si="3"/>
        <v>29,58</v>
      </c>
      <c r="G46" s="29" t="str">
        <f t="shared" si="4"/>
        <v>83,165</v>
      </c>
      <c r="H46" s="29" t="str">
        <f t="shared" si="5"/>
        <v>48,95</v>
      </c>
      <c r="I46" s="29" t="str">
        <f t="shared" si="6"/>
        <v>56,112</v>
      </c>
      <c r="J46" s="29" t="str">
        <f t="shared" si="7"/>
        <v>224,447</v>
      </c>
      <c r="K46" s="29" t="str">
        <f t="shared" si="8"/>
        <v>90,179</v>
      </c>
      <c r="L46" s="29" t="str">
        <f t="shared" si="9"/>
        <v>45,90</v>
      </c>
      <c r="M46" s="29" t="str">
        <f t="shared" si="10"/>
        <v>269,537</v>
      </c>
      <c r="N46" s="29" t="str">
        <f t="shared" si="11"/>
        <v>6,11</v>
      </c>
      <c r="O46" s="29" t="str">
        <f t="shared" si="12"/>
        <v>6,14</v>
      </c>
      <c r="P46" s="29" t="str">
        <f t="shared" si="13"/>
        <v>11,24</v>
      </c>
      <c r="R46" s="30">
        <v>42</v>
      </c>
      <c r="S46" s="115">
        <f>角色属性!K58</f>
        <v>17160</v>
      </c>
      <c r="T46" s="115">
        <f>角色属性!O58</f>
        <v>5720</v>
      </c>
      <c r="U46" s="115">
        <f>角色属性!S58</f>
        <v>2860</v>
      </c>
      <c r="V46" s="115">
        <f>角色属性!T58</f>
        <v>14300</v>
      </c>
      <c r="W46" s="115">
        <f>角色属性!Y58</f>
        <v>346</v>
      </c>
      <c r="X46" s="115">
        <f>角色属性!AC58</f>
        <v>4020</v>
      </c>
      <c r="Y46" s="115">
        <f>角色属性!AG58</f>
        <v>2340</v>
      </c>
      <c r="Z46" s="115">
        <f>角色属性!AK58</f>
        <v>5280</v>
      </c>
      <c r="AA46" s="115">
        <f>角色属性!AO58</f>
        <v>3020</v>
      </c>
      <c r="AB46" s="115">
        <f>角色属性!AS58</f>
        <v>8200</v>
      </c>
      <c r="AC46" s="115">
        <f>角色属性!AW58</f>
        <v>1840</v>
      </c>
      <c r="AD46" s="115">
        <f>怪物属性!M46</f>
        <v>376</v>
      </c>
      <c r="AE46" s="115">
        <f>怪物属性!C46</f>
        <v>673</v>
      </c>
    </row>
    <row r="47" spans="2:31" x14ac:dyDescent="0.15">
      <c r="B47" s="30">
        <v>43</v>
      </c>
      <c r="C47" s="29" t="str">
        <f t="shared" si="0"/>
        <v>64,128</v>
      </c>
      <c r="D47" s="29" t="str">
        <f t="shared" si="1"/>
        <v>37,74</v>
      </c>
      <c r="E47" s="29" t="str">
        <f t="shared" si="2"/>
        <v>130,260</v>
      </c>
      <c r="F47" s="29" t="str">
        <f t="shared" si="3"/>
        <v>30,59</v>
      </c>
      <c r="G47" s="29" t="str">
        <f t="shared" si="4"/>
        <v>84,168</v>
      </c>
      <c r="H47" s="29" t="str">
        <f t="shared" si="5"/>
        <v>49,97</v>
      </c>
      <c r="I47" s="29" t="str">
        <f t="shared" si="6"/>
        <v>58,115</v>
      </c>
      <c r="J47" s="29" t="str">
        <f t="shared" si="7"/>
        <v>229,457</v>
      </c>
      <c r="K47" s="29" t="str">
        <f t="shared" si="8"/>
        <v>92,183</v>
      </c>
      <c r="L47" s="29" t="str">
        <f t="shared" si="9"/>
        <v>46,92</v>
      </c>
      <c r="M47" s="29" t="str">
        <f t="shared" si="10"/>
        <v>274,548</v>
      </c>
      <c r="N47" s="29" t="str">
        <f t="shared" si="11"/>
        <v>6,11</v>
      </c>
      <c r="O47" s="29" t="str">
        <f t="shared" si="12"/>
        <v>7,15</v>
      </c>
      <c r="P47" s="29" t="str">
        <f t="shared" si="13"/>
        <v>11,24</v>
      </c>
      <c r="R47" s="30">
        <v>43</v>
      </c>
      <c r="S47" s="115">
        <f>角色属性!K59</f>
        <v>17520</v>
      </c>
      <c r="T47" s="115">
        <f>角色属性!O59</f>
        <v>5840</v>
      </c>
      <c r="U47" s="115">
        <f>角色属性!S59</f>
        <v>2920</v>
      </c>
      <c r="V47" s="115">
        <f>角色属性!T59</f>
        <v>14600</v>
      </c>
      <c r="W47" s="115">
        <f>角色属性!Y59</f>
        <v>352</v>
      </c>
      <c r="X47" s="115">
        <f>角色属性!AC59</f>
        <v>4080</v>
      </c>
      <c r="Y47" s="115">
        <f>角色属性!AG59</f>
        <v>2360</v>
      </c>
      <c r="Z47" s="115">
        <f>角色属性!AK59</f>
        <v>5360</v>
      </c>
      <c r="AA47" s="115">
        <f>角色属性!AO59</f>
        <v>3080</v>
      </c>
      <c r="AB47" s="115">
        <f>角色属性!AS59</f>
        <v>8300</v>
      </c>
      <c r="AC47" s="115">
        <f>角色属性!AW59</f>
        <v>1860</v>
      </c>
      <c r="AD47" s="115">
        <f>怪物属性!M47</f>
        <v>385</v>
      </c>
      <c r="AE47" s="115">
        <f>怪物属性!C47</f>
        <v>699</v>
      </c>
    </row>
    <row r="48" spans="2:31" x14ac:dyDescent="0.15">
      <c r="B48" s="30">
        <v>44</v>
      </c>
      <c r="C48" s="29" t="str">
        <f t="shared" si="0"/>
        <v>65,130</v>
      </c>
      <c r="D48" s="29" t="str">
        <f t="shared" si="1"/>
        <v>38,75</v>
      </c>
      <c r="E48" s="29" t="str">
        <f t="shared" si="2"/>
        <v>132,263</v>
      </c>
      <c r="F48" s="29" t="str">
        <f t="shared" si="3"/>
        <v>30,59</v>
      </c>
      <c r="G48" s="29" t="str">
        <f t="shared" si="4"/>
        <v>85,170</v>
      </c>
      <c r="H48" s="29" t="str">
        <f t="shared" si="5"/>
        <v>50,99</v>
      </c>
      <c r="I48" s="29" t="str">
        <f t="shared" si="6"/>
        <v>59,117</v>
      </c>
      <c r="J48" s="29" t="str">
        <f t="shared" si="7"/>
        <v>233,466</v>
      </c>
      <c r="K48" s="29" t="str">
        <f t="shared" si="8"/>
        <v>94,187</v>
      </c>
      <c r="L48" s="29" t="str">
        <f t="shared" si="9"/>
        <v>47,94</v>
      </c>
      <c r="M48" s="29" t="str">
        <f t="shared" si="10"/>
        <v>280,559</v>
      </c>
      <c r="N48" s="29" t="str">
        <f t="shared" si="11"/>
        <v>6,12</v>
      </c>
      <c r="O48" s="29" t="str">
        <f t="shared" si="12"/>
        <v>7,15</v>
      </c>
      <c r="P48" s="29" t="str">
        <f t="shared" si="13"/>
        <v>12,25</v>
      </c>
      <c r="R48" s="30">
        <v>44</v>
      </c>
      <c r="S48" s="115">
        <f>角色属性!K60</f>
        <v>17880</v>
      </c>
      <c r="T48" s="115">
        <f>角色属性!O60</f>
        <v>5960</v>
      </c>
      <c r="U48" s="115">
        <f>角色属性!S60</f>
        <v>2980</v>
      </c>
      <c r="V48" s="115">
        <f>角色属性!T60</f>
        <v>14900</v>
      </c>
      <c r="W48" s="115">
        <f>角色属性!Y60</f>
        <v>358</v>
      </c>
      <c r="X48" s="115">
        <f>角色属性!AC60</f>
        <v>4140</v>
      </c>
      <c r="Y48" s="115">
        <f>角色属性!AG60</f>
        <v>2380</v>
      </c>
      <c r="Z48" s="115">
        <f>角色属性!AK60</f>
        <v>5440</v>
      </c>
      <c r="AA48" s="115">
        <f>角色属性!AO60</f>
        <v>3140</v>
      </c>
      <c r="AB48" s="115">
        <f>角色属性!AS60</f>
        <v>8400</v>
      </c>
      <c r="AC48" s="115">
        <f>角色属性!AW60</f>
        <v>1880</v>
      </c>
      <c r="AD48" s="115">
        <f>怪物属性!M48</f>
        <v>394</v>
      </c>
      <c r="AE48" s="115">
        <f>怪物属性!C48</f>
        <v>726</v>
      </c>
    </row>
    <row r="49" spans="2:31" x14ac:dyDescent="0.15">
      <c r="B49" s="30">
        <v>45</v>
      </c>
      <c r="C49" s="29" t="str">
        <f t="shared" si="0"/>
        <v>66,132</v>
      </c>
      <c r="D49" s="29" t="str">
        <f t="shared" si="1"/>
        <v>38,75</v>
      </c>
      <c r="E49" s="29" t="str">
        <f t="shared" si="2"/>
        <v>133,266</v>
      </c>
      <c r="F49" s="29" t="str">
        <f t="shared" si="3"/>
        <v>30,60</v>
      </c>
      <c r="G49" s="29" t="str">
        <f t="shared" si="4"/>
        <v>87,173</v>
      </c>
      <c r="H49" s="29" t="str">
        <f t="shared" si="5"/>
        <v>50,100</v>
      </c>
      <c r="I49" s="29" t="str">
        <f t="shared" si="6"/>
        <v>60,119</v>
      </c>
      <c r="J49" s="29" t="str">
        <f t="shared" si="7"/>
        <v>238,475</v>
      </c>
      <c r="K49" s="29" t="str">
        <f t="shared" si="8"/>
        <v>95,190</v>
      </c>
      <c r="L49" s="29" t="str">
        <f t="shared" si="9"/>
        <v>48,95</v>
      </c>
      <c r="M49" s="29" t="str">
        <f t="shared" si="10"/>
        <v>285,570</v>
      </c>
      <c r="N49" s="29" t="str">
        <f t="shared" si="11"/>
        <v>6,12</v>
      </c>
      <c r="O49" s="29" t="str">
        <f t="shared" si="12"/>
        <v>7,15</v>
      </c>
      <c r="P49" s="29" t="str">
        <f t="shared" si="13"/>
        <v>12,26</v>
      </c>
      <c r="R49" s="30">
        <v>45</v>
      </c>
      <c r="S49" s="115">
        <f>角色属性!K61</f>
        <v>18240</v>
      </c>
      <c r="T49" s="115">
        <f>角色属性!O61</f>
        <v>6080</v>
      </c>
      <c r="U49" s="115">
        <f>角色属性!S61</f>
        <v>3040</v>
      </c>
      <c r="V49" s="115">
        <f>角色属性!T61</f>
        <v>15200</v>
      </c>
      <c r="W49" s="115">
        <f>角色属性!Y61</f>
        <v>364</v>
      </c>
      <c r="X49" s="115">
        <f>角色属性!AC61</f>
        <v>4200</v>
      </c>
      <c r="Y49" s="115">
        <f>角色属性!AG61</f>
        <v>2400</v>
      </c>
      <c r="Z49" s="115">
        <f>角色属性!AK61</f>
        <v>5520</v>
      </c>
      <c r="AA49" s="115">
        <f>角色属性!AO61</f>
        <v>3200</v>
      </c>
      <c r="AB49" s="115">
        <f>角色属性!AS61</f>
        <v>8500</v>
      </c>
      <c r="AC49" s="115">
        <f>角色属性!AW61</f>
        <v>1900</v>
      </c>
      <c r="AD49" s="115">
        <f>怪物属性!M49</f>
        <v>403</v>
      </c>
      <c r="AE49" s="115">
        <f>怪物属性!C49</f>
        <v>752</v>
      </c>
    </row>
    <row r="50" spans="2:31" x14ac:dyDescent="0.15">
      <c r="B50" s="30">
        <v>46</v>
      </c>
      <c r="C50" s="29" t="str">
        <f t="shared" si="0"/>
        <v>67,134</v>
      </c>
      <c r="D50" s="29" t="str">
        <f t="shared" si="1"/>
        <v>38,76</v>
      </c>
      <c r="E50" s="29" t="str">
        <f t="shared" si="2"/>
        <v>135,269</v>
      </c>
      <c r="F50" s="29" t="str">
        <f t="shared" si="3"/>
        <v>30,60</v>
      </c>
      <c r="G50" s="29" t="str">
        <f t="shared" si="4"/>
        <v>88,175</v>
      </c>
      <c r="H50" s="29" t="str">
        <f t="shared" si="5"/>
        <v>51,102</v>
      </c>
      <c r="I50" s="29" t="str">
        <f t="shared" si="6"/>
        <v>61,122</v>
      </c>
      <c r="J50" s="29" t="str">
        <f t="shared" si="7"/>
        <v>243,485</v>
      </c>
      <c r="K50" s="29" t="str">
        <f t="shared" si="8"/>
        <v>97,194</v>
      </c>
      <c r="L50" s="29" t="str">
        <f t="shared" si="9"/>
        <v>49,97</v>
      </c>
      <c r="M50" s="29" t="str">
        <f t="shared" si="10"/>
        <v>291,582</v>
      </c>
      <c r="N50" s="29" t="str">
        <f t="shared" si="11"/>
        <v>6,12</v>
      </c>
      <c r="O50" s="29" t="str">
        <f t="shared" si="12"/>
        <v>7,15</v>
      </c>
      <c r="P50" s="29" t="str">
        <f t="shared" si="13"/>
        <v>13,27</v>
      </c>
      <c r="R50" s="30">
        <v>46</v>
      </c>
      <c r="S50" s="115">
        <f>角色属性!K62</f>
        <v>18600</v>
      </c>
      <c r="T50" s="115">
        <f>角色属性!O62</f>
        <v>6200</v>
      </c>
      <c r="U50" s="115">
        <f>角色属性!S62</f>
        <v>3100</v>
      </c>
      <c r="V50" s="115">
        <f>角色属性!T62</f>
        <v>15500</v>
      </c>
      <c r="W50" s="115">
        <f>角色属性!Y62</f>
        <v>370</v>
      </c>
      <c r="X50" s="115">
        <f>角色属性!AC62</f>
        <v>4260</v>
      </c>
      <c r="Y50" s="115">
        <f>角色属性!AG62</f>
        <v>2420</v>
      </c>
      <c r="Z50" s="115">
        <f>角色属性!AK62</f>
        <v>5600</v>
      </c>
      <c r="AA50" s="115">
        <f>角色属性!AO62</f>
        <v>3260</v>
      </c>
      <c r="AB50" s="115">
        <f>角色属性!AS62</f>
        <v>8600</v>
      </c>
      <c r="AC50" s="115">
        <f>角色属性!AW62</f>
        <v>1920</v>
      </c>
      <c r="AD50" s="115">
        <f>怪物属性!M50</f>
        <v>412</v>
      </c>
      <c r="AE50" s="115">
        <f>怪物属性!C50</f>
        <v>779</v>
      </c>
    </row>
    <row r="51" spans="2:31" x14ac:dyDescent="0.15">
      <c r="B51" s="30">
        <v>47</v>
      </c>
      <c r="C51" s="29" t="str">
        <f t="shared" si="0"/>
        <v>68,135</v>
      </c>
      <c r="D51" s="29" t="str">
        <f t="shared" si="1"/>
        <v>39,77</v>
      </c>
      <c r="E51" s="29" t="str">
        <f t="shared" si="2"/>
        <v>136,272</v>
      </c>
      <c r="F51" s="29" t="str">
        <f t="shared" si="3"/>
        <v>31,61</v>
      </c>
      <c r="G51" s="29" t="str">
        <f t="shared" si="4"/>
        <v>89,178</v>
      </c>
      <c r="H51" s="29" t="str">
        <f t="shared" si="5"/>
        <v>52,104</v>
      </c>
      <c r="I51" s="29" t="str">
        <f t="shared" si="6"/>
        <v>62,124</v>
      </c>
      <c r="J51" s="29" t="str">
        <f t="shared" si="7"/>
        <v>247,494</v>
      </c>
      <c r="K51" s="29" t="str">
        <f t="shared" si="8"/>
        <v>99,198</v>
      </c>
      <c r="L51" s="29" t="str">
        <f t="shared" si="9"/>
        <v>50,99</v>
      </c>
      <c r="M51" s="29" t="str">
        <f t="shared" si="10"/>
        <v>297,593</v>
      </c>
      <c r="N51" s="29" t="str">
        <f t="shared" si="11"/>
        <v>6,12</v>
      </c>
      <c r="O51" s="29" t="str">
        <f t="shared" si="12"/>
        <v>7,16</v>
      </c>
      <c r="P51" s="29" t="str">
        <f t="shared" si="13"/>
        <v>13,28</v>
      </c>
      <c r="R51" s="30">
        <v>47</v>
      </c>
      <c r="S51" s="115">
        <f>角色属性!K63</f>
        <v>18960</v>
      </c>
      <c r="T51" s="115">
        <f>角色属性!O63</f>
        <v>6320</v>
      </c>
      <c r="U51" s="115">
        <f>角色属性!S63</f>
        <v>3160</v>
      </c>
      <c r="V51" s="115">
        <f>角色属性!T63</f>
        <v>15800</v>
      </c>
      <c r="W51" s="115">
        <f>角色属性!Y63</f>
        <v>376</v>
      </c>
      <c r="X51" s="115">
        <f>角色属性!AC63</f>
        <v>4320</v>
      </c>
      <c r="Y51" s="115">
        <f>角色属性!AG63</f>
        <v>2440</v>
      </c>
      <c r="Z51" s="115">
        <f>角色属性!AK63</f>
        <v>5680</v>
      </c>
      <c r="AA51" s="115">
        <f>角色属性!AO63</f>
        <v>3320</v>
      </c>
      <c r="AB51" s="115">
        <f>角色属性!AS63</f>
        <v>8700</v>
      </c>
      <c r="AC51" s="115">
        <f>角色属性!AW63</f>
        <v>1940</v>
      </c>
      <c r="AD51" s="115">
        <f>怪物属性!M51</f>
        <v>421</v>
      </c>
      <c r="AE51" s="115">
        <f>怪物属性!C51</f>
        <v>807</v>
      </c>
    </row>
    <row r="52" spans="2:31" x14ac:dyDescent="0.15">
      <c r="B52" s="30">
        <v>48</v>
      </c>
      <c r="C52" s="29" t="str">
        <f t="shared" si="0"/>
        <v>69,137</v>
      </c>
      <c r="D52" s="29" t="str">
        <f t="shared" si="1"/>
        <v>39,77</v>
      </c>
      <c r="E52" s="29" t="str">
        <f t="shared" si="2"/>
        <v>138,275</v>
      </c>
      <c r="F52" s="29" t="str">
        <f t="shared" si="3"/>
        <v>31,62</v>
      </c>
      <c r="G52" s="29" t="str">
        <f t="shared" si="4"/>
        <v>90,180</v>
      </c>
      <c r="H52" s="29" t="str">
        <f t="shared" si="5"/>
        <v>53,106</v>
      </c>
      <c r="I52" s="29" t="str">
        <f t="shared" si="6"/>
        <v>63,126</v>
      </c>
      <c r="J52" s="29" t="str">
        <f t="shared" si="7"/>
        <v>252,504</v>
      </c>
      <c r="K52" s="29" t="str">
        <f t="shared" si="8"/>
        <v>101,202</v>
      </c>
      <c r="L52" s="29" t="str">
        <f t="shared" si="9"/>
        <v>51,101</v>
      </c>
      <c r="M52" s="29" t="str">
        <f t="shared" si="10"/>
        <v>302,604</v>
      </c>
      <c r="N52" s="29" t="str">
        <f t="shared" si="11"/>
        <v>6,12</v>
      </c>
      <c r="O52" s="29" t="str">
        <f t="shared" si="12"/>
        <v>7,16</v>
      </c>
      <c r="P52" s="29" t="str">
        <f t="shared" si="13"/>
        <v>14,29</v>
      </c>
      <c r="R52" s="30">
        <v>48</v>
      </c>
      <c r="S52" s="115">
        <f>角色属性!K64</f>
        <v>19320</v>
      </c>
      <c r="T52" s="115">
        <f>角色属性!O64</f>
        <v>6440</v>
      </c>
      <c r="U52" s="115">
        <f>角色属性!S64</f>
        <v>3220</v>
      </c>
      <c r="V52" s="115">
        <f>角色属性!T64</f>
        <v>16100</v>
      </c>
      <c r="W52" s="115">
        <f>角色属性!Y64</f>
        <v>382</v>
      </c>
      <c r="X52" s="115">
        <f>角色属性!AC64</f>
        <v>4380</v>
      </c>
      <c r="Y52" s="115">
        <f>角色属性!AG64</f>
        <v>2460</v>
      </c>
      <c r="Z52" s="115">
        <f>角色属性!AK64</f>
        <v>5760</v>
      </c>
      <c r="AA52" s="115">
        <f>角色属性!AO64</f>
        <v>3380</v>
      </c>
      <c r="AB52" s="115">
        <f>角色属性!AS64</f>
        <v>8800</v>
      </c>
      <c r="AC52" s="115">
        <f>角色属性!AW64</f>
        <v>1960</v>
      </c>
      <c r="AD52" s="115">
        <f>怪物属性!M52</f>
        <v>430</v>
      </c>
      <c r="AE52" s="115">
        <f>怪物属性!C52</f>
        <v>835</v>
      </c>
    </row>
    <row r="53" spans="2:31" x14ac:dyDescent="0.15">
      <c r="B53" s="30">
        <v>49</v>
      </c>
      <c r="C53" s="29" t="str">
        <f t="shared" si="0"/>
        <v>70,139</v>
      </c>
      <c r="D53" s="29" t="str">
        <f t="shared" si="1"/>
        <v>39,78</v>
      </c>
      <c r="E53" s="29" t="str">
        <f t="shared" si="2"/>
        <v>140,279</v>
      </c>
      <c r="F53" s="29" t="str">
        <f t="shared" si="3"/>
        <v>31,62</v>
      </c>
      <c r="G53" s="29" t="str">
        <f t="shared" si="4"/>
        <v>92,183</v>
      </c>
      <c r="H53" s="29" t="str">
        <f t="shared" si="5"/>
        <v>54,108</v>
      </c>
      <c r="I53" s="29" t="str">
        <f t="shared" si="6"/>
        <v>65,129</v>
      </c>
      <c r="J53" s="29" t="str">
        <f t="shared" si="7"/>
        <v>257,513</v>
      </c>
      <c r="K53" s="29" t="str">
        <f t="shared" si="8"/>
        <v>103,205</v>
      </c>
      <c r="L53" s="29" t="str">
        <f t="shared" si="9"/>
        <v>52,103</v>
      </c>
      <c r="M53" s="29" t="str">
        <f t="shared" si="10"/>
        <v>308,615</v>
      </c>
      <c r="N53" s="29" t="str">
        <f t="shared" si="11"/>
        <v>7,13</v>
      </c>
      <c r="O53" s="29" t="str">
        <f t="shared" si="12"/>
        <v>7,16</v>
      </c>
      <c r="P53" s="29" t="str">
        <f t="shared" si="13"/>
        <v>14,29</v>
      </c>
      <c r="R53" s="30">
        <v>49</v>
      </c>
      <c r="S53" s="115">
        <f>角色属性!K65</f>
        <v>19680</v>
      </c>
      <c r="T53" s="115">
        <f>角色属性!O65</f>
        <v>6560</v>
      </c>
      <c r="U53" s="115">
        <f>角色属性!S65</f>
        <v>3280</v>
      </c>
      <c r="V53" s="115">
        <f>角色属性!T65</f>
        <v>16400</v>
      </c>
      <c r="W53" s="115">
        <f>角色属性!Y65</f>
        <v>388</v>
      </c>
      <c r="X53" s="115">
        <f>角色属性!AC65</f>
        <v>4440</v>
      </c>
      <c r="Y53" s="115">
        <f>角色属性!AG65</f>
        <v>2480</v>
      </c>
      <c r="Z53" s="115">
        <f>角色属性!AK65</f>
        <v>5840</v>
      </c>
      <c r="AA53" s="115">
        <f>角色属性!AO65</f>
        <v>3440</v>
      </c>
      <c r="AB53" s="115">
        <f>角色属性!AS65</f>
        <v>8900</v>
      </c>
      <c r="AC53" s="115">
        <f>角色属性!AW65</f>
        <v>1980</v>
      </c>
      <c r="AD53" s="115">
        <f>怪物属性!M53</f>
        <v>439</v>
      </c>
      <c r="AE53" s="115">
        <f>怪物属性!C53</f>
        <v>863</v>
      </c>
    </row>
    <row r="54" spans="2:31" x14ac:dyDescent="0.15">
      <c r="B54" s="30">
        <v>50</v>
      </c>
      <c r="C54" s="29" t="str">
        <f t="shared" si="0"/>
        <v>71,141</v>
      </c>
      <c r="D54" s="29" t="str">
        <f t="shared" si="1"/>
        <v>40,79</v>
      </c>
      <c r="E54" s="29" t="str">
        <f t="shared" si="2"/>
        <v>141,282</v>
      </c>
      <c r="F54" s="29" t="str">
        <f t="shared" si="3"/>
        <v>32,63</v>
      </c>
      <c r="G54" s="29" t="str">
        <f t="shared" si="4"/>
        <v>93,185</v>
      </c>
      <c r="H54" s="29" t="str">
        <f t="shared" si="5"/>
        <v>55,110</v>
      </c>
      <c r="I54" s="29" t="str">
        <f t="shared" si="6"/>
        <v>66,131</v>
      </c>
      <c r="J54" s="29" t="str">
        <f t="shared" si="7"/>
        <v>261,522</v>
      </c>
      <c r="K54" s="29" t="str">
        <f t="shared" si="8"/>
        <v>105,209</v>
      </c>
      <c r="L54" s="29" t="str">
        <f t="shared" si="9"/>
        <v>53,105</v>
      </c>
      <c r="M54" s="29" t="str">
        <f t="shared" si="10"/>
        <v>314,627</v>
      </c>
      <c r="N54" s="29" t="str">
        <f t="shared" si="11"/>
        <v>7,13</v>
      </c>
      <c r="O54" s="29" t="str">
        <f t="shared" si="12"/>
        <v>7,16</v>
      </c>
      <c r="P54" s="29" t="str">
        <f t="shared" si="13"/>
        <v>14,30</v>
      </c>
      <c r="R54" s="30">
        <v>50</v>
      </c>
      <c r="S54" s="115">
        <f>角色属性!K66</f>
        <v>20040</v>
      </c>
      <c r="T54" s="115">
        <f>角色属性!O66</f>
        <v>6680</v>
      </c>
      <c r="U54" s="115">
        <f>角色属性!S66</f>
        <v>3340</v>
      </c>
      <c r="V54" s="115">
        <f>角色属性!T66</f>
        <v>16700</v>
      </c>
      <c r="W54" s="115">
        <f>角色属性!Y66</f>
        <v>394</v>
      </c>
      <c r="X54" s="115">
        <f>角色属性!AC66</f>
        <v>4500</v>
      </c>
      <c r="Y54" s="115">
        <f>角色属性!AG66</f>
        <v>2500</v>
      </c>
      <c r="Z54" s="115">
        <f>角色属性!AK66</f>
        <v>5920</v>
      </c>
      <c r="AA54" s="115">
        <f>角色属性!AO66</f>
        <v>3500</v>
      </c>
      <c r="AB54" s="115">
        <f>角色属性!AS66</f>
        <v>9000</v>
      </c>
      <c r="AC54" s="115">
        <f>角色属性!AW66</f>
        <v>2000</v>
      </c>
      <c r="AD54" s="115">
        <f>怪物属性!M54</f>
        <v>448</v>
      </c>
      <c r="AE54" s="115">
        <f>怪物属性!C54</f>
        <v>892</v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M5 M6:M54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B119"/>
  <sheetViews>
    <sheetView topLeftCell="A31" zoomScaleNormal="100" workbookViewId="0">
      <selection activeCell="L68" sqref="L68:U68"/>
    </sheetView>
  </sheetViews>
  <sheetFormatPr defaultRowHeight="12" x14ac:dyDescent="0.15"/>
  <cols>
    <col min="1" max="16384" width="9" style="30"/>
  </cols>
  <sheetData>
    <row r="1" spans="1:54" x14ac:dyDescent="0.15">
      <c r="A1" s="206" t="s">
        <v>600</v>
      </c>
      <c r="B1" s="206"/>
      <c r="D1" s="206" t="s">
        <v>603</v>
      </c>
      <c r="E1" s="206"/>
      <c r="G1" s="206" t="s">
        <v>604</v>
      </c>
      <c r="H1" s="206"/>
    </row>
    <row r="2" spans="1:54" x14ac:dyDescent="0.15">
      <c r="A2" s="30" t="s">
        <v>601</v>
      </c>
      <c r="B2" s="30" t="s">
        <v>602</v>
      </c>
      <c r="D2" s="30" t="s">
        <v>601</v>
      </c>
      <c r="E2" s="30" t="s">
        <v>605</v>
      </c>
      <c r="G2" s="30" t="s">
        <v>601</v>
      </c>
      <c r="H2" s="30" t="s">
        <v>606</v>
      </c>
      <c r="J2" s="210" t="s">
        <v>190</v>
      </c>
      <c r="K2" s="42" t="s">
        <v>176</v>
      </c>
      <c r="L2" s="209" t="s">
        <v>230</v>
      </c>
      <c r="M2" s="209"/>
      <c r="N2" s="209"/>
      <c r="O2" s="209"/>
      <c r="P2" s="209"/>
      <c r="Q2" s="209"/>
      <c r="R2" s="209"/>
      <c r="S2" s="209"/>
      <c r="T2" s="209"/>
      <c r="U2" s="209"/>
      <c r="X2" s="49" t="s">
        <v>214</v>
      </c>
      <c r="Y2" s="50" t="s">
        <v>215</v>
      </c>
      <c r="Z2" s="47" t="s">
        <v>176</v>
      </c>
      <c r="AA2" s="42" t="s">
        <v>187</v>
      </c>
      <c r="AB2" s="42" t="s">
        <v>188</v>
      </c>
      <c r="AC2" s="42" t="s">
        <v>209</v>
      </c>
      <c r="AD2" s="42" t="s">
        <v>207</v>
      </c>
      <c r="AE2" s="42" t="s">
        <v>204</v>
      </c>
      <c r="AF2" s="31" t="s">
        <v>206</v>
      </c>
      <c r="AG2" s="31" t="s">
        <v>236</v>
      </c>
      <c r="AH2" s="31" t="s">
        <v>238</v>
      </c>
      <c r="AI2" s="31" t="s">
        <v>210</v>
      </c>
      <c r="AJ2" s="31" t="s">
        <v>208</v>
      </c>
      <c r="AK2" s="31" t="s">
        <v>194</v>
      </c>
      <c r="AM2" s="49" t="s">
        <v>214</v>
      </c>
      <c r="AN2" s="47" t="s">
        <v>176</v>
      </c>
      <c r="AO2" s="42" t="s">
        <v>187</v>
      </c>
      <c r="AP2" s="42" t="s">
        <v>188</v>
      </c>
      <c r="AQ2" s="42" t="s">
        <v>209</v>
      </c>
      <c r="AR2" s="42" t="s">
        <v>207</v>
      </c>
      <c r="AS2" s="42" t="s">
        <v>204</v>
      </c>
      <c r="AT2" s="31" t="s">
        <v>206</v>
      </c>
      <c r="AU2" s="31" t="s">
        <v>236</v>
      </c>
      <c r="AV2" s="31" t="s">
        <v>238</v>
      </c>
      <c r="AW2" s="31" t="s">
        <v>210</v>
      </c>
      <c r="AX2" s="31" t="s">
        <v>208</v>
      </c>
      <c r="AY2" s="31" t="s">
        <v>194</v>
      </c>
      <c r="BA2" s="30" t="s">
        <v>216</v>
      </c>
      <c r="BB2" s="30">
        <v>10</v>
      </c>
    </row>
    <row r="3" spans="1:54" x14ac:dyDescent="0.15">
      <c r="A3" s="30">
        <v>1</v>
      </c>
      <c r="B3" s="30">
        <v>500</v>
      </c>
      <c r="D3" s="30">
        <v>1</v>
      </c>
      <c r="E3" s="30">
        <v>12000</v>
      </c>
      <c r="G3" s="30">
        <v>1</v>
      </c>
      <c r="H3" s="30">
        <v>1600</v>
      </c>
      <c r="J3" s="211"/>
      <c r="K3" s="32"/>
      <c r="L3" s="44" t="s">
        <v>177</v>
      </c>
      <c r="M3" s="44" t="s">
        <v>178</v>
      </c>
      <c r="N3" s="44" t="s">
        <v>179</v>
      </c>
      <c r="O3" s="44" t="s">
        <v>180</v>
      </c>
      <c r="P3" s="44" t="s">
        <v>181</v>
      </c>
      <c r="Q3" s="44" t="s">
        <v>182</v>
      </c>
      <c r="R3" s="44" t="s">
        <v>183</v>
      </c>
      <c r="S3" s="44" t="s">
        <v>184</v>
      </c>
      <c r="T3" s="44" t="s">
        <v>185</v>
      </c>
      <c r="U3" s="44" t="s">
        <v>186</v>
      </c>
      <c r="X3" s="49">
        <v>1</v>
      </c>
      <c r="Y3" s="50">
        <f>COUNTA(Z3:AK3)</f>
        <v>1</v>
      </c>
      <c r="Z3" s="44">
        <v>1</v>
      </c>
      <c r="AM3" s="49">
        <v>1</v>
      </c>
      <c r="AN3" s="52">
        <v>1</v>
      </c>
      <c r="BA3" s="30" t="s">
        <v>217</v>
      </c>
      <c r="BB3" s="30">
        <v>1</v>
      </c>
    </row>
    <row r="4" spans="1:54" x14ac:dyDescent="0.15">
      <c r="A4" s="30">
        <v>2</v>
      </c>
      <c r="B4" s="30">
        <v>530</v>
      </c>
      <c r="D4" s="30">
        <v>2</v>
      </c>
      <c r="E4" s="30">
        <v>13800</v>
      </c>
      <c r="G4" s="30">
        <v>2</v>
      </c>
      <c r="H4" s="30">
        <v>1840</v>
      </c>
      <c r="J4" s="211"/>
      <c r="K4" s="32" t="s">
        <v>213</v>
      </c>
      <c r="L4" s="44">
        <v>1</v>
      </c>
      <c r="M4" s="44">
        <v>4</v>
      </c>
      <c r="N4" s="44">
        <v>7</v>
      </c>
      <c r="O4" s="44">
        <v>10</v>
      </c>
      <c r="P4" s="44">
        <v>13</v>
      </c>
      <c r="Q4" s="44">
        <v>16</v>
      </c>
      <c r="R4" s="44">
        <v>19</v>
      </c>
      <c r="S4" s="44">
        <v>22</v>
      </c>
      <c r="T4" s="44">
        <v>25</v>
      </c>
      <c r="U4" s="44">
        <v>28</v>
      </c>
      <c r="X4" s="49">
        <v>2</v>
      </c>
      <c r="Y4" s="50">
        <f t="shared" ref="Y4:Y52" si="0">COUNTA(Z4:AK4)</f>
        <v>1</v>
      </c>
      <c r="AF4" s="43">
        <v>2</v>
      </c>
      <c r="AM4" s="49">
        <v>2</v>
      </c>
      <c r="AT4" s="52">
        <v>1</v>
      </c>
    </row>
    <row r="5" spans="1:54" x14ac:dyDescent="0.15">
      <c r="A5" s="30">
        <v>3</v>
      </c>
      <c r="B5" s="30">
        <v>560</v>
      </c>
      <c r="D5" s="30">
        <v>3</v>
      </c>
      <c r="E5" s="30">
        <v>15600</v>
      </c>
      <c r="G5" s="30">
        <v>3</v>
      </c>
      <c r="H5" s="30">
        <v>2080</v>
      </c>
      <c r="J5" s="211"/>
      <c r="K5" s="53" t="s">
        <v>227</v>
      </c>
      <c r="L5" s="53">
        <v>103</v>
      </c>
      <c r="M5" s="53">
        <v>106</v>
      </c>
      <c r="N5" s="53">
        <v>109</v>
      </c>
      <c r="O5" s="53">
        <v>112</v>
      </c>
      <c r="P5" s="53">
        <v>115</v>
      </c>
      <c r="Q5" s="53">
        <v>118</v>
      </c>
      <c r="R5" s="53">
        <v>121</v>
      </c>
      <c r="S5" s="53">
        <v>124</v>
      </c>
      <c r="T5" s="53">
        <v>127</v>
      </c>
      <c r="U5" s="53">
        <v>130</v>
      </c>
      <c r="X5" s="49">
        <v>3</v>
      </c>
      <c r="Y5" s="50">
        <f t="shared" si="0"/>
        <v>1</v>
      </c>
      <c r="AD5" s="44">
        <v>3</v>
      </c>
      <c r="AM5" s="49">
        <v>3</v>
      </c>
      <c r="AR5" s="52">
        <v>1</v>
      </c>
    </row>
    <row r="6" spans="1:54" x14ac:dyDescent="0.15">
      <c r="A6" s="30">
        <v>4</v>
      </c>
      <c r="B6" s="30">
        <v>590</v>
      </c>
      <c r="D6" s="30">
        <v>4</v>
      </c>
      <c r="E6" s="30">
        <v>17400</v>
      </c>
      <c r="G6" s="30">
        <v>4</v>
      </c>
      <c r="H6" s="30">
        <v>2320</v>
      </c>
      <c r="J6" s="211"/>
      <c r="K6" s="32" t="s">
        <v>174</v>
      </c>
      <c r="L6" s="32" t="s">
        <v>228</v>
      </c>
      <c r="M6" s="32" t="s">
        <v>228</v>
      </c>
      <c r="N6" s="32" t="s">
        <v>228</v>
      </c>
      <c r="O6" s="32" t="s">
        <v>228</v>
      </c>
      <c r="P6" s="32" t="s">
        <v>228</v>
      </c>
      <c r="Q6" s="32" t="s">
        <v>228</v>
      </c>
      <c r="R6" s="32" t="s">
        <v>228</v>
      </c>
      <c r="S6" s="32" t="s">
        <v>228</v>
      </c>
      <c r="T6" s="32" t="s">
        <v>228</v>
      </c>
      <c r="U6" s="32" t="s">
        <v>228</v>
      </c>
      <c r="X6" s="49">
        <v>4</v>
      </c>
      <c r="Y6" s="50">
        <f t="shared" si="0"/>
        <v>2</v>
      </c>
      <c r="Z6" s="48">
        <v>4</v>
      </c>
      <c r="AI6" s="43">
        <v>4</v>
      </c>
      <c r="AM6" s="49">
        <v>4</v>
      </c>
      <c r="AN6" s="52">
        <v>2</v>
      </c>
      <c r="AW6" s="52">
        <v>1</v>
      </c>
    </row>
    <row r="7" spans="1:54" x14ac:dyDescent="0.15">
      <c r="A7" s="30">
        <v>5</v>
      </c>
      <c r="B7" s="30">
        <v>620</v>
      </c>
      <c r="D7" s="30">
        <v>5</v>
      </c>
      <c r="E7" s="30">
        <v>19200</v>
      </c>
      <c r="G7" s="30">
        <v>5</v>
      </c>
      <c r="H7" s="30">
        <v>2560</v>
      </c>
      <c r="J7" s="211"/>
      <c r="K7" s="32" t="s">
        <v>200</v>
      </c>
      <c r="L7" s="32">
        <f>ROUNDUP(VLOOKUP(L4,$A$3:$B$52,2,FALSE)*0.11,0)</f>
        <v>55</v>
      </c>
      <c r="M7" s="32">
        <f t="shared" ref="M7:U7" si="1">ROUNDUP(VLOOKUP(M4,$A$3:$B$52,2,FALSE)*0.11,0)</f>
        <v>65</v>
      </c>
      <c r="N7" s="32">
        <f t="shared" si="1"/>
        <v>75</v>
      </c>
      <c r="O7" s="32">
        <f t="shared" si="1"/>
        <v>85</v>
      </c>
      <c r="P7" s="32">
        <f t="shared" si="1"/>
        <v>95</v>
      </c>
      <c r="Q7" s="32">
        <f t="shared" si="1"/>
        <v>105</v>
      </c>
      <c r="R7" s="32">
        <f t="shared" si="1"/>
        <v>115</v>
      </c>
      <c r="S7" s="32">
        <f t="shared" si="1"/>
        <v>125</v>
      </c>
      <c r="T7" s="32">
        <f t="shared" si="1"/>
        <v>135</v>
      </c>
      <c r="U7" s="32">
        <f t="shared" si="1"/>
        <v>145</v>
      </c>
      <c r="X7" s="49">
        <v>5</v>
      </c>
      <c r="Y7" s="50">
        <f t="shared" si="0"/>
        <v>1</v>
      </c>
      <c r="AC7" s="44">
        <v>5</v>
      </c>
      <c r="AM7" s="49">
        <v>5</v>
      </c>
      <c r="AQ7" s="52">
        <v>1</v>
      </c>
    </row>
    <row r="8" spans="1:54" x14ac:dyDescent="0.15">
      <c r="A8" s="30">
        <v>6</v>
      </c>
      <c r="B8" s="30">
        <v>650</v>
      </c>
      <c r="D8" s="30">
        <v>6</v>
      </c>
      <c r="E8" s="30">
        <v>21000</v>
      </c>
      <c r="G8" s="30">
        <v>6</v>
      </c>
      <c r="H8" s="30">
        <v>2800</v>
      </c>
      <c r="J8" s="212"/>
      <c r="K8" s="32" t="s">
        <v>202</v>
      </c>
      <c r="L8" s="32">
        <v>1</v>
      </c>
      <c r="M8" s="32">
        <v>1</v>
      </c>
      <c r="N8" s="32">
        <v>1</v>
      </c>
      <c r="O8" s="32">
        <v>1</v>
      </c>
      <c r="P8" s="32">
        <v>1</v>
      </c>
      <c r="Q8" s="32">
        <v>1</v>
      </c>
      <c r="R8" s="32">
        <v>1</v>
      </c>
      <c r="S8" s="32">
        <v>1</v>
      </c>
      <c r="T8" s="32">
        <v>1</v>
      </c>
      <c r="U8" s="32">
        <v>1</v>
      </c>
      <c r="X8" s="49">
        <v>6</v>
      </c>
      <c r="Y8" s="50">
        <f t="shared" si="0"/>
        <v>1</v>
      </c>
      <c r="AG8" s="43">
        <v>6</v>
      </c>
      <c r="AM8" s="49">
        <v>6</v>
      </c>
      <c r="AU8" s="52">
        <v>1</v>
      </c>
    </row>
    <row r="9" spans="1:54" x14ac:dyDescent="0.15">
      <c r="A9" s="30">
        <v>7</v>
      </c>
      <c r="B9" s="30">
        <v>680</v>
      </c>
      <c r="D9" s="30">
        <v>7</v>
      </c>
      <c r="E9" s="30">
        <v>22800</v>
      </c>
      <c r="G9" s="30">
        <v>7</v>
      </c>
      <c r="H9" s="30">
        <v>3040</v>
      </c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X9" s="49">
        <v>7</v>
      </c>
      <c r="Y9" s="50">
        <f t="shared" si="0"/>
        <v>5</v>
      </c>
      <c r="Z9" s="48">
        <v>7</v>
      </c>
      <c r="AB9" s="44">
        <v>7</v>
      </c>
      <c r="AD9" s="44">
        <v>7</v>
      </c>
      <c r="AF9" s="43">
        <v>7</v>
      </c>
      <c r="AI9" s="43">
        <v>7</v>
      </c>
      <c r="AM9" s="49">
        <v>7</v>
      </c>
      <c r="AN9" s="52">
        <v>3</v>
      </c>
      <c r="AP9" s="52">
        <v>1</v>
      </c>
      <c r="AR9" s="51">
        <v>2</v>
      </c>
      <c r="AT9" s="52">
        <v>2</v>
      </c>
      <c r="AW9" s="52">
        <v>2</v>
      </c>
    </row>
    <row r="10" spans="1:54" x14ac:dyDescent="0.15">
      <c r="A10" s="30">
        <v>8</v>
      </c>
      <c r="B10" s="30">
        <v>710</v>
      </c>
      <c r="D10" s="30">
        <v>8</v>
      </c>
      <c r="E10" s="30">
        <v>24600</v>
      </c>
      <c r="G10" s="30">
        <v>8</v>
      </c>
      <c r="H10" s="30">
        <v>3280</v>
      </c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X10" s="49">
        <v>8</v>
      </c>
      <c r="Y10" s="50">
        <f t="shared" si="0"/>
        <v>3</v>
      </c>
      <c r="AC10" s="44">
        <v>8</v>
      </c>
      <c r="AE10" s="44">
        <v>8</v>
      </c>
      <c r="AJ10" s="43">
        <v>8</v>
      </c>
      <c r="AM10" s="49">
        <v>8</v>
      </c>
      <c r="AQ10" s="52">
        <v>2</v>
      </c>
      <c r="AS10" s="52">
        <v>1</v>
      </c>
      <c r="AX10" s="52">
        <v>1</v>
      </c>
    </row>
    <row r="11" spans="1:54" x14ac:dyDescent="0.15">
      <c r="A11" s="30">
        <v>9</v>
      </c>
      <c r="B11" s="30">
        <v>740</v>
      </c>
      <c r="D11" s="30">
        <v>9</v>
      </c>
      <c r="E11" s="30">
        <v>26400</v>
      </c>
      <c r="G11" s="30">
        <v>9</v>
      </c>
      <c r="H11" s="30">
        <v>3520</v>
      </c>
      <c r="X11" s="49">
        <v>9</v>
      </c>
      <c r="Y11" s="50">
        <f t="shared" si="0"/>
        <v>1</v>
      </c>
      <c r="AK11" s="43">
        <v>9</v>
      </c>
      <c r="AM11" s="49">
        <v>9</v>
      </c>
      <c r="AY11" s="52">
        <v>1</v>
      </c>
    </row>
    <row r="12" spans="1:54" x14ac:dyDescent="0.15">
      <c r="A12" s="30">
        <v>10</v>
      </c>
      <c r="B12" s="30">
        <v>770</v>
      </c>
      <c r="D12" s="30">
        <v>10</v>
      </c>
      <c r="E12" s="30">
        <v>28200</v>
      </c>
      <c r="G12" s="30">
        <v>10</v>
      </c>
      <c r="H12" s="30">
        <v>3760</v>
      </c>
      <c r="J12" s="210" t="s">
        <v>190</v>
      </c>
      <c r="K12" s="42" t="s">
        <v>187</v>
      </c>
      <c r="L12" s="209" t="s">
        <v>218</v>
      </c>
      <c r="M12" s="209"/>
      <c r="N12" s="209"/>
      <c r="O12" s="209"/>
      <c r="P12" s="209"/>
      <c r="Q12" s="209"/>
      <c r="R12" s="209"/>
      <c r="S12" s="209"/>
      <c r="T12" s="209"/>
      <c r="U12" s="209"/>
      <c r="X12" s="49">
        <v>10</v>
      </c>
      <c r="Y12" s="50">
        <f t="shared" si="0"/>
        <v>4</v>
      </c>
      <c r="Z12" s="48">
        <v>10</v>
      </c>
      <c r="AA12" s="44">
        <v>10</v>
      </c>
      <c r="AG12" s="43">
        <v>10</v>
      </c>
      <c r="AI12" s="43">
        <v>10</v>
      </c>
      <c r="AM12" s="49">
        <v>10</v>
      </c>
      <c r="AN12" s="52">
        <v>4</v>
      </c>
      <c r="AO12" s="52">
        <v>1</v>
      </c>
      <c r="AU12" s="52">
        <v>2</v>
      </c>
      <c r="AW12" s="51">
        <v>3</v>
      </c>
    </row>
    <row r="13" spans="1:54" x14ac:dyDescent="0.15">
      <c r="A13" s="30">
        <v>11</v>
      </c>
      <c r="B13" s="30">
        <v>800</v>
      </c>
      <c r="D13" s="30">
        <v>11</v>
      </c>
      <c r="E13" s="30">
        <v>30000</v>
      </c>
      <c r="G13" s="30">
        <v>11</v>
      </c>
      <c r="H13" s="30">
        <v>4000</v>
      </c>
      <c r="J13" s="211"/>
      <c r="K13" s="32"/>
      <c r="L13" s="44" t="s">
        <v>177</v>
      </c>
      <c r="M13" s="44" t="s">
        <v>178</v>
      </c>
      <c r="N13" s="44" t="s">
        <v>179</v>
      </c>
      <c r="O13" s="44" t="s">
        <v>180</v>
      </c>
      <c r="P13" s="44" t="s">
        <v>181</v>
      </c>
      <c r="Q13" s="44" t="s">
        <v>182</v>
      </c>
      <c r="R13" s="44" t="s">
        <v>183</v>
      </c>
      <c r="S13" s="44" t="s">
        <v>184</v>
      </c>
      <c r="T13" s="44" t="s">
        <v>185</v>
      </c>
      <c r="U13" s="44" t="s">
        <v>186</v>
      </c>
      <c r="X13" s="49">
        <v>11</v>
      </c>
      <c r="Y13" s="50">
        <f t="shared" si="0"/>
        <v>5</v>
      </c>
      <c r="AB13" s="44">
        <v>11</v>
      </c>
      <c r="AC13" s="44">
        <v>11</v>
      </c>
      <c r="AD13" s="44">
        <v>11</v>
      </c>
      <c r="AH13" s="43">
        <v>11</v>
      </c>
      <c r="AJ13" s="43">
        <v>11</v>
      </c>
      <c r="AM13" s="49">
        <v>11</v>
      </c>
      <c r="AP13" s="51">
        <v>2</v>
      </c>
      <c r="AQ13" s="51">
        <v>3</v>
      </c>
      <c r="AR13" s="51">
        <v>3</v>
      </c>
      <c r="AV13" s="52">
        <v>1</v>
      </c>
      <c r="AX13" s="51">
        <v>2</v>
      </c>
    </row>
    <row r="14" spans="1:54" x14ac:dyDescent="0.15">
      <c r="A14" s="30">
        <v>12</v>
      </c>
      <c r="B14" s="30">
        <v>830</v>
      </c>
      <c r="D14" s="30">
        <v>12</v>
      </c>
      <c r="E14" s="30">
        <v>31800</v>
      </c>
      <c r="G14" s="30">
        <v>12</v>
      </c>
      <c r="H14" s="30">
        <v>4240</v>
      </c>
      <c r="J14" s="211"/>
      <c r="K14" s="32" t="s">
        <v>213</v>
      </c>
      <c r="L14" s="44">
        <v>10</v>
      </c>
      <c r="M14" s="44">
        <v>13</v>
      </c>
      <c r="N14" s="44">
        <v>16</v>
      </c>
      <c r="O14" s="44">
        <v>19</v>
      </c>
      <c r="P14" s="44">
        <v>22</v>
      </c>
      <c r="Q14" s="44">
        <v>25</v>
      </c>
      <c r="R14" s="44">
        <v>28</v>
      </c>
      <c r="S14" s="44">
        <v>31</v>
      </c>
      <c r="T14" s="44">
        <v>34</v>
      </c>
      <c r="U14" s="44">
        <v>37</v>
      </c>
      <c r="X14" s="49">
        <v>12</v>
      </c>
      <c r="Y14" s="50">
        <f t="shared" si="0"/>
        <v>3</v>
      </c>
      <c r="AE14" s="44">
        <v>12</v>
      </c>
      <c r="AF14" s="43">
        <v>12</v>
      </c>
      <c r="AK14" s="43">
        <v>12</v>
      </c>
      <c r="AM14" s="49">
        <v>12</v>
      </c>
      <c r="AS14" s="51">
        <v>2</v>
      </c>
      <c r="AT14" s="51">
        <v>3</v>
      </c>
      <c r="AY14" s="51">
        <v>2</v>
      </c>
    </row>
    <row r="15" spans="1:54" x14ac:dyDescent="0.15">
      <c r="A15" s="30">
        <v>13</v>
      </c>
      <c r="B15" s="30">
        <v>860</v>
      </c>
      <c r="D15" s="30">
        <v>13</v>
      </c>
      <c r="E15" s="30">
        <v>33600</v>
      </c>
      <c r="G15" s="30">
        <v>13</v>
      </c>
      <c r="H15" s="30">
        <v>4480</v>
      </c>
      <c r="J15" s="211"/>
      <c r="K15" s="53" t="s">
        <v>223</v>
      </c>
      <c r="L15" s="53">
        <v>1</v>
      </c>
      <c r="M15" s="53">
        <v>2</v>
      </c>
      <c r="N15" s="53">
        <v>3</v>
      </c>
      <c r="O15" s="53">
        <v>4</v>
      </c>
      <c r="P15" s="53">
        <v>5</v>
      </c>
      <c r="Q15" s="53">
        <v>6</v>
      </c>
      <c r="R15" s="53">
        <v>7</v>
      </c>
      <c r="S15" s="53">
        <v>8</v>
      </c>
      <c r="T15" s="53">
        <v>9</v>
      </c>
      <c r="U15" s="53">
        <v>10</v>
      </c>
      <c r="X15" s="49">
        <v>13</v>
      </c>
      <c r="Y15" s="50">
        <f t="shared" si="0"/>
        <v>3</v>
      </c>
      <c r="Z15" s="48">
        <v>13</v>
      </c>
      <c r="AA15" s="44">
        <v>13</v>
      </c>
      <c r="AI15" s="43">
        <v>13</v>
      </c>
      <c r="AM15" s="49">
        <v>13</v>
      </c>
      <c r="AN15" s="51">
        <v>5</v>
      </c>
      <c r="AO15" s="51">
        <v>2</v>
      </c>
      <c r="AW15" s="51">
        <v>4</v>
      </c>
    </row>
    <row r="16" spans="1:54" x14ac:dyDescent="0.15">
      <c r="A16" s="30">
        <v>14</v>
      </c>
      <c r="B16" s="30">
        <v>890</v>
      </c>
      <c r="D16" s="30">
        <v>14</v>
      </c>
      <c r="E16" s="30">
        <v>35400</v>
      </c>
      <c r="G16" s="30">
        <v>14</v>
      </c>
      <c r="H16" s="30">
        <v>4720</v>
      </c>
      <c r="J16" s="211"/>
      <c r="K16" s="32" t="s">
        <v>174</v>
      </c>
      <c r="L16" s="32" t="s">
        <v>144</v>
      </c>
      <c r="M16" s="32" t="s">
        <v>144</v>
      </c>
      <c r="N16" s="32" t="s">
        <v>144</v>
      </c>
      <c r="O16" s="32" t="s">
        <v>144</v>
      </c>
      <c r="P16" s="32" t="s">
        <v>144</v>
      </c>
      <c r="Q16" s="32" t="s">
        <v>144</v>
      </c>
      <c r="R16" s="32" t="s">
        <v>144</v>
      </c>
      <c r="S16" s="32" t="s">
        <v>144</v>
      </c>
      <c r="T16" s="32" t="s">
        <v>144</v>
      </c>
      <c r="U16" s="32" t="s">
        <v>144</v>
      </c>
      <c r="X16" s="49">
        <v>14</v>
      </c>
      <c r="Y16" s="50">
        <f t="shared" si="0"/>
        <v>4</v>
      </c>
      <c r="AC16" s="44">
        <v>14</v>
      </c>
      <c r="AG16" s="43">
        <v>14</v>
      </c>
      <c r="AH16" s="43">
        <v>14</v>
      </c>
      <c r="AJ16" s="43">
        <v>14</v>
      </c>
      <c r="AM16" s="49">
        <v>14</v>
      </c>
      <c r="AQ16" s="51">
        <v>4</v>
      </c>
      <c r="AU16" s="51">
        <v>3</v>
      </c>
      <c r="AV16" s="51">
        <v>2</v>
      </c>
      <c r="AX16" s="51">
        <v>3</v>
      </c>
    </row>
    <row r="17" spans="1:51" x14ac:dyDescent="0.15">
      <c r="A17" s="30">
        <v>15</v>
      </c>
      <c r="B17" s="30">
        <v>920</v>
      </c>
      <c r="D17" s="30">
        <v>15</v>
      </c>
      <c r="E17" s="30">
        <v>37200</v>
      </c>
      <c r="G17" s="30">
        <v>15</v>
      </c>
      <c r="H17" s="30">
        <v>4960</v>
      </c>
      <c r="J17" s="211"/>
      <c r="K17" s="32" t="s">
        <v>200</v>
      </c>
      <c r="L17" s="32">
        <f t="shared" ref="L17:U17" si="2">ROUNDUP(VLOOKUP(L14,$A$3:$B$52,2,FALSE)*0.11,0)</f>
        <v>85</v>
      </c>
      <c r="M17" s="32">
        <f t="shared" si="2"/>
        <v>95</v>
      </c>
      <c r="N17" s="32">
        <f t="shared" si="2"/>
        <v>105</v>
      </c>
      <c r="O17" s="32">
        <f t="shared" si="2"/>
        <v>115</v>
      </c>
      <c r="P17" s="32">
        <f t="shared" si="2"/>
        <v>125</v>
      </c>
      <c r="Q17" s="32">
        <f t="shared" si="2"/>
        <v>135</v>
      </c>
      <c r="R17" s="32">
        <f t="shared" si="2"/>
        <v>145</v>
      </c>
      <c r="S17" s="32">
        <f t="shared" si="2"/>
        <v>154</v>
      </c>
      <c r="T17" s="32">
        <f t="shared" si="2"/>
        <v>164</v>
      </c>
      <c r="U17" s="32">
        <f t="shared" si="2"/>
        <v>174</v>
      </c>
      <c r="X17" s="49">
        <v>15</v>
      </c>
      <c r="Y17" s="50">
        <f t="shared" si="0"/>
        <v>3</v>
      </c>
      <c r="AB17" s="44">
        <v>15</v>
      </c>
      <c r="AD17" s="44">
        <v>15</v>
      </c>
      <c r="AK17" s="43">
        <v>15</v>
      </c>
      <c r="AM17" s="49">
        <v>15</v>
      </c>
      <c r="AP17" s="51">
        <v>3</v>
      </c>
      <c r="AR17" s="51">
        <v>4</v>
      </c>
      <c r="AY17" s="51">
        <v>3</v>
      </c>
    </row>
    <row r="18" spans="1:51" x14ac:dyDescent="0.15">
      <c r="A18" s="30">
        <v>16</v>
      </c>
      <c r="B18" s="30">
        <v>950</v>
      </c>
      <c r="D18" s="30">
        <v>16</v>
      </c>
      <c r="E18" s="30">
        <v>39000</v>
      </c>
      <c r="G18" s="30">
        <v>16</v>
      </c>
      <c r="H18" s="30">
        <v>5200</v>
      </c>
      <c r="J18" s="212"/>
      <c r="K18" s="32" t="s">
        <v>202</v>
      </c>
      <c r="L18" s="32">
        <v>3</v>
      </c>
      <c r="M18" s="32">
        <v>3</v>
      </c>
      <c r="N18" s="32">
        <v>3</v>
      </c>
      <c r="O18" s="32">
        <v>3</v>
      </c>
      <c r="P18" s="32">
        <v>3</v>
      </c>
      <c r="Q18" s="32">
        <v>3</v>
      </c>
      <c r="R18" s="32">
        <v>3</v>
      </c>
      <c r="S18" s="32">
        <v>3</v>
      </c>
      <c r="T18" s="32">
        <v>3</v>
      </c>
      <c r="U18" s="32">
        <v>3</v>
      </c>
      <c r="X18" s="49">
        <v>16</v>
      </c>
      <c r="Y18" s="50">
        <f t="shared" si="0"/>
        <v>4</v>
      </c>
      <c r="Z18" s="48">
        <v>16</v>
      </c>
      <c r="AA18" s="44">
        <v>16</v>
      </c>
      <c r="AE18" s="44">
        <v>16</v>
      </c>
      <c r="AI18" s="43">
        <v>16</v>
      </c>
      <c r="AM18" s="49">
        <v>16</v>
      </c>
      <c r="AN18" s="51">
        <v>6</v>
      </c>
      <c r="AO18" s="51">
        <v>3</v>
      </c>
      <c r="AS18" s="51">
        <v>3</v>
      </c>
      <c r="AW18" s="51">
        <v>5</v>
      </c>
    </row>
    <row r="19" spans="1:51" x14ac:dyDescent="0.15">
      <c r="A19" s="30">
        <v>17</v>
      </c>
      <c r="B19" s="30">
        <v>980</v>
      </c>
      <c r="D19" s="30">
        <v>17</v>
      </c>
      <c r="E19" s="30">
        <v>40800</v>
      </c>
      <c r="G19" s="30">
        <v>17</v>
      </c>
      <c r="H19" s="30">
        <v>5440</v>
      </c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X19" s="49">
        <v>17</v>
      </c>
      <c r="Y19" s="50">
        <f t="shared" si="0"/>
        <v>4</v>
      </c>
      <c r="AC19" s="44">
        <v>17</v>
      </c>
      <c r="AF19" s="43">
        <v>17</v>
      </c>
      <c r="AH19" s="43">
        <v>17</v>
      </c>
      <c r="AJ19" s="43">
        <v>17</v>
      </c>
      <c r="AM19" s="49">
        <v>17</v>
      </c>
      <c r="AQ19" s="51">
        <v>5</v>
      </c>
      <c r="AT19" s="51">
        <v>4</v>
      </c>
      <c r="AV19" s="51">
        <v>3</v>
      </c>
      <c r="AX19" s="51">
        <v>4</v>
      </c>
    </row>
    <row r="20" spans="1:51" x14ac:dyDescent="0.15">
      <c r="A20" s="30">
        <v>18</v>
      </c>
      <c r="B20" s="30">
        <v>1010</v>
      </c>
      <c r="D20" s="30">
        <v>18</v>
      </c>
      <c r="E20" s="30">
        <v>42600</v>
      </c>
      <c r="G20" s="30">
        <v>18</v>
      </c>
      <c r="H20" s="30">
        <v>5680</v>
      </c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X20" s="49">
        <v>18</v>
      </c>
      <c r="Y20" s="50">
        <f t="shared" si="0"/>
        <v>2</v>
      </c>
      <c r="AG20" s="43">
        <v>18</v>
      </c>
      <c r="AK20" s="43">
        <v>18</v>
      </c>
      <c r="AM20" s="49">
        <v>18</v>
      </c>
      <c r="AU20" s="51">
        <v>4</v>
      </c>
      <c r="AY20" s="51">
        <v>4</v>
      </c>
    </row>
    <row r="21" spans="1:51" x14ac:dyDescent="0.15">
      <c r="A21" s="30">
        <v>19</v>
      </c>
      <c r="B21" s="30">
        <v>1040</v>
      </c>
      <c r="D21" s="30">
        <v>19</v>
      </c>
      <c r="E21" s="30">
        <v>44400</v>
      </c>
      <c r="G21" s="30">
        <v>19</v>
      </c>
      <c r="H21" s="30">
        <v>5920</v>
      </c>
      <c r="X21" s="49">
        <v>19</v>
      </c>
      <c r="Y21" s="50">
        <f t="shared" si="0"/>
        <v>5</v>
      </c>
      <c r="Z21" s="48">
        <v>19</v>
      </c>
      <c r="AA21" s="44">
        <v>19</v>
      </c>
      <c r="AB21" s="44">
        <v>19</v>
      </c>
      <c r="AD21" s="44">
        <v>19</v>
      </c>
      <c r="AI21" s="43">
        <v>19</v>
      </c>
      <c r="AM21" s="49">
        <v>19</v>
      </c>
      <c r="AN21" s="51">
        <v>7</v>
      </c>
      <c r="AO21" s="51">
        <v>4</v>
      </c>
      <c r="AP21" s="51">
        <v>4</v>
      </c>
      <c r="AR21" s="51">
        <v>5</v>
      </c>
      <c r="AW21" s="51">
        <v>6</v>
      </c>
    </row>
    <row r="22" spans="1:51" x14ac:dyDescent="0.15">
      <c r="A22" s="30">
        <v>20</v>
      </c>
      <c r="B22" s="30">
        <v>1070</v>
      </c>
      <c r="D22" s="30">
        <v>20</v>
      </c>
      <c r="E22" s="30">
        <v>46200</v>
      </c>
      <c r="G22" s="30">
        <v>20</v>
      </c>
      <c r="H22" s="30">
        <v>6160</v>
      </c>
      <c r="J22" s="210" t="s">
        <v>190</v>
      </c>
      <c r="K22" s="42" t="s">
        <v>188</v>
      </c>
      <c r="L22" s="209" t="s">
        <v>234</v>
      </c>
      <c r="M22" s="209"/>
      <c r="N22" s="209"/>
      <c r="O22" s="209"/>
      <c r="P22" s="209"/>
      <c r="Q22" s="209"/>
      <c r="R22" s="209"/>
      <c r="S22" s="209"/>
      <c r="T22" s="209"/>
      <c r="U22" s="209"/>
      <c r="X22" s="49">
        <v>20</v>
      </c>
      <c r="Y22" s="50">
        <f t="shared" si="0"/>
        <v>4</v>
      </c>
      <c r="AC22" s="44">
        <v>20</v>
      </c>
      <c r="AE22" s="44">
        <v>20</v>
      </c>
      <c r="AH22" s="43">
        <v>20</v>
      </c>
      <c r="AJ22" s="43">
        <v>20</v>
      </c>
      <c r="AM22" s="49">
        <v>20</v>
      </c>
      <c r="AQ22" s="51">
        <v>6</v>
      </c>
      <c r="AS22" s="51">
        <v>4</v>
      </c>
      <c r="AV22" s="51">
        <v>4</v>
      </c>
      <c r="AX22" s="51">
        <v>5</v>
      </c>
    </row>
    <row r="23" spans="1:51" x14ac:dyDescent="0.15">
      <c r="A23" s="30">
        <v>21</v>
      </c>
      <c r="B23" s="30">
        <v>1100</v>
      </c>
      <c r="D23" s="30">
        <v>21</v>
      </c>
      <c r="E23" s="30">
        <v>48000</v>
      </c>
      <c r="G23" s="30">
        <v>21</v>
      </c>
      <c r="H23" s="30">
        <v>6400</v>
      </c>
      <c r="J23" s="211"/>
      <c r="K23" s="32"/>
      <c r="L23" s="44" t="s">
        <v>177</v>
      </c>
      <c r="M23" s="44" t="s">
        <v>178</v>
      </c>
      <c r="N23" s="44" t="s">
        <v>179</v>
      </c>
      <c r="O23" s="44" t="s">
        <v>180</v>
      </c>
      <c r="P23" s="44" t="s">
        <v>181</v>
      </c>
      <c r="Q23" s="44" t="s">
        <v>182</v>
      </c>
      <c r="R23" s="44" t="s">
        <v>183</v>
      </c>
      <c r="S23" s="44" t="s">
        <v>184</v>
      </c>
      <c r="T23" s="44" t="s">
        <v>185</v>
      </c>
      <c r="U23" s="44" t="s">
        <v>186</v>
      </c>
      <c r="X23" s="49">
        <v>21</v>
      </c>
      <c r="Y23" s="50">
        <f t="shared" si="0"/>
        <v>1</v>
      </c>
      <c r="AK23" s="43">
        <v>21</v>
      </c>
      <c r="AM23" s="49">
        <v>21</v>
      </c>
      <c r="AY23" s="51">
        <v>5</v>
      </c>
    </row>
    <row r="24" spans="1:51" x14ac:dyDescent="0.15">
      <c r="A24" s="30">
        <v>22</v>
      </c>
      <c r="B24" s="30">
        <v>1130</v>
      </c>
      <c r="D24" s="30">
        <v>22</v>
      </c>
      <c r="E24" s="30">
        <v>49800</v>
      </c>
      <c r="G24" s="30">
        <v>22</v>
      </c>
      <c r="H24" s="30">
        <v>6640</v>
      </c>
      <c r="J24" s="211"/>
      <c r="K24" s="32" t="s">
        <v>213</v>
      </c>
      <c r="L24" s="44">
        <v>7</v>
      </c>
      <c r="M24" s="44">
        <v>11</v>
      </c>
      <c r="N24" s="44">
        <v>15</v>
      </c>
      <c r="O24" s="44">
        <v>19</v>
      </c>
      <c r="P24" s="44">
        <v>23</v>
      </c>
      <c r="Q24" s="44">
        <v>27</v>
      </c>
      <c r="R24" s="44">
        <v>31</v>
      </c>
      <c r="S24" s="44">
        <v>35</v>
      </c>
      <c r="T24" s="44">
        <v>39</v>
      </c>
      <c r="U24" s="44">
        <v>43</v>
      </c>
      <c r="X24" s="49">
        <v>22</v>
      </c>
      <c r="Y24" s="50">
        <f t="shared" si="0"/>
        <v>5</v>
      </c>
      <c r="Z24" s="48">
        <v>22</v>
      </c>
      <c r="AA24" s="44">
        <v>22</v>
      </c>
      <c r="AF24" s="43">
        <v>22</v>
      </c>
      <c r="AG24" s="43">
        <v>22</v>
      </c>
      <c r="AI24" s="43">
        <v>22</v>
      </c>
      <c r="AM24" s="49">
        <v>22</v>
      </c>
      <c r="AN24" s="51">
        <v>8</v>
      </c>
      <c r="AO24" s="51">
        <v>5</v>
      </c>
      <c r="AT24" s="51">
        <v>5</v>
      </c>
      <c r="AU24" s="51">
        <v>5</v>
      </c>
      <c r="AW24" s="51">
        <v>7</v>
      </c>
    </row>
    <row r="25" spans="1:51" x14ac:dyDescent="0.15">
      <c r="A25" s="30">
        <v>23</v>
      </c>
      <c r="B25" s="30">
        <v>1160</v>
      </c>
      <c r="D25" s="30">
        <v>23</v>
      </c>
      <c r="E25" s="30">
        <v>51600</v>
      </c>
      <c r="G25" s="30">
        <v>23</v>
      </c>
      <c r="H25" s="30">
        <v>6880</v>
      </c>
      <c r="J25" s="211"/>
      <c r="K25" s="53" t="s">
        <v>222</v>
      </c>
      <c r="L25" s="53">
        <v>155</v>
      </c>
      <c r="M25" s="53">
        <v>160</v>
      </c>
      <c r="N25" s="53">
        <v>165</v>
      </c>
      <c r="O25" s="53">
        <v>170</v>
      </c>
      <c r="P25" s="53">
        <v>175</v>
      </c>
      <c r="Q25" s="53">
        <v>180</v>
      </c>
      <c r="R25" s="53">
        <v>185</v>
      </c>
      <c r="S25" s="53">
        <v>190</v>
      </c>
      <c r="T25" s="53">
        <v>195</v>
      </c>
      <c r="U25" s="53">
        <v>200</v>
      </c>
      <c r="X25" s="49">
        <v>23</v>
      </c>
      <c r="Y25" s="50">
        <f t="shared" si="0"/>
        <v>5</v>
      </c>
      <c r="AB25" s="44">
        <v>23</v>
      </c>
      <c r="AC25" s="44">
        <v>23</v>
      </c>
      <c r="AD25" s="44">
        <v>23</v>
      </c>
      <c r="AH25" s="43">
        <v>23</v>
      </c>
      <c r="AJ25" s="43">
        <v>23</v>
      </c>
      <c r="AM25" s="49">
        <v>23</v>
      </c>
      <c r="AP25" s="51">
        <v>5</v>
      </c>
      <c r="AQ25" s="51">
        <v>7</v>
      </c>
      <c r="AR25" s="51">
        <v>6</v>
      </c>
      <c r="AV25" s="51">
        <v>5</v>
      </c>
      <c r="AX25" s="51">
        <v>6</v>
      </c>
    </row>
    <row r="26" spans="1:51" x14ac:dyDescent="0.15">
      <c r="A26" s="30">
        <v>24</v>
      </c>
      <c r="B26" s="30">
        <v>1190</v>
      </c>
      <c r="D26" s="30">
        <v>24</v>
      </c>
      <c r="E26" s="30">
        <v>53400</v>
      </c>
      <c r="G26" s="30">
        <v>24</v>
      </c>
      <c r="H26" s="30">
        <v>7120</v>
      </c>
      <c r="J26" s="211"/>
      <c r="K26" s="53" t="s">
        <v>231</v>
      </c>
      <c r="L26" s="53">
        <f>ROUNDUP(VLOOKUP(L24,$D$3:$E$52,2,FALSE)*0.071,0)</f>
        <v>1619</v>
      </c>
      <c r="M26" s="53">
        <f t="shared" ref="M26:U26" si="3">ROUNDUP(VLOOKUP(M24,$D$3:$E$52,2,FALSE)*0.071,0)</f>
        <v>2130</v>
      </c>
      <c r="N26" s="53">
        <f t="shared" si="3"/>
        <v>2642</v>
      </c>
      <c r="O26" s="53">
        <f t="shared" si="3"/>
        <v>3153</v>
      </c>
      <c r="P26" s="53">
        <f t="shared" si="3"/>
        <v>3664</v>
      </c>
      <c r="Q26" s="53">
        <f t="shared" si="3"/>
        <v>4175</v>
      </c>
      <c r="R26" s="53">
        <f t="shared" si="3"/>
        <v>4686</v>
      </c>
      <c r="S26" s="53">
        <f t="shared" si="3"/>
        <v>5198</v>
      </c>
      <c r="T26" s="53">
        <f t="shared" si="3"/>
        <v>5709</v>
      </c>
      <c r="U26" s="53">
        <f t="shared" si="3"/>
        <v>6220</v>
      </c>
      <c r="X26" s="49">
        <v>24</v>
      </c>
      <c r="Y26" s="50">
        <f t="shared" si="0"/>
        <v>2</v>
      </c>
      <c r="AE26" s="44">
        <v>24</v>
      </c>
      <c r="AK26" s="43">
        <v>24</v>
      </c>
      <c r="AM26" s="49">
        <v>24</v>
      </c>
      <c r="AS26" s="51">
        <v>5</v>
      </c>
      <c r="AY26" s="51">
        <v>6</v>
      </c>
    </row>
    <row r="27" spans="1:51" x14ac:dyDescent="0.15">
      <c r="A27" s="30">
        <v>25</v>
      </c>
      <c r="B27" s="30">
        <v>1220</v>
      </c>
      <c r="D27" s="30">
        <v>25</v>
      </c>
      <c r="E27" s="30">
        <v>55200</v>
      </c>
      <c r="G27" s="30">
        <v>25</v>
      </c>
      <c r="H27" s="30">
        <v>7360</v>
      </c>
      <c r="J27" s="211"/>
      <c r="K27" s="32" t="s">
        <v>174</v>
      </c>
      <c r="L27" s="32" t="s">
        <v>144</v>
      </c>
      <c r="M27" s="32" t="s">
        <v>144</v>
      </c>
      <c r="N27" s="32" t="s">
        <v>144</v>
      </c>
      <c r="O27" s="32" t="s">
        <v>144</v>
      </c>
      <c r="P27" s="32" t="s">
        <v>144</v>
      </c>
      <c r="Q27" s="32" t="s">
        <v>144</v>
      </c>
      <c r="R27" s="32" t="s">
        <v>144</v>
      </c>
      <c r="S27" s="32" t="s">
        <v>144</v>
      </c>
      <c r="T27" s="32" t="s">
        <v>144</v>
      </c>
      <c r="U27" s="32" t="s">
        <v>144</v>
      </c>
      <c r="X27" s="49">
        <v>25</v>
      </c>
      <c r="Y27" s="50">
        <f t="shared" si="0"/>
        <v>3</v>
      </c>
      <c r="Z27" s="48">
        <v>25</v>
      </c>
      <c r="AA27" s="44">
        <v>25</v>
      </c>
      <c r="AI27" s="43">
        <v>25</v>
      </c>
      <c r="AM27" s="49">
        <v>25</v>
      </c>
      <c r="AN27" s="51">
        <v>9</v>
      </c>
      <c r="AO27" s="51">
        <v>6</v>
      </c>
      <c r="AW27" s="51">
        <v>8</v>
      </c>
    </row>
    <row r="28" spans="1:51" x14ac:dyDescent="0.15">
      <c r="A28" s="30">
        <v>26</v>
      </c>
      <c r="B28" s="30">
        <v>1250</v>
      </c>
      <c r="D28" s="30">
        <v>26</v>
      </c>
      <c r="E28" s="30">
        <v>57000</v>
      </c>
      <c r="G28" s="30">
        <v>26</v>
      </c>
      <c r="H28" s="30">
        <v>7600</v>
      </c>
      <c r="J28" s="211"/>
      <c r="K28" s="32" t="s">
        <v>200</v>
      </c>
      <c r="L28" s="32">
        <f>ROUNDUP(VLOOKUP(L24,$A$3:$B$52,2,FALSE)*0.11,0)</f>
        <v>75</v>
      </c>
      <c r="M28" s="32">
        <f t="shared" ref="M28:U28" si="4">ROUNDUP(VLOOKUP(M24,$A$3:$B$52,2,FALSE)*0.11,0)</f>
        <v>88</v>
      </c>
      <c r="N28" s="32">
        <f t="shared" si="4"/>
        <v>102</v>
      </c>
      <c r="O28" s="32">
        <f t="shared" si="4"/>
        <v>115</v>
      </c>
      <c r="P28" s="32">
        <f t="shared" si="4"/>
        <v>128</v>
      </c>
      <c r="Q28" s="32">
        <f t="shared" si="4"/>
        <v>141</v>
      </c>
      <c r="R28" s="32">
        <f t="shared" si="4"/>
        <v>154</v>
      </c>
      <c r="S28" s="32">
        <f t="shared" si="4"/>
        <v>168</v>
      </c>
      <c r="T28" s="32">
        <f t="shared" si="4"/>
        <v>181</v>
      </c>
      <c r="U28" s="32">
        <f t="shared" si="4"/>
        <v>194</v>
      </c>
      <c r="X28" s="49">
        <v>26</v>
      </c>
      <c r="Y28" s="50">
        <f t="shared" si="0"/>
        <v>4</v>
      </c>
      <c r="AC28" s="44">
        <v>26</v>
      </c>
      <c r="AG28" s="43">
        <v>26</v>
      </c>
      <c r="AH28" s="43">
        <v>26</v>
      </c>
      <c r="AJ28" s="43">
        <v>26</v>
      </c>
      <c r="AM28" s="49">
        <v>26</v>
      </c>
      <c r="AQ28" s="51">
        <v>8</v>
      </c>
      <c r="AU28" s="51">
        <v>6</v>
      </c>
      <c r="AV28" s="51">
        <v>6</v>
      </c>
      <c r="AX28" s="51">
        <v>7</v>
      </c>
    </row>
    <row r="29" spans="1:51" x14ac:dyDescent="0.15">
      <c r="A29" s="30">
        <v>27</v>
      </c>
      <c r="B29" s="30">
        <v>1280</v>
      </c>
      <c r="D29" s="30">
        <v>27</v>
      </c>
      <c r="E29" s="30">
        <v>58800</v>
      </c>
      <c r="G29" s="30">
        <v>27</v>
      </c>
      <c r="H29" s="30">
        <v>7840</v>
      </c>
      <c r="J29" s="212"/>
      <c r="K29" s="32" t="s">
        <v>202</v>
      </c>
      <c r="L29" s="32">
        <v>1</v>
      </c>
      <c r="M29" s="32">
        <v>1</v>
      </c>
      <c r="N29" s="32">
        <v>1</v>
      </c>
      <c r="O29" s="32">
        <v>1</v>
      </c>
      <c r="P29" s="32">
        <v>1</v>
      </c>
      <c r="Q29" s="32">
        <v>1</v>
      </c>
      <c r="R29" s="32">
        <v>1</v>
      </c>
      <c r="S29" s="32">
        <v>1</v>
      </c>
      <c r="T29" s="32">
        <v>1</v>
      </c>
      <c r="U29" s="32">
        <v>1</v>
      </c>
      <c r="X29" s="49">
        <v>27</v>
      </c>
      <c r="Y29" s="50">
        <f t="shared" si="0"/>
        <v>4</v>
      </c>
      <c r="AB29" s="44">
        <v>27</v>
      </c>
      <c r="AD29" s="44">
        <v>27</v>
      </c>
      <c r="AF29" s="43">
        <v>27</v>
      </c>
      <c r="AK29" s="43">
        <v>27</v>
      </c>
      <c r="AM29" s="49">
        <v>27</v>
      </c>
      <c r="AP29" s="51">
        <v>6</v>
      </c>
      <c r="AR29" s="51">
        <v>7</v>
      </c>
      <c r="AT29" s="51">
        <v>6</v>
      </c>
      <c r="AY29" s="51">
        <v>7</v>
      </c>
    </row>
    <row r="30" spans="1:51" x14ac:dyDescent="0.15">
      <c r="A30" s="30">
        <v>28</v>
      </c>
      <c r="B30" s="30">
        <v>1310</v>
      </c>
      <c r="D30" s="30">
        <v>28</v>
      </c>
      <c r="E30" s="30">
        <v>60600</v>
      </c>
      <c r="G30" s="30">
        <v>28</v>
      </c>
      <c r="H30" s="30">
        <v>8080</v>
      </c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X30" s="49">
        <v>28</v>
      </c>
      <c r="Y30" s="50">
        <f t="shared" si="0"/>
        <v>4</v>
      </c>
      <c r="Z30" s="48">
        <v>28</v>
      </c>
      <c r="AA30" s="44">
        <v>28</v>
      </c>
      <c r="AE30" s="44">
        <v>28</v>
      </c>
      <c r="AI30" s="43">
        <v>28</v>
      </c>
      <c r="AM30" s="49">
        <v>28</v>
      </c>
      <c r="AN30" s="51">
        <v>10</v>
      </c>
      <c r="AO30" s="51">
        <v>7</v>
      </c>
      <c r="AS30" s="51">
        <v>6</v>
      </c>
      <c r="AW30" s="51">
        <v>9</v>
      </c>
    </row>
    <row r="31" spans="1:51" x14ac:dyDescent="0.15">
      <c r="A31" s="30">
        <v>29</v>
      </c>
      <c r="B31" s="30">
        <v>1340</v>
      </c>
      <c r="D31" s="30">
        <v>29</v>
      </c>
      <c r="E31" s="30">
        <v>62400</v>
      </c>
      <c r="G31" s="30">
        <v>29</v>
      </c>
      <c r="H31" s="30">
        <v>8320</v>
      </c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X31" s="49">
        <v>29</v>
      </c>
      <c r="Y31" s="50">
        <f t="shared" si="0"/>
        <v>3</v>
      </c>
      <c r="AC31" s="44">
        <v>29</v>
      </c>
      <c r="AH31" s="43">
        <v>29</v>
      </c>
      <c r="AJ31" s="43">
        <v>29</v>
      </c>
      <c r="AM31" s="49">
        <v>29</v>
      </c>
      <c r="AQ31" s="51">
        <v>9</v>
      </c>
      <c r="AV31" s="51">
        <v>7</v>
      </c>
      <c r="AX31" s="51">
        <v>8</v>
      </c>
    </row>
    <row r="32" spans="1:51" x14ac:dyDescent="0.15">
      <c r="A32" s="30">
        <v>30</v>
      </c>
      <c r="B32" s="30">
        <v>1370</v>
      </c>
      <c r="D32" s="30">
        <v>30</v>
      </c>
      <c r="E32" s="30">
        <v>64200</v>
      </c>
      <c r="G32" s="30">
        <v>30</v>
      </c>
      <c r="H32" s="30">
        <v>8560</v>
      </c>
      <c r="X32" s="49">
        <v>30</v>
      </c>
      <c r="Y32" s="50">
        <f t="shared" si="0"/>
        <v>2</v>
      </c>
      <c r="AG32" s="43">
        <v>30</v>
      </c>
      <c r="AK32" s="43">
        <v>30</v>
      </c>
      <c r="AM32" s="49">
        <v>30</v>
      </c>
      <c r="AU32" s="51">
        <v>7</v>
      </c>
      <c r="AY32" s="51">
        <v>8</v>
      </c>
    </row>
    <row r="33" spans="1:51" x14ac:dyDescent="0.15">
      <c r="A33" s="30">
        <v>31</v>
      </c>
      <c r="B33" s="30">
        <v>1400</v>
      </c>
      <c r="D33" s="30">
        <v>31</v>
      </c>
      <c r="E33" s="30">
        <v>66000</v>
      </c>
      <c r="G33" s="30">
        <v>31</v>
      </c>
      <c r="H33" s="30">
        <v>8800</v>
      </c>
      <c r="J33" s="210" t="s">
        <v>190</v>
      </c>
      <c r="K33" s="42" t="s">
        <v>209</v>
      </c>
      <c r="L33" s="209" t="s">
        <v>220</v>
      </c>
      <c r="M33" s="209"/>
      <c r="N33" s="209"/>
      <c r="O33" s="209"/>
      <c r="P33" s="209"/>
      <c r="Q33" s="209"/>
      <c r="R33" s="209"/>
      <c r="S33" s="209"/>
      <c r="T33" s="209"/>
      <c r="U33" s="209"/>
      <c r="X33" s="49">
        <v>31</v>
      </c>
      <c r="Y33" s="50">
        <f t="shared" si="0"/>
        <v>4</v>
      </c>
      <c r="AA33" s="44">
        <v>31</v>
      </c>
      <c r="AB33" s="44">
        <v>31</v>
      </c>
      <c r="AD33" s="44">
        <v>31</v>
      </c>
      <c r="AI33" s="43">
        <v>31</v>
      </c>
      <c r="AM33" s="49">
        <v>31</v>
      </c>
      <c r="AO33" s="51">
        <v>8</v>
      </c>
      <c r="AP33" s="51">
        <v>7</v>
      </c>
      <c r="AR33" s="51">
        <v>8</v>
      </c>
      <c r="AW33" s="51">
        <v>10</v>
      </c>
    </row>
    <row r="34" spans="1:51" x14ac:dyDescent="0.15">
      <c r="A34" s="30">
        <v>32</v>
      </c>
      <c r="B34" s="30">
        <v>1430</v>
      </c>
      <c r="D34" s="30">
        <v>32</v>
      </c>
      <c r="E34" s="30">
        <v>67800</v>
      </c>
      <c r="G34" s="30">
        <v>32</v>
      </c>
      <c r="H34" s="30">
        <v>9040</v>
      </c>
      <c r="J34" s="211"/>
      <c r="K34" s="32"/>
      <c r="L34" s="44" t="s">
        <v>177</v>
      </c>
      <c r="M34" s="44" t="s">
        <v>178</v>
      </c>
      <c r="N34" s="44" t="s">
        <v>179</v>
      </c>
      <c r="O34" s="44" t="s">
        <v>180</v>
      </c>
      <c r="P34" s="44" t="s">
        <v>181</v>
      </c>
      <c r="Q34" s="44" t="s">
        <v>182</v>
      </c>
      <c r="R34" s="44" t="s">
        <v>183</v>
      </c>
      <c r="S34" s="44" t="s">
        <v>184</v>
      </c>
      <c r="T34" s="44" t="s">
        <v>185</v>
      </c>
      <c r="U34" s="44" t="s">
        <v>186</v>
      </c>
      <c r="X34" s="49">
        <v>32</v>
      </c>
      <c r="Y34" s="50">
        <f t="shared" si="0"/>
        <v>5</v>
      </c>
      <c r="AC34" s="44">
        <v>32</v>
      </c>
      <c r="AE34" s="44">
        <v>32</v>
      </c>
      <c r="AF34" s="43">
        <v>32</v>
      </c>
      <c r="AH34" s="43">
        <v>32</v>
      </c>
      <c r="AJ34" s="43">
        <v>32</v>
      </c>
      <c r="AM34" s="49">
        <v>32</v>
      </c>
      <c r="AQ34" s="51">
        <v>10</v>
      </c>
      <c r="AS34" s="51">
        <v>7</v>
      </c>
      <c r="AT34" s="51">
        <v>7</v>
      </c>
      <c r="AV34" s="51">
        <v>8</v>
      </c>
      <c r="AX34" s="51">
        <v>9</v>
      </c>
    </row>
    <row r="35" spans="1:51" x14ac:dyDescent="0.15">
      <c r="A35" s="30">
        <v>33</v>
      </c>
      <c r="B35" s="30">
        <v>1460</v>
      </c>
      <c r="D35" s="30">
        <v>33</v>
      </c>
      <c r="E35" s="30">
        <v>69600</v>
      </c>
      <c r="G35" s="30">
        <v>33</v>
      </c>
      <c r="H35" s="30">
        <v>9280</v>
      </c>
      <c r="J35" s="211"/>
      <c r="K35" s="32" t="s">
        <v>213</v>
      </c>
      <c r="L35" s="44">
        <v>5</v>
      </c>
      <c r="M35" s="44">
        <v>8</v>
      </c>
      <c r="N35" s="44">
        <v>11</v>
      </c>
      <c r="O35" s="44">
        <v>14</v>
      </c>
      <c r="P35" s="44">
        <v>17</v>
      </c>
      <c r="Q35" s="44">
        <v>20</v>
      </c>
      <c r="R35" s="44">
        <v>23</v>
      </c>
      <c r="S35" s="44">
        <v>26</v>
      </c>
      <c r="T35" s="44">
        <v>29</v>
      </c>
      <c r="U35" s="44">
        <v>32</v>
      </c>
      <c r="X35" s="49">
        <v>33</v>
      </c>
      <c r="Y35" s="50">
        <f t="shared" si="0"/>
        <v>1</v>
      </c>
      <c r="AK35" s="43">
        <v>33</v>
      </c>
      <c r="AM35" s="49">
        <v>33</v>
      </c>
      <c r="AY35" s="51">
        <v>9</v>
      </c>
    </row>
    <row r="36" spans="1:51" x14ac:dyDescent="0.15">
      <c r="A36" s="30">
        <v>34</v>
      </c>
      <c r="B36" s="30">
        <v>1490</v>
      </c>
      <c r="D36" s="30">
        <v>34</v>
      </c>
      <c r="E36" s="30">
        <v>71400</v>
      </c>
      <c r="G36" s="30">
        <v>34</v>
      </c>
      <c r="H36" s="30">
        <v>9520</v>
      </c>
      <c r="J36" s="211"/>
      <c r="K36" s="53" t="s">
        <v>219</v>
      </c>
      <c r="L36" s="53">
        <f>ROUNDUP(VLOOKUP(L35,$G$3:$H$52,2,FALSE)*0.21,0)</f>
        <v>538</v>
      </c>
      <c r="M36" s="53">
        <f t="shared" ref="M36:U36" si="5">ROUNDUP(VLOOKUP(M35,$G$3:$H$52,2,FALSE)*0.21,0)</f>
        <v>689</v>
      </c>
      <c r="N36" s="53">
        <f t="shared" si="5"/>
        <v>840</v>
      </c>
      <c r="O36" s="53">
        <f t="shared" si="5"/>
        <v>992</v>
      </c>
      <c r="P36" s="53">
        <f t="shared" si="5"/>
        <v>1143</v>
      </c>
      <c r="Q36" s="53">
        <f t="shared" si="5"/>
        <v>1294</v>
      </c>
      <c r="R36" s="53">
        <f t="shared" si="5"/>
        <v>1445</v>
      </c>
      <c r="S36" s="53">
        <f t="shared" si="5"/>
        <v>1596</v>
      </c>
      <c r="T36" s="53">
        <f t="shared" si="5"/>
        <v>1748</v>
      </c>
      <c r="U36" s="53">
        <f t="shared" si="5"/>
        <v>1899</v>
      </c>
      <c r="X36" s="49">
        <v>34</v>
      </c>
      <c r="Y36" s="50">
        <f t="shared" si="0"/>
        <v>2</v>
      </c>
      <c r="AA36" s="44">
        <v>34</v>
      </c>
      <c r="AG36" s="43">
        <v>34</v>
      </c>
      <c r="AM36" s="49">
        <v>34</v>
      </c>
      <c r="AO36" s="51">
        <v>9</v>
      </c>
      <c r="AU36" s="51">
        <v>8</v>
      </c>
    </row>
    <row r="37" spans="1:51" x14ac:dyDescent="0.15">
      <c r="A37" s="30">
        <v>35</v>
      </c>
      <c r="B37" s="30">
        <v>1520</v>
      </c>
      <c r="D37" s="30">
        <v>35</v>
      </c>
      <c r="E37" s="30">
        <v>73200</v>
      </c>
      <c r="G37" s="30">
        <v>35</v>
      </c>
      <c r="H37" s="30">
        <v>9760</v>
      </c>
      <c r="J37" s="211"/>
      <c r="K37" s="32" t="s">
        <v>174</v>
      </c>
      <c r="L37" s="32">
        <v>3</v>
      </c>
      <c r="M37" s="32">
        <v>3</v>
      </c>
      <c r="N37" s="32">
        <v>3</v>
      </c>
      <c r="O37" s="32">
        <v>3</v>
      </c>
      <c r="P37" s="32">
        <v>3</v>
      </c>
      <c r="Q37" s="32">
        <v>3</v>
      </c>
      <c r="R37" s="32">
        <v>3</v>
      </c>
      <c r="S37" s="32">
        <v>3</v>
      </c>
      <c r="T37" s="32">
        <v>3</v>
      </c>
      <c r="U37" s="32">
        <v>3</v>
      </c>
      <c r="X37" s="49">
        <v>35</v>
      </c>
      <c r="Y37" s="50">
        <f t="shared" si="0"/>
        <v>4</v>
      </c>
      <c r="AB37" s="44">
        <v>35</v>
      </c>
      <c r="AD37" s="44">
        <v>35</v>
      </c>
      <c r="AH37" s="43">
        <v>35</v>
      </c>
      <c r="AJ37" s="43">
        <v>35</v>
      </c>
      <c r="AM37" s="49">
        <v>35</v>
      </c>
      <c r="AP37" s="51">
        <v>8</v>
      </c>
      <c r="AR37" s="51">
        <v>9</v>
      </c>
      <c r="AV37" s="51">
        <v>9</v>
      </c>
      <c r="AX37" s="51">
        <v>10</v>
      </c>
    </row>
    <row r="38" spans="1:51" x14ac:dyDescent="0.15">
      <c r="A38" s="30">
        <v>36</v>
      </c>
      <c r="B38" s="30">
        <v>1550</v>
      </c>
      <c r="D38" s="30">
        <v>36</v>
      </c>
      <c r="E38" s="30">
        <v>75000</v>
      </c>
      <c r="G38" s="30">
        <v>36</v>
      </c>
      <c r="H38" s="30">
        <v>10000</v>
      </c>
      <c r="J38" s="211"/>
      <c r="K38" s="32" t="s">
        <v>200</v>
      </c>
      <c r="L38" s="32">
        <f>ROUNDUP(VLOOKUP(L35,$A$3:$B$52,2,FALSE)*0.11,0)</f>
        <v>69</v>
      </c>
      <c r="M38" s="32">
        <f t="shared" ref="M38:U38" si="6">ROUNDUP(VLOOKUP(M35,$A$3:$B$52,2,FALSE)*0.11,0)</f>
        <v>79</v>
      </c>
      <c r="N38" s="32">
        <f t="shared" si="6"/>
        <v>88</v>
      </c>
      <c r="O38" s="32">
        <f t="shared" si="6"/>
        <v>98</v>
      </c>
      <c r="P38" s="32">
        <f t="shared" si="6"/>
        <v>108</v>
      </c>
      <c r="Q38" s="32">
        <f t="shared" si="6"/>
        <v>118</v>
      </c>
      <c r="R38" s="32">
        <f t="shared" si="6"/>
        <v>128</v>
      </c>
      <c r="S38" s="32">
        <f t="shared" si="6"/>
        <v>138</v>
      </c>
      <c r="T38" s="32">
        <f t="shared" si="6"/>
        <v>148</v>
      </c>
      <c r="U38" s="32">
        <f t="shared" si="6"/>
        <v>158</v>
      </c>
      <c r="X38" s="49">
        <v>36</v>
      </c>
      <c r="Y38" s="50">
        <f t="shared" si="0"/>
        <v>2</v>
      </c>
      <c r="AE38" s="44">
        <v>36</v>
      </c>
      <c r="AK38" s="43">
        <v>36</v>
      </c>
      <c r="AM38" s="49">
        <v>36</v>
      </c>
      <c r="AS38" s="51">
        <v>8</v>
      </c>
      <c r="AY38" s="51">
        <v>10</v>
      </c>
    </row>
    <row r="39" spans="1:51" x14ac:dyDescent="0.15">
      <c r="A39" s="30">
        <v>37</v>
      </c>
      <c r="B39" s="30">
        <v>1580</v>
      </c>
      <c r="D39" s="30">
        <v>37</v>
      </c>
      <c r="E39" s="30">
        <v>76800</v>
      </c>
      <c r="G39" s="30">
        <v>37</v>
      </c>
      <c r="H39" s="30">
        <v>10240</v>
      </c>
      <c r="J39" s="212"/>
      <c r="K39" s="32" t="s">
        <v>202</v>
      </c>
      <c r="L39" s="32">
        <v>4</v>
      </c>
      <c r="M39" s="32">
        <v>4</v>
      </c>
      <c r="N39" s="32">
        <v>4</v>
      </c>
      <c r="O39" s="32">
        <v>4</v>
      </c>
      <c r="P39" s="32">
        <v>4</v>
      </c>
      <c r="Q39" s="32">
        <v>4</v>
      </c>
      <c r="R39" s="32">
        <v>4</v>
      </c>
      <c r="S39" s="32">
        <v>4</v>
      </c>
      <c r="T39" s="32">
        <v>4</v>
      </c>
      <c r="U39" s="32">
        <v>4</v>
      </c>
      <c r="X39" s="49">
        <v>37</v>
      </c>
      <c r="Y39" s="50">
        <f t="shared" si="0"/>
        <v>2</v>
      </c>
      <c r="AA39" s="44">
        <v>37</v>
      </c>
      <c r="AF39" s="43">
        <v>37</v>
      </c>
      <c r="AM39" s="49">
        <v>37</v>
      </c>
      <c r="AO39" s="51">
        <v>10</v>
      </c>
      <c r="AT39" s="51">
        <v>8</v>
      </c>
    </row>
    <row r="40" spans="1:51" x14ac:dyDescent="0.15">
      <c r="A40" s="30">
        <v>38</v>
      </c>
      <c r="B40" s="30">
        <v>1610</v>
      </c>
      <c r="D40" s="30">
        <v>38</v>
      </c>
      <c r="E40" s="30">
        <v>78600</v>
      </c>
      <c r="G40" s="30">
        <v>38</v>
      </c>
      <c r="H40" s="30">
        <v>10480</v>
      </c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X40" s="49">
        <v>38</v>
      </c>
      <c r="Y40" s="50">
        <f t="shared" si="0"/>
        <v>2</v>
      </c>
      <c r="AG40" s="43">
        <v>38</v>
      </c>
      <c r="AH40" s="43">
        <v>38</v>
      </c>
      <c r="AM40" s="49">
        <v>38</v>
      </c>
      <c r="AU40" s="51">
        <v>9</v>
      </c>
      <c r="AV40" s="51">
        <v>10</v>
      </c>
    </row>
    <row r="41" spans="1:51" x14ac:dyDescent="0.15">
      <c r="A41" s="30">
        <v>39</v>
      </c>
      <c r="B41" s="30">
        <v>1640</v>
      </c>
      <c r="D41" s="30">
        <v>39</v>
      </c>
      <c r="E41" s="30">
        <v>80400</v>
      </c>
      <c r="G41" s="30">
        <v>39</v>
      </c>
      <c r="H41" s="30">
        <v>10720</v>
      </c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X41" s="49">
        <v>39</v>
      </c>
      <c r="Y41" s="50">
        <f t="shared" si="0"/>
        <v>2</v>
      </c>
      <c r="AB41" s="44">
        <v>39</v>
      </c>
      <c r="AD41" s="44">
        <v>39</v>
      </c>
      <c r="AM41" s="49">
        <v>39</v>
      </c>
      <c r="AP41" s="51">
        <v>9</v>
      </c>
      <c r="AR41" s="51">
        <v>10</v>
      </c>
    </row>
    <row r="42" spans="1:51" x14ac:dyDescent="0.15">
      <c r="A42" s="30">
        <v>40</v>
      </c>
      <c r="B42" s="30">
        <v>1670</v>
      </c>
      <c r="D42" s="30">
        <v>40</v>
      </c>
      <c r="E42" s="30">
        <v>82200</v>
      </c>
      <c r="G42" s="30">
        <v>40</v>
      </c>
      <c r="H42" s="30">
        <v>10960</v>
      </c>
      <c r="X42" s="49">
        <v>40</v>
      </c>
      <c r="Y42" s="50">
        <f t="shared" si="0"/>
        <v>1</v>
      </c>
      <c r="AE42" s="44">
        <v>40</v>
      </c>
      <c r="AM42" s="49">
        <v>40</v>
      </c>
      <c r="AS42" s="51">
        <v>9</v>
      </c>
    </row>
    <row r="43" spans="1:51" x14ac:dyDescent="0.15">
      <c r="A43" s="30">
        <v>41</v>
      </c>
      <c r="B43" s="30">
        <v>1700</v>
      </c>
      <c r="D43" s="30">
        <v>41</v>
      </c>
      <c r="E43" s="30">
        <v>84000</v>
      </c>
      <c r="G43" s="30">
        <v>41</v>
      </c>
      <c r="H43" s="30">
        <v>11200</v>
      </c>
      <c r="J43" s="210" t="s">
        <v>190</v>
      </c>
      <c r="K43" s="42" t="s">
        <v>207</v>
      </c>
      <c r="L43" s="209" t="s">
        <v>189</v>
      </c>
      <c r="M43" s="209"/>
      <c r="N43" s="209"/>
      <c r="O43" s="209"/>
      <c r="P43" s="209"/>
      <c r="Q43" s="209"/>
      <c r="R43" s="209"/>
      <c r="S43" s="209"/>
      <c r="T43" s="209"/>
      <c r="U43" s="209"/>
      <c r="X43" s="49">
        <v>41</v>
      </c>
      <c r="Y43" s="50">
        <f t="shared" si="0"/>
        <v>0</v>
      </c>
      <c r="AM43" s="49">
        <v>41</v>
      </c>
    </row>
    <row r="44" spans="1:51" x14ac:dyDescent="0.15">
      <c r="A44" s="30">
        <v>42</v>
      </c>
      <c r="B44" s="30">
        <v>1730</v>
      </c>
      <c r="D44" s="30">
        <v>42</v>
      </c>
      <c r="E44" s="30">
        <v>85800</v>
      </c>
      <c r="G44" s="30">
        <v>42</v>
      </c>
      <c r="H44" s="30">
        <v>11440</v>
      </c>
      <c r="J44" s="211"/>
      <c r="K44" s="32"/>
      <c r="L44" s="44" t="s">
        <v>177</v>
      </c>
      <c r="M44" s="44" t="s">
        <v>178</v>
      </c>
      <c r="N44" s="44" t="s">
        <v>179</v>
      </c>
      <c r="O44" s="44" t="s">
        <v>180</v>
      </c>
      <c r="P44" s="44" t="s">
        <v>181</v>
      </c>
      <c r="Q44" s="44" t="s">
        <v>182</v>
      </c>
      <c r="R44" s="44" t="s">
        <v>183</v>
      </c>
      <c r="S44" s="44" t="s">
        <v>184</v>
      </c>
      <c r="T44" s="44" t="s">
        <v>185</v>
      </c>
      <c r="U44" s="44" t="s">
        <v>186</v>
      </c>
      <c r="X44" s="49">
        <v>42</v>
      </c>
      <c r="Y44" s="50">
        <f t="shared" si="0"/>
        <v>2</v>
      </c>
      <c r="AF44" s="43">
        <v>42</v>
      </c>
      <c r="AG44" s="43">
        <v>42</v>
      </c>
      <c r="AM44" s="49">
        <v>42</v>
      </c>
      <c r="AT44" s="51">
        <v>9</v>
      </c>
      <c r="AU44" s="51">
        <v>10</v>
      </c>
    </row>
    <row r="45" spans="1:51" x14ac:dyDescent="0.15">
      <c r="A45" s="30">
        <v>43</v>
      </c>
      <c r="B45" s="30">
        <v>1760</v>
      </c>
      <c r="D45" s="30">
        <v>43</v>
      </c>
      <c r="E45" s="30">
        <v>87600</v>
      </c>
      <c r="G45" s="30">
        <v>43</v>
      </c>
      <c r="H45" s="30">
        <v>11680</v>
      </c>
      <c r="J45" s="211"/>
      <c r="K45" s="32" t="s">
        <v>213</v>
      </c>
      <c r="L45" s="44">
        <v>3</v>
      </c>
      <c r="M45" s="44">
        <v>7</v>
      </c>
      <c r="N45" s="44">
        <v>11</v>
      </c>
      <c r="O45" s="44">
        <v>15</v>
      </c>
      <c r="P45" s="44">
        <v>19</v>
      </c>
      <c r="Q45" s="44">
        <v>23</v>
      </c>
      <c r="R45" s="44">
        <v>27</v>
      </c>
      <c r="S45" s="44">
        <v>31</v>
      </c>
      <c r="T45" s="44">
        <v>35</v>
      </c>
      <c r="U45" s="44">
        <v>39</v>
      </c>
      <c r="X45" s="49">
        <v>43</v>
      </c>
      <c r="Y45" s="50">
        <f t="shared" si="0"/>
        <v>1</v>
      </c>
      <c r="AB45" s="44">
        <v>43</v>
      </c>
      <c r="AM45" s="49">
        <v>43</v>
      </c>
      <c r="AP45" s="51">
        <v>10</v>
      </c>
    </row>
    <row r="46" spans="1:51" x14ac:dyDescent="0.15">
      <c r="A46" s="30">
        <v>44</v>
      </c>
      <c r="B46" s="30">
        <v>1790</v>
      </c>
      <c r="D46" s="30">
        <v>44</v>
      </c>
      <c r="E46" s="30">
        <v>89400</v>
      </c>
      <c r="G46" s="30">
        <v>44</v>
      </c>
      <c r="H46" s="30">
        <v>11920</v>
      </c>
      <c r="J46" s="211"/>
      <c r="K46" s="53" t="s">
        <v>221</v>
      </c>
      <c r="L46" s="53">
        <f>ROUNDUP(VLOOKUP(L45,$D$3:$E$52,2,FALSE)*0.09,0)</f>
        <v>1404</v>
      </c>
      <c r="M46" s="53">
        <f t="shared" ref="M46:U46" si="7">ROUNDUP(VLOOKUP(M45,$D$3:$E$52,2,FALSE)*0.09,0)</f>
        <v>2052</v>
      </c>
      <c r="N46" s="53">
        <f t="shared" si="7"/>
        <v>2700</v>
      </c>
      <c r="O46" s="53">
        <f t="shared" si="7"/>
        <v>3348</v>
      </c>
      <c r="P46" s="53">
        <f t="shared" si="7"/>
        <v>3996</v>
      </c>
      <c r="Q46" s="53">
        <f t="shared" si="7"/>
        <v>4644</v>
      </c>
      <c r="R46" s="53">
        <f t="shared" si="7"/>
        <v>5292</v>
      </c>
      <c r="S46" s="53">
        <f t="shared" si="7"/>
        <v>5940</v>
      </c>
      <c r="T46" s="53">
        <f t="shared" si="7"/>
        <v>6588</v>
      </c>
      <c r="U46" s="53">
        <f t="shared" si="7"/>
        <v>7236</v>
      </c>
      <c r="X46" s="49">
        <v>44</v>
      </c>
      <c r="Y46" s="50">
        <f t="shared" si="0"/>
        <v>1</v>
      </c>
      <c r="AE46" s="44">
        <v>44</v>
      </c>
      <c r="AM46" s="49">
        <v>44</v>
      </c>
      <c r="AS46" s="51">
        <v>10</v>
      </c>
    </row>
    <row r="47" spans="1:51" x14ac:dyDescent="0.15">
      <c r="A47" s="30">
        <v>45</v>
      </c>
      <c r="B47" s="30">
        <v>1820</v>
      </c>
      <c r="D47" s="30">
        <v>45</v>
      </c>
      <c r="E47" s="30">
        <v>91200</v>
      </c>
      <c r="G47" s="30">
        <v>45</v>
      </c>
      <c r="H47" s="30">
        <v>12160</v>
      </c>
      <c r="J47" s="211"/>
      <c r="K47" s="32" t="s">
        <v>174</v>
      </c>
      <c r="L47" s="32" t="s">
        <v>144</v>
      </c>
      <c r="M47" s="32" t="s">
        <v>144</v>
      </c>
      <c r="N47" s="32" t="s">
        <v>144</v>
      </c>
      <c r="O47" s="32" t="s">
        <v>144</v>
      </c>
      <c r="P47" s="32" t="s">
        <v>144</v>
      </c>
      <c r="Q47" s="32" t="s">
        <v>144</v>
      </c>
      <c r="R47" s="32" t="s">
        <v>144</v>
      </c>
      <c r="S47" s="32" t="s">
        <v>144</v>
      </c>
      <c r="T47" s="32" t="s">
        <v>144</v>
      </c>
      <c r="U47" s="32" t="s">
        <v>144</v>
      </c>
      <c r="X47" s="49">
        <v>45</v>
      </c>
      <c r="Y47" s="50">
        <f t="shared" si="0"/>
        <v>0</v>
      </c>
      <c r="AM47" s="49">
        <v>45</v>
      </c>
    </row>
    <row r="48" spans="1:51" x14ac:dyDescent="0.15">
      <c r="A48" s="30">
        <v>46</v>
      </c>
      <c r="B48" s="30">
        <v>1850</v>
      </c>
      <c r="D48" s="30">
        <v>46</v>
      </c>
      <c r="E48" s="30">
        <v>93000</v>
      </c>
      <c r="G48" s="30">
        <v>46</v>
      </c>
      <c r="H48" s="30">
        <v>12400</v>
      </c>
      <c r="J48" s="211"/>
      <c r="K48" s="32" t="s">
        <v>200</v>
      </c>
      <c r="L48" s="32">
        <f>ROUNDUP(VLOOKUP(L45,$A$3:$B$52,2,FALSE)*0.11,0)</f>
        <v>62</v>
      </c>
      <c r="M48" s="32">
        <f t="shared" ref="M48:U48" si="8">ROUNDUP(VLOOKUP(M45,$A$3:$B$52,2,FALSE)*0.11,0)</f>
        <v>75</v>
      </c>
      <c r="N48" s="32">
        <f t="shared" si="8"/>
        <v>88</v>
      </c>
      <c r="O48" s="32">
        <f t="shared" si="8"/>
        <v>102</v>
      </c>
      <c r="P48" s="32">
        <f t="shared" si="8"/>
        <v>115</v>
      </c>
      <c r="Q48" s="32">
        <f t="shared" si="8"/>
        <v>128</v>
      </c>
      <c r="R48" s="32">
        <f t="shared" si="8"/>
        <v>141</v>
      </c>
      <c r="S48" s="32">
        <f t="shared" si="8"/>
        <v>154</v>
      </c>
      <c r="T48" s="32">
        <f t="shared" si="8"/>
        <v>168</v>
      </c>
      <c r="U48" s="32">
        <f t="shared" si="8"/>
        <v>181</v>
      </c>
      <c r="X48" s="49">
        <v>46</v>
      </c>
      <c r="Y48" s="50">
        <f t="shared" si="0"/>
        <v>0</v>
      </c>
      <c r="AM48" s="49">
        <v>46</v>
      </c>
    </row>
    <row r="49" spans="1:46" x14ac:dyDescent="0.15">
      <c r="A49" s="30">
        <v>47</v>
      </c>
      <c r="B49" s="30">
        <v>1880</v>
      </c>
      <c r="D49" s="30">
        <v>47</v>
      </c>
      <c r="E49" s="30">
        <v>94800</v>
      </c>
      <c r="G49" s="30">
        <v>47</v>
      </c>
      <c r="H49" s="30">
        <v>12640</v>
      </c>
      <c r="J49" s="212"/>
      <c r="K49" s="32" t="s">
        <v>202</v>
      </c>
      <c r="L49" s="32">
        <v>1</v>
      </c>
      <c r="M49" s="32">
        <v>1</v>
      </c>
      <c r="N49" s="32">
        <v>1</v>
      </c>
      <c r="O49" s="32">
        <v>1</v>
      </c>
      <c r="P49" s="32">
        <v>1</v>
      </c>
      <c r="Q49" s="32">
        <v>1</v>
      </c>
      <c r="R49" s="32">
        <v>1</v>
      </c>
      <c r="S49" s="32">
        <v>1</v>
      </c>
      <c r="T49" s="32">
        <v>1</v>
      </c>
      <c r="U49" s="32">
        <v>1</v>
      </c>
      <c r="X49" s="49">
        <v>47</v>
      </c>
      <c r="Y49" s="50">
        <f t="shared" si="0"/>
        <v>1</v>
      </c>
      <c r="AF49" s="43">
        <v>47</v>
      </c>
      <c r="AM49" s="49">
        <v>47</v>
      </c>
      <c r="AT49" s="51">
        <v>10</v>
      </c>
    </row>
    <row r="50" spans="1:46" x14ac:dyDescent="0.15">
      <c r="A50" s="30">
        <v>48</v>
      </c>
      <c r="B50" s="30">
        <v>1910</v>
      </c>
      <c r="D50" s="30">
        <v>48</v>
      </c>
      <c r="E50" s="30">
        <v>96600</v>
      </c>
      <c r="G50" s="30">
        <v>48</v>
      </c>
      <c r="H50" s="30">
        <v>12880</v>
      </c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X50" s="49">
        <v>48</v>
      </c>
      <c r="Y50" s="50">
        <f t="shared" si="0"/>
        <v>0</v>
      </c>
      <c r="AM50" s="49">
        <v>48</v>
      </c>
    </row>
    <row r="51" spans="1:46" x14ac:dyDescent="0.15">
      <c r="A51" s="30">
        <v>49</v>
      </c>
      <c r="B51" s="30">
        <v>1940</v>
      </c>
      <c r="D51" s="30">
        <v>49</v>
      </c>
      <c r="E51" s="30">
        <v>98400</v>
      </c>
      <c r="G51" s="30">
        <v>49</v>
      </c>
      <c r="H51" s="30">
        <v>13120</v>
      </c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X51" s="49">
        <v>49</v>
      </c>
      <c r="Y51" s="50">
        <f t="shared" si="0"/>
        <v>0</v>
      </c>
      <c r="AM51" s="49">
        <v>49</v>
      </c>
    </row>
    <row r="52" spans="1:46" x14ac:dyDescent="0.15">
      <c r="A52" s="30">
        <v>50</v>
      </c>
      <c r="B52" s="30">
        <v>1970</v>
      </c>
      <c r="D52" s="30">
        <v>50</v>
      </c>
      <c r="E52" s="30">
        <v>100200</v>
      </c>
      <c r="G52" s="30">
        <v>50</v>
      </c>
      <c r="H52" s="30">
        <v>13360</v>
      </c>
      <c r="X52" s="49">
        <v>50</v>
      </c>
      <c r="Y52" s="50">
        <f t="shared" si="0"/>
        <v>0</v>
      </c>
      <c r="AM52" s="49">
        <v>50</v>
      </c>
    </row>
    <row r="53" spans="1:46" x14ac:dyDescent="0.15">
      <c r="J53" s="210" t="s">
        <v>190</v>
      </c>
      <c r="K53" s="42" t="s">
        <v>204</v>
      </c>
      <c r="L53" s="209" t="s">
        <v>205</v>
      </c>
      <c r="M53" s="209"/>
      <c r="N53" s="209"/>
      <c r="O53" s="209"/>
      <c r="P53" s="209"/>
      <c r="Q53" s="209"/>
      <c r="R53" s="209"/>
      <c r="S53" s="209"/>
      <c r="T53" s="209"/>
      <c r="U53" s="209"/>
    </row>
    <row r="54" spans="1:46" x14ac:dyDescent="0.15">
      <c r="J54" s="211"/>
      <c r="K54" s="32"/>
      <c r="L54" s="44" t="s">
        <v>177</v>
      </c>
      <c r="M54" s="44" t="s">
        <v>178</v>
      </c>
      <c r="N54" s="44" t="s">
        <v>179</v>
      </c>
      <c r="O54" s="44" t="s">
        <v>180</v>
      </c>
      <c r="P54" s="44" t="s">
        <v>181</v>
      </c>
      <c r="Q54" s="44" t="s">
        <v>182</v>
      </c>
      <c r="R54" s="44" t="s">
        <v>183</v>
      </c>
      <c r="S54" s="44" t="s">
        <v>184</v>
      </c>
      <c r="T54" s="44" t="s">
        <v>185</v>
      </c>
      <c r="U54" s="44" t="s">
        <v>186</v>
      </c>
    </row>
    <row r="55" spans="1:46" x14ac:dyDescent="0.15">
      <c r="J55" s="211"/>
      <c r="K55" s="32" t="s">
        <v>213</v>
      </c>
      <c r="L55" s="44">
        <v>8</v>
      </c>
      <c r="M55" s="44">
        <v>12</v>
      </c>
      <c r="N55" s="44">
        <v>16</v>
      </c>
      <c r="O55" s="44">
        <v>20</v>
      </c>
      <c r="P55" s="44">
        <v>24</v>
      </c>
      <c r="Q55" s="44">
        <v>28</v>
      </c>
      <c r="R55" s="44">
        <v>32</v>
      </c>
      <c r="S55" s="44">
        <v>36</v>
      </c>
      <c r="T55" s="44">
        <v>40</v>
      </c>
      <c r="U55" s="44">
        <v>44</v>
      </c>
    </row>
    <row r="56" spans="1:46" x14ac:dyDescent="0.15">
      <c r="J56" s="211"/>
      <c r="K56" s="53" t="s">
        <v>203</v>
      </c>
      <c r="L56" s="53">
        <v>10</v>
      </c>
      <c r="M56" s="53">
        <v>15</v>
      </c>
      <c r="N56" s="53">
        <v>20</v>
      </c>
      <c r="O56" s="53">
        <v>25</v>
      </c>
      <c r="P56" s="53">
        <v>30</v>
      </c>
      <c r="Q56" s="53">
        <v>35</v>
      </c>
      <c r="R56" s="53">
        <v>40</v>
      </c>
      <c r="S56" s="53">
        <v>45</v>
      </c>
      <c r="T56" s="53">
        <v>50</v>
      </c>
      <c r="U56" s="53">
        <v>55</v>
      </c>
    </row>
    <row r="57" spans="1:46" x14ac:dyDescent="0.15">
      <c r="J57" s="211"/>
      <c r="K57" s="32" t="s">
        <v>174</v>
      </c>
      <c r="L57" s="32">
        <v>3</v>
      </c>
      <c r="M57" s="32">
        <v>3</v>
      </c>
      <c r="N57" s="32">
        <v>3</v>
      </c>
      <c r="O57" s="32">
        <v>3</v>
      </c>
      <c r="P57" s="32">
        <v>3</v>
      </c>
      <c r="Q57" s="32">
        <v>3</v>
      </c>
      <c r="R57" s="32">
        <v>3</v>
      </c>
      <c r="S57" s="32">
        <v>3</v>
      </c>
      <c r="T57" s="32">
        <v>3</v>
      </c>
      <c r="U57" s="32">
        <v>3</v>
      </c>
    </row>
    <row r="58" spans="1:46" x14ac:dyDescent="0.15">
      <c r="J58" s="211"/>
      <c r="K58" s="32" t="s">
        <v>200</v>
      </c>
      <c r="L58" s="32">
        <f>ROUNDUP(VLOOKUP(L55,$A$3:$B$52,2,FALSE)*0.21,0)</f>
        <v>150</v>
      </c>
      <c r="M58" s="32">
        <f t="shared" ref="M58:U58" si="9">ROUNDUP(VLOOKUP(M55,$A$3:$B$52,2,FALSE)*0.21,0)</f>
        <v>175</v>
      </c>
      <c r="N58" s="32">
        <f t="shared" si="9"/>
        <v>200</v>
      </c>
      <c r="O58" s="32">
        <f t="shared" si="9"/>
        <v>225</v>
      </c>
      <c r="P58" s="32">
        <f t="shared" si="9"/>
        <v>250</v>
      </c>
      <c r="Q58" s="32">
        <f t="shared" si="9"/>
        <v>276</v>
      </c>
      <c r="R58" s="32">
        <f t="shared" si="9"/>
        <v>301</v>
      </c>
      <c r="S58" s="32">
        <f t="shared" si="9"/>
        <v>326</v>
      </c>
      <c r="T58" s="32">
        <f t="shared" si="9"/>
        <v>351</v>
      </c>
      <c r="U58" s="32">
        <f t="shared" si="9"/>
        <v>376</v>
      </c>
    </row>
    <row r="59" spans="1:46" x14ac:dyDescent="0.15">
      <c r="J59" s="212"/>
      <c r="K59" s="32" t="s">
        <v>202</v>
      </c>
      <c r="L59" s="32">
        <v>4</v>
      </c>
      <c r="M59" s="32">
        <v>4</v>
      </c>
      <c r="N59" s="32">
        <v>4</v>
      </c>
      <c r="O59" s="32">
        <v>4</v>
      </c>
      <c r="P59" s="32">
        <v>4</v>
      </c>
      <c r="Q59" s="32">
        <v>4</v>
      </c>
      <c r="R59" s="32">
        <v>4</v>
      </c>
      <c r="S59" s="32">
        <v>4</v>
      </c>
      <c r="T59" s="32">
        <v>4</v>
      </c>
      <c r="U59" s="32">
        <v>4</v>
      </c>
    </row>
    <row r="60" spans="1:46" x14ac:dyDescent="0.15">
      <c r="L60" s="46"/>
      <c r="M60" s="46"/>
      <c r="N60" s="46"/>
      <c r="O60" s="46"/>
      <c r="P60" s="46"/>
      <c r="Q60" s="46"/>
      <c r="R60" s="46"/>
      <c r="S60" s="46"/>
      <c r="T60" s="46"/>
      <c r="U60" s="46"/>
    </row>
    <row r="61" spans="1:46" x14ac:dyDescent="0.15">
      <c r="L61" s="46"/>
      <c r="M61" s="46"/>
      <c r="N61" s="46"/>
      <c r="O61" s="46"/>
      <c r="P61" s="46"/>
      <c r="Q61" s="46"/>
      <c r="R61" s="46"/>
      <c r="S61" s="46"/>
      <c r="T61" s="46"/>
      <c r="U61" s="46"/>
    </row>
    <row r="63" spans="1:46" x14ac:dyDescent="0.15">
      <c r="J63" s="207" t="s">
        <v>191</v>
      </c>
      <c r="K63" s="31" t="s">
        <v>206</v>
      </c>
      <c r="L63" s="208" t="s">
        <v>232</v>
      </c>
      <c r="M63" s="208"/>
      <c r="N63" s="208"/>
      <c r="O63" s="208"/>
      <c r="P63" s="208"/>
      <c r="Q63" s="208"/>
      <c r="R63" s="208"/>
      <c r="S63" s="208"/>
      <c r="T63" s="208"/>
      <c r="U63" s="208"/>
    </row>
    <row r="64" spans="1:46" x14ac:dyDescent="0.15">
      <c r="J64" s="207"/>
      <c r="K64" s="32"/>
      <c r="L64" s="43" t="s">
        <v>177</v>
      </c>
      <c r="M64" s="43" t="s">
        <v>178</v>
      </c>
      <c r="N64" s="43" t="s">
        <v>179</v>
      </c>
      <c r="O64" s="43" t="s">
        <v>180</v>
      </c>
      <c r="P64" s="43" t="s">
        <v>181</v>
      </c>
      <c r="Q64" s="43" t="s">
        <v>182</v>
      </c>
      <c r="R64" s="43" t="s">
        <v>183</v>
      </c>
      <c r="S64" s="43" t="s">
        <v>184</v>
      </c>
      <c r="T64" s="43" t="s">
        <v>185</v>
      </c>
      <c r="U64" s="43" t="s">
        <v>186</v>
      </c>
    </row>
    <row r="65" spans="10:21" x14ac:dyDescent="0.15">
      <c r="J65" s="207"/>
      <c r="K65" s="32" t="s">
        <v>213</v>
      </c>
      <c r="L65" s="43">
        <v>2</v>
      </c>
      <c r="M65" s="43">
        <v>7</v>
      </c>
      <c r="N65" s="43">
        <v>12</v>
      </c>
      <c r="O65" s="43">
        <v>17</v>
      </c>
      <c r="P65" s="43">
        <v>22</v>
      </c>
      <c r="Q65" s="43">
        <v>27</v>
      </c>
      <c r="R65" s="43">
        <v>32</v>
      </c>
      <c r="S65" s="43">
        <v>37</v>
      </c>
      <c r="T65" s="43">
        <v>42</v>
      </c>
      <c r="U65" s="43">
        <v>47</v>
      </c>
    </row>
    <row r="66" spans="10:21" x14ac:dyDescent="0.15">
      <c r="J66" s="207"/>
      <c r="K66" s="32" t="s">
        <v>195</v>
      </c>
      <c r="L66" s="32" t="s">
        <v>144</v>
      </c>
      <c r="M66" s="32" t="s">
        <v>144</v>
      </c>
      <c r="N66" s="32" t="s">
        <v>144</v>
      </c>
      <c r="O66" s="32" t="s">
        <v>144</v>
      </c>
      <c r="P66" s="32" t="s">
        <v>144</v>
      </c>
      <c r="Q66" s="32" t="s">
        <v>144</v>
      </c>
      <c r="R66" s="32" t="s">
        <v>144</v>
      </c>
      <c r="S66" s="32" t="s">
        <v>144</v>
      </c>
      <c r="T66" s="32" t="s">
        <v>144</v>
      </c>
      <c r="U66" s="32" t="s">
        <v>144</v>
      </c>
    </row>
    <row r="67" spans="10:21" x14ac:dyDescent="0.15">
      <c r="J67" s="207"/>
      <c r="K67" s="32" t="s">
        <v>196</v>
      </c>
      <c r="L67" s="32" t="s">
        <v>212</v>
      </c>
      <c r="M67" s="32" t="s">
        <v>229</v>
      </c>
      <c r="N67" s="32" t="s">
        <v>144</v>
      </c>
      <c r="O67" s="32" t="s">
        <v>144</v>
      </c>
      <c r="P67" s="32" t="s">
        <v>144</v>
      </c>
      <c r="Q67" s="32" t="s">
        <v>144</v>
      </c>
      <c r="R67" s="32" t="s">
        <v>144</v>
      </c>
      <c r="S67" s="32" t="s">
        <v>144</v>
      </c>
      <c r="T67" s="32" t="s">
        <v>144</v>
      </c>
      <c r="U67" s="32" t="s">
        <v>144</v>
      </c>
    </row>
    <row r="68" spans="10:21" x14ac:dyDescent="0.15">
      <c r="J68" s="207"/>
      <c r="K68" s="53" t="s">
        <v>224</v>
      </c>
      <c r="L68" s="53">
        <f>INT(L46*0.5)</f>
        <v>702</v>
      </c>
      <c r="M68" s="53">
        <f t="shared" ref="M68:U68" si="10">INT(M46*0.5)</f>
        <v>1026</v>
      </c>
      <c r="N68" s="53">
        <f t="shared" si="10"/>
        <v>1350</v>
      </c>
      <c r="O68" s="53">
        <f t="shared" si="10"/>
        <v>1674</v>
      </c>
      <c r="P68" s="53">
        <f t="shared" si="10"/>
        <v>1998</v>
      </c>
      <c r="Q68" s="53">
        <f t="shared" si="10"/>
        <v>2322</v>
      </c>
      <c r="R68" s="53">
        <f t="shared" si="10"/>
        <v>2646</v>
      </c>
      <c r="S68" s="53">
        <f t="shared" si="10"/>
        <v>2970</v>
      </c>
      <c r="T68" s="53">
        <f t="shared" si="10"/>
        <v>3294</v>
      </c>
      <c r="U68" s="53">
        <f t="shared" si="10"/>
        <v>3618</v>
      </c>
    </row>
    <row r="69" spans="10:21" x14ac:dyDescent="0.15">
      <c r="J69" s="207"/>
      <c r="K69" s="32" t="s">
        <v>197</v>
      </c>
      <c r="L69" s="32" t="s">
        <v>144</v>
      </c>
      <c r="M69" s="32" t="s">
        <v>144</v>
      </c>
      <c r="N69" s="32" t="s">
        <v>144</v>
      </c>
      <c r="O69" s="32" t="s">
        <v>144</v>
      </c>
      <c r="P69" s="32" t="s">
        <v>144</v>
      </c>
      <c r="Q69" s="32" t="s">
        <v>144</v>
      </c>
      <c r="R69" s="32" t="s">
        <v>144</v>
      </c>
      <c r="S69" s="32" t="s">
        <v>144</v>
      </c>
      <c r="T69" s="32" t="s">
        <v>144</v>
      </c>
      <c r="U69" s="32" t="s">
        <v>144</v>
      </c>
    </row>
    <row r="70" spans="10:21" x14ac:dyDescent="0.15"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</row>
    <row r="71" spans="10:21" x14ac:dyDescent="0.15"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</row>
    <row r="73" spans="10:21" x14ac:dyDescent="0.15">
      <c r="J73" s="207" t="s">
        <v>191</v>
      </c>
      <c r="K73" s="31" t="s">
        <v>237</v>
      </c>
      <c r="L73" s="208" t="s">
        <v>233</v>
      </c>
      <c r="M73" s="208"/>
      <c r="N73" s="208"/>
      <c r="O73" s="208"/>
      <c r="P73" s="208"/>
      <c r="Q73" s="208"/>
      <c r="R73" s="208"/>
      <c r="S73" s="208"/>
      <c r="T73" s="208"/>
      <c r="U73" s="208"/>
    </row>
    <row r="74" spans="10:21" x14ac:dyDescent="0.15">
      <c r="J74" s="207"/>
      <c r="K74" s="32"/>
      <c r="L74" s="43" t="s">
        <v>177</v>
      </c>
      <c r="M74" s="43" t="s">
        <v>178</v>
      </c>
      <c r="N74" s="43" t="s">
        <v>179</v>
      </c>
      <c r="O74" s="43" t="s">
        <v>180</v>
      </c>
      <c r="P74" s="43" t="s">
        <v>181</v>
      </c>
      <c r="Q74" s="43" t="s">
        <v>182</v>
      </c>
      <c r="R74" s="43" t="s">
        <v>183</v>
      </c>
      <c r="S74" s="43" t="s">
        <v>184</v>
      </c>
      <c r="T74" s="43" t="s">
        <v>185</v>
      </c>
      <c r="U74" s="43" t="s">
        <v>186</v>
      </c>
    </row>
    <row r="75" spans="10:21" x14ac:dyDescent="0.15">
      <c r="J75" s="207"/>
      <c r="K75" s="32" t="s">
        <v>213</v>
      </c>
      <c r="L75" s="43">
        <v>6</v>
      </c>
      <c r="M75" s="43">
        <v>10</v>
      </c>
      <c r="N75" s="43">
        <v>14</v>
      </c>
      <c r="O75" s="43">
        <v>18</v>
      </c>
      <c r="P75" s="43">
        <v>22</v>
      </c>
      <c r="Q75" s="43">
        <v>26</v>
      </c>
      <c r="R75" s="43">
        <v>30</v>
      </c>
      <c r="S75" s="43">
        <v>34</v>
      </c>
      <c r="T75" s="43">
        <v>38</v>
      </c>
      <c r="U75" s="43">
        <v>42</v>
      </c>
    </row>
    <row r="76" spans="10:21" x14ac:dyDescent="0.15">
      <c r="J76" s="207"/>
      <c r="K76" s="32" t="s">
        <v>195</v>
      </c>
      <c r="L76" s="32">
        <v>1</v>
      </c>
      <c r="M76" s="32">
        <v>2</v>
      </c>
      <c r="N76" s="32">
        <v>3</v>
      </c>
      <c r="O76" s="32">
        <v>4</v>
      </c>
      <c r="P76" s="32">
        <v>5</v>
      </c>
      <c r="Q76" s="32">
        <v>6</v>
      </c>
      <c r="R76" s="32">
        <v>7</v>
      </c>
      <c r="S76" s="32">
        <v>8</v>
      </c>
      <c r="T76" s="32">
        <v>9</v>
      </c>
      <c r="U76" s="32">
        <v>10</v>
      </c>
    </row>
    <row r="77" spans="10:21" x14ac:dyDescent="0.15">
      <c r="J77" s="207"/>
      <c r="K77" s="32" t="s">
        <v>196</v>
      </c>
      <c r="L77" s="32">
        <v>5</v>
      </c>
      <c r="M77" s="32">
        <v>5</v>
      </c>
      <c r="N77" s="32">
        <v>5</v>
      </c>
      <c r="O77" s="32">
        <v>5</v>
      </c>
      <c r="P77" s="32">
        <v>5</v>
      </c>
      <c r="Q77" s="32">
        <v>5</v>
      </c>
      <c r="R77" s="32">
        <v>5</v>
      </c>
      <c r="S77" s="32">
        <v>5</v>
      </c>
      <c r="T77" s="32">
        <v>5</v>
      </c>
      <c r="U77" s="32">
        <v>5</v>
      </c>
    </row>
    <row r="78" spans="10:21" x14ac:dyDescent="0.15">
      <c r="J78" s="207"/>
      <c r="K78" s="53" t="s">
        <v>175</v>
      </c>
      <c r="L78" s="53">
        <v>7</v>
      </c>
      <c r="M78" s="53">
        <v>9</v>
      </c>
      <c r="N78" s="53">
        <v>11</v>
      </c>
      <c r="O78" s="53">
        <v>13</v>
      </c>
      <c r="P78" s="53">
        <v>15</v>
      </c>
      <c r="Q78" s="53">
        <v>17</v>
      </c>
      <c r="R78" s="53">
        <v>19</v>
      </c>
      <c r="S78" s="53">
        <v>21</v>
      </c>
      <c r="T78" s="53">
        <v>23</v>
      </c>
      <c r="U78" s="53">
        <v>25</v>
      </c>
    </row>
    <row r="79" spans="10:21" x14ac:dyDescent="0.15">
      <c r="J79" s="207"/>
      <c r="K79" s="32" t="s">
        <v>201</v>
      </c>
      <c r="L79" s="32" t="s">
        <v>228</v>
      </c>
      <c r="M79" s="32" t="s">
        <v>228</v>
      </c>
      <c r="N79" s="32" t="s">
        <v>228</v>
      </c>
      <c r="O79" s="32" t="s">
        <v>228</v>
      </c>
      <c r="P79" s="32" t="s">
        <v>228</v>
      </c>
      <c r="Q79" s="32" t="s">
        <v>228</v>
      </c>
      <c r="R79" s="32" t="s">
        <v>228</v>
      </c>
      <c r="S79" s="32" t="s">
        <v>228</v>
      </c>
      <c r="T79" s="32" t="s">
        <v>228</v>
      </c>
      <c r="U79" s="32" t="s">
        <v>228</v>
      </c>
    </row>
    <row r="80" spans="10:21" x14ac:dyDescent="0.15"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</row>
    <row r="81" spans="10:21" x14ac:dyDescent="0.15"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</row>
    <row r="83" spans="10:21" x14ac:dyDescent="0.15">
      <c r="J83" s="207" t="s">
        <v>191</v>
      </c>
      <c r="K83" s="31" t="s">
        <v>238</v>
      </c>
      <c r="L83" s="208" t="s">
        <v>192</v>
      </c>
      <c r="M83" s="208"/>
      <c r="N83" s="208"/>
      <c r="O83" s="208"/>
      <c r="P83" s="208"/>
      <c r="Q83" s="208"/>
      <c r="R83" s="208"/>
      <c r="S83" s="208"/>
      <c r="T83" s="208"/>
      <c r="U83" s="208"/>
    </row>
    <row r="84" spans="10:21" x14ac:dyDescent="0.15">
      <c r="J84" s="207"/>
      <c r="K84" s="32"/>
      <c r="L84" s="43" t="s">
        <v>177</v>
      </c>
      <c r="M84" s="43" t="s">
        <v>178</v>
      </c>
      <c r="N84" s="43" t="s">
        <v>179</v>
      </c>
      <c r="O84" s="43" t="s">
        <v>180</v>
      </c>
      <c r="P84" s="43" t="s">
        <v>181</v>
      </c>
      <c r="Q84" s="43" t="s">
        <v>182</v>
      </c>
      <c r="R84" s="43" t="s">
        <v>183</v>
      </c>
      <c r="S84" s="43" t="s">
        <v>184</v>
      </c>
      <c r="T84" s="43" t="s">
        <v>185</v>
      </c>
      <c r="U84" s="43" t="s">
        <v>186</v>
      </c>
    </row>
    <row r="85" spans="10:21" x14ac:dyDescent="0.15">
      <c r="J85" s="207"/>
      <c r="K85" s="32" t="s">
        <v>213</v>
      </c>
      <c r="L85" s="43">
        <v>11</v>
      </c>
      <c r="M85" s="43">
        <v>14</v>
      </c>
      <c r="N85" s="43">
        <v>17</v>
      </c>
      <c r="O85" s="43">
        <v>20</v>
      </c>
      <c r="P85" s="43">
        <v>23</v>
      </c>
      <c r="Q85" s="43">
        <v>26</v>
      </c>
      <c r="R85" s="43">
        <v>29</v>
      </c>
      <c r="S85" s="43">
        <v>32</v>
      </c>
      <c r="T85" s="43">
        <v>35</v>
      </c>
      <c r="U85" s="43">
        <v>38</v>
      </c>
    </row>
    <row r="86" spans="10:21" x14ac:dyDescent="0.15">
      <c r="J86" s="207"/>
      <c r="K86" s="53" t="s">
        <v>225</v>
      </c>
      <c r="L86" s="53">
        <v>2</v>
      </c>
      <c r="M86" s="53">
        <v>4</v>
      </c>
      <c r="N86" s="53">
        <v>6</v>
      </c>
      <c r="O86" s="53">
        <v>8</v>
      </c>
      <c r="P86" s="53">
        <v>10</v>
      </c>
      <c r="Q86" s="53">
        <v>12</v>
      </c>
      <c r="R86" s="53">
        <v>14</v>
      </c>
      <c r="S86" s="53">
        <v>16</v>
      </c>
      <c r="T86" s="53">
        <v>18</v>
      </c>
      <c r="U86" s="53">
        <v>20</v>
      </c>
    </row>
    <row r="87" spans="10:21" x14ac:dyDescent="0.15">
      <c r="J87" s="207"/>
      <c r="K87" s="32" t="s">
        <v>196</v>
      </c>
      <c r="L87" s="32">
        <v>3</v>
      </c>
      <c r="M87" s="32">
        <v>3</v>
      </c>
      <c r="N87" s="32">
        <v>3</v>
      </c>
      <c r="O87" s="32">
        <v>3</v>
      </c>
      <c r="P87" s="32">
        <v>3</v>
      </c>
      <c r="Q87" s="32">
        <v>3</v>
      </c>
      <c r="R87" s="32">
        <v>3</v>
      </c>
      <c r="S87" s="32">
        <v>3</v>
      </c>
      <c r="T87" s="32">
        <v>3</v>
      </c>
      <c r="U87" s="32">
        <v>3</v>
      </c>
    </row>
    <row r="88" spans="10:21" x14ac:dyDescent="0.15">
      <c r="J88" s="207"/>
      <c r="K88" s="32" t="s">
        <v>200</v>
      </c>
      <c r="L88" s="45">
        <v>0.5</v>
      </c>
      <c r="M88" s="45">
        <v>0.5</v>
      </c>
      <c r="N88" s="45">
        <v>0.5</v>
      </c>
      <c r="O88" s="45">
        <v>0.5</v>
      </c>
      <c r="P88" s="45">
        <v>0.5</v>
      </c>
      <c r="Q88" s="45">
        <v>0.5</v>
      </c>
      <c r="R88" s="45">
        <v>0.5</v>
      </c>
      <c r="S88" s="45">
        <v>0.5</v>
      </c>
      <c r="T88" s="45">
        <v>0.5</v>
      </c>
      <c r="U88" s="45">
        <v>0.5</v>
      </c>
    </row>
    <row r="89" spans="10:21" x14ac:dyDescent="0.15">
      <c r="J89" s="207"/>
      <c r="K89" s="32" t="s">
        <v>197</v>
      </c>
      <c r="L89" s="32" t="s">
        <v>144</v>
      </c>
      <c r="M89" s="32" t="s">
        <v>144</v>
      </c>
      <c r="N89" s="32" t="s">
        <v>144</v>
      </c>
      <c r="O89" s="32" t="s">
        <v>144</v>
      </c>
      <c r="P89" s="32" t="s">
        <v>144</v>
      </c>
      <c r="Q89" s="32" t="s">
        <v>144</v>
      </c>
      <c r="R89" s="32" t="s">
        <v>144</v>
      </c>
      <c r="S89" s="32" t="s">
        <v>144</v>
      </c>
      <c r="T89" s="32" t="s">
        <v>144</v>
      </c>
      <c r="U89" s="32" t="s">
        <v>144</v>
      </c>
    </row>
    <row r="90" spans="10:21" x14ac:dyDescent="0.15"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</row>
    <row r="91" spans="10:21" x14ac:dyDescent="0.15"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</row>
    <row r="93" spans="10:21" x14ac:dyDescent="0.15">
      <c r="J93" s="207" t="s">
        <v>191</v>
      </c>
      <c r="K93" s="31" t="s">
        <v>210</v>
      </c>
      <c r="L93" s="208" t="s">
        <v>193</v>
      </c>
      <c r="M93" s="208"/>
      <c r="N93" s="208"/>
      <c r="O93" s="208"/>
      <c r="P93" s="208"/>
      <c r="Q93" s="208"/>
      <c r="R93" s="208"/>
      <c r="S93" s="208"/>
      <c r="T93" s="208"/>
      <c r="U93" s="208"/>
    </row>
    <row r="94" spans="10:21" x14ac:dyDescent="0.15">
      <c r="J94" s="207"/>
      <c r="K94" s="32"/>
      <c r="L94" s="43" t="s">
        <v>177</v>
      </c>
      <c r="M94" s="43" t="s">
        <v>178</v>
      </c>
      <c r="N94" s="43" t="s">
        <v>179</v>
      </c>
      <c r="O94" s="43" t="s">
        <v>180</v>
      </c>
      <c r="P94" s="43" t="s">
        <v>181</v>
      </c>
      <c r="Q94" s="43" t="s">
        <v>182</v>
      </c>
      <c r="R94" s="43" t="s">
        <v>183</v>
      </c>
      <c r="S94" s="43" t="s">
        <v>184</v>
      </c>
      <c r="T94" s="43" t="s">
        <v>185</v>
      </c>
      <c r="U94" s="43" t="s">
        <v>186</v>
      </c>
    </row>
    <row r="95" spans="10:21" x14ac:dyDescent="0.15">
      <c r="J95" s="207"/>
      <c r="K95" s="32" t="s">
        <v>213</v>
      </c>
      <c r="L95" s="43">
        <v>4</v>
      </c>
      <c r="M95" s="43">
        <v>7</v>
      </c>
      <c r="N95" s="43">
        <v>10</v>
      </c>
      <c r="O95" s="43">
        <v>13</v>
      </c>
      <c r="P95" s="43">
        <v>16</v>
      </c>
      <c r="Q95" s="43">
        <v>19</v>
      </c>
      <c r="R95" s="43">
        <v>22</v>
      </c>
      <c r="S95" s="43">
        <v>25</v>
      </c>
      <c r="T95" s="43">
        <v>28</v>
      </c>
      <c r="U95" s="43">
        <v>31</v>
      </c>
    </row>
    <row r="96" spans="10:21" x14ac:dyDescent="0.15">
      <c r="J96" s="207"/>
      <c r="K96" s="32" t="s">
        <v>195</v>
      </c>
      <c r="L96" s="32" t="s">
        <v>144</v>
      </c>
      <c r="M96" s="32" t="s">
        <v>144</v>
      </c>
      <c r="N96" s="32" t="s">
        <v>144</v>
      </c>
      <c r="O96" s="32" t="s">
        <v>144</v>
      </c>
      <c r="P96" s="32" t="s">
        <v>144</v>
      </c>
      <c r="Q96" s="32" t="s">
        <v>144</v>
      </c>
      <c r="R96" s="32" t="s">
        <v>144</v>
      </c>
      <c r="S96" s="32" t="s">
        <v>144</v>
      </c>
      <c r="T96" s="32" t="s">
        <v>144</v>
      </c>
      <c r="U96" s="32" t="s">
        <v>144</v>
      </c>
    </row>
    <row r="97" spans="10:21" x14ac:dyDescent="0.15">
      <c r="J97" s="207"/>
      <c r="K97" s="32" t="s">
        <v>196</v>
      </c>
      <c r="L97" s="32" t="s">
        <v>144</v>
      </c>
      <c r="M97" s="32" t="s">
        <v>144</v>
      </c>
      <c r="N97" s="32" t="s">
        <v>144</v>
      </c>
      <c r="O97" s="32" t="s">
        <v>144</v>
      </c>
      <c r="P97" s="32" t="s">
        <v>144</v>
      </c>
      <c r="Q97" s="32" t="s">
        <v>144</v>
      </c>
      <c r="R97" s="32" t="s">
        <v>144</v>
      </c>
      <c r="S97" s="32" t="s">
        <v>144</v>
      </c>
      <c r="T97" s="32" t="s">
        <v>144</v>
      </c>
      <c r="U97" s="32" t="s">
        <v>144</v>
      </c>
    </row>
    <row r="98" spans="10:21" x14ac:dyDescent="0.15">
      <c r="J98" s="207"/>
      <c r="K98" s="53" t="s">
        <v>199</v>
      </c>
      <c r="L98" s="53">
        <v>5</v>
      </c>
      <c r="M98" s="53">
        <v>10</v>
      </c>
      <c r="N98" s="53">
        <v>15</v>
      </c>
      <c r="O98" s="53">
        <v>20</v>
      </c>
      <c r="P98" s="53">
        <v>25</v>
      </c>
      <c r="Q98" s="53">
        <v>30</v>
      </c>
      <c r="R98" s="53">
        <v>35</v>
      </c>
      <c r="S98" s="53">
        <v>40</v>
      </c>
      <c r="T98" s="53">
        <v>45</v>
      </c>
      <c r="U98" s="53">
        <v>50</v>
      </c>
    </row>
    <row r="99" spans="10:21" x14ac:dyDescent="0.15">
      <c r="J99" s="207"/>
      <c r="K99" s="32" t="s">
        <v>197</v>
      </c>
      <c r="L99" s="32" t="s">
        <v>144</v>
      </c>
      <c r="M99" s="32" t="s">
        <v>144</v>
      </c>
      <c r="N99" s="32" t="s">
        <v>144</v>
      </c>
      <c r="O99" s="32" t="s">
        <v>144</v>
      </c>
      <c r="P99" s="32" t="s">
        <v>144</v>
      </c>
      <c r="Q99" s="32" t="s">
        <v>144</v>
      </c>
      <c r="R99" s="32" t="s">
        <v>144</v>
      </c>
      <c r="S99" s="32" t="s">
        <v>144</v>
      </c>
      <c r="T99" s="32" t="s">
        <v>144</v>
      </c>
      <c r="U99" s="32" t="s">
        <v>144</v>
      </c>
    </row>
    <row r="100" spans="10:21" x14ac:dyDescent="0.15"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</row>
    <row r="101" spans="10:21" x14ac:dyDescent="0.15"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</row>
    <row r="103" spans="10:21" x14ac:dyDescent="0.15">
      <c r="J103" s="207" t="s">
        <v>191</v>
      </c>
      <c r="K103" s="31" t="s">
        <v>208</v>
      </c>
      <c r="L103" s="208" t="s">
        <v>270</v>
      </c>
      <c r="M103" s="208"/>
      <c r="N103" s="208"/>
      <c r="O103" s="208"/>
      <c r="P103" s="208"/>
      <c r="Q103" s="208"/>
      <c r="R103" s="208"/>
      <c r="S103" s="208"/>
      <c r="T103" s="208"/>
      <c r="U103" s="208"/>
    </row>
    <row r="104" spans="10:21" x14ac:dyDescent="0.15">
      <c r="J104" s="207"/>
      <c r="K104" s="32"/>
      <c r="L104" s="43" t="s">
        <v>177</v>
      </c>
      <c r="M104" s="43" t="s">
        <v>178</v>
      </c>
      <c r="N104" s="43" t="s">
        <v>179</v>
      </c>
      <c r="O104" s="43" t="s">
        <v>180</v>
      </c>
      <c r="P104" s="43" t="s">
        <v>181</v>
      </c>
      <c r="Q104" s="43" t="s">
        <v>182</v>
      </c>
      <c r="R104" s="43" t="s">
        <v>183</v>
      </c>
      <c r="S104" s="43" t="s">
        <v>184</v>
      </c>
      <c r="T104" s="43" t="s">
        <v>185</v>
      </c>
      <c r="U104" s="43" t="s">
        <v>186</v>
      </c>
    </row>
    <row r="105" spans="10:21" x14ac:dyDescent="0.15">
      <c r="J105" s="207"/>
      <c r="K105" s="32" t="s">
        <v>213</v>
      </c>
      <c r="L105" s="43">
        <v>8</v>
      </c>
      <c r="M105" s="43">
        <v>11</v>
      </c>
      <c r="N105" s="43">
        <v>14</v>
      </c>
      <c r="O105" s="43">
        <v>17</v>
      </c>
      <c r="P105" s="43">
        <v>20</v>
      </c>
      <c r="Q105" s="43">
        <v>23</v>
      </c>
      <c r="R105" s="43">
        <v>26</v>
      </c>
      <c r="S105" s="43">
        <v>29</v>
      </c>
      <c r="T105" s="43">
        <v>32</v>
      </c>
      <c r="U105" s="43">
        <v>35</v>
      </c>
    </row>
    <row r="106" spans="10:21" x14ac:dyDescent="0.15">
      <c r="J106" s="207"/>
      <c r="K106" s="32" t="s">
        <v>195</v>
      </c>
      <c r="L106" s="32">
        <v>5</v>
      </c>
      <c r="M106" s="32">
        <v>7</v>
      </c>
      <c r="N106" s="32">
        <v>9</v>
      </c>
      <c r="O106" s="32">
        <v>11</v>
      </c>
      <c r="P106" s="32">
        <v>13</v>
      </c>
      <c r="Q106" s="32">
        <v>15</v>
      </c>
      <c r="R106" s="32">
        <v>17</v>
      </c>
      <c r="S106" s="32">
        <v>19</v>
      </c>
      <c r="T106" s="32">
        <v>21</v>
      </c>
      <c r="U106" s="32">
        <v>23</v>
      </c>
    </row>
    <row r="107" spans="10:21" x14ac:dyDescent="0.15">
      <c r="J107" s="207"/>
      <c r="K107" s="32" t="s">
        <v>196</v>
      </c>
      <c r="L107" s="32">
        <v>3</v>
      </c>
      <c r="M107" s="32">
        <v>3</v>
      </c>
      <c r="N107" s="32">
        <v>3</v>
      </c>
      <c r="O107" s="32">
        <v>3</v>
      </c>
      <c r="P107" s="32">
        <v>3</v>
      </c>
      <c r="Q107" s="32">
        <v>3</v>
      </c>
      <c r="R107" s="32">
        <v>3</v>
      </c>
      <c r="S107" s="32">
        <v>3</v>
      </c>
      <c r="T107" s="32">
        <v>3</v>
      </c>
      <c r="U107" s="32">
        <v>3</v>
      </c>
    </row>
    <row r="108" spans="10:21" x14ac:dyDescent="0.15">
      <c r="J108" s="207"/>
      <c r="K108" s="53" t="s">
        <v>198</v>
      </c>
      <c r="L108" s="53">
        <v>3</v>
      </c>
      <c r="M108" s="53">
        <v>5</v>
      </c>
      <c r="N108" s="53">
        <v>7</v>
      </c>
      <c r="O108" s="53">
        <v>9</v>
      </c>
      <c r="P108" s="53">
        <v>11</v>
      </c>
      <c r="Q108" s="53">
        <v>13</v>
      </c>
      <c r="R108" s="53">
        <v>15</v>
      </c>
      <c r="S108" s="53">
        <v>17</v>
      </c>
      <c r="T108" s="53">
        <v>19</v>
      </c>
      <c r="U108" s="53">
        <v>21</v>
      </c>
    </row>
    <row r="109" spans="10:21" x14ac:dyDescent="0.15">
      <c r="J109" s="207"/>
      <c r="K109" s="32" t="s">
        <v>197</v>
      </c>
      <c r="L109" s="32" t="s">
        <v>144</v>
      </c>
      <c r="M109" s="32" t="s">
        <v>144</v>
      </c>
      <c r="N109" s="32" t="s">
        <v>144</v>
      </c>
      <c r="O109" s="32" t="s">
        <v>144</v>
      </c>
      <c r="P109" s="32" t="s">
        <v>144</v>
      </c>
      <c r="Q109" s="32" t="s">
        <v>144</v>
      </c>
      <c r="R109" s="32" t="s">
        <v>144</v>
      </c>
      <c r="S109" s="32" t="s">
        <v>144</v>
      </c>
      <c r="T109" s="32" t="s">
        <v>144</v>
      </c>
      <c r="U109" s="32" t="s">
        <v>144</v>
      </c>
    </row>
    <row r="110" spans="10:21" x14ac:dyDescent="0.15"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</row>
    <row r="111" spans="10:21" x14ac:dyDescent="0.15"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</row>
    <row r="113" spans="10:21" x14ac:dyDescent="0.15">
      <c r="J113" s="207" t="s">
        <v>191</v>
      </c>
      <c r="K113" s="31" t="s">
        <v>194</v>
      </c>
      <c r="L113" s="208" t="s">
        <v>211</v>
      </c>
      <c r="M113" s="208"/>
      <c r="N113" s="208"/>
      <c r="O113" s="208"/>
      <c r="P113" s="208"/>
      <c r="Q113" s="208"/>
      <c r="R113" s="208"/>
      <c r="S113" s="208"/>
      <c r="T113" s="208"/>
      <c r="U113" s="208"/>
    </row>
    <row r="114" spans="10:21" x14ac:dyDescent="0.15">
      <c r="J114" s="207"/>
      <c r="K114" s="32"/>
      <c r="L114" s="43" t="s">
        <v>177</v>
      </c>
      <c r="M114" s="43" t="s">
        <v>178</v>
      </c>
      <c r="N114" s="43" t="s">
        <v>179</v>
      </c>
      <c r="O114" s="43" t="s">
        <v>180</v>
      </c>
      <c r="P114" s="43" t="s">
        <v>181</v>
      </c>
      <c r="Q114" s="43" t="s">
        <v>182</v>
      </c>
      <c r="R114" s="43" t="s">
        <v>183</v>
      </c>
      <c r="S114" s="43" t="s">
        <v>184</v>
      </c>
      <c r="T114" s="43" t="s">
        <v>185</v>
      </c>
      <c r="U114" s="43" t="s">
        <v>186</v>
      </c>
    </row>
    <row r="115" spans="10:21" x14ac:dyDescent="0.15">
      <c r="J115" s="207"/>
      <c r="K115" s="32" t="s">
        <v>213</v>
      </c>
      <c r="L115" s="43">
        <v>9</v>
      </c>
      <c r="M115" s="43">
        <v>12</v>
      </c>
      <c r="N115" s="43">
        <v>15</v>
      </c>
      <c r="O115" s="43">
        <v>18</v>
      </c>
      <c r="P115" s="43">
        <v>21</v>
      </c>
      <c r="Q115" s="43">
        <v>24</v>
      </c>
      <c r="R115" s="43">
        <v>27</v>
      </c>
      <c r="S115" s="43">
        <v>30</v>
      </c>
      <c r="T115" s="43">
        <v>33</v>
      </c>
      <c r="U115" s="43">
        <v>36</v>
      </c>
    </row>
    <row r="116" spans="10:21" x14ac:dyDescent="0.15">
      <c r="J116" s="207"/>
      <c r="K116" s="32" t="s">
        <v>195</v>
      </c>
      <c r="L116" s="32" t="s">
        <v>228</v>
      </c>
      <c r="M116" s="32" t="s">
        <v>228</v>
      </c>
      <c r="N116" s="32" t="s">
        <v>228</v>
      </c>
      <c r="O116" s="32" t="s">
        <v>228</v>
      </c>
      <c r="P116" s="32" t="s">
        <v>228</v>
      </c>
      <c r="Q116" s="32" t="s">
        <v>228</v>
      </c>
      <c r="R116" s="32" t="s">
        <v>228</v>
      </c>
      <c r="S116" s="32" t="s">
        <v>228</v>
      </c>
      <c r="T116" s="32" t="s">
        <v>228</v>
      </c>
      <c r="U116" s="32" t="s">
        <v>228</v>
      </c>
    </row>
    <row r="117" spans="10:21" x14ac:dyDescent="0.15">
      <c r="J117" s="207"/>
      <c r="K117" s="32" t="s">
        <v>196</v>
      </c>
      <c r="L117" s="32" t="s">
        <v>229</v>
      </c>
      <c r="M117" s="32" t="s">
        <v>144</v>
      </c>
      <c r="N117" s="32" t="s">
        <v>144</v>
      </c>
      <c r="O117" s="32" t="s">
        <v>144</v>
      </c>
      <c r="P117" s="32" t="s">
        <v>144</v>
      </c>
      <c r="Q117" s="32" t="s">
        <v>144</v>
      </c>
      <c r="R117" s="32" t="s">
        <v>144</v>
      </c>
      <c r="S117" s="32" t="s">
        <v>144</v>
      </c>
      <c r="T117" s="32" t="s">
        <v>144</v>
      </c>
      <c r="U117" s="32" t="s">
        <v>144</v>
      </c>
    </row>
    <row r="118" spans="10:21" x14ac:dyDescent="0.15">
      <c r="J118" s="207"/>
      <c r="K118" s="53" t="s">
        <v>226</v>
      </c>
      <c r="L118" s="53">
        <v>20</v>
      </c>
      <c r="M118" s="53">
        <v>25</v>
      </c>
      <c r="N118" s="53">
        <v>30</v>
      </c>
      <c r="O118" s="53">
        <v>35</v>
      </c>
      <c r="P118" s="53">
        <v>40</v>
      </c>
      <c r="Q118" s="53">
        <v>45</v>
      </c>
      <c r="R118" s="53">
        <v>50</v>
      </c>
      <c r="S118" s="53">
        <v>55</v>
      </c>
      <c r="T118" s="53">
        <v>60</v>
      </c>
      <c r="U118" s="53">
        <v>65</v>
      </c>
    </row>
    <row r="119" spans="10:21" x14ac:dyDescent="0.15">
      <c r="J119" s="207"/>
      <c r="K119" s="53" t="s">
        <v>170</v>
      </c>
      <c r="L119" s="53">
        <v>20</v>
      </c>
      <c r="M119" s="53">
        <v>35</v>
      </c>
      <c r="N119" s="53">
        <v>50</v>
      </c>
      <c r="O119" s="53">
        <v>65</v>
      </c>
      <c r="P119" s="53">
        <v>80</v>
      </c>
      <c r="Q119" s="53">
        <v>95</v>
      </c>
      <c r="R119" s="53">
        <v>110</v>
      </c>
      <c r="S119" s="53">
        <v>125</v>
      </c>
      <c r="T119" s="53">
        <v>140</v>
      </c>
      <c r="U119" s="53">
        <v>155</v>
      </c>
    </row>
  </sheetData>
  <mergeCells count="27">
    <mergeCell ref="J113:J119"/>
    <mergeCell ref="L113:U113"/>
    <mergeCell ref="J22:J29"/>
    <mergeCell ref="J33:J39"/>
    <mergeCell ref="L33:U33"/>
    <mergeCell ref="J43:J49"/>
    <mergeCell ref="L43:U43"/>
    <mergeCell ref="J53:J59"/>
    <mergeCell ref="L53:U53"/>
    <mergeCell ref="J63:J69"/>
    <mergeCell ref="L63:U63"/>
    <mergeCell ref="J73:J79"/>
    <mergeCell ref="L73:U73"/>
    <mergeCell ref="J83:J89"/>
    <mergeCell ref="L83:U83"/>
    <mergeCell ref="J93:J99"/>
    <mergeCell ref="A1:B1"/>
    <mergeCell ref="D1:E1"/>
    <mergeCell ref="G1:H1"/>
    <mergeCell ref="J103:J109"/>
    <mergeCell ref="L103:U103"/>
    <mergeCell ref="L93:U93"/>
    <mergeCell ref="L2:U2"/>
    <mergeCell ref="L12:U12"/>
    <mergeCell ref="L22:U22"/>
    <mergeCell ref="J2:J8"/>
    <mergeCell ref="J12:J18"/>
  </mergeCells>
  <phoneticPr fontId="1" type="noConversion"/>
  <conditionalFormatting sqref="Z3 Z6 Z9 Z15:AA15 Z18:AA18 Z24:AA24 Z27:AA27 AA30 Z29:Z37 AA36 AB9 AB17 Z21:AB21 AB29 Z38:AA39 AB37 Z42:AA42 AC7 Z12:AA12 AC10 AC16 AC19 AC22 AC28 AC31 AD5 AD9 AB13:AD13 AD17 AD21 AB25:AD25 AC34:AC35 AD29 AA33:AD33 AC36:AD37 AC39:AD39 AC38 Z41:AE41 AE10 AE18 AE22 AE26 AE30 Z40:AD40 Z43:AD43 AC42:AL42 AF43:AL43 AE38:AF38 AL2:AL27 AF4 AF9 AE14:AF14 AF19 AF29 AE34:AF34 AF39:AL39 Z44:AF44 Z45:AE45 AG8 AG12 AG20 AF24:AG24 AG32 AG36 AG40 AG44:AL45 AH13 AG16:AH16 AH19 AH22 AH25 AG28:AH28 AH31 AH40:AL41 AI6 AI9 AI12 AI15 AI18 AI21 AI24 AI30 AJ10 AH37:AL37 AH34:AL34 AJ30:AL31 AJ28:AL28 AJ19 AJ16 AI38:AL38 AI35:AL36 AI32:AL33 AK29:AL29 AI27:AK27 AJ24:AK26 AJ22:AJ23 AJ13:AK13 AK11 AK14:AK23 Z2:AK2 Z46:AL52 AZ2:XFD52 Z53:XFD1048576 Z1:XFD1 W1:X62 I1:I1048576 V63:X1048576 V1:V61">
    <cfRule type="cellIs" dxfId="12" priority="34" operator="equal">
      <formula>"——"</formula>
    </cfRule>
  </conditionalFormatting>
  <conditionalFormatting sqref="Y1:Y2 Y53:Y1048576">
    <cfRule type="cellIs" dxfId="11" priority="21" operator="equal">
      <formula>"——"</formula>
    </cfRule>
  </conditionalFormatting>
  <conditionalFormatting sqref="Y3:Y52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{F928E89A-0248-4163-90C6-47B0AABEC60C}</x14:id>
        </ext>
      </extLst>
    </cfRule>
  </conditionalFormatting>
  <conditionalFormatting sqref="AN3 AN42:AO42 AQ39:AR39 AQ38 AN40:AR40 AN43:AR43 AT43:AY43 AM2:AM52 AU44:AY45 AV40:AY41 AN6 AN9 AN29:AN37 AN12:AO12 AN15:AO15 AN18:AO18 AN24:AO24 AN27:AO27 AO30 AO36 AN38:AO39 AP9 AP17 AN21:AP21 AP29 AP37 AN45:AS45 AQ7 AQ10 AQ16 AQ19 AQ22 AQ28 AQ31 AQ34:AQ35 AR5 AR9 AP13:AR13 AR17 AR21 AP25:AR25 AR29 AO33:AR33 AQ36:AR37 AN41:AS41 AS10 AS18 AS22 AS26 AS30 AS38:AT38 AQ42:AY42 AN46:AY52 AT4 AT9 AS14:AT14 AT19 AT29 AS34:AT34 AT39:AY39 AN44:AU44 AU36 AU32 AT24:AU24 AU20 AU12 AU8 AV13 AU16:AV16 AV19 AV22 AV25 AU28:AV28 AV31 AU40:AV40 AW6 AW9 AW12 AW15 AW18 AW21 AW24 AW27:AY27 AW30 AV37:AY37 AV34:AY34 AX30:AY31 AX28:AY28 AX22:AX23 AX19 AX16 AX13:AY13 AX10 AY11 AY14:AY23 AX24:AY26 AY29 AW32:AY33 AW35:AY36 AW38:AY38">
    <cfRule type="cellIs" dxfId="10" priority="14" operator="equal">
      <formula>"——"</formula>
    </cfRule>
  </conditionalFormatting>
  <conditionalFormatting sqref="K5:U5">
    <cfRule type="cellIs" dxfId="9" priority="2" operator="equal">
      <formula>"——"</formula>
    </cfRule>
  </conditionalFormatting>
  <conditionalFormatting sqref="J1:U4 J120:U1048576 J56 J46 J36 J25:J26 J15 J5 J6:U14 J16:U24 J27:U35 J37:U45 J47:U55 J57:U62">
    <cfRule type="cellIs" dxfId="8" priority="10" operator="equal">
      <formula>"——"</formula>
    </cfRule>
  </conditionalFormatting>
  <conditionalFormatting sqref="J63:U119">
    <cfRule type="cellIs" dxfId="7" priority="9" operator="equal">
      <formula>"——"</formula>
    </cfRule>
  </conditionalFormatting>
  <conditionalFormatting sqref="K56:U56">
    <cfRule type="cellIs" dxfId="6" priority="8" operator="equal">
      <formula>"——"</formula>
    </cfRule>
  </conditionalFormatting>
  <conditionalFormatting sqref="K46:U46">
    <cfRule type="cellIs" dxfId="5" priority="7" operator="equal">
      <formula>"——"</formula>
    </cfRule>
  </conditionalFormatting>
  <conditionalFormatting sqref="K36:U36">
    <cfRule type="cellIs" dxfId="4" priority="6" operator="equal">
      <formula>"——"</formula>
    </cfRule>
  </conditionalFormatting>
  <conditionalFormatting sqref="K26:U26">
    <cfRule type="cellIs" dxfId="3" priority="5" operator="equal">
      <formula>"——"</formula>
    </cfRule>
  </conditionalFormatting>
  <conditionalFormatting sqref="K25:U25">
    <cfRule type="cellIs" dxfId="2" priority="4" operator="equal">
      <formula>"——"</formula>
    </cfRule>
  </conditionalFormatting>
  <conditionalFormatting sqref="K15:U15">
    <cfRule type="cellIs" dxfId="1" priority="3" operator="equal">
      <formula>"——"</formula>
    </cfRule>
  </conditionalFormatting>
  <conditionalFormatting sqref="AN2:AY2">
    <cfRule type="cellIs" dxfId="0" priority="1" operator="equal">
      <formula>"——"</formula>
    </cfRule>
  </conditionalFormatting>
  <dataValidations count="1">
    <dataValidation type="whole" allowBlank="1" showInputMessage="1" showErrorMessage="1" sqref="BB2">
      <formula1>1</formula1>
      <formula2>50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Reset">
          <controlPr defaultSize="0" autoLine="0" r:id="rId5">
            <anchor moveWithCells="1">
              <from>
                <xdr:col>52</xdr:col>
                <xdr:colOff>95250</xdr:colOff>
                <xdr:row>3</xdr:row>
                <xdr:rowOff>57150</xdr:rowOff>
              </from>
              <to>
                <xdr:col>53</xdr:col>
                <xdr:colOff>619125</xdr:colOff>
                <xdr:row>6</xdr:row>
                <xdr:rowOff>0</xdr:rowOff>
              </to>
            </anchor>
          </controlPr>
        </control>
      </mc:Choice>
      <mc:Fallback>
        <control shapeId="12290" r:id="rId4" name="Reset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28E89A-0248-4163-90C6-47B0AABEC6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Y3:Y52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B64"/>
  <sheetViews>
    <sheetView topLeftCell="AE1" workbookViewId="0">
      <pane ySplit="8" topLeftCell="A9" activePane="bottomLeft" state="frozen"/>
      <selection pane="bottomLeft" activeCell="AK24" sqref="AK24"/>
    </sheetView>
  </sheetViews>
  <sheetFormatPr defaultRowHeight="12" x14ac:dyDescent="0.15"/>
  <cols>
    <col min="1" max="33" width="9" style="17"/>
    <col min="34" max="34" width="17.875" style="17" bestFit="1" customWidth="1"/>
    <col min="35" max="16384" width="9" style="17"/>
  </cols>
  <sheetData>
    <row r="1" spans="2:54" x14ac:dyDescent="0.15">
      <c r="Q1" s="30"/>
      <c r="T1" s="30"/>
    </row>
    <row r="2" spans="2:54" x14ac:dyDescent="0.15">
      <c r="B2" s="213" t="s">
        <v>712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V2" s="213" t="s">
        <v>638</v>
      </c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H2" s="18" t="s">
        <v>57</v>
      </c>
      <c r="AI2" s="18">
        <v>2</v>
      </c>
    </row>
    <row r="3" spans="2:54" x14ac:dyDescent="0.15"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N3" s="18" t="s">
        <v>52</v>
      </c>
      <c r="O3" s="18">
        <v>2.7</v>
      </c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H3" s="18" t="s">
        <v>53</v>
      </c>
      <c r="AI3" s="18">
        <v>2</v>
      </c>
    </row>
    <row r="4" spans="2:54" x14ac:dyDescent="0.15"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N4" s="18" t="s">
        <v>53</v>
      </c>
      <c r="O4" s="18">
        <v>0</v>
      </c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H4" s="18" t="s">
        <v>54</v>
      </c>
      <c r="AI4" s="18">
        <v>1.7</v>
      </c>
    </row>
    <row r="5" spans="2:54" x14ac:dyDescent="0.15">
      <c r="N5" s="18" t="s">
        <v>54</v>
      </c>
      <c r="O5" s="18">
        <v>5</v>
      </c>
      <c r="AH5" s="18" t="s">
        <v>708</v>
      </c>
      <c r="AI5" s="18">
        <f>VLOOKUP(AH5,AH10:AI17,2,FALSE)</f>
        <v>0.19199999999999998</v>
      </c>
      <c r="AK5" s="75" t="s">
        <v>81</v>
      </c>
      <c r="AL5" s="75">
        <v>1.6E-2</v>
      </c>
      <c r="AP5" s="215" t="s">
        <v>132</v>
      </c>
      <c r="AQ5" s="215"/>
      <c r="AR5" s="215"/>
      <c r="AS5" s="215"/>
      <c r="AT5" s="215"/>
      <c r="AU5" s="215"/>
      <c r="AV5" s="215"/>
      <c r="AW5" s="215"/>
      <c r="AX5" s="215"/>
      <c r="AY5" s="215"/>
      <c r="AZ5" s="215"/>
    </row>
    <row r="6" spans="2:54" x14ac:dyDescent="0.15">
      <c r="N6" s="18" t="s">
        <v>55</v>
      </c>
      <c r="O6" s="18">
        <v>2.68</v>
      </c>
      <c r="AK6" s="76" t="s">
        <v>71</v>
      </c>
      <c r="AL6" s="76">
        <v>3.2000000000000001E-2</v>
      </c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</row>
    <row r="7" spans="2:54" x14ac:dyDescent="0.15">
      <c r="C7" s="17">
        <v>0</v>
      </c>
      <c r="D7" s="17">
        <v>1</v>
      </c>
      <c r="E7" s="17">
        <v>2</v>
      </c>
      <c r="F7" s="17">
        <v>3</v>
      </c>
      <c r="G7" s="17">
        <v>4</v>
      </c>
      <c r="H7" s="17">
        <v>5</v>
      </c>
      <c r="I7" s="17">
        <v>6</v>
      </c>
      <c r="J7" s="17">
        <v>7</v>
      </c>
      <c r="K7" s="17">
        <v>8</v>
      </c>
      <c r="L7" s="17">
        <v>9</v>
      </c>
      <c r="N7" s="18" t="s">
        <v>56</v>
      </c>
      <c r="O7" s="18">
        <v>0</v>
      </c>
      <c r="W7" s="17">
        <v>0</v>
      </c>
      <c r="X7" s="17">
        <v>1</v>
      </c>
      <c r="Y7" s="17">
        <v>2</v>
      </c>
      <c r="Z7" s="17">
        <v>3</v>
      </c>
      <c r="AA7" s="17">
        <v>4</v>
      </c>
      <c r="AB7" s="17">
        <v>5</v>
      </c>
      <c r="AC7" s="17">
        <v>6</v>
      </c>
      <c r="AD7" s="17">
        <v>7</v>
      </c>
      <c r="AE7" s="17">
        <v>8</v>
      </c>
      <c r="AF7" s="17">
        <v>9</v>
      </c>
      <c r="AK7" s="77" t="s">
        <v>98</v>
      </c>
      <c r="AL7" s="77">
        <v>1.6E-2</v>
      </c>
    </row>
    <row r="8" spans="2:54" x14ac:dyDescent="0.15">
      <c r="B8" s="6" t="s">
        <v>41</v>
      </c>
      <c r="C8" s="6" t="s">
        <v>42</v>
      </c>
      <c r="D8" s="6" t="s">
        <v>43</v>
      </c>
      <c r="E8" s="6" t="s">
        <v>44</v>
      </c>
      <c r="F8" s="6" t="s">
        <v>45</v>
      </c>
      <c r="G8" s="6" t="s">
        <v>46</v>
      </c>
      <c r="H8" s="6" t="s">
        <v>47</v>
      </c>
      <c r="I8" s="6" t="s">
        <v>48</v>
      </c>
      <c r="J8" s="6" t="s">
        <v>49</v>
      </c>
      <c r="K8" s="6" t="s">
        <v>50</v>
      </c>
      <c r="L8" s="6" t="s">
        <v>51</v>
      </c>
      <c r="V8" s="6" t="s">
        <v>41</v>
      </c>
      <c r="W8" s="6" t="s">
        <v>42</v>
      </c>
      <c r="X8" s="6" t="s">
        <v>43</v>
      </c>
      <c r="Y8" s="6" t="s">
        <v>44</v>
      </c>
      <c r="Z8" s="6" t="s">
        <v>45</v>
      </c>
      <c r="AA8" s="6" t="s">
        <v>46</v>
      </c>
      <c r="AB8" s="6" t="s">
        <v>47</v>
      </c>
      <c r="AC8" s="6" t="s">
        <v>48</v>
      </c>
      <c r="AD8" s="6" t="s">
        <v>49</v>
      </c>
      <c r="AE8" s="6" t="s">
        <v>50</v>
      </c>
      <c r="AF8" s="6" t="s">
        <v>51</v>
      </c>
      <c r="AP8" s="6" t="s">
        <v>41</v>
      </c>
      <c r="AQ8" s="6" t="s">
        <v>42</v>
      </c>
      <c r="AR8" s="6" t="s">
        <v>43</v>
      </c>
      <c r="AS8" s="6" t="s">
        <v>44</v>
      </c>
      <c r="AT8" s="6" t="s">
        <v>45</v>
      </c>
      <c r="AU8" s="6" t="s">
        <v>46</v>
      </c>
      <c r="AV8" s="6" t="s">
        <v>47</v>
      </c>
      <c r="AW8" s="6" t="s">
        <v>48</v>
      </c>
      <c r="AX8" s="6" t="s">
        <v>49</v>
      </c>
      <c r="AY8" s="6" t="s">
        <v>50</v>
      </c>
      <c r="AZ8" s="6" t="s">
        <v>51</v>
      </c>
    </row>
    <row r="9" spans="2:54" x14ac:dyDescent="0.15">
      <c r="B9" s="13">
        <v>1</v>
      </c>
      <c r="C9" s="14">
        <f>(((100-$B9)/100)^($O$3+C$7/$O$5)+$O$4)*100+$O$6</f>
        <v>100.00289640973268</v>
      </c>
      <c r="D9" s="14">
        <f t="shared" ref="D9:L22" si="0">(((100-$B9)/100)^($O$3+D$7/$O$5)+$O$4)*100+$O$6</f>
        <v>99.807467329291896</v>
      </c>
      <c r="E9" s="14">
        <f t="shared" si="0"/>
        <v>99.612430679891389</v>
      </c>
      <c r="F9" s="14">
        <f t="shared" si="0"/>
        <v>99.417785673510664</v>
      </c>
      <c r="G9" s="14">
        <f t="shared" si="0"/>
        <v>99.223531523711628</v>
      </c>
      <c r="H9" s="14">
        <f t="shared" si="0"/>
        <v>99.029667445635354</v>
      </c>
      <c r="I9" s="14">
        <f t="shared" si="0"/>
        <v>98.836192655998971</v>
      </c>
      <c r="J9" s="14">
        <f t="shared" si="0"/>
        <v>98.643106373092479</v>
      </c>
      <c r="K9" s="14">
        <f t="shared" si="0"/>
        <v>98.450407816775552</v>
      </c>
      <c r="L9" s="14">
        <f t="shared" si="0"/>
        <v>98.258096208474512</v>
      </c>
      <c r="V9" s="13">
        <v>1</v>
      </c>
      <c r="W9" s="14">
        <f t="shared" ref="W9:AF18" si="1">ROUNDUP((99+$V9^$AI$2+INT(W$7^$AI$3*$AI$4*$V9))*$AI$5*1,0)</f>
        <v>20</v>
      </c>
      <c r="X9" s="14">
        <f t="shared" si="1"/>
        <v>20</v>
      </c>
      <c r="Y9" s="14">
        <f t="shared" si="1"/>
        <v>21</v>
      </c>
      <c r="Z9" s="14">
        <f t="shared" si="1"/>
        <v>23</v>
      </c>
      <c r="AA9" s="14">
        <f t="shared" si="1"/>
        <v>25</v>
      </c>
      <c r="AB9" s="14">
        <f t="shared" si="1"/>
        <v>28</v>
      </c>
      <c r="AC9" s="14">
        <f t="shared" si="1"/>
        <v>31</v>
      </c>
      <c r="AD9" s="14">
        <f t="shared" si="1"/>
        <v>36</v>
      </c>
      <c r="AE9" s="14">
        <f t="shared" si="1"/>
        <v>40</v>
      </c>
      <c r="AF9" s="14">
        <f t="shared" si="1"/>
        <v>46</v>
      </c>
      <c r="AP9" s="13">
        <v>1</v>
      </c>
      <c r="AQ9" s="13">
        <f t="shared" ref="AQ9:AQ40" si="2">ROUNDUP(100/C9,0)*W9</f>
        <v>20</v>
      </c>
      <c r="AR9" s="13">
        <f t="shared" ref="AR9:AR40" si="3">ROUNDUP(100/D9,0)*X9+AQ9</f>
        <v>60</v>
      </c>
      <c r="AS9" s="13">
        <f t="shared" ref="AS9:AS40" si="4">ROUNDUP(100/E9,0)*Y9+AR9</f>
        <v>102</v>
      </c>
      <c r="AT9" s="13">
        <f t="shared" ref="AT9:AT40" si="5">ROUNDUP(100/F9,0)*Z9+AS9</f>
        <v>148</v>
      </c>
      <c r="AU9" s="13">
        <f t="shared" ref="AU9:AU40" si="6">ROUNDUP(100/G9,0)*AA9+AT9</f>
        <v>198</v>
      </c>
      <c r="AV9" s="13">
        <f t="shared" ref="AV9:AV40" si="7">ROUNDUP(100/H9,0)*AB9+AU9</f>
        <v>254</v>
      </c>
      <c r="AW9" s="13">
        <f t="shared" ref="AW9:AW40" si="8">ROUNDUP(100/I9,0)*AC9+AV9</f>
        <v>316</v>
      </c>
      <c r="AX9" s="13">
        <f t="shared" ref="AX9:AX40" si="9">ROUNDUP(100/J9,0)*AD9+AW9</f>
        <v>388</v>
      </c>
      <c r="AY9" s="13">
        <f t="shared" ref="AY9:AY40" si="10">ROUNDUP(100/K9,0)*AE9+AX9</f>
        <v>468</v>
      </c>
      <c r="AZ9" s="13">
        <f t="shared" ref="AZ9:AZ40" si="11">ROUNDUP(100/L9,0)*AF9+AY9</f>
        <v>560</v>
      </c>
      <c r="BB9" s="17" t="str">
        <f>"{0 , "&amp;AQ9&amp;" , "&amp;AR9&amp;" , "&amp;AS9&amp;" , "&amp;AT9&amp;" , "&amp;AU9&amp;" , "&amp;AV9&amp;" , "&amp;AW9&amp;" , "&amp;AX9&amp;" , "&amp;AY9&amp;" , "&amp;AZ9&amp;"},"</f>
        <v>{0 , 20 , 60 , 102 , 148 , 198 , 254 , 316 , 388 , 468 , 560},</v>
      </c>
    </row>
    <row r="10" spans="2:54" x14ac:dyDescent="0.15">
      <c r="B10" s="3">
        <v>2</v>
      </c>
      <c r="C10" s="15">
        <f t="shared" ref="C10:C58" si="12">(((100-$B10)/100)^($O$3+C$7/$O$5)+$O$4)*100+$O$6</f>
        <v>97.371370954032628</v>
      </c>
      <c r="D10" s="15">
        <f t="shared" si="0"/>
        <v>96.989538467935091</v>
      </c>
      <c r="E10" s="15">
        <f t="shared" si="0"/>
        <v>96.609245679129614</v>
      </c>
      <c r="F10" s="15">
        <f t="shared" si="0"/>
        <v>96.230486378957067</v>
      </c>
      <c r="G10" s="15">
        <f t="shared" si="0"/>
        <v>95.853254383794066</v>
      </c>
      <c r="H10" s="15">
        <f t="shared" si="0"/>
        <v>95.477543534951963</v>
      </c>
      <c r="I10" s="15">
        <f t="shared" si="0"/>
        <v>95.103347698576385</v>
      </c>
      <c r="J10" s="15">
        <f t="shared" si="0"/>
        <v>94.730660765547029</v>
      </c>
      <c r="K10" s="15">
        <f t="shared" si="0"/>
        <v>94.359476651377932</v>
      </c>
      <c r="L10" s="15">
        <f t="shared" si="0"/>
        <v>93.989789296118175</v>
      </c>
      <c r="V10" s="3">
        <v>2</v>
      </c>
      <c r="W10" s="15">
        <f t="shared" si="1"/>
        <v>20</v>
      </c>
      <c r="X10" s="15">
        <f t="shared" si="1"/>
        <v>21</v>
      </c>
      <c r="Y10" s="15">
        <f t="shared" si="1"/>
        <v>23</v>
      </c>
      <c r="Z10" s="15">
        <f t="shared" si="1"/>
        <v>26</v>
      </c>
      <c r="AA10" s="15">
        <f t="shared" si="1"/>
        <v>31</v>
      </c>
      <c r="AB10" s="15">
        <f t="shared" si="1"/>
        <v>37</v>
      </c>
      <c r="AC10" s="15">
        <f t="shared" si="1"/>
        <v>44</v>
      </c>
      <c r="AD10" s="15">
        <f t="shared" si="1"/>
        <v>52</v>
      </c>
      <c r="AE10" s="15">
        <f t="shared" si="1"/>
        <v>62</v>
      </c>
      <c r="AF10" s="15">
        <f t="shared" si="1"/>
        <v>73</v>
      </c>
      <c r="AH10" s="80" t="s">
        <v>630</v>
      </c>
      <c r="AI10" s="17">
        <f>VLOOKUP(AJ10,$AK$5:$AL$7,2,FALSE)*AK10*10</f>
        <v>0.19199999999999998</v>
      </c>
      <c r="AJ10" s="61" t="s">
        <v>71</v>
      </c>
      <c r="AK10" s="61">
        <v>0.6</v>
      </c>
      <c r="AP10" s="3">
        <v>2</v>
      </c>
      <c r="AQ10" s="3">
        <f t="shared" si="2"/>
        <v>40</v>
      </c>
      <c r="AR10" s="3">
        <f t="shared" si="3"/>
        <v>82</v>
      </c>
      <c r="AS10" s="3">
        <f t="shared" si="4"/>
        <v>128</v>
      </c>
      <c r="AT10" s="3">
        <f t="shared" si="5"/>
        <v>180</v>
      </c>
      <c r="AU10" s="3">
        <f t="shared" si="6"/>
        <v>242</v>
      </c>
      <c r="AV10" s="3">
        <f t="shared" si="7"/>
        <v>316</v>
      </c>
      <c r="AW10" s="3">
        <f t="shared" si="8"/>
        <v>404</v>
      </c>
      <c r="AX10" s="3">
        <f t="shared" si="9"/>
        <v>508</v>
      </c>
      <c r="AY10" s="3">
        <f t="shared" si="10"/>
        <v>632</v>
      </c>
      <c r="AZ10" s="3">
        <f t="shared" si="11"/>
        <v>778</v>
      </c>
      <c r="BB10" s="17" t="str">
        <f t="shared" ref="BB10:BB58" si="13">"{0 , "&amp;AQ10&amp;" , "&amp;AR10&amp;" , "&amp;AS10&amp;" , "&amp;AT10&amp;" , "&amp;AU10&amp;" , "&amp;AV10&amp;" , "&amp;AW10&amp;" , "&amp;AX10&amp;" , "&amp;AY10&amp;" , "&amp;AZ10&amp;"},"</f>
        <v>{0 , 40 , 82 , 128 , 180 , 242 , 316 , 404 , 508 , 632 , 778},</v>
      </c>
    </row>
    <row r="11" spans="2:54" x14ac:dyDescent="0.15">
      <c r="B11" s="3">
        <v>3</v>
      </c>
      <c r="C11" s="15">
        <f t="shared" si="12"/>
        <v>94.785100871166833</v>
      </c>
      <c r="D11" s="15">
        <f t="shared" si="0"/>
        <v>94.225716765173772</v>
      </c>
      <c r="E11" s="15">
        <f t="shared" si="0"/>
        <v>93.669729980013969</v>
      </c>
      <c r="F11" s="15">
        <f t="shared" si="0"/>
        <v>93.117119882657747</v>
      </c>
      <c r="G11" s="15">
        <f t="shared" si="0"/>
        <v>92.567865965386559</v>
      </c>
      <c r="H11" s="15">
        <f t="shared" si="0"/>
        <v>92.021947845031818</v>
      </c>
      <c r="I11" s="15">
        <f t="shared" si="0"/>
        <v>91.479345262218558</v>
      </c>
      <c r="J11" s="15">
        <f t="shared" si="0"/>
        <v>90.940038080613547</v>
      </c>
      <c r="K11" s="15">
        <f t="shared" si="0"/>
        <v>90.404006286178017</v>
      </c>
      <c r="L11" s="15">
        <f t="shared" si="0"/>
        <v>89.871229986424964</v>
      </c>
      <c r="V11" s="3">
        <v>3</v>
      </c>
      <c r="W11" s="15">
        <f t="shared" si="1"/>
        <v>21</v>
      </c>
      <c r="X11" s="15">
        <f t="shared" si="1"/>
        <v>22</v>
      </c>
      <c r="Y11" s="15">
        <f t="shared" si="1"/>
        <v>25</v>
      </c>
      <c r="Z11" s="15">
        <f t="shared" si="1"/>
        <v>30</v>
      </c>
      <c r="AA11" s="15">
        <f t="shared" si="1"/>
        <v>37</v>
      </c>
      <c r="AB11" s="15">
        <f t="shared" si="1"/>
        <v>46</v>
      </c>
      <c r="AC11" s="15">
        <f t="shared" si="1"/>
        <v>56</v>
      </c>
      <c r="AD11" s="15">
        <f t="shared" si="1"/>
        <v>69</v>
      </c>
      <c r="AE11" s="15">
        <f t="shared" si="1"/>
        <v>84</v>
      </c>
      <c r="AF11" s="15">
        <f t="shared" si="1"/>
        <v>101</v>
      </c>
      <c r="AH11" s="81" t="s">
        <v>631</v>
      </c>
      <c r="AI11" s="17">
        <f>VLOOKUP(AJ11,$AK$5:$AL$7,2,FALSE)*AK11*10</f>
        <v>1.6E-2</v>
      </c>
      <c r="AJ11" s="61" t="s">
        <v>98</v>
      </c>
      <c r="AK11" s="61">
        <v>0.1</v>
      </c>
      <c r="AP11" s="3">
        <v>3</v>
      </c>
      <c r="AQ11" s="3">
        <f t="shared" si="2"/>
        <v>42</v>
      </c>
      <c r="AR11" s="3">
        <f t="shared" si="3"/>
        <v>86</v>
      </c>
      <c r="AS11" s="3">
        <f t="shared" si="4"/>
        <v>136</v>
      </c>
      <c r="AT11" s="3">
        <f t="shared" si="5"/>
        <v>196</v>
      </c>
      <c r="AU11" s="3">
        <f t="shared" si="6"/>
        <v>270</v>
      </c>
      <c r="AV11" s="3">
        <f t="shared" si="7"/>
        <v>362</v>
      </c>
      <c r="AW11" s="3">
        <f t="shared" si="8"/>
        <v>474</v>
      </c>
      <c r="AX11" s="3">
        <f t="shared" si="9"/>
        <v>612</v>
      </c>
      <c r="AY11" s="3">
        <f t="shared" si="10"/>
        <v>780</v>
      </c>
      <c r="AZ11" s="3">
        <f t="shared" si="11"/>
        <v>982</v>
      </c>
      <c r="BB11" s="17" t="str">
        <f t="shared" si="13"/>
        <v>{0 , 42 , 86 , 136 , 196 , 270 , 362 , 474 , 612 , 780 , 982},</v>
      </c>
    </row>
    <row r="12" spans="2:54" x14ac:dyDescent="0.15">
      <c r="B12" s="3">
        <v>4</v>
      </c>
      <c r="C12" s="15">
        <f t="shared" si="12"/>
        <v>92.243762409800198</v>
      </c>
      <c r="D12" s="15">
        <f t="shared" si="0"/>
        <v>91.515505063188058</v>
      </c>
      <c r="E12" s="15">
        <f t="shared" si="0"/>
        <v>90.793169294104871</v>
      </c>
      <c r="F12" s="15">
        <f t="shared" si="0"/>
        <v>90.076706953252057</v>
      </c>
      <c r="G12" s="15">
        <f t="shared" si="0"/>
        <v>89.36607028284071</v>
      </c>
      <c r="H12" s="15">
        <f t="shared" si="0"/>
        <v>88.661211913408181</v>
      </c>
      <c r="I12" s="15">
        <f t="shared" si="0"/>
        <v>87.962084860660525</v>
      </c>
      <c r="J12" s="15">
        <f t="shared" si="0"/>
        <v>87.268642522340684</v>
      </c>
      <c r="K12" s="15">
        <f t="shared" si="0"/>
        <v>86.580838675121981</v>
      </c>
      <c r="L12" s="15">
        <f t="shared" si="0"/>
        <v>85.898627471527078</v>
      </c>
      <c r="V12" s="3">
        <v>4</v>
      </c>
      <c r="W12" s="15">
        <f t="shared" si="1"/>
        <v>23</v>
      </c>
      <c r="X12" s="15">
        <f t="shared" si="1"/>
        <v>24</v>
      </c>
      <c r="Y12" s="15">
        <f t="shared" si="1"/>
        <v>28</v>
      </c>
      <c r="Z12" s="15">
        <f t="shared" si="1"/>
        <v>34</v>
      </c>
      <c r="AA12" s="15">
        <f t="shared" si="1"/>
        <v>43</v>
      </c>
      <c r="AB12" s="15">
        <f t="shared" si="1"/>
        <v>55</v>
      </c>
      <c r="AC12" s="15">
        <f t="shared" si="1"/>
        <v>69</v>
      </c>
      <c r="AD12" s="15">
        <f t="shared" si="1"/>
        <v>87</v>
      </c>
      <c r="AE12" s="15">
        <f t="shared" si="1"/>
        <v>106</v>
      </c>
      <c r="AF12" s="15">
        <f t="shared" si="1"/>
        <v>128</v>
      </c>
      <c r="AH12" s="82" t="s">
        <v>632</v>
      </c>
      <c r="AI12" s="17">
        <f>(VLOOKUP(AJ12,$AK$5:$AL$7,2,FALSE)*AK12+VLOOKUP(AL12,$AK$5:$AL$7,2,FALSE)*AM12)*10</f>
        <v>0.14399999999999999</v>
      </c>
      <c r="AJ12" s="61" t="s">
        <v>81</v>
      </c>
      <c r="AK12" s="61">
        <v>0.7</v>
      </c>
      <c r="AL12" s="61" t="s">
        <v>98</v>
      </c>
      <c r="AM12" s="61">
        <v>0.2</v>
      </c>
      <c r="AP12" s="3">
        <v>4</v>
      </c>
      <c r="AQ12" s="3">
        <f t="shared" si="2"/>
        <v>46</v>
      </c>
      <c r="AR12" s="3">
        <f t="shared" si="3"/>
        <v>94</v>
      </c>
      <c r="AS12" s="3">
        <f t="shared" si="4"/>
        <v>150</v>
      </c>
      <c r="AT12" s="3">
        <f t="shared" si="5"/>
        <v>218</v>
      </c>
      <c r="AU12" s="3">
        <f t="shared" si="6"/>
        <v>304</v>
      </c>
      <c r="AV12" s="3">
        <f t="shared" si="7"/>
        <v>414</v>
      </c>
      <c r="AW12" s="3">
        <f t="shared" si="8"/>
        <v>552</v>
      </c>
      <c r="AX12" s="3">
        <f t="shared" si="9"/>
        <v>726</v>
      </c>
      <c r="AY12" s="3">
        <f t="shared" si="10"/>
        <v>938</v>
      </c>
      <c r="AZ12" s="3">
        <f t="shared" si="11"/>
        <v>1194</v>
      </c>
      <c r="BB12" s="17" t="str">
        <f t="shared" si="13"/>
        <v>{0 , 46 , 94 , 150 , 218 , 304 , 414 , 552 , 726 , 938 , 1194},</v>
      </c>
    </row>
    <row r="13" spans="2:54" x14ac:dyDescent="0.15">
      <c r="B13" s="13">
        <v>5</v>
      </c>
      <c r="C13" s="14">
        <f t="shared" si="12"/>
        <v>89.747030815711199</v>
      </c>
      <c r="D13" s="14">
        <f t="shared" si="0"/>
        <v>88.858405691340351</v>
      </c>
      <c r="E13" s="14">
        <f t="shared" si="0"/>
        <v>87.978850068987256</v>
      </c>
      <c r="F13" s="14">
        <f t="shared" si="0"/>
        <v>87.10827138333434</v>
      </c>
      <c r="G13" s="14">
        <f t="shared" si="0"/>
        <v>86.246578013805845</v>
      </c>
      <c r="H13" s="14">
        <f t="shared" si="0"/>
        <v>85.393679274925645</v>
      </c>
      <c r="I13" s="14">
        <f t="shared" si="0"/>
        <v>84.549485406773329</v>
      </c>
      <c r="J13" s="14">
        <f t="shared" si="0"/>
        <v>83.713907565537895</v>
      </c>
      <c r="K13" s="14">
        <f t="shared" si="0"/>
        <v>82.886857814167612</v>
      </c>
      <c r="L13" s="14">
        <f t="shared" si="0"/>
        <v>82.068249113115556</v>
      </c>
      <c r="V13" s="13">
        <v>5</v>
      </c>
      <c r="W13" s="14">
        <f t="shared" si="1"/>
        <v>24</v>
      </c>
      <c r="X13" s="14">
        <f t="shared" si="1"/>
        <v>26</v>
      </c>
      <c r="Y13" s="14">
        <f t="shared" si="1"/>
        <v>31</v>
      </c>
      <c r="Z13" s="14">
        <f t="shared" si="1"/>
        <v>39</v>
      </c>
      <c r="AA13" s="14">
        <f t="shared" si="1"/>
        <v>50</v>
      </c>
      <c r="AB13" s="14">
        <f t="shared" si="1"/>
        <v>65</v>
      </c>
      <c r="AC13" s="14">
        <f t="shared" si="1"/>
        <v>83</v>
      </c>
      <c r="AD13" s="14">
        <f t="shared" si="1"/>
        <v>104</v>
      </c>
      <c r="AE13" s="14">
        <f t="shared" si="1"/>
        <v>129</v>
      </c>
      <c r="AF13" s="14">
        <f t="shared" si="1"/>
        <v>156</v>
      </c>
      <c r="AH13" s="83" t="s">
        <v>633</v>
      </c>
      <c r="AI13" s="17">
        <f>VLOOKUP(AJ13,$AK$5:$AL$7,2,FALSE)*AK13*10</f>
        <v>3.2000000000000001E-2</v>
      </c>
      <c r="AJ13" s="61" t="s">
        <v>71</v>
      </c>
      <c r="AK13" s="61">
        <v>0.1</v>
      </c>
      <c r="AP13" s="13">
        <v>5</v>
      </c>
      <c r="AQ13" s="13">
        <f t="shared" si="2"/>
        <v>48</v>
      </c>
      <c r="AR13" s="13">
        <f t="shared" si="3"/>
        <v>100</v>
      </c>
      <c r="AS13" s="13">
        <f t="shared" si="4"/>
        <v>162</v>
      </c>
      <c r="AT13" s="13">
        <f t="shared" si="5"/>
        <v>240</v>
      </c>
      <c r="AU13" s="13">
        <f t="shared" si="6"/>
        <v>340</v>
      </c>
      <c r="AV13" s="13">
        <f t="shared" si="7"/>
        <v>470</v>
      </c>
      <c r="AW13" s="13">
        <f t="shared" si="8"/>
        <v>636</v>
      </c>
      <c r="AX13" s="13">
        <f t="shared" si="9"/>
        <v>844</v>
      </c>
      <c r="AY13" s="13">
        <f t="shared" si="10"/>
        <v>1102</v>
      </c>
      <c r="AZ13" s="13">
        <f t="shared" si="11"/>
        <v>1414</v>
      </c>
      <c r="BB13" s="17" t="str">
        <f t="shared" si="13"/>
        <v>{0 , 48 , 100 , 162 , 240 , 340 , 470 , 636 , 844 , 1102 , 1414},</v>
      </c>
    </row>
    <row r="14" spans="2:54" x14ac:dyDescent="0.15">
      <c r="B14" s="3">
        <v>6</v>
      </c>
      <c r="C14" s="15">
        <f t="shared" si="12"/>
        <v>87.294580318188949</v>
      </c>
      <c r="D14" s="15">
        <f t="shared" si="0"/>
        <v>86.253920460295916</v>
      </c>
      <c r="E14" s="15">
        <f t="shared" si="0"/>
        <v>85.226059495167675</v>
      </c>
      <c r="F14" s="15">
        <f t="shared" si="0"/>
        <v>84.210840011470665</v>
      </c>
      <c r="G14" s="15">
        <f t="shared" si="0"/>
        <v>83.20810653384568</v>
      </c>
      <c r="H14" s="15">
        <f t="shared" si="0"/>
        <v>82.217705499097619</v>
      </c>
      <c r="I14" s="15">
        <f t="shared" si="0"/>
        <v>81.239485232678163</v>
      </c>
      <c r="J14" s="15">
        <f t="shared" si="0"/>
        <v>80.273295925457617</v>
      </c>
      <c r="K14" s="15">
        <f t="shared" si="0"/>
        <v>79.318989610782424</v>
      </c>
      <c r="L14" s="15">
        <f t="shared" si="0"/>
        <v>78.376420141814933</v>
      </c>
      <c r="V14" s="3">
        <v>6</v>
      </c>
      <c r="W14" s="15">
        <f t="shared" si="1"/>
        <v>26</v>
      </c>
      <c r="X14" s="15">
        <f t="shared" si="1"/>
        <v>28</v>
      </c>
      <c r="Y14" s="15">
        <f t="shared" si="1"/>
        <v>34</v>
      </c>
      <c r="Z14" s="15">
        <f t="shared" si="1"/>
        <v>44</v>
      </c>
      <c r="AA14" s="15">
        <f t="shared" si="1"/>
        <v>58</v>
      </c>
      <c r="AB14" s="15">
        <f t="shared" si="1"/>
        <v>75</v>
      </c>
      <c r="AC14" s="15">
        <f t="shared" si="1"/>
        <v>97</v>
      </c>
      <c r="AD14" s="15">
        <f t="shared" si="1"/>
        <v>122</v>
      </c>
      <c r="AE14" s="15">
        <f t="shared" si="1"/>
        <v>152</v>
      </c>
      <c r="AF14" s="15">
        <f t="shared" si="1"/>
        <v>185</v>
      </c>
      <c r="AH14" s="84" t="s">
        <v>634</v>
      </c>
      <c r="AI14" s="17">
        <f>(VLOOKUP(AJ14,$AK$5:$AL$7,2,FALSE)*AK14+VLOOKUP(AL14,$AK$5:$AL$7,2,FALSE)*AM14)*10</f>
        <v>0.14399999999999999</v>
      </c>
      <c r="AJ14" s="61" t="s">
        <v>81</v>
      </c>
      <c r="AK14" s="61">
        <v>0.3</v>
      </c>
      <c r="AL14" s="61" t="s">
        <v>98</v>
      </c>
      <c r="AM14" s="61">
        <v>0.6</v>
      </c>
      <c r="AP14" s="3">
        <v>6</v>
      </c>
      <c r="AQ14" s="3">
        <f t="shared" si="2"/>
        <v>52</v>
      </c>
      <c r="AR14" s="3">
        <f t="shared" si="3"/>
        <v>108</v>
      </c>
      <c r="AS14" s="3">
        <f t="shared" si="4"/>
        <v>176</v>
      </c>
      <c r="AT14" s="3">
        <f t="shared" si="5"/>
        <v>264</v>
      </c>
      <c r="AU14" s="3">
        <f t="shared" si="6"/>
        <v>380</v>
      </c>
      <c r="AV14" s="3">
        <f t="shared" si="7"/>
        <v>530</v>
      </c>
      <c r="AW14" s="3">
        <f t="shared" si="8"/>
        <v>724</v>
      </c>
      <c r="AX14" s="3">
        <f t="shared" si="9"/>
        <v>968</v>
      </c>
      <c r="AY14" s="3">
        <f t="shared" si="10"/>
        <v>1272</v>
      </c>
      <c r="AZ14" s="3">
        <f t="shared" si="11"/>
        <v>1642</v>
      </c>
      <c r="BB14" s="17" t="str">
        <f t="shared" si="13"/>
        <v>{0 , 52 , 108 , 176 , 264 , 380 , 530 , 724 , 968 , 1272 , 1642},</v>
      </c>
    </row>
    <row r="15" spans="2:54" x14ac:dyDescent="0.15">
      <c r="B15" s="3">
        <v>7</v>
      </c>
      <c r="C15" s="15">
        <f t="shared" si="12"/>
        <v>84.886084116100221</v>
      </c>
      <c r="D15" s="15">
        <f t="shared" si="0"/>
        <v>83.701550656013268</v>
      </c>
      <c r="E15" s="15">
        <f t="shared" si="0"/>
        <v>82.534085513109332</v>
      </c>
      <c r="F15" s="15">
        <f t="shared" si="0"/>
        <v>81.383442744608985</v>
      </c>
      <c r="G15" s="15">
        <f t="shared" si="0"/>
        <v>80.249379951600119</v>
      </c>
      <c r="H15" s="15">
        <f t="shared" si="0"/>
        <v>79.131658227973205</v>
      </c>
      <c r="I15" s="15">
        <f t="shared" si="0"/>
        <v>78.030042110092353</v>
      </c>
      <c r="J15" s="15">
        <f t="shared" si="0"/>
        <v>76.944299527191689</v>
      </c>
      <c r="K15" s="15">
        <f t="shared" si="0"/>
        <v>75.874201752486357</v>
      </c>
      <c r="L15" s="15">
        <f t="shared" si="0"/>
        <v>74.819523354988121</v>
      </c>
      <c r="V15" s="3">
        <v>7</v>
      </c>
      <c r="W15" s="15">
        <f t="shared" si="1"/>
        <v>29</v>
      </c>
      <c r="X15" s="15">
        <f t="shared" si="1"/>
        <v>31</v>
      </c>
      <c r="Y15" s="15">
        <f t="shared" si="1"/>
        <v>38</v>
      </c>
      <c r="Z15" s="15">
        <f t="shared" si="1"/>
        <v>49</v>
      </c>
      <c r="AA15" s="15">
        <f t="shared" si="1"/>
        <v>65</v>
      </c>
      <c r="AB15" s="15">
        <f t="shared" si="1"/>
        <v>86</v>
      </c>
      <c r="AC15" s="15">
        <f t="shared" si="1"/>
        <v>111</v>
      </c>
      <c r="AD15" s="15">
        <f t="shared" si="1"/>
        <v>141</v>
      </c>
      <c r="AE15" s="15">
        <f t="shared" si="1"/>
        <v>175</v>
      </c>
      <c r="AF15" s="15">
        <f t="shared" si="1"/>
        <v>214</v>
      </c>
      <c r="AH15" s="85" t="s">
        <v>635</v>
      </c>
      <c r="AI15" s="17">
        <f>VLOOKUP(AJ15,$AK$5:$AL$7,2,FALSE)*AK15*10</f>
        <v>1.6E-2</v>
      </c>
      <c r="AJ15" s="61" t="s">
        <v>98</v>
      </c>
      <c r="AK15" s="61">
        <v>0.1</v>
      </c>
      <c r="AP15" s="3">
        <v>7</v>
      </c>
      <c r="AQ15" s="3">
        <f t="shared" si="2"/>
        <v>58</v>
      </c>
      <c r="AR15" s="3">
        <f t="shared" si="3"/>
        <v>120</v>
      </c>
      <c r="AS15" s="3">
        <f t="shared" si="4"/>
        <v>196</v>
      </c>
      <c r="AT15" s="3">
        <f t="shared" si="5"/>
        <v>294</v>
      </c>
      <c r="AU15" s="3">
        <f t="shared" si="6"/>
        <v>424</v>
      </c>
      <c r="AV15" s="3">
        <f t="shared" si="7"/>
        <v>596</v>
      </c>
      <c r="AW15" s="3">
        <f t="shared" si="8"/>
        <v>818</v>
      </c>
      <c r="AX15" s="3">
        <f t="shared" si="9"/>
        <v>1100</v>
      </c>
      <c r="AY15" s="3">
        <f t="shared" si="10"/>
        <v>1450</v>
      </c>
      <c r="AZ15" s="3">
        <f t="shared" si="11"/>
        <v>1878</v>
      </c>
      <c r="BB15" s="17" t="str">
        <f t="shared" si="13"/>
        <v>{0 , 58 , 120 , 196 , 294 , 424 , 596 , 818 , 1100 , 1450 , 1878},</v>
      </c>
    </row>
    <row r="16" spans="2:54" x14ac:dyDescent="0.15">
      <c r="B16" s="3">
        <v>8</v>
      </c>
      <c r="C16" s="15">
        <f t="shared" si="12"/>
        <v>82.521214363614831</v>
      </c>
      <c r="D16" s="15">
        <f t="shared" si="0"/>
        <v>81.200797033600111</v>
      </c>
      <c r="E16" s="15">
        <f t="shared" si="0"/>
        <v>79.902216820409095</v>
      </c>
      <c r="F16" s="15">
        <f t="shared" si="0"/>
        <v>78.625112580893799</v>
      </c>
      <c r="G16" s="15">
        <f t="shared" si="0"/>
        <v>77.369129144506715</v>
      </c>
      <c r="H16" s="15">
        <f t="shared" si="0"/>
        <v>76.133917214525638</v>
      </c>
      <c r="I16" s="15">
        <f t="shared" si="0"/>
        <v>74.919133270912099</v>
      </c>
      <c r="J16" s="15">
        <f t="shared" si="0"/>
        <v>73.724439474776375</v>
      </c>
      <c r="K16" s="15">
        <f t="shared" si="0"/>
        <v>72.549503574422289</v>
      </c>
      <c r="L16" s="15">
        <f t="shared" si="0"/>
        <v>71.39399881294618</v>
      </c>
      <c r="V16" s="3">
        <v>8</v>
      </c>
      <c r="W16" s="15">
        <f t="shared" si="1"/>
        <v>32</v>
      </c>
      <c r="X16" s="15">
        <f t="shared" si="1"/>
        <v>34</v>
      </c>
      <c r="Y16" s="15">
        <f t="shared" si="1"/>
        <v>42</v>
      </c>
      <c r="Z16" s="15">
        <f t="shared" si="1"/>
        <v>55</v>
      </c>
      <c r="AA16" s="15">
        <f t="shared" si="1"/>
        <v>73</v>
      </c>
      <c r="AB16" s="15">
        <f t="shared" si="1"/>
        <v>97</v>
      </c>
      <c r="AC16" s="15">
        <f t="shared" si="1"/>
        <v>126</v>
      </c>
      <c r="AD16" s="15">
        <f t="shared" si="1"/>
        <v>160</v>
      </c>
      <c r="AE16" s="15">
        <f t="shared" si="1"/>
        <v>199</v>
      </c>
      <c r="AF16" s="15">
        <f t="shared" si="1"/>
        <v>243</v>
      </c>
      <c r="AH16" s="86" t="s">
        <v>636</v>
      </c>
      <c r="AI16" s="17">
        <f>VLOOKUP(AJ16,$AK$5:$AL$7,2,FALSE)*AK16*10</f>
        <v>4.7999999999999994E-2</v>
      </c>
      <c r="AJ16" s="61" t="s">
        <v>71</v>
      </c>
      <c r="AK16" s="61">
        <v>0.15</v>
      </c>
      <c r="AP16" s="3">
        <v>8</v>
      </c>
      <c r="AQ16" s="3">
        <f t="shared" si="2"/>
        <v>64</v>
      </c>
      <c r="AR16" s="3">
        <f t="shared" si="3"/>
        <v>132</v>
      </c>
      <c r="AS16" s="3">
        <f t="shared" si="4"/>
        <v>216</v>
      </c>
      <c r="AT16" s="3">
        <f t="shared" si="5"/>
        <v>326</v>
      </c>
      <c r="AU16" s="3">
        <f t="shared" si="6"/>
        <v>472</v>
      </c>
      <c r="AV16" s="3">
        <f t="shared" si="7"/>
        <v>666</v>
      </c>
      <c r="AW16" s="3">
        <f t="shared" si="8"/>
        <v>918</v>
      </c>
      <c r="AX16" s="3">
        <f t="shared" si="9"/>
        <v>1238</v>
      </c>
      <c r="AY16" s="3">
        <f t="shared" si="10"/>
        <v>1636</v>
      </c>
      <c r="AZ16" s="3">
        <f t="shared" si="11"/>
        <v>2122</v>
      </c>
      <c r="BB16" s="17" t="str">
        <f t="shared" si="13"/>
        <v>{0 , 64 , 132 , 216 , 326 , 472 , 666 , 918 , 1238 , 1636 , 2122},</v>
      </c>
    </row>
    <row r="17" spans="2:54" x14ac:dyDescent="0.15">
      <c r="B17" s="3">
        <v>9</v>
      </c>
      <c r="C17" s="15">
        <f t="shared" si="12"/>
        <v>80.199642155577862</v>
      </c>
      <c r="D17" s="15">
        <f t="shared" si="0"/>
        <v>78.751159811030789</v>
      </c>
      <c r="E17" s="15">
        <f t="shared" si="0"/>
        <v>77.329742879121397</v>
      </c>
      <c r="F17" s="15">
        <f t="shared" si="0"/>
        <v>75.934885632897576</v>
      </c>
      <c r="G17" s="15">
        <f t="shared" si="0"/>
        <v>74.566091795096938</v>
      </c>
      <c r="H17" s="15">
        <f t="shared" si="0"/>
        <v>73.222874361575848</v>
      </c>
      <c r="I17" s="15">
        <f t="shared" si="0"/>
        <v>71.90475542803803</v>
      </c>
      <c r="J17" s="15">
        <f t="shared" si="0"/>
        <v>70.611266020000471</v>
      </c>
      <c r="K17" s="15">
        <f t="shared" si="0"/>
        <v>69.341945925936798</v>
      </c>
      <c r="L17" s="15">
        <f t="shared" si="0"/>
        <v>68.096343533538203</v>
      </c>
      <c r="V17" s="3">
        <v>9</v>
      </c>
      <c r="W17" s="15">
        <f t="shared" si="1"/>
        <v>35</v>
      </c>
      <c r="X17" s="15">
        <f t="shared" si="1"/>
        <v>38</v>
      </c>
      <c r="Y17" s="15">
        <f t="shared" si="1"/>
        <v>47</v>
      </c>
      <c r="Z17" s="15">
        <f t="shared" si="1"/>
        <v>61</v>
      </c>
      <c r="AA17" s="15">
        <f t="shared" si="1"/>
        <v>82</v>
      </c>
      <c r="AB17" s="15">
        <f t="shared" si="1"/>
        <v>108</v>
      </c>
      <c r="AC17" s="15">
        <f t="shared" si="1"/>
        <v>141</v>
      </c>
      <c r="AD17" s="15">
        <f t="shared" si="1"/>
        <v>179</v>
      </c>
      <c r="AE17" s="15">
        <f t="shared" si="1"/>
        <v>223</v>
      </c>
      <c r="AF17" s="15">
        <f t="shared" si="1"/>
        <v>273</v>
      </c>
      <c r="AH17" s="87" t="s">
        <v>637</v>
      </c>
      <c r="AI17" s="17">
        <f>VLOOKUP(AJ17,$AK$5:$AL$7,2,FALSE)*AK17*10</f>
        <v>4.7999999999999994E-2</v>
      </c>
      <c r="AJ17" s="61" t="s">
        <v>71</v>
      </c>
      <c r="AK17" s="61">
        <v>0.15</v>
      </c>
      <c r="AP17" s="3">
        <v>9</v>
      </c>
      <c r="AQ17" s="3">
        <f t="shared" si="2"/>
        <v>70</v>
      </c>
      <c r="AR17" s="3">
        <f t="shared" si="3"/>
        <v>146</v>
      </c>
      <c r="AS17" s="3">
        <f t="shared" si="4"/>
        <v>240</v>
      </c>
      <c r="AT17" s="3">
        <f t="shared" si="5"/>
        <v>362</v>
      </c>
      <c r="AU17" s="3">
        <f t="shared" si="6"/>
        <v>526</v>
      </c>
      <c r="AV17" s="3">
        <f t="shared" si="7"/>
        <v>742</v>
      </c>
      <c r="AW17" s="3">
        <f t="shared" si="8"/>
        <v>1024</v>
      </c>
      <c r="AX17" s="3">
        <f t="shared" si="9"/>
        <v>1382</v>
      </c>
      <c r="AY17" s="3">
        <f t="shared" si="10"/>
        <v>1828</v>
      </c>
      <c r="AZ17" s="3">
        <f t="shared" si="11"/>
        <v>2374</v>
      </c>
      <c r="BB17" s="17" t="str">
        <f t="shared" si="13"/>
        <v>{0 , 70 , 146 , 240 , 362 , 526 , 742 , 1024 , 1382 , 1828 , 2374},</v>
      </c>
    </row>
    <row r="18" spans="2:54" x14ac:dyDescent="0.15">
      <c r="B18" s="13">
        <v>10</v>
      </c>
      <c r="C18" s="14">
        <f t="shared" si="12"/>
        <v>77.921037512515056</v>
      </c>
      <c r="D18" s="14">
        <f t="shared" si="0"/>
        <v>76.352138662719938</v>
      </c>
      <c r="E18" s="14">
        <f t="shared" si="0"/>
        <v>74.815953923233039</v>
      </c>
      <c r="F18" s="14">
        <f t="shared" si="0"/>
        <v>73.311801151280505</v>
      </c>
      <c r="G18" s="14">
        <f t="shared" si="0"/>
        <v>71.839012427882466</v>
      </c>
      <c r="H18" s="14">
        <f t="shared" si="0"/>
        <v>70.396933761263554</v>
      </c>
      <c r="I18" s="14">
        <f t="shared" si="0"/>
        <v>68.984924796447956</v>
      </c>
      <c r="J18" s="14">
        <f t="shared" si="0"/>
        <v>67.60235853090974</v>
      </c>
      <c r="K18" s="14">
        <f t="shared" si="0"/>
        <v>66.248621036152457</v>
      </c>
      <c r="L18" s="14">
        <f t="shared" si="0"/>
        <v>64.923111185094214</v>
      </c>
      <c r="V18" s="13">
        <v>10</v>
      </c>
      <c r="W18" s="14">
        <f t="shared" si="1"/>
        <v>39</v>
      </c>
      <c r="X18" s="14">
        <f t="shared" si="1"/>
        <v>42</v>
      </c>
      <c r="Y18" s="14">
        <f t="shared" si="1"/>
        <v>52</v>
      </c>
      <c r="Z18" s="14">
        <f t="shared" si="1"/>
        <v>68</v>
      </c>
      <c r="AA18" s="14">
        <f t="shared" si="1"/>
        <v>91</v>
      </c>
      <c r="AB18" s="14">
        <f t="shared" si="1"/>
        <v>120</v>
      </c>
      <c r="AC18" s="14">
        <f t="shared" si="1"/>
        <v>156</v>
      </c>
      <c r="AD18" s="14">
        <f t="shared" si="1"/>
        <v>199</v>
      </c>
      <c r="AE18" s="14">
        <f t="shared" si="1"/>
        <v>248</v>
      </c>
      <c r="AF18" s="14">
        <f t="shared" si="1"/>
        <v>303</v>
      </c>
      <c r="AP18" s="13">
        <v>10</v>
      </c>
      <c r="AQ18" s="13">
        <f t="shared" si="2"/>
        <v>78</v>
      </c>
      <c r="AR18" s="13">
        <f t="shared" si="3"/>
        <v>162</v>
      </c>
      <c r="AS18" s="13">
        <f t="shared" si="4"/>
        <v>266</v>
      </c>
      <c r="AT18" s="13">
        <f t="shared" si="5"/>
        <v>402</v>
      </c>
      <c r="AU18" s="13">
        <f t="shared" si="6"/>
        <v>584</v>
      </c>
      <c r="AV18" s="13">
        <f t="shared" si="7"/>
        <v>824</v>
      </c>
      <c r="AW18" s="13">
        <f t="shared" si="8"/>
        <v>1136</v>
      </c>
      <c r="AX18" s="13">
        <f t="shared" si="9"/>
        <v>1534</v>
      </c>
      <c r="AY18" s="13">
        <f t="shared" si="10"/>
        <v>2030</v>
      </c>
      <c r="AZ18" s="13">
        <f t="shared" si="11"/>
        <v>2636</v>
      </c>
      <c r="BB18" s="17" t="str">
        <f t="shared" si="13"/>
        <v>{0 , 78 , 162 , 266 , 402 , 584 , 824 , 1136 , 1534 , 2030 , 2636},</v>
      </c>
    </row>
    <row r="19" spans="2:54" x14ac:dyDescent="0.15">
      <c r="B19" s="3">
        <v>11</v>
      </c>
      <c r="C19" s="15">
        <f t="shared" si="12"/>
        <v>75.685069365258812</v>
      </c>
      <c r="D19" s="15">
        <f t="shared" si="0"/>
        <v>74.00323271294782</v>
      </c>
      <c r="E19" s="15">
        <f t="shared" si="0"/>
        <v>72.360140966294068</v>
      </c>
      <c r="F19" s="15">
        <f t="shared" si="0"/>
        <v>70.754901548891681</v>
      </c>
      <c r="G19" s="15">
        <f t="shared" si="0"/>
        <v>69.186642446848126</v>
      </c>
      <c r="H19" s="15">
        <f t="shared" si="0"/>
        <v>67.654511735080348</v>
      </c>
      <c r="I19" s="15">
        <f t="shared" si="0"/>
        <v>66.157677114523565</v>
      </c>
      <c r="J19" s="15">
        <f t="shared" si="0"/>
        <v>64.695325460001726</v>
      </c>
      <c r="K19" s="15">
        <f t="shared" si="0"/>
        <v>63.266662378513587</v>
      </c>
      <c r="L19" s="15">
        <f t="shared" si="0"/>
        <v>61.870911777694829</v>
      </c>
      <c r="V19" s="3">
        <v>11</v>
      </c>
      <c r="W19" s="15">
        <f t="shared" ref="W19:AF28" si="14">ROUNDUP((99+$V19^$AI$2+INT(W$7^$AI$3*$AI$4*$V19))*$AI$5*1,0)</f>
        <v>43</v>
      </c>
      <c r="X19" s="15">
        <f t="shared" si="14"/>
        <v>46</v>
      </c>
      <c r="Y19" s="15">
        <f t="shared" si="14"/>
        <v>57</v>
      </c>
      <c r="Z19" s="15">
        <f t="shared" si="14"/>
        <v>75</v>
      </c>
      <c r="AA19" s="15">
        <f t="shared" si="14"/>
        <v>100</v>
      </c>
      <c r="AB19" s="15">
        <f t="shared" si="14"/>
        <v>132</v>
      </c>
      <c r="AC19" s="15">
        <f t="shared" si="14"/>
        <v>172</v>
      </c>
      <c r="AD19" s="15">
        <f t="shared" si="14"/>
        <v>219</v>
      </c>
      <c r="AE19" s="15">
        <f t="shared" si="14"/>
        <v>272</v>
      </c>
      <c r="AF19" s="15">
        <f t="shared" si="14"/>
        <v>333</v>
      </c>
      <c r="AP19" s="3">
        <v>11</v>
      </c>
      <c r="AQ19" s="3">
        <f t="shared" si="2"/>
        <v>86</v>
      </c>
      <c r="AR19" s="3">
        <f t="shared" si="3"/>
        <v>178</v>
      </c>
      <c r="AS19" s="3">
        <f t="shared" si="4"/>
        <v>292</v>
      </c>
      <c r="AT19" s="3">
        <f t="shared" si="5"/>
        <v>442</v>
      </c>
      <c r="AU19" s="3">
        <f t="shared" si="6"/>
        <v>642</v>
      </c>
      <c r="AV19" s="3">
        <f t="shared" si="7"/>
        <v>906</v>
      </c>
      <c r="AW19" s="3">
        <f t="shared" si="8"/>
        <v>1250</v>
      </c>
      <c r="AX19" s="3">
        <f t="shared" si="9"/>
        <v>1688</v>
      </c>
      <c r="AY19" s="3">
        <f t="shared" si="10"/>
        <v>2232</v>
      </c>
      <c r="AZ19" s="3">
        <f t="shared" si="11"/>
        <v>2898</v>
      </c>
      <c r="BB19" s="17" t="str">
        <f t="shared" si="13"/>
        <v>{0 , 86 , 178 , 292 , 442 , 642 , 906 , 1250 , 1688 , 2232 , 2898},</v>
      </c>
    </row>
    <row r="20" spans="2:54" x14ac:dyDescent="0.15">
      <c r="B20" s="3">
        <v>12</v>
      </c>
      <c r="C20" s="15">
        <f t="shared" si="12"/>
        <v>73.491405539180434</v>
      </c>
      <c r="D20" s="15">
        <f t="shared" si="0"/>
        <v>71.703940529132169</v>
      </c>
      <c r="E20" s="15">
        <f t="shared" si="0"/>
        <v>69.96159580920974</v>
      </c>
      <c r="F20" s="15">
        <f t="shared" si="0"/>
        <v>68.263232425324787</v>
      </c>
      <c r="G20" s="15">
        <f t="shared" si="0"/>
        <v>66.607740173567848</v>
      </c>
      <c r="H20" s="15">
        <f t="shared" si="0"/>
        <v>64.99403687447878</v>
      </c>
      <c r="I20" s="15">
        <f t="shared" si="0"/>
        <v>63.421067665636293</v>
      </c>
      <c r="J20" s="15">
        <f t="shared" si="0"/>
        <v>61.887804312104571</v>
      </c>
      <c r="K20" s="15">
        <f t="shared" si="0"/>
        <v>60.393244534285799</v>
      </c>
      <c r="L20" s="15">
        <f t="shared" si="0"/>
        <v>58.936411352739697</v>
      </c>
      <c r="V20" s="3">
        <v>12</v>
      </c>
      <c r="W20" s="15">
        <f t="shared" si="14"/>
        <v>47</v>
      </c>
      <c r="X20" s="15">
        <f t="shared" si="14"/>
        <v>51</v>
      </c>
      <c r="Y20" s="15">
        <f t="shared" si="14"/>
        <v>63</v>
      </c>
      <c r="Z20" s="15">
        <f t="shared" si="14"/>
        <v>82</v>
      </c>
      <c r="AA20" s="15">
        <f t="shared" si="14"/>
        <v>110</v>
      </c>
      <c r="AB20" s="15">
        <f t="shared" si="14"/>
        <v>145</v>
      </c>
      <c r="AC20" s="15">
        <f t="shared" si="14"/>
        <v>188</v>
      </c>
      <c r="AD20" s="15">
        <f t="shared" si="14"/>
        <v>239</v>
      </c>
      <c r="AE20" s="15">
        <f t="shared" si="14"/>
        <v>298</v>
      </c>
      <c r="AF20" s="15">
        <f t="shared" si="14"/>
        <v>364</v>
      </c>
      <c r="AP20" s="3">
        <v>12</v>
      </c>
      <c r="AQ20" s="3">
        <f t="shared" si="2"/>
        <v>94</v>
      </c>
      <c r="AR20" s="3">
        <f t="shared" si="3"/>
        <v>196</v>
      </c>
      <c r="AS20" s="3">
        <f t="shared" si="4"/>
        <v>322</v>
      </c>
      <c r="AT20" s="3">
        <f t="shared" si="5"/>
        <v>486</v>
      </c>
      <c r="AU20" s="3">
        <f t="shared" si="6"/>
        <v>706</v>
      </c>
      <c r="AV20" s="3">
        <f t="shared" si="7"/>
        <v>996</v>
      </c>
      <c r="AW20" s="3">
        <f t="shared" si="8"/>
        <v>1372</v>
      </c>
      <c r="AX20" s="3">
        <f t="shared" si="9"/>
        <v>1850</v>
      </c>
      <c r="AY20" s="3">
        <f t="shared" si="10"/>
        <v>2446</v>
      </c>
      <c r="AZ20" s="3">
        <f t="shared" si="11"/>
        <v>3174</v>
      </c>
      <c r="BB20" s="17" t="str">
        <f t="shared" si="13"/>
        <v>{0 , 94 , 196 , 322 , 486 , 706 , 996 , 1372 , 1850 , 2446 , 3174},</v>
      </c>
    </row>
    <row r="21" spans="2:54" x14ac:dyDescent="0.15">
      <c r="B21" s="3">
        <v>13</v>
      </c>
      <c r="C21" s="15">
        <f t="shared" si="12"/>
        <v>71.339712738014342</v>
      </c>
      <c r="D21" s="15">
        <f t="shared" si="0"/>
        <v>69.453760114941133</v>
      </c>
      <c r="E21" s="15">
        <f t="shared" si="0"/>
        <v>67.619611048198692</v>
      </c>
      <c r="F21" s="15">
        <f t="shared" si="0"/>
        <v>65.835842591942168</v>
      </c>
      <c r="G21" s="15">
        <f t="shared" si="0"/>
        <v>64.101070885961434</v>
      </c>
      <c r="H21" s="15">
        <f t="shared" si="0"/>
        <v>62.413950082072475</v>
      </c>
      <c r="I21" s="15">
        <f t="shared" si="0"/>
        <v>60.773171299998793</v>
      </c>
      <c r="J21" s="15">
        <f t="shared" si="0"/>
        <v>59.177461611932856</v>
      </c>
      <c r="K21" s="15">
        <f t="shared" si="0"/>
        <v>57.625583054989676</v>
      </c>
      <c r="L21" s="15">
        <f t="shared" si="0"/>
        <v>56.116331670786451</v>
      </c>
      <c r="V21" s="3">
        <v>13</v>
      </c>
      <c r="W21" s="15">
        <f t="shared" si="14"/>
        <v>52</v>
      </c>
      <c r="X21" s="15">
        <f t="shared" si="14"/>
        <v>56</v>
      </c>
      <c r="Y21" s="15">
        <f t="shared" si="14"/>
        <v>69</v>
      </c>
      <c r="Z21" s="15">
        <f t="shared" si="14"/>
        <v>90</v>
      </c>
      <c r="AA21" s="15">
        <f t="shared" si="14"/>
        <v>120</v>
      </c>
      <c r="AB21" s="15">
        <f t="shared" si="14"/>
        <v>158</v>
      </c>
      <c r="AC21" s="15">
        <f t="shared" si="14"/>
        <v>205</v>
      </c>
      <c r="AD21" s="15">
        <f t="shared" si="14"/>
        <v>260</v>
      </c>
      <c r="AE21" s="15">
        <f t="shared" si="14"/>
        <v>323</v>
      </c>
      <c r="AF21" s="15">
        <f t="shared" si="14"/>
        <v>396</v>
      </c>
      <c r="AP21" s="3">
        <v>13</v>
      </c>
      <c r="AQ21" s="3">
        <f t="shared" si="2"/>
        <v>104</v>
      </c>
      <c r="AR21" s="3">
        <f t="shared" si="3"/>
        <v>216</v>
      </c>
      <c r="AS21" s="3">
        <f t="shared" si="4"/>
        <v>354</v>
      </c>
      <c r="AT21" s="3">
        <f t="shared" si="5"/>
        <v>534</v>
      </c>
      <c r="AU21" s="3">
        <f t="shared" si="6"/>
        <v>774</v>
      </c>
      <c r="AV21" s="3">
        <f t="shared" si="7"/>
        <v>1090</v>
      </c>
      <c r="AW21" s="3">
        <f t="shared" si="8"/>
        <v>1500</v>
      </c>
      <c r="AX21" s="3">
        <f t="shared" si="9"/>
        <v>2020</v>
      </c>
      <c r="AY21" s="3">
        <f t="shared" si="10"/>
        <v>2666</v>
      </c>
      <c r="AZ21" s="3">
        <f t="shared" si="11"/>
        <v>3458</v>
      </c>
      <c r="BB21" s="17" t="str">
        <f t="shared" si="13"/>
        <v>{0 , 104 , 216 , 354 , 534 , 774 , 1090 , 1500 , 2020 , 2666 , 3458},</v>
      </c>
    </row>
    <row r="22" spans="2:54" x14ac:dyDescent="0.15">
      <c r="B22" s="3">
        <v>14</v>
      </c>
      <c r="C22" s="15">
        <f t="shared" si="12"/>
        <v>69.229656527258598</v>
      </c>
      <c r="D22" s="15">
        <f t="shared" si="0"/>
        <v>67.252188903241887</v>
      </c>
      <c r="E22" s="15">
        <f t="shared" si="0"/>
        <v>65.333480082922875</v>
      </c>
      <c r="F22" s="15">
        <f t="shared" si="0"/>
        <v>63.471784097381494</v>
      </c>
      <c r="G22" s="15">
        <f t="shared" ref="D22:L50" si="15">(((100-$B22)/100)^($O$3+G$7/$O$5)+$O$4)*100+$O$6</f>
        <v>61.665406857710146</v>
      </c>
      <c r="H22" s="15">
        <f t="shared" si="15"/>
        <v>59.912704613442386</v>
      </c>
      <c r="I22" s="15">
        <f t="shared" si="15"/>
        <v>58.212082456788025</v>
      </c>
      <c r="J22" s="15">
        <f t="shared" si="15"/>
        <v>56.561992871313677</v>
      </c>
      <c r="K22" s="15">
        <f t="shared" si="15"/>
        <v>54.960934323748084</v>
      </c>
      <c r="L22" s="15">
        <f t="shared" si="15"/>
        <v>53.407449897630727</v>
      </c>
      <c r="V22" s="3">
        <v>14</v>
      </c>
      <c r="W22" s="15">
        <f t="shared" si="14"/>
        <v>57</v>
      </c>
      <c r="X22" s="15">
        <f t="shared" si="14"/>
        <v>62</v>
      </c>
      <c r="Y22" s="15">
        <f t="shared" si="14"/>
        <v>75</v>
      </c>
      <c r="Z22" s="15">
        <f t="shared" si="14"/>
        <v>98</v>
      </c>
      <c r="AA22" s="15">
        <f t="shared" si="14"/>
        <v>130</v>
      </c>
      <c r="AB22" s="15">
        <f t="shared" si="14"/>
        <v>171</v>
      </c>
      <c r="AC22" s="15">
        <f t="shared" si="14"/>
        <v>221</v>
      </c>
      <c r="AD22" s="15">
        <f t="shared" si="14"/>
        <v>281</v>
      </c>
      <c r="AE22" s="15">
        <f t="shared" si="14"/>
        <v>350</v>
      </c>
      <c r="AF22" s="15">
        <f t="shared" si="14"/>
        <v>427</v>
      </c>
      <c r="AP22" s="3">
        <v>14</v>
      </c>
      <c r="AQ22" s="3">
        <f t="shared" si="2"/>
        <v>114</v>
      </c>
      <c r="AR22" s="3">
        <f t="shared" si="3"/>
        <v>238</v>
      </c>
      <c r="AS22" s="3">
        <f t="shared" si="4"/>
        <v>388</v>
      </c>
      <c r="AT22" s="3">
        <f t="shared" si="5"/>
        <v>584</v>
      </c>
      <c r="AU22" s="3">
        <f t="shared" si="6"/>
        <v>844</v>
      </c>
      <c r="AV22" s="3">
        <f t="shared" si="7"/>
        <v>1186</v>
      </c>
      <c r="AW22" s="3">
        <f t="shared" si="8"/>
        <v>1628</v>
      </c>
      <c r="AX22" s="3">
        <f t="shared" si="9"/>
        <v>2190</v>
      </c>
      <c r="AY22" s="3">
        <f t="shared" si="10"/>
        <v>2890</v>
      </c>
      <c r="AZ22" s="3">
        <f t="shared" si="11"/>
        <v>3744</v>
      </c>
      <c r="BB22" s="17" t="str">
        <f t="shared" si="13"/>
        <v>{0 , 114 , 238 , 388 , 584 , 844 , 1186 , 1628 , 2190 , 2890 , 3744},</v>
      </c>
    </row>
    <row r="23" spans="2:54" x14ac:dyDescent="0.15">
      <c r="B23" s="13">
        <v>15</v>
      </c>
      <c r="C23" s="14">
        <f t="shared" si="12"/>
        <v>67.160901317135782</v>
      </c>
      <c r="D23" s="14">
        <f t="shared" si="15"/>
        <v>65.098723748878683</v>
      </c>
      <c r="E23" s="14">
        <f t="shared" si="15"/>
        <v>63.102497124795057</v>
      </c>
      <c r="F23" s="14">
        <f t="shared" si="15"/>
        <v>61.170112253560035</v>
      </c>
      <c r="G23" s="14">
        <f t="shared" si="15"/>
        <v>59.29952739834993</v>
      </c>
      <c r="H23" s="14">
        <f t="shared" si="15"/>
        <v>57.488766119565412</v>
      </c>
      <c r="I23" s="14">
        <f t="shared" si="15"/>
        <v>55.735915186546876</v>
      </c>
      <c r="J23" s="14">
        <f t="shared" si="15"/>
        <v>54.03912255607581</v>
      </c>
      <c r="K23" s="14">
        <f t="shared" si="15"/>
        <v>52.396595415526029</v>
      </c>
      <c r="L23" s="14">
        <f t="shared" si="15"/>
        <v>50.806598288597449</v>
      </c>
      <c r="V23" s="13">
        <v>15</v>
      </c>
      <c r="W23" s="14">
        <f t="shared" si="14"/>
        <v>63</v>
      </c>
      <c r="X23" s="14">
        <f t="shared" si="14"/>
        <v>68</v>
      </c>
      <c r="Y23" s="14">
        <f t="shared" si="14"/>
        <v>82</v>
      </c>
      <c r="Z23" s="14">
        <f t="shared" si="14"/>
        <v>107</v>
      </c>
      <c r="AA23" s="14">
        <f t="shared" si="14"/>
        <v>141</v>
      </c>
      <c r="AB23" s="14">
        <f t="shared" si="14"/>
        <v>185</v>
      </c>
      <c r="AC23" s="14">
        <f t="shared" si="14"/>
        <v>239</v>
      </c>
      <c r="AD23" s="14">
        <f t="shared" si="14"/>
        <v>303</v>
      </c>
      <c r="AE23" s="14">
        <f t="shared" si="14"/>
        <v>376</v>
      </c>
      <c r="AF23" s="14">
        <f t="shared" si="14"/>
        <v>459</v>
      </c>
      <c r="AP23" s="13">
        <v>15</v>
      </c>
      <c r="AQ23" s="13">
        <f t="shared" si="2"/>
        <v>126</v>
      </c>
      <c r="AR23" s="13">
        <f t="shared" si="3"/>
        <v>262</v>
      </c>
      <c r="AS23" s="13">
        <f t="shared" si="4"/>
        <v>426</v>
      </c>
      <c r="AT23" s="13">
        <f t="shared" si="5"/>
        <v>640</v>
      </c>
      <c r="AU23" s="13">
        <f t="shared" si="6"/>
        <v>922</v>
      </c>
      <c r="AV23" s="13">
        <f t="shared" si="7"/>
        <v>1292</v>
      </c>
      <c r="AW23" s="13">
        <f t="shared" si="8"/>
        <v>1770</v>
      </c>
      <c r="AX23" s="13">
        <f t="shared" si="9"/>
        <v>2376</v>
      </c>
      <c r="AY23" s="13">
        <f t="shared" si="10"/>
        <v>3128</v>
      </c>
      <c r="AZ23" s="13">
        <f t="shared" si="11"/>
        <v>4046</v>
      </c>
      <c r="BB23" s="17" t="str">
        <f t="shared" si="13"/>
        <v>{0 , 126 , 262 , 426 , 640 , 922 , 1292 , 1770 , 2376 , 3128 , 4046},</v>
      </c>
    </row>
    <row r="24" spans="2:54" x14ac:dyDescent="0.15">
      <c r="B24" s="3">
        <v>16</v>
      </c>
      <c r="C24" s="15">
        <f t="shared" si="12"/>
        <v>65.133110345097379</v>
      </c>
      <c r="D24" s="15">
        <f t="shared" si="15"/>
        <v>62.992860921274591</v>
      </c>
      <c r="E24" s="15">
        <f t="shared" si="15"/>
        <v>60.925957205469587</v>
      </c>
      <c r="F24" s="15">
        <f t="shared" si="15"/>
        <v>58.929885662192177</v>
      </c>
      <c r="G24" s="15">
        <f t="shared" si="15"/>
        <v>57.002218894062111</v>
      </c>
      <c r="H24" s="15">
        <f t="shared" si="15"/>
        <v>55.140612689881792</v>
      </c>
      <c r="I24" s="15">
        <f t="shared" si="15"/>
        <v>53.342803173870649</v>
      </c>
      <c r="J24" s="15">
        <f t="shared" si="15"/>
        <v>51.606604052594456</v>
      </c>
      <c r="K24" s="15">
        <f t="shared" si="15"/>
        <v>49.929903956241425</v>
      </c>
      <c r="L24" s="15">
        <f t="shared" si="15"/>
        <v>48.310663871012174</v>
      </c>
      <c r="V24" s="3">
        <v>16</v>
      </c>
      <c r="W24" s="15">
        <f t="shared" si="14"/>
        <v>69</v>
      </c>
      <c r="X24" s="15">
        <f t="shared" si="14"/>
        <v>74</v>
      </c>
      <c r="Y24" s="15">
        <f t="shared" si="14"/>
        <v>89</v>
      </c>
      <c r="Z24" s="15">
        <f t="shared" si="14"/>
        <v>116</v>
      </c>
      <c r="AA24" s="15">
        <f t="shared" si="14"/>
        <v>152</v>
      </c>
      <c r="AB24" s="15">
        <f t="shared" si="14"/>
        <v>199</v>
      </c>
      <c r="AC24" s="15">
        <f t="shared" si="14"/>
        <v>257</v>
      </c>
      <c r="AD24" s="15">
        <f t="shared" si="14"/>
        <v>324</v>
      </c>
      <c r="AE24" s="15">
        <f t="shared" si="14"/>
        <v>403</v>
      </c>
      <c r="AF24" s="15">
        <f t="shared" si="14"/>
        <v>492</v>
      </c>
      <c r="AP24" s="3">
        <v>16</v>
      </c>
      <c r="AQ24" s="3">
        <f t="shared" si="2"/>
        <v>138</v>
      </c>
      <c r="AR24" s="3">
        <f t="shared" si="3"/>
        <v>286</v>
      </c>
      <c r="AS24" s="3">
        <f t="shared" si="4"/>
        <v>464</v>
      </c>
      <c r="AT24" s="3">
        <f t="shared" si="5"/>
        <v>696</v>
      </c>
      <c r="AU24" s="3">
        <f t="shared" si="6"/>
        <v>1000</v>
      </c>
      <c r="AV24" s="3">
        <f t="shared" si="7"/>
        <v>1398</v>
      </c>
      <c r="AW24" s="3">
        <f t="shared" si="8"/>
        <v>1912</v>
      </c>
      <c r="AX24" s="3">
        <f t="shared" si="9"/>
        <v>2560</v>
      </c>
      <c r="AY24" s="3">
        <f t="shared" si="10"/>
        <v>3769</v>
      </c>
      <c r="AZ24" s="3">
        <f t="shared" si="11"/>
        <v>5245</v>
      </c>
      <c r="BB24" s="17" t="str">
        <f t="shared" si="13"/>
        <v>{0 , 138 , 286 , 464 , 696 , 1000 , 1398 , 1912 , 2560 , 3769 , 5245},</v>
      </c>
    </row>
    <row r="25" spans="2:54" x14ac:dyDescent="0.15">
      <c r="B25" s="3">
        <v>17</v>
      </c>
      <c r="C25" s="15">
        <f t="shared" si="12"/>
        <v>63.14594565785378</v>
      </c>
      <c r="D25" s="15">
        <f t="shared" si="15"/>
        <v>60.934096096850347</v>
      </c>
      <c r="E25" s="15">
        <f t="shared" si="15"/>
        <v>58.803156185523015</v>
      </c>
      <c r="F25" s="15">
        <f t="shared" si="15"/>
        <v>56.750166241836382</v>
      </c>
      <c r="G25" s="15">
        <f t="shared" si="15"/>
        <v>54.772274849181805</v>
      </c>
      <c r="H25" s="15">
        <f t="shared" si="15"/>
        <v>52.866734896018635</v>
      </c>
      <c r="I25" s="15">
        <f t="shared" si="15"/>
        <v>51.030899760385793</v>
      </c>
      <c r="J25" s="15">
        <f t="shared" si="15"/>
        <v>49.26221963398411</v>
      </c>
      <c r="K25" s="15">
        <f t="shared" si="15"/>
        <v>47.558237980724194</v>
      </c>
      <c r="L25" s="15">
        <f t="shared" si="15"/>
        <v>45.916588124820898</v>
      </c>
      <c r="V25" s="3">
        <v>17</v>
      </c>
      <c r="W25" s="15">
        <f t="shared" si="14"/>
        <v>75</v>
      </c>
      <c r="X25" s="15">
        <f t="shared" si="14"/>
        <v>80</v>
      </c>
      <c r="Y25" s="15">
        <f t="shared" si="14"/>
        <v>97</v>
      </c>
      <c r="Z25" s="15">
        <f t="shared" si="14"/>
        <v>125</v>
      </c>
      <c r="AA25" s="15">
        <f t="shared" si="14"/>
        <v>164</v>
      </c>
      <c r="AB25" s="15">
        <f t="shared" si="14"/>
        <v>214</v>
      </c>
      <c r="AC25" s="15">
        <f t="shared" si="14"/>
        <v>275</v>
      </c>
      <c r="AD25" s="15">
        <f t="shared" si="14"/>
        <v>347</v>
      </c>
      <c r="AE25" s="15">
        <f t="shared" si="14"/>
        <v>430</v>
      </c>
      <c r="AF25" s="15">
        <f t="shared" si="14"/>
        <v>524</v>
      </c>
      <c r="AP25" s="3">
        <v>17</v>
      </c>
      <c r="AQ25" s="3">
        <f t="shared" si="2"/>
        <v>150</v>
      </c>
      <c r="AR25" s="3">
        <f t="shared" si="3"/>
        <v>310</v>
      </c>
      <c r="AS25" s="3">
        <f t="shared" si="4"/>
        <v>504</v>
      </c>
      <c r="AT25" s="3">
        <f t="shared" si="5"/>
        <v>754</v>
      </c>
      <c r="AU25" s="3">
        <f t="shared" si="6"/>
        <v>1082</v>
      </c>
      <c r="AV25" s="3">
        <f t="shared" si="7"/>
        <v>1510</v>
      </c>
      <c r="AW25" s="3">
        <f t="shared" si="8"/>
        <v>2060</v>
      </c>
      <c r="AX25" s="3">
        <f t="shared" si="9"/>
        <v>3101</v>
      </c>
      <c r="AY25" s="3">
        <f t="shared" si="10"/>
        <v>4391</v>
      </c>
      <c r="AZ25" s="3">
        <f t="shared" si="11"/>
        <v>5963</v>
      </c>
      <c r="BB25" s="17" t="str">
        <f t="shared" si="13"/>
        <v>{0 , 150 , 310 , 504 , 754 , 1082 , 1510 , 2060 , 3101 , 4391 , 5963},</v>
      </c>
    </row>
    <row r="26" spans="2:54" x14ac:dyDescent="0.15">
      <c r="B26" s="3">
        <v>18</v>
      </c>
      <c r="C26" s="15">
        <f t="shared" si="12"/>
        <v>61.199068092911382</v>
      </c>
      <c r="D26" s="15">
        <f t="shared" si="15"/>
        <v>58.921924351253402</v>
      </c>
      <c r="E26" s="15">
        <f t="shared" si="15"/>
        <v>56.733390763330945</v>
      </c>
      <c r="F26" s="15">
        <f t="shared" si="15"/>
        <v>54.630019255488655</v>
      </c>
      <c r="G26" s="15">
        <f t="shared" si="15"/>
        <v>52.6084959284455</v>
      </c>
      <c r="H26" s="15">
        <f t="shared" si="15"/>
        <v>50.665635836187334</v>
      </c>
      <c r="I26" s="15">
        <f t="shared" si="15"/>
        <v>48.798377968027793</v>
      </c>
      <c r="J26" s="15">
        <f t="shared" si="15"/>
        <v>47.003780425931375</v>
      </c>
      <c r="K26" s="15">
        <f t="shared" si="15"/>
        <v>45.279015789500697</v>
      </c>
      <c r="L26" s="15">
        <f t="shared" si="15"/>
        <v>43.621366661325311</v>
      </c>
      <c r="V26" s="3">
        <v>18</v>
      </c>
      <c r="W26" s="15">
        <f t="shared" si="14"/>
        <v>82</v>
      </c>
      <c r="X26" s="15">
        <f t="shared" si="14"/>
        <v>87</v>
      </c>
      <c r="Y26" s="15">
        <f t="shared" si="14"/>
        <v>105</v>
      </c>
      <c r="Z26" s="15">
        <f t="shared" si="14"/>
        <v>135</v>
      </c>
      <c r="AA26" s="15">
        <f t="shared" si="14"/>
        <v>176</v>
      </c>
      <c r="AB26" s="15">
        <f t="shared" si="14"/>
        <v>229</v>
      </c>
      <c r="AC26" s="15">
        <f t="shared" si="14"/>
        <v>293</v>
      </c>
      <c r="AD26" s="15">
        <f t="shared" si="14"/>
        <v>370</v>
      </c>
      <c r="AE26" s="15">
        <f t="shared" si="14"/>
        <v>458</v>
      </c>
      <c r="AF26" s="15">
        <f t="shared" si="14"/>
        <v>557</v>
      </c>
      <c r="AP26" s="3">
        <v>18</v>
      </c>
      <c r="AQ26" s="3">
        <f t="shared" si="2"/>
        <v>164</v>
      </c>
      <c r="AR26" s="3">
        <f t="shared" si="3"/>
        <v>338</v>
      </c>
      <c r="AS26" s="3">
        <f t="shared" si="4"/>
        <v>548</v>
      </c>
      <c r="AT26" s="3">
        <f t="shared" si="5"/>
        <v>818</v>
      </c>
      <c r="AU26" s="3">
        <f t="shared" si="6"/>
        <v>1170</v>
      </c>
      <c r="AV26" s="3">
        <f t="shared" si="7"/>
        <v>1628</v>
      </c>
      <c r="AW26" s="3">
        <f t="shared" si="8"/>
        <v>2507</v>
      </c>
      <c r="AX26" s="3">
        <f t="shared" si="9"/>
        <v>3617</v>
      </c>
      <c r="AY26" s="3">
        <f t="shared" si="10"/>
        <v>4991</v>
      </c>
      <c r="AZ26" s="3">
        <f t="shared" si="11"/>
        <v>6662</v>
      </c>
      <c r="BB26" s="17" t="str">
        <f t="shared" si="13"/>
        <v>{0 , 164 , 338 , 548 , 818 , 1170 , 1628 , 2507 , 3617 , 4991 , 6662},</v>
      </c>
    </row>
    <row r="27" spans="2:54" x14ac:dyDescent="0.15">
      <c r="B27" s="3">
        <v>19</v>
      </c>
      <c r="C27" s="15">
        <f t="shared" si="12"/>
        <v>59.292137259596984</v>
      </c>
      <c r="D27" s="15">
        <f t="shared" si="15"/>
        <v>56.955840151390341</v>
      </c>
      <c r="E27" s="15">
        <f t="shared" si="15"/>
        <v>54.71595848414799</v>
      </c>
      <c r="F27" s="15">
        <f t="shared" si="15"/>
        <v>52.568513338740303</v>
      </c>
      <c r="G27" s="15">
        <f t="shared" si="15"/>
        <v>50.509690000000006</v>
      </c>
      <c r="H27" s="15">
        <f t="shared" si="15"/>
        <v>48.535831180273561</v>
      </c>
      <c r="I27" s="15">
        <f t="shared" si="15"/>
        <v>46.643430522626176</v>
      </c>
      <c r="J27" s="15">
        <f t="shared" si="15"/>
        <v>44.829126372159884</v>
      </c>
      <c r="K27" s="15">
        <f t="shared" si="15"/>
        <v>43.089695804379645</v>
      </c>
      <c r="L27" s="15">
        <f t="shared" si="15"/>
        <v>41.422048900000014</v>
      </c>
      <c r="V27" s="3">
        <v>19</v>
      </c>
      <c r="W27" s="15">
        <f t="shared" si="14"/>
        <v>89</v>
      </c>
      <c r="X27" s="15">
        <f t="shared" si="14"/>
        <v>95</v>
      </c>
      <c r="Y27" s="15">
        <f t="shared" si="14"/>
        <v>114</v>
      </c>
      <c r="Z27" s="15">
        <f t="shared" si="14"/>
        <v>144</v>
      </c>
      <c r="AA27" s="15">
        <f t="shared" si="14"/>
        <v>188</v>
      </c>
      <c r="AB27" s="15">
        <f t="shared" si="14"/>
        <v>244</v>
      </c>
      <c r="AC27" s="15">
        <f t="shared" si="14"/>
        <v>312</v>
      </c>
      <c r="AD27" s="15">
        <f t="shared" si="14"/>
        <v>393</v>
      </c>
      <c r="AE27" s="15">
        <f t="shared" si="14"/>
        <v>486</v>
      </c>
      <c r="AF27" s="15">
        <f t="shared" si="14"/>
        <v>591</v>
      </c>
      <c r="AP27" s="3">
        <v>19</v>
      </c>
      <c r="AQ27" s="3">
        <f t="shared" si="2"/>
        <v>178</v>
      </c>
      <c r="AR27" s="3">
        <f t="shared" si="3"/>
        <v>368</v>
      </c>
      <c r="AS27" s="3">
        <f t="shared" si="4"/>
        <v>596</v>
      </c>
      <c r="AT27" s="3">
        <f t="shared" si="5"/>
        <v>884</v>
      </c>
      <c r="AU27" s="3">
        <f t="shared" si="6"/>
        <v>1260</v>
      </c>
      <c r="AV27" s="3">
        <f t="shared" si="7"/>
        <v>1992</v>
      </c>
      <c r="AW27" s="3">
        <f t="shared" si="8"/>
        <v>2928</v>
      </c>
      <c r="AX27" s="3">
        <f t="shared" si="9"/>
        <v>4107</v>
      </c>
      <c r="AY27" s="3">
        <f t="shared" si="10"/>
        <v>5565</v>
      </c>
      <c r="AZ27" s="3">
        <f t="shared" si="11"/>
        <v>7338</v>
      </c>
      <c r="BB27" s="17" t="str">
        <f t="shared" si="13"/>
        <v>{0 , 178 , 368 , 596 , 884 , 1260 , 1992 , 2928 , 4107 , 5565 , 7338},</v>
      </c>
    </row>
    <row r="28" spans="2:54" x14ac:dyDescent="0.15">
      <c r="B28" s="13">
        <v>20</v>
      </c>
      <c r="C28" s="14">
        <f t="shared" si="12"/>
        <v>57.424811519548832</v>
      </c>
      <c r="D28" s="14">
        <f t="shared" si="15"/>
        <v>55.035337347254938</v>
      </c>
      <c r="E28" s="14">
        <f t="shared" si="15"/>
        <v>52.75015774939795</v>
      </c>
      <c r="F28" s="14">
        <f t="shared" si="15"/>
        <v>50.564720528518215</v>
      </c>
      <c r="G28" s="14">
        <f t="shared" si="15"/>
        <v>48.4746721791957</v>
      </c>
      <c r="H28" s="14">
        <f t="shared" si="15"/>
        <v>46.475849215639066</v>
      </c>
      <c r="I28" s="14">
        <f t="shared" si="15"/>
        <v>44.564269877803952</v>
      </c>
      <c r="J28" s="14">
        <f t="shared" si="15"/>
        <v>42.73612619951836</v>
      </c>
      <c r="K28" s="14">
        <f t="shared" si="15"/>
        <v>40.987776422814569</v>
      </c>
      <c r="L28" s="14">
        <f t="shared" si="15"/>
        <v>39.315737743356564</v>
      </c>
      <c r="V28" s="13">
        <v>20</v>
      </c>
      <c r="W28" s="14">
        <f t="shared" si="14"/>
        <v>96</v>
      </c>
      <c r="X28" s="14">
        <f t="shared" si="14"/>
        <v>103</v>
      </c>
      <c r="Y28" s="14">
        <f t="shared" si="14"/>
        <v>122</v>
      </c>
      <c r="Z28" s="14">
        <f t="shared" si="14"/>
        <v>155</v>
      </c>
      <c r="AA28" s="14">
        <f t="shared" si="14"/>
        <v>201</v>
      </c>
      <c r="AB28" s="14">
        <f t="shared" si="14"/>
        <v>260</v>
      </c>
      <c r="AC28" s="14">
        <f t="shared" si="14"/>
        <v>331</v>
      </c>
      <c r="AD28" s="14">
        <f t="shared" si="14"/>
        <v>416</v>
      </c>
      <c r="AE28" s="14">
        <f t="shared" si="14"/>
        <v>514</v>
      </c>
      <c r="AF28" s="14">
        <f t="shared" si="14"/>
        <v>625</v>
      </c>
      <c r="AP28" s="13">
        <v>20</v>
      </c>
      <c r="AQ28" s="13">
        <f t="shared" si="2"/>
        <v>192</v>
      </c>
      <c r="AR28" s="13">
        <f t="shared" si="3"/>
        <v>398</v>
      </c>
      <c r="AS28" s="13">
        <f t="shared" si="4"/>
        <v>642</v>
      </c>
      <c r="AT28" s="13">
        <f t="shared" si="5"/>
        <v>952</v>
      </c>
      <c r="AU28" s="13">
        <f t="shared" si="6"/>
        <v>1555</v>
      </c>
      <c r="AV28" s="13">
        <f t="shared" si="7"/>
        <v>2335</v>
      </c>
      <c r="AW28" s="13">
        <f t="shared" si="8"/>
        <v>3328</v>
      </c>
      <c r="AX28" s="13">
        <f t="shared" si="9"/>
        <v>4576</v>
      </c>
      <c r="AY28" s="13">
        <f t="shared" si="10"/>
        <v>6118</v>
      </c>
      <c r="AZ28" s="13">
        <f t="shared" si="11"/>
        <v>7993</v>
      </c>
      <c r="BB28" s="17" t="str">
        <f t="shared" si="13"/>
        <v>{0 , 192 , 398 , 642 , 952 , 1555 , 2335 , 3328 , 4576 , 6118 , 7993},</v>
      </c>
    </row>
    <row r="29" spans="2:54" x14ac:dyDescent="0.15">
      <c r="B29" s="3">
        <v>21</v>
      </c>
      <c r="C29" s="15">
        <f t="shared" si="12"/>
        <v>55.596747966652856</v>
      </c>
      <c r="D29" s="15">
        <f t="shared" si="15"/>
        <v>53.159909163544413</v>
      </c>
      <c r="E29" s="15">
        <f t="shared" si="15"/>
        <v>50.835287826181933</v>
      </c>
      <c r="F29" s="15">
        <f t="shared" si="15"/>
        <v>48.61771629242773</v>
      </c>
      <c r="G29" s="15">
        <f t="shared" si="15"/>
        <v>46.502264873188615</v>
      </c>
      <c r="H29" s="15">
        <f t="shared" si="15"/>
        <v>44.484230893655756</v>
      </c>
      <c r="I29" s="15">
        <f t="shared" si="15"/>
        <v>42.559128239200092</v>
      </c>
      <c r="J29" s="15">
        <f t="shared" si="15"/>
        <v>40.722677382683734</v>
      </c>
      <c r="K29" s="15">
        <f t="shared" si="15"/>
        <v>38.970795871017906</v>
      </c>
      <c r="L29" s="15">
        <f t="shared" si="15"/>
        <v>37.299589249819007</v>
      </c>
      <c r="V29" s="3">
        <v>21</v>
      </c>
      <c r="W29" s="15">
        <f t="shared" ref="W29:AF38" si="16">ROUNDUP((99+$V29^$AI$2+INT(W$7^$AI$3*$AI$4*$V29))*$AI$5*1,0)</f>
        <v>104</v>
      </c>
      <c r="X29" s="15">
        <f t="shared" si="16"/>
        <v>111</v>
      </c>
      <c r="Y29" s="15">
        <f t="shared" si="16"/>
        <v>131</v>
      </c>
      <c r="Z29" s="15">
        <f t="shared" si="16"/>
        <v>166</v>
      </c>
      <c r="AA29" s="15">
        <f t="shared" si="16"/>
        <v>214</v>
      </c>
      <c r="AB29" s="15">
        <f t="shared" si="16"/>
        <v>275</v>
      </c>
      <c r="AC29" s="15">
        <f t="shared" si="16"/>
        <v>351</v>
      </c>
      <c r="AD29" s="15">
        <f t="shared" si="16"/>
        <v>440</v>
      </c>
      <c r="AE29" s="15">
        <f t="shared" si="16"/>
        <v>543</v>
      </c>
      <c r="AF29" s="15">
        <f t="shared" si="16"/>
        <v>659</v>
      </c>
      <c r="AP29" s="3">
        <v>21</v>
      </c>
      <c r="AQ29" s="3">
        <f t="shared" si="2"/>
        <v>208</v>
      </c>
      <c r="AR29" s="3">
        <f t="shared" si="3"/>
        <v>430</v>
      </c>
      <c r="AS29" s="3">
        <f t="shared" si="4"/>
        <v>692</v>
      </c>
      <c r="AT29" s="3">
        <f t="shared" si="5"/>
        <v>1190</v>
      </c>
      <c r="AU29" s="3">
        <f t="shared" si="6"/>
        <v>1832</v>
      </c>
      <c r="AV29" s="3">
        <f t="shared" si="7"/>
        <v>2657</v>
      </c>
      <c r="AW29" s="3">
        <f t="shared" si="8"/>
        <v>3710</v>
      </c>
      <c r="AX29" s="3">
        <f t="shared" si="9"/>
        <v>5030</v>
      </c>
      <c r="AY29" s="3">
        <f t="shared" si="10"/>
        <v>6659</v>
      </c>
      <c r="AZ29" s="3">
        <f t="shared" si="11"/>
        <v>8636</v>
      </c>
      <c r="BB29" s="17" t="str">
        <f t="shared" si="13"/>
        <v>{0 , 208 , 430 , 692 , 1190 , 1832 , 2657 , 3710 , 5030 , 6659 , 8636},</v>
      </c>
    </row>
    <row r="30" spans="2:54" x14ac:dyDescent="0.15">
      <c r="B30" s="3">
        <v>22</v>
      </c>
      <c r="C30" s="15">
        <f t="shared" si="12"/>
        <v>53.807602406400562</v>
      </c>
      <c r="D30" s="15">
        <f t="shared" si="15"/>
        <v>51.329048191055257</v>
      </c>
      <c r="E30" s="15">
        <f t="shared" si="15"/>
        <v>48.970648857012129</v>
      </c>
      <c r="F30" s="15">
        <f t="shared" si="15"/>
        <v>46.726579558717532</v>
      </c>
      <c r="G30" s="15">
        <f t="shared" si="15"/>
        <v>44.591297826376127</v>
      </c>
      <c r="H30" s="15">
        <f t="shared" si="15"/>
        <v>42.559529876992436</v>
      </c>
      <c r="I30" s="15">
        <f t="shared" si="15"/>
        <v>40.626257589023098</v>
      </c>
      <c r="J30" s="15">
        <f t="shared" si="15"/>
        <v>38.786706108469467</v>
      </c>
      <c r="K30" s="15">
        <f t="shared" si="15"/>
        <v>37.036332055799669</v>
      </c>
      <c r="L30" s="15">
        <f t="shared" si="15"/>
        <v>35.370812304573377</v>
      </c>
      <c r="V30" s="3">
        <v>22</v>
      </c>
      <c r="W30" s="15">
        <f t="shared" si="16"/>
        <v>112</v>
      </c>
      <c r="X30" s="15">
        <f t="shared" si="16"/>
        <v>120</v>
      </c>
      <c r="Y30" s="15">
        <f t="shared" si="16"/>
        <v>141</v>
      </c>
      <c r="Z30" s="15">
        <f t="shared" si="16"/>
        <v>177</v>
      </c>
      <c r="AA30" s="15">
        <f t="shared" si="16"/>
        <v>227</v>
      </c>
      <c r="AB30" s="15">
        <f t="shared" si="16"/>
        <v>292</v>
      </c>
      <c r="AC30" s="15">
        <f t="shared" si="16"/>
        <v>371</v>
      </c>
      <c r="AD30" s="15">
        <f t="shared" si="16"/>
        <v>464</v>
      </c>
      <c r="AE30" s="15">
        <f t="shared" si="16"/>
        <v>572</v>
      </c>
      <c r="AF30" s="15">
        <f t="shared" si="16"/>
        <v>694</v>
      </c>
      <c r="AP30" s="3">
        <v>22</v>
      </c>
      <c r="AQ30" s="3">
        <f t="shared" si="2"/>
        <v>224</v>
      </c>
      <c r="AR30" s="3">
        <f t="shared" si="3"/>
        <v>464</v>
      </c>
      <c r="AS30" s="3">
        <f t="shared" si="4"/>
        <v>887</v>
      </c>
      <c r="AT30" s="3">
        <f t="shared" si="5"/>
        <v>1418</v>
      </c>
      <c r="AU30" s="3">
        <f t="shared" si="6"/>
        <v>2099</v>
      </c>
      <c r="AV30" s="3">
        <f t="shared" si="7"/>
        <v>2975</v>
      </c>
      <c r="AW30" s="3">
        <f t="shared" si="8"/>
        <v>4088</v>
      </c>
      <c r="AX30" s="3">
        <f t="shared" si="9"/>
        <v>5480</v>
      </c>
      <c r="AY30" s="3">
        <f t="shared" si="10"/>
        <v>7196</v>
      </c>
      <c r="AZ30" s="3">
        <f t="shared" si="11"/>
        <v>9278</v>
      </c>
      <c r="BB30" s="17" t="str">
        <f t="shared" si="13"/>
        <v>{0 , 224 , 464 , 887 , 1418 , 2099 , 2975 , 4088 , 5480 , 7196 , 9278},</v>
      </c>
    </row>
    <row r="31" spans="2:54" x14ac:dyDescent="0.15">
      <c r="B31" s="3">
        <v>23</v>
      </c>
      <c r="C31" s="15">
        <f t="shared" si="12"/>
        <v>52.057029334644952</v>
      </c>
      <c r="D31" s="15">
        <f t="shared" si="15"/>
        <v>49.542246377850191</v>
      </c>
      <c r="E31" s="15">
        <f t="shared" si="15"/>
        <v>47.155541869779519</v>
      </c>
      <c r="F31" s="15">
        <f t="shared" si="15"/>
        <v>44.890392746888537</v>
      </c>
      <c r="G31" s="15">
        <f t="shared" si="15"/>
        <v>42.740608166692873</v>
      </c>
      <c r="H31" s="15">
        <f t="shared" si="15"/>
        <v>40.700312587676613</v>
      </c>
      <c r="I31" s="15">
        <f t="shared" si="15"/>
        <v>38.763929710944645</v>
      </c>
      <c r="J31" s="15">
        <f t="shared" si="15"/>
        <v>36.926167239730233</v>
      </c>
      <c r="K31" s="15">
        <f t="shared" si="15"/>
        <v>35.182002415104172</v>
      </c>
      <c r="L31" s="15">
        <f t="shared" si="15"/>
        <v>33.526668288353513</v>
      </c>
      <c r="V31" s="3">
        <v>23</v>
      </c>
      <c r="W31" s="15">
        <f t="shared" si="16"/>
        <v>121</v>
      </c>
      <c r="X31" s="15">
        <f t="shared" si="16"/>
        <v>129</v>
      </c>
      <c r="Y31" s="15">
        <f t="shared" si="16"/>
        <v>151</v>
      </c>
      <c r="Z31" s="15">
        <f t="shared" si="16"/>
        <v>188</v>
      </c>
      <c r="AA31" s="15">
        <f t="shared" si="16"/>
        <v>241</v>
      </c>
      <c r="AB31" s="15">
        <f t="shared" si="16"/>
        <v>309</v>
      </c>
      <c r="AC31" s="15">
        <f t="shared" si="16"/>
        <v>391</v>
      </c>
      <c r="AD31" s="15">
        <f t="shared" si="16"/>
        <v>489</v>
      </c>
      <c r="AE31" s="15">
        <f t="shared" si="16"/>
        <v>601</v>
      </c>
      <c r="AF31" s="15">
        <f t="shared" si="16"/>
        <v>729</v>
      </c>
      <c r="AP31" s="3">
        <v>23</v>
      </c>
      <c r="AQ31" s="3">
        <f t="shared" si="2"/>
        <v>242</v>
      </c>
      <c r="AR31" s="3">
        <f t="shared" si="3"/>
        <v>629</v>
      </c>
      <c r="AS31" s="3">
        <f t="shared" si="4"/>
        <v>1082</v>
      </c>
      <c r="AT31" s="3">
        <f t="shared" si="5"/>
        <v>1646</v>
      </c>
      <c r="AU31" s="3">
        <f t="shared" si="6"/>
        <v>2369</v>
      </c>
      <c r="AV31" s="3">
        <f t="shared" si="7"/>
        <v>3296</v>
      </c>
      <c r="AW31" s="3">
        <f t="shared" si="8"/>
        <v>4469</v>
      </c>
      <c r="AX31" s="3">
        <f t="shared" si="9"/>
        <v>5936</v>
      </c>
      <c r="AY31" s="3">
        <f t="shared" si="10"/>
        <v>7739</v>
      </c>
      <c r="AZ31" s="3">
        <f t="shared" si="11"/>
        <v>9926</v>
      </c>
      <c r="BB31" s="17" t="str">
        <f t="shared" si="13"/>
        <v>{0 , 242 , 629 , 1082 , 1646 , 2369 , 3296 , 4469 , 5936 , 7739 , 9926},</v>
      </c>
    </row>
    <row r="32" spans="2:54" x14ac:dyDescent="0.15">
      <c r="B32" s="3">
        <v>24</v>
      </c>
      <c r="C32" s="15">
        <f t="shared" si="12"/>
        <v>50.344681915728593</v>
      </c>
      <c r="D32" s="15">
        <f t="shared" si="15"/>
        <v>47.798995020187185</v>
      </c>
      <c r="E32" s="15">
        <f t="shared" si="15"/>
        <v>45.389268787964355</v>
      </c>
      <c r="F32" s="15">
        <f t="shared" si="15"/>
        <v>43.108241798968564</v>
      </c>
      <c r="G32" s="15">
        <f t="shared" si="15"/>
        <v>40.949040452794215</v>
      </c>
      <c r="H32" s="15">
        <f t="shared" si="15"/>
        <v>38.905158255953729</v>
      </c>
      <c r="I32" s="15">
        <f t="shared" si="15"/>
        <v>36.970436215342261</v>
      </c>
      <c r="J32" s="15">
        <f t="shared" si="15"/>
        <v>35.139044278852914</v>
      </c>
      <c r="K32" s="15">
        <f t="shared" si="15"/>
        <v>33.405463767216112</v>
      </c>
      <c r="L32" s="15">
        <f t="shared" si="15"/>
        <v>31.764470744123603</v>
      </c>
      <c r="V32" s="3">
        <v>24</v>
      </c>
      <c r="W32" s="15">
        <f t="shared" si="16"/>
        <v>130</v>
      </c>
      <c r="X32" s="15">
        <f t="shared" si="16"/>
        <v>138</v>
      </c>
      <c r="Y32" s="15">
        <f t="shared" si="16"/>
        <v>161</v>
      </c>
      <c r="Z32" s="15">
        <f t="shared" si="16"/>
        <v>201</v>
      </c>
      <c r="AA32" s="15">
        <f t="shared" si="16"/>
        <v>255</v>
      </c>
      <c r="AB32" s="15">
        <f t="shared" si="16"/>
        <v>326</v>
      </c>
      <c r="AC32" s="15">
        <f t="shared" si="16"/>
        <v>412</v>
      </c>
      <c r="AD32" s="15">
        <f t="shared" si="16"/>
        <v>514</v>
      </c>
      <c r="AE32" s="15">
        <f t="shared" si="16"/>
        <v>631</v>
      </c>
      <c r="AF32" s="15">
        <f t="shared" si="16"/>
        <v>764</v>
      </c>
      <c r="AP32" s="3">
        <v>24</v>
      </c>
      <c r="AQ32" s="3">
        <f t="shared" si="2"/>
        <v>260</v>
      </c>
      <c r="AR32" s="3">
        <f t="shared" si="3"/>
        <v>674</v>
      </c>
      <c r="AS32" s="3">
        <f t="shared" si="4"/>
        <v>1157</v>
      </c>
      <c r="AT32" s="3">
        <f t="shared" si="5"/>
        <v>1760</v>
      </c>
      <c r="AU32" s="3">
        <f t="shared" si="6"/>
        <v>2525</v>
      </c>
      <c r="AV32" s="3">
        <f t="shared" si="7"/>
        <v>3503</v>
      </c>
      <c r="AW32" s="3">
        <f t="shared" si="8"/>
        <v>4739</v>
      </c>
      <c r="AX32" s="3">
        <f t="shared" si="9"/>
        <v>6281</v>
      </c>
      <c r="AY32" s="3">
        <f t="shared" si="10"/>
        <v>8174</v>
      </c>
      <c r="AZ32" s="3">
        <f t="shared" si="11"/>
        <v>11230</v>
      </c>
      <c r="BB32" s="17" t="str">
        <f t="shared" si="13"/>
        <v>{0 , 260 , 674 , 1157 , 1760 , 2525 , 3503 , 4739 , 6281 , 8174 , 11230},</v>
      </c>
    </row>
    <row r="33" spans="2:54" x14ac:dyDescent="0.15">
      <c r="B33" s="13">
        <v>25</v>
      </c>
      <c r="C33" s="14">
        <f t="shared" si="12"/>
        <v>48.670211959956994</v>
      </c>
      <c r="D33" s="14">
        <f t="shared" si="15"/>
        <v>46.098784753200839</v>
      </c>
      <c r="E33" s="14">
        <f t="shared" si="15"/>
        <v>43.671132441098415</v>
      </c>
      <c r="F33" s="14">
        <f t="shared" si="15"/>
        <v>41.379216211476326</v>
      </c>
      <c r="G33" s="14">
        <f t="shared" si="15"/>
        <v>39.21544672215601</v>
      </c>
      <c r="H33" s="14">
        <f t="shared" si="15"/>
        <v>37.172658969967756</v>
      </c>
      <c r="I33" s="14">
        <f t="shared" si="15"/>
        <v>35.244088564900629</v>
      </c>
      <c r="J33" s="14">
        <f t="shared" si="15"/>
        <v>33.423349330823818</v>
      </c>
      <c r="K33" s="14">
        <f t="shared" si="15"/>
        <v>31.704412158607237</v>
      </c>
      <c r="L33" s="14">
        <f t="shared" si="15"/>
        <v>30.081585041617011</v>
      </c>
      <c r="V33" s="13">
        <v>25</v>
      </c>
      <c r="W33" s="14">
        <f t="shared" si="16"/>
        <v>140</v>
      </c>
      <c r="X33" s="14">
        <f t="shared" si="16"/>
        <v>148</v>
      </c>
      <c r="Y33" s="14">
        <f t="shared" si="16"/>
        <v>172</v>
      </c>
      <c r="Z33" s="14">
        <f t="shared" si="16"/>
        <v>213</v>
      </c>
      <c r="AA33" s="14">
        <f t="shared" si="16"/>
        <v>270</v>
      </c>
      <c r="AB33" s="14">
        <f t="shared" si="16"/>
        <v>343</v>
      </c>
      <c r="AC33" s="14">
        <f t="shared" si="16"/>
        <v>433</v>
      </c>
      <c r="AD33" s="14">
        <f t="shared" si="16"/>
        <v>539</v>
      </c>
      <c r="AE33" s="14">
        <f t="shared" si="16"/>
        <v>662</v>
      </c>
      <c r="AF33" s="14">
        <f t="shared" si="16"/>
        <v>800</v>
      </c>
      <c r="AP33" s="13">
        <v>25</v>
      </c>
      <c r="AQ33" s="13">
        <f t="shared" si="2"/>
        <v>420</v>
      </c>
      <c r="AR33" s="13">
        <f t="shared" si="3"/>
        <v>864</v>
      </c>
      <c r="AS33" s="13">
        <f t="shared" si="4"/>
        <v>1380</v>
      </c>
      <c r="AT33" s="13">
        <f t="shared" si="5"/>
        <v>2019</v>
      </c>
      <c r="AU33" s="13">
        <f t="shared" si="6"/>
        <v>2829</v>
      </c>
      <c r="AV33" s="13">
        <f t="shared" si="7"/>
        <v>3858</v>
      </c>
      <c r="AW33" s="13">
        <f t="shared" si="8"/>
        <v>5157</v>
      </c>
      <c r="AX33" s="13">
        <f t="shared" si="9"/>
        <v>6774</v>
      </c>
      <c r="AY33" s="13">
        <f t="shared" si="10"/>
        <v>9422</v>
      </c>
      <c r="AZ33" s="13">
        <f t="shared" si="11"/>
        <v>12622</v>
      </c>
      <c r="BB33" s="17" t="str">
        <f t="shared" si="13"/>
        <v>{0 , 420 , 864 , 1380 , 2019 , 2829 , 3858 , 5157 , 6774 , 9422 , 12622},</v>
      </c>
    </row>
    <row r="34" spans="2:54" x14ac:dyDescent="0.15">
      <c r="B34" s="3">
        <v>26</v>
      </c>
      <c r="C34" s="15">
        <f t="shared" si="12"/>
        <v>47.033269900388831</v>
      </c>
      <c r="D34" s="15">
        <f t="shared" si="15"/>
        <v>44.441105541326024</v>
      </c>
      <c r="E34" s="15">
        <f t="shared" si="15"/>
        <v>42.000436575488706</v>
      </c>
      <c r="F34" s="15">
        <f t="shared" si="15"/>
        <v>39.702409068099037</v>
      </c>
      <c r="G34" s="15">
        <f t="shared" si="15"/>
        <v>37.538686540120814</v>
      </c>
      <c r="H34" s="15">
        <f t="shared" si="15"/>
        <v>35.501419726287736</v>
      </c>
      <c r="I34" s="15">
        <f t="shared" si="15"/>
        <v>33.583218100581256</v>
      </c>
      <c r="J34" s="15">
        <f t="shared" si="15"/>
        <v>31.777123065861645</v>
      </c>
      <c r="K34" s="15">
        <f t="shared" si="15"/>
        <v>30.076582710393289</v>
      </c>
      <c r="L34" s="15">
        <f t="shared" si="15"/>
        <v>28.475428039689401</v>
      </c>
      <c r="V34" s="3">
        <v>26</v>
      </c>
      <c r="W34" s="15">
        <f t="shared" si="16"/>
        <v>149</v>
      </c>
      <c r="X34" s="15">
        <f t="shared" si="16"/>
        <v>158</v>
      </c>
      <c r="Y34" s="15">
        <f t="shared" si="16"/>
        <v>183</v>
      </c>
      <c r="Z34" s="15">
        <f t="shared" si="16"/>
        <v>226</v>
      </c>
      <c r="AA34" s="15">
        <f t="shared" si="16"/>
        <v>285</v>
      </c>
      <c r="AB34" s="15">
        <f t="shared" si="16"/>
        <v>361</v>
      </c>
      <c r="AC34" s="15">
        <f t="shared" si="16"/>
        <v>455</v>
      </c>
      <c r="AD34" s="15">
        <f t="shared" si="16"/>
        <v>565</v>
      </c>
      <c r="AE34" s="15">
        <f t="shared" si="16"/>
        <v>692</v>
      </c>
      <c r="AF34" s="15">
        <f t="shared" si="16"/>
        <v>837</v>
      </c>
      <c r="AP34" s="3">
        <v>26</v>
      </c>
      <c r="AQ34" s="3">
        <f t="shared" si="2"/>
        <v>447</v>
      </c>
      <c r="AR34" s="3">
        <f t="shared" si="3"/>
        <v>921</v>
      </c>
      <c r="AS34" s="3">
        <f t="shared" si="4"/>
        <v>1470</v>
      </c>
      <c r="AT34" s="3">
        <f t="shared" si="5"/>
        <v>2148</v>
      </c>
      <c r="AU34" s="3">
        <f t="shared" si="6"/>
        <v>3003</v>
      </c>
      <c r="AV34" s="3">
        <f t="shared" si="7"/>
        <v>4086</v>
      </c>
      <c r="AW34" s="3">
        <f t="shared" si="8"/>
        <v>5451</v>
      </c>
      <c r="AX34" s="3">
        <f t="shared" si="9"/>
        <v>7711</v>
      </c>
      <c r="AY34" s="3">
        <f t="shared" si="10"/>
        <v>10479</v>
      </c>
      <c r="AZ34" s="3">
        <f t="shared" si="11"/>
        <v>13827</v>
      </c>
      <c r="BB34" s="17" t="str">
        <f t="shared" si="13"/>
        <v>{0 , 447 , 921 , 1470 , 2148 , 3003 , 4086 , 5451 , 7711 , 10479 , 13827},</v>
      </c>
    </row>
    <row r="35" spans="2:54" x14ac:dyDescent="0.15">
      <c r="B35" s="3">
        <v>27</v>
      </c>
      <c r="C35" s="15">
        <f t="shared" si="12"/>
        <v>45.433504768912826</v>
      </c>
      <c r="D35" s="15">
        <f t="shared" si="15"/>
        <v>42.825446668453274</v>
      </c>
      <c r="E35" s="15">
        <f t="shared" si="15"/>
        <v>40.376485865212715</v>
      </c>
      <c r="F35" s="15">
        <f t="shared" si="15"/>
        <v>38.07691707310952</v>
      </c>
      <c r="G35" s="15">
        <f t="shared" si="15"/>
        <v>35.917627049921904</v>
      </c>
      <c r="H35" s="15">
        <f t="shared" si="15"/>
        <v>33.890058481306362</v>
      </c>
      <c r="I35" s="15">
        <f t="shared" si="15"/>
        <v>31.986176067970892</v>
      </c>
      <c r="J35" s="15">
        <f t="shared" si="15"/>
        <v>30.198434681605285</v>
      </c>
      <c r="K35" s="15">
        <f t="shared" si="15"/>
        <v>28.519749463369944</v>
      </c>
      <c r="L35" s="15">
        <f t="shared" si="15"/>
        <v>26.943467746442984</v>
      </c>
      <c r="V35" s="3">
        <v>27</v>
      </c>
      <c r="W35" s="15">
        <f t="shared" si="16"/>
        <v>159</v>
      </c>
      <c r="X35" s="15">
        <f t="shared" si="16"/>
        <v>168</v>
      </c>
      <c r="Y35" s="15">
        <f t="shared" si="16"/>
        <v>195</v>
      </c>
      <c r="Z35" s="15">
        <f t="shared" si="16"/>
        <v>239</v>
      </c>
      <c r="AA35" s="15">
        <f t="shared" si="16"/>
        <v>300</v>
      </c>
      <c r="AB35" s="15">
        <f t="shared" si="16"/>
        <v>380</v>
      </c>
      <c r="AC35" s="15">
        <f t="shared" si="16"/>
        <v>477</v>
      </c>
      <c r="AD35" s="15">
        <f t="shared" si="16"/>
        <v>591</v>
      </c>
      <c r="AE35" s="15">
        <f t="shared" si="16"/>
        <v>723</v>
      </c>
      <c r="AF35" s="15">
        <f t="shared" si="16"/>
        <v>873</v>
      </c>
      <c r="AP35" s="3">
        <v>27</v>
      </c>
      <c r="AQ35" s="3">
        <f t="shared" si="2"/>
        <v>477</v>
      </c>
      <c r="AR35" s="3">
        <f t="shared" si="3"/>
        <v>981</v>
      </c>
      <c r="AS35" s="3">
        <f t="shared" si="4"/>
        <v>1566</v>
      </c>
      <c r="AT35" s="3">
        <f t="shared" si="5"/>
        <v>2283</v>
      </c>
      <c r="AU35" s="3">
        <f t="shared" si="6"/>
        <v>3183</v>
      </c>
      <c r="AV35" s="3">
        <f t="shared" si="7"/>
        <v>4323</v>
      </c>
      <c r="AW35" s="3">
        <f t="shared" si="8"/>
        <v>6231</v>
      </c>
      <c r="AX35" s="3">
        <f t="shared" si="9"/>
        <v>8595</v>
      </c>
      <c r="AY35" s="3">
        <f t="shared" si="10"/>
        <v>11487</v>
      </c>
      <c r="AZ35" s="3">
        <f t="shared" si="11"/>
        <v>14979</v>
      </c>
      <c r="BB35" s="17" t="str">
        <f t="shared" si="13"/>
        <v>{0 , 477 , 981 , 1566 , 2283 , 3183 , 4323 , 6231 , 8595 , 11487 , 14979},</v>
      </c>
    </row>
    <row r="36" spans="2:54" x14ac:dyDescent="0.15">
      <c r="B36" s="3">
        <v>28</v>
      </c>
      <c r="C36" s="15">
        <f t="shared" si="12"/>
        <v>43.870564171579389</v>
      </c>
      <c r="D36" s="15">
        <f t="shared" si="15"/>
        <v>41.251296727804444</v>
      </c>
      <c r="E36" s="15">
        <f t="shared" si="15"/>
        <v>38.798585923395784</v>
      </c>
      <c r="F36" s="15">
        <f t="shared" si="15"/>
        <v>36.501840585549374</v>
      </c>
      <c r="G36" s="15">
        <f t="shared" si="15"/>
        <v>34.351143023717974</v>
      </c>
      <c r="H36" s="15">
        <f t="shared" si="15"/>
        <v>32.337206203537157</v>
      </c>
      <c r="I36" s="15">
        <f t="shared" si="15"/>
        <v>30.451333644019197</v>
      </c>
      <c r="J36" s="15">
        <f t="shared" si="15"/>
        <v>28.685381864844967</v>
      </c>
      <c r="K36" s="15">
        <f t="shared" si="15"/>
        <v>27.03172522159554</v>
      </c>
      <c r="L36" s="15">
        <f t="shared" si="15"/>
        <v>25.483222977076938</v>
      </c>
      <c r="V36" s="3">
        <v>28</v>
      </c>
      <c r="W36" s="15">
        <f t="shared" si="16"/>
        <v>170</v>
      </c>
      <c r="X36" s="15">
        <f t="shared" si="16"/>
        <v>179</v>
      </c>
      <c r="Y36" s="15">
        <f t="shared" si="16"/>
        <v>207</v>
      </c>
      <c r="Z36" s="15">
        <f t="shared" si="16"/>
        <v>252</v>
      </c>
      <c r="AA36" s="15">
        <f t="shared" si="16"/>
        <v>316</v>
      </c>
      <c r="AB36" s="15">
        <f t="shared" si="16"/>
        <v>399</v>
      </c>
      <c r="AC36" s="15">
        <f t="shared" si="16"/>
        <v>499</v>
      </c>
      <c r="AD36" s="15">
        <f t="shared" si="16"/>
        <v>618</v>
      </c>
      <c r="AE36" s="15">
        <f t="shared" si="16"/>
        <v>755</v>
      </c>
      <c r="AF36" s="15">
        <f t="shared" si="16"/>
        <v>910</v>
      </c>
      <c r="AP36" s="3">
        <v>28</v>
      </c>
      <c r="AQ36" s="3">
        <f t="shared" si="2"/>
        <v>510</v>
      </c>
      <c r="AR36" s="3">
        <f t="shared" si="3"/>
        <v>1047</v>
      </c>
      <c r="AS36" s="3">
        <f t="shared" si="4"/>
        <v>1668</v>
      </c>
      <c r="AT36" s="3">
        <f t="shared" si="5"/>
        <v>2424</v>
      </c>
      <c r="AU36" s="3">
        <f t="shared" si="6"/>
        <v>3372</v>
      </c>
      <c r="AV36" s="3">
        <f t="shared" si="7"/>
        <v>4968</v>
      </c>
      <c r="AW36" s="3">
        <f t="shared" si="8"/>
        <v>6964</v>
      </c>
      <c r="AX36" s="3">
        <f t="shared" si="9"/>
        <v>9436</v>
      </c>
      <c r="AY36" s="3">
        <f t="shared" si="10"/>
        <v>12456</v>
      </c>
      <c r="AZ36" s="3">
        <f t="shared" si="11"/>
        <v>16096</v>
      </c>
      <c r="BB36" s="17" t="str">
        <f t="shared" si="13"/>
        <v>{0 , 510 , 1047 , 1668 , 2424 , 3372 , 4968 , 6964 , 9436 , 12456 , 16096},</v>
      </c>
    </row>
    <row r="37" spans="2:54" x14ac:dyDescent="0.15">
      <c r="B37" s="3">
        <v>29</v>
      </c>
      <c r="C37" s="15">
        <f t="shared" si="12"/>
        <v>42.344094263153373</v>
      </c>
      <c r="D37" s="15">
        <f t="shared" si="15"/>
        <v>39.718143611516915</v>
      </c>
      <c r="E37" s="15">
        <f t="shared" si="15"/>
        <v>37.266043313781921</v>
      </c>
      <c r="F37" s="15">
        <f t="shared" si="15"/>
        <v>34.976283654206831</v>
      </c>
      <c r="G37" s="15">
        <f t="shared" si="15"/>
        <v>32.838116914673229</v>
      </c>
      <c r="H37" s="15">
        <f t="shared" si="15"/>
        <v>30.841506926838896</v>
      </c>
      <c r="I37" s="15">
        <f t="shared" si="15"/>
        <v>28.97708196417701</v>
      </c>
      <c r="J37" s="15">
        <f t="shared" si="15"/>
        <v>27.236090752785167</v>
      </c>
      <c r="K37" s="15">
        <f t="shared" si="15"/>
        <v>25.610361394486844</v>
      </c>
      <c r="L37" s="15">
        <f t="shared" si="15"/>
        <v>24.092263009417991</v>
      </c>
      <c r="V37" s="3">
        <v>29</v>
      </c>
      <c r="W37" s="15">
        <f t="shared" si="16"/>
        <v>181</v>
      </c>
      <c r="X37" s="15">
        <f t="shared" si="16"/>
        <v>190</v>
      </c>
      <c r="Y37" s="15">
        <f t="shared" si="16"/>
        <v>219</v>
      </c>
      <c r="Z37" s="15">
        <f t="shared" si="16"/>
        <v>266</v>
      </c>
      <c r="AA37" s="15">
        <f t="shared" si="16"/>
        <v>332</v>
      </c>
      <c r="AB37" s="15">
        <f t="shared" si="16"/>
        <v>418</v>
      </c>
      <c r="AC37" s="15">
        <f t="shared" si="16"/>
        <v>522</v>
      </c>
      <c r="AD37" s="15">
        <f t="shared" si="16"/>
        <v>645</v>
      </c>
      <c r="AE37" s="15">
        <f t="shared" si="16"/>
        <v>787</v>
      </c>
      <c r="AF37" s="15">
        <f t="shared" si="16"/>
        <v>948</v>
      </c>
      <c r="AP37" s="3">
        <v>29</v>
      </c>
      <c r="AQ37" s="3">
        <f t="shared" si="2"/>
        <v>543</v>
      </c>
      <c r="AR37" s="3">
        <f t="shared" si="3"/>
        <v>1113</v>
      </c>
      <c r="AS37" s="3">
        <f t="shared" si="4"/>
        <v>1770</v>
      </c>
      <c r="AT37" s="3">
        <f t="shared" si="5"/>
        <v>2568</v>
      </c>
      <c r="AU37" s="3">
        <f t="shared" si="6"/>
        <v>3896</v>
      </c>
      <c r="AV37" s="3">
        <f t="shared" si="7"/>
        <v>5568</v>
      </c>
      <c r="AW37" s="3">
        <f t="shared" si="8"/>
        <v>7656</v>
      </c>
      <c r="AX37" s="3">
        <f t="shared" si="9"/>
        <v>10236</v>
      </c>
      <c r="AY37" s="3">
        <f t="shared" si="10"/>
        <v>13384</v>
      </c>
      <c r="AZ37" s="3">
        <f t="shared" si="11"/>
        <v>18124</v>
      </c>
      <c r="BB37" s="17" t="str">
        <f t="shared" si="13"/>
        <v>{0 , 543 , 1113 , 1770 , 2568 , 3896 , 5568 , 7656 , 10236 , 13384 , 18124},</v>
      </c>
    </row>
    <row r="38" spans="2:54" x14ac:dyDescent="0.15">
      <c r="B38" s="13">
        <v>30</v>
      </c>
      <c r="C38" s="14">
        <f t="shared" si="12"/>
        <v>40.853739720851998</v>
      </c>
      <c r="D38" s="14">
        <f t="shared" si="15"/>
        <v>38.225474499923763</v>
      </c>
      <c r="E38" s="14">
        <f t="shared" si="15"/>
        <v>35.778165562609736</v>
      </c>
      <c r="F38" s="14">
        <f t="shared" si="15"/>
        <v>33.499354053418934</v>
      </c>
      <c r="G38" s="14">
        <f t="shared" si="15"/>
        <v>31.377438910118784</v>
      </c>
      <c r="H38" s="14">
        <f t="shared" si="15"/>
        <v>29.401617804596391</v>
      </c>
      <c r="I38" s="14">
        <f t="shared" si="15"/>
        <v>27.561832149946632</v>
      </c>
      <c r="J38" s="14">
        <f t="shared" si="15"/>
        <v>25.848715893826817</v>
      </c>
      <c r="K38" s="14">
        <f t="shared" si="15"/>
        <v>24.253547837393249</v>
      </c>
      <c r="L38" s="14">
        <f t="shared" si="15"/>
        <v>22.768207237083146</v>
      </c>
      <c r="V38" s="13">
        <v>30</v>
      </c>
      <c r="W38" s="14">
        <f t="shared" si="16"/>
        <v>192</v>
      </c>
      <c r="X38" s="14">
        <f t="shared" si="16"/>
        <v>202</v>
      </c>
      <c r="Y38" s="14">
        <f t="shared" si="16"/>
        <v>231</v>
      </c>
      <c r="Z38" s="14">
        <f t="shared" si="16"/>
        <v>280</v>
      </c>
      <c r="AA38" s="14">
        <f t="shared" si="16"/>
        <v>349</v>
      </c>
      <c r="AB38" s="14">
        <f t="shared" si="16"/>
        <v>437</v>
      </c>
      <c r="AC38" s="14">
        <f t="shared" si="16"/>
        <v>545</v>
      </c>
      <c r="AD38" s="14">
        <f t="shared" si="16"/>
        <v>672</v>
      </c>
      <c r="AE38" s="14">
        <f t="shared" si="16"/>
        <v>819</v>
      </c>
      <c r="AF38" s="14">
        <f t="shared" si="16"/>
        <v>985</v>
      </c>
      <c r="AP38" s="13">
        <v>30</v>
      </c>
      <c r="AQ38" s="13">
        <f t="shared" si="2"/>
        <v>576</v>
      </c>
      <c r="AR38" s="13">
        <f t="shared" si="3"/>
        <v>1182</v>
      </c>
      <c r="AS38" s="13">
        <f t="shared" si="4"/>
        <v>1875</v>
      </c>
      <c r="AT38" s="13">
        <f t="shared" si="5"/>
        <v>2715</v>
      </c>
      <c r="AU38" s="13">
        <f t="shared" si="6"/>
        <v>4111</v>
      </c>
      <c r="AV38" s="13">
        <f t="shared" si="7"/>
        <v>5859</v>
      </c>
      <c r="AW38" s="13">
        <f t="shared" si="8"/>
        <v>8039</v>
      </c>
      <c r="AX38" s="13">
        <f t="shared" si="9"/>
        <v>10727</v>
      </c>
      <c r="AY38" s="13">
        <f t="shared" si="10"/>
        <v>14822</v>
      </c>
      <c r="AZ38" s="13">
        <f t="shared" si="11"/>
        <v>19747</v>
      </c>
      <c r="BB38" s="17" t="str">
        <f t="shared" si="13"/>
        <v>{0 , 576 , 1182 , 1875 , 2715 , 4111 , 5859 , 8039 , 10727 , 14822 , 19747},</v>
      </c>
    </row>
    <row r="39" spans="2:54" x14ac:dyDescent="0.15">
      <c r="B39" s="3">
        <v>31</v>
      </c>
      <c r="C39" s="15">
        <f t="shared" si="12"/>
        <v>39.399143717230068</v>
      </c>
      <c r="D39" s="15">
        <f t="shared" si="15"/>
        <v>36.772775850516524</v>
      </c>
      <c r="E39" s="15">
        <f t="shared" si="15"/>
        <v>34.334261170806052</v>
      </c>
      <c r="F39" s="15">
        <f t="shared" si="15"/>
        <v>32.070163319729183</v>
      </c>
      <c r="G39" s="15">
        <f t="shared" si="15"/>
        <v>29.968006985833529</v>
      </c>
      <c r="H39" s="15">
        <f t="shared" si="15"/>
        <v>28.016209164888746</v>
      </c>
      <c r="I39" s="15">
        <f t="shared" si="15"/>
        <v>26.204015336856397</v>
      </c>
      <c r="J39" s="15">
        <f t="shared" si="15"/>
        <v>24.521440207856173</v>
      </c>
      <c r="K39" s="15">
        <f t="shared" si="15"/>
        <v>22.959212690613128</v>
      </c>
      <c r="L39" s="15">
        <f t="shared" si="15"/>
        <v>21.508724820225133</v>
      </c>
      <c r="V39" s="3">
        <v>31</v>
      </c>
      <c r="W39" s="15">
        <f t="shared" ref="W39:AF48" si="17">ROUNDUP((99+$V39^$AI$2+INT(W$7^$AI$3*$AI$4*$V39))*$AI$5*1,0)</f>
        <v>204</v>
      </c>
      <c r="X39" s="15">
        <f t="shared" si="17"/>
        <v>214</v>
      </c>
      <c r="Y39" s="15">
        <f t="shared" si="17"/>
        <v>244</v>
      </c>
      <c r="Z39" s="15">
        <f t="shared" si="17"/>
        <v>295</v>
      </c>
      <c r="AA39" s="15">
        <f t="shared" si="17"/>
        <v>366</v>
      </c>
      <c r="AB39" s="15">
        <f t="shared" si="17"/>
        <v>457</v>
      </c>
      <c r="AC39" s="15">
        <f t="shared" si="17"/>
        <v>568</v>
      </c>
      <c r="AD39" s="15">
        <f t="shared" si="17"/>
        <v>700</v>
      </c>
      <c r="AE39" s="15">
        <f t="shared" si="17"/>
        <v>851</v>
      </c>
      <c r="AF39" s="15">
        <f t="shared" si="17"/>
        <v>1023</v>
      </c>
      <c r="AP39" s="3">
        <v>31</v>
      </c>
      <c r="AQ39" s="3">
        <f t="shared" si="2"/>
        <v>612</v>
      </c>
      <c r="AR39" s="3">
        <f t="shared" si="3"/>
        <v>1254</v>
      </c>
      <c r="AS39" s="3">
        <f t="shared" si="4"/>
        <v>1986</v>
      </c>
      <c r="AT39" s="3">
        <f t="shared" si="5"/>
        <v>3166</v>
      </c>
      <c r="AU39" s="3">
        <f t="shared" si="6"/>
        <v>4630</v>
      </c>
      <c r="AV39" s="3">
        <f t="shared" si="7"/>
        <v>6458</v>
      </c>
      <c r="AW39" s="3">
        <f t="shared" si="8"/>
        <v>8730</v>
      </c>
      <c r="AX39" s="3">
        <f t="shared" si="9"/>
        <v>12230</v>
      </c>
      <c r="AY39" s="3">
        <f t="shared" si="10"/>
        <v>16485</v>
      </c>
      <c r="AZ39" s="3">
        <f t="shared" si="11"/>
        <v>21600</v>
      </c>
      <c r="BB39" s="17" t="str">
        <f t="shared" si="13"/>
        <v>{0 , 612 , 1254 , 1986 , 3166 , 4630 , 6458 , 8730 , 12230 , 16485 , 21600},</v>
      </c>
    </row>
    <row r="40" spans="2:54" x14ac:dyDescent="0.15">
      <c r="B40" s="3">
        <v>32</v>
      </c>
      <c r="C40" s="15">
        <f t="shared" si="12"/>
        <v>37.979947892172262</v>
      </c>
      <c r="D40" s="15">
        <f t="shared" si="15"/>
        <v>35.359533386576565</v>
      </c>
      <c r="E40" s="15">
        <f t="shared" si="15"/>
        <v>32.933639626510328</v>
      </c>
      <c r="F40" s="15">
        <f t="shared" si="15"/>
        <v>30.687826789433814</v>
      </c>
      <c r="G40" s="15">
        <f t="shared" si="15"/>
        <v>28.608726961484251</v>
      </c>
      <c r="H40" s="15">
        <f t="shared" si="15"/>
        <v>26.68396456667714</v>
      </c>
      <c r="I40" s="15">
        <f t="shared" si="15"/>
        <v>24.902082702872068</v>
      </c>
      <c r="J40" s="15">
        <f t="shared" si="15"/>
        <v>23.252474946027029</v>
      </c>
      <c r="K40" s="15">
        <f t="shared" si="15"/>
        <v>21.725322216814991</v>
      </c>
      <c r="L40" s="15">
        <f t="shared" si="15"/>
        <v>20.311534333809288</v>
      </c>
      <c r="V40" s="3">
        <v>32</v>
      </c>
      <c r="W40" s="15">
        <f t="shared" si="17"/>
        <v>216</v>
      </c>
      <c r="X40" s="15">
        <f t="shared" si="17"/>
        <v>226</v>
      </c>
      <c r="Y40" s="15">
        <f t="shared" si="17"/>
        <v>258</v>
      </c>
      <c r="Z40" s="15">
        <f t="shared" si="17"/>
        <v>310</v>
      </c>
      <c r="AA40" s="15">
        <f t="shared" si="17"/>
        <v>383</v>
      </c>
      <c r="AB40" s="15">
        <f t="shared" si="17"/>
        <v>477</v>
      </c>
      <c r="AC40" s="15">
        <f t="shared" si="17"/>
        <v>592</v>
      </c>
      <c r="AD40" s="15">
        <f t="shared" si="17"/>
        <v>728</v>
      </c>
      <c r="AE40" s="15">
        <f t="shared" si="17"/>
        <v>884</v>
      </c>
      <c r="AF40" s="15">
        <f t="shared" si="17"/>
        <v>1062</v>
      </c>
      <c r="AP40" s="3">
        <v>32</v>
      </c>
      <c r="AQ40" s="3">
        <f t="shared" si="2"/>
        <v>648</v>
      </c>
      <c r="AR40" s="3">
        <f t="shared" si="3"/>
        <v>1326</v>
      </c>
      <c r="AS40" s="3">
        <f t="shared" si="4"/>
        <v>2358</v>
      </c>
      <c r="AT40" s="3">
        <f t="shared" si="5"/>
        <v>3598</v>
      </c>
      <c r="AU40" s="3">
        <f t="shared" si="6"/>
        <v>5130</v>
      </c>
      <c r="AV40" s="3">
        <f t="shared" si="7"/>
        <v>7038</v>
      </c>
      <c r="AW40" s="3">
        <f t="shared" si="8"/>
        <v>9998</v>
      </c>
      <c r="AX40" s="3">
        <f t="shared" si="9"/>
        <v>13638</v>
      </c>
      <c r="AY40" s="3">
        <f t="shared" si="10"/>
        <v>18058</v>
      </c>
      <c r="AZ40" s="3">
        <f t="shared" si="11"/>
        <v>23368</v>
      </c>
      <c r="BB40" s="17" t="str">
        <f t="shared" si="13"/>
        <v>{0 , 648 , 1326 , 2358 , 3598 , 5130 , 7038 , 9998 , 13638 , 18058 , 23368},</v>
      </c>
    </row>
    <row r="41" spans="2:54" x14ac:dyDescent="0.15">
      <c r="B41" s="3">
        <v>33</v>
      </c>
      <c r="C41" s="15">
        <f t="shared" si="12"/>
        <v>36.595792323949453</v>
      </c>
      <c r="D41" s="15">
        <f t="shared" si="15"/>
        <v>33.985232085460126</v>
      </c>
      <c r="E41" s="15">
        <f t="shared" si="15"/>
        <v>31.575611417943733</v>
      </c>
      <c r="F41" s="15">
        <f t="shared" si="15"/>
        <v>29.351463637051268</v>
      </c>
      <c r="G41" s="15">
        <f t="shared" si="15"/>
        <v>27.29851255726674</v>
      </c>
      <c r="H41" s="15">
        <f t="shared" si="15"/>
        <v>25.403580857046133</v>
      </c>
      <c r="I41" s="15">
        <f t="shared" si="15"/>
        <v>23.654505497258285</v>
      </c>
      <c r="J41" s="15">
        <f t="shared" si="15"/>
        <v>22.040059650022307</v>
      </c>
      <c r="K41" s="15">
        <f t="shared" si="15"/>
        <v>20.549880636824348</v>
      </c>
      <c r="L41" s="15">
        <f t="shared" si="15"/>
        <v>19.174403413368719</v>
      </c>
      <c r="V41" s="3">
        <v>33</v>
      </c>
      <c r="W41" s="15">
        <f t="shared" si="17"/>
        <v>229</v>
      </c>
      <c r="X41" s="15">
        <f t="shared" si="17"/>
        <v>239</v>
      </c>
      <c r="Y41" s="15">
        <f t="shared" si="17"/>
        <v>272</v>
      </c>
      <c r="Z41" s="15">
        <f t="shared" si="17"/>
        <v>325</v>
      </c>
      <c r="AA41" s="15">
        <f t="shared" si="17"/>
        <v>401</v>
      </c>
      <c r="AB41" s="15">
        <f t="shared" si="17"/>
        <v>498</v>
      </c>
      <c r="AC41" s="15">
        <f t="shared" si="17"/>
        <v>616</v>
      </c>
      <c r="AD41" s="15">
        <f t="shared" si="17"/>
        <v>756</v>
      </c>
      <c r="AE41" s="15">
        <f t="shared" si="17"/>
        <v>918</v>
      </c>
      <c r="AF41" s="15">
        <f t="shared" si="17"/>
        <v>1101</v>
      </c>
      <c r="AP41" s="3">
        <v>33</v>
      </c>
      <c r="AQ41" s="3">
        <f t="shared" ref="AQ41:AQ58" si="18">ROUNDUP(100/C41,0)*W41</f>
        <v>687</v>
      </c>
      <c r="AR41" s="3">
        <f t="shared" ref="AR41:AR58" si="19">ROUNDUP(100/D41,0)*X41+AQ41</f>
        <v>1404</v>
      </c>
      <c r="AS41" s="3">
        <f t="shared" ref="AS41:AS58" si="20">ROUNDUP(100/E41,0)*Y41+AR41</f>
        <v>2492</v>
      </c>
      <c r="AT41" s="3">
        <f t="shared" ref="AT41:AT58" si="21">ROUNDUP(100/F41,0)*Z41+AS41</f>
        <v>3792</v>
      </c>
      <c r="AU41" s="3">
        <f t="shared" ref="AU41:AU58" si="22">ROUNDUP(100/G41,0)*AA41+AT41</f>
        <v>5396</v>
      </c>
      <c r="AV41" s="3">
        <f t="shared" ref="AV41:AV58" si="23">ROUNDUP(100/H41,0)*AB41+AU41</f>
        <v>7388</v>
      </c>
      <c r="AW41" s="3">
        <f t="shared" ref="AW41:AW58" si="24">ROUNDUP(100/I41,0)*AC41+AV41</f>
        <v>10468</v>
      </c>
      <c r="AX41" s="3">
        <f t="shared" ref="AX41:AX58" si="25">ROUNDUP(100/J41,0)*AD41+AW41</f>
        <v>14248</v>
      </c>
      <c r="AY41" s="3">
        <f t="shared" ref="AY41:AY58" si="26">ROUNDUP(100/K41,0)*AE41+AX41</f>
        <v>18838</v>
      </c>
      <c r="AZ41" s="3">
        <f t="shared" ref="AZ41:AZ58" si="27">ROUNDUP(100/L41,0)*AF41+AY41</f>
        <v>25444</v>
      </c>
      <c r="BB41" s="17" t="str">
        <f t="shared" si="13"/>
        <v>{0 , 687 , 1404 , 2492 , 3792 , 5396 , 7388 , 10468 , 14248 , 18838 , 25444},</v>
      </c>
    </row>
    <row r="42" spans="2:54" x14ac:dyDescent="0.15">
      <c r="B42" s="3">
        <v>34</v>
      </c>
      <c r="C42" s="15">
        <f t="shared" si="12"/>
        <v>35.246315499293807</v>
      </c>
      <c r="D42" s="15">
        <f t="shared" si="15"/>
        <v>32.649356166521244</v>
      </c>
      <c r="E42" s="15">
        <f t="shared" si="15"/>
        <v>30.259488046637685</v>
      </c>
      <c r="F42" s="15">
        <f t="shared" si="15"/>
        <v>28.060196914751479</v>
      </c>
      <c r="G42" s="15">
        <f t="shared" si="15"/>
        <v>26.036285451792203</v>
      </c>
      <c r="H42" s="15">
        <f t="shared" si="15"/>
        <v>24.173768229533913</v>
      </c>
      <c r="I42" s="15">
        <f t="shared" si="15"/>
        <v>22.459775069904023</v>
      </c>
      <c r="J42" s="15">
        <f t="shared" si="15"/>
        <v>20.882462110780875</v>
      </c>
      <c r="K42" s="15">
        <f t="shared" si="15"/>
        <v>19.430929963735974</v>
      </c>
      <c r="L42" s="15">
        <f t="shared" si="15"/>
        <v>18.095148398182854</v>
      </c>
      <c r="V42" s="3">
        <v>34</v>
      </c>
      <c r="W42" s="15">
        <f t="shared" si="17"/>
        <v>241</v>
      </c>
      <c r="X42" s="15">
        <f t="shared" si="17"/>
        <v>252</v>
      </c>
      <c r="Y42" s="15">
        <f t="shared" si="17"/>
        <v>286</v>
      </c>
      <c r="Z42" s="15">
        <f t="shared" si="17"/>
        <v>341</v>
      </c>
      <c r="AA42" s="15">
        <f t="shared" si="17"/>
        <v>419</v>
      </c>
      <c r="AB42" s="15">
        <f t="shared" si="17"/>
        <v>519</v>
      </c>
      <c r="AC42" s="15">
        <f t="shared" si="17"/>
        <v>641</v>
      </c>
      <c r="AD42" s="15">
        <f t="shared" si="17"/>
        <v>785</v>
      </c>
      <c r="AE42" s="15">
        <f t="shared" si="17"/>
        <v>952</v>
      </c>
      <c r="AF42" s="15">
        <f t="shared" si="17"/>
        <v>1140</v>
      </c>
      <c r="AP42" s="3">
        <v>34</v>
      </c>
      <c r="AQ42" s="3">
        <f t="shared" si="18"/>
        <v>723</v>
      </c>
      <c r="AR42" s="3">
        <f t="shared" si="19"/>
        <v>1731</v>
      </c>
      <c r="AS42" s="3">
        <f t="shared" si="20"/>
        <v>2875</v>
      </c>
      <c r="AT42" s="3">
        <f t="shared" si="21"/>
        <v>4239</v>
      </c>
      <c r="AU42" s="3">
        <f t="shared" si="22"/>
        <v>5915</v>
      </c>
      <c r="AV42" s="3">
        <f t="shared" si="23"/>
        <v>8510</v>
      </c>
      <c r="AW42" s="3">
        <f t="shared" si="24"/>
        <v>11715</v>
      </c>
      <c r="AX42" s="3">
        <f t="shared" si="25"/>
        <v>15640</v>
      </c>
      <c r="AY42" s="3">
        <f t="shared" si="26"/>
        <v>21352</v>
      </c>
      <c r="AZ42" s="3">
        <f t="shared" si="27"/>
        <v>28192</v>
      </c>
      <c r="BB42" s="17" t="str">
        <f t="shared" si="13"/>
        <v>{0 , 723 , 1731 , 2875 , 4239 , 5915 , 8510 , 11715 , 15640 , 21352 , 28192},</v>
      </c>
    </row>
    <row r="43" spans="2:54" x14ac:dyDescent="0.15">
      <c r="B43" s="13">
        <v>35</v>
      </c>
      <c r="C43" s="14">
        <f t="shared" si="12"/>
        <v>33.931154282444062</v>
      </c>
      <c r="D43" s="14">
        <f t="shared" si="15"/>
        <v>31.351389078655778</v>
      </c>
      <c r="E43" s="14">
        <f t="shared" si="15"/>
        <v>28.984582041037239</v>
      </c>
      <c r="F43" s="14">
        <f t="shared" si="15"/>
        <v>26.813153592783614</v>
      </c>
      <c r="G43" s="14">
        <f t="shared" si="15"/>
        <v>24.820975341264894</v>
      </c>
      <c r="H43" s="14">
        <f t="shared" si="15"/>
        <v>22.993250283588637</v>
      </c>
      <c r="I43" s="14">
        <f t="shared" si="15"/>
        <v>21.31640290112626</v>
      </c>
      <c r="J43" s="14">
        <f t="shared" si="15"/>
        <v>19.777978326674205</v>
      </c>
      <c r="K43" s="14">
        <f t="shared" si="15"/>
        <v>18.36654983530935</v>
      </c>
      <c r="L43" s="14">
        <f t="shared" si="15"/>
        <v>17.071633971822184</v>
      </c>
      <c r="V43" s="13">
        <v>35</v>
      </c>
      <c r="W43" s="14">
        <f t="shared" si="17"/>
        <v>255</v>
      </c>
      <c r="X43" s="14">
        <f t="shared" si="17"/>
        <v>266</v>
      </c>
      <c r="Y43" s="14">
        <f t="shared" si="17"/>
        <v>300</v>
      </c>
      <c r="Z43" s="14">
        <f t="shared" si="17"/>
        <v>357</v>
      </c>
      <c r="AA43" s="14">
        <f t="shared" si="17"/>
        <v>437</v>
      </c>
      <c r="AB43" s="14">
        <f t="shared" si="17"/>
        <v>540</v>
      </c>
      <c r="AC43" s="14">
        <f t="shared" si="17"/>
        <v>666</v>
      </c>
      <c r="AD43" s="14">
        <f t="shared" si="17"/>
        <v>814</v>
      </c>
      <c r="AE43" s="14">
        <f t="shared" si="17"/>
        <v>986</v>
      </c>
      <c r="AF43" s="14">
        <f t="shared" si="17"/>
        <v>1180</v>
      </c>
      <c r="AP43" s="13">
        <v>35</v>
      </c>
      <c r="AQ43" s="13">
        <f t="shared" si="18"/>
        <v>765</v>
      </c>
      <c r="AR43" s="13">
        <f t="shared" si="19"/>
        <v>1829</v>
      </c>
      <c r="AS43" s="13">
        <f t="shared" si="20"/>
        <v>3029</v>
      </c>
      <c r="AT43" s="13">
        <f t="shared" si="21"/>
        <v>4457</v>
      </c>
      <c r="AU43" s="13">
        <f t="shared" si="22"/>
        <v>6642</v>
      </c>
      <c r="AV43" s="13">
        <f t="shared" si="23"/>
        <v>9342</v>
      </c>
      <c r="AW43" s="13">
        <f t="shared" si="24"/>
        <v>12672</v>
      </c>
      <c r="AX43" s="13">
        <f t="shared" si="25"/>
        <v>17556</v>
      </c>
      <c r="AY43" s="13">
        <f t="shared" si="26"/>
        <v>23472</v>
      </c>
      <c r="AZ43" s="13">
        <f t="shared" si="27"/>
        <v>30552</v>
      </c>
      <c r="BB43" s="17" t="str">
        <f t="shared" si="13"/>
        <v>{0 , 765 , 1829 , 3029 , 4457 , 6642 , 9342 , 12672 , 17556 , 23472 , 30552},</v>
      </c>
    </row>
    <row r="44" spans="2:54" x14ac:dyDescent="0.15">
      <c r="B44" s="3">
        <v>36</v>
      </c>
      <c r="C44" s="15">
        <f t="shared" si="12"/>
        <v>32.649943883109259</v>
      </c>
      <c r="D44" s="15">
        <f t="shared" si="15"/>
        <v>30.090813487448671</v>
      </c>
      <c r="E44" s="15">
        <f t="shared" si="15"/>
        <v>27.750206970495945</v>
      </c>
      <c r="F44" s="15">
        <f t="shared" si="15"/>
        <v>25.609464600942932</v>
      </c>
      <c r="G44" s="15">
        <f t="shared" si="15"/>
        <v>23.651520000000001</v>
      </c>
      <c r="H44" s="15">
        <f t="shared" si="15"/>
        <v>21.860764085189928</v>
      </c>
      <c r="I44" s="15">
        <f t="shared" si="15"/>
        <v>20.222920631967149</v>
      </c>
      <c r="J44" s="15">
        <f t="shared" si="15"/>
        <v>18.724932461117412</v>
      </c>
      <c r="K44" s="15">
        <f t="shared" si="15"/>
        <v>17.354857344603477</v>
      </c>
      <c r="L44" s="15">
        <f t="shared" si="15"/>
        <v>16.101772800000003</v>
      </c>
      <c r="V44" s="3">
        <v>36</v>
      </c>
      <c r="W44" s="15">
        <f t="shared" si="17"/>
        <v>268</v>
      </c>
      <c r="X44" s="15">
        <f t="shared" si="17"/>
        <v>280</v>
      </c>
      <c r="Y44" s="15">
        <f t="shared" si="17"/>
        <v>315</v>
      </c>
      <c r="Z44" s="15">
        <f t="shared" si="17"/>
        <v>374</v>
      </c>
      <c r="AA44" s="15">
        <f t="shared" si="17"/>
        <v>456</v>
      </c>
      <c r="AB44" s="15">
        <f t="shared" si="17"/>
        <v>562</v>
      </c>
      <c r="AC44" s="15">
        <f t="shared" si="17"/>
        <v>691</v>
      </c>
      <c r="AD44" s="15">
        <f t="shared" si="17"/>
        <v>844</v>
      </c>
      <c r="AE44" s="15">
        <f t="shared" si="17"/>
        <v>1020</v>
      </c>
      <c r="AF44" s="15">
        <f t="shared" si="17"/>
        <v>1220</v>
      </c>
      <c r="AP44" s="3">
        <v>36</v>
      </c>
      <c r="AQ44" s="3">
        <f t="shared" si="18"/>
        <v>1072</v>
      </c>
      <c r="AR44" s="3">
        <f t="shared" si="19"/>
        <v>2192</v>
      </c>
      <c r="AS44" s="3">
        <f t="shared" si="20"/>
        <v>3452</v>
      </c>
      <c r="AT44" s="3">
        <f t="shared" si="21"/>
        <v>4948</v>
      </c>
      <c r="AU44" s="3">
        <f t="shared" si="22"/>
        <v>7228</v>
      </c>
      <c r="AV44" s="3">
        <f t="shared" si="23"/>
        <v>10038</v>
      </c>
      <c r="AW44" s="3">
        <f t="shared" si="24"/>
        <v>13493</v>
      </c>
      <c r="AX44" s="3">
        <f t="shared" si="25"/>
        <v>18557</v>
      </c>
      <c r="AY44" s="3">
        <f t="shared" si="26"/>
        <v>24677</v>
      </c>
      <c r="AZ44" s="3">
        <f t="shared" si="27"/>
        <v>33217</v>
      </c>
      <c r="BB44" s="17" t="str">
        <f t="shared" si="13"/>
        <v>{0 , 1072 , 2192 , 3452 , 4948 , 7228 , 10038 , 13493 , 18557 , 24677 , 33217},</v>
      </c>
    </row>
    <row r="45" spans="2:54" x14ac:dyDescent="0.15">
      <c r="B45" s="3">
        <v>37</v>
      </c>
      <c r="C45" s="15">
        <f t="shared" si="12"/>
        <v>31.402317823296112</v>
      </c>
      <c r="D45" s="15">
        <f t="shared" si="15"/>
        <v>28.867111261905599</v>
      </c>
      <c r="E45" s="15">
        <f t="shared" si="15"/>
        <v>26.555677459679547</v>
      </c>
      <c r="F45" s="15">
        <f t="shared" si="15"/>
        <v>24.448264871119974</v>
      </c>
      <c r="G45" s="15">
        <f t="shared" si="15"/>
        <v>22.526865342333032</v>
      </c>
      <c r="H45" s="15">
        <f t="shared" si="15"/>
        <v>20.775060228676555</v>
      </c>
      <c r="I45" s="15">
        <f t="shared" si="15"/>
        <v>19.177880095000528</v>
      </c>
      <c r="J45" s="15">
        <f t="shared" si="15"/>
        <v>17.721676799598118</v>
      </c>
      <c r="K45" s="15">
        <f t="shared" si="15"/>
        <v>16.39400686880558</v>
      </c>
      <c r="L45" s="15">
        <f t="shared" si="15"/>
        <v>15.183525165669812</v>
      </c>
      <c r="V45" s="3">
        <v>37</v>
      </c>
      <c r="W45" s="15">
        <f t="shared" si="17"/>
        <v>282</v>
      </c>
      <c r="X45" s="15">
        <f t="shared" si="17"/>
        <v>294</v>
      </c>
      <c r="Y45" s="15">
        <f t="shared" si="17"/>
        <v>331</v>
      </c>
      <c r="Z45" s="15">
        <f t="shared" si="17"/>
        <v>391</v>
      </c>
      <c r="AA45" s="15">
        <f t="shared" si="17"/>
        <v>476</v>
      </c>
      <c r="AB45" s="15">
        <f t="shared" si="17"/>
        <v>584</v>
      </c>
      <c r="AC45" s="15">
        <f t="shared" si="17"/>
        <v>717</v>
      </c>
      <c r="AD45" s="15">
        <f t="shared" si="17"/>
        <v>874</v>
      </c>
      <c r="AE45" s="15">
        <f t="shared" si="17"/>
        <v>1055</v>
      </c>
      <c r="AF45" s="15">
        <f t="shared" si="17"/>
        <v>1260</v>
      </c>
      <c r="AP45" s="3">
        <v>37</v>
      </c>
      <c r="AQ45" s="3">
        <f t="shared" si="18"/>
        <v>1128</v>
      </c>
      <c r="AR45" s="3">
        <f t="shared" si="19"/>
        <v>2304</v>
      </c>
      <c r="AS45" s="3">
        <f t="shared" si="20"/>
        <v>3628</v>
      </c>
      <c r="AT45" s="3">
        <f t="shared" si="21"/>
        <v>5583</v>
      </c>
      <c r="AU45" s="3">
        <f t="shared" si="22"/>
        <v>7963</v>
      </c>
      <c r="AV45" s="3">
        <f t="shared" si="23"/>
        <v>10883</v>
      </c>
      <c r="AW45" s="3">
        <f t="shared" si="24"/>
        <v>15185</v>
      </c>
      <c r="AX45" s="3">
        <f t="shared" si="25"/>
        <v>20429</v>
      </c>
      <c r="AY45" s="3">
        <f t="shared" si="26"/>
        <v>27814</v>
      </c>
      <c r="AZ45" s="3">
        <f t="shared" si="27"/>
        <v>36634</v>
      </c>
      <c r="BB45" s="17" t="str">
        <f t="shared" si="13"/>
        <v>{0 , 1128 , 2304 , 3628 , 5583 , 7963 , 10883 , 15185 , 20429 , 27814 , 36634},</v>
      </c>
    </row>
    <row r="46" spans="2:54" x14ac:dyDescent="0.15">
      <c r="B46" s="3">
        <v>38</v>
      </c>
      <c r="C46" s="15">
        <f t="shared" si="12"/>
        <v>30.187907902941102</v>
      </c>
      <c r="D46" s="15">
        <f t="shared" si="15"/>
        <v>27.679763460748799</v>
      </c>
      <c r="E46" s="15">
        <f t="shared" si="15"/>
        <v>25.400309203397036</v>
      </c>
      <c r="F46" s="15">
        <f t="shared" si="15"/>
        <v>23.328693380977548</v>
      </c>
      <c r="G46" s="15">
        <f t="shared" si="15"/>
        <v>21.44596548597487</v>
      </c>
      <c r="H46" s="15">
        <f t="shared" si="15"/>
        <v>19.734902899823489</v>
      </c>
      <c r="I46" s="15">
        <f t="shared" si="15"/>
        <v>18.179853345664256</v>
      </c>
      <c r="J46" s="15">
        <f t="shared" si="15"/>
        <v>16.766591706106166</v>
      </c>
      <c r="K46" s="15">
        <f t="shared" si="15"/>
        <v>15.482189896206078</v>
      </c>
      <c r="L46" s="15">
        <f t="shared" si="15"/>
        <v>14.314898601304417</v>
      </c>
      <c r="V46" s="3">
        <v>38</v>
      </c>
      <c r="W46" s="15">
        <f t="shared" si="17"/>
        <v>297</v>
      </c>
      <c r="X46" s="15">
        <f t="shared" si="17"/>
        <v>309</v>
      </c>
      <c r="Y46" s="15">
        <f t="shared" si="17"/>
        <v>346</v>
      </c>
      <c r="Z46" s="15">
        <f t="shared" si="17"/>
        <v>408</v>
      </c>
      <c r="AA46" s="15">
        <f t="shared" si="17"/>
        <v>495</v>
      </c>
      <c r="AB46" s="15">
        <f t="shared" si="17"/>
        <v>607</v>
      </c>
      <c r="AC46" s="15">
        <f t="shared" si="17"/>
        <v>743</v>
      </c>
      <c r="AD46" s="15">
        <f t="shared" si="17"/>
        <v>904</v>
      </c>
      <c r="AE46" s="15">
        <f t="shared" si="17"/>
        <v>1090</v>
      </c>
      <c r="AF46" s="15">
        <f t="shared" si="17"/>
        <v>1301</v>
      </c>
      <c r="AP46" s="3">
        <v>38</v>
      </c>
      <c r="AQ46" s="3">
        <f t="shared" si="18"/>
        <v>1188</v>
      </c>
      <c r="AR46" s="3">
        <f t="shared" si="19"/>
        <v>2424</v>
      </c>
      <c r="AS46" s="3">
        <f t="shared" si="20"/>
        <v>3808</v>
      </c>
      <c r="AT46" s="3">
        <f t="shared" si="21"/>
        <v>5848</v>
      </c>
      <c r="AU46" s="3">
        <f t="shared" si="22"/>
        <v>8323</v>
      </c>
      <c r="AV46" s="3">
        <f t="shared" si="23"/>
        <v>11965</v>
      </c>
      <c r="AW46" s="3">
        <f t="shared" si="24"/>
        <v>16423</v>
      </c>
      <c r="AX46" s="3">
        <f t="shared" si="25"/>
        <v>21847</v>
      </c>
      <c r="AY46" s="3">
        <f t="shared" si="26"/>
        <v>29477</v>
      </c>
      <c r="AZ46" s="3">
        <f t="shared" si="27"/>
        <v>38584</v>
      </c>
      <c r="BB46" s="17" t="str">
        <f t="shared" si="13"/>
        <v>{0 , 1188 , 2424 , 3808 , 5848 , 8323 , 11965 , 16423 , 21847 , 29477 , 38584},</v>
      </c>
    </row>
    <row r="47" spans="2:54" x14ac:dyDescent="0.15">
      <c r="B47" s="3">
        <v>39</v>
      </c>
      <c r="C47" s="15">
        <f t="shared" si="12"/>
        <v>29.006344164284531</v>
      </c>
      <c r="D47" s="15">
        <f t="shared" si="15"/>
        <v>26.528250318255601</v>
      </c>
      <c r="E47" s="15">
        <f t="shared" si="15"/>
        <v>24.283418981878789</v>
      </c>
      <c r="F47" s="15">
        <f t="shared" si="15"/>
        <v>22.249893198803797</v>
      </c>
      <c r="G47" s="15">
        <f t="shared" si="15"/>
        <v>20.407782816869684</v>
      </c>
      <c r="H47" s="15">
        <f t="shared" si="15"/>
        <v>18.739069940213565</v>
      </c>
      <c r="I47" s="15">
        <f t="shared" si="15"/>
        <v>17.227432694135913</v>
      </c>
      <c r="J47" s="15">
        <f t="shared" si="15"/>
        <v>15.858085578946067</v>
      </c>
      <c r="K47" s="15">
        <f t="shared" si="15"/>
        <v>14.617634851270315</v>
      </c>
      <c r="L47" s="15">
        <f t="shared" si="15"/>
        <v>13.493947518290504</v>
      </c>
      <c r="V47" s="3">
        <v>39</v>
      </c>
      <c r="W47" s="15">
        <f t="shared" si="17"/>
        <v>312</v>
      </c>
      <c r="X47" s="15">
        <f t="shared" si="17"/>
        <v>324</v>
      </c>
      <c r="Y47" s="15">
        <f t="shared" si="17"/>
        <v>362</v>
      </c>
      <c r="Z47" s="15">
        <f t="shared" si="17"/>
        <v>426</v>
      </c>
      <c r="AA47" s="15">
        <f t="shared" si="17"/>
        <v>515</v>
      </c>
      <c r="AB47" s="15">
        <f t="shared" si="17"/>
        <v>630</v>
      </c>
      <c r="AC47" s="15">
        <f t="shared" si="17"/>
        <v>770</v>
      </c>
      <c r="AD47" s="15">
        <f t="shared" si="17"/>
        <v>935</v>
      </c>
      <c r="AE47" s="15">
        <f t="shared" si="17"/>
        <v>1126</v>
      </c>
      <c r="AF47" s="15">
        <f t="shared" si="17"/>
        <v>1343</v>
      </c>
      <c r="AP47" s="3">
        <v>39</v>
      </c>
      <c r="AQ47" s="3">
        <f t="shared" si="18"/>
        <v>1248</v>
      </c>
      <c r="AR47" s="3">
        <f t="shared" si="19"/>
        <v>2544</v>
      </c>
      <c r="AS47" s="3">
        <f t="shared" si="20"/>
        <v>4354</v>
      </c>
      <c r="AT47" s="3">
        <f t="shared" si="21"/>
        <v>6484</v>
      </c>
      <c r="AU47" s="3">
        <f t="shared" si="22"/>
        <v>9059</v>
      </c>
      <c r="AV47" s="3">
        <f t="shared" si="23"/>
        <v>12839</v>
      </c>
      <c r="AW47" s="3">
        <f t="shared" si="24"/>
        <v>17459</v>
      </c>
      <c r="AX47" s="3">
        <f t="shared" si="25"/>
        <v>24004</v>
      </c>
      <c r="AY47" s="3">
        <f t="shared" si="26"/>
        <v>31886</v>
      </c>
      <c r="AZ47" s="3">
        <f t="shared" si="27"/>
        <v>42630</v>
      </c>
      <c r="BB47" s="17" t="str">
        <f t="shared" si="13"/>
        <v>{0 , 1248 , 2544 , 4354 , 6484 , 9059 , 12839 , 17459 , 24004 , 31886 , 42630},</v>
      </c>
    </row>
    <row r="48" spans="2:54" x14ac:dyDescent="0.15">
      <c r="B48" s="13">
        <v>40</v>
      </c>
      <c r="C48" s="14">
        <f t="shared" si="12"/>
        <v>27.857254854919457</v>
      </c>
      <c r="D48" s="14">
        <f t="shared" si="15"/>
        <v>25.412051229616782</v>
      </c>
      <c r="E48" s="14">
        <f t="shared" si="15"/>
        <v>23.204324676522607</v>
      </c>
      <c r="F48" s="14">
        <f t="shared" si="15"/>
        <v>21.211011529592444</v>
      </c>
      <c r="G48" s="14">
        <f t="shared" si="15"/>
        <v>19.411288055616037</v>
      </c>
      <c r="H48" s="14">
        <f t="shared" si="15"/>
        <v>17.786352912951674</v>
      </c>
      <c r="I48" s="14">
        <f t="shared" si="15"/>
        <v>16.31923073777007</v>
      </c>
      <c r="J48" s="14">
        <f t="shared" si="15"/>
        <v>14.994594805913568</v>
      </c>
      <c r="K48" s="14">
        <f t="shared" si="15"/>
        <v>13.798606917755466</v>
      </c>
      <c r="L48" s="14">
        <f t="shared" si="15"/>
        <v>12.718772833369623</v>
      </c>
      <c r="V48" s="13">
        <v>40</v>
      </c>
      <c r="W48" s="14">
        <f t="shared" si="17"/>
        <v>327</v>
      </c>
      <c r="X48" s="14">
        <f t="shared" si="17"/>
        <v>340</v>
      </c>
      <c r="Y48" s="14">
        <f t="shared" si="17"/>
        <v>379</v>
      </c>
      <c r="Z48" s="14">
        <f t="shared" si="17"/>
        <v>444</v>
      </c>
      <c r="AA48" s="14">
        <f t="shared" si="17"/>
        <v>536</v>
      </c>
      <c r="AB48" s="14">
        <f t="shared" si="17"/>
        <v>653</v>
      </c>
      <c r="AC48" s="14">
        <f t="shared" si="17"/>
        <v>797</v>
      </c>
      <c r="AD48" s="14">
        <f t="shared" si="17"/>
        <v>966</v>
      </c>
      <c r="AE48" s="14">
        <f t="shared" si="17"/>
        <v>1162</v>
      </c>
      <c r="AF48" s="14">
        <f t="shared" si="17"/>
        <v>1384</v>
      </c>
      <c r="AP48" s="13">
        <v>40</v>
      </c>
      <c r="AQ48" s="13">
        <f t="shared" si="18"/>
        <v>1308</v>
      </c>
      <c r="AR48" s="13">
        <f t="shared" si="19"/>
        <v>2668</v>
      </c>
      <c r="AS48" s="13">
        <f t="shared" si="20"/>
        <v>4563</v>
      </c>
      <c r="AT48" s="13">
        <f t="shared" si="21"/>
        <v>6783</v>
      </c>
      <c r="AU48" s="13">
        <f t="shared" si="22"/>
        <v>9999</v>
      </c>
      <c r="AV48" s="13">
        <f t="shared" si="23"/>
        <v>13917</v>
      </c>
      <c r="AW48" s="13">
        <f t="shared" si="24"/>
        <v>19496</v>
      </c>
      <c r="AX48" s="13">
        <f t="shared" si="25"/>
        <v>26258</v>
      </c>
      <c r="AY48" s="13">
        <f t="shared" si="26"/>
        <v>35554</v>
      </c>
      <c r="AZ48" s="13">
        <f t="shared" si="27"/>
        <v>46626</v>
      </c>
      <c r="BB48" s="17" t="str">
        <f t="shared" si="13"/>
        <v>{0 , 1308 , 2668 , 4563 , 6783 , 9999 , 13917 , 19496 , 26258 , 35554 , 46626},</v>
      </c>
    </row>
    <row r="49" spans="2:54" x14ac:dyDescent="0.15">
      <c r="B49" s="3">
        <v>41</v>
      </c>
      <c r="C49" s="15">
        <f t="shared" si="12"/>
        <v>26.740266389443551</v>
      </c>
      <c r="D49" s="15">
        <f t="shared" si="15"/>
        <v>24.330644735790354</v>
      </c>
      <c r="E49" s="15">
        <f t="shared" si="15"/>
        <v>22.162345286129963</v>
      </c>
      <c r="F49" s="15">
        <f t="shared" si="15"/>
        <v>20.211199762404416</v>
      </c>
      <c r="G49" s="15">
        <f t="shared" si="15"/>
        <v>18.455460325515066</v>
      </c>
      <c r="H49" s="15">
        <f t="shared" si="15"/>
        <v>16.875557169771696</v>
      </c>
      <c r="I49" s="15">
        <f t="shared" si="15"/>
        <v>15.453880394116311</v>
      </c>
      <c r="J49" s="15">
        <f t="shared" si="15"/>
        <v>14.174583718816677</v>
      </c>
      <c r="K49" s="15">
        <f t="shared" si="15"/>
        <v>13.023407859818603</v>
      </c>
      <c r="L49" s="15">
        <f t="shared" si="15"/>
        <v>11.987521592053886</v>
      </c>
      <c r="V49" s="3">
        <v>41</v>
      </c>
      <c r="W49" s="15">
        <f t="shared" ref="W49:AF58" si="28">ROUNDUP((99+$V49^$AI$2+INT(W$7^$AI$3*$AI$4*$V49))*$AI$5*1,0)</f>
        <v>342</v>
      </c>
      <c r="X49" s="15">
        <f t="shared" si="28"/>
        <v>356</v>
      </c>
      <c r="Y49" s="15">
        <f t="shared" si="28"/>
        <v>396</v>
      </c>
      <c r="Z49" s="15">
        <f t="shared" si="28"/>
        <v>463</v>
      </c>
      <c r="AA49" s="15">
        <f t="shared" si="28"/>
        <v>556</v>
      </c>
      <c r="AB49" s="15">
        <f t="shared" si="28"/>
        <v>677</v>
      </c>
      <c r="AC49" s="15">
        <f t="shared" si="28"/>
        <v>824</v>
      </c>
      <c r="AD49" s="15">
        <f t="shared" si="28"/>
        <v>998</v>
      </c>
      <c r="AE49" s="15">
        <f t="shared" si="28"/>
        <v>1199</v>
      </c>
      <c r="AF49" s="15">
        <f t="shared" si="28"/>
        <v>1426</v>
      </c>
      <c r="AP49" s="3">
        <v>41</v>
      </c>
      <c r="AQ49" s="3">
        <f t="shared" si="18"/>
        <v>1368</v>
      </c>
      <c r="AR49" s="3">
        <f t="shared" si="19"/>
        <v>3148</v>
      </c>
      <c r="AS49" s="3">
        <f t="shared" si="20"/>
        <v>5128</v>
      </c>
      <c r="AT49" s="3">
        <f t="shared" si="21"/>
        <v>7443</v>
      </c>
      <c r="AU49" s="3">
        <f t="shared" si="22"/>
        <v>10779</v>
      </c>
      <c r="AV49" s="3">
        <f t="shared" si="23"/>
        <v>14841</v>
      </c>
      <c r="AW49" s="3">
        <f t="shared" si="24"/>
        <v>20609</v>
      </c>
      <c r="AX49" s="3">
        <f t="shared" si="25"/>
        <v>28593</v>
      </c>
      <c r="AY49" s="3">
        <f t="shared" si="26"/>
        <v>38185</v>
      </c>
      <c r="AZ49" s="3">
        <f t="shared" si="27"/>
        <v>51019</v>
      </c>
      <c r="BB49" s="17" t="str">
        <f t="shared" si="13"/>
        <v>{0 , 1368 , 3148 , 5128 , 7443 , 10779 , 14841 , 20609 , 28593 , 38185 , 51019},</v>
      </c>
    </row>
    <row r="50" spans="2:54" x14ac:dyDescent="0.15">
      <c r="B50" s="3">
        <v>42</v>
      </c>
      <c r="C50" s="15">
        <f t="shared" si="12"/>
        <v>25.655003309636882</v>
      </c>
      <c r="D50" s="15">
        <f t="shared" si="15"/>
        <v>23.283508507824592</v>
      </c>
      <c r="E50" s="15">
        <f t="shared" si="15"/>
        <v>21.156800943656087</v>
      </c>
      <c r="F50" s="15">
        <f t="shared" si="15"/>
        <v>19.249613519068362</v>
      </c>
      <c r="G50" s="15">
        <f t="shared" si="15"/>
        <v>17.539287222313185</v>
      </c>
      <c r="H50" s="15">
        <f t="shared" si="15"/>
        <v>16.005501919589388</v>
      </c>
      <c r="I50" s="15">
        <f t="shared" si="15"/>
        <v>14.63003493453826</v>
      </c>
      <c r="J50" s="15">
        <f t="shared" ref="D50:L58" si="29">(((100-$B50)/100)^($O$3+J$7/$O$5)+$O$4)*100+$O$6</f>
        <v>13.396544547320532</v>
      </c>
      <c r="K50" s="15">
        <f t="shared" si="29"/>
        <v>12.290375841059646</v>
      </c>
      <c r="L50" s="15">
        <f t="shared" si="29"/>
        <v>11.298386588941646</v>
      </c>
      <c r="V50" s="3">
        <v>42</v>
      </c>
      <c r="W50" s="15">
        <f t="shared" si="28"/>
        <v>358</v>
      </c>
      <c r="X50" s="15">
        <f t="shared" si="28"/>
        <v>372</v>
      </c>
      <c r="Y50" s="15">
        <f t="shared" si="28"/>
        <v>413</v>
      </c>
      <c r="Z50" s="15">
        <f t="shared" si="28"/>
        <v>481</v>
      </c>
      <c r="AA50" s="15">
        <f t="shared" si="28"/>
        <v>577</v>
      </c>
      <c r="AB50" s="15">
        <f t="shared" si="28"/>
        <v>701</v>
      </c>
      <c r="AC50" s="15">
        <f t="shared" si="28"/>
        <v>852</v>
      </c>
      <c r="AD50" s="15">
        <f t="shared" si="28"/>
        <v>1030</v>
      </c>
      <c r="AE50" s="15">
        <f t="shared" si="28"/>
        <v>1235</v>
      </c>
      <c r="AF50" s="15">
        <f t="shared" si="28"/>
        <v>1469</v>
      </c>
      <c r="AP50" s="3">
        <v>42</v>
      </c>
      <c r="AQ50" s="3">
        <f t="shared" si="18"/>
        <v>1432</v>
      </c>
      <c r="AR50" s="3">
        <f t="shared" si="19"/>
        <v>3292</v>
      </c>
      <c r="AS50" s="3">
        <f t="shared" si="20"/>
        <v>5357</v>
      </c>
      <c r="AT50" s="3">
        <f t="shared" si="21"/>
        <v>8243</v>
      </c>
      <c r="AU50" s="3">
        <f t="shared" si="22"/>
        <v>11705</v>
      </c>
      <c r="AV50" s="3">
        <f t="shared" si="23"/>
        <v>16612</v>
      </c>
      <c r="AW50" s="3">
        <f t="shared" si="24"/>
        <v>22576</v>
      </c>
      <c r="AX50" s="3">
        <f t="shared" si="25"/>
        <v>30816</v>
      </c>
      <c r="AY50" s="3">
        <f t="shared" si="26"/>
        <v>41931</v>
      </c>
      <c r="AZ50" s="3">
        <f t="shared" si="27"/>
        <v>55152</v>
      </c>
      <c r="BB50" s="17" t="str">
        <f t="shared" si="13"/>
        <v>{0 , 1432 , 3292 , 5357 , 8243 , 11705 , 16612 , 22576 , 30816 , 41931 , 55152},</v>
      </c>
    </row>
    <row r="51" spans="2:54" x14ac:dyDescent="0.15">
      <c r="B51" s="3">
        <v>43</v>
      </c>
      <c r="C51" s="15">
        <f t="shared" si="12"/>
        <v>24.601088243082863</v>
      </c>
      <c r="D51" s="15">
        <f t="shared" si="29"/>
        <v>22.270119330622475</v>
      </c>
      <c r="E51" s="15">
        <f t="shared" si="29"/>
        <v>20.187012933499169</v>
      </c>
      <c r="F51" s="15">
        <f t="shared" si="29"/>
        <v>18.325412704281284</v>
      </c>
      <c r="G51" s="15">
        <f t="shared" si="29"/>
        <v>16.661764885710959</v>
      </c>
      <c r="H51" s="15">
        <f t="shared" si="29"/>
        <v>15.17502029855723</v>
      </c>
      <c r="I51" s="15">
        <f t="shared" si="29"/>
        <v>13.846368018454806</v>
      </c>
      <c r="J51" s="15">
        <f t="shared" si="29"/>
        <v>12.658997372094531</v>
      </c>
      <c r="K51" s="15">
        <f t="shared" si="29"/>
        <v>11.597885241440329</v>
      </c>
      <c r="L51" s="15">
        <f t="shared" si="29"/>
        <v>10.649605984855242</v>
      </c>
      <c r="V51" s="3">
        <v>43</v>
      </c>
      <c r="W51" s="15">
        <f t="shared" si="28"/>
        <v>375</v>
      </c>
      <c r="X51" s="15">
        <f t="shared" si="28"/>
        <v>389</v>
      </c>
      <c r="Y51" s="15">
        <f t="shared" si="28"/>
        <v>431</v>
      </c>
      <c r="Z51" s="15">
        <f t="shared" si="28"/>
        <v>501</v>
      </c>
      <c r="AA51" s="15">
        <f t="shared" si="28"/>
        <v>599</v>
      </c>
      <c r="AB51" s="15">
        <f t="shared" si="28"/>
        <v>725</v>
      </c>
      <c r="AC51" s="15">
        <f t="shared" si="28"/>
        <v>880</v>
      </c>
      <c r="AD51" s="15">
        <f t="shared" si="28"/>
        <v>1062</v>
      </c>
      <c r="AE51" s="15">
        <f t="shared" si="28"/>
        <v>1273</v>
      </c>
      <c r="AF51" s="15">
        <f t="shared" si="28"/>
        <v>1511</v>
      </c>
      <c r="AP51" s="3">
        <v>43</v>
      </c>
      <c r="AQ51" s="3">
        <f t="shared" si="18"/>
        <v>1875</v>
      </c>
      <c r="AR51" s="3">
        <f t="shared" si="19"/>
        <v>3820</v>
      </c>
      <c r="AS51" s="3">
        <f t="shared" si="20"/>
        <v>5975</v>
      </c>
      <c r="AT51" s="3">
        <f t="shared" si="21"/>
        <v>8981</v>
      </c>
      <c r="AU51" s="3">
        <f t="shared" si="22"/>
        <v>13174</v>
      </c>
      <c r="AV51" s="3">
        <f t="shared" si="23"/>
        <v>18249</v>
      </c>
      <c r="AW51" s="3">
        <f t="shared" si="24"/>
        <v>25289</v>
      </c>
      <c r="AX51" s="3">
        <f t="shared" si="25"/>
        <v>33785</v>
      </c>
      <c r="AY51" s="3">
        <f t="shared" si="26"/>
        <v>45242</v>
      </c>
      <c r="AZ51" s="3">
        <f t="shared" si="27"/>
        <v>60352</v>
      </c>
      <c r="BB51" s="17" t="str">
        <f t="shared" si="13"/>
        <v>{0 , 1875 , 3820 , 5975 , 8981 , 13174 , 18249 , 25289 , 33785 , 45242 , 60352},</v>
      </c>
    </row>
    <row r="52" spans="2:54" x14ac:dyDescent="0.15">
      <c r="B52" s="3">
        <v>44</v>
      </c>
      <c r="C52" s="15">
        <f t="shared" si="12"/>
        <v>23.578141860143575</v>
      </c>
      <c r="D52" s="15">
        <f t="shared" si="29"/>
        <v>21.289953086117574</v>
      </c>
      <c r="E52" s="15">
        <f t="shared" si="29"/>
        <v>19.252303709355608</v>
      </c>
      <c r="F52" s="15">
        <f t="shared" si="29"/>
        <v>17.437761557174213</v>
      </c>
      <c r="G52" s="15">
        <f t="shared" si="29"/>
        <v>15.821898072713854</v>
      </c>
      <c r="H52" s="15">
        <f t="shared" si="29"/>
        <v>14.382959441680402</v>
      </c>
      <c r="I52" s="15">
        <f t="shared" si="29"/>
        <v>13.101573728225841</v>
      </c>
      <c r="J52" s="15">
        <f t="shared" si="29"/>
        <v>11.960490077239143</v>
      </c>
      <c r="K52" s="15">
        <f t="shared" si="29"/>
        <v>10.944346472017555</v>
      </c>
      <c r="L52" s="15">
        <f t="shared" si="29"/>
        <v>10.039462920719759</v>
      </c>
      <c r="V52" s="3">
        <v>44</v>
      </c>
      <c r="W52" s="15">
        <f t="shared" si="28"/>
        <v>391</v>
      </c>
      <c r="X52" s="15">
        <f t="shared" si="28"/>
        <v>405</v>
      </c>
      <c r="Y52" s="15">
        <f t="shared" si="28"/>
        <v>449</v>
      </c>
      <c r="Z52" s="15">
        <f t="shared" si="28"/>
        <v>520</v>
      </c>
      <c r="AA52" s="15">
        <f t="shared" si="28"/>
        <v>621</v>
      </c>
      <c r="AB52" s="15">
        <f t="shared" si="28"/>
        <v>750</v>
      </c>
      <c r="AC52" s="15">
        <f t="shared" si="28"/>
        <v>908</v>
      </c>
      <c r="AD52" s="15">
        <f t="shared" si="28"/>
        <v>1095</v>
      </c>
      <c r="AE52" s="15">
        <f t="shared" si="28"/>
        <v>1310</v>
      </c>
      <c r="AF52" s="15">
        <f t="shared" si="28"/>
        <v>1554</v>
      </c>
      <c r="AP52" s="3">
        <v>44</v>
      </c>
      <c r="AQ52" s="3">
        <f t="shared" si="18"/>
        <v>1955</v>
      </c>
      <c r="AR52" s="3">
        <f t="shared" si="19"/>
        <v>3980</v>
      </c>
      <c r="AS52" s="3">
        <f t="shared" si="20"/>
        <v>6674</v>
      </c>
      <c r="AT52" s="3">
        <f t="shared" si="21"/>
        <v>9794</v>
      </c>
      <c r="AU52" s="3">
        <f t="shared" si="22"/>
        <v>14141</v>
      </c>
      <c r="AV52" s="3">
        <f t="shared" si="23"/>
        <v>19391</v>
      </c>
      <c r="AW52" s="3">
        <f t="shared" si="24"/>
        <v>26655</v>
      </c>
      <c r="AX52" s="3">
        <f t="shared" si="25"/>
        <v>36510</v>
      </c>
      <c r="AY52" s="3">
        <f t="shared" si="26"/>
        <v>49610</v>
      </c>
      <c r="AZ52" s="3">
        <f t="shared" si="27"/>
        <v>65150</v>
      </c>
      <c r="BB52" s="17" t="str">
        <f t="shared" si="13"/>
        <v>{0 , 1955 , 3980 , 6674 , 9794 , 14141 , 19391 , 26655 , 36510 , 49610 , 65150},</v>
      </c>
    </row>
    <row r="53" spans="2:54" x14ac:dyDescent="0.15">
      <c r="B53" s="13">
        <v>45</v>
      </c>
      <c r="C53" s="14">
        <f t="shared" si="12"/>
        <v>22.585782829193885</v>
      </c>
      <c r="D53" s="14">
        <f t="shared" si="29"/>
        <v>20.342484735829402</v>
      </c>
      <c r="E53" s="14">
        <f t="shared" si="29"/>
        <v>18.351996912670035</v>
      </c>
      <c r="F53" s="14">
        <f t="shared" si="29"/>
        <v>16.585828704412211</v>
      </c>
      <c r="G53" s="14">
        <f t="shared" si="29"/>
        <v>15.018700232905413</v>
      </c>
      <c r="H53" s="14">
        <f t="shared" si="29"/>
        <v>13.628180556056638</v>
      </c>
      <c r="I53" s="14">
        <f t="shared" si="29"/>
        <v>12.394366604706171</v>
      </c>
      <c r="J53" s="14">
        <f t="shared" si="29"/>
        <v>11.299598301968521</v>
      </c>
      <c r="K53" s="14">
        <f t="shared" si="29"/>
        <v>10.328205787426715</v>
      </c>
      <c r="L53" s="14">
        <f t="shared" si="29"/>
        <v>9.4662851280979758</v>
      </c>
      <c r="V53" s="13">
        <v>45</v>
      </c>
      <c r="W53" s="14">
        <f t="shared" si="28"/>
        <v>408</v>
      </c>
      <c r="X53" s="14">
        <f t="shared" si="28"/>
        <v>423</v>
      </c>
      <c r="Y53" s="14">
        <f t="shared" si="28"/>
        <v>467</v>
      </c>
      <c r="Z53" s="14">
        <f t="shared" si="28"/>
        <v>540</v>
      </c>
      <c r="AA53" s="14">
        <f t="shared" si="28"/>
        <v>643</v>
      </c>
      <c r="AB53" s="14">
        <f t="shared" si="28"/>
        <v>775</v>
      </c>
      <c r="AC53" s="14">
        <f t="shared" si="28"/>
        <v>937</v>
      </c>
      <c r="AD53" s="14">
        <f t="shared" si="28"/>
        <v>1128</v>
      </c>
      <c r="AE53" s="14">
        <f t="shared" si="28"/>
        <v>1348</v>
      </c>
      <c r="AF53" s="14">
        <f t="shared" si="28"/>
        <v>1598</v>
      </c>
      <c r="AP53" s="13">
        <v>45</v>
      </c>
      <c r="AQ53" s="13">
        <f t="shared" si="18"/>
        <v>2040</v>
      </c>
      <c r="AR53" s="13">
        <f t="shared" si="19"/>
        <v>4155</v>
      </c>
      <c r="AS53" s="13">
        <f t="shared" si="20"/>
        <v>6957</v>
      </c>
      <c r="AT53" s="13">
        <f t="shared" si="21"/>
        <v>10737</v>
      </c>
      <c r="AU53" s="13">
        <f t="shared" si="22"/>
        <v>15238</v>
      </c>
      <c r="AV53" s="13">
        <f t="shared" si="23"/>
        <v>21438</v>
      </c>
      <c r="AW53" s="13">
        <f t="shared" si="24"/>
        <v>29871</v>
      </c>
      <c r="AX53" s="13">
        <f t="shared" si="25"/>
        <v>40023</v>
      </c>
      <c r="AY53" s="13">
        <f t="shared" si="26"/>
        <v>53503</v>
      </c>
      <c r="AZ53" s="13">
        <f t="shared" si="27"/>
        <v>71081</v>
      </c>
      <c r="BB53" s="17" t="str">
        <f t="shared" si="13"/>
        <v>{0 , 2040 , 4155 , 6957 , 10737 , 15238 , 21438 , 29871 , 40023 , 53503 , 71081},</v>
      </c>
    </row>
    <row r="54" spans="2:54" x14ac:dyDescent="0.15">
      <c r="B54" s="3">
        <v>46</v>
      </c>
      <c r="C54" s="15">
        <f t="shared" si="12"/>
        <v>21.623627770011467</v>
      </c>
      <c r="D54" s="15">
        <f t="shared" si="29"/>
        <v>19.42718830276381</v>
      </c>
      <c r="E54" s="15">
        <f t="shared" si="29"/>
        <v>17.485417391711099</v>
      </c>
      <c r="F54" s="15">
        <f t="shared" si="29"/>
        <v>15.768787214902602</v>
      </c>
      <c r="G54" s="15">
        <f t="shared" si="29"/>
        <v>14.251193585728313</v>
      </c>
      <c r="H54" s="15">
        <f t="shared" si="29"/>
        <v>12.909558995806194</v>
      </c>
      <c r="I54" s="15">
        <f t="shared" si="29"/>
        <v>11.723481683492459</v>
      </c>
      <c r="J54" s="15">
        <f t="shared" si="29"/>
        <v>10.674925391523995</v>
      </c>
      <c r="K54" s="15">
        <f t="shared" si="29"/>
        <v>9.7479450960474026</v>
      </c>
      <c r="L54" s="15">
        <f t="shared" si="29"/>
        <v>8.9284445362932878</v>
      </c>
      <c r="V54" s="3">
        <v>46</v>
      </c>
      <c r="W54" s="15">
        <f t="shared" si="28"/>
        <v>426</v>
      </c>
      <c r="X54" s="15">
        <f t="shared" si="28"/>
        <v>441</v>
      </c>
      <c r="Y54" s="15">
        <f t="shared" si="28"/>
        <v>486</v>
      </c>
      <c r="Z54" s="15">
        <f t="shared" si="28"/>
        <v>561</v>
      </c>
      <c r="AA54" s="15">
        <f t="shared" si="28"/>
        <v>666</v>
      </c>
      <c r="AB54" s="15">
        <f t="shared" si="28"/>
        <v>801</v>
      </c>
      <c r="AC54" s="15">
        <f t="shared" si="28"/>
        <v>966</v>
      </c>
      <c r="AD54" s="15">
        <f t="shared" si="28"/>
        <v>1161</v>
      </c>
      <c r="AE54" s="15">
        <f t="shared" si="28"/>
        <v>1387</v>
      </c>
      <c r="AF54" s="15">
        <f t="shared" si="28"/>
        <v>1642</v>
      </c>
      <c r="AP54" s="3">
        <v>46</v>
      </c>
      <c r="AQ54" s="3">
        <f t="shared" si="18"/>
        <v>2130</v>
      </c>
      <c r="AR54" s="3">
        <f t="shared" si="19"/>
        <v>4776</v>
      </c>
      <c r="AS54" s="3">
        <f t="shared" si="20"/>
        <v>7692</v>
      </c>
      <c r="AT54" s="3">
        <f t="shared" si="21"/>
        <v>11619</v>
      </c>
      <c r="AU54" s="3">
        <f t="shared" si="22"/>
        <v>16947</v>
      </c>
      <c r="AV54" s="3">
        <f t="shared" si="23"/>
        <v>23355</v>
      </c>
      <c r="AW54" s="3">
        <f t="shared" si="24"/>
        <v>32049</v>
      </c>
      <c r="AX54" s="3">
        <f t="shared" si="25"/>
        <v>43659</v>
      </c>
      <c r="AY54" s="3">
        <f t="shared" si="26"/>
        <v>58916</v>
      </c>
      <c r="AZ54" s="3">
        <f t="shared" si="27"/>
        <v>78620</v>
      </c>
      <c r="BB54" s="17" t="str">
        <f t="shared" si="13"/>
        <v>{0 , 2130 , 4776 , 7692 , 11619 , 16947 , 23355 , 32049 , 43659 , 58916 , 78620},</v>
      </c>
    </row>
    <row r="55" spans="2:54" x14ac:dyDescent="0.15">
      <c r="B55" s="3">
        <v>47</v>
      </c>
      <c r="C55" s="15">
        <f t="shared" si="12"/>
        <v>20.69129120521168</v>
      </c>
      <c r="D55" s="15">
        <f t="shared" si="29"/>
        <v>18.543536852621397</v>
      </c>
      <c r="E55" s="15">
        <f t="shared" si="29"/>
        <v>16.651891221305679</v>
      </c>
      <c r="F55" s="15">
        <f t="shared" si="29"/>
        <v>14.98581465619</v>
      </c>
      <c r="G55" s="15">
        <f t="shared" si="29"/>
        <v>13.518409199864157</v>
      </c>
      <c r="H55" s="15">
        <f t="shared" si="29"/>
        <v>12.225984338762188</v>
      </c>
      <c r="I55" s="15">
        <f t="shared" si="29"/>
        <v>11.087674531889339</v>
      </c>
      <c r="J55" s="15">
        <f t="shared" si="29"/>
        <v>10.085102347292013</v>
      </c>
      <c r="K55" s="15">
        <f t="shared" si="29"/>
        <v>9.2020817677807027</v>
      </c>
      <c r="L55" s="15">
        <f t="shared" si="29"/>
        <v>8.4243568759280052</v>
      </c>
      <c r="V55" s="3">
        <v>47</v>
      </c>
      <c r="W55" s="15">
        <f t="shared" si="28"/>
        <v>444</v>
      </c>
      <c r="X55" s="15">
        <f t="shared" si="28"/>
        <v>459</v>
      </c>
      <c r="Y55" s="15">
        <f t="shared" si="28"/>
        <v>505</v>
      </c>
      <c r="Z55" s="15">
        <f t="shared" si="28"/>
        <v>582</v>
      </c>
      <c r="AA55" s="15">
        <f t="shared" si="28"/>
        <v>689</v>
      </c>
      <c r="AB55" s="15">
        <f t="shared" si="28"/>
        <v>827</v>
      </c>
      <c r="AC55" s="15">
        <f t="shared" si="28"/>
        <v>996</v>
      </c>
      <c r="AD55" s="15">
        <f t="shared" si="28"/>
        <v>1195</v>
      </c>
      <c r="AE55" s="15">
        <f t="shared" si="28"/>
        <v>1425</v>
      </c>
      <c r="AF55" s="15">
        <f t="shared" si="28"/>
        <v>1686</v>
      </c>
      <c r="AP55" s="3">
        <v>47</v>
      </c>
      <c r="AQ55" s="3">
        <f t="shared" si="18"/>
        <v>2220</v>
      </c>
      <c r="AR55" s="3">
        <f t="shared" si="19"/>
        <v>4974</v>
      </c>
      <c r="AS55" s="3">
        <f t="shared" si="20"/>
        <v>8509</v>
      </c>
      <c r="AT55" s="3">
        <f t="shared" si="21"/>
        <v>12583</v>
      </c>
      <c r="AU55" s="3">
        <f t="shared" si="22"/>
        <v>18095</v>
      </c>
      <c r="AV55" s="3">
        <f t="shared" si="23"/>
        <v>25538</v>
      </c>
      <c r="AW55" s="3">
        <f t="shared" si="24"/>
        <v>35498</v>
      </c>
      <c r="AX55" s="3">
        <f t="shared" si="25"/>
        <v>47448</v>
      </c>
      <c r="AY55" s="3">
        <f t="shared" si="26"/>
        <v>63123</v>
      </c>
      <c r="AZ55" s="3">
        <f t="shared" si="27"/>
        <v>83355</v>
      </c>
      <c r="BB55" s="17" t="str">
        <f t="shared" si="13"/>
        <v>{0 , 2220 , 4974 , 8509 , 12583 , 18095 , 25538 , 35498 , 47448 , 63123 , 83355},</v>
      </c>
    </row>
    <row r="56" spans="2:54" x14ac:dyDescent="0.15">
      <c r="B56" s="3">
        <v>48</v>
      </c>
      <c r="C56" s="15">
        <f t="shared" si="12"/>
        <v>19.788385509607416</v>
      </c>
      <c r="D56" s="15">
        <f t="shared" si="29"/>
        <v>17.691002474274242</v>
      </c>
      <c r="E56" s="15">
        <f t="shared" si="29"/>
        <v>15.850745723267144</v>
      </c>
      <c r="F56" s="15">
        <f t="shared" si="29"/>
        <v>14.236093152622486</v>
      </c>
      <c r="G56" s="15">
        <f t="shared" si="29"/>
        <v>12.819387074808814</v>
      </c>
      <c r="H56" s="15">
        <f t="shared" si="29"/>
        <v>11.576360464995856</v>
      </c>
      <c r="I56" s="15">
        <f t="shared" si="29"/>
        <v>10.485721286622605</v>
      </c>
      <c r="J56" s="15">
        <f t="shared" si="29"/>
        <v>9.5287877760989215</v>
      </c>
      <c r="K56" s="15">
        <f t="shared" si="29"/>
        <v>8.6891684393636908</v>
      </c>
      <c r="L56" s="15">
        <f t="shared" si="29"/>
        <v>7.952481278900585</v>
      </c>
      <c r="V56" s="3">
        <v>48</v>
      </c>
      <c r="W56" s="15">
        <f t="shared" si="28"/>
        <v>462</v>
      </c>
      <c r="X56" s="15">
        <f t="shared" si="28"/>
        <v>477</v>
      </c>
      <c r="Y56" s="15">
        <f t="shared" si="28"/>
        <v>524</v>
      </c>
      <c r="Z56" s="15">
        <f t="shared" si="28"/>
        <v>603</v>
      </c>
      <c r="AA56" s="15">
        <f t="shared" si="28"/>
        <v>712</v>
      </c>
      <c r="AB56" s="15">
        <f t="shared" si="28"/>
        <v>854</v>
      </c>
      <c r="AC56" s="15">
        <f t="shared" si="28"/>
        <v>1026</v>
      </c>
      <c r="AD56" s="15">
        <f t="shared" si="28"/>
        <v>1229</v>
      </c>
      <c r="AE56" s="15">
        <f t="shared" si="28"/>
        <v>1464</v>
      </c>
      <c r="AF56" s="15">
        <f t="shared" si="28"/>
        <v>1731</v>
      </c>
      <c r="AP56" s="3">
        <v>48</v>
      </c>
      <c r="AQ56" s="3">
        <f t="shared" si="18"/>
        <v>2772</v>
      </c>
      <c r="AR56" s="3">
        <f t="shared" si="19"/>
        <v>5634</v>
      </c>
      <c r="AS56" s="3">
        <f t="shared" si="20"/>
        <v>9302</v>
      </c>
      <c r="AT56" s="3">
        <f t="shared" si="21"/>
        <v>14126</v>
      </c>
      <c r="AU56" s="3">
        <f t="shared" si="22"/>
        <v>19822</v>
      </c>
      <c r="AV56" s="3">
        <f t="shared" si="23"/>
        <v>27508</v>
      </c>
      <c r="AW56" s="3">
        <f t="shared" si="24"/>
        <v>37768</v>
      </c>
      <c r="AX56" s="3">
        <f t="shared" si="25"/>
        <v>51287</v>
      </c>
      <c r="AY56" s="3">
        <f t="shared" si="26"/>
        <v>68855</v>
      </c>
      <c r="AZ56" s="3">
        <f t="shared" si="27"/>
        <v>91358</v>
      </c>
      <c r="BB56" s="17" t="str">
        <f t="shared" si="13"/>
        <v>{0 , 2772 , 5634 , 9302 , 14126 , 19822 , 27508 , 37768 , 51287 , 68855 , 91358},</v>
      </c>
    </row>
    <row r="57" spans="2:54" x14ac:dyDescent="0.15">
      <c r="B57" s="3">
        <v>49</v>
      </c>
      <c r="C57" s="15">
        <f t="shared" si="12"/>
        <v>18.914520857364394</v>
      </c>
      <c r="D57" s="15">
        <f t="shared" si="29"/>
        <v>16.869056259468081</v>
      </c>
      <c r="E57" s="15">
        <f t="shared" si="29"/>
        <v>15.081309487555474</v>
      </c>
      <c r="F57" s="15">
        <f t="shared" si="29"/>
        <v>13.518809445378773</v>
      </c>
      <c r="G57" s="15">
        <f t="shared" si="29"/>
        <v>12.153176224746375</v>
      </c>
      <c r="H57" s="15">
        <f t="shared" si="29"/>
        <v>10.959605637255839</v>
      </c>
      <c r="I57" s="15">
        <f t="shared" si="29"/>
        <v>9.9164186923287208</v>
      </c>
      <c r="J57" s="15">
        <f t="shared" si="29"/>
        <v>9.0046678386532939</v>
      </c>
      <c r="K57" s="15">
        <f t="shared" si="29"/>
        <v>8.207792817143174</v>
      </c>
      <c r="L57" s="15">
        <f t="shared" si="29"/>
        <v>7.5113198746206518</v>
      </c>
      <c r="V57" s="3">
        <v>49</v>
      </c>
      <c r="W57" s="15">
        <f t="shared" si="28"/>
        <v>480</v>
      </c>
      <c r="X57" s="15">
        <f t="shared" si="28"/>
        <v>496</v>
      </c>
      <c r="Y57" s="15">
        <f t="shared" si="28"/>
        <v>544</v>
      </c>
      <c r="Z57" s="15">
        <f t="shared" si="28"/>
        <v>624</v>
      </c>
      <c r="AA57" s="15">
        <f t="shared" si="28"/>
        <v>736</v>
      </c>
      <c r="AB57" s="15">
        <f t="shared" si="28"/>
        <v>880</v>
      </c>
      <c r="AC57" s="15">
        <f t="shared" si="28"/>
        <v>1056</v>
      </c>
      <c r="AD57" s="15">
        <f t="shared" si="28"/>
        <v>1264</v>
      </c>
      <c r="AE57" s="15">
        <f t="shared" si="28"/>
        <v>1504</v>
      </c>
      <c r="AF57" s="15">
        <f t="shared" si="28"/>
        <v>1776</v>
      </c>
      <c r="AP57" s="3">
        <v>49</v>
      </c>
      <c r="AQ57" s="3">
        <f t="shared" si="18"/>
        <v>2880</v>
      </c>
      <c r="AR57" s="3">
        <f t="shared" si="19"/>
        <v>5856</v>
      </c>
      <c r="AS57" s="3">
        <f t="shared" si="20"/>
        <v>9664</v>
      </c>
      <c r="AT57" s="3">
        <f t="shared" si="21"/>
        <v>14656</v>
      </c>
      <c r="AU57" s="3">
        <f t="shared" si="22"/>
        <v>21280</v>
      </c>
      <c r="AV57" s="3">
        <f t="shared" si="23"/>
        <v>30080</v>
      </c>
      <c r="AW57" s="3">
        <f t="shared" si="24"/>
        <v>41696</v>
      </c>
      <c r="AX57" s="3">
        <f t="shared" si="25"/>
        <v>56864</v>
      </c>
      <c r="AY57" s="3">
        <f t="shared" si="26"/>
        <v>76416</v>
      </c>
      <c r="AZ57" s="3">
        <f t="shared" si="27"/>
        <v>101280</v>
      </c>
      <c r="BB57" s="17" t="str">
        <f t="shared" si="13"/>
        <v>{0 , 2880 , 5856 , 9664 , 14656 , 21280 , 30080 , 41696 , 56864 , 76416 , 101280},</v>
      </c>
    </row>
    <row r="58" spans="2:54" x14ac:dyDescent="0.15">
      <c r="B58" s="13">
        <v>50</v>
      </c>
      <c r="C58" s="14">
        <f t="shared" si="12"/>
        <v>18.069305166811453</v>
      </c>
      <c r="D58" s="14">
        <f t="shared" si="29"/>
        <v>16.077168281703663</v>
      </c>
      <c r="E58" s="14">
        <f t="shared" si="29"/>
        <v>14.342912394210094</v>
      </c>
      <c r="F58" s="14">
        <f t="shared" si="29"/>
        <v>12.83315495445294</v>
      </c>
      <c r="G58" s="14">
        <f t="shared" si="29"/>
        <v>11.518834764831844</v>
      </c>
      <c r="H58" s="14">
        <f t="shared" si="29"/>
        <v>10.374652583405728</v>
      </c>
      <c r="I58" s="14">
        <f t="shared" si="29"/>
        <v>9.3785841408518298</v>
      </c>
      <c r="J58" s="14">
        <f t="shared" si="29"/>
        <v>8.5114561971050495</v>
      </c>
      <c r="K58" s="14">
        <f t="shared" si="29"/>
        <v>7.75657747722647</v>
      </c>
      <c r="L58" s="14">
        <f t="shared" si="29"/>
        <v>7.0994173824159219</v>
      </c>
      <c r="V58" s="13">
        <v>50</v>
      </c>
      <c r="W58" s="14">
        <f t="shared" si="28"/>
        <v>500</v>
      </c>
      <c r="X58" s="14">
        <f t="shared" si="28"/>
        <v>516</v>
      </c>
      <c r="Y58" s="14">
        <f t="shared" si="28"/>
        <v>565</v>
      </c>
      <c r="Z58" s="14">
        <f t="shared" si="28"/>
        <v>646</v>
      </c>
      <c r="AA58" s="14">
        <f t="shared" si="28"/>
        <v>761</v>
      </c>
      <c r="AB58" s="14">
        <f t="shared" si="28"/>
        <v>908</v>
      </c>
      <c r="AC58" s="14">
        <f t="shared" si="28"/>
        <v>1087</v>
      </c>
      <c r="AD58" s="14">
        <f t="shared" si="28"/>
        <v>1299</v>
      </c>
      <c r="AE58" s="14">
        <f t="shared" si="28"/>
        <v>1544</v>
      </c>
      <c r="AF58" s="14">
        <f t="shared" si="28"/>
        <v>1821</v>
      </c>
      <c r="AP58" s="13">
        <v>50</v>
      </c>
      <c r="AQ58" s="13">
        <f t="shared" si="18"/>
        <v>3000</v>
      </c>
      <c r="AR58" s="13">
        <f t="shared" si="19"/>
        <v>6612</v>
      </c>
      <c r="AS58" s="13">
        <f t="shared" si="20"/>
        <v>10567</v>
      </c>
      <c r="AT58" s="13">
        <f t="shared" si="21"/>
        <v>15735</v>
      </c>
      <c r="AU58" s="13">
        <f t="shared" si="22"/>
        <v>22584</v>
      </c>
      <c r="AV58" s="13">
        <f t="shared" si="23"/>
        <v>31664</v>
      </c>
      <c r="AW58" s="13">
        <f t="shared" si="24"/>
        <v>43621</v>
      </c>
      <c r="AX58" s="13">
        <f t="shared" si="25"/>
        <v>59209</v>
      </c>
      <c r="AY58" s="13">
        <f t="shared" si="26"/>
        <v>79281</v>
      </c>
      <c r="AZ58" s="13">
        <f t="shared" si="27"/>
        <v>106596</v>
      </c>
      <c r="BB58" s="17" t="str">
        <f t="shared" si="13"/>
        <v>{0 , 3000 , 6612 , 10567 , 15735 , 22584 , 31664 , 43621 , 59209 , 79281 , 106596},</v>
      </c>
    </row>
    <row r="59" spans="2:54" x14ac:dyDescent="0.15">
      <c r="B59" s="3"/>
      <c r="C59" s="15"/>
      <c r="D59" s="15"/>
      <c r="E59" s="15"/>
      <c r="F59" s="15"/>
      <c r="G59" s="15"/>
      <c r="H59" s="15"/>
      <c r="I59" s="15"/>
      <c r="J59" s="15"/>
      <c r="K59" s="15"/>
      <c r="L59" s="15"/>
    </row>
    <row r="60" spans="2:54" x14ac:dyDescent="0.15">
      <c r="B60" s="3"/>
      <c r="C60" s="15"/>
      <c r="D60" s="15"/>
      <c r="E60" s="15"/>
      <c r="F60" s="15"/>
      <c r="G60" s="15"/>
      <c r="H60" s="15"/>
      <c r="I60" s="15"/>
      <c r="J60" s="15"/>
      <c r="K60" s="15"/>
      <c r="L60" s="15"/>
    </row>
    <row r="61" spans="2:54" x14ac:dyDescent="0.15">
      <c r="B61" s="3"/>
      <c r="C61" s="15"/>
      <c r="D61" s="15"/>
      <c r="E61" s="15"/>
      <c r="F61" s="15"/>
      <c r="G61" s="15"/>
      <c r="H61" s="15"/>
      <c r="I61" s="15"/>
      <c r="J61" s="15"/>
      <c r="K61" s="15"/>
      <c r="L61" s="15"/>
    </row>
    <row r="62" spans="2:54" x14ac:dyDescent="0.15">
      <c r="B62" s="3"/>
      <c r="C62" s="15"/>
      <c r="D62" s="15"/>
      <c r="E62" s="15"/>
      <c r="F62" s="15"/>
      <c r="G62" s="15"/>
      <c r="H62" s="15"/>
      <c r="I62" s="15"/>
      <c r="J62" s="15"/>
      <c r="K62" s="15"/>
      <c r="L62" s="15"/>
    </row>
    <row r="63" spans="2:54" x14ac:dyDescent="0.15">
      <c r="B63" s="3"/>
      <c r="C63" s="15"/>
      <c r="D63" s="15"/>
      <c r="E63" s="15"/>
      <c r="F63" s="15"/>
      <c r="G63" s="15"/>
      <c r="H63" s="15"/>
      <c r="I63" s="15"/>
      <c r="J63" s="15"/>
      <c r="K63" s="15"/>
      <c r="L63" s="15"/>
    </row>
    <row r="64" spans="2:54" x14ac:dyDescent="0.15">
      <c r="B64" s="3"/>
      <c r="C64" s="15"/>
      <c r="D64" s="15"/>
      <c r="E64" s="15"/>
      <c r="F64" s="15"/>
      <c r="G64" s="15"/>
      <c r="H64" s="15"/>
      <c r="I64" s="15"/>
      <c r="J64" s="15"/>
      <c r="K64" s="15"/>
      <c r="L64" s="15"/>
    </row>
  </sheetData>
  <mergeCells count="3">
    <mergeCell ref="B2:L4"/>
    <mergeCell ref="V2:AF4"/>
    <mergeCell ref="AP5:AZ6"/>
  </mergeCells>
  <phoneticPr fontId="1" type="noConversion"/>
  <dataValidations count="1">
    <dataValidation type="list" allowBlank="1" showInputMessage="1" showErrorMessage="1" sqref="AH5">
      <formula1>$AH$10:$AH$17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156"/>
  <sheetViews>
    <sheetView zoomScaleNormal="100" workbookViewId="0">
      <pane ySplit="7" topLeftCell="A50" activePane="bottomLeft" state="frozen"/>
      <selection pane="bottomLeft" activeCell="B61" sqref="B61:B66"/>
    </sheetView>
  </sheetViews>
  <sheetFormatPr defaultRowHeight="12" x14ac:dyDescent="0.15"/>
  <cols>
    <col min="1" max="5" width="9" style="30"/>
    <col min="6" max="6" width="10.5" style="30" bestFit="1" customWidth="1"/>
    <col min="7" max="26" width="9" style="30"/>
    <col min="27" max="27" width="10.5" style="30" bestFit="1" customWidth="1"/>
    <col min="28" max="30" width="9" style="30"/>
    <col min="31" max="31" width="11.375" style="30" bestFit="1" customWidth="1"/>
    <col min="32" max="16384" width="9" style="30"/>
  </cols>
  <sheetData>
    <row r="1" spans="1:33" x14ac:dyDescent="0.15">
      <c r="A1" s="75" t="s">
        <v>81</v>
      </c>
      <c r="B1" s="75">
        <v>1.6E-2</v>
      </c>
      <c r="D1" s="76" t="s">
        <v>71</v>
      </c>
      <c r="E1" s="76">
        <v>3.2000000000000001E-2</v>
      </c>
      <c r="G1" s="77" t="s">
        <v>629</v>
      </c>
      <c r="H1" s="77">
        <v>1.6E-2</v>
      </c>
    </row>
    <row r="3" spans="1:33" x14ac:dyDescent="0.15">
      <c r="A3" s="59" t="s">
        <v>239</v>
      </c>
      <c r="B3" s="60">
        <v>9</v>
      </c>
      <c r="D3" s="61" t="s">
        <v>242</v>
      </c>
      <c r="E3" s="61">
        <v>0.6</v>
      </c>
      <c r="F3" s="61"/>
      <c r="G3" s="61" t="s">
        <v>147</v>
      </c>
      <c r="H3" s="61">
        <v>0.1</v>
      </c>
      <c r="I3" s="61"/>
      <c r="J3" s="61" t="s">
        <v>240</v>
      </c>
      <c r="K3" s="61">
        <v>0.7</v>
      </c>
      <c r="L3" s="61"/>
      <c r="M3" s="61" t="s">
        <v>145</v>
      </c>
      <c r="N3" s="61">
        <v>0.1</v>
      </c>
      <c r="O3" s="61"/>
      <c r="P3" s="61" t="s">
        <v>146</v>
      </c>
      <c r="Q3" s="61">
        <v>0.3</v>
      </c>
      <c r="R3" s="61"/>
      <c r="S3" s="61" t="s">
        <v>147</v>
      </c>
      <c r="T3" s="61">
        <v>0.1</v>
      </c>
      <c r="U3" s="61"/>
      <c r="V3" s="61" t="s">
        <v>145</v>
      </c>
      <c r="W3" s="61">
        <v>0.15</v>
      </c>
      <c r="X3" s="61"/>
      <c r="Y3" s="61" t="s">
        <v>145</v>
      </c>
      <c r="Z3" s="61">
        <v>0.15</v>
      </c>
      <c r="AA3" s="61"/>
    </row>
    <row r="4" spans="1:33" x14ac:dyDescent="0.15">
      <c r="A4" s="59" t="s">
        <v>53</v>
      </c>
      <c r="B4" s="59">
        <v>1.5</v>
      </c>
      <c r="D4" s="61"/>
      <c r="E4" s="61"/>
      <c r="F4" s="61"/>
      <c r="G4" s="61"/>
      <c r="H4" s="61"/>
      <c r="I4" s="61"/>
      <c r="J4" s="61" t="s">
        <v>241</v>
      </c>
      <c r="K4" s="61">
        <v>0.2</v>
      </c>
      <c r="L4" s="61"/>
      <c r="M4" s="61"/>
      <c r="N4" s="61"/>
      <c r="O4" s="61"/>
      <c r="P4" s="61" t="s">
        <v>147</v>
      </c>
      <c r="Q4" s="61">
        <v>0.6</v>
      </c>
      <c r="R4" s="61"/>
      <c r="S4" s="61"/>
      <c r="T4" s="61"/>
      <c r="U4" s="61"/>
      <c r="V4" s="61"/>
      <c r="W4" s="61"/>
      <c r="X4" s="61"/>
      <c r="Y4" s="61"/>
      <c r="Z4" s="61"/>
      <c r="AA4" s="61"/>
    </row>
    <row r="5" spans="1:33" x14ac:dyDescent="0.15">
      <c r="B5" s="17"/>
      <c r="C5" s="17"/>
      <c r="D5" s="17">
        <v>0.2</v>
      </c>
      <c r="E5" s="17">
        <v>0.5</v>
      </c>
      <c r="F5" s="17">
        <v>0.3</v>
      </c>
      <c r="G5" s="17">
        <v>0.2</v>
      </c>
      <c r="H5" s="17">
        <v>0.5</v>
      </c>
      <c r="I5" s="17">
        <v>0.3</v>
      </c>
      <c r="J5" s="17">
        <v>0.2</v>
      </c>
      <c r="K5" s="17">
        <v>0.5</v>
      </c>
      <c r="L5" s="17">
        <v>0.3</v>
      </c>
      <c r="M5" s="17">
        <v>0.2</v>
      </c>
      <c r="N5" s="17">
        <v>0.5</v>
      </c>
      <c r="O5" s="17">
        <v>0.3</v>
      </c>
      <c r="P5" s="17">
        <v>0.2</v>
      </c>
      <c r="Q5" s="17">
        <v>0.5</v>
      </c>
      <c r="R5" s="17">
        <v>0.3</v>
      </c>
      <c r="S5" s="17">
        <v>0.2</v>
      </c>
      <c r="T5" s="17">
        <v>0.5</v>
      </c>
      <c r="U5" s="17">
        <v>0.3</v>
      </c>
      <c r="V5" s="17">
        <v>0.2</v>
      </c>
      <c r="W5" s="17">
        <v>0.5</v>
      </c>
      <c r="X5" s="17">
        <v>0.3</v>
      </c>
      <c r="Y5" s="17">
        <v>0.2</v>
      </c>
      <c r="Z5" s="17">
        <v>0.5</v>
      </c>
      <c r="AA5" s="17">
        <v>0.3</v>
      </c>
    </row>
    <row r="6" spans="1:33" x14ac:dyDescent="0.15">
      <c r="B6" s="17"/>
      <c r="C6" s="17"/>
      <c r="D6" s="217" t="s">
        <v>168</v>
      </c>
      <c r="E6" s="217"/>
      <c r="F6" s="217"/>
      <c r="G6" s="203" t="s">
        <v>623</v>
      </c>
      <c r="H6" s="203"/>
      <c r="I6" s="203"/>
      <c r="J6" s="221" t="s">
        <v>169</v>
      </c>
      <c r="K6" s="221"/>
      <c r="L6" s="221"/>
      <c r="M6" s="222" t="s">
        <v>624</v>
      </c>
      <c r="N6" s="222"/>
      <c r="O6" s="222"/>
      <c r="P6" s="216" t="s">
        <v>625</v>
      </c>
      <c r="Q6" s="216"/>
      <c r="R6" s="216"/>
      <c r="S6" s="218" t="s">
        <v>626</v>
      </c>
      <c r="T6" s="218"/>
      <c r="U6" s="218"/>
      <c r="V6" s="219" t="s">
        <v>627</v>
      </c>
      <c r="W6" s="219"/>
      <c r="X6" s="219"/>
      <c r="Y6" s="220" t="s">
        <v>628</v>
      </c>
      <c r="Z6" s="220"/>
      <c r="AA6" s="220"/>
    </row>
    <row r="7" spans="1:33" x14ac:dyDescent="0.15">
      <c r="B7" s="22" t="s">
        <v>95</v>
      </c>
      <c r="C7" s="22" t="s">
        <v>235</v>
      </c>
      <c r="D7" s="40" t="s">
        <v>248</v>
      </c>
      <c r="E7" s="40" t="s">
        <v>249</v>
      </c>
      <c r="F7" s="40" t="s">
        <v>250</v>
      </c>
      <c r="G7" s="28" t="s">
        <v>248</v>
      </c>
      <c r="H7" s="28" t="s">
        <v>251</v>
      </c>
      <c r="I7" s="28" t="s">
        <v>252</v>
      </c>
      <c r="J7" s="35" t="s">
        <v>248</v>
      </c>
      <c r="K7" s="35" t="s">
        <v>253</v>
      </c>
      <c r="L7" s="35" t="s">
        <v>254</v>
      </c>
      <c r="M7" s="36" t="s">
        <v>248</v>
      </c>
      <c r="N7" s="36" t="s">
        <v>255</v>
      </c>
      <c r="O7" s="36" t="s">
        <v>256</v>
      </c>
      <c r="P7" s="37" t="s">
        <v>248</v>
      </c>
      <c r="Q7" s="37" t="s">
        <v>257</v>
      </c>
      <c r="R7" s="37" t="s">
        <v>258</v>
      </c>
      <c r="S7" s="38" t="s">
        <v>248</v>
      </c>
      <c r="T7" s="38" t="s">
        <v>259</v>
      </c>
      <c r="U7" s="38" t="s">
        <v>260</v>
      </c>
      <c r="V7" s="39" t="s">
        <v>248</v>
      </c>
      <c r="W7" s="39" t="s">
        <v>261</v>
      </c>
      <c r="X7" s="39" t="s">
        <v>262</v>
      </c>
      <c r="Y7" s="41" t="s">
        <v>248</v>
      </c>
      <c r="Z7" s="41" t="s">
        <v>263</v>
      </c>
      <c r="AA7" s="41" t="s">
        <v>264</v>
      </c>
      <c r="AE7" s="30" t="s">
        <v>721</v>
      </c>
      <c r="AF7" s="30" t="s">
        <v>722</v>
      </c>
      <c r="AG7" s="30" t="s">
        <v>723</v>
      </c>
    </row>
    <row r="8" spans="1:33" x14ac:dyDescent="0.15">
      <c r="B8" s="54">
        <v>1</v>
      </c>
      <c r="C8" s="54">
        <f t="shared" ref="C8:C17" si="0">ROUNDUP(7+(B8-1)*2.1,0)</f>
        <v>7</v>
      </c>
      <c r="D8" s="32">
        <f>ROUNDUP($E$1*$E$3*$C8*$D$5*25/$B$4,0)+INT($B8/$B$3)</f>
        <v>1</v>
      </c>
      <c r="E8" s="32">
        <f>ROUNDUP($E$1*$E$3*$C8*$E$5*25/$B$4,0)+INT($B8/$B$3)</f>
        <v>2</v>
      </c>
      <c r="F8" s="32">
        <f>ROUNDUP($E$1*$E$3*$C8*$F$5*25/$B$4,0)+INT($B8/$B$3)</f>
        <v>1</v>
      </c>
      <c r="G8" s="32">
        <f>ROUNDUP($H$1*$H$3*$C8*$G$5*25/$B$4,0)+INT($B8/$B$3)</f>
        <v>1</v>
      </c>
      <c r="H8" s="32">
        <f>ROUNDUP($H$1*$H$3*$C8*$H$5*25/$B$4,0)+INT($B8/$B$3)</f>
        <v>1</v>
      </c>
      <c r="I8" s="32">
        <f>ROUNDUP($H$1*$H$3*$C8*$I$5*25/$B$4,0)+INT($B8/$B$3)</f>
        <v>1</v>
      </c>
      <c r="J8" s="32">
        <f>ROUNDUP(($B$1*$K$3+$H$1*$K$4)*$C8*$J$5*25/$B$4,0)+INT($B8/$B$3)</f>
        <v>1</v>
      </c>
      <c r="K8" s="32">
        <f>ROUNDUP(($B$1*$K$3+$H$1*$K$4)*$C8*$K$5*25/$B$4,0)+INT($B8/$B$3)</f>
        <v>1</v>
      </c>
      <c r="L8" s="32">
        <f>ROUNDUP(($B$1*$K$3+$H$1*$K$4)*$C8*$L$5*25/$B$4,0)+INT($B8/$B$3)</f>
        <v>1</v>
      </c>
      <c r="M8" s="32">
        <f>ROUNDUP($E$1*$N$3*$C8*$M$5*25/$B$4,0)+INT($B8/$B$3)</f>
        <v>1</v>
      </c>
      <c r="N8" s="32">
        <f>ROUNDUP($E$1*$N$3*$C8*$N$5*25/$B$4,0)+INT($B8/$B$3)</f>
        <v>1</v>
      </c>
      <c r="O8" s="32">
        <f>ROUNDUP($E$1*$N$3*$C8*$O$5*25/$B$4,0)+INT($B8/$B$3)</f>
        <v>1</v>
      </c>
      <c r="P8" s="32">
        <f>ROUNDUP(($B$1*$Q$3+$H$1*$Q$4)*$C8*$P$5*25/$B$4,0)+INT($B8/$B$3)</f>
        <v>1</v>
      </c>
      <c r="Q8" s="32">
        <f>ROUNDUP(($B$1*$Q$3+$H$1*$Q$4)*$C8*$Q$5*25/$B$4,0)+INT($B8/$B$3)</f>
        <v>1</v>
      </c>
      <c r="R8" s="32">
        <f>ROUNDUP(($B$1*$Q$3+$H$1*$Q$4)*$C8*$R$5*25/$B$4,0)+INT($B8/$B$3)</f>
        <v>1</v>
      </c>
      <c r="S8" s="32">
        <f>ROUNDUP($H$1*$T$3*$C8*$S$5*25/$B$4,0)+INT($B8/$B$3)</f>
        <v>1</v>
      </c>
      <c r="T8" s="32">
        <f>ROUNDUP($H$1*$T$3*$C8*$T$5*25/$B$4,0)+INT($B8/$B$3)</f>
        <v>1</v>
      </c>
      <c r="U8" s="32">
        <f>ROUNDUP($H$1*$T$3*$C8*$U$5*25/$B$4,0)+INT($B8/$B$3)</f>
        <v>1</v>
      </c>
      <c r="V8" s="32">
        <f>ROUNDUP($E$1*$W$3*$C8*$V$5*25/$B$4,0)+INT($B8/$B$3)</f>
        <v>1</v>
      </c>
      <c r="W8" s="32">
        <f>ROUNDUP($E$1*$W$3*$C8*$W$5*25/$B$4,0)+INT($B8/$B$3)</f>
        <v>1</v>
      </c>
      <c r="X8" s="32">
        <f>ROUNDUP($E$1*$W$3*$C8*$X$5*25/$B$4,0)+INT($B8/$B$3)</f>
        <v>1</v>
      </c>
      <c r="Y8" s="32">
        <f>ROUNDUP($E$1*$Z$3*$C8*$Y$5*25/$B$4,0)+INT($B8/$B$3)</f>
        <v>1</v>
      </c>
      <c r="Z8" s="32">
        <f>ROUNDUP($E$1*$Z$3*$C8*$Z$5*25/$B$4,0)+INT($B8/$B$3)</f>
        <v>1</v>
      </c>
      <c r="AA8" s="32">
        <f>ROUNDUP($E$1*$Z$3*$C8*$AA$5*25/$B$4,0)+INT($B8/$B$3)</f>
        <v>1</v>
      </c>
      <c r="AC8" s="30" t="s">
        <v>724</v>
      </c>
      <c r="AD8" s="30">
        <v>75</v>
      </c>
      <c r="AE8" s="114" t="s">
        <v>452</v>
      </c>
      <c r="AF8" s="30">
        <f ca="1">INDIRECT(AC8&amp;AD8)</f>
        <v>1</v>
      </c>
      <c r="AG8" s="30">
        <f ca="1">INDIRECT(AC8&amp;AD8+7)</f>
        <v>12</v>
      </c>
    </row>
    <row r="9" spans="1:33" x14ac:dyDescent="0.15">
      <c r="B9" s="54">
        <v>2</v>
      </c>
      <c r="C9" s="54">
        <f t="shared" si="0"/>
        <v>10</v>
      </c>
      <c r="D9" s="32">
        <f t="shared" ref="D9:D57" si="1">ROUNDUP($E$1*$E$3*$C9*$D$5*25/$B$4,0)+INT($B9/$B$3)</f>
        <v>1</v>
      </c>
      <c r="E9" s="32">
        <f t="shared" ref="E9:E57" si="2">ROUNDUP($E$1*$E$3*$C9*$E$5*25/$B$4,0)+INT($B9/$B$3)</f>
        <v>2</v>
      </c>
      <c r="F9" s="32">
        <f t="shared" ref="F9:F57" si="3">ROUNDUP($E$1*$E$3*$C9*$F$5*25/$B$4,0)+INT($B9/$B$3)</f>
        <v>1</v>
      </c>
      <c r="G9" s="32">
        <f t="shared" ref="G9:G57" si="4">ROUNDUP($H$1*$H$3*$C9*$G$5*25/$B$4,0)+INT($B9/$B$3)</f>
        <v>1</v>
      </c>
      <c r="H9" s="32">
        <f t="shared" ref="H9:H57" si="5">ROUNDUP($H$1*$H$3*$C9*$H$5*25/$B$4,0)+INT($B9/$B$3)</f>
        <v>1</v>
      </c>
      <c r="I9" s="32">
        <f t="shared" ref="I9:I57" si="6">ROUNDUP($H$1*$H$3*$C9*$I$5*25/$B$4,0)+INT($B9/$B$3)</f>
        <v>1</v>
      </c>
      <c r="J9" s="32">
        <f t="shared" ref="J9:J57" si="7">ROUNDUP(($B$1*$K$3+$H$1*$K$4)*$C9*$J$5*25/$B$4,0)+INT($B9/$B$3)</f>
        <v>1</v>
      </c>
      <c r="K9" s="32">
        <f t="shared" ref="K9:K57" si="8">ROUNDUP(($B$1*$K$3+$H$1*$K$4)*$C9*$K$5*25/$B$4,0)+INT($B9/$B$3)</f>
        <v>2</v>
      </c>
      <c r="L9" s="32">
        <f t="shared" ref="L9:L57" si="9">ROUNDUP(($B$1*$K$3+$H$1*$K$4)*$C9*$L$5*25/$B$4,0)+INT($B9/$B$3)</f>
        <v>1</v>
      </c>
      <c r="M9" s="32">
        <f t="shared" ref="M9:M57" si="10">ROUNDUP($E$1*$N$3*$C9*$M$5*25/$B$4,0)+INT($B9/$B$3)</f>
        <v>1</v>
      </c>
      <c r="N9" s="32">
        <f t="shared" ref="N9:N57" si="11">ROUNDUP($E$1*$N$3*$C9*$N$5*25/$B$4,0)+INT($B9/$B$3)</f>
        <v>1</v>
      </c>
      <c r="O9" s="32">
        <f t="shared" ref="O9:O57" si="12">ROUNDUP($E$1*$N$3*$C9*$O$5*25/$B$4,0)+INT($B9/$B$3)</f>
        <v>1</v>
      </c>
      <c r="P9" s="32">
        <f t="shared" ref="P9:P57" si="13">ROUNDUP(($B$1*$Q$3+$H$1*$Q$4)*$C9*$P$5*25/$B$4,0)+INT($B9/$B$3)</f>
        <v>1</v>
      </c>
      <c r="Q9" s="32">
        <f t="shared" ref="Q9:Q57" si="14">ROUNDUP(($B$1*$Q$3+$H$1*$Q$4)*$C9*$Q$5*25/$B$4,0)+INT($B9/$B$3)</f>
        <v>2</v>
      </c>
      <c r="R9" s="32">
        <f t="shared" ref="R9:R57" si="15">ROUNDUP(($B$1*$Q$3+$H$1*$Q$4)*$C9*$R$5*25/$B$4,0)+INT($B9/$B$3)</f>
        <v>1</v>
      </c>
      <c r="S9" s="32">
        <f t="shared" ref="S9:S57" si="16">ROUNDUP($H$1*$T$3*$C9*$S$5*25/$B$4,0)+INT($B9/$B$3)</f>
        <v>1</v>
      </c>
      <c r="T9" s="32">
        <f t="shared" ref="T9:T57" si="17">ROUNDUP($H$1*$T$3*$C9*$T$5*25/$B$4,0)+INT($B9/$B$3)</f>
        <v>1</v>
      </c>
      <c r="U9" s="32">
        <f t="shared" ref="U9:U57" si="18">ROUNDUP($H$1*$T$3*$C9*$U$5*25/$B$4,0)+INT($B9/$B$3)</f>
        <v>1</v>
      </c>
      <c r="V9" s="32">
        <f t="shared" ref="V9:V57" si="19">ROUNDUP($E$1*$W$3*$C9*$V$5*25/$B$4,0)+INT($B9/$B$3)</f>
        <v>1</v>
      </c>
      <c r="W9" s="32">
        <f t="shared" ref="W9:W57" si="20">ROUNDUP($E$1*$W$3*$C9*$W$5*25/$B$4,0)+INT($B9/$B$3)</f>
        <v>1</v>
      </c>
      <c r="X9" s="32">
        <f t="shared" ref="X9:X57" si="21">ROUNDUP($E$1*$W$3*$C9*$X$5*25/$B$4,0)+INT($B9/$B$3)</f>
        <v>1</v>
      </c>
      <c r="Y9" s="32">
        <f t="shared" ref="Y9:Y57" si="22">ROUNDUP($E$1*$Z$3*$C9*$Y$5*25/$B$4,0)+INT($B9/$B$3)</f>
        <v>1</v>
      </c>
      <c r="Z9" s="32">
        <f t="shared" ref="Z9:Z57" si="23">ROUNDUP($E$1*$Z$3*$C9*$Z$5*25/$B$4,0)+INT($B9/$B$3)</f>
        <v>1</v>
      </c>
      <c r="AA9" s="32">
        <f t="shared" ref="AA9:AA57" si="24">ROUNDUP($E$1*$Z$3*$C9*$AA$5*25/$B$4,0)+INT($B9/$B$3)</f>
        <v>1</v>
      </c>
      <c r="AC9" s="30" t="s">
        <v>724</v>
      </c>
      <c r="AD9" s="30">
        <v>76</v>
      </c>
      <c r="AE9" s="114" t="s">
        <v>453</v>
      </c>
      <c r="AF9" s="30">
        <f t="shared" ref="AF9:AF72" ca="1" si="25">INDIRECT(AC9&amp;AD9)</f>
        <v>2</v>
      </c>
      <c r="AG9" s="30">
        <f t="shared" ref="AG9:AG72" ca="1" si="26">INDIRECT(AC9&amp;AD9+7)</f>
        <v>23</v>
      </c>
    </row>
    <row r="10" spans="1:33" x14ac:dyDescent="0.15">
      <c r="B10" s="54">
        <v>3</v>
      </c>
      <c r="C10" s="54">
        <f t="shared" si="0"/>
        <v>12</v>
      </c>
      <c r="D10" s="32">
        <f t="shared" si="1"/>
        <v>1</v>
      </c>
      <c r="E10" s="32">
        <f t="shared" si="2"/>
        <v>2</v>
      </c>
      <c r="F10" s="32">
        <f t="shared" si="3"/>
        <v>2</v>
      </c>
      <c r="G10" s="32">
        <f t="shared" si="4"/>
        <v>1</v>
      </c>
      <c r="H10" s="32">
        <f t="shared" si="5"/>
        <v>1</v>
      </c>
      <c r="I10" s="32">
        <f t="shared" si="6"/>
        <v>1</v>
      </c>
      <c r="J10" s="32">
        <f t="shared" si="7"/>
        <v>1</v>
      </c>
      <c r="K10" s="32">
        <f t="shared" si="8"/>
        <v>2</v>
      </c>
      <c r="L10" s="32">
        <f t="shared" si="9"/>
        <v>1</v>
      </c>
      <c r="M10" s="32">
        <f t="shared" si="10"/>
        <v>1</v>
      </c>
      <c r="N10" s="32">
        <f t="shared" si="11"/>
        <v>1</v>
      </c>
      <c r="O10" s="32">
        <f t="shared" si="12"/>
        <v>1</v>
      </c>
      <c r="P10" s="32">
        <f t="shared" si="13"/>
        <v>1</v>
      </c>
      <c r="Q10" s="32">
        <f t="shared" si="14"/>
        <v>2</v>
      </c>
      <c r="R10" s="32">
        <f t="shared" si="15"/>
        <v>1</v>
      </c>
      <c r="S10" s="32">
        <f t="shared" si="16"/>
        <v>1</v>
      </c>
      <c r="T10" s="32">
        <f t="shared" si="17"/>
        <v>1</v>
      </c>
      <c r="U10" s="32">
        <f t="shared" si="18"/>
        <v>1</v>
      </c>
      <c r="V10" s="32">
        <f t="shared" si="19"/>
        <v>1</v>
      </c>
      <c r="W10" s="32">
        <f t="shared" si="20"/>
        <v>1</v>
      </c>
      <c r="X10" s="32">
        <f t="shared" si="21"/>
        <v>1</v>
      </c>
      <c r="Y10" s="32">
        <f t="shared" si="22"/>
        <v>1</v>
      </c>
      <c r="Z10" s="32">
        <f t="shared" si="23"/>
        <v>1</v>
      </c>
      <c r="AA10" s="32">
        <f t="shared" si="24"/>
        <v>1</v>
      </c>
      <c r="AC10" s="30" t="s">
        <v>724</v>
      </c>
      <c r="AD10" s="30">
        <v>77</v>
      </c>
      <c r="AE10" s="114" t="s">
        <v>454</v>
      </c>
      <c r="AF10" s="30">
        <f t="shared" ca="1" si="25"/>
        <v>3</v>
      </c>
      <c r="AG10" s="30">
        <f t="shared" ca="1" si="26"/>
        <v>34</v>
      </c>
    </row>
    <row r="11" spans="1:33" x14ac:dyDescent="0.15">
      <c r="B11" s="54">
        <v>4</v>
      </c>
      <c r="C11" s="54">
        <f t="shared" si="0"/>
        <v>14</v>
      </c>
      <c r="D11" s="32">
        <f t="shared" si="1"/>
        <v>1</v>
      </c>
      <c r="E11" s="32">
        <f t="shared" si="2"/>
        <v>3</v>
      </c>
      <c r="F11" s="32">
        <f t="shared" si="3"/>
        <v>2</v>
      </c>
      <c r="G11" s="32">
        <f t="shared" si="4"/>
        <v>1</v>
      </c>
      <c r="H11" s="32">
        <f t="shared" si="5"/>
        <v>1</v>
      </c>
      <c r="I11" s="32">
        <f t="shared" si="6"/>
        <v>1</v>
      </c>
      <c r="J11" s="32">
        <f t="shared" si="7"/>
        <v>1</v>
      </c>
      <c r="K11" s="32">
        <f t="shared" si="8"/>
        <v>2</v>
      </c>
      <c r="L11" s="32">
        <f t="shared" si="9"/>
        <v>2</v>
      </c>
      <c r="M11" s="32">
        <f t="shared" si="10"/>
        <v>1</v>
      </c>
      <c r="N11" s="32">
        <f t="shared" si="11"/>
        <v>1</v>
      </c>
      <c r="O11" s="32">
        <f t="shared" si="12"/>
        <v>1</v>
      </c>
      <c r="P11" s="32">
        <f t="shared" si="13"/>
        <v>1</v>
      </c>
      <c r="Q11" s="32">
        <f t="shared" si="14"/>
        <v>2</v>
      </c>
      <c r="R11" s="32">
        <f t="shared" si="15"/>
        <v>2</v>
      </c>
      <c r="S11" s="32">
        <f t="shared" si="16"/>
        <v>1</v>
      </c>
      <c r="T11" s="32">
        <f t="shared" si="17"/>
        <v>1</v>
      </c>
      <c r="U11" s="32">
        <f t="shared" si="18"/>
        <v>1</v>
      </c>
      <c r="V11" s="32">
        <f t="shared" si="19"/>
        <v>1</v>
      </c>
      <c r="W11" s="32">
        <f t="shared" si="20"/>
        <v>1</v>
      </c>
      <c r="X11" s="32">
        <f t="shared" si="21"/>
        <v>1</v>
      </c>
      <c r="Y11" s="32">
        <f t="shared" si="22"/>
        <v>1</v>
      </c>
      <c r="Z11" s="32">
        <f t="shared" si="23"/>
        <v>1</v>
      </c>
      <c r="AA11" s="32">
        <f t="shared" si="24"/>
        <v>1</v>
      </c>
      <c r="AC11" s="30" t="s">
        <v>724</v>
      </c>
      <c r="AD11" s="30">
        <v>78</v>
      </c>
      <c r="AE11" s="114" t="s">
        <v>455</v>
      </c>
      <c r="AF11" s="30">
        <f t="shared" ca="1" si="25"/>
        <v>4</v>
      </c>
      <c r="AG11" s="30">
        <f t="shared" ca="1" si="26"/>
        <v>45</v>
      </c>
    </row>
    <row r="12" spans="1:33" x14ac:dyDescent="0.15">
      <c r="B12" s="54">
        <v>5</v>
      </c>
      <c r="C12" s="54">
        <f t="shared" si="0"/>
        <v>16</v>
      </c>
      <c r="D12" s="32">
        <f t="shared" si="1"/>
        <v>2</v>
      </c>
      <c r="E12" s="32">
        <f t="shared" si="2"/>
        <v>3</v>
      </c>
      <c r="F12" s="32">
        <f t="shared" si="3"/>
        <v>2</v>
      </c>
      <c r="G12" s="32">
        <f t="shared" si="4"/>
        <v>1</v>
      </c>
      <c r="H12" s="32">
        <f t="shared" si="5"/>
        <v>1</v>
      </c>
      <c r="I12" s="32">
        <f t="shared" si="6"/>
        <v>1</v>
      </c>
      <c r="J12" s="32">
        <f t="shared" si="7"/>
        <v>1</v>
      </c>
      <c r="K12" s="32">
        <f t="shared" si="8"/>
        <v>2</v>
      </c>
      <c r="L12" s="32">
        <f t="shared" si="9"/>
        <v>2</v>
      </c>
      <c r="M12" s="32">
        <f t="shared" si="10"/>
        <v>1</v>
      </c>
      <c r="N12" s="32">
        <f t="shared" si="11"/>
        <v>1</v>
      </c>
      <c r="O12" s="32">
        <f t="shared" si="12"/>
        <v>1</v>
      </c>
      <c r="P12" s="32">
        <f t="shared" si="13"/>
        <v>1</v>
      </c>
      <c r="Q12" s="32">
        <f t="shared" si="14"/>
        <v>2</v>
      </c>
      <c r="R12" s="32">
        <f t="shared" si="15"/>
        <v>2</v>
      </c>
      <c r="S12" s="32">
        <f t="shared" si="16"/>
        <v>1</v>
      </c>
      <c r="T12" s="32">
        <f t="shared" si="17"/>
        <v>1</v>
      </c>
      <c r="U12" s="32">
        <f t="shared" si="18"/>
        <v>1</v>
      </c>
      <c r="V12" s="32">
        <f t="shared" si="19"/>
        <v>1</v>
      </c>
      <c r="W12" s="32">
        <f t="shared" si="20"/>
        <v>1</v>
      </c>
      <c r="X12" s="32">
        <f t="shared" si="21"/>
        <v>1</v>
      </c>
      <c r="Y12" s="32">
        <f t="shared" si="22"/>
        <v>1</v>
      </c>
      <c r="Z12" s="32">
        <f t="shared" si="23"/>
        <v>1</v>
      </c>
      <c r="AA12" s="32">
        <f t="shared" si="24"/>
        <v>1</v>
      </c>
      <c r="AC12" s="30" t="s">
        <v>724</v>
      </c>
      <c r="AD12" s="30">
        <v>79</v>
      </c>
      <c r="AE12" s="114" t="s">
        <v>456</v>
      </c>
      <c r="AF12" s="30">
        <f t="shared" ca="1" si="25"/>
        <v>5</v>
      </c>
      <c r="AG12" s="30">
        <f t="shared" ca="1" si="26"/>
        <v>56</v>
      </c>
    </row>
    <row r="13" spans="1:33" x14ac:dyDescent="0.15">
      <c r="B13" s="54">
        <v>6</v>
      </c>
      <c r="C13" s="54">
        <f t="shared" si="0"/>
        <v>18</v>
      </c>
      <c r="D13" s="32">
        <f t="shared" si="1"/>
        <v>2</v>
      </c>
      <c r="E13" s="32">
        <f t="shared" si="2"/>
        <v>3</v>
      </c>
      <c r="F13" s="32">
        <f t="shared" si="3"/>
        <v>2</v>
      </c>
      <c r="G13" s="32">
        <f t="shared" si="4"/>
        <v>1</v>
      </c>
      <c r="H13" s="32">
        <f t="shared" si="5"/>
        <v>1</v>
      </c>
      <c r="I13" s="32">
        <f t="shared" si="6"/>
        <v>1</v>
      </c>
      <c r="J13" s="32">
        <f t="shared" si="7"/>
        <v>1</v>
      </c>
      <c r="K13" s="32">
        <f t="shared" si="8"/>
        <v>3</v>
      </c>
      <c r="L13" s="32">
        <f t="shared" si="9"/>
        <v>2</v>
      </c>
      <c r="M13" s="32">
        <f t="shared" si="10"/>
        <v>1</v>
      </c>
      <c r="N13" s="32">
        <f t="shared" si="11"/>
        <v>1</v>
      </c>
      <c r="O13" s="32">
        <f t="shared" si="12"/>
        <v>1</v>
      </c>
      <c r="P13" s="32">
        <f t="shared" si="13"/>
        <v>1</v>
      </c>
      <c r="Q13" s="32">
        <f t="shared" si="14"/>
        <v>3</v>
      </c>
      <c r="R13" s="32">
        <f t="shared" si="15"/>
        <v>2</v>
      </c>
      <c r="S13" s="32">
        <f t="shared" si="16"/>
        <v>1</v>
      </c>
      <c r="T13" s="32">
        <f t="shared" si="17"/>
        <v>1</v>
      </c>
      <c r="U13" s="32">
        <f t="shared" si="18"/>
        <v>1</v>
      </c>
      <c r="V13" s="32">
        <f t="shared" si="19"/>
        <v>1</v>
      </c>
      <c r="W13" s="32">
        <f t="shared" si="20"/>
        <v>1</v>
      </c>
      <c r="X13" s="32">
        <f t="shared" si="21"/>
        <v>1</v>
      </c>
      <c r="Y13" s="32">
        <f t="shared" si="22"/>
        <v>1</v>
      </c>
      <c r="Z13" s="32">
        <f t="shared" si="23"/>
        <v>1</v>
      </c>
      <c r="AA13" s="32">
        <f t="shared" si="24"/>
        <v>1</v>
      </c>
      <c r="AC13" s="30" t="s">
        <v>725</v>
      </c>
      <c r="AD13" s="30">
        <v>75</v>
      </c>
      <c r="AE13" s="114" t="s">
        <v>457</v>
      </c>
      <c r="AF13" s="30">
        <f t="shared" ca="1" si="25"/>
        <v>4</v>
      </c>
      <c r="AG13" s="30">
        <f t="shared" ca="1" si="26"/>
        <v>45</v>
      </c>
    </row>
    <row r="14" spans="1:33" x14ac:dyDescent="0.15">
      <c r="B14" s="54">
        <v>7</v>
      </c>
      <c r="C14" s="54">
        <f t="shared" si="0"/>
        <v>20</v>
      </c>
      <c r="D14" s="32">
        <f t="shared" si="1"/>
        <v>2</v>
      </c>
      <c r="E14" s="32">
        <f t="shared" si="2"/>
        <v>4</v>
      </c>
      <c r="F14" s="32">
        <f t="shared" si="3"/>
        <v>2</v>
      </c>
      <c r="G14" s="32">
        <f t="shared" si="4"/>
        <v>1</v>
      </c>
      <c r="H14" s="32">
        <f t="shared" si="5"/>
        <v>1</v>
      </c>
      <c r="I14" s="32">
        <f t="shared" si="6"/>
        <v>1</v>
      </c>
      <c r="J14" s="32">
        <f t="shared" si="7"/>
        <v>1</v>
      </c>
      <c r="K14" s="32">
        <f t="shared" si="8"/>
        <v>3</v>
      </c>
      <c r="L14" s="32">
        <f t="shared" si="9"/>
        <v>2</v>
      </c>
      <c r="M14" s="32">
        <f t="shared" si="10"/>
        <v>1</v>
      </c>
      <c r="N14" s="32">
        <f t="shared" si="11"/>
        <v>1</v>
      </c>
      <c r="O14" s="32">
        <f t="shared" si="12"/>
        <v>1</v>
      </c>
      <c r="P14" s="32">
        <f t="shared" si="13"/>
        <v>1</v>
      </c>
      <c r="Q14" s="32">
        <f t="shared" si="14"/>
        <v>3</v>
      </c>
      <c r="R14" s="32">
        <f t="shared" si="15"/>
        <v>2</v>
      </c>
      <c r="S14" s="32">
        <f t="shared" si="16"/>
        <v>1</v>
      </c>
      <c r="T14" s="32">
        <f t="shared" si="17"/>
        <v>1</v>
      </c>
      <c r="U14" s="32">
        <f t="shared" si="18"/>
        <v>1</v>
      </c>
      <c r="V14" s="32">
        <f t="shared" si="19"/>
        <v>1</v>
      </c>
      <c r="W14" s="32">
        <f t="shared" si="20"/>
        <v>1</v>
      </c>
      <c r="X14" s="32">
        <f t="shared" si="21"/>
        <v>1</v>
      </c>
      <c r="Y14" s="32">
        <f t="shared" si="22"/>
        <v>1</v>
      </c>
      <c r="Z14" s="32">
        <f t="shared" si="23"/>
        <v>1</v>
      </c>
      <c r="AA14" s="32">
        <f t="shared" si="24"/>
        <v>1</v>
      </c>
      <c r="AC14" s="30" t="s">
        <v>725</v>
      </c>
      <c r="AD14" s="30">
        <v>76</v>
      </c>
      <c r="AE14" s="114" t="s">
        <v>458</v>
      </c>
      <c r="AF14" s="30">
        <f t="shared" ca="1" si="25"/>
        <v>9</v>
      </c>
      <c r="AG14" s="30">
        <f t="shared" ca="1" si="26"/>
        <v>100</v>
      </c>
    </row>
    <row r="15" spans="1:33" x14ac:dyDescent="0.15">
      <c r="B15" s="54">
        <v>8</v>
      </c>
      <c r="C15" s="54">
        <f t="shared" si="0"/>
        <v>22</v>
      </c>
      <c r="D15" s="32">
        <f t="shared" si="1"/>
        <v>2</v>
      </c>
      <c r="E15" s="32">
        <f t="shared" si="2"/>
        <v>4</v>
      </c>
      <c r="F15" s="32">
        <f t="shared" si="3"/>
        <v>3</v>
      </c>
      <c r="G15" s="32">
        <f t="shared" si="4"/>
        <v>1</v>
      </c>
      <c r="H15" s="32">
        <f t="shared" si="5"/>
        <v>1</v>
      </c>
      <c r="I15" s="32">
        <f t="shared" si="6"/>
        <v>1</v>
      </c>
      <c r="J15" s="32">
        <f t="shared" si="7"/>
        <v>2</v>
      </c>
      <c r="K15" s="32">
        <f t="shared" si="8"/>
        <v>3</v>
      </c>
      <c r="L15" s="32">
        <f t="shared" si="9"/>
        <v>2</v>
      </c>
      <c r="M15" s="32">
        <f t="shared" si="10"/>
        <v>1</v>
      </c>
      <c r="N15" s="32">
        <f t="shared" si="11"/>
        <v>1</v>
      </c>
      <c r="O15" s="32">
        <f t="shared" si="12"/>
        <v>1</v>
      </c>
      <c r="P15" s="32">
        <f t="shared" si="13"/>
        <v>2</v>
      </c>
      <c r="Q15" s="32">
        <f t="shared" si="14"/>
        <v>3</v>
      </c>
      <c r="R15" s="32">
        <f t="shared" si="15"/>
        <v>2</v>
      </c>
      <c r="S15" s="32">
        <f t="shared" si="16"/>
        <v>1</v>
      </c>
      <c r="T15" s="32">
        <f t="shared" si="17"/>
        <v>1</v>
      </c>
      <c r="U15" s="32">
        <f t="shared" si="18"/>
        <v>1</v>
      </c>
      <c r="V15" s="32">
        <f t="shared" si="19"/>
        <v>1</v>
      </c>
      <c r="W15" s="32">
        <f t="shared" si="20"/>
        <v>1</v>
      </c>
      <c r="X15" s="32">
        <f t="shared" si="21"/>
        <v>1</v>
      </c>
      <c r="Y15" s="32">
        <f t="shared" si="22"/>
        <v>1</v>
      </c>
      <c r="Z15" s="32">
        <f t="shared" si="23"/>
        <v>1</v>
      </c>
      <c r="AA15" s="32">
        <f t="shared" si="24"/>
        <v>1</v>
      </c>
      <c r="AC15" s="30" t="s">
        <v>725</v>
      </c>
      <c r="AD15" s="30">
        <v>77</v>
      </c>
      <c r="AE15" s="114" t="s">
        <v>459</v>
      </c>
      <c r="AF15" s="30">
        <f t="shared" ca="1" si="25"/>
        <v>17</v>
      </c>
      <c r="AG15" s="30">
        <f t="shared" ca="1" si="26"/>
        <v>189</v>
      </c>
    </row>
    <row r="16" spans="1:33" x14ac:dyDescent="0.15">
      <c r="B16" s="54">
        <v>9</v>
      </c>
      <c r="C16" s="54">
        <f t="shared" si="0"/>
        <v>24</v>
      </c>
      <c r="D16" s="32">
        <f t="shared" si="1"/>
        <v>3</v>
      </c>
      <c r="E16" s="32">
        <f t="shared" si="2"/>
        <v>5</v>
      </c>
      <c r="F16" s="32">
        <f t="shared" si="3"/>
        <v>4</v>
      </c>
      <c r="G16" s="32">
        <f t="shared" si="4"/>
        <v>2</v>
      </c>
      <c r="H16" s="32">
        <f t="shared" si="5"/>
        <v>2</v>
      </c>
      <c r="I16" s="32">
        <f t="shared" si="6"/>
        <v>2</v>
      </c>
      <c r="J16" s="32">
        <f t="shared" si="7"/>
        <v>3</v>
      </c>
      <c r="K16" s="32">
        <f t="shared" si="8"/>
        <v>4</v>
      </c>
      <c r="L16" s="32">
        <f t="shared" si="9"/>
        <v>3</v>
      </c>
      <c r="M16" s="32">
        <f t="shared" si="10"/>
        <v>2</v>
      </c>
      <c r="N16" s="32">
        <f t="shared" si="11"/>
        <v>2</v>
      </c>
      <c r="O16" s="32">
        <f t="shared" si="12"/>
        <v>2</v>
      </c>
      <c r="P16" s="32">
        <f t="shared" si="13"/>
        <v>3</v>
      </c>
      <c r="Q16" s="32">
        <f t="shared" si="14"/>
        <v>4</v>
      </c>
      <c r="R16" s="32">
        <f t="shared" si="15"/>
        <v>3</v>
      </c>
      <c r="S16" s="32">
        <f t="shared" si="16"/>
        <v>2</v>
      </c>
      <c r="T16" s="32">
        <f t="shared" si="17"/>
        <v>2</v>
      </c>
      <c r="U16" s="32">
        <f t="shared" si="18"/>
        <v>2</v>
      </c>
      <c r="V16" s="32">
        <f t="shared" si="19"/>
        <v>2</v>
      </c>
      <c r="W16" s="32">
        <f t="shared" si="20"/>
        <v>2</v>
      </c>
      <c r="X16" s="32">
        <f t="shared" si="21"/>
        <v>2</v>
      </c>
      <c r="Y16" s="32">
        <f t="shared" si="22"/>
        <v>2</v>
      </c>
      <c r="Z16" s="32">
        <f t="shared" si="23"/>
        <v>2</v>
      </c>
      <c r="AA16" s="32">
        <f t="shared" si="24"/>
        <v>2</v>
      </c>
      <c r="AC16" s="30" t="s">
        <v>725</v>
      </c>
      <c r="AD16" s="30">
        <v>78</v>
      </c>
      <c r="AE16" s="114" t="s">
        <v>460</v>
      </c>
      <c r="AF16" s="30">
        <f t="shared" ca="1" si="25"/>
        <v>28</v>
      </c>
      <c r="AG16" s="30">
        <f t="shared" ca="1" si="26"/>
        <v>310</v>
      </c>
    </row>
    <row r="17" spans="2:33" x14ac:dyDescent="0.15">
      <c r="B17" s="54">
        <v>10</v>
      </c>
      <c r="C17" s="54">
        <f t="shared" si="0"/>
        <v>26</v>
      </c>
      <c r="D17" s="32">
        <f t="shared" si="1"/>
        <v>3</v>
      </c>
      <c r="E17" s="32">
        <f t="shared" si="2"/>
        <v>6</v>
      </c>
      <c r="F17" s="32">
        <f t="shared" si="3"/>
        <v>4</v>
      </c>
      <c r="G17" s="32">
        <f t="shared" si="4"/>
        <v>2</v>
      </c>
      <c r="H17" s="32">
        <f t="shared" si="5"/>
        <v>2</v>
      </c>
      <c r="I17" s="32">
        <f t="shared" si="6"/>
        <v>2</v>
      </c>
      <c r="J17" s="32">
        <f t="shared" si="7"/>
        <v>3</v>
      </c>
      <c r="K17" s="32">
        <f t="shared" si="8"/>
        <v>5</v>
      </c>
      <c r="L17" s="32">
        <f t="shared" si="9"/>
        <v>3</v>
      </c>
      <c r="M17" s="32">
        <f t="shared" si="10"/>
        <v>2</v>
      </c>
      <c r="N17" s="32">
        <f t="shared" si="11"/>
        <v>2</v>
      </c>
      <c r="O17" s="32">
        <f t="shared" si="12"/>
        <v>2</v>
      </c>
      <c r="P17" s="32">
        <f t="shared" si="13"/>
        <v>3</v>
      </c>
      <c r="Q17" s="32">
        <f t="shared" si="14"/>
        <v>5</v>
      </c>
      <c r="R17" s="32">
        <f t="shared" si="15"/>
        <v>3</v>
      </c>
      <c r="S17" s="32">
        <f t="shared" si="16"/>
        <v>2</v>
      </c>
      <c r="T17" s="32">
        <f t="shared" si="17"/>
        <v>2</v>
      </c>
      <c r="U17" s="32">
        <f t="shared" si="18"/>
        <v>2</v>
      </c>
      <c r="V17" s="32">
        <f t="shared" si="19"/>
        <v>2</v>
      </c>
      <c r="W17" s="32">
        <f t="shared" si="20"/>
        <v>3</v>
      </c>
      <c r="X17" s="32">
        <f t="shared" si="21"/>
        <v>2</v>
      </c>
      <c r="Y17" s="32">
        <f t="shared" si="22"/>
        <v>2</v>
      </c>
      <c r="Z17" s="32">
        <f t="shared" si="23"/>
        <v>3</v>
      </c>
      <c r="AA17" s="32">
        <f t="shared" si="24"/>
        <v>2</v>
      </c>
      <c r="AC17" s="30" t="s">
        <v>725</v>
      </c>
      <c r="AD17" s="30">
        <v>79</v>
      </c>
      <c r="AE17" s="114" t="s">
        <v>461</v>
      </c>
      <c r="AF17" s="30">
        <f t="shared" ca="1" si="25"/>
        <v>43</v>
      </c>
      <c r="AG17" s="30">
        <f t="shared" ca="1" si="26"/>
        <v>477</v>
      </c>
    </row>
    <row r="18" spans="2:33" x14ac:dyDescent="0.15">
      <c r="B18" s="54">
        <v>11</v>
      </c>
      <c r="C18" s="54">
        <v>7</v>
      </c>
      <c r="D18" s="55">
        <f t="shared" si="1"/>
        <v>2</v>
      </c>
      <c r="E18" s="55">
        <f t="shared" si="2"/>
        <v>3</v>
      </c>
      <c r="F18" s="55">
        <f t="shared" si="3"/>
        <v>2</v>
      </c>
      <c r="G18" s="55">
        <f t="shared" si="4"/>
        <v>2</v>
      </c>
      <c r="H18" s="55">
        <f t="shared" si="5"/>
        <v>2</v>
      </c>
      <c r="I18" s="55">
        <f t="shared" si="6"/>
        <v>2</v>
      </c>
      <c r="J18" s="55">
        <f t="shared" si="7"/>
        <v>2</v>
      </c>
      <c r="K18" s="55">
        <f t="shared" si="8"/>
        <v>2</v>
      </c>
      <c r="L18" s="55">
        <f t="shared" si="9"/>
        <v>2</v>
      </c>
      <c r="M18" s="55">
        <f t="shared" si="10"/>
        <v>2</v>
      </c>
      <c r="N18" s="55">
        <f t="shared" si="11"/>
        <v>2</v>
      </c>
      <c r="O18" s="55">
        <f t="shared" si="12"/>
        <v>2</v>
      </c>
      <c r="P18" s="55">
        <f t="shared" si="13"/>
        <v>2</v>
      </c>
      <c r="Q18" s="55">
        <f t="shared" si="14"/>
        <v>2</v>
      </c>
      <c r="R18" s="55">
        <f t="shared" si="15"/>
        <v>2</v>
      </c>
      <c r="S18" s="55">
        <f t="shared" si="16"/>
        <v>2</v>
      </c>
      <c r="T18" s="55">
        <f t="shared" si="17"/>
        <v>2</v>
      </c>
      <c r="U18" s="55">
        <f t="shared" si="18"/>
        <v>2</v>
      </c>
      <c r="V18" s="55">
        <f t="shared" si="19"/>
        <v>2</v>
      </c>
      <c r="W18" s="55">
        <f t="shared" si="20"/>
        <v>2</v>
      </c>
      <c r="X18" s="55">
        <f t="shared" si="21"/>
        <v>2</v>
      </c>
      <c r="Y18" s="55">
        <f t="shared" si="22"/>
        <v>2</v>
      </c>
      <c r="Z18" s="55">
        <f t="shared" si="23"/>
        <v>2</v>
      </c>
      <c r="AA18" s="55">
        <f t="shared" si="24"/>
        <v>2</v>
      </c>
      <c r="AC18" s="30" t="s">
        <v>726</v>
      </c>
      <c r="AD18" s="30">
        <v>75</v>
      </c>
      <c r="AE18" s="114" t="s">
        <v>462</v>
      </c>
      <c r="AF18" s="30">
        <f t="shared" ca="1" si="25"/>
        <v>3</v>
      </c>
      <c r="AG18" s="30">
        <f t="shared" ca="1" si="26"/>
        <v>34</v>
      </c>
    </row>
    <row r="19" spans="2:33" x14ac:dyDescent="0.15">
      <c r="B19" s="54">
        <v>12</v>
      </c>
      <c r="C19" s="54">
        <v>10</v>
      </c>
      <c r="D19" s="55">
        <f t="shared" si="1"/>
        <v>2</v>
      </c>
      <c r="E19" s="55">
        <f t="shared" si="2"/>
        <v>3</v>
      </c>
      <c r="F19" s="55">
        <f t="shared" si="3"/>
        <v>2</v>
      </c>
      <c r="G19" s="55">
        <f t="shared" si="4"/>
        <v>2</v>
      </c>
      <c r="H19" s="55">
        <f t="shared" si="5"/>
        <v>2</v>
      </c>
      <c r="I19" s="55">
        <f t="shared" si="6"/>
        <v>2</v>
      </c>
      <c r="J19" s="55">
        <f t="shared" si="7"/>
        <v>2</v>
      </c>
      <c r="K19" s="55">
        <f t="shared" si="8"/>
        <v>3</v>
      </c>
      <c r="L19" s="55">
        <f t="shared" si="9"/>
        <v>2</v>
      </c>
      <c r="M19" s="55">
        <f t="shared" si="10"/>
        <v>2</v>
      </c>
      <c r="N19" s="55">
        <f t="shared" si="11"/>
        <v>2</v>
      </c>
      <c r="O19" s="55">
        <f t="shared" si="12"/>
        <v>2</v>
      </c>
      <c r="P19" s="55">
        <f t="shared" si="13"/>
        <v>2</v>
      </c>
      <c r="Q19" s="55">
        <f t="shared" si="14"/>
        <v>3</v>
      </c>
      <c r="R19" s="55">
        <f t="shared" si="15"/>
        <v>2</v>
      </c>
      <c r="S19" s="55">
        <f t="shared" si="16"/>
        <v>2</v>
      </c>
      <c r="T19" s="55">
        <f t="shared" si="17"/>
        <v>2</v>
      </c>
      <c r="U19" s="55">
        <f t="shared" si="18"/>
        <v>2</v>
      </c>
      <c r="V19" s="55">
        <f t="shared" si="19"/>
        <v>2</v>
      </c>
      <c r="W19" s="55">
        <f t="shared" si="20"/>
        <v>2</v>
      </c>
      <c r="X19" s="55">
        <f t="shared" si="21"/>
        <v>2</v>
      </c>
      <c r="Y19" s="55">
        <f t="shared" si="22"/>
        <v>2</v>
      </c>
      <c r="Z19" s="55">
        <f t="shared" si="23"/>
        <v>2</v>
      </c>
      <c r="AA19" s="55">
        <f t="shared" si="24"/>
        <v>2</v>
      </c>
      <c r="AC19" s="30" t="s">
        <v>726</v>
      </c>
      <c r="AD19" s="30">
        <v>76</v>
      </c>
      <c r="AE19" s="114" t="s">
        <v>463</v>
      </c>
      <c r="AF19" s="30">
        <f t="shared" ca="1" si="25"/>
        <v>5</v>
      </c>
      <c r="AG19" s="30">
        <f t="shared" ca="1" si="26"/>
        <v>56</v>
      </c>
    </row>
    <row r="20" spans="2:33" x14ac:dyDescent="0.15">
      <c r="B20" s="54">
        <v>13</v>
      </c>
      <c r="C20" s="54">
        <v>12</v>
      </c>
      <c r="D20" s="55">
        <f t="shared" si="1"/>
        <v>2</v>
      </c>
      <c r="E20" s="55">
        <f t="shared" si="2"/>
        <v>3</v>
      </c>
      <c r="F20" s="55">
        <f t="shared" si="3"/>
        <v>3</v>
      </c>
      <c r="G20" s="55">
        <f t="shared" si="4"/>
        <v>2</v>
      </c>
      <c r="H20" s="55">
        <f t="shared" si="5"/>
        <v>2</v>
      </c>
      <c r="I20" s="55">
        <f t="shared" si="6"/>
        <v>2</v>
      </c>
      <c r="J20" s="55">
        <f t="shared" si="7"/>
        <v>2</v>
      </c>
      <c r="K20" s="55">
        <f t="shared" si="8"/>
        <v>3</v>
      </c>
      <c r="L20" s="55">
        <f t="shared" si="9"/>
        <v>2</v>
      </c>
      <c r="M20" s="55">
        <f t="shared" si="10"/>
        <v>2</v>
      </c>
      <c r="N20" s="55">
        <f t="shared" si="11"/>
        <v>2</v>
      </c>
      <c r="O20" s="55">
        <f t="shared" si="12"/>
        <v>2</v>
      </c>
      <c r="P20" s="55">
        <f t="shared" si="13"/>
        <v>2</v>
      </c>
      <c r="Q20" s="55">
        <f t="shared" si="14"/>
        <v>3</v>
      </c>
      <c r="R20" s="55">
        <f t="shared" si="15"/>
        <v>2</v>
      </c>
      <c r="S20" s="55">
        <f t="shared" si="16"/>
        <v>2</v>
      </c>
      <c r="T20" s="55">
        <f t="shared" si="17"/>
        <v>2</v>
      </c>
      <c r="U20" s="55">
        <f t="shared" si="18"/>
        <v>2</v>
      </c>
      <c r="V20" s="55">
        <f t="shared" si="19"/>
        <v>2</v>
      </c>
      <c r="W20" s="55">
        <f t="shared" si="20"/>
        <v>2</v>
      </c>
      <c r="X20" s="55">
        <f t="shared" si="21"/>
        <v>2</v>
      </c>
      <c r="Y20" s="55">
        <f t="shared" si="22"/>
        <v>2</v>
      </c>
      <c r="Z20" s="55">
        <f t="shared" si="23"/>
        <v>2</v>
      </c>
      <c r="AA20" s="55">
        <f t="shared" si="24"/>
        <v>2</v>
      </c>
      <c r="AC20" s="30" t="s">
        <v>726</v>
      </c>
      <c r="AD20" s="30">
        <v>77</v>
      </c>
      <c r="AE20" s="114" t="s">
        <v>464</v>
      </c>
      <c r="AF20" s="30">
        <f t="shared" ca="1" si="25"/>
        <v>10</v>
      </c>
      <c r="AG20" s="30">
        <f t="shared" ca="1" si="26"/>
        <v>111</v>
      </c>
    </row>
    <row r="21" spans="2:33" x14ac:dyDescent="0.15">
      <c r="B21" s="54">
        <v>14</v>
      </c>
      <c r="C21" s="54">
        <v>14</v>
      </c>
      <c r="D21" s="55">
        <f t="shared" si="1"/>
        <v>2</v>
      </c>
      <c r="E21" s="55">
        <f t="shared" si="2"/>
        <v>4</v>
      </c>
      <c r="F21" s="55">
        <f t="shared" si="3"/>
        <v>3</v>
      </c>
      <c r="G21" s="55">
        <f t="shared" si="4"/>
        <v>2</v>
      </c>
      <c r="H21" s="55">
        <f t="shared" si="5"/>
        <v>2</v>
      </c>
      <c r="I21" s="55">
        <f t="shared" si="6"/>
        <v>2</v>
      </c>
      <c r="J21" s="55">
        <f t="shared" si="7"/>
        <v>2</v>
      </c>
      <c r="K21" s="55">
        <f t="shared" si="8"/>
        <v>3</v>
      </c>
      <c r="L21" s="55">
        <f t="shared" si="9"/>
        <v>3</v>
      </c>
      <c r="M21" s="55">
        <f t="shared" si="10"/>
        <v>2</v>
      </c>
      <c r="N21" s="55">
        <f t="shared" si="11"/>
        <v>2</v>
      </c>
      <c r="O21" s="55">
        <f t="shared" si="12"/>
        <v>2</v>
      </c>
      <c r="P21" s="55">
        <f t="shared" si="13"/>
        <v>2</v>
      </c>
      <c r="Q21" s="55">
        <f t="shared" si="14"/>
        <v>3</v>
      </c>
      <c r="R21" s="55">
        <f t="shared" si="15"/>
        <v>3</v>
      </c>
      <c r="S21" s="55">
        <f t="shared" si="16"/>
        <v>2</v>
      </c>
      <c r="T21" s="55">
        <f t="shared" si="17"/>
        <v>2</v>
      </c>
      <c r="U21" s="55">
        <f t="shared" si="18"/>
        <v>2</v>
      </c>
      <c r="V21" s="55">
        <f t="shared" si="19"/>
        <v>2</v>
      </c>
      <c r="W21" s="55">
        <f t="shared" si="20"/>
        <v>2</v>
      </c>
      <c r="X21" s="55">
        <f t="shared" si="21"/>
        <v>2</v>
      </c>
      <c r="Y21" s="55">
        <f t="shared" si="22"/>
        <v>2</v>
      </c>
      <c r="Z21" s="55">
        <f t="shared" si="23"/>
        <v>2</v>
      </c>
      <c r="AA21" s="55">
        <f t="shared" si="24"/>
        <v>2</v>
      </c>
      <c r="AC21" s="30" t="s">
        <v>726</v>
      </c>
      <c r="AD21" s="30">
        <v>78</v>
      </c>
      <c r="AE21" s="114" t="s">
        <v>465</v>
      </c>
      <c r="AF21" s="30">
        <f t="shared" ca="1" si="25"/>
        <v>16</v>
      </c>
      <c r="AG21" s="30">
        <f t="shared" ca="1" si="26"/>
        <v>178</v>
      </c>
    </row>
    <row r="22" spans="2:33" x14ac:dyDescent="0.15">
      <c r="B22" s="54">
        <v>15</v>
      </c>
      <c r="C22" s="54">
        <v>16</v>
      </c>
      <c r="D22" s="55">
        <f t="shared" si="1"/>
        <v>3</v>
      </c>
      <c r="E22" s="55">
        <f t="shared" si="2"/>
        <v>4</v>
      </c>
      <c r="F22" s="55">
        <f t="shared" si="3"/>
        <v>3</v>
      </c>
      <c r="G22" s="55">
        <f t="shared" si="4"/>
        <v>2</v>
      </c>
      <c r="H22" s="55">
        <f t="shared" si="5"/>
        <v>2</v>
      </c>
      <c r="I22" s="55">
        <f t="shared" si="6"/>
        <v>2</v>
      </c>
      <c r="J22" s="55">
        <f t="shared" si="7"/>
        <v>2</v>
      </c>
      <c r="K22" s="55">
        <f t="shared" si="8"/>
        <v>3</v>
      </c>
      <c r="L22" s="55">
        <f t="shared" si="9"/>
        <v>3</v>
      </c>
      <c r="M22" s="55">
        <f t="shared" si="10"/>
        <v>2</v>
      </c>
      <c r="N22" s="55">
        <f t="shared" si="11"/>
        <v>2</v>
      </c>
      <c r="O22" s="55">
        <f t="shared" si="12"/>
        <v>2</v>
      </c>
      <c r="P22" s="55">
        <f t="shared" si="13"/>
        <v>2</v>
      </c>
      <c r="Q22" s="55">
        <f t="shared" si="14"/>
        <v>3</v>
      </c>
      <c r="R22" s="55">
        <f t="shared" si="15"/>
        <v>3</v>
      </c>
      <c r="S22" s="55">
        <f t="shared" si="16"/>
        <v>2</v>
      </c>
      <c r="T22" s="55">
        <f t="shared" si="17"/>
        <v>2</v>
      </c>
      <c r="U22" s="55">
        <f t="shared" si="18"/>
        <v>2</v>
      </c>
      <c r="V22" s="55">
        <f t="shared" si="19"/>
        <v>2</v>
      </c>
      <c r="W22" s="55">
        <f t="shared" si="20"/>
        <v>2</v>
      </c>
      <c r="X22" s="55">
        <f t="shared" si="21"/>
        <v>2</v>
      </c>
      <c r="Y22" s="55">
        <f t="shared" si="22"/>
        <v>2</v>
      </c>
      <c r="Z22" s="55">
        <f t="shared" si="23"/>
        <v>2</v>
      </c>
      <c r="AA22" s="55">
        <f t="shared" si="24"/>
        <v>2</v>
      </c>
      <c r="AC22" s="30" t="s">
        <v>726</v>
      </c>
      <c r="AD22" s="30">
        <v>79</v>
      </c>
      <c r="AE22" s="114" t="s">
        <v>466</v>
      </c>
      <c r="AF22" s="30">
        <f t="shared" ca="1" si="25"/>
        <v>25</v>
      </c>
      <c r="AG22" s="30">
        <f t="shared" ca="1" si="26"/>
        <v>277</v>
      </c>
    </row>
    <row r="23" spans="2:33" x14ac:dyDescent="0.15">
      <c r="B23" s="54">
        <v>16</v>
      </c>
      <c r="C23" s="54">
        <v>18</v>
      </c>
      <c r="D23" s="55">
        <f t="shared" si="1"/>
        <v>3</v>
      </c>
      <c r="E23" s="55">
        <f t="shared" si="2"/>
        <v>4</v>
      </c>
      <c r="F23" s="55">
        <f t="shared" si="3"/>
        <v>3</v>
      </c>
      <c r="G23" s="55">
        <f t="shared" si="4"/>
        <v>2</v>
      </c>
      <c r="H23" s="55">
        <f t="shared" si="5"/>
        <v>2</v>
      </c>
      <c r="I23" s="55">
        <f t="shared" si="6"/>
        <v>2</v>
      </c>
      <c r="J23" s="55">
        <f t="shared" si="7"/>
        <v>2</v>
      </c>
      <c r="K23" s="55">
        <f t="shared" si="8"/>
        <v>4</v>
      </c>
      <c r="L23" s="55">
        <f t="shared" si="9"/>
        <v>3</v>
      </c>
      <c r="M23" s="55">
        <f t="shared" si="10"/>
        <v>2</v>
      </c>
      <c r="N23" s="55">
        <f t="shared" si="11"/>
        <v>2</v>
      </c>
      <c r="O23" s="55">
        <f t="shared" si="12"/>
        <v>2</v>
      </c>
      <c r="P23" s="55">
        <f t="shared" si="13"/>
        <v>2</v>
      </c>
      <c r="Q23" s="55">
        <f t="shared" si="14"/>
        <v>4</v>
      </c>
      <c r="R23" s="55">
        <f t="shared" si="15"/>
        <v>3</v>
      </c>
      <c r="S23" s="55">
        <f t="shared" si="16"/>
        <v>2</v>
      </c>
      <c r="T23" s="55">
        <f t="shared" si="17"/>
        <v>2</v>
      </c>
      <c r="U23" s="55">
        <f t="shared" si="18"/>
        <v>2</v>
      </c>
      <c r="V23" s="55">
        <f t="shared" si="19"/>
        <v>2</v>
      </c>
      <c r="W23" s="55">
        <f t="shared" si="20"/>
        <v>2</v>
      </c>
      <c r="X23" s="55">
        <f t="shared" si="21"/>
        <v>2</v>
      </c>
      <c r="Y23" s="55">
        <f t="shared" si="22"/>
        <v>2</v>
      </c>
      <c r="Z23" s="55">
        <f t="shared" si="23"/>
        <v>2</v>
      </c>
      <c r="AA23" s="55">
        <f t="shared" si="24"/>
        <v>2</v>
      </c>
      <c r="AC23" s="30" t="s">
        <v>727</v>
      </c>
      <c r="AD23" s="30">
        <v>75</v>
      </c>
      <c r="AE23" s="114" t="s">
        <v>467</v>
      </c>
      <c r="AF23" s="30">
        <f t="shared" ca="1" si="25"/>
        <v>2</v>
      </c>
      <c r="AG23" s="30">
        <f t="shared" ca="1" si="26"/>
        <v>23</v>
      </c>
    </row>
    <row r="24" spans="2:33" x14ac:dyDescent="0.15">
      <c r="B24" s="54">
        <v>17</v>
      </c>
      <c r="C24" s="54">
        <v>20</v>
      </c>
      <c r="D24" s="55">
        <f t="shared" si="1"/>
        <v>3</v>
      </c>
      <c r="E24" s="55">
        <f t="shared" si="2"/>
        <v>5</v>
      </c>
      <c r="F24" s="55">
        <f t="shared" si="3"/>
        <v>3</v>
      </c>
      <c r="G24" s="55">
        <f t="shared" si="4"/>
        <v>2</v>
      </c>
      <c r="H24" s="55">
        <f t="shared" si="5"/>
        <v>2</v>
      </c>
      <c r="I24" s="55">
        <f t="shared" si="6"/>
        <v>2</v>
      </c>
      <c r="J24" s="55">
        <f t="shared" si="7"/>
        <v>2</v>
      </c>
      <c r="K24" s="55">
        <f t="shared" si="8"/>
        <v>4</v>
      </c>
      <c r="L24" s="55">
        <f t="shared" si="9"/>
        <v>3</v>
      </c>
      <c r="M24" s="55">
        <f t="shared" si="10"/>
        <v>2</v>
      </c>
      <c r="N24" s="55">
        <f t="shared" si="11"/>
        <v>2</v>
      </c>
      <c r="O24" s="55">
        <f t="shared" si="12"/>
        <v>2</v>
      </c>
      <c r="P24" s="55">
        <f t="shared" si="13"/>
        <v>2</v>
      </c>
      <c r="Q24" s="55">
        <f t="shared" si="14"/>
        <v>4</v>
      </c>
      <c r="R24" s="55">
        <f t="shared" si="15"/>
        <v>3</v>
      </c>
      <c r="S24" s="55">
        <f t="shared" si="16"/>
        <v>2</v>
      </c>
      <c r="T24" s="55">
        <f t="shared" si="17"/>
        <v>2</v>
      </c>
      <c r="U24" s="55">
        <f t="shared" si="18"/>
        <v>2</v>
      </c>
      <c r="V24" s="55">
        <f t="shared" si="19"/>
        <v>2</v>
      </c>
      <c r="W24" s="55">
        <f t="shared" si="20"/>
        <v>2</v>
      </c>
      <c r="X24" s="55">
        <f t="shared" si="21"/>
        <v>2</v>
      </c>
      <c r="Y24" s="55">
        <f t="shared" si="22"/>
        <v>2</v>
      </c>
      <c r="Z24" s="55">
        <f t="shared" si="23"/>
        <v>2</v>
      </c>
      <c r="AA24" s="55">
        <f t="shared" si="24"/>
        <v>2</v>
      </c>
      <c r="AC24" s="30" t="s">
        <v>727</v>
      </c>
      <c r="AD24" s="30">
        <v>76</v>
      </c>
      <c r="AE24" s="114" t="s">
        <v>468</v>
      </c>
      <c r="AF24" s="30">
        <f t="shared" ca="1" si="25"/>
        <v>3</v>
      </c>
      <c r="AG24" s="30">
        <f t="shared" ca="1" si="26"/>
        <v>34</v>
      </c>
    </row>
    <row r="25" spans="2:33" x14ac:dyDescent="0.15">
      <c r="B25" s="54">
        <v>18</v>
      </c>
      <c r="C25" s="54">
        <v>22</v>
      </c>
      <c r="D25" s="55">
        <f t="shared" si="1"/>
        <v>4</v>
      </c>
      <c r="E25" s="55">
        <f t="shared" si="2"/>
        <v>6</v>
      </c>
      <c r="F25" s="55">
        <f t="shared" si="3"/>
        <v>5</v>
      </c>
      <c r="G25" s="55">
        <f t="shared" si="4"/>
        <v>3</v>
      </c>
      <c r="H25" s="55">
        <f t="shared" si="5"/>
        <v>3</v>
      </c>
      <c r="I25" s="55">
        <f t="shared" si="6"/>
        <v>3</v>
      </c>
      <c r="J25" s="55">
        <f t="shared" si="7"/>
        <v>4</v>
      </c>
      <c r="K25" s="55">
        <f t="shared" si="8"/>
        <v>5</v>
      </c>
      <c r="L25" s="55">
        <f t="shared" si="9"/>
        <v>4</v>
      </c>
      <c r="M25" s="55">
        <f t="shared" si="10"/>
        <v>3</v>
      </c>
      <c r="N25" s="55">
        <f t="shared" si="11"/>
        <v>3</v>
      </c>
      <c r="O25" s="55">
        <f t="shared" si="12"/>
        <v>3</v>
      </c>
      <c r="P25" s="55">
        <f t="shared" si="13"/>
        <v>4</v>
      </c>
      <c r="Q25" s="55">
        <f t="shared" si="14"/>
        <v>5</v>
      </c>
      <c r="R25" s="55">
        <f t="shared" si="15"/>
        <v>4</v>
      </c>
      <c r="S25" s="55">
        <f t="shared" si="16"/>
        <v>3</v>
      </c>
      <c r="T25" s="55">
        <f t="shared" si="17"/>
        <v>3</v>
      </c>
      <c r="U25" s="55">
        <f t="shared" si="18"/>
        <v>3</v>
      </c>
      <c r="V25" s="55">
        <f t="shared" si="19"/>
        <v>3</v>
      </c>
      <c r="W25" s="55">
        <f t="shared" si="20"/>
        <v>3</v>
      </c>
      <c r="X25" s="55">
        <f t="shared" si="21"/>
        <v>3</v>
      </c>
      <c r="Y25" s="55">
        <f t="shared" si="22"/>
        <v>3</v>
      </c>
      <c r="Z25" s="55">
        <f t="shared" si="23"/>
        <v>3</v>
      </c>
      <c r="AA25" s="55">
        <f t="shared" si="24"/>
        <v>3</v>
      </c>
      <c r="AC25" s="30" t="s">
        <v>727</v>
      </c>
      <c r="AD25" s="30">
        <v>77</v>
      </c>
      <c r="AE25" s="114" t="s">
        <v>469</v>
      </c>
      <c r="AF25" s="30">
        <f t="shared" ca="1" si="25"/>
        <v>4</v>
      </c>
      <c r="AG25" s="30">
        <f t="shared" ca="1" si="26"/>
        <v>45</v>
      </c>
    </row>
    <row r="26" spans="2:33" x14ac:dyDescent="0.15">
      <c r="B26" s="54">
        <v>19</v>
      </c>
      <c r="C26" s="54">
        <v>24</v>
      </c>
      <c r="D26" s="55">
        <f t="shared" si="1"/>
        <v>4</v>
      </c>
      <c r="E26" s="55">
        <f t="shared" si="2"/>
        <v>6</v>
      </c>
      <c r="F26" s="55">
        <f t="shared" si="3"/>
        <v>5</v>
      </c>
      <c r="G26" s="55">
        <f t="shared" si="4"/>
        <v>3</v>
      </c>
      <c r="H26" s="55">
        <f t="shared" si="5"/>
        <v>3</v>
      </c>
      <c r="I26" s="55">
        <f t="shared" si="6"/>
        <v>3</v>
      </c>
      <c r="J26" s="55">
        <f t="shared" si="7"/>
        <v>4</v>
      </c>
      <c r="K26" s="55">
        <f t="shared" si="8"/>
        <v>5</v>
      </c>
      <c r="L26" s="55">
        <f t="shared" si="9"/>
        <v>4</v>
      </c>
      <c r="M26" s="55">
        <f t="shared" si="10"/>
        <v>3</v>
      </c>
      <c r="N26" s="55">
        <f t="shared" si="11"/>
        <v>3</v>
      </c>
      <c r="O26" s="55">
        <f t="shared" si="12"/>
        <v>3</v>
      </c>
      <c r="P26" s="55">
        <f t="shared" si="13"/>
        <v>4</v>
      </c>
      <c r="Q26" s="55">
        <f t="shared" si="14"/>
        <v>5</v>
      </c>
      <c r="R26" s="55">
        <f t="shared" si="15"/>
        <v>4</v>
      </c>
      <c r="S26" s="55">
        <f t="shared" si="16"/>
        <v>3</v>
      </c>
      <c r="T26" s="55">
        <f t="shared" si="17"/>
        <v>3</v>
      </c>
      <c r="U26" s="55">
        <f t="shared" si="18"/>
        <v>3</v>
      </c>
      <c r="V26" s="55">
        <f t="shared" si="19"/>
        <v>3</v>
      </c>
      <c r="W26" s="55">
        <f t="shared" si="20"/>
        <v>3</v>
      </c>
      <c r="X26" s="55">
        <f t="shared" si="21"/>
        <v>3</v>
      </c>
      <c r="Y26" s="55">
        <f t="shared" si="22"/>
        <v>3</v>
      </c>
      <c r="Z26" s="55">
        <f t="shared" si="23"/>
        <v>3</v>
      </c>
      <c r="AA26" s="55">
        <f t="shared" si="24"/>
        <v>3</v>
      </c>
      <c r="AC26" s="30" t="s">
        <v>727</v>
      </c>
      <c r="AD26" s="30">
        <v>78</v>
      </c>
      <c r="AE26" s="114" t="s">
        <v>470</v>
      </c>
      <c r="AF26" s="30">
        <f t="shared" ca="1" si="25"/>
        <v>6</v>
      </c>
      <c r="AG26" s="30">
        <f t="shared" ca="1" si="26"/>
        <v>67</v>
      </c>
    </row>
    <row r="27" spans="2:33" x14ac:dyDescent="0.15">
      <c r="B27" s="54">
        <v>20</v>
      </c>
      <c r="C27" s="54">
        <v>26</v>
      </c>
      <c r="D27" s="55">
        <f t="shared" si="1"/>
        <v>4</v>
      </c>
      <c r="E27" s="55">
        <f t="shared" si="2"/>
        <v>7</v>
      </c>
      <c r="F27" s="55">
        <f t="shared" si="3"/>
        <v>5</v>
      </c>
      <c r="G27" s="55">
        <f t="shared" si="4"/>
        <v>3</v>
      </c>
      <c r="H27" s="55">
        <f t="shared" si="5"/>
        <v>3</v>
      </c>
      <c r="I27" s="55">
        <f t="shared" si="6"/>
        <v>3</v>
      </c>
      <c r="J27" s="55">
        <f t="shared" si="7"/>
        <v>4</v>
      </c>
      <c r="K27" s="55">
        <f t="shared" si="8"/>
        <v>6</v>
      </c>
      <c r="L27" s="55">
        <f t="shared" si="9"/>
        <v>4</v>
      </c>
      <c r="M27" s="55">
        <f t="shared" si="10"/>
        <v>3</v>
      </c>
      <c r="N27" s="55">
        <f t="shared" si="11"/>
        <v>3</v>
      </c>
      <c r="O27" s="55">
        <f t="shared" si="12"/>
        <v>3</v>
      </c>
      <c r="P27" s="55">
        <f t="shared" si="13"/>
        <v>4</v>
      </c>
      <c r="Q27" s="55">
        <f t="shared" si="14"/>
        <v>6</v>
      </c>
      <c r="R27" s="55">
        <f t="shared" si="15"/>
        <v>4</v>
      </c>
      <c r="S27" s="55">
        <f t="shared" si="16"/>
        <v>3</v>
      </c>
      <c r="T27" s="55">
        <f t="shared" si="17"/>
        <v>3</v>
      </c>
      <c r="U27" s="55">
        <f t="shared" si="18"/>
        <v>3</v>
      </c>
      <c r="V27" s="55">
        <f t="shared" si="19"/>
        <v>3</v>
      </c>
      <c r="W27" s="55">
        <f t="shared" si="20"/>
        <v>4</v>
      </c>
      <c r="X27" s="55">
        <f t="shared" si="21"/>
        <v>3</v>
      </c>
      <c r="Y27" s="55">
        <f t="shared" si="22"/>
        <v>3</v>
      </c>
      <c r="Z27" s="55">
        <f t="shared" si="23"/>
        <v>4</v>
      </c>
      <c r="AA27" s="55">
        <f t="shared" si="24"/>
        <v>3</v>
      </c>
      <c r="AC27" s="30" t="s">
        <v>727</v>
      </c>
      <c r="AD27" s="30">
        <v>79</v>
      </c>
      <c r="AE27" s="114" t="s">
        <v>471</v>
      </c>
      <c r="AF27" s="30">
        <f t="shared" ca="1" si="25"/>
        <v>8</v>
      </c>
      <c r="AG27" s="30">
        <f t="shared" ca="1" si="26"/>
        <v>89</v>
      </c>
    </row>
    <row r="28" spans="2:33" x14ac:dyDescent="0.15">
      <c r="B28" s="54">
        <v>21</v>
      </c>
      <c r="C28" s="54">
        <v>7</v>
      </c>
      <c r="D28" s="56">
        <f t="shared" si="1"/>
        <v>3</v>
      </c>
      <c r="E28" s="56">
        <f t="shared" si="2"/>
        <v>4</v>
      </c>
      <c r="F28" s="56">
        <f t="shared" si="3"/>
        <v>3</v>
      </c>
      <c r="G28" s="56">
        <f t="shared" si="4"/>
        <v>3</v>
      </c>
      <c r="H28" s="56">
        <f t="shared" si="5"/>
        <v>3</v>
      </c>
      <c r="I28" s="56">
        <f t="shared" si="6"/>
        <v>3</v>
      </c>
      <c r="J28" s="56">
        <f t="shared" si="7"/>
        <v>3</v>
      </c>
      <c r="K28" s="56">
        <f t="shared" si="8"/>
        <v>3</v>
      </c>
      <c r="L28" s="56">
        <f t="shared" si="9"/>
        <v>3</v>
      </c>
      <c r="M28" s="56">
        <f t="shared" si="10"/>
        <v>3</v>
      </c>
      <c r="N28" s="56">
        <f t="shared" si="11"/>
        <v>3</v>
      </c>
      <c r="O28" s="56">
        <f t="shared" si="12"/>
        <v>3</v>
      </c>
      <c r="P28" s="56">
        <f t="shared" si="13"/>
        <v>3</v>
      </c>
      <c r="Q28" s="56">
        <f t="shared" si="14"/>
        <v>3</v>
      </c>
      <c r="R28" s="56">
        <f t="shared" si="15"/>
        <v>3</v>
      </c>
      <c r="S28" s="56">
        <f t="shared" si="16"/>
        <v>3</v>
      </c>
      <c r="T28" s="56">
        <f t="shared" si="17"/>
        <v>3</v>
      </c>
      <c r="U28" s="56">
        <f t="shared" si="18"/>
        <v>3</v>
      </c>
      <c r="V28" s="56">
        <f t="shared" si="19"/>
        <v>3</v>
      </c>
      <c r="W28" s="56">
        <f t="shared" si="20"/>
        <v>3</v>
      </c>
      <c r="X28" s="56">
        <f t="shared" si="21"/>
        <v>3</v>
      </c>
      <c r="Y28" s="56">
        <f t="shared" si="22"/>
        <v>3</v>
      </c>
      <c r="Z28" s="56">
        <f t="shared" si="23"/>
        <v>3</v>
      </c>
      <c r="AA28" s="56">
        <f t="shared" si="24"/>
        <v>3</v>
      </c>
      <c r="AC28" s="30" t="s">
        <v>728</v>
      </c>
      <c r="AD28" s="30">
        <v>75</v>
      </c>
      <c r="AE28" s="114" t="s">
        <v>472</v>
      </c>
      <c r="AF28" s="30">
        <f t="shared" ca="1" si="25"/>
        <v>2</v>
      </c>
      <c r="AG28" s="30">
        <f t="shared" ca="1" si="26"/>
        <v>23</v>
      </c>
    </row>
    <row r="29" spans="2:33" x14ac:dyDescent="0.15">
      <c r="B29" s="54">
        <v>22</v>
      </c>
      <c r="C29" s="54">
        <v>10</v>
      </c>
      <c r="D29" s="56">
        <f t="shared" si="1"/>
        <v>3</v>
      </c>
      <c r="E29" s="56">
        <f t="shared" si="2"/>
        <v>4</v>
      </c>
      <c r="F29" s="56">
        <f t="shared" si="3"/>
        <v>3</v>
      </c>
      <c r="G29" s="56">
        <f t="shared" si="4"/>
        <v>3</v>
      </c>
      <c r="H29" s="56">
        <f t="shared" si="5"/>
        <v>3</v>
      </c>
      <c r="I29" s="56">
        <f t="shared" si="6"/>
        <v>3</v>
      </c>
      <c r="J29" s="56">
        <f t="shared" si="7"/>
        <v>3</v>
      </c>
      <c r="K29" s="56">
        <f t="shared" si="8"/>
        <v>4</v>
      </c>
      <c r="L29" s="56">
        <f t="shared" si="9"/>
        <v>3</v>
      </c>
      <c r="M29" s="56">
        <f t="shared" si="10"/>
        <v>3</v>
      </c>
      <c r="N29" s="56">
        <f t="shared" si="11"/>
        <v>3</v>
      </c>
      <c r="O29" s="56">
        <f t="shared" si="12"/>
        <v>3</v>
      </c>
      <c r="P29" s="56">
        <f t="shared" si="13"/>
        <v>3</v>
      </c>
      <c r="Q29" s="56">
        <f t="shared" si="14"/>
        <v>4</v>
      </c>
      <c r="R29" s="56">
        <f t="shared" si="15"/>
        <v>3</v>
      </c>
      <c r="S29" s="56">
        <f t="shared" si="16"/>
        <v>3</v>
      </c>
      <c r="T29" s="56">
        <f t="shared" si="17"/>
        <v>3</v>
      </c>
      <c r="U29" s="56">
        <f t="shared" si="18"/>
        <v>3</v>
      </c>
      <c r="V29" s="56">
        <f t="shared" si="19"/>
        <v>3</v>
      </c>
      <c r="W29" s="56">
        <f t="shared" si="20"/>
        <v>3</v>
      </c>
      <c r="X29" s="56">
        <f t="shared" si="21"/>
        <v>3</v>
      </c>
      <c r="Y29" s="56">
        <f t="shared" si="22"/>
        <v>3</v>
      </c>
      <c r="Z29" s="56">
        <f t="shared" si="23"/>
        <v>3</v>
      </c>
      <c r="AA29" s="56">
        <f t="shared" si="24"/>
        <v>3</v>
      </c>
      <c r="AC29" s="30" t="s">
        <v>728</v>
      </c>
      <c r="AD29" s="30">
        <v>76</v>
      </c>
      <c r="AE29" s="114" t="s">
        <v>473</v>
      </c>
      <c r="AF29" s="30">
        <f t="shared" ca="1" si="25"/>
        <v>3</v>
      </c>
      <c r="AG29" s="30">
        <f t="shared" ca="1" si="26"/>
        <v>34</v>
      </c>
    </row>
    <row r="30" spans="2:33" x14ac:dyDescent="0.15">
      <c r="B30" s="54">
        <v>23</v>
      </c>
      <c r="C30" s="54">
        <v>12</v>
      </c>
      <c r="D30" s="56">
        <f t="shared" si="1"/>
        <v>3</v>
      </c>
      <c r="E30" s="56">
        <f t="shared" si="2"/>
        <v>4</v>
      </c>
      <c r="F30" s="56">
        <f t="shared" si="3"/>
        <v>4</v>
      </c>
      <c r="G30" s="56">
        <f t="shared" si="4"/>
        <v>3</v>
      </c>
      <c r="H30" s="56">
        <f t="shared" si="5"/>
        <v>3</v>
      </c>
      <c r="I30" s="56">
        <f t="shared" si="6"/>
        <v>3</v>
      </c>
      <c r="J30" s="56">
        <f t="shared" si="7"/>
        <v>3</v>
      </c>
      <c r="K30" s="56">
        <f t="shared" si="8"/>
        <v>4</v>
      </c>
      <c r="L30" s="56">
        <f t="shared" si="9"/>
        <v>3</v>
      </c>
      <c r="M30" s="56">
        <f t="shared" si="10"/>
        <v>3</v>
      </c>
      <c r="N30" s="56">
        <f t="shared" si="11"/>
        <v>3</v>
      </c>
      <c r="O30" s="56">
        <f t="shared" si="12"/>
        <v>3</v>
      </c>
      <c r="P30" s="56">
        <f t="shared" si="13"/>
        <v>3</v>
      </c>
      <c r="Q30" s="56">
        <f t="shared" si="14"/>
        <v>4</v>
      </c>
      <c r="R30" s="56">
        <f t="shared" si="15"/>
        <v>3</v>
      </c>
      <c r="S30" s="56">
        <f t="shared" si="16"/>
        <v>3</v>
      </c>
      <c r="T30" s="56">
        <f t="shared" si="17"/>
        <v>3</v>
      </c>
      <c r="U30" s="56">
        <f t="shared" si="18"/>
        <v>3</v>
      </c>
      <c r="V30" s="56">
        <f t="shared" si="19"/>
        <v>3</v>
      </c>
      <c r="W30" s="56">
        <f t="shared" si="20"/>
        <v>3</v>
      </c>
      <c r="X30" s="56">
        <f t="shared" si="21"/>
        <v>3</v>
      </c>
      <c r="Y30" s="56">
        <f t="shared" si="22"/>
        <v>3</v>
      </c>
      <c r="Z30" s="56">
        <f t="shared" si="23"/>
        <v>3</v>
      </c>
      <c r="AA30" s="56">
        <f t="shared" si="24"/>
        <v>3</v>
      </c>
      <c r="AC30" s="30" t="s">
        <v>728</v>
      </c>
      <c r="AD30" s="30">
        <v>77</v>
      </c>
      <c r="AE30" s="114" t="s">
        <v>474</v>
      </c>
      <c r="AF30" s="30">
        <f t="shared" ca="1" si="25"/>
        <v>4</v>
      </c>
      <c r="AG30" s="30">
        <f t="shared" ca="1" si="26"/>
        <v>45</v>
      </c>
    </row>
    <row r="31" spans="2:33" x14ac:dyDescent="0.15">
      <c r="B31" s="54">
        <v>24</v>
      </c>
      <c r="C31" s="54">
        <v>14</v>
      </c>
      <c r="D31" s="56">
        <f t="shared" si="1"/>
        <v>3</v>
      </c>
      <c r="E31" s="56">
        <f t="shared" si="2"/>
        <v>5</v>
      </c>
      <c r="F31" s="56">
        <f t="shared" si="3"/>
        <v>4</v>
      </c>
      <c r="G31" s="56">
        <f t="shared" si="4"/>
        <v>3</v>
      </c>
      <c r="H31" s="56">
        <f t="shared" si="5"/>
        <v>3</v>
      </c>
      <c r="I31" s="56">
        <f t="shared" si="6"/>
        <v>3</v>
      </c>
      <c r="J31" s="56">
        <f t="shared" si="7"/>
        <v>3</v>
      </c>
      <c r="K31" s="56">
        <f t="shared" si="8"/>
        <v>4</v>
      </c>
      <c r="L31" s="56">
        <f t="shared" si="9"/>
        <v>4</v>
      </c>
      <c r="M31" s="56">
        <f t="shared" si="10"/>
        <v>3</v>
      </c>
      <c r="N31" s="56">
        <f t="shared" si="11"/>
        <v>3</v>
      </c>
      <c r="O31" s="56">
        <f t="shared" si="12"/>
        <v>3</v>
      </c>
      <c r="P31" s="56">
        <f t="shared" si="13"/>
        <v>3</v>
      </c>
      <c r="Q31" s="56">
        <f t="shared" si="14"/>
        <v>4</v>
      </c>
      <c r="R31" s="56">
        <f t="shared" si="15"/>
        <v>4</v>
      </c>
      <c r="S31" s="56">
        <f t="shared" si="16"/>
        <v>3</v>
      </c>
      <c r="T31" s="56">
        <f t="shared" si="17"/>
        <v>3</v>
      </c>
      <c r="U31" s="56">
        <f t="shared" si="18"/>
        <v>3</v>
      </c>
      <c r="V31" s="56">
        <f t="shared" si="19"/>
        <v>3</v>
      </c>
      <c r="W31" s="56">
        <f t="shared" si="20"/>
        <v>3</v>
      </c>
      <c r="X31" s="56">
        <f t="shared" si="21"/>
        <v>3</v>
      </c>
      <c r="Y31" s="56">
        <f t="shared" si="22"/>
        <v>3</v>
      </c>
      <c r="Z31" s="56">
        <f t="shared" si="23"/>
        <v>3</v>
      </c>
      <c r="AA31" s="56">
        <f t="shared" si="24"/>
        <v>3</v>
      </c>
      <c r="AC31" s="30" t="s">
        <v>728</v>
      </c>
      <c r="AD31" s="30">
        <v>78</v>
      </c>
      <c r="AE31" s="114" t="s">
        <v>475</v>
      </c>
      <c r="AF31" s="30">
        <f t="shared" ca="1" si="25"/>
        <v>6</v>
      </c>
      <c r="AG31" s="30">
        <f t="shared" ca="1" si="26"/>
        <v>67</v>
      </c>
    </row>
    <row r="32" spans="2:33" x14ac:dyDescent="0.15">
      <c r="B32" s="54">
        <v>25</v>
      </c>
      <c r="C32" s="54">
        <v>16</v>
      </c>
      <c r="D32" s="56">
        <f t="shared" si="1"/>
        <v>4</v>
      </c>
      <c r="E32" s="56">
        <f t="shared" si="2"/>
        <v>5</v>
      </c>
      <c r="F32" s="56">
        <f t="shared" si="3"/>
        <v>4</v>
      </c>
      <c r="G32" s="56">
        <f t="shared" si="4"/>
        <v>3</v>
      </c>
      <c r="H32" s="56">
        <f t="shared" si="5"/>
        <v>3</v>
      </c>
      <c r="I32" s="56">
        <f t="shared" si="6"/>
        <v>3</v>
      </c>
      <c r="J32" s="56">
        <f t="shared" si="7"/>
        <v>3</v>
      </c>
      <c r="K32" s="56">
        <f t="shared" si="8"/>
        <v>4</v>
      </c>
      <c r="L32" s="56">
        <f t="shared" si="9"/>
        <v>4</v>
      </c>
      <c r="M32" s="56">
        <f t="shared" si="10"/>
        <v>3</v>
      </c>
      <c r="N32" s="56">
        <f t="shared" si="11"/>
        <v>3</v>
      </c>
      <c r="O32" s="56">
        <f t="shared" si="12"/>
        <v>3</v>
      </c>
      <c r="P32" s="56">
        <f t="shared" si="13"/>
        <v>3</v>
      </c>
      <c r="Q32" s="56">
        <f t="shared" si="14"/>
        <v>4</v>
      </c>
      <c r="R32" s="56">
        <f t="shared" si="15"/>
        <v>4</v>
      </c>
      <c r="S32" s="56">
        <f t="shared" si="16"/>
        <v>3</v>
      </c>
      <c r="T32" s="56">
        <f t="shared" si="17"/>
        <v>3</v>
      </c>
      <c r="U32" s="56">
        <f t="shared" si="18"/>
        <v>3</v>
      </c>
      <c r="V32" s="56">
        <f t="shared" si="19"/>
        <v>3</v>
      </c>
      <c r="W32" s="56">
        <f t="shared" si="20"/>
        <v>3</v>
      </c>
      <c r="X32" s="56">
        <f t="shared" si="21"/>
        <v>3</v>
      </c>
      <c r="Y32" s="56">
        <f t="shared" si="22"/>
        <v>3</v>
      </c>
      <c r="Z32" s="56">
        <f t="shared" si="23"/>
        <v>3</v>
      </c>
      <c r="AA32" s="56">
        <f t="shared" si="24"/>
        <v>3</v>
      </c>
      <c r="AC32" s="30" t="s">
        <v>728</v>
      </c>
      <c r="AD32" s="30">
        <v>79</v>
      </c>
      <c r="AE32" s="114" t="s">
        <v>476</v>
      </c>
      <c r="AF32" s="30">
        <f t="shared" ca="1" si="25"/>
        <v>7</v>
      </c>
      <c r="AG32" s="30">
        <f t="shared" ca="1" si="26"/>
        <v>78</v>
      </c>
    </row>
    <row r="33" spans="2:33" x14ac:dyDescent="0.15">
      <c r="B33" s="54">
        <v>26</v>
      </c>
      <c r="C33" s="54">
        <v>18</v>
      </c>
      <c r="D33" s="56">
        <f t="shared" si="1"/>
        <v>4</v>
      </c>
      <c r="E33" s="56">
        <f t="shared" si="2"/>
        <v>5</v>
      </c>
      <c r="F33" s="56">
        <f t="shared" si="3"/>
        <v>4</v>
      </c>
      <c r="G33" s="56">
        <f t="shared" si="4"/>
        <v>3</v>
      </c>
      <c r="H33" s="56">
        <f t="shared" si="5"/>
        <v>3</v>
      </c>
      <c r="I33" s="56">
        <f t="shared" si="6"/>
        <v>3</v>
      </c>
      <c r="J33" s="56">
        <f t="shared" si="7"/>
        <v>3</v>
      </c>
      <c r="K33" s="56">
        <f t="shared" si="8"/>
        <v>5</v>
      </c>
      <c r="L33" s="56">
        <f t="shared" si="9"/>
        <v>4</v>
      </c>
      <c r="M33" s="56">
        <f t="shared" si="10"/>
        <v>3</v>
      </c>
      <c r="N33" s="56">
        <f t="shared" si="11"/>
        <v>3</v>
      </c>
      <c r="O33" s="56">
        <f t="shared" si="12"/>
        <v>3</v>
      </c>
      <c r="P33" s="56">
        <f t="shared" si="13"/>
        <v>3</v>
      </c>
      <c r="Q33" s="56">
        <f t="shared" si="14"/>
        <v>5</v>
      </c>
      <c r="R33" s="56">
        <f t="shared" si="15"/>
        <v>4</v>
      </c>
      <c r="S33" s="56">
        <f t="shared" si="16"/>
        <v>3</v>
      </c>
      <c r="T33" s="56">
        <f t="shared" si="17"/>
        <v>3</v>
      </c>
      <c r="U33" s="56">
        <f t="shared" si="18"/>
        <v>3</v>
      </c>
      <c r="V33" s="56">
        <f t="shared" si="19"/>
        <v>3</v>
      </c>
      <c r="W33" s="56">
        <f t="shared" si="20"/>
        <v>3</v>
      </c>
      <c r="X33" s="56">
        <f t="shared" si="21"/>
        <v>3</v>
      </c>
      <c r="Y33" s="56">
        <f t="shared" si="22"/>
        <v>3</v>
      </c>
      <c r="Z33" s="56">
        <f t="shared" si="23"/>
        <v>3</v>
      </c>
      <c r="AA33" s="56">
        <f t="shared" si="24"/>
        <v>3</v>
      </c>
      <c r="AC33" s="30" t="s">
        <v>729</v>
      </c>
      <c r="AD33" s="30">
        <v>75</v>
      </c>
      <c r="AE33" s="114" t="s">
        <v>477</v>
      </c>
      <c r="AF33" s="30">
        <f t="shared" ca="1" si="25"/>
        <v>3</v>
      </c>
      <c r="AG33" s="30">
        <f t="shared" ca="1" si="26"/>
        <v>34</v>
      </c>
    </row>
    <row r="34" spans="2:33" x14ac:dyDescent="0.15">
      <c r="B34" s="54">
        <v>27</v>
      </c>
      <c r="C34" s="54">
        <v>20</v>
      </c>
      <c r="D34" s="56">
        <f t="shared" si="1"/>
        <v>5</v>
      </c>
      <c r="E34" s="56">
        <f t="shared" si="2"/>
        <v>7</v>
      </c>
      <c r="F34" s="56">
        <f t="shared" si="3"/>
        <v>5</v>
      </c>
      <c r="G34" s="56">
        <f t="shared" si="4"/>
        <v>4</v>
      </c>
      <c r="H34" s="56">
        <f t="shared" si="5"/>
        <v>4</v>
      </c>
      <c r="I34" s="56">
        <f t="shared" si="6"/>
        <v>4</v>
      </c>
      <c r="J34" s="56">
        <f t="shared" si="7"/>
        <v>4</v>
      </c>
      <c r="K34" s="56">
        <f t="shared" si="8"/>
        <v>6</v>
      </c>
      <c r="L34" s="56">
        <f t="shared" si="9"/>
        <v>5</v>
      </c>
      <c r="M34" s="56">
        <f t="shared" si="10"/>
        <v>4</v>
      </c>
      <c r="N34" s="56">
        <f t="shared" si="11"/>
        <v>4</v>
      </c>
      <c r="O34" s="56">
        <f t="shared" si="12"/>
        <v>4</v>
      </c>
      <c r="P34" s="56">
        <f t="shared" si="13"/>
        <v>4</v>
      </c>
      <c r="Q34" s="56">
        <f t="shared" si="14"/>
        <v>6</v>
      </c>
      <c r="R34" s="56">
        <f t="shared" si="15"/>
        <v>5</v>
      </c>
      <c r="S34" s="56">
        <f t="shared" si="16"/>
        <v>4</v>
      </c>
      <c r="T34" s="56">
        <f t="shared" si="17"/>
        <v>4</v>
      </c>
      <c r="U34" s="56">
        <f t="shared" si="18"/>
        <v>4</v>
      </c>
      <c r="V34" s="56">
        <f t="shared" si="19"/>
        <v>4</v>
      </c>
      <c r="W34" s="56">
        <f t="shared" si="20"/>
        <v>4</v>
      </c>
      <c r="X34" s="56">
        <f t="shared" si="21"/>
        <v>4</v>
      </c>
      <c r="Y34" s="56">
        <f t="shared" si="22"/>
        <v>4</v>
      </c>
      <c r="Z34" s="56">
        <f t="shared" si="23"/>
        <v>4</v>
      </c>
      <c r="AA34" s="56">
        <f t="shared" si="24"/>
        <v>4</v>
      </c>
      <c r="AC34" s="30" t="s">
        <v>729</v>
      </c>
      <c r="AD34" s="30">
        <v>76</v>
      </c>
      <c r="AE34" s="114" t="s">
        <v>478</v>
      </c>
      <c r="AF34" s="30">
        <f t="shared" ca="1" si="25"/>
        <v>7</v>
      </c>
      <c r="AG34" s="30">
        <f t="shared" ca="1" si="26"/>
        <v>78</v>
      </c>
    </row>
    <row r="35" spans="2:33" x14ac:dyDescent="0.15">
      <c r="B35" s="54">
        <v>28</v>
      </c>
      <c r="C35" s="54">
        <v>22</v>
      </c>
      <c r="D35" s="56">
        <f t="shared" si="1"/>
        <v>5</v>
      </c>
      <c r="E35" s="56">
        <f t="shared" si="2"/>
        <v>7</v>
      </c>
      <c r="F35" s="56">
        <f t="shared" si="3"/>
        <v>6</v>
      </c>
      <c r="G35" s="56">
        <f t="shared" si="4"/>
        <v>4</v>
      </c>
      <c r="H35" s="56">
        <f t="shared" si="5"/>
        <v>4</v>
      </c>
      <c r="I35" s="56">
        <f t="shared" si="6"/>
        <v>4</v>
      </c>
      <c r="J35" s="56">
        <f t="shared" si="7"/>
        <v>5</v>
      </c>
      <c r="K35" s="56">
        <f t="shared" si="8"/>
        <v>6</v>
      </c>
      <c r="L35" s="56">
        <f t="shared" si="9"/>
        <v>5</v>
      </c>
      <c r="M35" s="56">
        <f t="shared" si="10"/>
        <v>4</v>
      </c>
      <c r="N35" s="56">
        <f t="shared" si="11"/>
        <v>4</v>
      </c>
      <c r="O35" s="56">
        <f t="shared" si="12"/>
        <v>4</v>
      </c>
      <c r="P35" s="56">
        <f t="shared" si="13"/>
        <v>5</v>
      </c>
      <c r="Q35" s="56">
        <f t="shared" si="14"/>
        <v>6</v>
      </c>
      <c r="R35" s="56">
        <f t="shared" si="15"/>
        <v>5</v>
      </c>
      <c r="S35" s="56">
        <f t="shared" si="16"/>
        <v>4</v>
      </c>
      <c r="T35" s="56">
        <f t="shared" si="17"/>
        <v>4</v>
      </c>
      <c r="U35" s="56">
        <f t="shared" si="18"/>
        <v>4</v>
      </c>
      <c r="V35" s="56">
        <f t="shared" si="19"/>
        <v>4</v>
      </c>
      <c r="W35" s="56">
        <f t="shared" si="20"/>
        <v>4</v>
      </c>
      <c r="X35" s="56">
        <f t="shared" si="21"/>
        <v>4</v>
      </c>
      <c r="Y35" s="56">
        <f t="shared" si="22"/>
        <v>4</v>
      </c>
      <c r="Z35" s="56">
        <f t="shared" si="23"/>
        <v>4</v>
      </c>
      <c r="AA35" s="56">
        <f t="shared" si="24"/>
        <v>4</v>
      </c>
      <c r="AC35" s="30" t="s">
        <v>729</v>
      </c>
      <c r="AD35" s="30">
        <v>77</v>
      </c>
      <c r="AE35" s="114" t="s">
        <v>479</v>
      </c>
      <c r="AF35" s="30">
        <f t="shared" ca="1" si="25"/>
        <v>13</v>
      </c>
      <c r="AG35" s="30">
        <f t="shared" ca="1" si="26"/>
        <v>144</v>
      </c>
    </row>
    <row r="36" spans="2:33" x14ac:dyDescent="0.15">
      <c r="B36" s="54">
        <v>29</v>
      </c>
      <c r="C36" s="54">
        <v>24</v>
      </c>
      <c r="D36" s="56">
        <f t="shared" si="1"/>
        <v>5</v>
      </c>
      <c r="E36" s="56">
        <f t="shared" si="2"/>
        <v>7</v>
      </c>
      <c r="F36" s="56">
        <f t="shared" si="3"/>
        <v>6</v>
      </c>
      <c r="G36" s="56">
        <f t="shared" si="4"/>
        <v>4</v>
      </c>
      <c r="H36" s="56">
        <f t="shared" si="5"/>
        <v>4</v>
      </c>
      <c r="I36" s="56">
        <f t="shared" si="6"/>
        <v>4</v>
      </c>
      <c r="J36" s="56">
        <f t="shared" si="7"/>
        <v>5</v>
      </c>
      <c r="K36" s="56">
        <f t="shared" si="8"/>
        <v>6</v>
      </c>
      <c r="L36" s="56">
        <f t="shared" si="9"/>
        <v>5</v>
      </c>
      <c r="M36" s="56">
        <f t="shared" si="10"/>
        <v>4</v>
      </c>
      <c r="N36" s="56">
        <f t="shared" si="11"/>
        <v>4</v>
      </c>
      <c r="O36" s="56">
        <f t="shared" si="12"/>
        <v>4</v>
      </c>
      <c r="P36" s="56">
        <f t="shared" si="13"/>
        <v>5</v>
      </c>
      <c r="Q36" s="56">
        <f t="shared" si="14"/>
        <v>6</v>
      </c>
      <c r="R36" s="56">
        <f t="shared" si="15"/>
        <v>5</v>
      </c>
      <c r="S36" s="56">
        <f t="shared" si="16"/>
        <v>4</v>
      </c>
      <c r="T36" s="56">
        <f t="shared" si="17"/>
        <v>4</v>
      </c>
      <c r="U36" s="56">
        <f t="shared" si="18"/>
        <v>4</v>
      </c>
      <c r="V36" s="56">
        <f t="shared" si="19"/>
        <v>4</v>
      </c>
      <c r="W36" s="56">
        <f t="shared" si="20"/>
        <v>4</v>
      </c>
      <c r="X36" s="56">
        <f t="shared" si="21"/>
        <v>4</v>
      </c>
      <c r="Y36" s="56">
        <f t="shared" si="22"/>
        <v>4</v>
      </c>
      <c r="Z36" s="56">
        <f t="shared" si="23"/>
        <v>4</v>
      </c>
      <c r="AA36" s="56">
        <f t="shared" si="24"/>
        <v>4</v>
      </c>
      <c r="AC36" s="30" t="s">
        <v>729</v>
      </c>
      <c r="AD36" s="30">
        <v>78</v>
      </c>
      <c r="AE36" s="114" t="s">
        <v>480</v>
      </c>
      <c r="AF36" s="30">
        <f t="shared" ca="1" si="25"/>
        <v>22</v>
      </c>
      <c r="AG36" s="30">
        <f t="shared" ca="1" si="26"/>
        <v>244</v>
      </c>
    </row>
    <row r="37" spans="2:33" x14ac:dyDescent="0.15">
      <c r="B37" s="54">
        <v>30</v>
      </c>
      <c r="C37" s="54">
        <v>26</v>
      </c>
      <c r="D37" s="56">
        <f t="shared" si="1"/>
        <v>5</v>
      </c>
      <c r="E37" s="56">
        <f t="shared" si="2"/>
        <v>8</v>
      </c>
      <c r="F37" s="56">
        <f t="shared" si="3"/>
        <v>6</v>
      </c>
      <c r="G37" s="56">
        <f t="shared" si="4"/>
        <v>4</v>
      </c>
      <c r="H37" s="56">
        <f t="shared" si="5"/>
        <v>4</v>
      </c>
      <c r="I37" s="56">
        <f t="shared" si="6"/>
        <v>4</v>
      </c>
      <c r="J37" s="56">
        <f t="shared" si="7"/>
        <v>5</v>
      </c>
      <c r="K37" s="56">
        <f t="shared" si="8"/>
        <v>7</v>
      </c>
      <c r="L37" s="56">
        <f t="shared" si="9"/>
        <v>5</v>
      </c>
      <c r="M37" s="56">
        <f t="shared" si="10"/>
        <v>4</v>
      </c>
      <c r="N37" s="56">
        <f t="shared" si="11"/>
        <v>4</v>
      </c>
      <c r="O37" s="56">
        <f t="shared" si="12"/>
        <v>4</v>
      </c>
      <c r="P37" s="56">
        <f t="shared" si="13"/>
        <v>5</v>
      </c>
      <c r="Q37" s="56">
        <f t="shared" si="14"/>
        <v>7</v>
      </c>
      <c r="R37" s="56">
        <f t="shared" si="15"/>
        <v>5</v>
      </c>
      <c r="S37" s="56">
        <f t="shared" si="16"/>
        <v>4</v>
      </c>
      <c r="T37" s="56">
        <f t="shared" si="17"/>
        <v>4</v>
      </c>
      <c r="U37" s="56">
        <f t="shared" si="18"/>
        <v>4</v>
      </c>
      <c r="V37" s="56">
        <f t="shared" si="19"/>
        <v>4</v>
      </c>
      <c r="W37" s="56">
        <f t="shared" si="20"/>
        <v>5</v>
      </c>
      <c r="X37" s="56">
        <f t="shared" si="21"/>
        <v>4</v>
      </c>
      <c r="Y37" s="56">
        <f t="shared" si="22"/>
        <v>4</v>
      </c>
      <c r="Z37" s="56">
        <f t="shared" si="23"/>
        <v>5</v>
      </c>
      <c r="AA37" s="56">
        <f t="shared" si="24"/>
        <v>4</v>
      </c>
      <c r="AC37" s="30" t="s">
        <v>729</v>
      </c>
      <c r="AD37" s="30">
        <v>79</v>
      </c>
      <c r="AE37" s="114" t="s">
        <v>481</v>
      </c>
      <c r="AF37" s="30">
        <f t="shared" ca="1" si="25"/>
        <v>32</v>
      </c>
      <c r="AG37" s="30">
        <f t="shared" ca="1" si="26"/>
        <v>355</v>
      </c>
    </row>
    <row r="38" spans="2:33" x14ac:dyDescent="0.15">
      <c r="B38" s="54">
        <v>31</v>
      </c>
      <c r="C38" s="54">
        <v>7</v>
      </c>
      <c r="D38" s="57">
        <f t="shared" si="1"/>
        <v>4</v>
      </c>
      <c r="E38" s="57">
        <f t="shared" si="2"/>
        <v>5</v>
      </c>
      <c r="F38" s="57">
        <f t="shared" si="3"/>
        <v>4</v>
      </c>
      <c r="G38" s="57">
        <f t="shared" si="4"/>
        <v>4</v>
      </c>
      <c r="H38" s="57">
        <f t="shared" si="5"/>
        <v>4</v>
      </c>
      <c r="I38" s="57">
        <f t="shared" si="6"/>
        <v>4</v>
      </c>
      <c r="J38" s="57">
        <f t="shared" si="7"/>
        <v>4</v>
      </c>
      <c r="K38" s="57">
        <f t="shared" si="8"/>
        <v>4</v>
      </c>
      <c r="L38" s="57">
        <f t="shared" si="9"/>
        <v>4</v>
      </c>
      <c r="M38" s="57">
        <f t="shared" si="10"/>
        <v>4</v>
      </c>
      <c r="N38" s="57">
        <f t="shared" si="11"/>
        <v>4</v>
      </c>
      <c r="O38" s="57">
        <f t="shared" si="12"/>
        <v>4</v>
      </c>
      <c r="P38" s="57">
        <f t="shared" si="13"/>
        <v>4</v>
      </c>
      <c r="Q38" s="57">
        <f t="shared" si="14"/>
        <v>4</v>
      </c>
      <c r="R38" s="57">
        <f t="shared" si="15"/>
        <v>4</v>
      </c>
      <c r="S38" s="57">
        <f t="shared" si="16"/>
        <v>4</v>
      </c>
      <c r="T38" s="57">
        <f t="shared" si="17"/>
        <v>4</v>
      </c>
      <c r="U38" s="57">
        <f t="shared" si="18"/>
        <v>4</v>
      </c>
      <c r="V38" s="57">
        <f t="shared" si="19"/>
        <v>4</v>
      </c>
      <c r="W38" s="57">
        <f t="shared" si="20"/>
        <v>4</v>
      </c>
      <c r="X38" s="57">
        <f t="shared" si="21"/>
        <v>4</v>
      </c>
      <c r="Y38" s="57">
        <f t="shared" si="22"/>
        <v>4</v>
      </c>
      <c r="Z38" s="57">
        <f t="shared" si="23"/>
        <v>4</v>
      </c>
      <c r="AA38" s="57">
        <f t="shared" si="24"/>
        <v>4</v>
      </c>
      <c r="AC38" s="30" t="s">
        <v>730</v>
      </c>
      <c r="AD38" s="30">
        <v>75</v>
      </c>
      <c r="AE38" s="114" t="s">
        <v>482</v>
      </c>
      <c r="AF38" s="30">
        <f t="shared" ca="1" si="25"/>
        <v>3</v>
      </c>
      <c r="AG38" s="30">
        <f t="shared" ca="1" si="26"/>
        <v>34</v>
      </c>
    </row>
    <row r="39" spans="2:33" x14ac:dyDescent="0.15">
      <c r="B39" s="54">
        <v>32</v>
      </c>
      <c r="C39" s="54">
        <v>10</v>
      </c>
      <c r="D39" s="57">
        <f t="shared" si="1"/>
        <v>4</v>
      </c>
      <c r="E39" s="57">
        <f t="shared" si="2"/>
        <v>5</v>
      </c>
      <c r="F39" s="57">
        <f t="shared" si="3"/>
        <v>4</v>
      </c>
      <c r="G39" s="57">
        <f t="shared" si="4"/>
        <v>4</v>
      </c>
      <c r="H39" s="57">
        <f t="shared" si="5"/>
        <v>4</v>
      </c>
      <c r="I39" s="57">
        <f t="shared" si="6"/>
        <v>4</v>
      </c>
      <c r="J39" s="57">
        <f t="shared" si="7"/>
        <v>4</v>
      </c>
      <c r="K39" s="57">
        <f t="shared" si="8"/>
        <v>5</v>
      </c>
      <c r="L39" s="57">
        <f t="shared" si="9"/>
        <v>4</v>
      </c>
      <c r="M39" s="57">
        <f t="shared" si="10"/>
        <v>4</v>
      </c>
      <c r="N39" s="57">
        <f t="shared" si="11"/>
        <v>4</v>
      </c>
      <c r="O39" s="57">
        <f t="shared" si="12"/>
        <v>4</v>
      </c>
      <c r="P39" s="57">
        <f t="shared" si="13"/>
        <v>4</v>
      </c>
      <c r="Q39" s="57">
        <f t="shared" si="14"/>
        <v>5</v>
      </c>
      <c r="R39" s="57">
        <f t="shared" si="15"/>
        <v>4</v>
      </c>
      <c r="S39" s="57">
        <f t="shared" si="16"/>
        <v>4</v>
      </c>
      <c r="T39" s="57">
        <f t="shared" si="17"/>
        <v>4</v>
      </c>
      <c r="U39" s="57">
        <f t="shared" si="18"/>
        <v>4</v>
      </c>
      <c r="V39" s="57">
        <f t="shared" si="19"/>
        <v>4</v>
      </c>
      <c r="W39" s="57">
        <f t="shared" si="20"/>
        <v>4</v>
      </c>
      <c r="X39" s="57">
        <f t="shared" si="21"/>
        <v>4</v>
      </c>
      <c r="Y39" s="57">
        <f t="shared" si="22"/>
        <v>4</v>
      </c>
      <c r="Z39" s="57">
        <f t="shared" si="23"/>
        <v>4</v>
      </c>
      <c r="AA39" s="57">
        <f t="shared" si="24"/>
        <v>4</v>
      </c>
      <c r="AC39" s="30" t="s">
        <v>730</v>
      </c>
      <c r="AD39" s="30">
        <v>76</v>
      </c>
      <c r="AE39" s="114" t="s">
        <v>483</v>
      </c>
      <c r="AF39" s="30">
        <f t="shared" ca="1" si="25"/>
        <v>5</v>
      </c>
      <c r="AG39" s="30">
        <f t="shared" ca="1" si="26"/>
        <v>56</v>
      </c>
    </row>
    <row r="40" spans="2:33" x14ac:dyDescent="0.15">
      <c r="B40" s="54">
        <v>33</v>
      </c>
      <c r="C40" s="54">
        <v>12</v>
      </c>
      <c r="D40" s="57">
        <f t="shared" si="1"/>
        <v>4</v>
      </c>
      <c r="E40" s="57">
        <f t="shared" si="2"/>
        <v>5</v>
      </c>
      <c r="F40" s="57">
        <f t="shared" si="3"/>
        <v>5</v>
      </c>
      <c r="G40" s="57">
        <f t="shared" si="4"/>
        <v>4</v>
      </c>
      <c r="H40" s="57">
        <f t="shared" si="5"/>
        <v>4</v>
      </c>
      <c r="I40" s="57">
        <f t="shared" si="6"/>
        <v>4</v>
      </c>
      <c r="J40" s="57">
        <f t="shared" si="7"/>
        <v>4</v>
      </c>
      <c r="K40" s="57">
        <f t="shared" si="8"/>
        <v>5</v>
      </c>
      <c r="L40" s="57">
        <f t="shared" si="9"/>
        <v>4</v>
      </c>
      <c r="M40" s="57">
        <f t="shared" si="10"/>
        <v>4</v>
      </c>
      <c r="N40" s="57">
        <f t="shared" si="11"/>
        <v>4</v>
      </c>
      <c r="O40" s="57">
        <f t="shared" si="12"/>
        <v>4</v>
      </c>
      <c r="P40" s="57">
        <f t="shared" si="13"/>
        <v>4</v>
      </c>
      <c r="Q40" s="57">
        <f t="shared" si="14"/>
        <v>5</v>
      </c>
      <c r="R40" s="57">
        <f t="shared" si="15"/>
        <v>4</v>
      </c>
      <c r="S40" s="57">
        <f t="shared" si="16"/>
        <v>4</v>
      </c>
      <c r="T40" s="57">
        <f t="shared" si="17"/>
        <v>4</v>
      </c>
      <c r="U40" s="57">
        <f t="shared" si="18"/>
        <v>4</v>
      </c>
      <c r="V40" s="57">
        <f t="shared" si="19"/>
        <v>4</v>
      </c>
      <c r="W40" s="57">
        <f t="shared" si="20"/>
        <v>4</v>
      </c>
      <c r="X40" s="57">
        <f t="shared" si="21"/>
        <v>4</v>
      </c>
      <c r="Y40" s="57">
        <f t="shared" si="22"/>
        <v>4</v>
      </c>
      <c r="Z40" s="57">
        <f t="shared" si="23"/>
        <v>4</v>
      </c>
      <c r="AA40" s="57">
        <f t="shared" si="24"/>
        <v>4</v>
      </c>
      <c r="AC40" s="30" t="s">
        <v>730</v>
      </c>
      <c r="AD40" s="30">
        <v>77</v>
      </c>
      <c r="AE40" s="114" t="s">
        <v>484</v>
      </c>
      <c r="AF40" s="30">
        <f t="shared" ca="1" si="25"/>
        <v>9</v>
      </c>
      <c r="AG40" s="30">
        <f t="shared" ca="1" si="26"/>
        <v>100</v>
      </c>
    </row>
    <row r="41" spans="2:33" x14ac:dyDescent="0.15">
      <c r="B41" s="54">
        <v>34</v>
      </c>
      <c r="C41" s="54">
        <v>14</v>
      </c>
      <c r="D41" s="57">
        <f t="shared" si="1"/>
        <v>4</v>
      </c>
      <c r="E41" s="57">
        <f t="shared" si="2"/>
        <v>6</v>
      </c>
      <c r="F41" s="57">
        <f t="shared" si="3"/>
        <v>5</v>
      </c>
      <c r="G41" s="57">
        <f t="shared" si="4"/>
        <v>4</v>
      </c>
      <c r="H41" s="57">
        <f t="shared" si="5"/>
        <v>4</v>
      </c>
      <c r="I41" s="57">
        <f t="shared" si="6"/>
        <v>4</v>
      </c>
      <c r="J41" s="57">
        <f t="shared" si="7"/>
        <v>4</v>
      </c>
      <c r="K41" s="57">
        <f t="shared" si="8"/>
        <v>5</v>
      </c>
      <c r="L41" s="57">
        <f t="shared" si="9"/>
        <v>5</v>
      </c>
      <c r="M41" s="57">
        <f t="shared" si="10"/>
        <v>4</v>
      </c>
      <c r="N41" s="57">
        <f t="shared" si="11"/>
        <v>4</v>
      </c>
      <c r="O41" s="57">
        <f t="shared" si="12"/>
        <v>4</v>
      </c>
      <c r="P41" s="57">
        <f t="shared" si="13"/>
        <v>4</v>
      </c>
      <c r="Q41" s="57">
        <f t="shared" si="14"/>
        <v>5</v>
      </c>
      <c r="R41" s="57">
        <f t="shared" si="15"/>
        <v>5</v>
      </c>
      <c r="S41" s="57">
        <f t="shared" si="16"/>
        <v>4</v>
      </c>
      <c r="T41" s="57">
        <f t="shared" si="17"/>
        <v>4</v>
      </c>
      <c r="U41" s="57">
        <f t="shared" si="18"/>
        <v>4</v>
      </c>
      <c r="V41" s="57">
        <f t="shared" si="19"/>
        <v>4</v>
      </c>
      <c r="W41" s="57">
        <f t="shared" si="20"/>
        <v>4</v>
      </c>
      <c r="X41" s="57">
        <f t="shared" si="21"/>
        <v>4</v>
      </c>
      <c r="Y41" s="57">
        <f t="shared" si="22"/>
        <v>4</v>
      </c>
      <c r="Z41" s="57">
        <f t="shared" si="23"/>
        <v>4</v>
      </c>
      <c r="AA41" s="57">
        <f t="shared" si="24"/>
        <v>4</v>
      </c>
      <c r="AC41" s="30" t="s">
        <v>730</v>
      </c>
      <c r="AD41" s="30">
        <v>78</v>
      </c>
      <c r="AE41" s="114" t="s">
        <v>485</v>
      </c>
      <c r="AF41" s="30">
        <f t="shared" ca="1" si="25"/>
        <v>15</v>
      </c>
      <c r="AG41" s="30">
        <f t="shared" ca="1" si="26"/>
        <v>167</v>
      </c>
    </row>
    <row r="42" spans="2:33" x14ac:dyDescent="0.15">
      <c r="B42" s="54">
        <v>35</v>
      </c>
      <c r="C42" s="54">
        <v>16</v>
      </c>
      <c r="D42" s="57">
        <f t="shared" si="1"/>
        <v>5</v>
      </c>
      <c r="E42" s="57">
        <f t="shared" si="2"/>
        <v>6</v>
      </c>
      <c r="F42" s="57">
        <f t="shared" si="3"/>
        <v>5</v>
      </c>
      <c r="G42" s="57">
        <f t="shared" si="4"/>
        <v>4</v>
      </c>
      <c r="H42" s="57">
        <f t="shared" si="5"/>
        <v>4</v>
      </c>
      <c r="I42" s="57">
        <f t="shared" si="6"/>
        <v>4</v>
      </c>
      <c r="J42" s="57">
        <f t="shared" si="7"/>
        <v>4</v>
      </c>
      <c r="K42" s="57">
        <f t="shared" si="8"/>
        <v>5</v>
      </c>
      <c r="L42" s="57">
        <f t="shared" si="9"/>
        <v>5</v>
      </c>
      <c r="M42" s="57">
        <f t="shared" si="10"/>
        <v>4</v>
      </c>
      <c r="N42" s="57">
        <f t="shared" si="11"/>
        <v>4</v>
      </c>
      <c r="O42" s="57">
        <f t="shared" si="12"/>
        <v>4</v>
      </c>
      <c r="P42" s="57">
        <f t="shared" si="13"/>
        <v>4</v>
      </c>
      <c r="Q42" s="57">
        <f t="shared" si="14"/>
        <v>5</v>
      </c>
      <c r="R42" s="57">
        <f t="shared" si="15"/>
        <v>5</v>
      </c>
      <c r="S42" s="57">
        <f t="shared" si="16"/>
        <v>4</v>
      </c>
      <c r="T42" s="57">
        <f t="shared" si="17"/>
        <v>4</v>
      </c>
      <c r="U42" s="57">
        <f t="shared" si="18"/>
        <v>4</v>
      </c>
      <c r="V42" s="57">
        <f t="shared" si="19"/>
        <v>4</v>
      </c>
      <c r="W42" s="57">
        <f t="shared" si="20"/>
        <v>4</v>
      </c>
      <c r="X42" s="57">
        <f t="shared" si="21"/>
        <v>4</v>
      </c>
      <c r="Y42" s="57">
        <f t="shared" si="22"/>
        <v>4</v>
      </c>
      <c r="Z42" s="57">
        <f t="shared" si="23"/>
        <v>4</v>
      </c>
      <c r="AA42" s="57">
        <f t="shared" si="24"/>
        <v>4</v>
      </c>
      <c r="AC42" s="30" t="s">
        <v>730</v>
      </c>
      <c r="AD42" s="30">
        <v>79</v>
      </c>
      <c r="AE42" s="114" t="s">
        <v>486</v>
      </c>
      <c r="AF42" s="30">
        <f t="shared" ca="1" si="25"/>
        <v>22</v>
      </c>
      <c r="AG42" s="30">
        <f t="shared" ca="1" si="26"/>
        <v>244</v>
      </c>
    </row>
    <row r="43" spans="2:33" x14ac:dyDescent="0.15">
      <c r="B43" s="54">
        <v>36</v>
      </c>
      <c r="C43" s="54">
        <v>18</v>
      </c>
      <c r="D43" s="57">
        <f t="shared" si="1"/>
        <v>6</v>
      </c>
      <c r="E43" s="57">
        <f t="shared" si="2"/>
        <v>7</v>
      </c>
      <c r="F43" s="57">
        <f t="shared" si="3"/>
        <v>6</v>
      </c>
      <c r="G43" s="57">
        <f t="shared" si="4"/>
        <v>5</v>
      </c>
      <c r="H43" s="57">
        <f t="shared" si="5"/>
        <v>5</v>
      </c>
      <c r="I43" s="57">
        <f t="shared" si="6"/>
        <v>5</v>
      </c>
      <c r="J43" s="57">
        <f t="shared" si="7"/>
        <v>5</v>
      </c>
      <c r="K43" s="57">
        <f t="shared" si="8"/>
        <v>7</v>
      </c>
      <c r="L43" s="57">
        <f t="shared" si="9"/>
        <v>6</v>
      </c>
      <c r="M43" s="57">
        <f t="shared" si="10"/>
        <v>5</v>
      </c>
      <c r="N43" s="57">
        <f t="shared" si="11"/>
        <v>5</v>
      </c>
      <c r="O43" s="57">
        <f t="shared" si="12"/>
        <v>5</v>
      </c>
      <c r="P43" s="57">
        <f t="shared" si="13"/>
        <v>5</v>
      </c>
      <c r="Q43" s="57">
        <f t="shared" si="14"/>
        <v>7</v>
      </c>
      <c r="R43" s="57">
        <f t="shared" si="15"/>
        <v>6</v>
      </c>
      <c r="S43" s="57">
        <f t="shared" si="16"/>
        <v>5</v>
      </c>
      <c r="T43" s="57">
        <f t="shared" si="17"/>
        <v>5</v>
      </c>
      <c r="U43" s="57">
        <f t="shared" si="18"/>
        <v>5</v>
      </c>
      <c r="V43" s="57">
        <f t="shared" si="19"/>
        <v>5</v>
      </c>
      <c r="W43" s="57">
        <f t="shared" si="20"/>
        <v>5</v>
      </c>
      <c r="X43" s="57">
        <f t="shared" si="21"/>
        <v>5</v>
      </c>
      <c r="Y43" s="57">
        <f t="shared" si="22"/>
        <v>5</v>
      </c>
      <c r="Z43" s="57">
        <f t="shared" si="23"/>
        <v>5</v>
      </c>
      <c r="AA43" s="57">
        <f t="shared" si="24"/>
        <v>5</v>
      </c>
      <c r="AC43" s="30" t="s">
        <v>731</v>
      </c>
      <c r="AD43" s="30">
        <v>75</v>
      </c>
      <c r="AE43" s="114" t="s">
        <v>487</v>
      </c>
      <c r="AF43" s="30">
        <f t="shared" ca="1" si="25"/>
        <v>2</v>
      </c>
      <c r="AG43" s="30">
        <f t="shared" ca="1" si="26"/>
        <v>23</v>
      </c>
    </row>
    <row r="44" spans="2:33" x14ac:dyDescent="0.15">
      <c r="B44" s="54">
        <v>37</v>
      </c>
      <c r="C44" s="54">
        <v>20</v>
      </c>
      <c r="D44" s="57">
        <f t="shared" si="1"/>
        <v>6</v>
      </c>
      <c r="E44" s="57">
        <f t="shared" si="2"/>
        <v>8</v>
      </c>
      <c r="F44" s="57">
        <f t="shared" si="3"/>
        <v>6</v>
      </c>
      <c r="G44" s="57">
        <f t="shared" si="4"/>
        <v>5</v>
      </c>
      <c r="H44" s="57">
        <f t="shared" si="5"/>
        <v>5</v>
      </c>
      <c r="I44" s="57">
        <f t="shared" si="6"/>
        <v>5</v>
      </c>
      <c r="J44" s="57">
        <f t="shared" si="7"/>
        <v>5</v>
      </c>
      <c r="K44" s="57">
        <f t="shared" si="8"/>
        <v>7</v>
      </c>
      <c r="L44" s="57">
        <f t="shared" si="9"/>
        <v>6</v>
      </c>
      <c r="M44" s="57">
        <f t="shared" si="10"/>
        <v>5</v>
      </c>
      <c r="N44" s="57">
        <f t="shared" si="11"/>
        <v>5</v>
      </c>
      <c r="O44" s="57">
        <f t="shared" si="12"/>
        <v>5</v>
      </c>
      <c r="P44" s="57">
        <f t="shared" si="13"/>
        <v>5</v>
      </c>
      <c r="Q44" s="57">
        <f t="shared" si="14"/>
        <v>7</v>
      </c>
      <c r="R44" s="57">
        <f t="shared" si="15"/>
        <v>6</v>
      </c>
      <c r="S44" s="57">
        <f t="shared" si="16"/>
        <v>5</v>
      </c>
      <c r="T44" s="57">
        <f t="shared" si="17"/>
        <v>5</v>
      </c>
      <c r="U44" s="57">
        <f t="shared" si="18"/>
        <v>5</v>
      </c>
      <c r="V44" s="57">
        <f t="shared" si="19"/>
        <v>5</v>
      </c>
      <c r="W44" s="57">
        <f t="shared" si="20"/>
        <v>5</v>
      </c>
      <c r="X44" s="57">
        <f t="shared" si="21"/>
        <v>5</v>
      </c>
      <c r="Y44" s="57">
        <f t="shared" si="22"/>
        <v>5</v>
      </c>
      <c r="Z44" s="57">
        <f t="shared" si="23"/>
        <v>5</v>
      </c>
      <c r="AA44" s="57">
        <f t="shared" si="24"/>
        <v>5</v>
      </c>
      <c r="AC44" s="30" t="s">
        <v>731</v>
      </c>
      <c r="AD44" s="30">
        <v>76</v>
      </c>
      <c r="AE44" s="114" t="s">
        <v>488</v>
      </c>
      <c r="AF44" s="30">
        <f t="shared" ca="1" si="25"/>
        <v>3</v>
      </c>
      <c r="AG44" s="30">
        <f t="shared" ca="1" si="26"/>
        <v>34</v>
      </c>
    </row>
    <row r="45" spans="2:33" x14ac:dyDescent="0.15">
      <c r="B45" s="54">
        <v>38</v>
      </c>
      <c r="C45" s="54">
        <v>22</v>
      </c>
      <c r="D45" s="57">
        <f t="shared" si="1"/>
        <v>6</v>
      </c>
      <c r="E45" s="57">
        <f t="shared" si="2"/>
        <v>8</v>
      </c>
      <c r="F45" s="57">
        <f t="shared" si="3"/>
        <v>7</v>
      </c>
      <c r="G45" s="57">
        <f t="shared" si="4"/>
        <v>5</v>
      </c>
      <c r="H45" s="57">
        <f t="shared" si="5"/>
        <v>5</v>
      </c>
      <c r="I45" s="57">
        <f t="shared" si="6"/>
        <v>5</v>
      </c>
      <c r="J45" s="57">
        <f t="shared" si="7"/>
        <v>6</v>
      </c>
      <c r="K45" s="57">
        <f t="shared" si="8"/>
        <v>7</v>
      </c>
      <c r="L45" s="57">
        <f t="shared" si="9"/>
        <v>6</v>
      </c>
      <c r="M45" s="57">
        <f t="shared" si="10"/>
        <v>5</v>
      </c>
      <c r="N45" s="57">
        <f t="shared" si="11"/>
        <v>5</v>
      </c>
      <c r="O45" s="57">
        <f t="shared" si="12"/>
        <v>5</v>
      </c>
      <c r="P45" s="57">
        <f t="shared" si="13"/>
        <v>6</v>
      </c>
      <c r="Q45" s="57">
        <f t="shared" si="14"/>
        <v>7</v>
      </c>
      <c r="R45" s="57">
        <f t="shared" si="15"/>
        <v>6</v>
      </c>
      <c r="S45" s="57">
        <f t="shared" si="16"/>
        <v>5</v>
      </c>
      <c r="T45" s="57">
        <f t="shared" si="17"/>
        <v>5</v>
      </c>
      <c r="U45" s="57">
        <f t="shared" si="18"/>
        <v>5</v>
      </c>
      <c r="V45" s="57">
        <f t="shared" si="19"/>
        <v>5</v>
      </c>
      <c r="W45" s="57">
        <f t="shared" si="20"/>
        <v>5</v>
      </c>
      <c r="X45" s="57">
        <f t="shared" si="21"/>
        <v>5</v>
      </c>
      <c r="Y45" s="57">
        <f t="shared" si="22"/>
        <v>5</v>
      </c>
      <c r="Z45" s="57">
        <f t="shared" si="23"/>
        <v>5</v>
      </c>
      <c r="AA45" s="57">
        <f t="shared" si="24"/>
        <v>5</v>
      </c>
      <c r="AC45" s="30" t="s">
        <v>731</v>
      </c>
      <c r="AD45" s="30">
        <v>77</v>
      </c>
      <c r="AE45" s="114" t="s">
        <v>489</v>
      </c>
      <c r="AF45" s="30">
        <f t="shared" ca="1" si="25"/>
        <v>4</v>
      </c>
      <c r="AG45" s="30">
        <f t="shared" ca="1" si="26"/>
        <v>45</v>
      </c>
    </row>
    <row r="46" spans="2:33" x14ac:dyDescent="0.15">
      <c r="B46" s="54">
        <v>39</v>
      </c>
      <c r="C46" s="54">
        <v>24</v>
      </c>
      <c r="D46" s="57">
        <f t="shared" si="1"/>
        <v>6</v>
      </c>
      <c r="E46" s="57">
        <f t="shared" si="2"/>
        <v>8</v>
      </c>
      <c r="F46" s="57">
        <f t="shared" si="3"/>
        <v>7</v>
      </c>
      <c r="G46" s="57">
        <f t="shared" si="4"/>
        <v>5</v>
      </c>
      <c r="H46" s="57">
        <f t="shared" si="5"/>
        <v>5</v>
      </c>
      <c r="I46" s="57">
        <f t="shared" si="6"/>
        <v>5</v>
      </c>
      <c r="J46" s="57">
        <f t="shared" si="7"/>
        <v>6</v>
      </c>
      <c r="K46" s="57">
        <f t="shared" si="8"/>
        <v>7</v>
      </c>
      <c r="L46" s="57">
        <f t="shared" si="9"/>
        <v>6</v>
      </c>
      <c r="M46" s="57">
        <f t="shared" si="10"/>
        <v>5</v>
      </c>
      <c r="N46" s="57">
        <f t="shared" si="11"/>
        <v>5</v>
      </c>
      <c r="O46" s="57">
        <f t="shared" si="12"/>
        <v>5</v>
      </c>
      <c r="P46" s="57">
        <f t="shared" si="13"/>
        <v>6</v>
      </c>
      <c r="Q46" s="57">
        <f t="shared" si="14"/>
        <v>7</v>
      </c>
      <c r="R46" s="57">
        <f t="shared" si="15"/>
        <v>6</v>
      </c>
      <c r="S46" s="57">
        <f t="shared" si="16"/>
        <v>5</v>
      </c>
      <c r="T46" s="57">
        <f t="shared" si="17"/>
        <v>5</v>
      </c>
      <c r="U46" s="57">
        <f t="shared" si="18"/>
        <v>5</v>
      </c>
      <c r="V46" s="57">
        <f t="shared" si="19"/>
        <v>5</v>
      </c>
      <c r="W46" s="57">
        <f t="shared" si="20"/>
        <v>5</v>
      </c>
      <c r="X46" s="57">
        <f t="shared" si="21"/>
        <v>5</v>
      </c>
      <c r="Y46" s="57">
        <f t="shared" si="22"/>
        <v>5</v>
      </c>
      <c r="Z46" s="57">
        <f t="shared" si="23"/>
        <v>5</v>
      </c>
      <c r="AA46" s="57">
        <f t="shared" si="24"/>
        <v>5</v>
      </c>
      <c r="AC46" s="30" t="s">
        <v>731</v>
      </c>
      <c r="AD46" s="30">
        <v>78</v>
      </c>
      <c r="AE46" s="114" t="s">
        <v>490</v>
      </c>
      <c r="AF46" s="30">
        <f t="shared" ca="1" si="25"/>
        <v>5</v>
      </c>
      <c r="AG46" s="30">
        <f t="shared" ca="1" si="26"/>
        <v>56</v>
      </c>
    </row>
    <row r="47" spans="2:33" x14ac:dyDescent="0.15">
      <c r="B47" s="54">
        <v>40</v>
      </c>
      <c r="C47" s="54">
        <v>26</v>
      </c>
      <c r="D47" s="57">
        <f t="shared" si="1"/>
        <v>6</v>
      </c>
      <c r="E47" s="57">
        <f t="shared" si="2"/>
        <v>9</v>
      </c>
      <c r="F47" s="57">
        <f t="shared" si="3"/>
        <v>7</v>
      </c>
      <c r="G47" s="57">
        <f t="shared" si="4"/>
        <v>5</v>
      </c>
      <c r="H47" s="57">
        <f t="shared" si="5"/>
        <v>5</v>
      </c>
      <c r="I47" s="57">
        <f t="shared" si="6"/>
        <v>5</v>
      </c>
      <c r="J47" s="57">
        <f t="shared" si="7"/>
        <v>6</v>
      </c>
      <c r="K47" s="57">
        <f t="shared" si="8"/>
        <v>8</v>
      </c>
      <c r="L47" s="57">
        <f t="shared" si="9"/>
        <v>6</v>
      </c>
      <c r="M47" s="57">
        <f t="shared" si="10"/>
        <v>5</v>
      </c>
      <c r="N47" s="57">
        <f t="shared" si="11"/>
        <v>5</v>
      </c>
      <c r="O47" s="57">
        <f t="shared" si="12"/>
        <v>5</v>
      </c>
      <c r="P47" s="57">
        <f t="shared" si="13"/>
        <v>6</v>
      </c>
      <c r="Q47" s="57">
        <f t="shared" si="14"/>
        <v>8</v>
      </c>
      <c r="R47" s="57">
        <f t="shared" si="15"/>
        <v>6</v>
      </c>
      <c r="S47" s="57">
        <f t="shared" si="16"/>
        <v>5</v>
      </c>
      <c r="T47" s="57">
        <f t="shared" si="17"/>
        <v>5</v>
      </c>
      <c r="U47" s="57">
        <f t="shared" si="18"/>
        <v>5</v>
      </c>
      <c r="V47" s="57">
        <f t="shared" si="19"/>
        <v>5</v>
      </c>
      <c r="W47" s="57">
        <f t="shared" si="20"/>
        <v>6</v>
      </c>
      <c r="X47" s="57">
        <f t="shared" si="21"/>
        <v>5</v>
      </c>
      <c r="Y47" s="57">
        <f t="shared" si="22"/>
        <v>5</v>
      </c>
      <c r="Z47" s="57">
        <f t="shared" si="23"/>
        <v>6</v>
      </c>
      <c r="AA47" s="57">
        <f t="shared" si="24"/>
        <v>5</v>
      </c>
      <c r="AC47" s="30" t="s">
        <v>731</v>
      </c>
      <c r="AD47" s="30">
        <v>79</v>
      </c>
      <c r="AE47" s="114" t="s">
        <v>491</v>
      </c>
      <c r="AF47" s="30">
        <f t="shared" ca="1" si="25"/>
        <v>7</v>
      </c>
      <c r="AG47" s="30">
        <f t="shared" ca="1" si="26"/>
        <v>78</v>
      </c>
    </row>
    <row r="48" spans="2:33" x14ac:dyDescent="0.15">
      <c r="B48" s="54">
        <v>41</v>
      </c>
      <c r="C48" s="54">
        <v>7</v>
      </c>
      <c r="D48" s="58">
        <f t="shared" si="1"/>
        <v>5</v>
      </c>
      <c r="E48" s="58">
        <f t="shared" si="2"/>
        <v>6</v>
      </c>
      <c r="F48" s="58">
        <f t="shared" si="3"/>
        <v>5</v>
      </c>
      <c r="G48" s="58">
        <f t="shared" si="4"/>
        <v>5</v>
      </c>
      <c r="H48" s="58">
        <f t="shared" si="5"/>
        <v>5</v>
      </c>
      <c r="I48" s="58">
        <f t="shared" si="6"/>
        <v>5</v>
      </c>
      <c r="J48" s="58">
        <f t="shared" si="7"/>
        <v>5</v>
      </c>
      <c r="K48" s="58">
        <f t="shared" si="8"/>
        <v>5</v>
      </c>
      <c r="L48" s="58">
        <f t="shared" si="9"/>
        <v>5</v>
      </c>
      <c r="M48" s="58">
        <f t="shared" si="10"/>
        <v>5</v>
      </c>
      <c r="N48" s="58">
        <f t="shared" si="11"/>
        <v>5</v>
      </c>
      <c r="O48" s="58">
        <f t="shared" si="12"/>
        <v>5</v>
      </c>
      <c r="P48" s="58">
        <f t="shared" si="13"/>
        <v>5</v>
      </c>
      <c r="Q48" s="58">
        <f t="shared" si="14"/>
        <v>5</v>
      </c>
      <c r="R48" s="58">
        <f t="shared" si="15"/>
        <v>5</v>
      </c>
      <c r="S48" s="58">
        <f t="shared" si="16"/>
        <v>5</v>
      </c>
      <c r="T48" s="58">
        <f t="shared" si="17"/>
        <v>5</v>
      </c>
      <c r="U48" s="58">
        <f t="shared" si="18"/>
        <v>5</v>
      </c>
      <c r="V48" s="58">
        <f t="shared" si="19"/>
        <v>5</v>
      </c>
      <c r="W48" s="58">
        <f t="shared" si="20"/>
        <v>5</v>
      </c>
      <c r="X48" s="58">
        <f t="shared" si="21"/>
        <v>5</v>
      </c>
      <c r="Y48" s="58">
        <f t="shared" si="22"/>
        <v>5</v>
      </c>
      <c r="Z48" s="58">
        <f t="shared" si="23"/>
        <v>5</v>
      </c>
      <c r="AA48" s="58">
        <f t="shared" si="24"/>
        <v>5</v>
      </c>
      <c r="AC48" s="30" t="s">
        <v>732</v>
      </c>
      <c r="AD48" s="30">
        <v>75</v>
      </c>
      <c r="AE48" s="114" t="s">
        <v>492</v>
      </c>
      <c r="AF48" s="30">
        <f t="shared" ca="1" si="25"/>
        <v>2</v>
      </c>
      <c r="AG48" s="30">
        <f t="shared" ca="1" si="26"/>
        <v>23</v>
      </c>
    </row>
    <row r="49" spans="2:33" x14ac:dyDescent="0.15">
      <c r="B49" s="54">
        <v>42</v>
      </c>
      <c r="C49" s="54">
        <v>10</v>
      </c>
      <c r="D49" s="58">
        <f t="shared" si="1"/>
        <v>5</v>
      </c>
      <c r="E49" s="58">
        <f t="shared" si="2"/>
        <v>6</v>
      </c>
      <c r="F49" s="58">
        <f t="shared" si="3"/>
        <v>5</v>
      </c>
      <c r="G49" s="58">
        <f t="shared" si="4"/>
        <v>5</v>
      </c>
      <c r="H49" s="58">
        <f t="shared" si="5"/>
        <v>5</v>
      </c>
      <c r="I49" s="58">
        <f t="shared" si="6"/>
        <v>5</v>
      </c>
      <c r="J49" s="58">
        <f t="shared" si="7"/>
        <v>5</v>
      </c>
      <c r="K49" s="58">
        <f t="shared" si="8"/>
        <v>6</v>
      </c>
      <c r="L49" s="58">
        <f t="shared" si="9"/>
        <v>5</v>
      </c>
      <c r="M49" s="58">
        <f t="shared" si="10"/>
        <v>5</v>
      </c>
      <c r="N49" s="58">
        <f t="shared" si="11"/>
        <v>5</v>
      </c>
      <c r="O49" s="58">
        <f t="shared" si="12"/>
        <v>5</v>
      </c>
      <c r="P49" s="58">
        <f t="shared" si="13"/>
        <v>5</v>
      </c>
      <c r="Q49" s="58">
        <f t="shared" si="14"/>
        <v>6</v>
      </c>
      <c r="R49" s="58">
        <f t="shared" si="15"/>
        <v>5</v>
      </c>
      <c r="S49" s="58">
        <f t="shared" si="16"/>
        <v>5</v>
      </c>
      <c r="T49" s="58">
        <f t="shared" si="17"/>
        <v>5</v>
      </c>
      <c r="U49" s="58">
        <f t="shared" si="18"/>
        <v>5</v>
      </c>
      <c r="V49" s="58">
        <f t="shared" si="19"/>
        <v>5</v>
      </c>
      <c r="W49" s="58">
        <f t="shared" si="20"/>
        <v>5</v>
      </c>
      <c r="X49" s="58">
        <f t="shared" si="21"/>
        <v>5</v>
      </c>
      <c r="Y49" s="58">
        <f t="shared" si="22"/>
        <v>5</v>
      </c>
      <c r="Z49" s="58">
        <f t="shared" si="23"/>
        <v>5</v>
      </c>
      <c r="AA49" s="58">
        <f t="shared" si="24"/>
        <v>5</v>
      </c>
      <c r="AC49" s="30" t="s">
        <v>732</v>
      </c>
      <c r="AD49" s="30">
        <v>76</v>
      </c>
      <c r="AE49" s="114" t="s">
        <v>493</v>
      </c>
      <c r="AF49" s="30">
        <f t="shared" ca="1" si="25"/>
        <v>3</v>
      </c>
      <c r="AG49" s="30">
        <f t="shared" ca="1" si="26"/>
        <v>34</v>
      </c>
    </row>
    <row r="50" spans="2:33" x14ac:dyDescent="0.15">
      <c r="B50" s="54">
        <v>43</v>
      </c>
      <c r="C50" s="54">
        <v>12</v>
      </c>
      <c r="D50" s="58">
        <f t="shared" si="1"/>
        <v>5</v>
      </c>
      <c r="E50" s="58">
        <f t="shared" si="2"/>
        <v>6</v>
      </c>
      <c r="F50" s="58">
        <f t="shared" si="3"/>
        <v>6</v>
      </c>
      <c r="G50" s="58">
        <f t="shared" si="4"/>
        <v>5</v>
      </c>
      <c r="H50" s="58">
        <f t="shared" si="5"/>
        <v>5</v>
      </c>
      <c r="I50" s="58">
        <f t="shared" si="6"/>
        <v>5</v>
      </c>
      <c r="J50" s="58">
        <f t="shared" si="7"/>
        <v>5</v>
      </c>
      <c r="K50" s="58">
        <f t="shared" si="8"/>
        <v>6</v>
      </c>
      <c r="L50" s="58">
        <f t="shared" si="9"/>
        <v>5</v>
      </c>
      <c r="M50" s="58">
        <f t="shared" si="10"/>
        <v>5</v>
      </c>
      <c r="N50" s="58">
        <f t="shared" si="11"/>
        <v>5</v>
      </c>
      <c r="O50" s="58">
        <f t="shared" si="12"/>
        <v>5</v>
      </c>
      <c r="P50" s="58">
        <f t="shared" si="13"/>
        <v>5</v>
      </c>
      <c r="Q50" s="58">
        <f t="shared" si="14"/>
        <v>6</v>
      </c>
      <c r="R50" s="58">
        <f t="shared" si="15"/>
        <v>5</v>
      </c>
      <c r="S50" s="58">
        <f t="shared" si="16"/>
        <v>5</v>
      </c>
      <c r="T50" s="58">
        <f t="shared" si="17"/>
        <v>5</v>
      </c>
      <c r="U50" s="58">
        <f t="shared" si="18"/>
        <v>5</v>
      </c>
      <c r="V50" s="58">
        <f t="shared" si="19"/>
        <v>5</v>
      </c>
      <c r="W50" s="58">
        <f t="shared" si="20"/>
        <v>5</v>
      </c>
      <c r="X50" s="58">
        <f t="shared" si="21"/>
        <v>5</v>
      </c>
      <c r="Y50" s="58">
        <f t="shared" si="22"/>
        <v>5</v>
      </c>
      <c r="Z50" s="58">
        <f t="shared" si="23"/>
        <v>5</v>
      </c>
      <c r="AA50" s="58">
        <f t="shared" si="24"/>
        <v>5</v>
      </c>
      <c r="AC50" s="30" t="s">
        <v>732</v>
      </c>
      <c r="AD50" s="30">
        <v>77</v>
      </c>
      <c r="AE50" s="114" t="s">
        <v>494</v>
      </c>
      <c r="AF50" s="30">
        <f t="shared" ca="1" si="25"/>
        <v>4</v>
      </c>
      <c r="AG50" s="30">
        <f t="shared" ca="1" si="26"/>
        <v>45</v>
      </c>
    </row>
    <row r="51" spans="2:33" x14ac:dyDescent="0.15">
      <c r="B51" s="54">
        <v>44</v>
      </c>
      <c r="C51" s="54">
        <v>14</v>
      </c>
      <c r="D51" s="58">
        <f t="shared" si="1"/>
        <v>5</v>
      </c>
      <c r="E51" s="58">
        <f t="shared" si="2"/>
        <v>7</v>
      </c>
      <c r="F51" s="58">
        <f t="shared" si="3"/>
        <v>6</v>
      </c>
      <c r="G51" s="58">
        <f t="shared" si="4"/>
        <v>5</v>
      </c>
      <c r="H51" s="58">
        <f t="shared" si="5"/>
        <v>5</v>
      </c>
      <c r="I51" s="58">
        <f t="shared" si="6"/>
        <v>5</v>
      </c>
      <c r="J51" s="58">
        <f t="shared" si="7"/>
        <v>5</v>
      </c>
      <c r="K51" s="58">
        <f t="shared" si="8"/>
        <v>6</v>
      </c>
      <c r="L51" s="58">
        <f t="shared" si="9"/>
        <v>6</v>
      </c>
      <c r="M51" s="58">
        <f t="shared" si="10"/>
        <v>5</v>
      </c>
      <c r="N51" s="58">
        <f t="shared" si="11"/>
        <v>5</v>
      </c>
      <c r="O51" s="58">
        <f t="shared" si="12"/>
        <v>5</v>
      </c>
      <c r="P51" s="58">
        <f t="shared" si="13"/>
        <v>5</v>
      </c>
      <c r="Q51" s="58">
        <f t="shared" si="14"/>
        <v>6</v>
      </c>
      <c r="R51" s="58">
        <f t="shared" si="15"/>
        <v>6</v>
      </c>
      <c r="S51" s="58">
        <f t="shared" si="16"/>
        <v>5</v>
      </c>
      <c r="T51" s="58">
        <f t="shared" si="17"/>
        <v>5</v>
      </c>
      <c r="U51" s="58">
        <f t="shared" si="18"/>
        <v>5</v>
      </c>
      <c r="V51" s="58">
        <f t="shared" si="19"/>
        <v>5</v>
      </c>
      <c r="W51" s="58">
        <f t="shared" si="20"/>
        <v>5</v>
      </c>
      <c r="X51" s="58">
        <f t="shared" si="21"/>
        <v>5</v>
      </c>
      <c r="Y51" s="58">
        <f t="shared" si="22"/>
        <v>5</v>
      </c>
      <c r="Z51" s="58">
        <f t="shared" si="23"/>
        <v>5</v>
      </c>
      <c r="AA51" s="58">
        <f t="shared" si="24"/>
        <v>5</v>
      </c>
      <c r="AC51" s="30" t="s">
        <v>732</v>
      </c>
      <c r="AD51" s="30">
        <v>78</v>
      </c>
      <c r="AE51" s="114" t="s">
        <v>495</v>
      </c>
      <c r="AF51" s="30">
        <f t="shared" ca="1" si="25"/>
        <v>5</v>
      </c>
      <c r="AG51" s="30">
        <f t="shared" ca="1" si="26"/>
        <v>56</v>
      </c>
    </row>
    <row r="52" spans="2:33" x14ac:dyDescent="0.15">
      <c r="B52" s="54">
        <v>45</v>
      </c>
      <c r="C52" s="54">
        <v>16</v>
      </c>
      <c r="D52" s="58">
        <f t="shared" si="1"/>
        <v>7</v>
      </c>
      <c r="E52" s="58">
        <f t="shared" si="2"/>
        <v>8</v>
      </c>
      <c r="F52" s="58">
        <f t="shared" si="3"/>
        <v>7</v>
      </c>
      <c r="G52" s="58">
        <f t="shared" si="4"/>
        <v>6</v>
      </c>
      <c r="H52" s="58">
        <f t="shared" si="5"/>
        <v>6</v>
      </c>
      <c r="I52" s="58">
        <f t="shared" si="6"/>
        <v>6</v>
      </c>
      <c r="J52" s="58">
        <f t="shared" si="7"/>
        <v>6</v>
      </c>
      <c r="K52" s="58">
        <f t="shared" si="8"/>
        <v>7</v>
      </c>
      <c r="L52" s="58">
        <f t="shared" si="9"/>
        <v>7</v>
      </c>
      <c r="M52" s="58">
        <f t="shared" si="10"/>
        <v>6</v>
      </c>
      <c r="N52" s="58">
        <f t="shared" si="11"/>
        <v>6</v>
      </c>
      <c r="O52" s="58">
        <f t="shared" si="12"/>
        <v>6</v>
      </c>
      <c r="P52" s="58">
        <f t="shared" si="13"/>
        <v>6</v>
      </c>
      <c r="Q52" s="58">
        <f t="shared" si="14"/>
        <v>7</v>
      </c>
      <c r="R52" s="58">
        <f t="shared" si="15"/>
        <v>7</v>
      </c>
      <c r="S52" s="58">
        <f t="shared" si="16"/>
        <v>6</v>
      </c>
      <c r="T52" s="58">
        <f t="shared" si="17"/>
        <v>6</v>
      </c>
      <c r="U52" s="58">
        <f t="shared" si="18"/>
        <v>6</v>
      </c>
      <c r="V52" s="58">
        <f t="shared" si="19"/>
        <v>6</v>
      </c>
      <c r="W52" s="58">
        <f t="shared" si="20"/>
        <v>6</v>
      </c>
      <c r="X52" s="58">
        <f t="shared" si="21"/>
        <v>6</v>
      </c>
      <c r="Y52" s="58">
        <f t="shared" si="22"/>
        <v>6</v>
      </c>
      <c r="Z52" s="58">
        <f t="shared" si="23"/>
        <v>6</v>
      </c>
      <c r="AA52" s="58">
        <f t="shared" si="24"/>
        <v>6</v>
      </c>
      <c r="AC52" s="30" t="s">
        <v>732</v>
      </c>
      <c r="AD52" s="30">
        <v>79</v>
      </c>
      <c r="AE52" s="114" t="s">
        <v>496</v>
      </c>
      <c r="AF52" s="30">
        <f t="shared" ca="1" si="25"/>
        <v>6</v>
      </c>
      <c r="AG52" s="30">
        <f t="shared" ca="1" si="26"/>
        <v>67</v>
      </c>
    </row>
    <row r="53" spans="2:33" x14ac:dyDescent="0.15">
      <c r="B53" s="54">
        <v>46</v>
      </c>
      <c r="C53" s="54">
        <v>18</v>
      </c>
      <c r="D53" s="58">
        <f t="shared" si="1"/>
        <v>7</v>
      </c>
      <c r="E53" s="58">
        <f t="shared" si="2"/>
        <v>8</v>
      </c>
      <c r="F53" s="58">
        <f t="shared" si="3"/>
        <v>7</v>
      </c>
      <c r="G53" s="58">
        <f t="shared" si="4"/>
        <v>6</v>
      </c>
      <c r="H53" s="58">
        <f t="shared" si="5"/>
        <v>6</v>
      </c>
      <c r="I53" s="58">
        <f t="shared" si="6"/>
        <v>6</v>
      </c>
      <c r="J53" s="58">
        <f t="shared" si="7"/>
        <v>6</v>
      </c>
      <c r="K53" s="58">
        <f t="shared" si="8"/>
        <v>8</v>
      </c>
      <c r="L53" s="58">
        <f t="shared" si="9"/>
        <v>7</v>
      </c>
      <c r="M53" s="58">
        <f t="shared" si="10"/>
        <v>6</v>
      </c>
      <c r="N53" s="58">
        <f t="shared" si="11"/>
        <v>6</v>
      </c>
      <c r="O53" s="58">
        <f t="shared" si="12"/>
        <v>6</v>
      </c>
      <c r="P53" s="58">
        <f t="shared" si="13"/>
        <v>6</v>
      </c>
      <c r="Q53" s="58">
        <f t="shared" si="14"/>
        <v>8</v>
      </c>
      <c r="R53" s="58">
        <f t="shared" si="15"/>
        <v>7</v>
      </c>
      <c r="S53" s="58">
        <f t="shared" si="16"/>
        <v>6</v>
      </c>
      <c r="T53" s="58">
        <f t="shared" si="17"/>
        <v>6</v>
      </c>
      <c r="U53" s="58">
        <f t="shared" si="18"/>
        <v>6</v>
      </c>
      <c r="V53" s="58">
        <f t="shared" si="19"/>
        <v>6</v>
      </c>
      <c r="W53" s="58">
        <f t="shared" si="20"/>
        <v>6</v>
      </c>
      <c r="X53" s="58">
        <f t="shared" si="21"/>
        <v>6</v>
      </c>
      <c r="Y53" s="58">
        <f t="shared" si="22"/>
        <v>6</v>
      </c>
      <c r="Z53" s="58">
        <f t="shared" si="23"/>
        <v>6</v>
      </c>
      <c r="AA53" s="58">
        <f t="shared" si="24"/>
        <v>6</v>
      </c>
      <c r="AC53" s="30" t="s">
        <v>733</v>
      </c>
      <c r="AD53" s="30">
        <v>75</v>
      </c>
      <c r="AE53" s="114" t="s">
        <v>497</v>
      </c>
      <c r="AF53" s="30">
        <f t="shared" ca="1" si="25"/>
        <v>2</v>
      </c>
      <c r="AG53" s="30">
        <f t="shared" ca="1" si="26"/>
        <v>23</v>
      </c>
    </row>
    <row r="54" spans="2:33" x14ac:dyDescent="0.15">
      <c r="B54" s="54">
        <v>47</v>
      </c>
      <c r="C54" s="54">
        <v>20</v>
      </c>
      <c r="D54" s="58">
        <f t="shared" si="1"/>
        <v>7</v>
      </c>
      <c r="E54" s="58">
        <f t="shared" si="2"/>
        <v>9</v>
      </c>
      <c r="F54" s="58">
        <f t="shared" si="3"/>
        <v>7</v>
      </c>
      <c r="G54" s="58">
        <f t="shared" si="4"/>
        <v>6</v>
      </c>
      <c r="H54" s="58">
        <f t="shared" si="5"/>
        <v>6</v>
      </c>
      <c r="I54" s="58">
        <f t="shared" si="6"/>
        <v>6</v>
      </c>
      <c r="J54" s="58">
        <f t="shared" si="7"/>
        <v>6</v>
      </c>
      <c r="K54" s="58">
        <f t="shared" si="8"/>
        <v>8</v>
      </c>
      <c r="L54" s="58">
        <f t="shared" si="9"/>
        <v>7</v>
      </c>
      <c r="M54" s="58">
        <f t="shared" si="10"/>
        <v>6</v>
      </c>
      <c r="N54" s="58">
        <f t="shared" si="11"/>
        <v>6</v>
      </c>
      <c r="O54" s="58">
        <f t="shared" si="12"/>
        <v>6</v>
      </c>
      <c r="P54" s="58">
        <f t="shared" si="13"/>
        <v>6</v>
      </c>
      <c r="Q54" s="58">
        <f t="shared" si="14"/>
        <v>8</v>
      </c>
      <c r="R54" s="58">
        <f t="shared" si="15"/>
        <v>7</v>
      </c>
      <c r="S54" s="58">
        <f t="shared" si="16"/>
        <v>6</v>
      </c>
      <c r="T54" s="58">
        <f t="shared" si="17"/>
        <v>6</v>
      </c>
      <c r="U54" s="58">
        <f t="shared" si="18"/>
        <v>6</v>
      </c>
      <c r="V54" s="58">
        <f t="shared" si="19"/>
        <v>6</v>
      </c>
      <c r="W54" s="58">
        <f t="shared" si="20"/>
        <v>6</v>
      </c>
      <c r="X54" s="58">
        <f t="shared" si="21"/>
        <v>6</v>
      </c>
      <c r="Y54" s="58">
        <f t="shared" si="22"/>
        <v>6</v>
      </c>
      <c r="Z54" s="58">
        <f t="shared" si="23"/>
        <v>6</v>
      </c>
      <c r="AA54" s="58">
        <f t="shared" si="24"/>
        <v>6</v>
      </c>
      <c r="AC54" s="30" t="s">
        <v>733</v>
      </c>
      <c r="AD54" s="30">
        <v>76</v>
      </c>
      <c r="AE54" s="114" t="s">
        <v>498</v>
      </c>
      <c r="AF54" s="30">
        <f t="shared" ca="1" si="25"/>
        <v>3</v>
      </c>
      <c r="AG54" s="30">
        <f t="shared" ca="1" si="26"/>
        <v>34</v>
      </c>
    </row>
    <row r="55" spans="2:33" x14ac:dyDescent="0.15">
      <c r="B55" s="54">
        <v>48</v>
      </c>
      <c r="C55" s="54">
        <v>22</v>
      </c>
      <c r="D55" s="58">
        <f t="shared" si="1"/>
        <v>7</v>
      </c>
      <c r="E55" s="58">
        <f t="shared" si="2"/>
        <v>9</v>
      </c>
      <c r="F55" s="58">
        <f t="shared" si="3"/>
        <v>8</v>
      </c>
      <c r="G55" s="58">
        <f t="shared" si="4"/>
        <v>6</v>
      </c>
      <c r="H55" s="58">
        <f t="shared" si="5"/>
        <v>6</v>
      </c>
      <c r="I55" s="58">
        <f t="shared" si="6"/>
        <v>6</v>
      </c>
      <c r="J55" s="58">
        <f t="shared" si="7"/>
        <v>7</v>
      </c>
      <c r="K55" s="58">
        <f t="shared" si="8"/>
        <v>8</v>
      </c>
      <c r="L55" s="58">
        <f t="shared" si="9"/>
        <v>7</v>
      </c>
      <c r="M55" s="58">
        <f t="shared" si="10"/>
        <v>6</v>
      </c>
      <c r="N55" s="58">
        <f t="shared" si="11"/>
        <v>6</v>
      </c>
      <c r="O55" s="58">
        <f t="shared" si="12"/>
        <v>6</v>
      </c>
      <c r="P55" s="58">
        <f t="shared" si="13"/>
        <v>7</v>
      </c>
      <c r="Q55" s="58">
        <f t="shared" si="14"/>
        <v>8</v>
      </c>
      <c r="R55" s="58">
        <f t="shared" si="15"/>
        <v>7</v>
      </c>
      <c r="S55" s="58">
        <f t="shared" si="16"/>
        <v>6</v>
      </c>
      <c r="T55" s="58">
        <f t="shared" si="17"/>
        <v>6</v>
      </c>
      <c r="U55" s="58">
        <f t="shared" si="18"/>
        <v>6</v>
      </c>
      <c r="V55" s="58">
        <f t="shared" si="19"/>
        <v>6</v>
      </c>
      <c r="W55" s="58">
        <f t="shared" si="20"/>
        <v>6</v>
      </c>
      <c r="X55" s="58">
        <f t="shared" si="21"/>
        <v>6</v>
      </c>
      <c r="Y55" s="58">
        <f t="shared" si="22"/>
        <v>6</v>
      </c>
      <c r="Z55" s="58">
        <f t="shared" si="23"/>
        <v>6</v>
      </c>
      <c r="AA55" s="58">
        <f t="shared" si="24"/>
        <v>6</v>
      </c>
      <c r="AC55" s="30" t="s">
        <v>733</v>
      </c>
      <c r="AD55" s="30">
        <v>77</v>
      </c>
      <c r="AE55" s="114" t="s">
        <v>499</v>
      </c>
      <c r="AF55" s="30">
        <f t="shared" ca="1" si="25"/>
        <v>5</v>
      </c>
      <c r="AG55" s="30">
        <f t="shared" ca="1" si="26"/>
        <v>56</v>
      </c>
    </row>
    <row r="56" spans="2:33" x14ac:dyDescent="0.15">
      <c r="B56" s="54">
        <v>49</v>
      </c>
      <c r="C56" s="54">
        <v>24</v>
      </c>
      <c r="D56" s="58">
        <f t="shared" si="1"/>
        <v>7</v>
      </c>
      <c r="E56" s="58">
        <f t="shared" si="2"/>
        <v>9</v>
      </c>
      <c r="F56" s="58">
        <f t="shared" si="3"/>
        <v>8</v>
      </c>
      <c r="G56" s="58">
        <f t="shared" si="4"/>
        <v>6</v>
      </c>
      <c r="H56" s="58">
        <f t="shared" si="5"/>
        <v>6</v>
      </c>
      <c r="I56" s="58">
        <f t="shared" si="6"/>
        <v>6</v>
      </c>
      <c r="J56" s="58">
        <f t="shared" si="7"/>
        <v>7</v>
      </c>
      <c r="K56" s="58">
        <f t="shared" si="8"/>
        <v>8</v>
      </c>
      <c r="L56" s="58">
        <f t="shared" si="9"/>
        <v>7</v>
      </c>
      <c r="M56" s="58">
        <f t="shared" si="10"/>
        <v>6</v>
      </c>
      <c r="N56" s="58">
        <f t="shared" si="11"/>
        <v>6</v>
      </c>
      <c r="O56" s="58">
        <f t="shared" si="12"/>
        <v>6</v>
      </c>
      <c r="P56" s="58">
        <f t="shared" si="13"/>
        <v>7</v>
      </c>
      <c r="Q56" s="58">
        <f t="shared" si="14"/>
        <v>8</v>
      </c>
      <c r="R56" s="58">
        <f t="shared" si="15"/>
        <v>7</v>
      </c>
      <c r="S56" s="58">
        <f t="shared" si="16"/>
        <v>6</v>
      </c>
      <c r="T56" s="58">
        <f t="shared" si="17"/>
        <v>6</v>
      </c>
      <c r="U56" s="58">
        <f t="shared" si="18"/>
        <v>6</v>
      </c>
      <c r="V56" s="58">
        <f t="shared" si="19"/>
        <v>6</v>
      </c>
      <c r="W56" s="58">
        <f t="shared" si="20"/>
        <v>6</v>
      </c>
      <c r="X56" s="58">
        <f t="shared" si="21"/>
        <v>6</v>
      </c>
      <c r="Y56" s="58">
        <f t="shared" si="22"/>
        <v>6</v>
      </c>
      <c r="Z56" s="58">
        <f t="shared" si="23"/>
        <v>6</v>
      </c>
      <c r="AA56" s="58">
        <f t="shared" si="24"/>
        <v>6</v>
      </c>
      <c r="AC56" s="30" t="s">
        <v>733</v>
      </c>
      <c r="AD56" s="30">
        <v>78</v>
      </c>
      <c r="AE56" s="114" t="s">
        <v>500</v>
      </c>
      <c r="AF56" s="30">
        <f t="shared" ca="1" si="25"/>
        <v>8</v>
      </c>
      <c r="AG56" s="30">
        <f t="shared" ca="1" si="26"/>
        <v>89</v>
      </c>
    </row>
    <row r="57" spans="2:33" x14ac:dyDescent="0.15">
      <c r="B57" s="54">
        <v>50</v>
      </c>
      <c r="C57" s="54">
        <v>26</v>
      </c>
      <c r="D57" s="58">
        <f t="shared" si="1"/>
        <v>7</v>
      </c>
      <c r="E57" s="58">
        <f t="shared" si="2"/>
        <v>10</v>
      </c>
      <c r="F57" s="58">
        <f t="shared" si="3"/>
        <v>8</v>
      </c>
      <c r="G57" s="58">
        <f t="shared" si="4"/>
        <v>6</v>
      </c>
      <c r="H57" s="58">
        <f t="shared" si="5"/>
        <v>6</v>
      </c>
      <c r="I57" s="58">
        <f t="shared" si="6"/>
        <v>6</v>
      </c>
      <c r="J57" s="58">
        <f t="shared" si="7"/>
        <v>7</v>
      </c>
      <c r="K57" s="58">
        <f t="shared" si="8"/>
        <v>9</v>
      </c>
      <c r="L57" s="58">
        <f t="shared" si="9"/>
        <v>7</v>
      </c>
      <c r="M57" s="58">
        <f t="shared" si="10"/>
        <v>6</v>
      </c>
      <c r="N57" s="58">
        <f t="shared" si="11"/>
        <v>6</v>
      </c>
      <c r="O57" s="58">
        <f t="shared" si="12"/>
        <v>6</v>
      </c>
      <c r="P57" s="58">
        <f t="shared" si="13"/>
        <v>7</v>
      </c>
      <c r="Q57" s="58">
        <f t="shared" si="14"/>
        <v>9</v>
      </c>
      <c r="R57" s="58">
        <f t="shared" si="15"/>
        <v>7</v>
      </c>
      <c r="S57" s="58">
        <f t="shared" si="16"/>
        <v>6</v>
      </c>
      <c r="T57" s="58">
        <f t="shared" si="17"/>
        <v>6</v>
      </c>
      <c r="U57" s="58">
        <f t="shared" si="18"/>
        <v>6</v>
      </c>
      <c r="V57" s="58">
        <f t="shared" si="19"/>
        <v>6</v>
      </c>
      <c r="W57" s="58">
        <f t="shared" si="20"/>
        <v>7</v>
      </c>
      <c r="X57" s="58">
        <f t="shared" si="21"/>
        <v>6</v>
      </c>
      <c r="Y57" s="58">
        <f t="shared" si="22"/>
        <v>6</v>
      </c>
      <c r="Z57" s="58">
        <f t="shared" si="23"/>
        <v>7</v>
      </c>
      <c r="AA57" s="58">
        <f t="shared" si="24"/>
        <v>6</v>
      </c>
      <c r="AC57" s="30" t="s">
        <v>733</v>
      </c>
      <c r="AD57" s="30">
        <v>79</v>
      </c>
      <c r="AE57" s="114" t="s">
        <v>501</v>
      </c>
      <c r="AF57" s="30">
        <f t="shared" ca="1" si="25"/>
        <v>11</v>
      </c>
      <c r="AG57" s="30">
        <f t="shared" ca="1" si="26"/>
        <v>122</v>
      </c>
    </row>
    <row r="58" spans="2:33" x14ac:dyDescent="0.15">
      <c r="AC58" s="30" t="s">
        <v>734</v>
      </c>
      <c r="AD58" s="30">
        <v>75</v>
      </c>
      <c r="AE58" s="114" t="s">
        <v>502</v>
      </c>
      <c r="AF58" s="30">
        <f t="shared" ca="1" si="25"/>
        <v>2</v>
      </c>
      <c r="AG58" s="30">
        <f t="shared" ca="1" si="26"/>
        <v>23</v>
      </c>
    </row>
    <row r="59" spans="2:33" x14ac:dyDescent="0.15"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C59" s="30" t="s">
        <v>734</v>
      </c>
      <c r="AD59" s="30">
        <v>76</v>
      </c>
      <c r="AE59" s="114" t="s">
        <v>503</v>
      </c>
      <c r="AF59" s="30">
        <f t="shared" ca="1" si="25"/>
        <v>3</v>
      </c>
      <c r="AG59" s="30">
        <f t="shared" ca="1" si="26"/>
        <v>34</v>
      </c>
    </row>
    <row r="60" spans="2:33" x14ac:dyDescent="0.15">
      <c r="D60" s="217" t="s">
        <v>168</v>
      </c>
      <c r="E60" s="217"/>
      <c r="F60" s="217"/>
      <c r="G60" s="203" t="s">
        <v>623</v>
      </c>
      <c r="H60" s="203"/>
      <c r="I60" s="203"/>
      <c r="J60" s="221" t="s">
        <v>169</v>
      </c>
      <c r="K60" s="221"/>
      <c r="L60" s="221"/>
      <c r="M60" s="222" t="s">
        <v>624</v>
      </c>
      <c r="N60" s="222"/>
      <c r="O60" s="222"/>
      <c r="P60" s="216" t="s">
        <v>625</v>
      </c>
      <c r="Q60" s="216"/>
      <c r="R60" s="216"/>
      <c r="S60" s="218" t="s">
        <v>626</v>
      </c>
      <c r="T60" s="218"/>
      <c r="U60" s="218"/>
      <c r="V60" s="219" t="s">
        <v>627</v>
      </c>
      <c r="W60" s="219"/>
      <c r="X60" s="219"/>
      <c r="Y60" s="220" t="s">
        <v>628</v>
      </c>
      <c r="Z60" s="220"/>
      <c r="AA60" s="220"/>
      <c r="AC60" s="30" t="s">
        <v>734</v>
      </c>
      <c r="AD60" s="30">
        <v>77</v>
      </c>
      <c r="AE60" s="114" t="s">
        <v>504</v>
      </c>
      <c r="AF60" s="30">
        <f t="shared" ca="1" si="25"/>
        <v>5</v>
      </c>
      <c r="AG60" s="30">
        <f t="shared" ca="1" si="26"/>
        <v>56</v>
      </c>
    </row>
    <row r="61" spans="2:33" x14ac:dyDescent="0.15">
      <c r="B61" s="30" t="s">
        <v>267</v>
      </c>
      <c r="C61" s="30" t="s">
        <v>266</v>
      </c>
      <c r="D61" s="40" t="s">
        <v>248</v>
      </c>
      <c r="E61" s="40" t="s">
        <v>249</v>
      </c>
      <c r="F61" s="40" t="s">
        <v>250</v>
      </c>
      <c r="G61" s="28" t="s">
        <v>248</v>
      </c>
      <c r="H61" s="28" t="s">
        <v>251</v>
      </c>
      <c r="I61" s="28" t="s">
        <v>252</v>
      </c>
      <c r="J61" s="35" t="s">
        <v>248</v>
      </c>
      <c r="K61" s="35" t="s">
        <v>253</v>
      </c>
      <c r="L61" s="35" t="s">
        <v>254</v>
      </c>
      <c r="M61" s="36" t="s">
        <v>248</v>
      </c>
      <c r="N61" s="36" t="s">
        <v>255</v>
      </c>
      <c r="O61" s="36" t="s">
        <v>256</v>
      </c>
      <c r="P61" s="37" t="s">
        <v>248</v>
      </c>
      <c r="Q61" s="37" t="s">
        <v>257</v>
      </c>
      <c r="R61" s="37" t="s">
        <v>258</v>
      </c>
      <c r="S61" s="38" t="s">
        <v>248</v>
      </c>
      <c r="T61" s="38" t="s">
        <v>259</v>
      </c>
      <c r="U61" s="38" t="s">
        <v>260</v>
      </c>
      <c r="V61" s="39" t="s">
        <v>248</v>
      </c>
      <c r="W61" s="39" t="s">
        <v>261</v>
      </c>
      <c r="X61" s="39" t="s">
        <v>262</v>
      </c>
      <c r="Y61" s="41" t="s">
        <v>248</v>
      </c>
      <c r="Z61" s="41" t="s">
        <v>263</v>
      </c>
      <c r="AA61" s="41" t="s">
        <v>264</v>
      </c>
      <c r="AC61" s="30" t="s">
        <v>734</v>
      </c>
      <c r="AD61" s="30">
        <v>78</v>
      </c>
      <c r="AE61" s="114" t="s">
        <v>505</v>
      </c>
      <c r="AF61" s="30">
        <f t="shared" ca="1" si="25"/>
        <v>7</v>
      </c>
      <c r="AG61" s="30">
        <f t="shared" ca="1" si="26"/>
        <v>78</v>
      </c>
    </row>
    <row r="62" spans="2:33" x14ac:dyDescent="0.15">
      <c r="B62" s="30">
        <v>5</v>
      </c>
      <c r="C62" s="30">
        <v>124</v>
      </c>
      <c r="D62" s="30">
        <f t="shared" ref="D62:AA62" si="27">D12</f>
        <v>2</v>
      </c>
      <c r="E62" s="30">
        <f t="shared" si="27"/>
        <v>3</v>
      </c>
      <c r="F62" s="30">
        <f t="shared" si="27"/>
        <v>2</v>
      </c>
      <c r="G62" s="30">
        <f t="shared" si="27"/>
        <v>1</v>
      </c>
      <c r="H62" s="30">
        <f t="shared" si="27"/>
        <v>1</v>
      </c>
      <c r="I62" s="30">
        <f t="shared" si="27"/>
        <v>1</v>
      </c>
      <c r="J62" s="30">
        <f t="shared" si="27"/>
        <v>1</v>
      </c>
      <c r="K62" s="30">
        <f t="shared" si="27"/>
        <v>2</v>
      </c>
      <c r="L62" s="30">
        <f t="shared" si="27"/>
        <v>2</v>
      </c>
      <c r="M62" s="30">
        <f t="shared" si="27"/>
        <v>1</v>
      </c>
      <c r="N62" s="30">
        <f t="shared" si="27"/>
        <v>1</v>
      </c>
      <c r="O62" s="30">
        <f t="shared" si="27"/>
        <v>1</v>
      </c>
      <c r="P62" s="30">
        <f t="shared" si="27"/>
        <v>1</v>
      </c>
      <c r="Q62" s="30">
        <f t="shared" si="27"/>
        <v>2</v>
      </c>
      <c r="R62" s="30">
        <f t="shared" si="27"/>
        <v>2</v>
      </c>
      <c r="S62" s="30">
        <f t="shared" si="27"/>
        <v>1</v>
      </c>
      <c r="T62" s="30">
        <f t="shared" si="27"/>
        <v>1</v>
      </c>
      <c r="U62" s="30">
        <f t="shared" si="27"/>
        <v>1</v>
      </c>
      <c r="V62" s="30">
        <f t="shared" si="27"/>
        <v>1</v>
      </c>
      <c r="W62" s="30">
        <f t="shared" si="27"/>
        <v>1</v>
      </c>
      <c r="X62" s="30">
        <f t="shared" si="27"/>
        <v>1</v>
      </c>
      <c r="Y62" s="30">
        <f t="shared" si="27"/>
        <v>1</v>
      </c>
      <c r="Z62" s="30">
        <f t="shared" si="27"/>
        <v>1</v>
      </c>
      <c r="AA62" s="30">
        <f t="shared" si="27"/>
        <v>1</v>
      </c>
      <c r="AC62" s="30" t="s">
        <v>734</v>
      </c>
      <c r="AD62" s="30">
        <v>79</v>
      </c>
      <c r="AE62" s="114" t="s">
        <v>506</v>
      </c>
      <c r="AF62" s="30">
        <f t="shared" ca="1" si="25"/>
        <v>9</v>
      </c>
      <c r="AG62" s="30">
        <f t="shared" ca="1" si="26"/>
        <v>100</v>
      </c>
    </row>
    <row r="63" spans="2:33" x14ac:dyDescent="0.15">
      <c r="B63" s="30">
        <v>15</v>
      </c>
      <c r="C63" s="30">
        <v>324</v>
      </c>
      <c r="D63" s="30">
        <f t="shared" ref="D63:AA63" si="28">D22</f>
        <v>3</v>
      </c>
      <c r="E63" s="30">
        <f t="shared" si="28"/>
        <v>4</v>
      </c>
      <c r="F63" s="30">
        <f t="shared" si="28"/>
        <v>3</v>
      </c>
      <c r="G63" s="30">
        <f t="shared" si="28"/>
        <v>2</v>
      </c>
      <c r="H63" s="30">
        <f t="shared" si="28"/>
        <v>2</v>
      </c>
      <c r="I63" s="30">
        <f t="shared" si="28"/>
        <v>2</v>
      </c>
      <c r="J63" s="30">
        <f t="shared" si="28"/>
        <v>2</v>
      </c>
      <c r="K63" s="30">
        <f t="shared" si="28"/>
        <v>3</v>
      </c>
      <c r="L63" s="30">
        <f t="shared" si="28"/>
        <v>3</v>
      </c>
      <c r="M63" s="30">
        <f t="shared" si="28"/>
        <v>2</v>
      </c>
      <c r="N63" s="30">
        <f t="shared" si="28"/>
        <v>2</v>
      </c>
      <c r="O63" s="30">
        <f t="shared" si="28"/>
        <v>2</v>
      </c>
      <c r="P63" s="30">
        <f t="shared" si="28"/>
        <v>2</v>
      </c>
      <c r="Q63" s="30">
        <f t="shared" si="28"/>
        <v>3</v>
      </c>
      <c r="R63" s="30">
        <f t="shared" si="28"/>
        <v>3</v>
      </c>
      <c r="S63" s="30">
        <f t="shared" si="28"/>
        <v>2</v>
      </c>
      <c r="T63" s="30">
        <f t="shared" si="28"/>
        <v>2</v>
      </c>
      <c r="U63" s="30">
        <f t="shared" si="28"/>
        <v>2</v>
      </c>
      <c r="V63" s="30">
        <f t="shared" si="28"/>
        <v>2</v>
      </c>
      <c r="W63" s="30">
        <f t="shared" si="28"/>
        <v>2</v>
      </c>
      <c r="X63" s="30">
        <f t="shared" si="28"/>
        <v>2</v>
      </c>
      <c r="Y63" s="30">
        <f t="shared" si="28"/>
        <v>2</v>
      </c>
      <c r="Z63" s="30">
        <f t="shared" si="28"/>
        <v>2</v>
      </c>
      <c r="AA63" s="30">
        <f t="shared" si="28"/>
        <v>2</v>
      </c>
      <c r="AC63" s="30" t="s">
        <v>735</v>
      </c>
      <c r="AD63" s="30">
        <v>75</v>
      </c>
      <c r="AE63" s="114" t="s">
        <v>507</v>
      </c>
      <c r="AF63" s="30">
        <f t="shared" ca="1" si="25"/>
        <v>2</v>
      </c>
      <c r="AG63" s="30">
        <f t="shared" ca="1" si="26"/>
        <v>23</v>
      </c>
    </row>
    <row r="64" spans="2:33" x14ac:dyDescent="0.15">
      <c r="B64" s="30">
        <v>25</v>
      </c>
      <c r="C64" s="30">
        <v>724</v>
      </c>
      <c r="D64" s="30">
        <f t="shared" ref="D64:AA64" si="29">D32</f>
        <v>4</v>
      </c>
      <c r="E64" s="30">
        <f t="shared" si="29"/>
        <v>5</v>
      </c>
      <c r="F64" s="30">
        <f t="shared" si="29"/>
        <v>4</v>
      </c>
      <c r="G64" s="30">
        <f t="shared" si="29"/>
        <v>3</v>
      </c>
      <c r="H64" s="30">
        <f t="shared" si="29"/>
        <v>3</v>
      </c>
      <c r="I64" s="30">
        <f t="shared" si="29"/>
        <v>3</v>
      </c>
      <c r="J64" s="30">
        <f t="shared" si="29"/>
        <v>3</v>
      </c>
      <c r="K64" s="30">
        <f t="shared" si="29"/>
        <v>4</v>
      </c>
      <c r="L64" s="30">
        <f t="shared" si="29"/>
        <v>4</v>
      </c>
      <c r="M64" s="30">
        <f t="shared" si="29"/>
        <v>3</v>
      </c>
      <c r="N64" s="30">
        <f t="shared" si="29"/>
        <v>3</v>
      </c>
      <c r="O64" s="30">
        <f t="shared" si="29"/>
        <v>3</v>
      </c>
      <c r="P64" s="30">
        <f t="shared" si="29"/>
        <v>3</v>
      </c>
      <c r="Q64" s="30">
        <f t="shared" si="29"/>
        <v>4</v>
      </c>
      <c r="R64" s="30">
        <f t="shared" si="29"/>
        <v>4</v>
      </c>
      <c r="S64" s="30">
        <f t="shared" si="29"/>
        <v>3</v>
      </c>
      <c r="T64" s="30">
        <f t="shared" si="29"/>
        <v>3</v>
      </c>
      <c r="U64" s="30">
        <f t="shared" si="29"/>
        <v>3</v>
      </c>
      <c r="V64" s="30">
        <f t="shared" si="29"/>
        <v>3</v>
      </c>
      <c r="W64" s="30">
        <f t="shared" si="29"/>
        <v>3</v>
      </c>
      <c r="X64" s="30">
        <f t="shared" si="29"/>
        <v>3</v>
      </c>
      <c r="Y64" s="30">
        <f t="shared" si="29"/>
        <v>3</v>
      </c>
      <c r="Z64" s="30">
        <f t="shared" si="29"/>
        <v>3</v>
      </c>
      <c r="AA64" s="30">
        <f t="shared" si="29"/>
        <v>3</v>
      </c>
      <c r="AC64" s="30" t="s">
        <v>735</v>
      </c>
      <c r="AD64" s="30">
        <v>76</v>
      </c>
      <c r="AE64" s="114" t="s">
        <v>508</v>
      </c>
      <c r="AF64" s="30">
        <f t="shared" ca="1" si="25"/>
        <v>3</v>
      </c>
      <c r="AG64" s="30">
        <f t="shared" ca="1" si="26"/>
        <v>34</v>
      </c>
    </row>
    <row r="65" spans="2:33" x14ac:dyDescent="0.15">
      <c r="B65" s="30">
        <v>35</v>
      </c>
      <c r="C65" s="30">
        <v>1324</v>
      </c>
      <c r="D65" s="30">
        <f t="shared" ref="D65:AA65" si="30">D42</f>
        <v>5</v>
      </c>
      <c r="E65" s="30">
        <f t="shared" si="30"/>
        <v>6</v>
      </c>
      <c r="F65" s="30">
        <f t="shared" si="30"/>
        <v>5</v>
      </c>
      <c r="G65" s="30">
        <f t="shared" si="30"/>
        <v>4</v>
      </c>
      <c r="H65" s="30">
        <f t="shared" si="30"/>
        <v>4</v>
      </c>
      <c r="I65" s="30">
        <f t="shared" si="30"/>
        <v>4</v>
      </c>
      <c r="J65" s="30">
        <f t="shared" si="30"/>
        <v>4</v>
      </c>
      <c r="K65" s="30">
        <f t="shared" si="30"/>
        <v>5</v>
      </c>
      <c r="L65" s="30">
        <f t="shared" si="30"/>
        <v>5</v>
      </c>
      <c r="M65" s="30">
        <f t="shared" si="30"/>
        <v>4</v>
      </c>
      <c r="N65" s="30">
        <f t="shared" si="30"/>
        <v>4</v>
      </c>
      <c r="O65" s="30">
        <f t="shared" si="30"/>
        <v>4</v>
      </c>
      <c r="P65" s="30">
        <f t="shared" si="30"/>
        <v>4</v>
      </c>
      <c r="Q65" s="30">
        <f t="shared" si="30"/>
        <v>5</v>
      </c>
      <c r="R65" s="30">
        <f t="shared" si="30"/>
        <v>5</v>
      </c>
      <c r="S65" s="30">
        <f t="shared" si="30"/>
        <v>4</v>
      </c>
      <c r="T65" s="30">
        <f t="shared" si="30"/>
        <v>4</v>
      </c>
      <c r="U65" s="30">
        <f t="shared" si="30"/>
        <v>4</v>
      </c>
      <c r="V65" s="30">
        <f t="shared" si="30"/>
        <v>4</v>
      </c>
      <c r="W65" s="30">
        <f t="shared" si="30"/>
        <v>4</v>
      </c>
      <c r="X65" s="30">
        <f t="shared" si="30"/>
        <v>4</v>
      </c>
      <c r="Y65" s="30">
        <f t="shared" si="30"/>
        <v>4</v>
      </c>
      <c r="Z65" s="30">
        <f t="shared" si="30"/>
        <v>4</v>
      </c>
      <c r="AA65" s="30">
        <f t="shared" si="30"/>
        <v>4</v>
      </c>
      <c r="AC65" s="30" t="s">
        <v>735</v>
      </c>
      <c r="AD65" s="30">
        <v>77</v>
      </c>
      <c r="AE65" s="114" t="s">
        <v>509</v>
      </c>
      <c r="AF65" s="30">
        <f t="shared" ca="1" si="25"/>
        <v>4</v>
      </c>
      <c r="AG65" s="30">
        <f t="shared" ca="1" si="26"/>
        <v>45</v>
      </c>
    </row>
    <row r="66" spans="2:33" x14ac:dyDescent="0.15">
      <c r="B66" s="30">
        <v>45</v>
      </c>
      <c r="C66" s="30">
        <v>2124</v>
      </c>
      <c r="D66" s="30">
        <f t="shared" ref="D66:AA66" si="31">D52</f>
        <v>7</v>
      </c>
      <c r="E66" s="30">
        <f t="shared" si="31"/>
        <v>8</v>
      </c>
      <c r="F66" s="30">
        <f t="shared" si="31"/>
        <v>7</v>
      </c>
      <c r="G66" s="30">
        <f t="shared" si="31"/>
        <v>6</v>
      </c>
      <c r="H66" s="30">
        <f t="shared" si="31"/>
        <v>6</v>
      </c>
      <c r="I66" s="30">
        <f t="shared" si="31"/>
        <v>6</v>
      </c>
      <c r="J66" s="30">
        <f t="shared" si="31"/>
        <v>6</v>
      </c>
      <c r="K66" s="30">
        <f t="shared" si="31"/>
        <v>7</v>
      </c>
      <c r="L66" s="30">
        <f t="shared" si="31"/>
        <v>7</v>
      </c>
      <c r="M66" s="30">
        <f t="shared" si="31"/>
        <v>6</v>
      </c>
      <c r="N66" s="30">
        <f t="shared" si="31"/>
        <v>6</v>
      </c>
      <c r="O66" s="30">
        <f t="shared" si="31"/>
        <v>6</v>
      </c>
      <c r="P66" s="30">
        <f t="shared" si="31"/>
        <v>6</v>
      </c>
      <c r="Q66" s="30">
        <f t="shared" si="31"/>
        <v>7</v>
      </c>
      <c r="R66" s="30">
        <f t="shared" si="31"/>
        <v>7</v>
      </c>
      <c r="S66" s="30">
        <f t="shared" si="31"/>
        <v>6</v>
      </c>
      <c r="T66" s="30">
        <f t="shared" si="31"/>
        <v>6</v>
      </c>
      <c r="U66" s="30">
        <f t="shared" si="31"/>
        <v>6</v>
      </c>
      <c r="V66" s="30">
        <f t="shared" si="31"/>
        <v>6</v>
      </c>
      <c r="W66" s="30">
        <f t="shared" si="31"/>
        <v>6</v>
      </c>
      <c r="X66" s="30">
        <f t="shared" si="31"/>
        <v>6</v>
      </c>
      <c r="Y66" s="30">
        <f t="shared" si="31"/>
        <v>6</v>
      </c>
      <c r="Z66" s="30">
        <f t="shared" si="31"/>
        <v>6</v>
      </c>
      <c r="AA66" s="30">
        <f t="shared" si="31"/>
        <v>6</v>
      </c>
      <c r="AC66" s="30" t="s">
        <v>735</v>
      </c>
      <c r="AD66" s="30">
        <v>78</v>
      </c>
      <c r="AE66" s="114" t="s">
        <v>510</v>
      </c>
      <c r="AF66" s="30">
        <f t="shared" ca="1" si="25"/>
        <v>6</v>
      </c>
      <c r="AG66" s="30">
        <f t="shared" ca="1" si="26"/>
        <v>67</v>
      </c>
    </row>
    <row r="67" spans="2:33" x14ac:dyDescent="0.15">
      <c r="AC67" s="30" t="s">
        <v>735</v>
      </c>
      <c r="AD67" s="30">
        <v>79</v>
      </c>
      <c r="AE67" s="114" t="s">
        <v>511</v>
      </c>
      <c r="AF67" s="30">
        <f t="shared" ca="1" si="25"/>
        <v>8</v>
      </c>
      <c r="AG67" s="30">
        <f t="shared" ca="1" si="26"/>
        <v>89</v>
      </c>
    </row>
    <row r="68" spans="2:33" x14ac:dyDescent="0.15">
      <c r="C68" s="30" t="s">
        <v>267</v>
      </c>
      <c r="D68" s="217" t="s">
        <v>448</v>
      </c>
      <c r="E68" s="217"/>
      <c r="F68" s="217"/>
      <c r="G68" s="203" t="s">
        <v>448</v>
      </c>
      <c r="H68" s="203"/>
      <c r="I68" s="203"/>
      <c r="J68" s="221" t="s">
        <v>448</v>
      </c>
      <c r="K68" s="221"/>
      <c r="L68" s="221"/>
      <c r="M68" s="222" t="s">
        <v>448</v>
      </c>
      <c r="N68" s="222"/>
      <c r="O68" s="222"/>
      <c r="P68" s="216" t="s">
        <v>448</v>
      </c>
      <c r="Q68" s="216"/>
      <c r="R68" s="216"/>
      <c r="S68" s="218" t="s">
        <v>448</v>
      </c>
      <c r="T68" s="218"/>
      <c r="U68" s="218"/>
      <c r="V68" s="219" t="s">
        <v>447</v>
      </c>
      <c r="W68" s="219"/>
      <c r="X68" s="219"/>
      <c r="Y68" s="220" t="s">
        <v>447</v>
      </c>
      <c r="Z68" s="220"/>
      <c r="AA68" s="220"/>
      <c r="AC68" s="30" t="s">
        <v>736</v>
      </c>
      <c r="AD68" s="30">
        <v>75</v>
      </c>
      <c r="AE68" s="114" t="s">
        <v>512</v>
      </c>
      <c r="AF68" s="30">
        <f t="shared" ca="1" si="25"/>
        <v>2</v>
      </c>
      <c r="AG68" s="30">
        <f t="shared" ca="1" si="26"/>
        <v>23</v>
      </c>
    </row>
    <row r="69" spans="2:33" x14ac:dyDescent="0.15">
      <c r="C69" s="30">
        <v>5</v>
      </c>
      <c r="D69" s="217">
        <f>SUM(D62:F62)</f>
        <v>7</v>
      </c>
      <c r="E69" s="217"/>
      <c r="F69" s="217"/>
      <c r="G69" s="203">
        <f>SUM(G62:I62)</f>
        <v>3</v>
      </c>
      <c r="H69" s="203"/>
      <c r="I69" s="203"/>
      <c r="J69" s="221">
        <f>SUM(J62:L62)</f>
        <v>5</v>
      </c>
      <c r="K69" s="221"/>
      <c r="L69" s="221"/>
      <c r="M69" s="222">
        <f>SUM(M62:O62)</f>
        <v>3</v>
      </c>
      <c r="N69" s="222"/>
      <c r="O69" s="222"/>
      <c r="P69" s="216">
        <f>SUM(P62:R62)</f>
        <v>5</v>
      </c>
      <c r="Q69" s="216"/>
      <c r="R69" s="216"/>
      <c r="S69" s="218">
        <f>SUM(S62:U62)</f>
        <v>3</v>
      </c>
      <c r="T69" s="218"/>
      <c r="U69" s="218"/>
      <c r="V69" s="219">
        <f>SUM(V62:X62)</f>
        <v>3</v>
      </c>
      <c r="W69" s="219"/>
      <c r="X69" s="219"/>
      <c r="Y69" s="220">
        <f>SUM(Y62:AA62)</f>
        <v>3</v>
      </c>
      <c r="Z69" s="220"/>
      <c r="AA69" s="220"/>
      <c r="AC69" s="30" t="s">
        <v>736</v>
      </c>
      <c r="AD69" s="30">
        <v>76</v>
      </c>
      <c r="AE69" s="114" t="s">
        <v>513</v>
      </c>
      <c r="AF69" s="30">
        <f t="shared" ca="1" si="25"/>
        <v>3</v>
      </c>
      <c r="AG69" s="30">
        <f t="shared" ca="1" si="26"/>
        <v>34</v>
      </c>
    </row>
    <row r="70" spans="2:33" x14ac:dyDescent="0.15">
      <c r="C70" s="30">
        <v>15</v>
      </c>
      <c r="D70" s="217">
        <f>SUM(D63:F63)</f>
        <v>10</v>
      </c>
      <c r="E70" s="217"/>
      <c r="F70" s="217"/>
      <c r="G70" s="203">
        <f>SUM(G63:I63)</f>
        <v>6</v>
      </c>
      <c r="H70" s="203"/>
      <c r="I70" s="203"/>
      <c r="J70" s="221">
        <f>SUM(J63:L63)</f>
        <v>8</v>
      </c>
      <c r="K70" s="221"/>
      <c r="L70" s="221"/>
      <c r="M70" s="222">
        <f>SUM(M63:O63)</f>
        <v>6</v>
      </c>
      <c r="N70" s="222"/>
      <c r="O70" s="222"/>
      <c r="P70" s="216">
        <f>SUM(P63:R63)</f>
        <v>8</v>
      </c>
      <c r="Q70" s="216"/>
      <c r="R70" s="216"/>
      <c r="S70" s="218">
        <f>SUM(S63:U63)</f>
        <v>6</v>
      </c>
      <c r="T70" s="218"/>
      <c r="U70" s="218"/>
      <c r="V70" s="219">
        <f>SUM(V63:X63)</f>
        <v>6</v>
      </c>
      <c r="W70" s="219"/>
      <c r="X70" s="219"/>
      <c r="Y70" s="220">
        <f>SUM(Y63:AA63)</f>
        <v>6</v>
      </c>
      <c r="Z70" s="220"/>
      <c r="AA70" s="220"/>
      <c r="AC70" s="30" t="s">
        <v>736</v>
      </c>
      <c r="AD70" s="30">
        <v>77</v>
      </c>
      <c r="AE70" s="114" t="s">
        <v>514</v>
      </c>
      <c r="AF70" s="30">
        <f t="shared" ca="1" si="25"/>
        <v>4</v>
      </c>
      <c r="AG70" s="30">
        <f t="shared" ca="1" si="26"/>
        <v>45</v>
      </c>
    </row>
    <row r="71" spans="2:33" x14ac:dyDescent="0.15">
      <c r="C71" s="30">
        <v>25</v>
      </c>
      <c r="D71" s="217">
        <f>SUM(D64:F64)</f>
        <v>13</v>
      </c>
      <c r="E71" s="217"/>
      <c r="F71" s="217"/>
      <c r="G71" s="203">
        <f>SUM(G64:I64)</f>
        <v>9</v>
      </c>
      <c r="H71" s="203"/>
      <c r="I71" s="203"/>
      <c r="J71" s="221">
        <f>SUM(J64:L64)</f>
        <v>11</v>
      </c>
      <c r="K71" s="221"/>
      <c r="L71" s="221"/>
      <c r="M71" s="222">
        <f>SUM(M64:O64)</f>
        <v>9</v>
      </c>
      <c r="N71" s="222"/>
      <c r="O71" s="222"/>
      <c r="P71" s="216">
        <f>SUM(P64:R64)</f>
        <v>11</v>
      </c>
      <c r="Q71" s="216"/>
      <c r="R71" s="216"/>
      <c r="S71" s="218">
        <f>SUM(S64:U64)</f>
        <v>9</v>
      </c>
      <c r="T71" s="218"/>
      <c r="U71" s="218"/>
      <c r="V71" s="219">
        <f>SUM(V64:X64)</f>
        <v>9</v>
      </c>
      <c r="W71" s="219"/>
      <c r="X71" s="219"/>
      <c r="Y71" s="220">
        <f>SUM(Y64:AA64)</f>
        <v>9</v>
      </c>
      <c r="Z71" s="220"/>
      <c r="AA71" s="220"/>
      <c r="AC71" s="30" t="s">
        <v>736</v>
      </c>
      <c r="AD71" s="30">
        <v>78</v>
      </c>
      <c r="AE71" s="114" t="s">
        <v>515</v>
      </c>
      <c r="AF71" s="30">
        <f t="shared" ca="1" si="25"/>
        <v>6</v>
      </c>
      <c r="AG71" s="30">
        <f t="shared" ca="1" si="26"/>
        <v>67</v>
      </c>
    </row>
    <row r="72" spans="2:33" x14ac:dyDescent="0.15">
      <c r="C72" s="30">
        <v>35</v>
      </c>
      <c r="D72" s="217">
        <f>SUM(D65:F65)</f>
        <v>16</v>
      </c>
      <c r="E72" s="217"/>
      <c r="F72" s="217"/>
      <c r="G72" s="203">
        <f>SUM(G65:I65)</f>
        <v>12</v>
      </c>
      <c r="H72" s="203"/>
      <c r="I72" s="203"/>
      <c r="J72" s="221">
        <f>SUM(J65:L65)</f>
        <v>14</v>
      </c>
      <c r="K72" s="221"/>
      <c r="L72" s="221"/>
      <c r="M72" s="222">
        <f>SUM(M65:O65)</f>
        <v>12</v>
      </c>
      <c r="N72" s="222"/>
      <c r="O72" s="222"/>
      <c r="P72" s="216">
        <f>SUM(P65:R65)</f>
        <v>14</v>
      </c>
      <c r="Q72" s="216"/>
      <c r="R72" s="216"/>
      <c r="S72" s="218">
        <f>SUM(S65:U65)</f>
        <v>12</v>
      </c>
      <c r="T72" s="218"/>
      <c r="U72" s="218"/>
      <c r="V72" s="219">
        <f>SUM(V65:X65)</f>
        <v>12</v>
      </c>
      <c r="W72" s="219"/>
      <c r="X72" s="219"/>
      <c r="Y72" s="220">
        <f>SUM(Y65:AA65)</f>
        <v>12</v>
      </c>
      <c r="Z72" s="220"/>
      <c r="AA72" s="220"/>
      <c r="AC72" s="30" t="s">
        <v>736</v>
      </c>
      <c r="AD72" s="30">
        <v>79</v>
      </c>
      <c r="AE72" s="114" t="s">
        <v>516</v>
      </c>
      <c r="AF72" s="30">
        <f t="shared" ca="1" si="25"/>
        <v>7</v>
      </c>
      <c r="AG72" s="30">
        <f t="shared" ca="1" si="26"/>
        <v>78</v>
      </c>
    </row>
    <row r="73" spans="2:33" x14ac:dyDescent="0.15">
      <c r="C73" s="30">
        <v>45</v>
      </c>
      <c r="D73" s="217">
        <f>SUM(D66:F66)</f>
        <v>22</v>
      </c>
      <c r="E73" s="217"/>
      <c r="F73" s="217"/>
      <c r="G73" s="203">
        <f>SUM(G66:I66)</f>
        <v>18</v>
      </c>
      <c r="H73" s="203"/>
      <c r="I73" s="203"/>
      <c r="J73" s="221">
        <f>SUM(J66:L66)</f>
        <v>20</v>
      </c>
      <c r="K73" s="221"/>
      <c r="L73" s="221"/>
      <c r="M73" s="222">
        <f>SUM(M66:O66)</f>
        <v>18</v>
      </c>
      <c r="N73" s="222"/>
      <c r="O73" s="222"/>
      <c r="P73" s="216">
        <f>SUM(P66:R66)</f>
        <v>20</v>
      </c>
      <c r="Q73" s="216"/>
      <c r="R73" s="216"/>
      <c r="S73" s="218">
        <f>SUM(S66:U66)</f>
        <v>18</v>
      </c>
      <c r="T73" s="218"/>
      <c r="U73" s="218"/>
      <c r="V73" s="219">
        <f>SUM(V66:X66)</f>
        <v>18</v>
      </c>
      <c r="W73" s="219"/>
      <c r="X73" s="219"/>
      <c r="Y73" s="220">
        <f>SUM(Y66:AA66)</f>
        <v>18</v>
      </c>
      <c r="Z73" s="220"/>
      <c r="AA73" s="220"/>
      <c r="AC73" s="30" t="s">
        <v>737</v>
      </c>
      <c r="AD73" s="30">
        <v>75</v>
      </c>
      <c r="AE73" s="114" t="s">
        <v>517</v>
      </c>
      <c r="AF73" s="30">
        <f t="shared" ref="AF73:AF92" ca="1" si="32">INDIRECT(AC73&amp;AD73)</f>
        <v>2</v>
      </c>
      <c r="AG73" s="30">
        <f t="shared" ref="AG73:AG92" ca="1" si="33">INDIRECT(AC73&amp;AD73+7)</f>
        <v>23</v>
      </c>
    </row>
    <row r="74" spans="2:33" x14ac:dyDescent="0.15">
      <c r="AC74" s="30" t="s">
        <v>737</v>
      </c>
      <c r="AD74" s="30">
        <v>76</v>
      </c>
      <c r="AE74" s="114" t="s">
        <v>518</v>
      </c>
      <c r="AF74" s="30">
        <f t="shared" ca="1" si="32"/>
        <v>3</v>
      </c>
      <c r="AG74" s="30">
        <f t="shared" ca="1" si="33"/>
        <v>34</v>
      </c>
    </row>
    <row r="75" spans="2:33" x14ac:dyDescent="0.15">
      <c r="B75" s="224" t="s">
        <v>268</v>
      </c>
      <c r="C75" s="63">
        <f>ROUNDUP(SUM(D75+G75+J75+M75+P75+S75+V75+Y75)/8,0)</f>
        <v>1</v>
      </c>
      <c r="D75" s="40">
        <f>ROUNDUP($E$1*$E$3*$C62*$D$5*D62*5/D69,0)</f>
        <v>1</v>
      </c>
      <c r="E75" s="40">
        <f>ROUNDUP($E$1*$E$3*$C62*$E$5*E62*5/D69,0)+C75</f>
        <v>4</v>
      </c>
      <c r="F75" s="40">
        <f>ROUNDUP($E$1*$E$3*$C62*$F$5*F62*5/D69,0)+C75</f>
        <v>3</v>
      </c>
      <c r="G75" s="28">
        <f>ROUNDUP($H$1*$H$3*$C62*$G$5*G62*5/G69,0)</f>
        <v>1</v>
      </c>
      <c r="H75" s="28">
        <f>ROUNDUP($H$1*$H$3*$C62*$H$5*H62*5/G69,0)+C75</f>
        <v>2</v>
      </c>
      <c r="I75" s="28">
        <f>ROUNDUP($H$1*$H$3*$C62*$I$5*I62*5/G69,0)+C75</f>
        <v>2</v>
      </c>
      <c r="J75" s="35">
        <f>ROUNDUP(($B$1*$K$3+$H$1*$K$4)*$C62*$J$5*J62*5/J69,0)</f>
        <v>1</v>
      </c>
      <c r="K75" s="35">
        <f>ROUNDUP(($B$1*$K$3+$H$1*$K$4)*$C62*$K$5*K62*5/J69,0)+C75</f>
        <v>3</v>
      </c>
      <c r="L75" s="35">
        <f>ROUNDUP(($B$1*$K$3+$H$1*$K$4)*$C62*$L$5*L62*5/J69,0)+C75</f>
        <v>3</v>
      </c>
      <c r="M75" s="36">
        <f>ROUNDUP($E$1*$N$3*$C62*$M$5*M62/M69,0)</f>
        <v>1</v>
      </c>
      <c r="N75" s="36">
        <f>ROUNDUP($E$1*$N$3*$C62*$N$5*N62/M69,0)+C75</f>
        <v>2</v>
      </c>
      <c r="O75" s="36">
        <f>ROUNDUP($E$1*$N$3*$C62*$O$5*O62/M69,0)+C75</f>
        <v>2</v>
      </c>
      <c r="P75" s="37">
        <f>ROUNDUP(($B$1*$Q$3+$H$1*$Q$4)*$C62*$P$5*P62/P69,0)</f>
        <v>1</v>
      </c>
      <c r="Q75" s="37">
        <f>ROUNDUP(($B$1*$Q$3+$H$1*$Q$4)*$C62*$Q$5*Q62/P69,0)+C75</f>
        <v>2</v>
      </c>
      <c r="R75" s="37">
        <f>ROUNDUP(($B$1*$Q$3+$H$1*$Q$4)*$C62*$R$5*R62/P69,0)+C75</f>
        <v>2</v>
      </c>
      <c r="S75" s="38">
        <f>ROUNDUP($H$1*$T$3*$C62*$S$5*S62*5/S69,0)</f>
        <v>1</v>
      </c>
      <c r="T75" s="38">
        <f>ROUNDUP($H$1*$T$3*$C62*$T$5*T62*5/S69,0)+C75</f>
        <v>2</v>
      </c>
      <c r="U75" s="38">
        <f>ROUNDUP($H$1*$T$3*$C62*$U$5*U62*5/S69,0)+C75</f>
        <v>2</v>
      </c>
      <c r="V75" s="39">
        <f>ROUNDUP($E$1*$W$3*$C62*$V$5*V62/V69,0)</f>
        <v>1</v>
      </c>
      <c r="W75" s="39">
        <f>ROUNDUP($E$1*$W$3*$C62*$W$5*W62/V69,0)+C75</f>
        <v>2</v>
      </c>
      <c r="X75" s="39">
        <f>ROUNDUP($E$1*$W$3*$C62*$X$5*X62/V69,0)+C75</f>
        <v>2</v>
      </c>
      <c r="Y75" s="41">
        <f>ROUNDUP($E$1*$Z$3*$C62*$Y$5*Y62/Y69,0)</f>
        <v>1</v>
      </c>
      <c r="Z75" s="41">
        <f>ROUNDUP($E$1*$Z$3*$C62*$Z$5*Z62/Y69,0)+C75</f>
        <v>2</v>
      </c>
      <c r="AA75" s="41">
        <f>ROUNDUP($E$1*$Z$3*$C62*$AA$5*AA62/Y69,0)+C75</f>
        <v>2</v>
      </c>
      <c r="AC75" s="30" t="s">
        <v>737</v>
      </c>
      <c r="AD75" s="30">
        <v>77</v>
      </c>
      <c r="AE75" s="114" t="s">
        <v>519</v>
      </c>
      <c r="AF75" s="30">
        <f t="shared" ca="1" si="32"/>
        <v>4</v>
      </c>
      <c r="AG75" s="30">
        <f t="shared" ca="1" si="33"/>
        <v>45</v>
      </c>
    </row>
    <row r="76" spans="2:33" x14ac:dyDescent="0.15">
      <c r="B76" s="224"/>
      <c r="C76" s="63">
        <f>ROUNDUP(SUM(D76+G76+J76+M76+P76+S76+V76+Y76)/8,0)</f>
        <v>2</v>
      </c>
      <c r="D76" s="40">
        <f>ROUNDUP($E$1*$E$3*$C63*$D$5*D63*5/D70,0)</f>
        <v>2</v>
      </c>
      <c r="E76" s="40">
        <f t="shared" ref="E76:E79" si="34">ROUNDUP($E$1*$E$3*$C63*$E$5*E63*5/D70,0)+C76</f>
        <v>9</v>
      </c>
      <c r="F76" s="40">
        <f t="shared" ref="F76:F79" si="35">ROUNDUP($E$1*$E$3*$C63*$F$5*F63*5/D70,0)+C76</f>
        <v>5</v>
      </c>
      <c r="G76" s="28">
        <f>ROUNDUP($H$1*$H$3*$C63*$G$5*G63*5/G70,0)</f>
        <v>1</v>
      </c>
      <c r="H76" s="28">
        <f t="shared" ref="H76:H79" si="36">ROUNDUP($H$1*$H$3*$C63*$H$5*H63*5/G70,0)+C76</f>
        <v>3</v>
      </c>
      <c r="I76" s="28">
        <f t="shared" ref="I76:I79" si="37">ROUNDUP($H$1*$H$3*$C63*$I$5*I63*5/G70,0)+C76</f>
        <v>3</v>
      </c>
      <c r="J76" s="35">
        <f>ROUNDUP(($B$1*$K$3+$H$1*$K$4)*$C63*$J$5*J63*5/J70,0)</f>
        <v>2</v>
      </c>
      <c r="K76" s="35">
        <f t="shared" ref="K76:K79" si="38">ROUNDUP(($B$1*$K$3+$H$1*$K$4)*$C63*$K$5*K63*5/J70,0)+C76</f>
        <v>7</v>
      </c>
      <c r="L76" s="35">
        <f t="shared" ref="L76:L79" si="39">ROUNDUP(($B$1*$K$3+$H$1*$K$4)*$C63*$L$5*L63*5/J70,0)+C76</f>
        <v>5</v>
      </c>
      <c r="M76" s="36">
        <f>ROUNDUP($E$1*$N$3*$C63*$M$5*M63/M70,0)</f>
        <v>1</v>
      </c>
      <c r="N76" s="36">
        <f t="shared" ref="N76:N79" si="40">ROUNDUP($E$1*$N$3*$C63*$N$5*N63/M70,0)+C76</f>
        <v>3</v>
      </c>
      <c r="O76" s="36">
        <f t="shared" ref="O76:O79" si="41">ROUNDUP($E$1*$N$3*$C63*$O$5*O63/M70,0)+C76</f>
        <v>3</v>
      </c>
      <c r="P76" s="37">
        <f>ROUNDUP(($B$1*$Q$3+$H$1*$Q$4)*$C63*$P$5*P63/P70,0)</f>
        <v>1</v>
      </c>
      <c r="Q76" s="37">
        <f t="shared" ref="Q76:Q79" si="42">ROUNDUP(($B$1*$Q$3+$H$1*$Q$4)*$C63*$Q$5*Q63/P70,0)+C76</f>
        <v>3</v>
      </c>
      <c r="R76" s="37">
        <f t="shared" ref="R76:R79" si="43">ROUNDUP(($B$1*$Q$3+$H$1*$Q$4)*$C63*$R$5*R63/P70,0)+C76</f>
        <v>3</v>
      </c>
      <c r="S76" s="38">
        <f>ROUNDUP($H$1*$T$3*$C63*$S$5*S63*5/S70,0)</f>
        <v>1</v>
      </c>
      <c r="T76" s="38">
        <f t="shared" ref="T76:T79" si="44">ROUNDUP($H$1*$T$3*$C63*$T$5*T63*5/S70,0)+C76</f>
        <v>3</v>
      </c>
      <c r="U76" s="38">
        <f t="shared" ref="U76:U79" si="45">ROUNDUP($H$1*$T$3*$C63*$U$5*U63*5/S70,0)+C76</f>
        <v>3</v>
      </c>
      <c r="V76" s="39">
        <f>ROUNDUP($E$1*$W$3*$C63*$V$5*V63/V70,0)</f>
        <v>1</v>
      </c>
      <c r="W76" s="39">
        <f t="shared" ref="W76:W79" si="46">ROUNDUP($E$1*$W$3*$C63*$W$5*W63/V70,0)+C76</f>
        <v>3</v>
      </c>
      <c r="X76" s="39">
        <f t="shared" ref="X76:X79" si="47">ROUNDUP($E$1*$W$3*$C63*$X$5*X63/V70,0)+C76</f>
        <v>3</v>
      </c>
      <c r="Y76" s="41">
        <f>ROUNDUP($E$1*$Z$3*$C63*$Y$5*Y63/Y70,0)</f>
        <v>1</v>
      </c>
      <c r="Z76" s="41">
        <f t="shared" ref="Z76:Z79" si="48">ROUNDUP($E$1*$Z$3*$C63*$Z$5*Z63/Y70,0)+C76</f>
        <v>3</v>
      </c>
      <c r="AA76" s="41">
        <f t="shared" ref="AA76:AA79" si="49">ROUNDUP($E$1*$Z$3*$C63*$AA$5*AA63/Y70,0)+C76</f>
        <v>3</v>
      </c>
      <c r="AC76" s="30" t="s">
        <v>737</v>
      </c>
      <c r="AD76" s="30">
        <v>78</v>
      </c>
      <c r="AE76" s="114" t="s">
        <v>520</v>
      </c>
      <c r="AF76" s="30">
        <f t="shared" ca="1" si="32"/>
        <v>6</v>
      </c>
      <c r="AG76" s="30">
        <f t="shared" ca="1" si="33"/>
        <v>67</v>
      </c>
    </row>
    <row r="77" spans="2:33" x14ac:dyDescent="0.15">
      <c r="B77" s="224"/>
      <c r="C77" s="63">
        <v>3</v>
      </c>
      <c r="D77" s="40">
        <f>ROUNDUP($E$1*$E$3*$C64*$D$5*D64*5/D71,0)</f>
        <v>5</v>
      </c>
      <c r="E77" s="40">
        <f t="shared" si="34"/>
        <v>17</v>
      </c>
      <c r="F77" s="40">
        <f t="shared" si="35"/>
        <v>10</v>
      </c>
      <c r="G77" s="28">
        <f>ROUNDUP($H$1*$H$3*$C64*$G$5*G64*5/G71,0)</f>
        <v>1</v>
      </c>
      <c r="H77" s="28">
        <f t="shared" si="36"/>
        <v>4</v>
      </c>
      <c r="I77" s="28">
        <f t="shared" si="37"/>
        <v>4</v>
      </c>
      <c r="J77" s="35">
        <f>ROUNDUP(($B$1*$K$3+$H$1*$K$4)*$C64*$J$5*J64*5/J71,0)</f>
        <v>3</v>
      </c>
      <c r="K77" s="35">
        <f t="shared" si="38"/>
        <v>13</v>
      </c>
      <c r="L77" s="35">
        <f t="shared" si="39"/>
        <v>9</v>
      </c>
      <c r="M77" s="36">
        <f>ROUNDUP($E$1*$N$3*$C64*$M$5*M64/M71,0)</f>
        <v>1</v>
      </c>
      <c r="N77" s="36">
        <f t="shared" si="40"/>
        <v>4</v>
      </c>
      <c r="O77" s="36">
        <f t="shared" si="41"/>
        <v>4</v>
      </c>
      <c r="P77" s="37">
        <f>ROUNDUP(($B$1*$Q$3+$H$1*$Q$4)*$C64*$P$5*P64/P71,0)</f>
        <v>1</v>
      </c>
      <c r="Q77" s="37">
        <f t="shared" si="42"/>
        <v>5</v>
      </c>
      <c r="R77" s="37">
        <f t="shared" si="43"/>
        <v>5</v>
      </c>
      <c r="S77" s="38">
        <f>ROUNDUP($H$1*$T$3*$C64*$S$5*S64*5/S71,0)</f>
        <v>1</v>
      </c>
      <c r="T77" s="38">
        <f t="shared" si="44"/>
        <v>4</v>
      </c>
      <c r="U77" s="38">
        <f t="shared" si="45"/>
        <v>4</v>
      </c>
      <c r="V77" s="39">
        <f>ROUNDUP($E$1*$W$3*$C64*$V$5*V64/V71,0)</f>
        <v>1</v>
      </c>
      <c r="W77" s="39">
        <f t="shared" si="46"/>
        <v>4</v>
      </c>
      <c r="X77" s="39">
        <f t="shared" si="47"/>
        <v>4</v>
      </c>
      <c r="Y77" s="41">
        <f>ROUNDUP($E$1*$Z$3*$C64*$Y$5*Y64/Y71,0)</f>
        <v>1</v>
      </c>
      <c r="Z77" s="41">
        <f t="shared" si="48"/>
        <v>4</v>
      </c>
      <c r="AA77" s="41">
        <f t="shared" si="49"/>
        <v>4</v>
      </c>
      <c r="AC77" s="30" t="s">
        <v>737</v>
      </c>
      <c r="AD77" s="30">
        <v>79</v>
      </c>
      <c r="AE77" s="114" t="s">
        <v>521</v>
      </c>
      <c r="AF77" s="30">
        <f t="shared" ca="1" si="32"/>
        <v>7</v>
      </c>
      <c r="AG77" s="30">
        <f t="shared" ca="1" si="33"/>
        <v>78</v>
      </c>
    </row>
    <row r="78" spans="2:33" x14ac:dyDescent="0.15">
      <c r="B78" s="224"/>
      <c r="C78" s="63">
        <v>4</v>
      </c>
      <c r="D78" s="40">
        <f>ROUNDUP($E$1*$E$3*$C65*$D$5*D65*5/D72,0)</f>
        <v>8</v>
      </c>
      <c r="E78" s="40">
        <f t="shared" si="34"/>
        <v>28</v>
      </c>
      <c r="F78" s="40">
        <f t="shared" si="35"/>
        <v>16</v>
      </c>
      <c r="G78" s="28">
        <f>ROUNDUP($H$1*$H$3*$C65*$G$5*G65*5/G72,0)</f>
        <v>1</v>
      </c>
      <c r="H78" s="28">
        <f t="shared" si="36"/>
        <v>6</v>
      </c>
      <c r="I78" s="28">
        <f t="shared" si="37"/>
        <v>6</v>
      </c>
      <c r="J78" s="35">
        <f>ROUNDUP(($B$1*$K$3+$H$1*$K$4)*$C65*$J$5*J65*5/J72,0)</f>
        <v>6</v>
      </c>
      <c r="K78" s="35">
        <f t="shared" si="38"/>
        <v>22</v>
      </c>
      <c r="L78" s="35">
        <f t="shared" si="39"/>
        <v>15</v>
      </c>
      <c r="M78" s="36">
        <f>ROUNDUP($E$1*$N$3*$C65*$M$5*M65/M72,0)</f>
        <v>1</v>
      </c>
      <c r="N78" s="36">
        <f t="shared" si="40"/>
        <v>5</v>
      </c>
      <c r="O78" s="36">
        <f t="shared" si="41"/>
        <v>5</v>
      </c>
      <c r="P78" s="37">
        <f>ROUNDUP(($B$1*$Q$3+$H$1*$Q$4)*$C65*$P$5*P65/P72,0)</f>
        <v>2</v>
      </c>
      <c r="Q78" s="37">
        <f t="shared" si="42"/>
        <v>8</v>
      </c>
      <c r="R78" s="37">
        <f t="shared" si="43"/>
        <v>7</v>
      </c>
      <c r="S78" s="38">
        <f>ROUNDUP($H$1*$T$3*$C65*$S$5*S65*5/S72,0)</f>
        <v>1</v>
      </c>
      <c r="T78" s="38">
        <f t="shared" si="44"/>
        <v>6</v>
      </c>
      <c r="U78" s="38">
        <f t="shared" si="45"/>
        <v>6</v>
      </c>
      <c r="V78" s="39">
        <f>ROUNDUP($E$1*$W$3*$C65*$V$5*V65/V72,0)</f>
        <v>1</v>
      </c>
      <c r="W78" s="39">
        <f t="shared" si="46"/>
        <v>6</v>
      </c>
      <c r="X78" s="39">
        <f t="shared" si="47"/>
        <v>5</v>
      </c>
      <c r="Y78" s="41">
        <f>ROUNDUP($E$1*$Z$3*$C65*$Y$5*Y65/Y72,0)</f>
        <v>1</v>
      </c>
      <c r="Z78" s="41">
        <f t="shared" si="48"/>
        <v>6</v>
      </c>
      <c r="AA78" s="41">
        <f t="shared" si="49"/>
        <v>5</v>
      </c>
      <c r="AC78" s="30" t="s">
        <v>738</v>
      </c>
      <c r="AD78" s="30">
        <v>75</v>
      </c>
      <c r="AE78" s="114" t="s">
        <v>522</v>
      </c>
      <c r="AF78" s="30">
        <f t="shared" ca="1" si="32"/>
        <v>2</v>
      </c>
      <c r="AG78" s="30">
        <f t="shared" ca="1" si="33"/>
        <v>23</v>
      </c>
    </row>
    <row r="79" spans="2:33" x14ac:dyDescent="0.15">
      <c r="B79" s="224"/>
      <c r="C79" s="63">
        <v>5</v>
      </c>
      <c r="D79" s="40">
        <f>ROUNDUP($E$1*$E$3*$C66*$D$5*D66*5/D73,0)</f>
        <v>13</v>
      </c>
      <c r="E79" s="40">
        <f t="shared" si="34"/>
        <v>43</v>
      </c>
      <c r="F79" s="40">
        <f t="shared" si="35"/>
        <v>25</v>
      </c>
      <c r="G79" s="28">
        <f>ROUNDUP($H$1*$H$3*$C66*$G$5*G66*5/G73,0)</f>
        <v>2</v>
      </c>
      <c r="H79" s="28">
        <f t="shared" si="36"/>
        <v>8</v>
      </c>
      <c r="I79" s="28">
        <f t="shared" si="37"/>
        <v>7</v>
      </c>
      <c r="J79" s="35">
        <f>ROUNDUP(($B$1*$K$3+$H$1*$K$4)*$C66*$J$5*J66*5/J73,0)</f>
        <v>10</v>
      </c>
      <c r="K79" s="35">
        <f t="shared" si="38"/>
        <v>32</v>
      </c>
      <c r="L79" s="35">
        <f t="shared" si="39"/>
        <v>22</v>
      </c>
      <c r="M79" s="36">
        <f>ROUNDUP($E$1*$N$3*$C66*$M$5*M66/M73,0)</f>
        <v>1</v>
      </c>
      <c r="N79" s="36">
        <f t="shared" si="40"/>
        <v>7</v>
      </c>
      <c r="O79" s="36">
        <f t="shared" si="41"/>
        <v>6</v>
      </c>
      <c r="P79" s="37">
        <f>ROUNDUP(($B$1*$Q$3+$H$1*$Q$4)*$C66*$P$5*P66/P73,0)</f>
        <v>2</v>
      </c>
      <c r="Q79" s="37">
        <f t="shared" si="42"/>
        <v>11</v>
      </c>
      <c r="R79" s="37">
        <f t="shared" si="43"/>
        <v>9</v>
      </c>
      <c r="S79" s="38">
        <f>ROUNDUP($H$1*$T$3*$C66*$S$5*S66*5/S73,0)</f>
        <v>2</v>
      </c>
      <c r="T79" s="38">
        <f t="shared" si="44"/>
        <v>8</v>
      </c>
      <c r="U79" s="38">
        <f t="shared" si="45"/>
        <v>7</v>
      </c>
      <c r="V79" s="39">
        <f>ROUNDUP($E$1*$W$3*$C66*$V$5*V66/V73,0)</f>
        <v>1</v>
      </c>
      <c r="W79" s="39">
        <f t="shared" si="46"/>
        <v>7</v>
      </c>
      <c r="X79" s="39">
        <f t="shared" si="47"/>
        <v>7</v>
      </c>
      <c r="Y79" s="41">
        <f>ROUNDUP($E$1*$Z$3*$C66*$Y$5*Y66/Y73,0)</f>
        <v>1</v>
      </c>
      <c r="Z79" s="41">
        <f t="shared" si="48"/>
        <v>7</v>
      </c>
      <c r="AA79" s="41">
        <f t="shared" si="49"/>
        <v>7</v>
      </c>
      <c r="AC79" s="30" t="s">
        <v>738</v>
      </c>
      <c r="AD79" s="30">
        <v>76</v>
      </c>
      <c r="AE79" s="114" t="s">
        <v>523</v>
      </c>
      <c r="AF79" s="30">
        <f t="shared" ca="1" si="32"/>
        <v>3</v>
      </c>
      <c r="AG79" s="30">
        <f t="shared" ca="1" si="33"/>
        <v>34</v>
      </c>
    </row>
    <row r="80" spans="2:33" x14ac:dyDescent="0.15">
      <c r="C80" s="30" t="s">
        <v>269</v>
      </c>
      <c r="AC80" s="30" t="s">
        <v>738</v>
      </c>
      <c r="AD80" s="30">
        <v>77</v>
      </c>
      <c r="AE80" s="114" t="s">
        <v>524</v>
      </c>
      <c r="AF80" s="30">
        <f t="shared" ca="1" si="32"/>
        <v>4</v>
      </c>
      <c r="AG80" s="30">
        <f t="shared" ca="1" si="33"/>
        <v>45</v>
      </c>
    </row>
    <row r="81" spans="2:33" x14ac:dyDescent="0.15">
      <c r="R81" s="64"/>
      <c r="AC81" s="30" t="s">
        <v>738</v>
      </c>
      <c r="AD81" s="30">
        <v>78</v>
      </c>
      <c r="AE81" s="114" t="s">
        <v>525</v>
      </c>
      <c r="AF81" s="30">
        <f t="shared" ca="1" si="32"/>
        <v>5</v>
      </c>
      <c r="AG81" s="30">
        <f t="shared" ca="1" si="33"/>
        <v>56</v>
      </c>
    </row>
    <row r="82" spans="2:33" x14ac:dyDescent="0.15">
      <c r="B82" s="223" t="s">
        <v>446</v>
      </c>
      <c r="C82" s="63">
        <f t="shared" ref="C82:AA82" si="50">ROUNDUP(C75*11.07,0)</f>
        <v>12</v>
      </c>
      <c r="D82" s="40">
        <f t="shared" si="50"/>
        <v>12</v>
      </c>
      <c r="E82" s="40">
        <f t="shared" si="50"/>
        <v>45</v>
      </c>
      <c r="F82" s="40">
        <f t="shared" si="50"/>
        <v>34</v>
      </c>
      <c r="G82" s="28">
        <f t="shared" si="50"/>
        <v>12</v>
      </c>
      <c r="H82" s="28">
        <f t="shared" si="50"/>
        <v>23</v>
      </c>
      <c r="I82" s="28">
        <f t="shared" si="50"/>
        <v>23</v>
      </c>
      <c r="J82" s="35">
        <f t="shared" si="50"/>
        <v>12</v>
      </c>
      <c r="K82" s="35">
        <f t="shared" si="50"/>
        <v>34</v>
      </c>
      <c r="L82" s="35">
        <f t="shared" si="50"/>
        <v>34</v>
      </c>
      <c r="M82" s="36">
        <f t="shared" si="50"/>
        <v>12</v>
      </c>
      <c r="N82" s="36">
        <f t="shared" si="50"/>
        <v>23</v>
      </c>
      <c r="O82" s="36">
        <f t="shared" si="50"/>
        <v>23</v>
      </c>
      <c r="P82" s="37">
        <f t="shared" si="50"/>
        <v>12</v>
      </c>
      <c r="Q82" s="37">
        <f t="shared" si="50"/>
        <v>23</v>
      </c>
      <c r="R82" s="37">
        <f t="shared" si="50"/>
        <v>23</v>
      </c>
      <c r="S82" s="38">
        <f t="shared" si="50"/>
        <v>12</v>
      </c>
      <c r="T82" s="38">
        <f t="shared" si="50"/>
        <v>23</v>
      </c>
      <c r="U82" s="38">
        <f t="shared" si="50"/>
        <v>23</v>
      </c>
      <c r="V82" s="39">
        <f t="shared" si="50"/>
        <v>12</v>
      </c>
      <c r="W82" s="39">
        <f t="shared" si="50"/>
        <v>23</v>
      </c>
      <c r="X82" s="39">
        <f t="shared" si="50"/>
        <v>23</v>
      </c>
      <c r="Y82" s="41">
        <f t="shared" si="50"/>
        <v>12</v>
      </c>
      <c r="Z82" s="41">
        <f t="shared" si="50"/>
        <v>23</v>
      </c>
      <c r="AA82" s="41">
        <f t="shared" si="50"/>
        <v>23</v>
      </c>
      <c r="AC82" s="30" t="s">
        <v>738</v>
      </c>
      <c r="AD82" s="30">
        <v>79</v>
      </c>
      <c r="AE82" s="114" t="s">
        <v>526</v>
      </c>
      <c r="AF82" s="30">
        <f t="shared" ca="1" si="32"/>
        <v>7</v>
      </c>
      <c r="AG82" s="30">
        <f t="shared" ca="1" si="33"/>
        <v>78</v>
      </c>
    </row>
    <row r="83" spans="2:33" x14ac:dyDescent="0.15">
      <c r="B83" s="223"/>
      <c r="C83" s="63">
        <f>ROUNDUP(C76*11.07,0)</f>
        <v>23</v>
      </c>
      <c r="D83" s="40">
        <f t="shared" ref="D83:AA83" si="51">ROUNDUP(D76*11.07,0)</f>
        <v>23</v>
      </c>
      <c r="E83" s="40">
        <f t="shared" si="51"/>
        <v>100</v>
      </c>
      <c r="F83" s="40">
        <f t="shared" si="51"/>
        <v>56</v>
      </c>
      <c r="G83" s="28">
        <f t="shared" si="51"/>
        <v>12</v>
      </c>
      <c r="H83" s="28">
        <f t="shared" si="51"/>
        <v>34</v>
      </c>
      <c r="I83" s="28">
        <f t="shared" si="51"/>
        <v>34</v>
      </c>
      <c r="J83" s="35">
        <f t="shared" si="51"/>
        <v>23</v>
      </c>
      <c r="K83" s="35">
        <f t="shared" si="51"/>
        <v>78</v>
      </c>
      <c r="L83" s="35">
        <f t="shared" si="51"/>
        <v>56</v>
      </c>
      <c r="M83" s="36">
        <f t="shared" si="51"/>
        <v>12</v>
      </c>
      <c r="N83" s="36">
        <f t="shared" si="51"/>
        <v>34</v>
      </c>
      <c r="O83" s="36">
        <f t="shared" si="51"/>
        <v>34</v>
      </c>
      <c r="P83" s="37">
        <f t="shared" si="51"/>
        <v>12</v>
      </c>
      <c r="Q83" s="37">
        <f t="shared" si="51"/>
        <v>34</v>
      </c>
      <c r="R83" s="37">
        <f t="shared" si="51"/>
        <v>34</v>
      </c>
      <c r="S83" s="38">
        <f t="shared" si="51"/>
        <v>12</v>
      </c>
      <c r="T83" s="38">
        <f t="shared" si="51"/>
        <v>34</v>
      </c>
      <c r="U83" s="38">
        <f t="shared" si="51"/>
        <v>34</v>
      </c>
      <c r="V83" s="39">
        <f t="shared" si="51"/>
        <v>12</v>
      </c>
      <c r="W83" s="39">
        <f t="shared" si="51"/>
        <v>34</v>
      </c>
      <c r="X83" s="39">
        <f t="shared" si="51"/>
        <v>34</v>
      </c>
      <c r="Y83" s="41">
        <f t="shared" si="51"/>
        <v>12</v>
      </c>
      <c r="Z83" s="41">
        <f t="shared" si="51"/>
        <v>34</v>
      </c>
      <c r="AA83" s="41">
        <f t="shared" si="51"/>
        <v>34</v>
      </c>
      <c r="AC83" s="30" t="s">
        <v>739</v>
      </c>
      <c r="AD83" s="30">
        <v>75</v>
      </c>
      <c r="AE83" s="114" t="s">
        <v>527</v>
      </c>
      <c r="AF83" s="30">
        <f t="shared" ca="1" si="32"/>
        <v>2</v>
      </c>
      <c r="AG83" s="30">
        <f t="shared" ca="1" si="33"/>
        <v>23</v>
      </c>
    </row>
    <row r="84" spans="2:33" x14ac:dyDescent="0.15">
      <c r="B84" s="223"/>
      <c r="C84" s="63">
        <f>ROUNDUP(C77*11.07,0)</f>
        <v>34</v>
      </c>
      <c r="D84" s="40">
        <f t="shared" ref="D84:AA84" si="52">ROUNDUP(D77*11.07,0)</f>
        <v>56</v>
      </c>
      <c r="E84" s="40">
        <f t="shared" si="52"/>
        <v>189</v>
      </c>
      <c r="F84" s="40">
        <f t="shared" si="52"/>
        <v>111</v>
      </c>
      <c r="G84" s="28">
        <f t="shared" si="52"/>
        <v>12</v>
      </c>
      <c r="H84" s="28">
        <f t="shared" si="52"/>
        <v>45</v>
      </c>
      <c r="I84" s="28">
        <f t="shared" si="52"/>
        <v>45</v>
      </c>
      <c r="J84" s="35">
        <f t="shared" si="52"/>
        <v>34</v>
      </c>
      <c r="K84" s="35">
        <f t="shared" si="52"/>
        <v>144</v>
      </c>
      <c r="L84" s="35">
        <f t="shared" si="52"/>
        <v>100</v>
      </c>
      <c r="M84" s="36">
        <f t="shared" si="52"/>
        <v>12</v>
      </c>
      <c r="N84" s="36">
        <f t="shared" si="52"/>
        <v>45</v>
      </c>
      <c r="O84" s="36">
        <f t="shared" si="52"/>
        <v>45</v>
      </c>
      <c r="P84" s="37">
        <f t="shared" si="52"/>
        <v>12</v>
      </c>
      <c r="Q84" s="37">
        <f t="shared" si="52"/>
        <v>56</v>
      </c>
      <c r="R84" s="37">
        <f t="shared" si="52"/>
        <v>56</v>
      </c>
      <c r="S84" s="38">
        <f t="shared" si="52"/>
        <v>12</v>
      </c>
      <c r="T84" s="38">
        <f t="shared" si="52"/>
        <v>45</v>
      </c>
      <c r="U84" s="38">
        <f t="shared" si="52"/>
        <v>45</v>
      </c>
      <c r="V84" s="39">
        <f t="shared" si="52"/>
        <v>12</v>
      </c>
      <c r="W84" s="39">
        <f t="shared" si="52"/>
        <v>45</v>
      </c>
      <c r="X84" s="39">
        <f t="shared" si="52"/>
        <v>45</v>
      </c>
      <c r="Y84" s="41">
        <f t="shared" si="52"/>
        <v>12</v>
      </c>
      <c r="Z84" s="41">
        <f t="shared" si="52"/>
        <v>45</v>
      </c>
      <c r="AA84" s="41">
        <f t="shared" si="52"/>
        <v>45</v>
      </c>
      <c r="AC84" s="30" t="s">
        <v>739</v>
      </c>
      <c r="AD84" s="30">
        <v>76</v>
      </c>
      <c r="AE84" s="114" t="s">
        <v>528</v>
      </c>
      <c r="AF84" s="30">
        <f t="shared" ca="1" si="32"/>
        <v>3</v>
      </c>
      <c r="AG84" s="30">
        <f t="shared" ca="1" si="33"/>
        <v>34</v>
      </c>
    </row>
    <row r="85" spans="2:33" x14ac:dyDescent="0.15">
      <c r="B85" s="223"/>
      <c r="C85" s="63">
        <f>ROUNDUP(C78*11.07,0)</f>
        <v>45</v>
      </c>
      <c r="D85" s="40">
        <f t="shared" ref="D85:AA85" si="53">ROUNDUP(D78*11.07,0)</f>
        <v>89</v>
      </c>
      <c r="E85" s="40">
        <f t="shared" si="53"/>
        <v>310</v>
      </c>
      <c r="F85" s="40">
        <f t="shared" si="53"/>
        <v>178</v>
      </c>
      <c r="G85" s="28">
        <f t="shared" si="53"/>
        <v>12</v>
      </c>
      <c r="H85" s="28">
        <f t="shared" si="53"/>
        <v>67</v>
      </c>
      <c r="I85" s="28">
        <f t="shared" si="53"/>
        <v>67</v>
      </c>
      <c r="J85" s="35">
        <f t="shared" si="53"/>
        <v>67</v>
      </c>
      <c r="K85" s="35">
        <f t="shared" si="53"/>
        <v>244</v>
      </c>
      <c r="L85" s="35">
        <f t="shared" si="53"/>
        <v>167</v>
      </c>
      <c r="M85" s="36">
        <f t="shared" si="53"/>
        <v>12</v>
      </c>
      <c r="N85" s="36">
        <f t="shared" si="53"/>
        <v>56</v>
      </c>
      <c r="O85" s="36">
        <f t="shared" si="53"/>
        <v>56</v>
      </c>
      <c r="P85" s="37">
        <f t="shared" si="53"/>
        <v>23</v>
      </c>
      <c r="Q85" s="37">
        <f t="shared" si="53"/>
        <v>89</v>
      </c>
      <c r="R85" s="37">
        <f t="shared" si="53"/>
        <v>78</v>
      </c>
      <c r="S85" s="38">
        <f t="shared" si="53"/>
        <v>12</v>
      </c>
      <c r="T85" s="38">
        <f t="shared" si="53"/>
        <v>67</v>
      </c>
      <c r="U85" s="38">
        <f t="shared" si="53"/>
        <v>67</v>
      </c>
      <c r="V85" s="39">
        <f t="shared" si="53"/>
        <v>12</v>
      </c>
      <c r="W85" s="39">
        <f t="shared" si="53"/>
        <v>67</v>
      </c>
      <c r="X85" s="39">
        <f t="shared" si="53"/>
        <v>56</v>
      </c>
      <c r="Y85" s="41">
        <f t="shared" si="53"/>
        <v>12</v>
      </c>
      <c r="Z85" s="41">
        <f t="shared" si="53"/>
        <v>67</v>
      </c>
      <c r="AA85" s="41">
        <f t="shared" si="53"/>
        <v>56</v>
      </c>
      <c r="AC85" s="30" t="s">
        <v>739</v>
      </c>
      <c r="AD85" s="30">
        <v>77</v>
      </c>
      <c r="AE85" s="114" t="s">
        <v>529</v>
      </c>
      <c r="AF85" s="30">
        <f t="shared" ca="1" si="32"/>
        <v>4</v>
      </c>
      <c r="AG85" s="30">
        <f t="shared" ca="1" si="33"/>
        <v>45</v>
      </c>
    </row>
    <row r="86" spans="2:33" x14ac:dyDescent="0.15">
      <c r="B86" s="223"/>
      <c r="C86" s="63">
        <f>ROUNDUP(C79*11.07,0)</f>
        <v>56</v>
      </c>
      <c r="D86" s="40">
        <f t="shared" ref="D86:AA86" si="54">ROUNDUP(D79*11.07,0)</f>
        <v>144</v>
      </c>
      <c r="E86" s="40">
        <f t="shared" si="54"/>
        <v>477</v>
      </c>
      <c r="F86" s="40">
        <f t="shared" si="54"/>
        <v>277</v>
      </c>
      <c r="G86" s="28">
        <f t="shared" si="54"/>
        <v>23</v>
      </c>
      <c r="H86" s="28">
        <f t="shared" si="54"/>
        <v>89</v>
      </c>
      <c r="I86" s="28">
        <f t="shared" si="54"/>
        <v>78</v>
      </c>
      <c r="J86" s="35">
        <f t="shared" si="54"/>
        <v>111</v>
      </c>
      <c r="K86" s="35">
        <f t="shared" si="54"/>
        <v>355</v>
      </c>
      <c r="L86" s="35">
        <f t="shared" si="54"/>
        <v>244</v>
      </c>
      <c r="M86" s="36">
        <f t="shared" si="54"/>
        <v>12</v>
      </c>
      <c r="N86" s="36">
        <f t="shared" si="54"/>
        <v>78</v>
      </c>
      <c r="O86" s="36">
        <f t="shared" si="54"/>
        <v>67</v>
      </c>
      <c r="P86" s="37">
        <f t="shared" si="54"/>
        <v>23</v>
      </c>
      <c r="Q86" s="37">
        <f t="shared" si="54"/>
        <v>122</v>
      </c>
      <c r="R86" s="37">
        <f t="shared" si="54"/>
        <v>100</v>
      </c>
      <c r="S86" s="38">
        <f t="shared" si="54"/>
        <v>23</v>
      </c>
      <c r="T86" s="38">
        <f t="shared" si="54"/>
        <v>89</v>
      </c>
      <c r="U86" s="38">
        <f t="shared" si="54"/>
        <v>78</v>
      </c>
      <c r="V86" s="39">
        <f t="shared" si="54"/>
        <v>12</v>
      </c>
      <c r="W86" s="39">
        <f t="shared" si="54"/>
        <v>78</v>
      </c>
      <c r="X86" s="39">
        <f t="shared" si="54"/>
        <v>78</v>
      </c>
      <c r="Y86" s="41">
        <f t="shared" si="54"/>
        <v>12</v>
      </c>
      <c r="Z86" s="41">
        <f t="shared" si="54"/>
        <v>78</v>
      </c>
      <c r="AA86" s="41">
        <f t="shared" si="54"/>
        <v>78</v>
      </c>
      <c r="AC86" s="30" t="s">
        <v>739</v>
      </c>
      <c r="AD86" s="30">
        <v>78</v>
      </c>
      <c r="AE86" s="114" t="s">
        <v>530</v>
      </c>
      <c r="AF86" s="30">
        <f t="shared" ca="1" si="32"/>
        <v>6</v>
      </c>
      <c r="AG86" s="30">
        <f t="shared" ca="1" si="33"/>
        <v>67</v>
      </c>
    </row>
    <row r="87" spans="2:33" x14ac:dyDescent="0.15">
      <c r="C87" s="30" t="s">
        <v>269</v>
      </c>
      <c r="R87" s="64"/>
      <c r="AC87" s="30" t="s">
        <v>739</v>
      </c>
      <c r="AD87" s="30">
        <v>79</v>
      </c>
      <c r="AE87" s="114" t="s">
        <v>531</v>
      </c>
      <c r="AF87" s="30">
        <f t="shared" ca="1" si="32"/>
        <v>7</v>
      </c>
      <c r="AG87" s="30">
        <f t="shared" ca="1" si="33"/>
        <v>78</v>
      </c>
    </row>
    <row r="88" spans="2:33" x14ac:dyDescent="0.15">
      <c r="R88" s="64"/>
      <c r="AC88" s="30" t="s">
        <v>740</v>
      </c>
      <c r="AD88" s="30">
        <v>75</v>
      </c>
      <c r="AE88" s="114" t="s">
        <v>532</v>
      </c>
      <c r="AF88" s="30">
        <f t="shared" ca="1" si="32"/>
        <v>2</v>
      </c>
      <c r="AG88" s="30">
        <f t="shared" ca="1" si="33"/>
        <v>23</v>
      </c>
    </row>
    <row r="89" spans="2:33" x14ac:dyDescent="0.15">
      <c r="C89" s="30" t="s">
        <v>95</v>
      </c>
      <c r="D89" s="217" t="s">
        <v>450</v>
      </c>
      <c r="E89" s="217"/>
      <c r="F89" s="217"/>
      <c r="G89" s="203" t="s">
        <v>450</v>
      </c>
      <c r="H89" s="203"/>
      <c r="I89" s="203"/>
      <c r="J89" s="221" t="s">
        <v>450</v>
      </c>
      <c r="K89" s="221"/>
      <c r="L89" s="221"/>
      <c r="M89" s="222" t="s">
        <v>450</v>
      </c>
      <c r="N89" s="222"/>
      <c r="O89" s="222"/>
      <c r="P89" s="216" t="s">
        <v>450</v>
      </c>
      <c r="Q89" s="216"/>
      <c r="R89" s="216"/>
      <c r="S89" s="218" t="s">
        <v>450</v>
      </c>
      <c r="T89" s="218"/>
      <c r="U89" s="218"/>
      <c r="V89" s="219" t="s">
        <v>451</v>
      </c>
      <c r="W89" s="219"/>
      <c r="X89" s="219"/>
      <c r="Y89" s="220" t="s">
        <v>451</v>
      </c>
      <c r="Z89" s="220"/>
      <c r="AA89" s="220"/>
      <c r="AC89" s="30" t="s">
        <v>740</v>
      </c>
      <c r="AD89" s="30">
        <v>76</v>
      </c>
      <c r="AE89" s="114" t="s">
        <v>533</v>
      </c>
      <c r="AF89" s="30">
        <f t="shared" ca="1" si="32"/>
        <v>3</v>
      </c>
      <c r="AG89" s="30">
        <f t="shared" ca="1" si="33"/>
        <v>34</v>
      </c>
    </row>
    <row r="90" spans="2:33" x14ac:dyDescent="0.15">
      <c r="B90" s="225" t="s">
        <v>449</v>
      </c>
      <c r="C90" s="30">
        <v>5</v>
      </c>
      <c r="D90" s="217">
        <f>$C82*D62+E82*E62+F82*F62</f>
        <v>227</v>
      </c>
      <c r="E90" s="217"/>
      <c r="F90" s="217"/>
      <c r="G90" s="203">
        <f>$C82*G62+H82*H62+I82*I62</f>
        <v>58</v>
      </c>
      <c r="H90" s="203"/>
      <c r="I90" s="203"/>
      <c r="J90" s="221">
        <f>$C82*J62+K82*K62+L82*L62</f>
        <v>148</v>
      </c>
      <c r="K90" s="221"/>
      <c r="L90" s="221"/>
      <c r="M90" s="222">
        <f>$C82*M62+N82*N62+O82*O62</f>
        <v>58</v>
      </c>
      <c r="N90" s="222"/>
      <c r="O90" s="222"/>
      <c r="P90" s="216">
        <f>$C82*P62+Q82*Q62+R82*R62</f>
        <v>104</v>
      </c>
      <c r="Q90" s="216"/>
      <c r="R90" s="216"/>
      <c r="S90" s="218">
        <f>$C82*S62+T82*T62+U82*U62</f>
        <v>58</v>
      </c>
      <c r="T90" s="218"/>
      <c r="U90" s="218"/>
      <c r="V90" s="219">
        <f>$C82*V62+W82*W62+X82*X62</f>
        <v>58</v>
      </c>
      <c r="W90" s="219"/>
      <c r="X90" s="219"/>
      <c r="Y90" s="220">
        <f>$C82*Y62+Z82*Z62+AA82*AA62</f>
        <v>58</v>
      </c>
      <c r="Z90" s="220"/>
      <c r="AA90" s="220"/>
      <c r="AC90" s="30" t="s">
        <v>740</v>
      </c>
      <c r="AD90" s="30">
        <v>77</v>
      </c>
      <c r="AE90" s="114" t="s">
        <v>534</v>
      </c>
      <c r="AF90" s="30">
        <f t="shared" ca="1" si="32"/>
        <v>4</v>
      </c>
      <c r="AG90" s="30">
        <f t="shared" ca="1" si="33"/>
        <v>45</v>
      </c>
    </row>
    <row r="91" spans="2:33" x14ac:dyDescent="0.15">
      <c r="B91" s="225"/>
      <c r="C91" s="30">
        <v>15</v>
      </c>
      <c r="D91" s="217">
        <f>$C83*D63+E83*E63+F83*F63</f>
        <v>637</v>
      </c>
      <c r="E91" s="217"/>
      <c r="F91" s="217"/>
      <c r="G91" s="203">
        <f>$C83*G63+H83*H63+I83*I63</f>
        <v>182</v>
      </c>
      <c r="H91" s="203"/>
      <c r="I91" s="203"/>
      <c r="J91" s="221">
        <f>$C83*J63+K83*K63+L83*L63</f>
        <v>448</v>
      </c>
      <c r="K91" s="221"/>
      <c r="L91" s="221"/>
      <c r="M91" s="222">
        <f>$C83*M63+N83*N63+O83*O63</f>
        <v>182</v>
      </c>
      <c r="N91" s="222"/>
      <c r="O91" s="222"/>
      <c r="P91" s="216">
        <f>$C83*P63+Q83*Q63+R83*R63</f>
        <v>250</v>
      </c>
      <c r="Q91" s="216"/>
      <c r="R91" s="216"/>
      <c r="S91" s="218">
        <f>$C83*S63+T83*T63+U83*U63</f>
        <v>182</v>
      </c>
      <c r="T91" s="218"/>
      <c r="U91" s="218"/>
      <c r="V91" s="219">
        <f>$C83*V63+W83*W63+X83*X63</f>
        <v>182</v>
      </c>
      <c r="W91" s="219"/>
      <c r="X91" s="219"/>
      <c r="Y91" s="220">
        <f>$C83*Y63+Z83*Z63+AA83*AA63</f>
        <v>182</v>
      </c>
      <c r="Z91" s="220"/>
      <c r="AA91" s="220"/>
      <c r="AC91" s="30" t="s">
        <v>740</v>
      </c>
      <c r="AD91" s="30">
        <v>78</v>
      </c>
      <c r="AE91" s="114" t="s">
        <v>535</v>
      </c>
      <c r="AF91" s="30">
        <f t="shared" ca="1" si="32"/>
        <v>5</v>
      </c>
      <c r="AG91" s="30">
        <f t="shared" ca="1" si="33"/>
        <v>56</v>
      </c>
    </row>
    <row r="92" spans="2:33" x14ac:dyDescent="0.15">
      <c r="B92" s="225"/>
      <c r="C92" s="30">
        <v>25</v>
      </c>
      <c r="D92" s="217">
        <f>$C84*D64+E84*E64+F84*F64</f>
        <v>1525</v>
      </c>
      <c r="E92" s="217"/>
      <c r="F92" s="217"/>
      <c r="G92" s="203">
        <f>$C84*G64+H84*H64+I84*I64</f>
        <v>372</v>
      </c>
      <c r="H92" s="203"/>
      <c r="I92" s="203"/>
      <c r="J92" s="221">
        <f>$C84*J64+K84*K64+L84*L64</f>
        <v>1078</v>
      </c>
      <c r="K92" s="221"/>
      <c r="L92" s="221"/>
      <c r="M92" s="222">
        <f>$C84*M64+N84*N64+O84*O64</f>
        <v>372</v>
      </c>
      <c r="N92" s="222"/>
      <c r="O92" s="222"/>
      <c r="P92" s="216">
        <f>$C84*P64+Q84*Q64+R84*R64</f>
        <v>550</v>
      </c>
      <c r="Q92" s="216"/>
      <c r="R92" s="216"/>
      <c r="S92" s="218">
        <f>$C84*S64+T84*T64+U84*U64</f>
        <v>372</v>
      </c>
      <c r="T92" s="218"/>
      <c r="U92" s="218"/>
      <c r="V92" s="219">
        <f>$C84*V64+W84*W64+X84*X64</f>
        <v>372</v>
      </c>
      <c r="W92" s="219"/>
      <c r="X92" s="219"/>
      <c r="Y92" s="220">
        <f>$C84*Y64+Z84*Z64+AA84*AA64</f>
        <v>372</v>
      </c>
      <c r="Z92" s="220"/>
      <c r="AA92" s="220"/>
      <c r="AC92" s="30" t="s">
        <v>740</v>
      </c>
      <c r="AD92" s="30">
        <v>79</v>
      </c>
      <c r="AE92" s="114" t="s">
        <v>536</v>
      </c>
      <c r="AF92" s="30">
        <f t="shared" ca="1" si="32"/>
        <v>7</v>
      </c>
      <c r="AG92" s="30">
        <f t="shared" ca="1" si="33"/>
        <v>78</v>
      </c>
    </row>
    <row r="93" spans="2:33" x14ac:dyDescent="0.15">
      <c r="B93" s="225"/>
      <c r="C93" s="30">
        <v>35</v>
      </c>
      <c r="D93" s="217">
        <f>$C85*D65+E85*E65+F85*F65</f>
        <v>2975</v>
      </c>
      <c r="E93" s="217"/>
      <c r="F93" s="217"/>
      <c r="G93" s="203">
        <f>$C85*G65+H85*H65+I85*I65</f>
        <v>716</v>
      </c>
      <c r="H93" s="203"/>
      <c r="I93" s="203"/>
      <c r="J93" s="221">
        <f>$C85*J65+K85*K65+L85*L65</f>
        <v>2235</v>
      </c>
      <c r="K93" s="221"/>
      <c r="L93" s="221"/>
      <c r="M93" s="222">
        <f>$C85*M65+N85*N65+O85*O65</f>
        <v>628</v>
      </c>
      <c r="N93" s="222"/>
      <c r="O93" s="222"/>
      <c r="P93" s="216">
        <f>$C85*P65+Q85*Q65+R85*R65</f>
        <v>1015</v>
      </c>
      <c r="Q93" s="216"/>
      <c r="R93" s="216"/>
      <c r="S93" s="218">
        <f>$C85*S65+T85*T65+U85*U65</f>
        <v>716</v>
      </c>
      <c r="T93" s="218"/>
      <c r="U93" s="218"/>
      <c r="V93" s="219">
        <f>$C85*V65+W85*W65+X85*X65</f>
        <v>672</v>
      </c>
      <c r="W93" s="219"/>
      <c r="X93" s="219"/>
      <c r="Y93" s="220">
        <f>$C85*Y65+Z85*Z65+AA85*AA65</f>
        <v>672</v>
      </c>
      <c r="Z93" s="220"/>
      <c r="AA93" s="220"/>
    </row>
    <row r="94" spans="2:33" x14ac:dyDescent="0.15">
      <c r="B94" s="225"/>
      <c r="C94" s="30">
        <v>45</v>
      </c>
      <c r="D94" s="217">
        <f>$C86*D66+E86*E66+F86*F66</f>
        <v>6147</v>
      </c>
      <c r="E94" s="217"/>
      <c r="F94" s="217"/>
      <c r="G94" s="203">
        <f>$C86*G66+H86*H66+I86*I66</f>
        <v>1338</v>
      </c>
      <c r="H94" s="203"/>
      <c r="I94" s="203"/>
      <c r="J94" s="221">
        <f>$C86*J66+K86*K66+L86*L66</f>
        <v>4529</v>
      </c>
      <c r="K94" s="221"/>
      <c r="L94" s="221"/>
      <c r="M94" s="222">
        <f>$C86*M66+N86*N66+O86*O66</f>
        <v>1206</v>
      </c>
      <c r="N94" s="222"/>
      <c r="O94" s="222"/>
      <c r="P94" s="216">
        <f>$C86*P66+Q86*Q66+R86*R66</f>
        <v>1890</v>
      </c>
      <c r="Q94" s="216"/>
      <c r="R94" s="216"/>
      <c r="S94" s="218">
        <f>$C86*S66+T86*T66+U86*U66</f>
        <v>1338</v>
      </c>
      <c r="T94" s="218"/>
      <c r="U94" s="218"/>
      <c r="V94" s="219">
        <f>$C86*V66+W86*W66+X86*X66</f>
        <v>1272</v>
      </c>
      <c r="W94" s="219"/>
      <c r="X94" s="219"/>
      <c r="Y94" s="220">
        <f>$C86*Y66+Z86*Z66+AA86*AA66</f>
        <v>1272</v>
      </c>
      <c r="Z94" s="220"/>
      <c r="AA94" s="220"/>
    </row>
    <row r="95" spans="2:33" x14ac:dyDescent="0.15"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</row>
    <row r="96" spans="2:33" x14ac:dyDescent="0.15"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</row>
    <row r="97" spans="3:18" x14ac:dyDescent="0.15">
      <c r="C97" s="64"/>
      <c r="R97" s="64"/>
    </row>
    <row r="98" spans="3:18" x14ac:dyDescent="0.15">
      <c r="C98" s="64"/>
      <c r="R98" s="64"/>
    </row>
    <row r="99" spans="3:18" x14ac:dyDescent="0.15">
      <c r="C99" s="64"/>
      <c r="R99" s="64"/>
    </row>
    <row r="100" spans="3:18" x14ac:dyDescent="0.15">
      <c r="C100" s="64"/>
      <c r="R100" s="64"/>
    </row>
    <row r="101" spans="3:18" x14ac:dyDescent="0.15">
      <c r="C101" s="64"/>
      <c r="R101" s="64"/>
    </row>
    <row r="102" spans="3:18" x14ac:dyDescent="0.15">
      <c r="C102" s="64"/>
      <c r="R102" s="64"/>
    </row>
    <row r="103" spans="3:18" x14ac:dyDescent="0.15">
      <c r="C103" s="64"/>
      <c r="R103" s="64"/>
    </row>
    <row r="104" spans="3:18" x14ac:dyDescent="0.15">
      <c r="C104" s="64"/>
      <c r="R104" s="64"/>
    </row>
    <row r="105" spans="3:18" x14ac:dyDescent="0.15">
      <c r="C105" s="64"/>
      <c r="R105" s="64"/>
    </row>
    <row r="106" spans="3:18" x14ac:dyDescent="0.15">
      <c r="C106" s="64"/>
      <c r="R106" s="64"/>
    </row>
    <row r="107" spans="3:18" x14ac:dyDescent="0.15">
      <c r="R107" s="64"/>
    </row>
    <row r="108" spans="3:18" x14ac:dyDescent="0.15">
      <c r="R108" s="64"/>
    </row>
    <row r="109" spans="3:18" x14ac:dyDescent="0.15">
      <c r="R109" s="64"/>
    </row>
    <row r="110" spans="3:18" x14ac:dyDescent="0.15">
      <c r="R110" s="64"/>
    </row>
    <row r="111" spans="3:18" x14ac:dyDescent="0.15">
      <c r="R111" s="64"/>
    </row>
    <row r="112" spans="3:18" x14ac:dyDescent="0.15">
      <c r="R112" s="64"/>
    </row>
    <row r="113" spans="18:18" x14ac:dyDescent="0.15">
      <c r="R113" s="64"/>
    </row>
    <row r="114" spans="18:18" x14ac:dyDescent="0.15">
      <c r="R114" s="64"/>
    </row>
    <row r="115" spans="18:18" x14ac:dyDescent="0.15">
      <c r="R115" s="64"/>
    </row>
    <row r="116" spans="18:18" x14ac:dyDescent="0.15">
      <c r="R116" s="64"/>
    </row>
    <row r="117" spans="18:18" x14ac:dyDescent="0.15">
      <c r="R117" s="64"/>
    </row>
    <row r="118" spans="18:18" x14ac:dyDescent="0.15">
      <c r="R118" s="64"/>
    </row>
    <row r="119" spans="18:18" x14ac:dyDescent="0.15">
      <c r="R119" s="64"/>
    </row>
    <row r="120" spans="18:18" x14ac:dyDescent="0.15">
      <c r="R120" s="64"/>
    </row>
    <row r="155" spans="4:4" x14ac:dyDescent="0.15">
      <c r="D155" s="30">
        <v>15</v>
      </c>
    </row>
    <row r="156" spans="4:4" x14ac:dyDescent="0.15">
      <c r="D156" s="30">
        <v>17</v>
      </c>
    </row>
  </sheetData>
  <mergeCells count="115">
    <mergeCell ref="Y73:AA73"/>
    <mergeCell ref="Y68:AA68"/>
    <mergeCell ref="Y69:AA69"/>
    <mergeCell ref="Y70:AA70"/>
    <mergeCell ref="Y71:AA71"/>
    <mergeCell ref="Y72:AA72"/>
    <mergeCell ref="S73:U73"/>
    <mergeCell ref="V68:X68"/>
    <mergeCell ref="V69:X69"/>
    <mergeCell ref="V70:X70"/>
    <mergeCell ref="V71:X71"/>
    <mergeCell ref="V72:X72"/>
    <mergeCell ref="V73:X73"/>
    <mergeCell ref="S68:U68"/>
    <mergeCell ref="S69:U69"/>
    <mergeCell ref="S70:U70"/>
    <mergeCell ref="S71:U71"/>
    <mergeCell ref="S72:U72"/>
    <mergeCell ref="J70:L70"/>
    <mergeCell ref="J71:L71"/>
    <mergeCell ref="J72:L72"/>
    <mergeCell ref="J73:L73"/>
    <mergeCell ref="M73:O73"/>
    <mergeCell ref="D70:F70"/>
    <mergeCell ref="D71:F71"/>
    <mergeCell ref="D72:F72"/>
    <mergeCell ref="D73:F73"/>
    <mergeCell ref="G70:I70"/>
    <mergeCell ref="G71:I71"/>
    <mergeCell ref="G72:I72"/>
    <mergeCell ref="G73:I73"/>
    <mergeCell ref="P73:R73"/>
    <mergeCell ref="M68:O68"/>
    <mergeCell ref="M69:O69"/>
    <mergeCell ref="M70:O70"/>
    <mergeCell ref="M71:O71"/>
    <mergeCell ref="M72:O72"/>
    <mergeCell ref="P68:R68"/>
    <mergeCell ref="P69:R69"/>
    <mergeCell ref="P70:R70"/>
    <mergeCell ref="P71:R71"/>
    <mergeCell ref="P72:R72"/>
    <mergeCell ref="Y6:AA6"/>
    <mergeCell ref="J6:L6"/>
    <mergeCell ref="M6:O6"/>
    <mergeCell ref="P6:R6"/>
    <mergeCell ref="S6:U6"/>
    <mergeCell ref="V6:X6"/>
    <mergeCell ref="D6:F6"/>
    <mergeCell ref="G6:I6"/>
    <mergeCell ref="D69:F69"/>
    <mergeCell ref="D68:F68"/>
    <mergeCell ref="G68:I68"/>
    <mergeCell ref="G69:I69"/>
    <mergeCell ref="Y60:AA60"/>
    <mergeCell ref="D60:F60"/>
    <mergeCell ref="G60:I60"/>
    <mergeCell ref="J60:L60"/>
    <mergeCell ref="M60:O60"/>
    <mergeCell ref="P60:R60"/>
    <mergeCell ref="S60:U60"/>
    <mergeCell ref="V60:X60"/>
    <mergeCell ref="J68:L68"/>
    <mergeCell ref="J69:L69"/>
    <mergeCell ref="B90:B94"/>
    <mergeCell ref="D90:F90"/>
    <mergeCell ref="G90:I90"/>
    <mergeCell ref="J90:L90"/>
    <mergeCell ref="M90:O90"/>
    <mergeCell ref="D92:F92"/>
    <mergeCell ref="G92:I92"/>
    <mergeCell ref="J92:L92"/>
    <mergeCell ref="M92:O92"/>
    <mergeCell ref="D94:F94"/>
    <mergeCell ref="G94:I94"/>
    <mergeCell ref="J94:L94"/>
    <mergeCell ref="M94:O94"/>
    <mergeCell ref="D93:F93"/>
    <mergeCell ref="B82:B86"/>
    <mergeCell ref="B75:B79"/>
    <mergeCell ref="P94:R94"/>
    <mergeCell ref="S94:U94"/>
    <mergeCell ref="V94:X94"/>
    <mergeCell ref="Y94:AA94"/>
    <mergeCell ref="P92:R92"/>
    <mergeCell ref="S92:U92"/>
    <mergeCell ref="V92:X92"/>
    <mergeCell ref="Y92:AA92"/>
    <mergeCell ref="G93:I93"/>
    <mergeCell ref="J93:L93"/>
    <mergeCell ref="M93:O93"/>
    <mergeCell ref="P93:R93"/>
    <mergeCell ref="S93:U93"/>
    <mergeCell ref="V93:X93"/>
    <mergeCell ref="Y93:AA93"/>
    <mergeCell ref="S89:U89"/>
    <mergeCell ref="V89:X89"/>
    <mergeCell ref="Y89:AA89"/>
    <mergeCell ref="D89:F89"/>
    <mergeCell ref="G89:I89"/>
    <mergeCell ref="J89:L89"/>
    <mergeCell ref="M89:O89"/>
    <mergeCell ref="P89:R89"/>
    <mergeCell ref="D91:F91"/>
    <mergeCell ref="P90:R90"/>
    <mergeCell ref="S90:U90"/>
    <mergeCell ref="V90:X90"/>
    <mergeCell ref="Y90:AA90"/>
    <mergeCell ref="G91:I91"/>
    <mergeCell ref="J91:L91"/>
    <mergeCell ref="M91:O91"/>
    <mergeCell ref="P91:R91"/>
    <mergeCell ref="S91:U91"/>
    <mergeCell ref="V91:X91"/>
    <mergeCell ref="Y91:AA91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R56"/>
  <sheetViews>
    <sheetView topLeftCell="D1" zoomScaleNormal="100" workbookViewId="0">
      <pane ySplit="6" topLeftCell="A7" activePane="bottomLeft" state="frozen"/>
      <selection pane="bottomLeft" activeCell="Q11" sqref="Q11"/>
    </sheetView>
  </sheetViews>
  <sheetFormatPr defaultRowHeight="12" x14ac:dyDescent="0.15"/>
  <cols>
    <col min="1" max="1" width="9" style="10"/>
    <col min="2" max="2" width="14.25" style="10" bestFit="1" customWidth="1"/>
    <col min="3" max="10" width="9" style="10"/>
    <col min="11" max="11" width="9.5" style="10" bestFit="1" customWidth="1"/>
    <col min="12" max="14" width="10.5" style="10" bestFit="1" customWidth="1"/>
    <col min="15" max="26" width="9" style="10"/>
    <col min="27" max="27" width="10.5" style="10" bestFit="1" customWidth="1"/>
    <col min="28" max="28" width="16.125" style="10" customWidth="1"/>
    <col min="29" max="16384" width="9" style="10"/>
  </cols>
  <sheetData>
    <row r="2" spans="2:44" ht="25.5" customHeight="1" x14ac:dyDescent="0.15">
      <c r="I2" s="228" t="s">
        <v>709</v>
      </c>
      <c r="J2" s="229"/>
      <c r="K2" s="229"/>
      <c r="L2" s="229"/>
      <c r="M2" s="229"/>
      <c r="N2" s="229"/>
      <c r="P2" s="228" t="s">
        <v>710</v>
      </c>
      <c r="Q2" s="229"/>
      <c r="R2" s="229"/>
      <c r="S2" s="229"/>
      <c r="T2" s="229"/>
      <c r="U2" s="229"/>
      <c r="W2" s="228" t="s">
        <v>711</v>
      </c>
      <c r="X2" s="229"/>
      <c r="Y2" s="229"/>
      <c r="Z2" s="229"/>
      <c r="AA2" s="229"/>
      <c r="AB2" s="229"/>
      <c r="AI2" s="226" t="s">
        <v>134</v>
      </c>
      <c r="AJ2" s="226"/>
      <c r="AK2" s="226"/>
      <c r="AL2" s="227"/>
      <c r="AM2" s="227"/>
      <c r="AN2" s="227"/>
      <c r="AO2" s="227"/>
      <c r="AP2" s="116"/>
    </row>
    <row r="3" spans="2:44" x14ac:dyDescent="0.15">
      <c r="AD3" s="11" t="s">
        <v>69</v>
      </c>
      <c r="AE3" s="11">
        <v>0.8</v>
      </c>
    </row>
    <row r="4" spans="2:44" x14ac:dyDescent="0.15">
      <c r="AD4" s="11" t="s">
        <v>53</v>
      </c>
      <c r="AE4" s="11">
        <v>2.1</v>
      </c>
    </row>
    <row r="5" spans="2:44" x14ac:dyDescent="0.15">
      <c r="J5" s="10">
        <v>2</v>
      </c>
      <c r="K5" s="10">
        <v>3</v>
      </c>
      <c r="L5" s="10">
        <v>4</v>
      </c>
      <c r="M5" s="10">
        <v>5</v>
      </c>
      <c r="Q5" s="10">
        <v>1</v>
      </c>
      <c r="R5" s="10">
        <v>2</v>
      </c>
      <c r="S5" s="10">
        <v>3</v>
      </c>
      <c r="T5" s="10">
        <v>4</v>
      </c>
      <c r="U5" s="10">
        <v>5</v>
      </c>
      <c r="X5" s="10">
        <v>2</v>
      </c>
      <c r="Y5" s="10">
        <v>3</v>
      </c>
      <c r="Z5" s="10">
        <v>4</v>
      </c>
      <c r="AA5" s="10">
        <v>5</v>
      </c>
      <c r="AD5" s="11" t="s">
        <v>54</v>
      </c>
      <c r="AE5" s="11">
        <v>0.9</v>
      </c>
      <c r="AJ5" s="10" t="s">
        <v>714</v>
      </c>
      <c r="AK5" s="10" t="s">
        <v>713</v>
      </c>
    </row>
    <row r="6" spans="2:44" x14ac:dyDescent="0.15">
      <c r="B6" s="18" t="s">
        <v>708</v>
      </c>
      <c r="C6" s="18">
        <f>VLOOKUP(B6,B14:C21,2,FALSE)</f>
        <v>0.19199999999999998</v>
      </c>
      <c r="I6" s="6" t="s">
        <v>60</v>
      </c>
      <c r="J6" s="6" t="s">
        <v>58</v>
      </c>
      <c r="K6" s="6" t="s">
        <v>61</v>
      </c>
      <c r="L6" s="6" t="s">
        <v>59</v>
      </c>
      <c r="M6" s="6" t="s">
        <v>62</v>
      </c>
      <c r="N6" s="12" t="s">
        <v>133</v>
      </c>
      <c r="P6" s="6" t="s">
        <v>63</v>
      </c>
      <c r="Q6" s="6" t="s">
        <v>64</v>
      </c>
      <c r="R6" s="6" t="s">
        <v>65</v>
      </c>
      <c r="S6" s="6" t="s">
        <v>66</v>
      </c>
      <c r="T6" s="6" t="s">
        <v>67</v>
      </c>
      <c r="U6" s="6" t="s">
        <v>68</v>
      </c>
      <c r="W6" s="6" t="s">
        <v>60</v>
      </c>
      <c r="X6" s="6" t="s">
        <v>58</v>
      </c>
      <c r="Y6" s="6" t="s">
        <v>61</v>
      </c>
      <c r="Z6" s="6" t="s">
        <v>59</v>
      </c>
      <c r="AA6" s="6" t="s">
        <v>62</v>
      </c>
      <c r="AB6" s="12" t="s">
        <v>70</v>
      </c>
      <c r="AD6" s="11" t="s">
        <v>55</v>
      </c>
      <c r="AE6" s="11">
        <v>199</v>
      </c>
      <c r="AI6" s="6" t="s">
        <v>41</v>
      </c>
      <c r="AJ6" s="6"/>
      <c r="AK6" s="6"/>
      <c r="AL6" s="6" t="s">
        <v>58</v>
      </c>
      <c r="AM6" s="6" t="s">
        <v>61</v>
      </c>
      <c r="AN6" s="6" t="s">
        <v>59</v>
      </c>
      <c r="AO6" s="6" t="s">
        <v>62</v>
      </c>
      <c r="AP6" s="6"/>
    </row>
    <row r="7" spans="2:44" x14ac:dyDescent="0.15">
      <c r="I7" s="13">
        <v>1</v>
      </c>
      <c r="J7" s="14">
        <f>ROUNDUP((99+INT((J$5+1.1)^4*$I7*10.11))*$C$6,0)</f>
        <v>199</v>
      </c>
      <c r="K7" s="14">
        <f t="shared" ref="K7:M22" si="0">ROUNDUP((99+INT((K$5+1.1)^4*$I7*10.11))*$C$6,0)</f>
        <v>568</v>
      </c>
      <c r="L7" s="14">
        <f t="shared" si="0"/>
        <v>1333</v>
      </c>
      <c r="M7" s="14">
        <f t="shared" si="0"/>
        <v>2707</v>
      </c>
      <c r="N7" s="14">
        <f t="shared" ref="N7:N38" si="1">SUM(J7:M7)</f>
        <v>4807</v>
      </c>
      <c r="P7" s="13">
        <v>1</v>
      </c>
      <c r="Q7" s="14">
        <f t="shared" ref="Q7:U16" si="2">ROUNDUP((99+INT(Q$5^3.5*$P7*1.11))*$C$6,0)</f>
        <v>20</v>
      </c>
      <c r="R7" s="14">
        <f t="shared" si="2"/>
        <v>22</v>
      </c>
      <c r="S7" s="14">
        <f t="shared" si="2"/>
        <v>29</v>
      </c>
      <c r="T7" s="14">
        <f t="shared" si="2"/>
        <v>47</v>
      </c>
      <c r="U7" s="14">
        <f t="shared" si="2"/>
        <v>79</v>
      </c>
      <c r="W7" s="13">
        <v>1</v>
      </c>
      <c r="X7" s="14">
        <f t="shared" ref="X7:AA26" si="3">ROUNDUP(($AE$6+INT($W7^$AE$3+X$5^$AE$4*$W7*$AE$5))*$C$6,0)</f>
        <v>39</v>
      </c>
      <c r="Y7" s="14">
        <f t="shared" si="3"/>
        <v>41</v>
      </c>
      <c r="Z7" s="14">
        <f t="shared" si="3"/>
        <v>42</v>
      </c>
      <c r="AA7" s="14">
        <f t="shared" si="3"/>
        <v>44</v>
      </c>
      <c r="AB7" s="14">
        <f>SUM(X7:AA7)</f>
        <v>166</v>
      </c>
      <c r="AI7" s="13">
        <v>1</v>
      </c>
      <c r="AJ7" s="13">
        <f t="shared" ref="AJ7:AJ38" si="4">ROUNDUP(AK7*0.11,0)</f>
        <v>5</v>
      </c>
      <c r="AK7" s="13">
        <f>ROUNDUP(AL7*0.51,0)</f>
        <v>40</v>
      </c>
      <c r="AL7" s="13">
        <f t="shared" ref="AL7:AL38" si="5">ROUNDUP(J7/Q7/5,0)*X7</f>
        <v>78</v>
      </c>
      <c r="AM7" s="13">
        <f t="shared" ref="AM7:AM21" si="6">ROUNDUP(K7/Q7/5,0)*Y7+AL7</f>
        <v>324</v>
      </c>
      <c r="AN7" s="13">
        <f t="shared" ref="AN7:AN21" si="7">ROUNDUP(L7/Q7/5,0)*Z7+AM7</f>
        <v>912</v>
      </c>
      <c r="AO7" s="13">
        <f t="shared" ref="AO7:AO21" si="8">ROUNDUP(M7/Q7/5,0)*AA7+AN7</f>
        <v>2144</v>
      </c>
      <c r="AP7" s="13"/>
      <c r="AR7" s="10" t="str">
        <f>"{0 , "&amp;AL7&amp;" , "&amp;AM7&amp;" , "&amp;AN7&amp;" , "&amp;AO7&amp;"},"</f>
        <v>{0 , 78 , 324 , 912 , 2144},</v>
      </c>
    </row>
    <row r="8" spans="2:44" x14ac:dyDescent="0.15">
      <c r="I8" s="10">
        <v>2</v>
      </c>
      <c r="J8" s="15">
        <f t="shared" ref="J8:M39" si="9">ROUNDUP((99+INT((J$5+1.1)^4*$I8*10.11))*$C$6,0)</f>
        <v>378</v>
      </c>
      <c r="K8" s="15">
        <f t="shared" si="0"/>
        <v>1116</v>
      </c>
      <c r="L8" s="15">
        <f t="shared" si="0"/>
        <v>2646</v>
      </c>
      <c r="M8" s="15">
        <f t="shared" si="0"/>
        <v>5395</v>
      </c>
      <c r="N8" s="16">
        <f t="shared" si="1"/>
        <v>9535</v>
      </c>
      <c r="P8" s="10">
        <v>2</v>
      </c>
      <c r="Q8" s="15">
        <f t="shared" si="2"/>
        <v>20</v>
      </c>
      <c r="R8" s="15">
        <f t="shared" si="2"/>
        <v>24</v>
      </c>
      <c r="S8" s="15">
        <f t="shared" si="2"/>
        <v>39</v>
      </c>
      <c r="T8" s="15">
        <f t="shared" si="2"/>
        <v>74</v>
      </c>
      <c r="U8" s="15">
        <f t="shared" si="2"/>
        <v>139</v>
      </c>
      <c r="W8" s="10">
        <v>2</v>
      </c>
      <c r="X8" s="15">
        <f t="shared" si="3"/>
        <v>40</v>
      </c>
      <c r="Y8" s="15">
        <f t="shared" si="3"/>
        <v>42</v>
      </c>
      <c r="Z8" s="15">
        <f t="shared" si="3"/>
        <v>45</v>
      </c>
      <c r="AA8" s="15">
        <f t="shared" si="3"/>
        <v>49</v>
      </c>
      <c r="AB8" s="16">
        <f t="shared" ref="AB8:AB56" si="10">SUM(X8:AA8)</f>
        <v>176</v>
      </c>
      <c r="AI8" s="10">
        <v>2</v>
      </c>
      <c r="AJ8" s="10">
        <f t="shared" si="4"/>
        <v>10</v>
      </c>
      <c r="AK8" s="10">
        <f t="shared" ref="AK8:AK56" si="11">ROUNDUP(AL8*0.51,0)</f>
        <v>82</v>
      </c>
      <c r="AL8" s="10">
        <f t="shared" si="5"/>
        <v>160</v>
      </c>
      <c r="AM8" s="10">
        <f t="shared" si="6"/>
        <v>664</v>
      </c>
      <c r="AN8" s="10">
        <f t="shared" si="7"/>
        <v>1879</v>
      </c>
      <c r="AO8" s="10">
        <f t="shared" si="8"/>
        <v>4525</v>
      </c>
      <c r="AR8" s="10" t="str">
        <f t="shared" ref="AR8:AR56" si="12">"{0 , "&amp;AL8&amp;" , "&amp;AM8&amp;" , "&amp;AN8&amp;" , "&amp;AO8&amp;"},"</f>
        <v>{0 , 160 , 664 , 1879 , 4525},</v>
      </c>
    </row>
    <row r="9" spans="2:44" x14ac:dyDescent="0.15">
      <c r="B9" s="75" t="s">
        <v>81</v>
      </c>
      <c r="C9" s="75">
        <v>1.6E-2</v>
      </c>
      <c r="I9" s="10">
        <v>3</v>
      </c>
      <c r="J9" s="15">
        <f t="shared" si="9"/>
        <v>557</v>
      </c>
      <c r="K9" s="15">
        <f t="shared" si="0"/>
        <v>1665</v>
      </c>
      <c r="L9" s="15">
        <f t="shared" si="0"/>
        <v>3959</v>
      </c>
      <c r="M9" s="15">
        <f t="shared" si="0"/>
        <v>8082</v>
      </c>
      <c r="N9" s="16">
        <f t="shared" si="1"/>
        <v>14263</v>
      </c>
      <c r="P9" s="10">
        <v>3</v>
      </c>
      <c r="Q9" s="15">
        <f t="shared" si="2"/>
        <v>20</v>
      </c>
      <c r="R9" s="15">
        <f t="shared" si="2"/>
        <v>27</v>
      </c>
      <c r="S9" s="15">
        <f t="shared" si="2"/>
        <v>49</v>
      </c>
      <c r="T9" s="15">
        <f t="shared" si="2"/>
        <v>101</v>
      </c>
      <c r="U9" s="15">
        <f t="shared" si="2"/>
        <v>198</v>
      </c>
      <c r="W9" s="10">
        <v>3</v>
      </c>
      <c r="X9" s="15">
        <f t="shared" si="3"/>
        <v>41</v>
      </c>
      <c r="Y9" s="15">
        <f t="shared" si="3"/>
        <v>44</v>
      </c>
      <c r="Z9" s="15">
        <f t="shared" si="3"/>
        <v>49</v>
      </c>
      <c r="AA9" s="15">
        <f t="shared" si="3"/>
        <v>54</v>
      </c>
      <c r="AB9" s="16">
        <f t="shared" si="10"/>
        <v>188</v>
      </c>
      <c r="AI9" s="10">
        <v>3</v>
      </c>
      <c r="AJ9" s="10">
        <f t="shared" si="4"/>
        <v>14</v>
      </c>
      <c r="AK9" s="10">
        <f t="shared" si="11"/>
        <v>126</v>
      </c>
      <c r="AL9" s="10">
        <f t="shared" si="5"/>
        <v>246</v>
      </c>
      <c r="AM9" s="10">
        <f t="shared" si="6"/>
        <v>994</v>
      </c>
      <c r="AN9" s="10">
        <f t="shared" si="7"/>
        <v>2954</v>
      </c>
      <c r="AO9" s="10">
        <f t="shared" si="8"/>
        <v>7328</v>
      </c>
      <c r="AR9" s="10" t="str">
        <f t="shared" si="12"/>
        <v>{0 , 246 , 994 , 2954 , 7328},</v>
      </c>
    </row>
    <row r="10" spans="2:44" x14ac:dyDescent="0.15">
      <c r="B10" s="76" t="s">
        <v>71</v>
      </c>
      <c r="C10" s="76">
        <v>3.2000000000000001E-2</v>
      </c>
      <c r="I10" s="10">
        <v>4</v>
      </c>
      <c r="J10" s="15">
        <f t="shared" si="9"/>
        <v>736</v>
      </c>
      <c r="K10" s="15">
        <f t="shared" si="0"/>
        <v>2213</v>
      </c>
      <c r="L10" s="15">
        <f t="shared" si="0"/>
        <v>5272</v>
      </c>
      <c r="M10" s="15">
        <f t="shared" si="0"/>
        <v>10770</v>
      </c>
      <c r="N10" s="16">
        <f t="shared" si="1"/>
        <v>18991</v>
      </c>
      <c r="P10" s="10">
        <v>4</v>
      </c>
      <c r="Q10" s="15">
        <f t="shared" si="2"/>
        <v>20</v>
      </c>
      <c r="R10" s="15">
        <f t="shared" si="2"/>
        <v>29</v>
      </c>
      <c r="S10" s="15">
        <f t="shared" si="2"/>
        <v>59</v>
      </c>
      <c r="T10" s="15">
        <f t="shared" si="2"/>
        <v>129</v>
      </c>
      <c r="U10" s="15">
        <f t="shared" si="2"/>
        <v>258</v>
      </c>
      <c r="W10" s="10">
        <v>4</v>
      </c>
      <c r="X10" s="15">
        <f t="shared" si="3"/>
        <v>42</v>
      </c>
      <c r="Y10" s="15">
        <f t="shared" si="3"/>
        <v>46</v>
      </c>
      <c r="Z10" s="15">
        <f t="shared" si="3"/>
        <v>52</v>
      </c>
      <c r="AA10" s="15">
        <f t="shared" si="3"/>
        <v>59</v>
      </c>
      <c r="AB10" s="16">
        <f t="shared" si="10"/>
        <v>199</v>
      </c>
      <c r="AI10" s="10">
        <v>4</v>
      </c>
      <c r="AJ10" s="10">
        <f t="shared" si="4"/>
        <v>19</v>
      </c>
      <c r="AK10" s="10">
        <f t="shared" si="11"/>
        <v>172</v>
      </c>
      <c r="AL10" s="10">
        <f t="shared" si="5"/>
        <v>336</v>
      </c>
      <c r="AM10" s="10">
        <f t="shared" si="6"/>
        <v>1394</v>
      </c>
      <c r="AN10" s="10">
        <f t="shared" si="7"/>
        <v>4150</v>
      </c>
      <c r="AO10" s="10">
        <f t="shared" si="8"/>
        <v>10522</v>
      </c>
      <c r="AR10" s="10" t="str">
        <f t="shared" si="12"/>
        <v>{0 , 336 , 1394 , 4150 , 10522},</v>
      </c>
    </row>
    <row r="11" spans="2:44" x14ac:dyDescent="0.15">
      <c r="B11" s="77" t="s">
        <v>72</v>
      </c>
      <c r="C11" s="77">
        <v>1.6E-2</v>
      </c>
      <c r="I11" s="13">
        <v>5</v>
      </c>
      <c r="J11" s="14">
        <f t="shared" si="9"/>
        <v>916</v>
      </c>
      <c r="K11" s="14">
        <f t="shared" si="0"/>
        <v>2762</v>
      </c>
      <c r="L11" s="14">
        <f t="shared" si="0"/>
        <v>6586</v>
      </c>
      <c r="M11" s="14">
        <f t="shared" si="0"/>
        <v>13458</v>
      </c>
      <c r="N11" s="14">
        <f t="shared" si="1"/>
        <v>23722</v>
      </c>
      <c r="P11" s="13">
        <v>5</v>
      </c>
      <c r="Q11" s="14">
        <f t="shared" si="2"/>
        <v>20</v>
      </c>
      <c r="R11" s="14">
        <f t="shared" si="2"/>
        <v>31</v>
      </c>
      <c r="S11" s="14">
        <f t="shared" si="2"/>
        <v>69</v>
      </c>
      <c r="T11" s="14">
        <f t="shared" si="2"/>
        <v>156</v>
      </c>
      <c r="U11" s="14">
        <f t="shared" si="2"/>
        <v>317</v>
      </c>
      <c r="W11" s="13">
        <v>5</v>
      </c>
      <c r="X11" s="14">
        <f t="shared" si="3"/>
        <v>43</v>
      </c>
      <c r="Y11" s="14">
        <f t="shared" si="3"/>
        <v>48</v>
      </c>
      <c r="Z11" s="14">
        <f t="shared" si="3"/>
        <v>55</v>
      </c>
      <c r="AA11" s="14">
        <f t="shared" si="3"/>
        <v>65</v>
      </c>
      <c r="AB11" s="14">
        <f t="shared" si="10"/>
        <v>211</v>
      </c>
      <c r="AI11" s="13">
        <v>5</v>
      </c>
      <c r="AJ11" s="13">
        <f t="shared" si="4"/>
        <v>25</v>
      </c>
      <c r="AK11" s="13">
        <f t="shared" si="11"/>
        <v>220</v>
      </c>
      <c r="AL11" s="13">
        <f t="shared" si="5"/>
        <v>430</v>
      </c>
      <c r="AM11" s="13">
        <f t="shared" si="6"/>
        <v>1774</v>
      </c>
      <c r="AN11" s="13">
        <f t="shared" si="7"/>
        <v>5404</v>
      </c>
      <c r="AO11" s="13">
        <f t="shared" si="8"/>
        <v>14179</v>
      </c>
      <c r="AP11" s="13"/>
      <c r="AR11" s="10" t="str">
        <f t="shared" si="12"/>
        <v>{0 , 430 , 1774 , 5404 , 14179},</v>
      </c>
    </row>
    <row r="12" spans="2:44" x14ac:dyDescent="0.15">
      <c r="I12" s="10">
        <v>6</v>
      </c>
      <c r="J12" s="15">
        <f t="shared" si="9"/>
        <v>1095</v>
      </c>
      <c r="K12" s="15">
        <f t="shared" si="0"/>
        <v>3311</v>
      </c>
      <c r="L12" s="15">
        <f t="shared" si="0"/>
        <v>7899</v>
      </c>
      <c r="M12" s="15">
        <f t="shared" si="0"/>
        <v>16145</v>
      </c>
      <c r="N12" s="16">
        <f t="shared" si="1"/>
        <v>28450</v>
      </c>
      <c r="P12" s="10">
        <v>6</v>
      </c>
      <c r="Q12" s="15">
        <f t="shared" si="2"/>
        <v>21</v>
      </c>
      <c r="R12" s="15">
        <f t="shared" si="2"/>
        <v>34</v>
      </c>
      <c r="S12" s="15">
        <f t="shared" si="2"/>
        <v>79</v>
      </c>
      <c r="T12" s="15">
        <f t="shared" si="2"/>
        <v>183</v>
      </c>
      <c r="U12" s="15">
        <f t="shared" si="2"/>
        <v>377</v>
      </c>
      <c r="W12" s="10">
        <v>6</v>
      </c>
      <c r="X12" s="15">
        <f t="shared" si="3"/>
        <v>44</v>
      </c>
      <c r="Y12" s="15">
        <f t="shared" si="3"/>
        <v>50</v>
      </c>
      <c r="Z12" s="15">
        <f t="shared" si="3"/>
        <v>58</v>
      </c>
      <c r="AA12" s="15">
        <f t="shared" si="3"/>
        <v>70</v>
      </c>
      <c r="AB12" s="16">
        <f t="shared" si="10"/>
        <v>222</v>
      </c>
      <c r="AI12" s="10">
        <v>6</v>
      </c>
      <c r="AJ12" s="10">
        <f t="shared" si="4"/>
        <v>28</v>
      </c>
      <c r="AK12" s="10">
        <f t="shared" si="11"/>
        <v>247</v>
      </c>
      <c r="AL12" s="10">
        <f t="shared" si="5"/>
        <v>484</v>
      </c>
      <c r="AM12" s="10">
        <f t="shared" si="6"/>
        <v>2084</v>
      </c>
      <c r="AN12" s="10">
        <f t="shared" si="7"/>
        <v>6492</v>
      </c>
      <c r="AO12" s="10">
        <f t="shared" si="8"/>
        <v>17272</v>
      </c>
      <c r="AR12" s="10" t="str">
        <f t="shared" si="12"/>
        <v>{0 , 484 , 2084 , 6492 , 17272},</v>
      </c>
    </row>
    <row r="13" spans="2:44" x14ac:dyDescent="0.15">
      <c r="B13" s="17"/>
      <c r="C13" s="17"/>
      <c r="D13" s="17"/>
      <c r="E13" s="17"/>
      <c r="F13" s="17"/>
      <c r="G13" s="17"/>
      <c r="I13" s="10">
        <v>7</v>
      </c>
      <c r="J13" s="15">
        <f t="shared" si="9"/>
        <v>1274</v>
      </c>
      <c r="K13" s="15">
        <f t="shared" si="0"/>
        <v>3859</v>
      </c>
      <c r="L13" s="15">
        <f t="shared" si="0"/>
        <v>9212</v>
      </c>
      <c r="M13" s="15">
        <f t="shared" si="0"/>
        <v>18833</v>
      </c>
      <c r="N13" s="16">
        <f t="shared" si="1"/>
        <v>33178</v>
      </c>
      <c r="P13" s="10">
        <v>7</v>
      </c>
      <c r="Q13" s="15">
        <f t="shared" si="2"/>
        <v>21</v>
      </c>
      <c r="R13" s="15">
        <f t="shared" si="2"/>
        <v>36</v>
      </c>
      <c r="S13" s="15">
        <f t="shared" si="2"/>
        <v>89</v>
      </c>
      <c r="T13" s="15">
        <f t="shared" si="2"/>
        <v>210</v>
      </c>
      <c r="U13" s="15">
        <f t="shared" si="2"/>
        <v>436</v>
      </c>
      <c r="W13" s="10">
        <v>7</v>
      </c>
      <c r="X13" s="15">
        <f t="shared" si="3"/>
        <v>45</v>
      </c>
      <c r="Y13" s="15">
        <f t="shared" si="3"/>
        <v>52</v>
      </c>
      <c r="Z13" s="15">
        <f t="shared" si="3"/>
        <v>62</v>
      </c>
      <c r="AA13" s="15">
        <f t="shared" si="3"/>
        <v>75</v>
      </c>
      <c r="AB13" s="16">
        <f t="shared" si="10"/>
        <v>234</v>
      </c>
      <c r="AI13" s="10">
        <v>7</v>
      </c>
      <c r="AJ13" s="10">
        <f t="shared" si="4"/>
        <v>33</v>
      </c>
      <c r="AK13" s="10">
        <f t="shared" si="11"/>
        <v>299</v>
      </c>
      <c r="AL13" s="10">
        <f t="shared" si="5"/>
        <v>585</v>
      </c>
      <c r="AM13" s="10">
        <f t="shared" si="6"/>
        <v>2509</v>
      </c>
      <c r="AN13" s="10">
        <f t="shared" si="7"/>
        <v>7965</v>
      </c>
      <c r="AO13" s="10">
        <f t="shared" si="8"/>
        <v>21465</v>
      </c>
      <c r="AR13" s="10" t="str">
        <f t="shared" si="12"/>
        <v>{0 , 585 , 2509 , 7965 , 21465},</v>
      </c>
    </row>
    <row r="14" spans="2:44" x14ac:dyDescent="0.15">
      <c r="B14" s="80" t="s">
        <v>630</v>
      </c>
      <c r="C14" s="17">
        <f>VLOOKUP(D14,$B$9:$C$11,2,FALSE)*E14*10</f>
        <v>0.19199999999999998</v>
      </c>
      <c r="D14" s="61" t="s">
        <v>71</v>
      </c>
      <c r="E14" s="61">
        <v>0.6</v>
      </c>
      <c r="F14" s="17"/>
      <c r="G14" s="17"/>
      <c r="I14" s="10">
        <v>8</v>
      </c>
      <c r="J14" s="15">
        <f t="shared" si="9"/>
        <v>1454</v>
      </c>
      <c r="K14" s="15">
        <f t="shared" si="0"/>
        <v>4407</v>
      </c>
      <c r="L14" s="15">
        <f t="shared" si="0"/>
        <v>10525</v>
      </c>
      <c r="M14" s="15">
        <f t="shared" si="0"/>
        <v>21521</v>
      </c>
      <c r="N14" s="16">
        <f t="shared" si="1"/>
        <v>37907</v>
      </c>
      <c r="P14" s="10">
        <v>8</v>
      </c>
      <c r="Q14" s="15">
        <f t="shared" si="2"/>
        <v>21</v>
      </c>
      <c r="R14" s="15">
        <f t="shared" si="2"/>
        <v>39</v>
      </c>
      <c r="S14" s="15">
        <f t="shared" si="2"/>
        <v>99</v>
      </c>
      <c r="T14" s="15">
        <f t="shared" si="2"/>
        <v>238</v>
      </c>
      <c r="U14" s="15">
        <f t="shared" si="2"/>
        <v>496</v>
      </c>
      <c r="W14" s="10">
        <v>8</v>
      </c>
      <c r="X14" s="15">
        <f t="shared" si="3"/>
        <v>46</v>
      </c>
      <c r="Y14" s="15">
        <f t="shared" si="3"/>
        <v>53</v>
      </c>
      <c r="Z14" s="15">
        <f t="shared" si="3"/>
        <v>65</v>
      </c>
      <c r="AA14" s="15">
        <f t="shared" si="3"/>
        <v>80</v>
      </c>
      <c r="AB14" s="16">
        <f t="shared" si="10"/>
        <v>244</v>
      </c>
      <c r="AI14" s="10">
        <v>8</v>
      </c>
      <c r="AJ14" s="10">
        <f t="shared" si="4"/>
        <v>37</v>
      </c>
      <c r="AK14" s="10">
        <f t="shared" si="11"/>
        <v>329</v>
      </c>
      <c r="AL14" s="10">
        <f t="shared" si="5"/>
        <v>644</v>
      </c>
      <c r="AM14" s="10">
        <f t="shared" si="6"/>
        <v>2870</v>
      </c>
      <c r="AN14" s="10">
        <f t="shared" si="7"/>
        <v>9435</v>
      </c>
      <c r="AO14" s="10">
        <f t="shared" si="8"/>
        <v>25835</v>
      </c>
      <c r="AR14" s="10" t="str">
        <f t="shared" si="12"/>
        <v>{0 , 644 , 2870 , 9435 , 25835},</v>
      </c>
    </row>
    <row r="15" spans="2:44" x14ac:dyDescent="0.15">
      <c r="B15" s="81" t="s">
        <v>631</v>
      </c>
      <c r="C15" s="17">
        <f>VLOOKUP(D15,$B$9:$C$11,2,FALSE)*E15*10</f>
        <v>1.6E-2</v>
      </c>
      <c r="D15" s="61" t="s">
        <v>72</v>
      </c>
      <c r="E15" s="61">
        <v>0.1</v>
      </c>
      <c r="F15" s="17"/>
      <c r="G15" s="17"/>
      <c r="I15" s="10">
        <v>9</v>
      </c>
      <c r="J15" s="15">
        <f t="shared" si="9"/>
        <v>1633</v>
      </c>
      <c r="K15" s="15">
        <f t="shared" si="0"/>
        <v>4956</v>
      </c>
      <c r="L15" s="15">
        <f t="shared" si="0"/>
        <v>11838</v>
      </c>
      <c r="M15" s="15">
        <f t="shared" si="0"/>
        <v>24208</v>
      </c>
      <c r="N15" s="16">
        <f t="shared" si="1"/>
        <v>42635</v>
      </c>
      <c r="P15" s="10">
        <v>9</v>
      </c>
      <c r="Q15" s="15">
        <f t="shared" si="2"/>
        <v>21</v>
      </c>
      <c r="R15" s="15">
        <f t="shared" si="2"/>
        <v>41</v>
      </c>
      <c r="S15" s="15">
        <f t="shared" si="2"/>
        <v>109</v>
      </c>
      <c r="T15" s="15">
        <f t="shared" si="2"/>
        <v>265</v>
      </c>
      <c r="U15" s="15">
        <f t="shared" si="2"/>
        <v>556</v>
      </c>
      <c r="W15" s="10">
        <v>9</v>
      </c>
      <c r="X15" s="15">
        <f t="shared" si="3"/>
        <v>46</v>
      </c>
      <c r="Y15" s="15">
        <f t="shared" si="3"/>
        <v>55</v>
      </c>
      <c r="Z15" s="15">
        <f t="shared" si="3"/>
        <v>68</v>
      </c>
      <c r="AA15" s="15">
        <f t="shared" si="3"/>
        <v>85</v>
      </c>
      <c r="AB15" s="16">
        <f t="shared" si="10"/>
        <v>254</v>
      </c>
      <c r="AI15" s="10">
        <v>9</v>
      </c>
      <c r="AJ15" s="10">
        <f t="shared" si="4"/>
        <v>42</v>
      </c>
      <c r="AK15" s="10">
        <f t="shared" si="11"/>
        <v>376</v>
      </c>
      <c r="AL15" s="10">
        <f t="shared" si="5"/>
        <v>736</v>
      </c>
      <c r="AM15" s="10">
        <f t="shared" si="6"/>
        <v>3376</v>
      </c>
      <c r="AN15" s="10">
        <f t="shared" si="7"/>
        <v>11060</v>
      </c>
      <c r="AO15" s="10">
        <f t="shared" si="8"/>
        <v>30695</v>
      </c>
      <c r="AR15" s="10" t="str">
        <f t="shared" si="12"/>
        <v>{0 , 736 , 3376 , 11060 , 30695},</v>
      </c>
    </row>
    <row r="16" spans="2:44" x14ac:dyDescent="0.15">
      <c r="B16" s="82" t="s">
        <v>632</v>
      </c>
      <c r="C16" s="17">
        <f>(VLOOKUP(D16,$B$9:$C$11,2,FALSE)*E16+VLOOKUP(F16,$B$9:$C$11,2,FALSE)*G16)*10</f>
        <v>0.14399999999999999</v>
      </c>
      <c r="D16" s="61" t="s">
        <v>81</v>
      </c>
      <c r="E16" s="61">
        <v>0.7</v>
      </c>
      <c r="F16" s="61" t="s">
        <v>72</v>
      </c>
      <c r="G16" s="61">
        <v>0.2</v>
      </c>
      <c r="I16" s="13">
        <v>10</v>
      </c>
      <c r="J16" s="14">
        <f t="shared" si="9"/>
        <v>1812</v>
      </c>
      <c r="K16" s="14">
        <f t="shared" si="0"/>
        <v>5505</v>
      </c>
      <c r="L16" s="14">
        <f t="shared" si="0"/>
        <v>13152</v>
      </c>
      <c r="M16" s="14">
        <f t="shared" si="0"/>
        <v>26896</v>
      </c>
      <c r="N16" s="14">
        <f t="shared" si="1"/>
        <v>47365</v>
      </c>
      <c r="P16" s="13">
        <v>10</v>
      </c>
      <c r="Q16" s="14">
        <f t="shared" si="2"/>
        <v>22</v>
      </c>
      <c r="R16" s="14">
        <f t="shared" si="2"/>
        <v>44</v>
      </c>
      <c r="S16" s="14">
        <f t="shared" si="2"/>
        <v>119</v>
      </c>
      <c r="T16" s="14">
        <f t="shared" si="2"/>
        <v>292</v>
      </c>
      <c r="U16" s="14">
        <f t="shared" si="2"/>
        <v>615</v>
      </c>
      <c r="W16" s="13">
        <v>10</v>
      </c>
      <c r="X16" s="14">
        <f t="shared" si="3"/>
        <v>47</v>
      </c>
      <c r="Y16" s="14">
        <f t="shared" si="3"/>
        <v>57</v>
      </c>
      <c r="Z16" s="14">
        <f t="shared" si="3"/>
        <v>72</v>
      </c>
      <c r="AA16" s="14">
        <f t="shared" si="3"/>
        <v>91</v>
      </c>
      <c r="AB16" s="14">
        <f t="shared" si="10"/>
        <v>267</v>
      </c>
      <c r="AI16" s="13">
        <v>10</v>
      </c>
      <c r="AJ16" s="13">
        <f t="shared" si="4"/>
        <v>45</v>
      </c>
      <c r="AK16" s="13">
        <f t="shared" si="11"/>
        <v>408</v>
      </c>
      <c r="AL16" s="13">
        <f t="shared" si="5"/>
        <v>799</v>
      </c>
      <c r="AM16" s="13">
        <f t="shared" si="6"/>
        <v>3706</v>
      </c>
      <c r="AN16" s="13">
        <f t="shared" si="7"/>
        <v>12346</v>
      </c>
      <c r="AO16" s="13">
        <f t="shared" si="8"/>
        <v>34641</v>
      </c>
      <c r="AP16" s="13"/>
      <c r="AR16" s="10" t="str">
        <f t="shared" si="12"/>
        <v>{0 , 799 , 3706 , 12346 , 34641},</v>
      </c>
    </row>
    <row r="17" spans="2:44" x14ac:dyDescent="0.15">
      <c r="B17" s="83" t="s">
        <v>633</v>
      </c>
      <c r="C17" s="17">
        <f>VLOOKUP(D17,$B$9:$C$11,2,FALSE)*E17*10</f>
        <v>3.2000000000000001E-2</v>
      </c>
      <c r="D17" s="61" t="s">
        <v>71</v>
      </c>
      <c r="E17" s="61">
        <v>0.1</v>
      </c>
      <c r="F17" s="17"/>
      <c r="G17" s="17"/>
      <c r="I17" s="10">
        <v>11</v>
      </c>
      <c r="J17" s="15">
        <f t="shared" si="9"/>
        <v>1991</v>
      </c>
      <c r="K17" s="15">
        <f t="shared" si="0"/>
        <v>6053</v>
      </c>
      <c r="L17" s="15">
        <f t="shared" si="0"/>
        <v>14465</v>
      </c>
      <c r="M17" s="15">
        <f t="shared" si="0"/>
        <v>29583</v>
      </c>
      <c r="N17" s="16">
        <f t="shared" si="1"/>
        <v>52092</v>
      </c>
      <c r="P17" s="10">
        <v>11</v>
      </c>
      <c r="Q17" s="15">
        <f t="shared" ref="Q17:U26" si="13">ROUNDUP((99+INT(Q$5^3.5*$P17*1.11))*$C$6,0)</f>
        <v>22</v>
      </c>
      <c r="R17" s="15">
        <f t="shared" si="13"/>
        <v>46</v>
      </c>
      <c r="S17" s="15">
        <f t="shared" si="13"/>
        <v>129</v>
      </c>
      <c r="T17" s="15">
        <f t="shared" si="13"/>
        <v>319</v>
      </c>
      <c r="U17" s="15">
        <f t="shared" si="13"/>
        <v>675</v>
      </c>
      <c r="W17" s="10">
        <v>11</v>
      </c>
      <c r="X17" s="15">
        <f t="shared" si="3"/>
        <v>48</v>
      </c>
      <c r="Y17" s="15">
        <f t="shared" si="3"/>
        <v>59</v>
      </c>
      <c r="Z17" s="15">
        <f t="shared" si="3"/>
        <v>75</v>
      </c>
      <c r="AA17" s="15">
        <f t="shared" si="3"/>
        <v>96</v>
      </c>
      <c r="AB17" s="16">
        <f t="shared" si="10"/>
        <v>278</v>
      </c>
      <c r="AI17" s="10">
        <v>11</v>
      </c>
      <c r="AJ17" s="10">
        <f t="shared" si="4"/>
        <v>52</v>
      </c>
      <c r="AK17" s="10">
        <f t="shared" si="11"/>
        <v>466</v>
      </c>
      <c r="AL17" s="10">
        <f t="shared" si="5"/>
        <v>912</v>
      </c>
      <c r="AM17" s="10">
        <f t="shared" si="6"/>
        <v>4216</v>
      </c>
      <c r="AN17" s="10">
        <f t="shared" si="7"/>
        <v>14116</v>
      </c>
      <c r="AO17" s="10">
        <f t="shared" si="8"/>
        <v>39940</v>
      </c>
      <c r="AR17" s="10" t="str">
        <f t="shared" si="12"/>
        <v>{0 , 912 , 4216 , 14116 , 39940},</v>
      </c>
    </row>
    <row r="18" spans="2:44" x14ac:dyDescent="0.15">
      <c r="B18" s="84" t="s">
        <v>634</v>
      </c>
      <c r="C18" s="17">
        <f>(VLOOKUP(D18,$B$9:$C$11,2,FALSE)*E18+VLOOKUP(F18,$B$9:$C$11,2,FALSE)*G18)*10</f>
        <v>0.14399999999999999</v>
      </c>
      <c r="D18" s="61" t="s">
        <v>81</v>
      </c>
      <c r="E18" s="61">
        <v>0.3</v>
      </c>
      <c r="F18" s="61" t="s">
        <v>72</v>
      </c>
      <c r="G18" s="61">
        <v>0.6</v>
      </c>
      <c r="I18" s="10">
        <v>12</v>
      </c>
      <c r="J18" s="15">
        <f t="shared" si="9"/>
        <v>2171</v>
      </c>
      <c r="K18" s="15">
        <f t="shared" si="0"/>
        <v>6602</v>
      </c>
      <c r="L18" s="15">
        <f t="shared" si="0"/>
        <v>15778</v>
      </c>
      <c r="M18" s="15">
        <f t="shared" si="0"/>
        <v>32271</v>
      </c>
      <c r="N18" s="16">
        <f t="shared" si="1"/>
        <v>56822</v>
      </c>
      <c r="P18" s="10">
        <v>12</v>
      </c>
      <c r="Q18" s="15">
        <f t="shared" si="13"/>
        <v>22</v>
      </c>
      <c r="R18" s="15">
        <f t="shared" si="13"/>
        <v>48</v>
      </c>
      <c r="S18" s="15">
        <f t="shared" si="13"/>
        <v>139</v>
      </c>
      <c r="T18" s="15">
        <f t="shared" si="13"/>
        <v>347</v>
      </c>
      <c r="U18" s="15">
        <f t="shared" si="13"/>
        <v>734</v>
      </c>
      <c r="W18" s="10">
        <v>12</v>
      </c>
      <c r="X18" s="15">
        <f t="shared" si="3"/>
        <v>49</v>
      </c>
      <c r="Y18" s="15">
        <f t="shared" si="3"/>
        <v>61</v>
      </c>
      <c r="Z18" s="15">
        <f t="shared" si="3"/>
        <v>78</v>
      </c>
      <c r="AA18" s="15">
        <f t="shared" si="3"/>
        <v>101</v>
      </c>
      <c r="AB18" s="16">
        <f t="shared" si="10"/>
        <v>289</v>
      </c>
      <c r="AI18" s="10">
        <v>12</v>
      </c>
      <c r="AJ18" s="10">
        <f t="shared" si="4"/>
        <v>55</v>
      </c>
      <c r="AK18" s="10">
        <f t="shared" si="11"/>
        <v>500</v>
      </c>
      <c r="AL18" s="10">
        <f t="shared" si="5"/>
        <v>980</v>
      </c>
      <c r="AM18" s="10">
        <f t="shared" si="6"/>
        <v>4701</v>
      </c>
      <c r="AN18" s="10">
        <f t="shared" si="7"/>
        <v>15933</v>
      </c>
      <c r="AO18" s="10">
        <f t="shared" si="8"/>
        <v>45627</v>
      </c>
      <c r="AR18" s="10" t="str">
        <f t="shared" si="12"/>
        <v>{0 , 980 , 4701 , 15933 , 45627},</v>
      </c>
    </row>
    <row r="19" spans="2:44" x14ac:dyDescent="0.15">
      <c r="B19" s="85" t="s">
        <v>635</v>
      </c>
      <c r="C19" s="17">
        <f>VLOOKUP(D19,$B$9:$C$11,2,FALSE)*E19*10</f>
        <v>1.6E-2</v>
      </c>
      <c r="D19" s="61" t="s">
        <v>72</v>
      </c>
      <c r="E19" s="61">
        <v>0.1</v>
      </c>
      <c r="F19" s="17"/>
      <c r="G19" s="17"/>
      <c r="I19" s="10">
        <v>13</v>
      </c>
      <c r="J19" s="15">
        <f t="shared" si="9"/>
        <v>2350</v>
      </c>
      <c r="K19" s="15">
        <f t="shared" si="0"/>
        <v>7150</v>
      </c>
      <c r="L19" s="15">
        <f t="shared" si="0"/>
        <v>17091</v>
      </c>
      <c r="M19" s="15">
        <f t="shared" si="0"/>
        <v>34959</v>
      </c>
      <c r="N19" s="16">
        <f t="shared" si="1"/>
        <v>61550</v>
      </c>
      <c r="P19" s="10">
        <v>13</v>
      </c>
      <c r="Q19" s="15">
        <f t="shared" si="13"/>
        <v>22</v>
      </c>
      <c r="R19" s="15">
        <f t="shared" si="13"/>
        <v>51</v>
      </c>
      <c r="S19" s="15">
        <f t="shared" si="13"/>
        <v>149</v>
      </c>
      <c r="T19" s="15">
        <f t="shared" si="13"/>
        <v>374</v>
      </c>
      <c r="U19" s="15">
        <f t="shared" si="13"/>
        <v>794</v>
      </c>
      <c r="W19" s="10">
        <v>13</v>
      </c>
      <c r="X19" s="15">
        <f t="shared" si="3"/>
        <v>50</v>
      </c>
      <c r="Y19" s="15">
        <f t="shared" si="3"/>
        <v>63</v>
      </c>
      <c r="Z19" s="15">
        <f t="shared" si="3"/>
        <v>81</v>
      </c>
      <c r="AA19" s="15">
        <f t="shared" si="3"/>
        <v>106</v>
      </c>
      <c r="AB19" s="16">
        <f t="shared" si="10"/>
        <v>300</v>
      </c>
      <c r="AI19" s="10">
        <v>13</v>
      </c>
      <c r="AJ19" s="10">
        <f t="shared" si="4"/>
        <v>62</v>
      </c>
      <c r="AK19" s="10">
        <f t="shared" si="11"/>
        <v>561</v>
      </c>
      <c r="AL19" s="10">
        <f t="shared" si="5"/>
        <v>1100</v>
      </c>
      <c r="AM19" s="10">
        <f t="shared" si="6"/>
        <v>5195</v>
      </c>
      <c r="AN19" s="10">
        <f t="shared" si="7"/>
        <v>17831</v>
      </c>
      <c r="AO19" s="10">
        <f t="shared" si="8"/>
        <v>51539</v>
      </c>
      <c r="AR19" s="10" t="str">
        <f t="shared" si="12"/>
        <v>{0 , 1100 , 5195 , 17831 , 51539},</v>
      </c>
    </row>
    <row r="20" spans="2:44" x14ac:dyDescent="0.15">
      <c r="B20" s="86" t="s">
        <v>636</v>
      </c>
      <c r="C20" s="17">
        <f>VLOOKUP(D20,$B$9:$C$11,2,FALSE)*E20*10</f>
        <v>4.7999999999999994E-2</v>
      </c>
      <c r="D20" s="61" t="s">
        <v>71</v>
      </c>
      <c r="E20" s="61">
        <v>0.15</v>
      </c>
      <c r="F20" s="17"/>
      <c r="G20" s="17"/>
      <c r="I20" s="10">
        <v>14</v>
      </c>
      <c r="J20" s="15">
        <f t="shared" si="9"/>
        <v>2529</v>
      </c>
      <c r="K20" s="15">
        <f t="shared" si="0"/>
        <v>7699</v>
      </c>
      <c r="L20" s="15">
        <f t="shared" si="0"/>
        <v>18404</v>
      </c>
      <c r="M20" s="15">
        <f t="shared" si="0"/>
        <v>37647</v>
      </c>
      <c r="N20" s="16">
        <f t="shared" si="1"/>
        <v>66279</v>
      </c>
      <c r="P20" s="10">
        <v>14</v>
      </c>
      <c r="Q20" s="15">
        <f t="shared" si="13"/>
        <v>22</v>
      </c>
      <c r="R20" s="15">
        <f t="shared" si="13"/>
        <v>53</v>
      </c>
      <c r="S20" s="15">
        <f t="shared" si="13"/>
        <v>159</v>
      </c>
      <c r="T20" s="15">
        <f t="shared" si="13"/>
        <v>401</v>
      </c>
      <c r="U20" s="15">
        <f t="shared" si="13"/>
        <v>853</v>
      </c>
      <c r="W20" s="10">
        <v>14</v>
      </c>
      <c r="X20" s="15">
        <f t="shared" si="3"/>
        <v>51</v>
      </c>
      <c r="Y20" s="15">
        <f t="shared" si="3"/>
        <v>64</v>
      </c>
      <c r="Z20" s="15">
        <f t="shared" si="3"/>
        <v>85</v>
      </c>
      <c r="AA20" s="15">
        <f t="shared" si="3"/>
        <v>111</v>
      </c>
      <c r="AB20" s="16">
        <f t="shared" si="10"/>
        <v>311</v>
      </c>
      <c r="AI20" s="10">
        <v>14</v>
      </c>
      <c r="AJ20" s="10">
        <f t="shared" si="4"/>
        <v>66</v>
      </c>
      <c r="AK20" s="10">
        <f t="shared" si="11"/>
        <v>599</v>
      </c>
      <c r="AL20" s="10">
        <f t="shared" si="5"/>
        <v>1173</v>
      </c>
      <c r="AM20" s="10">
        <f t="shared" si="6"/>
        <v>5653</v>
      </c>
      <c r="AN20" s="10">
        <f t="shared" si="7"/>
        <v>19933</v>
      </c>
      <c r="AO20" s="10">
        <f t="shared" si="8"/>
        <v>58006</v>
      </c>
      <c r="AR20" s="10" t="str">
        <f t="shared" si="12"/>
        <v>{0 , 1173 , 5653 , 19933 , 58006},</v>
      </c>
    </row>
    <row r="21" spans="2:44" x14ac:dyDescent="0.15">
      <c r="B21" s="87" t="s">
        <v>637</v>
      </c>
      <c r="C21" s="17">
        <f>VLOOKUP(D21,$B$9:$C$11,2,FALSE)*E21*10</f>
        <v>4.7999999999999994E-2</v>
      </c>
      <c r="D21" s="61" t="s">
        <v>71</v>
      </c>
      <c r="E21" s="61">
        <v>0.15</v>
      </c>
      <c r="F21" s="17"/>
      <c r="G21" s="17"/>
      <c r="I21" s="13">
        <v>15</v>
      </c>
      <c r="J21" s="14">
        <f t="shared" si="9"/>
        <v>2708</v>
      </c>
      <c r="K21" s="14">
        <f t="shared" si="0"/>
        <v>8247</v>
      </c>
      <c r="L21" s="14">
        <f t="shared" si="0"/>
        <v>19718</v>
      </c>
      <c r="M21" s="14">
        <f t="shared" si="0"/>
        <v>40334</v>
      </c>
      <c r="N21" s="14">
        <f t="shared" si="1"/>
        <v>71007</v>
      </c>
      <c r="P21" s="13">
        <v>15</v>
      </c>
      <c r="Q21" s="14">
        <f t="shared" si="13"/>
        <v>23</v>
      </c>
      <c r="R21" s="14">
        <f t="shared" si="13"/>
        <v>56</v>
      </c>
      <c r="S21" s="14">
        <f t="shared" si="13"/>
        <v>169</v>
      </c>
      <c r="T21" s="14">
        <f t="shared" si="13"/>
        <v>429</v>
      </c>
      <c r="U21" s="14">
        <f t="shared" si="13"/>
        <v>913</v>
      </c>
      <c r="W21" s="13">
        <v>15</v>
      </c>
      <c r="X21" s="14">
        <f t="shared" si="3"/>
        <v>51</v>
      </c>
      <c r="Y21" s="14">
        <f t="shared" si="3"/>
        <v>66</v>
      </c>
      <c r="Z21" s="14">
        <f t="shared" si="3"/>
        <v>88</v>
      </c>
      <c r="AA21" s="14">
        <f t="shared" si="3"/>
        <v>116</v>
      </c>
      <c r="AB21" s="14">
        <f t="shared" si="10"/>
        <v>321</v>
      </c>
      <c r="AI21" s="13">
        <v>15</v>
      </c>
      <c r="AJ21" s="13">
        <f t="shared" si="4"/>
        <v>69</v>
      </c>
      <c r="AK21" s="13">
        <f t="shared" si="11"/>
        <v>625</v>
      </c>
      <c r="AL21" s="13">
        <f t="shared" si="5"/>
        <v>1224</v>
      </c>
      <c r="AM21" s="13">
        <f t="shared" si="6"/>
        <v>5976</v>
      </c>
      <c r="AN21" s="13">
        <f t="shared" si="7"/>
        <v>21112</v>
      </c>
      <c r="AO21" s="13">
        <f t="shared" si="8"/>
        <v>61828</v>
      </c>
      <c r="AP21" s="13"/>
      <c r="AR21" s="10" t="str">
        <f t="shared" si="12"/>
        <v>{0 , 1224 , 5976 , 21112 , 61828},</v>
      </c>
    </row>
    <row r="22" spans="2:44" x14ac:dyDescent="0.15">
      <c r="I22" s="10">
        <v>16</v>
      </c>
      <c r="J22" s="15">
        <f t="shared" si="9"/>
        <v>2888</v>
      </c>
      <c r="K22" s="15">
        <f t="shared" si="0"/>
        <v>8796</v>
      </c>
      <c r="L22" s="15">
        <f t="shared" si="0"/>
        <v>21031</v>
      </c>
      <c r="M22" s="15">
        <f t="shared" si="0"/>
        <v>43022</v>
      </c>
      <c r="N22" s="16">
        <f t="shared" si="1"/>
        <v>75737</v>
      </c>
      <c r="P22" s="10">
        <v>16</v>
      </c>
      <c r="Q22" s="15">
        <f t="shared" si="13"/>
        <v>23</v>
      </c>
      <c r="R22" s="15">
        <f t="shared" si="13"/>
        <v>58</v>
      </c>
      <c r="S22" s="15">
        <f t="shared" si="13"/>
        <v>179</v>
      </c>
      <c r="T22" s="15">
        <f t="shared" si="13"/>
        <v>456</v>
      </c>
      <c r="U22" s="15">
        <f t="shared" si="13"/>
        <v>973</v>
      </c>
      <c r="W22" s="10">
        <v>16</v>
      </c>
      <c r="X22" s="15">
        <f t="shared" si="3"/>
        <v>52</v>
      </c>
      <c r="Y22" s="15">
        <f t="shared" si="3"/>
        <v>68</v>
      </c>
      <c r="Z22" s="15">
        <f t="shared" si="3"/>
        <v>91</v>
      </c>
      <c r="AA22" s="15">
        <f t="shared" si="3"/>
        <v>122</v>
      </c>
      <c r="AB22" s="16">
        <f t="shared" si="10"/>
        <v>333</v>
      </c>
      <c r="AI22" s="10">
        <v>16</v>
      </c>
      <c r="AJ22" s="10">
        <f t="shared" si="4"/>
        <v>76</v>
      </c>
      <c r="AK22" s="10">
        <f t="shared" si="11"/>
        <v>690</v>
      </c>
      <c r="AL22" s="10">
        <f t="shared" si="5"/>
        <v>1352</v>
      </c>
      <c r="AM22" s="10">
        <f t="shared" ref="AM22:AM56" si="14">ROUNDUP(K22/R22/5,0)*Y22+AL22</f>
        <v>3460</v>
      </c>
      <c r="AN22" s="10">
        <f t="shared" ref="AN22:AN56" si="15">ROUNDUP(L22/S22/5,0)*Z22+AM22</f>
        <v>5644</v>
      </c>
      <c r="AO22" s="10">
        <f t="shared" ref="AO22:AO56" si="16">ROUNDUP(M22/T22/5,0)*AA22+AN22</f>
        <v>7962</v>
      </c>
      <c r="AR22" s="10" t="str">
        <f t="shared" si="12"/>
        <v>{0 , 1352 , 3460 , 5644 , 7962},</v>
      </c>
    </row>
    <row r="23" spans="2:44" x14ac:dyDescent="0.15">
      <c r="I23" s="10">
        <v>17</v>
      </c>
      <c r="J23" s="15">
        <f t="shared" si="9"/>
        <v>3067</v>
      </c>
      <c r="K23" s="15">
        <f t="shared" si="9"/>
        <v>9344</v>
      </c>
      <c r="L23" s="15">
        <f t="shared" si="9"/>
        <v>22344</v>
      </c>
      <c r="M23" s="15">
        <f t="shared" si="9"/>
        <v>45709</v>
      </c>
      <c r="N23" s="16">
        <f t="shared" si="1"/>
        <v>80464</v>
      </c>
      <c r="P23" s="10">
        <v>17</v>
      </c>
      <c r="Q23" s="15">
        <f t="shared" si="13"/>
        <v>23</v>
      </c>
      <c r="R23" s="15">
        <f t="shared" si="13"/>
        <v>60</v>
      </c>
      <c r="S23" s="15">
        <f t="shared" si="13"/>
        <v>189</v>
      </c>
      <c r="T23" s="15">
        <f t="shared" si="13"/>
        <v>483</v>
      </c>
      <c r="U23" s="15">
        <f t="shared" si="13"/>
        <v>1032</v>
      </c>
      <c r="W23" s="10">
        <v>17</v>
      </c>
      <c r="X23" s="15">
        <f t="shared" si="3"/>
        <v>53</v>
      </c>
      <c r="Y23" s="15">
        <f t="shared" si="3"/>
        <v>70</v>
      </c>
      <c r="Z23" s="15">
        <f t="shared" si="3"/>
        <v>94</v>
      </c>
      <c r="AA23" s="15">
        <f t="shared" si="3"/>
        <v>127</v>
      </c>
      <c r="AB23" s="16">
        <f t="shared" si="10"/>
        <v>344</v>
      </c>
      <c r="AI23" s="10">
        <v>17</v>
      </c>
      <c r="AJ23" s="10">
        <f t="shared" si="4"/>
        <v>81</v>
      </c>
      <c r="AK23" s="10">
        <f t="shared" si="11"/>
        <v>730</v>
      </c>
      <c r="AL23" s="10">
        <f t="shared" si="5"/>
        <v>1431</v>
      </c>
      <c r="AM23" s="10">
        <f t="shared" si="14"/>
        <v>3671</v>
      </c>
      <c r="AN23" s="10">
        <f t="shared" si="15"/>
        <v>5927</v>
      </c>
      <c r="AO23" s="10">
        <f t="shared" si="16"/>
        <v>8340</v>
      </c>
      <c r="AR23" s="10" t="str">
        <f t="shared" si="12"/>
        <v>{0 , 1431 , 3671 , 5927 , 8340},</v>
      </c>
    </row>
    <row r="24" spans="2:44" x14ac:dyDescent="0.15">
      <c r="I24" s="10">
        <v>18</v>
      </c>
      <c r="J24" s="15">
        <f t="shared" si="9"/>
        <v>3246</v>
      </c>
      <c r="K24" s="15">
        <f t="shared" si="9"/>
        <v>9893</v>
      </c>
      <c r="L24" s="15">
        <f t="shared" si="9"/>
        <v>23657</v>
      </c>
      <c r="M24" s="15">
        <f t="shared" si="9"/>
        <v>48397</v>
      </c>
      <c r="N24" s="16">
        <f t="shared" si="1"/>
        <v>85193</v>
      </c>
      <c r="P24" s="10">
        <v>18</v>
      </c>
      <c r="Q24" s="15">
        <f t="shared" si="13"/>
        <v>23</v>
      </c>
      <c r="R24" s="15">
        <f t="shared" si="13"/>
        <v>63</v>
      </c>
      <c r="S24" s="15">
        <f t="shared" si="13"/>
        <v>199</v>
      </c>
      <c r="T24" s="15">
        <f t="shared" si="13"/>
        <v>510</v>
      </c>
      <c r="U24" s="15">
        <f t="shared" si="13"/>
        <v>1092</v>
      </c>
      <c r="W24" s="10">
        <v>18</v>
      </c>
      <c r="X24" s="15">
        <f t="shared" si="3"/>
        <v>54</v>
      </c>
      <c r="Y24" s="15">
        <f t="shared" si="3"/>
        <v>72</v>
      </c>
      <c r="Z24" s="15">
        <f t="shared" si="3"/>
        <v>98</v>
      </c>
      <c r="AA24" s="15">
        <f t="shared" si="3"/>
        <v>132</v>
      </c>
      <c r="AB24" s="16">
        <f t="shared" si="10"/>
        <v>356</v>
      </c>
      <c r="AI24" s="10">
        <v>18</v>
      </c>
      <c r="AJ24" s="10">
        <f t="shared" si="4"/>
        <v>88</v>
      </c>
      <c r="AK24" s="10">
        <f t="shared" si="11"/>
        <v>799</v>
      </c>
      <c r="AL24" s="10">
        <f t="shared" si="5"/>
        <v>1566</v>
      </c>
      <c r="AM24" s="10">
        <f t="shared" si="14"/>
        <v>3870</v>
      </c>
      <c r="AN24" s="10">
        <f t="shared" si="15"/>
        <v>6222</v>
      </c>
      <c r="AO24" s="10">
        <f t="shared" si="16"/>
        <v>8730</v>
      </c>
      <c r="AR24" s="10" t="str">
        <f t="shared" si="12"/>
        <v>{0 , 1566 , 3870 , 6222 , 8730},</v>
      </c>
    </row>
    <row r="25" spans="2:44" x14ac:dyDescent="0.15">
      <c r="I25" s="10">
        <v>19</v>
      </c>
      <c r="J25" s="15">
        <f t="shared" si="9"/>
        <v>3425</v>
      </c>
      <c r="K25" s="15">
        <f t="shared" si="9"/>
        <v>10441</v>
      </c>
      <c r="L25" s="15">
        <f t="shared" si="9"/>
        <v>24970</v>
      </c>
      <c r="M25" s="15">
        <f t="shared" si="9"/>
        <v>51085</v>
      </c>
      <c r="N25" s="16">
        <f t="shared" si="1"/>
        <v>89921</v>
      </c>
      <c r="P25" s="10">
        <v>19</v>
      </c>
      <c r="Q25" s="15">
        <f t="shared" si="13"/>
        <v>24</v>
      </c>
      <c r="R25" s="15">
        <f t="shared" si="13"/>
        <v>65</v>
      </c>
      <c r="S25" s="15">
        <f t="shared" si="13"/>
        <v>209</v>
      </c>
      <c r="T25" s="15">
        <f t="shared" si="13"/>
        <v>538</v>
      </c>
      <c r="U25" s="15">
        <f t="shared" si="13"/>
        <v>1151</v>
      </c>
      <c r="W25" s="10">
        <v>19</v>
      </c>
      <c r="X25" s="15">
        <f t="shared" si="3"/>
        <v>55</v>
      </c>
      <c r="Y25" s="15">
        <f t="shared" si="3"/>
        <v>74</v>
      </c>
      <c r="Z25" s="15">
        <f t="shared" si="3"/>
        <v>101</v>
      </c>
      <c r="AA25" s="15">
        <f t="shared" si="3"/>
        <v>137</v>
      </c>
      <c r="AB25" s="16">
        <f t="shared" si="10"/>
        <v>367</v>
      </c>
      <c r="AI25" s="10">
        <v>19</v>
      </c>
      <c r="AJ25" s="10">
        <f t="shared" si="4"/>
        <v>90</v>
      </c>
      <c r="AK25" s="10">
        <f t="shared" si="11"/>
        <v>814</v>
      </c>
      <c r="AL25" s="10">
        <f t="shared" si="5"/>
        <v>1595</v>
      </c>
      <c r="AM25" s="10">
        <f t="shared" si="14"/>
        <v>4037</v>
      </c>
      <c r="AN25" s="10">
        <f t="shared" si="15"/>
        <v>6461</v>
      </c>
      <c r="AO25" s="10">
        <f t="shared" si="16"/>
        <v>9064</v>
      </c>
      <c r="AR25" s="10" t="str">
        <f t="shared" si="12"/>
        <v>{0 , 1595 , 4037 , 6461 , 9064},</v>
      </c>
    </row>
    <row r="26" spans="2:44" x14ac:dyDescent="0.15">
      <c r="I26" s="13">
        <v>20</v>
      </c>
      <c r="J26" s="14">
        <f t="shared" si="9"/>
        <v>3605</v>
      </c>
      <c r="K26" s="14">
        <f t="shared" si="9"/>
        <v>10990</v>
      </c>
      <c r="L26" s="14">
        <f t="shared" si="9"/>
        <v>26284</v>
      </c>
      <c r="M26" s="14">
        <f t="shared" si="9"/>
        <v>53772</v>
      </c>
      <c r="N26" s="14">
        <f t="shared" si="1"/>
        <v>94651</v>
      </c>
      <c r="P26" s="13">
        <v>20</v>
      </c>
      <c r="Q26" s="14">
        <f t="shared" si="13"/>
        <v>24</v>
      </c>
      <c r="R26" s="14">
        <f t="shared" si="13"/>
        <v>68</v>
      </c>
      <c r="S26" s="14">
        <f t="shared" si="13"/>
        <v>219</v>
      </c>
      <c r="T26" s="14">
        <f t="shared" si="13"/>
        <v>565</v>
      </c>
      <c r="U26" s="14">
        <f t="shared" si="13"/>
        <v>1211</v>
      </c>
      <c r="W26" s="13">
        <v>20</v>
      </c>
      <c r="X26" s="14">
        <f t="shared" si="3"/>
        <v>56</v>
      </c>
      <c r="Y26" s="14">
        <f t="shared" si="3"/>
        <v>75</v>
      </c>
      <c r="Z26" s="14">
        <f t="shared" si="3"/>
        <v>104</v>
      </c>
      <c r="AA26" s="14">
        <f t="shared" si="3"/>
        <v>142</v>
      </c>
      <c r="AB26" s="14">
        <f t="shared" si="10"/>
        <v>377</v>
      </c>
      <c r="AI26" s="13">
        <v>20</v>
      </c>
      <c r="AJ26" s="13">
        <f t="shared" si="4"/>
        <v>98</v>
      </c>
      <c r="AK26" s="13">
        <f t="shared" si="11"/>
        <v>886</v>
      </c>
      <c r="AL26" s="13">
        <f t="shared" si="5"/>
        <v>1736</v>
      </c>
      <c r="AM26" s="13">
        <f t="shared" si="14"/>
        <v>4211</v>
      </c>
      <c r="AN26" s="13">
        <f t="shared" si="15"/>
        <v>6811</v>
      </c>
      <c r="AO26" s="13">
        <f t="shared" si="16"/>
        <v>9651</v>
      </c>
      <c r="AP26" s="13"/>
      <c r="AR26" s="10" t="str">
        <f t="shared" si="12"/>
        <v>{0 , 1736 , 4211 , 6811 , 9651},</v>
      </c>
    </row>
    <row r="27" spans="2:44" x14ac:dyDescent="0.15">
      <c r="I27" s="10">
        <v>21</v>
      </c>
      <c r="J27" s="15">
        <f t="shared" si="9"/>
        <v>3784</v>
      </c>
      <c r="K27" s="15">
        <f t="shared" si="9"/>
        <v>11538</v>
      </c>
      <c r="L27" s="15">
        <f t="shared" si="9"/>
        <v>27597</v>
      </c>
      <c r="M27" s="15">
        <f t="shared" si="9"/>
        <v>56460</v>
      </c>
      <c r="N27" s="16">
        <f t="shared" si="1"/>
        <v>99379</v>
      </c>
      <c r="P27" s="10">
        <v>21</v>
      </c>
      <c r="Q27" s="15">
        <f t="shared" ref="Q27:U36" si="17">ROUNDUP((99+INT(Q$5^3.5*$P27*1.11))*$C$6,0)</f>
        <v>24</v>
      </c>
      <c r="R27" s="15">
        <f t="shared" si="17"/>
        <v>70</v>
      </c>
      <c r="S27" s="15">
        <f t="shared" si="17"/>
        <v>229</v>
      </c>
      <c r="T27" s="15">
        <f t="shared" si="17"/>
        <v>592</v>
      </c>
      <c r="U27" s="15">
        <f t="shared" si="17"/>
        <v>1270</v>
      </c>
      <c r="W27" s="10">
        <v>21</v>
      </c>
      <c r="X27" s="15">
        <f t="shared" ref="X27:AA46" si="18">ROUNDUP(($AE$6+INT($W27^$AE$3+X$5^$AE$4*$W27*$AE$5))*$C$6,0)</f>
        <v>56</v>
      </c>
      <c r="Y27" s="15">
        <f t="shared" si="18"/>
        <v>77</v>
      </c>
      <c r="Z27" s="15">
        <f t="shared" si="18"/>
        <v>107</v>
      </c>
      <c r="AA27" s="15">
        <f t="shared" si="18"/>
        <v>147</v>
      </c>
      <c r="AB27" s="16">
        <f t="shared" si="10"/>
        <v>387</v>
      </c>
      <c r="AI27" s="10">
        <v>21</v>
      </c>
      <c r="AJ27" s="10">
        <f t="shared" si="4"/>
        <v>101</v>
      </c>
      <c r="AK27" s="10">
        <f t="shared" si="11"/>
        <v>914</v>
      </c>
      <c r="AL27" s="10">
        <f t="shared" si="5"/>
        <v>1792</v>
      </c>
      <c r="AM27" s="10">
        <f t="shared" si="14"/>
        <v>4333</v>
      </c>
      <c r="AN27" s="10">
        <f t="shared" si="15"/>
        <v>7008</v>
      </c>
      <c r="AO27" s="10">
        <f t="shared" si="16"/>
        <v>9948</v>
      </c>
      <c r="AR27" s="10" t="str">
        <f t="shared" si="12"/>
        <v>{0 , 1792 , 4333 , 7008 , 9948},</v>
      </c>
    </row>
    <row r="28" spans="2:44" x14ac:dyDescent="0.15">
      <c r="I28" s="10">
        <v>22</v>
      </c>
      <c r="J28" s="15">
        <f t="shared" si="9"/>
        <v>3963</v>
      </c>
      <c r="K28" s="15">
        <f t="shared" si="9"/>
        <v>12087</v>
      </c>
      <c r="L28" s="15">
        <f t="shared" si="9"/>
        <v>28910</v>
      </c>
      <c r="M28" s="15">
        <f t="shared" si="9"/>
        <v>59148</v>
      </c>
      <c r="N28" s="16">
        <f t="shared" si="1"/>
        <v>104108</v>
      </c>
      <c r="P28" s="10">
        <v>22</v>
      </c>
      <c r="Q28" s="15">
        <f t="shared" si="17"/>
        <v>24</v>
      </c>
      <c r="R28" s="15">
        <f t="shared" si="17"/>
        <v>72</v>
      </c>
      <c r="S28" s="15">
        <f t="shared" si="17"/>
        <v>239</v>
      </c>
      <c r="T28" s="15">
        <f t="shared" si="17"/>
        <v>620</v>
      </c>
      <c r="U28" s="15">
        <f t="shared" si="17"/>
        <v>1330</v>
      </c>
      <c r="W28" s="10">
        <v>22</v>
      </c>
      <c r="X28" s="15">
        <f t="shared" si="18"/>
        <v>57</v>
      </c>
      <c r="Y28" s="15">
        <f t="shared" si="18"/>
        <v>79</v>
      </c>
      <c r="Z28" s="15">
        <f t="shared" si="18"/>
        <v>111</v>
      </c>
      <c r="AA28" s="15">
        <f t="shared" si="18"/>
        <v>153</v>
      </c>
      <c r="AB28" s="16">
        <f t="shared" si="10"/>
        <v>400</v>
      </c>
      <c r="AI28" s="10">
        <v>22</v>
      </c>
      <c r="AJ28" s="10">
        <f t="shared" si="4"/>
        <v>109</v>
      </c>
      <c r="AK28" s="10">
        <f t="shared" si="11"/>
        <v>989</v>
      </c>
      <c r="AL28" s="10">
        <f t="shared" si="5"/>
        <v>1938</v>
      </c>
      <c r="AM28" s="10">
        <f t="shared" si="14"/>
        <v>4624</v>
      </c>
      <c r="AN28" s="10">
        <f t="shared" si="15"/>
        <v>7399</v>
      </c>
      <c r="AO28" s="10">
        <f t="shared" si="16"/>
        <v>10459</v>
      </c>
      <c r="AR28" s="10" t="str">
        <f t="shared" si="12"/>
        <v>{0 , 1938 , 4624 , 7399 , 10459},</v>
      </c>
    </row>
    <row r="29" spans="2:44" x14ac:dyDescent="0.15">
      <c r="I29" s="10">
        <v>23</v>
      </c>
      <c r="J29" s="15">
        <f t="shared" si="9"/>
        <v>4143</v>
      </c>
      <c r="K29" s="15">
        <f t="shared" si="9"/>
        <v>12635</v>
      </c>
      <c r="L29" s="15">
        <f t="shared" si="9"/>
        <v>30223</v>
      </c>
      <c r="M29" s="15">
        <f t="shared" si="9"/>
        <v>61835</v>
      </c>
      <c r="N29" s="16">
        <f t="shared" si="1"/>
        <v>108836</v>
      </c>
      <c r="P29" s="10">
        <v>23</v>
      </c>
      <c r="Q29" s="15">
        <f t="shared" si="17"/>
        <v>24</v>
      </c>
      <c r="R29" s="15">
        <f t="shared" si="17"/>
        <v>75</v>
      </c>
      <c r="S29" s="15">
        <f t="shared" si="17"/>
        <v>249</v>
      </c>
      <c r="T29" s="15">
        <f t="shared" si="17"/>
        <v>647</v>
      </c>
      <c r="U29" s="15">
        <f t="shared" si="17"/>
        <v>1389</v>
      </c>
      <c r="W29" s="10">
        <v>23</v>
      </c>
      <c r="X29" s="15">
        <f t="shared" si="18"/>
        <v>58</v>
      </c>
      <c r="Y29" s="15">
        <f t="shared" si="18"/>
        <v>81</v>
      </c>
      <c r="Z29" s="15">
        <f t="shared" si="18"/>
        <v>114</v>
      </c>
      <c r="AA29" s="15">
        <f t="shared" si="18"/>
        <v>158</v>
      </c>
      <c r="AB29" s="16">
        <f t="shared" si="10"/>
        <v>411</v>
      </c>
      <c r="AI29" s="10">
        <v>23</v>
      </c>
      <c r="AJ29" s="10">
        <f t="shared" si="4"/>
        <v>114</v>
      </c>
      <c r="AK29" s="10">
        <f t="shared" si="11"/>
        <v>1036</v>
      </c>
      <c r="AL29" s="10">
        <f t="shared" si="5"/>
        <v>2030</v>
      </c>
      <c r="AM29" s="10">
        <f t="shared" si="14"/>
        <v>4784</v>
      </c>
      <c r="AN29" s="10">
        <f t="shared" si="15"/>
        <v>7634</v>
      </c>
      <c r="AO29" s="10">
        <f t="shared" si="16"/>
        <v>10794</v>
      </c>
      <c r="AR29" s="10" t="str">
        <f t="shared" si="12"/>
        <v>{0 , 2030 , 4784 , 7634 , 10794},</v>
      </c>
    </row>
    <row r="30" spans="2:44" x14ac:dyDescent="0.15">
      <c r="I30" s="10">
        <v>24</v>
      </c>
      <c r="J30" s="15">
        <f t="shared" si="9"/>
        <v>4322</v>
      </c>
      <c r="K30" s="15">
        <f t="shared" si="9"/>
        <v>13184</v>
      </c>
      <c r="L30" s="15">
        <f t="shared" si="9"/>
        <v>31536</v>
      </c>
      <c r="M30" s="15">
        <f t="shared" si="9"/>
        <v>64523</v>
      </c>
      <c r="N30" s="16">
        <f t="shared" si="1"/>
        <v>113565</v>
      </c>
      <c r="P30" s="10">
        <v>24</v>
      </c>
      <c r="Q30" s="15">
        <f t="shared" si="17"/>
        <v>24</v>
      </c>
      <c r="R30" s="15">
        <f t="shared" si="17"/>
        <v>77</v>
      </c>
      <c r="S30" s="15">
        <f t="shared" si="17"/>
        <v>259</v>
      </c>
      <c r="T30" s="15">
        <f t="shared" si="17"/>
        <v>674</v>
      </c>
      <c r="U30" s="15">
        <f t="shared" si="17"/>
        <v>1449</v>
      </c>
      <c r="W30" s="10">
        <v>24</v>
      </c>
      <c r="X30" s="15">
        <f t="shared" si="18"/>
        <v>59</v>
      </c>
      <c r="Y30" s="15">
        <f t="shared" si="18"/>
        <v>83</v>
      </c>
      <c r="Z30" s="15">
        <f t="shared" si="18"/>
        <v>117</v>
      </c>
      <c r="AA30" s="15">
        <f t="shared" si="18"/>
        <v>163</v>
      </c>
      <c r="AB30" s="16">
        <f t="shared" si="10"/>
        <v>422</v>
      </c>
      <c r="AI30" s="10">
        <v>24</v>
      </c>
      <c r="AJ30" s="10">
        <f t="shared" si="4"/>
        <v>123</v>
      </c>
      <c r="AK30" s="10">
        <f t="shared" si="11"/>
        <v>1114</v>
      </c>
      <c r="AL30" s="10">
        <f t="shared" si="5"/>
        <v>2183</v>
      </c>
      <c r="AM30" s="10">
        <f t="shared" si="14"/>
        <v>5088</v>
      </c>
      <c r="AN30" s="10">
        <f t="shared" si="15"/>
        <v>8013</v>
      </c>
      <c r="AO30" s="10">
        <f t="shared" si="16"/>
        <v>11273</v>
      </c>
      <c r="AR30" s="10" t="str">
        <f t="shared" si="12"/>
        <v>{0 , 2183 , 5088 , 8013 , 11273},</v>
      </c>
    </row>
    <row r="31" spans="2:44" x14ac:dyDescent="0.15">
      <c r="I31" s="13">
        <v>25</v>
      </c>
      <c r="J31" s="14">
        <f t="shared" si="9"/>
        <v>4501</v>
      </c>
      <c r="K31" s="14">
        <f t="shared" si="9"/>
        <v>13732</v>
      </c>
      <c r="L31" s="14">
        <f t="shared" si="9"/>
        <v>32850</v>
      </c>
      <c r="M31" s="14">
        <f t="shared" si="9"/>
        <v>67210</v>
      </c>
      <c r="N31" s="14">
        <f t="shared" si="1"/>
        <v>118293</v>
      </c>
      <c r="P31" s="13">
        <v>25</v>
      </c>
      <c r="Q31" s="14">
        <f t="shared" si="17"/>
        <v>25</v>
      </c>
      <c r="R31" s="14">
        <f t="shared" si="17"/>
        <v>80</v>
      </c>
      <c r="S31" s="14">
        <f t="shared" si="17"/>
        <v>269</v>
      </c>
      <c r="T31" s="14">
        <f t="shared" si="17"/>
        <v>701</v>
      </c>
      <c r="U31" s="14">
        <f t="shared" si="17"/>
        <v>1509</v>
      </c>
      <c r="W31" s="13">
        <v>25</v>
      </c>
      <c r="X31" s="14">
        <f t="shared" si="18"/>
        <v>60</v>
      </c>
      <c r="Y31" s="14">
        <f t="shared" si="18"/>
        <v>85</v>
      </c>
      <c r="Z31" s="14">
        <f t="shared" si="18"/>
        <v>120</v>
      </c>
      <c r="AA31" s="14">
        <f t="shared" si="18"/>
        <v>168</v>
      </c>
      <c r="AB31" s="14">
        <f t="shared" si="10"/>
        <v>433</v>
      </c>
      <c r="AI31" s="13">
        <v>25</v>
      </c>
      <c r="AJ31" s="13">
        <f t="shared" si="4"/>
        <v>125</v>
      </c>
      <c r="AK31" s="13">
        <f t="shared" si="11"/>
        <v>1133</v>
      </c>
      <c r="AL31" s="13">
        <f t="shared" si="5"/>
        <v>2220</v>
      </c>
      <c r="AM31" s="13">
        <f t="shared" si="14"/>
        <v>5195</v>
      </c>
      <c r="AN31" s="13">
        <f t="shared" si="15"/>
        <v>8195</v>
      </c>
      <c r="AO31" s="13">
        <f t="shared" si="16"/>
        <v>11555</v>
      </c>
      <c r="AP31" s="13"/>
      <c r="AR31" s="10" t="str">
        <f t="shared" si="12"/>
        <v>{0 , 2220 , 5195 , 8195 , 11555},</v>
      </c>
    </row>
    <row r="32" spans="2:44" x14ac:dyDescent="0.15">
      <c r="I32" s="10">
        <v>26</v>
      </c>
      <c r="J32" s="15">
        <f t="shared" si="9"/>
        <v>4680</v>
      </c>
      <c r="K32" s="15">
        <f t="shared" si="9"/>
        <v>14281</v>
      </c>
      <c r="L32" s="15">
        <f t="shared" si="9"/>
        <v>34163</v>
      </c>
      <c r="M32" s="15">
        <f t="shared" si="9"/>
        <v>69898</v>
      </c>
      <c r="N32" s="16">
        <f t="shared" si="1"/>
        <v>123022</v>
      </c>
      <c r="P32" s="10">
        <v>26</v>
      </c>
      <c r="Q32" s="15">
        <f t="shared" si="17"/>
        <v>25</v>
      </c>
      <c r="R32" s="15">
        <f t="shared" si="17"/>
        <v>82</v>
      </c>
      <c r="S32" s="15">
        <f t="shared" si="17"/>
        <v>279</v>
      </c>
      <c r="T32" s="15">
        <f t="shared" si="17"/>
        <v>729</v>
      </c>
      <c r="U32" s="15">
        <f t="shared" si="17"/>
        <v>1568</v>
      </c>
      <c r="W32" s="10">
        <v>26</v>
      </c>
      <c r="X32" s="15">
        <f t="shared" si="18"/>
        <v>60</v>
      </c>
      <c r="Y32" s="15">
        <f t="shared" si="18"/>
        <v>86</v>
      </c>
      <c r="Z32" s="15">
        <f t="shared" si="18"/>
        <v>124</v>
      </c>
      <c r="AA32" s="15">
        <f t="shared" si="18"/>
        <v>173</v>
      </c>
      <c r="AB32" s="16">
        <f t="shared" si="10"/>
        <v>443</v>
      </c>
      <c r="AI32" s="10">
        <v>26</v>
      </c>
      <c r="AJ32" s="10">
        <f t="shared" si="4"/>
        <v>128</v>
      </c>
      <c r="AK32" s="10">
        <f t="shared" si="11"/>
        <v>1163</v>
      </c>
      <c r="AL32" s="10">
        <f t="shared" si="5"/>
        <v>2280</v>
      </c>
      <c r="AM32" s="10">
        <f t="shared" si="14"/>
        <v>5290</v>
      </c>
      <c r="AN32" s="10">
        <f t="shared" si="15"/>
        <v>8390</v>
      </c>
      <c r="AO32" s="10">
        <f t="shared" si="16"/>
        <v>11850</v>
      </c>
      <c r="AR32" s="10" t="str">
        <f t="shared" si="12"/>
        <v>{0 , 2280 , 5290 , 8390 , 11850},</v>
      </c>
    </row>
    <row r="33" spans="9:44" x14ac:dyDescent="0.15">
      <c r="I33" s="10">
        <v>27</v>
      </c>
      <c r="J33" s="15">
        <f t="shared" si="9"/>
        <v>4860</v>
      </c>
      <c r="K33" s="15">
        <f t="shared" si="9"/>
        <v>14829</v>
      </c>
      <c r="L33" s="15">
        <f t="shared" si="9"/>
        <v>35476</v>
      </c>
      <c r="M33" s="15">
        <f t="shared" si="9"/>
        <v>72586</v>
      </c>
      <c r="N33" s="16">
        <f t="shared" si="1"/>
        <v>127751</v>
      </c>
      <c r="P33" s="10">
        <v>27</v>
      </c>
      <c r="Q33" s="15">
        <f t="shared" si="17"/>
        <v>25</v>
      </c>
      <c r="R33" s="15">
        <f t="shared" si="17"/>
        <v>85</v>
      </c>
      <c r="S33" s="15">
        <f t="shared" si="17"/>
        <v>288</v>
      </c>
      <c r="T33" s="15">
        <f t="shared" si="17"/>
        <v>756</v>
      </c>
      <c r="U33" s="15">
        <f t="shared" si="17"/>
        <v>1628</v>
      </c>
      <c r="W33" s="10">
        <v>27</v>
      </c>
      <c r="X33" s="15">
        <f t="shared" si="18"/>
        <v>61</v>
      </c>
      <c r="Y33" s="15">
        <f t="shared" si="18"/>
        <v>88</v>
      </c>
      <c r="Z33" s="15">
        <f t="shared" si="18"/>
        <v>127</v>
      </c>
      <c r="AA33" s="15">
        <f t="shared" si="18"/>
        <v>178</v>
      </c>
      <c r="AB33" s="16">
        <f t="shared" si="10"/>
        <v>454</v>
      </c>
      <c r="AI33" s="10">
        <v>27</v>
      </c>
      <c r="AJ33" s="10">
        <f t="shared" si="4"/>
        <v>134</v>
      </c>
      <c r="AK33" s="10">
        <f t="shared" si="11"/>
        <v>1214</v>
      </c>
      <c r="AL33" s="10">
        <f t="shared" si="5"/>
        <v>2379</v>
      </c>
      <c r="AM33" s="10">
        <f t="shared" si="14"/>
        <v>5459</v>
      </c>
      <c r="AN33" s="10">
        <f t="shared" si="15"/>
        <v>8634</v>
      </c>
      <c r="AO33" s="10">
        <f t="shared" si="16"/>
        <v>12194</v>
      </c>
      <c r="AR33" s="10" t="str">
        <f t="shared" si="12"/>
        <v>{0 , 2379 , 5459 , 8634 , 12194},</v>
      </c>
    </row>
    <row r="34" spans="9:44" x14ac:dyDescent="0.15">
      <c r="I34" s="10">
        <v>28</v>
      </c>
      <c r="J34" s="15">
        <f t="shared" si="9"/>
        <v>5039</v>
      </c>
      <c r="K34" s="15">
        <f t="shared" si="9"/>
        <v>15378</v>
      </c>
      <c r="L34" s="15">
        <f t="shared" si="9"/>
        <v>36789</v>
      </c>
      <c r="M34" s="15">
        <f t="shared" si="9"/>
        <v>75274</v>
      </c>
      <c r="N34" s="16">
        <f t="shared" si="1"/>
        <v>132480</v>
      </c>
      <c r="P34" s="10">
        <v>28</v>
      </c>
      <c r="Q34" s="15">
        <f t="shared" si="17"/>
        <v>25</v>
      </c>
      <c r="R34" s="15">
        <f t="shared" si="17"/>
        <v>87</v>
      </c>
      <c r="S34" s="15">
        <f t="shared" si="17"/>
        <v>298</v>
      </c>
      <c r="T34" s="15">
        <f t="shared" si="17"/>
        <v>783</v>
      </c>
      <c r="U34" s="15">
        <f t="shared" si="17"/>
        <v>1687</v>
      </c>
      <c r="W34" s="10">
        <v>28</v>
      </c>
      <c r="X34" s="15">
        <f t="shared" si="18"/>
        <v>62</v>
      </c>
      <c r="Y34" s="15">
        <f t="shared" si="18"/>
        <v>90</v>
      </c>
      <c r="Z34" s="15">
        <f t="shared" si="18"/>
        <v>130</v>
      </c>
      <c r="AA34" s="15">
        <f t="shared" si="18"/>
        <v>183</v>
      </c>
      <c r="AB34" s="16">
        <f t="shared" si="10"/>
        <v>465</v>
      </c>
      <c r="AI34" s="10">
        <v>28</v>
      </c>
      <c r="AJ34" s="10">
        <f t="shared" si="4"/>
        <v>143</v>
      </c>
      <c r="AK34" s="10">
        <f t="shared" si="11"/>
        <v>1297</v>
      </c>
      <c r="AL34" s="10">
        <f t="shared" si="5"/>
        <v>2542</v>
      </c>
      <c r="AM34" s="10">
        <f t="shared" si="14"/>
        <v>5782</v>
      </c>
      <c r="AN34" s="10">
        <f t="shared" si="15"/>
        <v>9032</v>
      </c>
      <c r="AO34" s="10">
        <f t="shared" si="16"/>
        <v>12692</v>
      </c>
      <c r="AR34" s="10" t="str">
        <f t="shared" si="12"/>
        <v>{0 , 2542 , 5782 , 9032 , 12692},</v>
      </c>
    </row>
    <row r="35" spans="9:44" x14ac:dyDescent="0.15">
      <c r="I35" s="10">
        <v>29</v>
      </c>
      <c r="J35" s="15">
        <f t="shared" si="9"/>
        <v>5218</v>
      </c>
      <c r="K35" s="15">
        <f t="shared" si="9"/>
        <v>15926</v>
      </c>
      <c r="L35" s="15">
        <f t="shared" si="9"/>
        <v>38102</v>
      </c>
      <c r="M35" s="15">
        <f t="shared" si="9"/>
        <v>77961</v>
      </c>
      <c r="N35" s="16">
        <f t="shared" si="1"/>
        <v>137207</v>
      </c>
      <c r="P35" s="10">
        <v>29</v>
      </c>
      <c r="Q35" s="15">
        <f t="shared" si="17"/>
        <v>26</v>
      </c>
      <c r="R35" s="15">
        <f t="shared" si="17"/>
        <v>89</v>
      </c>
      <c r="S35" s="15">
        <f t="shared" si="17"/>
        <v>308</v>
      </c>
      <c r="T35" s="15">
        <f t="shared" si="17"/>
        <v>811</v>
      </c>
      <c r="U35" s="15">
        <f t="shared" si="17"/>
        <v>1747</v>
      </c>
      <c r="W35" s="10">
        <v>29</v>
      </c>
      <c r="X35" s="15">
        <f t="shared" si="18"/>
        <v>63</v>
      </c>
      <c r="Y35" s="15">
        <f t="shared" si="18"/>
        <v>92</v>
      </c>
      <c r="Z35" s="15">
        <f t="shared" si="18"/>
        <v>134</v>
      </c>
      <c r="AA35" s="15">
        <f t="shared" si="18"/>
        <v>189</v>
      </c>
      <c r="AB35" s="16">
        <f t="shared" si="10"/>
        <v>478</v>
      </c>
      <c r="AI35" s="10">
        <v>29</v>
      </c>
      <c r="AJ35" s="10">
        <f t="shared" si="4"/>
        <v>145</v>
      </c>
      <c r="AK35" s="10">
        <f t="shared" si="11"/>
        <v>1318</v>
      </c>
      <c r="AL35" s="10">
        <f t="shared" si="5"/>
        <v>2583</v>
      </c>
      <c r="AM35" s="10">
        <f t="shared" si="14"/>
        <v>5895</v>
      </c>
      <c r="AN35" s="10">
        <f t="shared" si="15"/>
        <v>9245</v>
      </c>
      <c r="AO35" s="10">
        <f t="shared" si="16"/>
        <v>13025</v>
      </c>
      <c r="AR35" s="10" t="str">
        <f t="shared" si="12"/>
        <v>{0 , 2583 , 5895 , 9245 , 13025},</v>
      </c>
    </row>
    <row r="36" spans="9:44" x14ac:dyDescent="0.15">
      <c r="I36" s="13">
        <v>30</v>
      </c>
      <c r="J36" s="14">
        <f t="shared" si="9"/>
        <v>5397</v>
      </c>
      <c r="K36" s="14">
        <f t="shared" si="9"/>
        <v>16475</v>
      </c>
      <c r="L36" s="14">
        <f t="shared" si="9"/>
        <v>39416</v>
      </c>
      <c r="M36" s="14">
        <f t="shared" si="9"/>
        <v>80649</v>
      </c>
      <c r="N36" s="14">
        <f t="shared" si="1"/>
        <v>141937</v>
      </c>
      <c r="P36" s="13">
        <v>30</v>
      </c>
      <c r="Q36" s="14">
        <f t="shared" si="17"/>
        <v>26</v>
      </c>
      <c r="R36" s="14">
        <f t="shared" si="17"/>
        <v>92</v>
      </c>
      <c r="S36" s="14">
        <f t="shared" si="17"/>
        <v>318</v>
      </c>
      <c r="T36" s="14">
        <f t="shared" si="17"/>
        <v>838</v>
      </c>
      <c r="U36" s="14">
        <f t="shared" si="17"/>
        <v>1806</v>
      </c>
      <c r="W36" s="13">
        <v>30</v>
      </c>
      <c r="X36" s="14">
        <f t="shared" si="18"/>
        <v>64</v>
      </c>
      <c r="Y36" s="14">
        <f t="shared" si="18"/>
        <v>94</v>
      </c>
      <c r="Z36" s="14">
        <f t="shared" si="18"/>
        <v>137</v>
      </c>
      <c r="AA36" s="14">
        <f t="shared" si="18"/>
        <v>194</v>
      </c>
      <c r="AB36" s="14">
        <f t="shared" si="10"/>
        <v>489</v>
      </c>
      <c r="AI36" s="13">
        <v>30</v>
      </c>
      <c r="AJ36" s="13">
        <f t="shared" si="4"/>
        <v>151</v>
      </c>
      <c r="AK36" s="13">
        <f t="shared" si="11"/>
        <v>1371</v>
      </c>
      <c r="AL36" s="13">
        <f t="shared" si="5"/>
        <v>2688</v>
      </c>
      <c r="AM36" s="13">
        <f t="shared" si="14"/>
        <v>6072</v>
      </c>
      <c r="AN36" s="13">
        <f t="shared" si="15"/>
        <v>9497</v>
      </c>
      <c r="AO36" s="13">
        <f t="shared" si="16"/>
        <v>13377</v>
      </c>
      <c r="AP36" s="13"/>
      <c r="AR36" s="10" t="str">
        <f t="shared" si="12"/>
        <v>{0 , 2688 , 6072 , 9497 , 13377},</v>
      </c>
    </row>
    <row r="37" spans="9:44" x14ac:dyDescent="0.15">
      <c r="I37" s="10">
        <v>31</v>
      </c>
      <c r="J37" s="15">
        <f t="shared" si="9"/>
        <v>5577</v>
      </c>
      <c r="K37" s="15">
        <f t="shared" si="9"/>
        <v>17023</v>
      </c>
      <c r="L37" s="15">
        <f t="shared" si="9"/>
        <v>40729</v>
      </c>
      <c r="M37" s="15">
        <f t="shared" si="9"/>
        <v>83336</v>
      </c>
      <c r="N37" s="16">
        <f t="shared" si="1"/>
        <v>146665</v>
      </c>
      <c r="P37" s="10">
        <v>31</v>
      </c>
      <c r="Q37" s="15">
        <f t="shared" ref="Q37:U46" si="19">ROUNDUP((99+INT(Q$5^3.5*$P37*1.11))*$C$6,0)</f>
        <v>26</v>
      </c>
      <c r="R37" s="15">
        <f t="shared" si="19"/>
        <v>94</v>
      </c>
      <c r="S37" s="15">
        <f t="shared" si="19"/>
        <v>328</v>
      </c>
      <c r="T37" s="15">
        <f t="shared" si="19"/>
        <v>865</v>
      </c>
      <c r="U37" s="15">
        <f t="shared" si="19"/>
        <v>1866</v>
      </c>
      <c r="W37" s="10">
        <v>31</v>
      </c>
      <c r="X37" s="15">
        <f t="shared" si="18"/>
        <v>65</v>
      </c>
      <c r="Y37" s="15">
        <f t="shared" si="18"/>
        <v>95</v>
      </c>
      <c r="Z37" s="15">
        <f t="shared" si="18"/>
        <v>140</v>
      </c>
      <c r="AA37" s="15">
        <f t="shared" si="18"/>
        <v>199</v>
      </c>
      <c r="AB37" s="16">
        <f t="shared" si="10"/>
        <v>499</v>
      </c>
      <c r="AI37" s="10">
        <v>31</v>
      </c>
      <c r="AJ37" s="10">
        <f t="shared" si="4"/>
        <v>157</v>
      </c>
      <c r="AK37" s="10">
        <f t="shared" si="11"/>
        <v>1426</v>
      </c>
      <c r="AL37" s="10">
        <f t="shared" si="5"/>
        <v>2795</v>
      </c>
      <c r="AM37" s="10">
        <f t="shared" si="14"/>
        <v>6310</v>
      </c>
      <c r="AN37" s="10">
        <f t="shared" si="15"/>
        <v>9810</v>
      </c>
      <c r="AO37" s="10">
        <f t="shared" si="16"/>
        <v>13790</v>
      </c>
      <c r="AR37" s="10" t="str">
        <f t="shared" si="12"/>
        <v>{0 , 2795 , 6310 , 9810 , 13790},</v>
      </c>
    </row>
    <row r="38" spans="9:44" x14ac:dyDescent="0.15">
      <c r="I38" s="10">
        <v>32</v>
      </c>
      <c r="J38" s="15">
        <f t="shared" si="9"/>
        <v>5756</v>
      </c>
      <c r="K38" s="15">
        <f t="shared" si="9"/>
        <v>17572</v>
      </c>
      <c r="L38" s="15">
        <f t="shared" si="9"/>
        <v>42042</v>
      </c>
      <c r="M38" s="15">
        <f t="shared" si="9"/>
        <v>86024</v>
      </c>
      <c r="N38" s="16">
        <f t="shared" si="1"/>
        <v>151394</v>
      </c>
      <c r="P38" s="10">
        <v>32</v>
      </c>
      <c r="Q38" s="15">
        <f t="shared" si="19"/>
        <v>26</v>
      </c>
      <c r="R38" s="15">
        <f t="shared" si="19"/>
        <v>96</v>
      </c>
      <c r="S38" s="15">
        <f t="shared" si="19"/>
        <v>338</v>
      </c>
      <c r="T38" s="15">
        <f t="shared" si="19"/>
        <v>892</v>
      </c>
      <c r="U38" s="15">
        <f t="shared" si="19"/>
        <v>1926</v>
      </c>
      <c r="W38" s="10">
        <v>32</v>
      </c>
      <c r="X38" s="15">
        <f t="shared" si="18"/>
        <v>65</v>
      </c>
      <c r="Y38" s="15">
        <f t="shared" si="18"/>
        <v>97</v>
      </c>
      <c r="Z38" s="15">
        <f t="shared" si="18"/>
        <v>143</v>
      </c>
      <c r="AA38" s="15">
        <f t="shared" si="18"/>
        <v>204</v>
      </c>
      <c r="AB38" s="16">
        <f t="shared" si="10"/>
        <v>509</v>
      </c>
      <c r="AI38" s="10">
        <v>32</v>
      </c>
      <c r="AJ38" s="10">
        <f t="shared" si="4"/>
        <v>165</v>
      </c>
      <c r="AK38" s="10">
        <f t="shared" si="11"/>
        <v>1492</v>
      </c>
      <c r="AL38" s="10">
        <f t="shared" si="5"/>
        <v>2925</v>
      </c>
      <c r="AM38" s="10">
        <f t="shared" si="14"/>
        <v>6514</v>
      </c>
      <c r="AN38" s="10">
        <f t="shared" si="15"/>
        <v>10089</v>
      </c>
      <c r="AO38" s="10">
        <f t="shared" si="16"/>
        <v>14169</v>
      </c>
      <c r="AR38" s="10" t="str">
        <f t="shared" si="12"/>
        <v>{0 , 2925 , 6514 , 10089 , 14169},</v>
      </c>
    </row>
    <row r="39" spans="9:44" x14ac:dyDescent="0.15">
      <c r="I39" s="10">
        <v>33</v>
      </c>
      <c r="J39" s="15">
        <f t="shared" si="9"/>
        <v>5935</v>
      </c>
      <c r="K39" s="15">
        <f t="shared" si="9"/>
        <v>18120</v>
      </c>
      <c r="L39" s="15">
        <f t="shared" si="9"/>
        <v>43355</v>
      </c>
      <c r="M39" s="15">
        <f t="shared" si="9"/>
        <v>88712</v>
      </c>
      <c r="N39" s="16">
        <f t="shared" ref="N39:N56" si="20">SUM(J39:M39)</f>
        <v>156122</v>
      </c>
      <c r="P39" s="10">
        <v>33</v>
      </c>
      <c r="Q39" s="15">
        <f t="shared" si="19"/>
        <v>26</v>
      </c>
      <c r="R39" s="15">
        <f t="shared" si="19"/>
        <v>99</v>
      </c>
      <c r="S39" s="15">
        <f t="shared" si="19"/>
        <v>348</v>
      </c>
      <c r="T39" s="15">
        <f t="shared" si="19"/>
        <v>920</v>
      </c>
      <c r="U39" s="15">
        <f t="shared" si="19"/>
        <v>1985</v>
      </c>
      <c r="W39" s="10">
        <v>33</v>
      </c>
      <c r="X39" s="15">
        <f t="shared" si="18"/>
        <v>66</v>
      </c>
      <c r="Y39" s="15">
        <f t="shared" si="18"/>
        <v>99</v>
      </c>
      <c r="Z39" s="15">
        <f t="shared" si="18"/>
        <v>147</v>
      </c>
      <c r="AA39" s="15">
        <f t="shared" si="18"/>
        <v>209</v>
      </c>
      <c r="AB39" s="16">
        <f t="shared" si="10"/>
        <v>521</v>
      </c>
      <c r="AI39" s="10">
        <v>33</v>
      </c>
      <c r="AJ39" s="10">
        <f t="shared" ref="AJ39:AJ56" si="21">ROUNDUP(AK39*0.11,0)</f>
        <v>171</v>
      </c>
      <c r="AK39" s="10">
        <f t="shared" si="11"/>
        <v>1549</v>
      </c>
      <c r="AL39" s="10">
        <f t="shared" ref="AL39:AL56" si="22">ROUNDUP(J39/Q39/5,0)*X39</f>
        <v>3036</v>
      </c>
      <c r="AM39" s="10">
        <f t="shared" si="14"/>
        <v>6699</v>
      </c>
      <c r="AN39" s="10">
        <f t="shared" si="15"/>
        <v>10374</v>
      </c>
      <c r="AO39" s="10">
        <f t="shared" si="16"/>
        <v>14554</v>
      </c>
      <c r="AR39" s="10" t="str">
        <f t="shared" si="12"/>
        <v>{0 , 3036 , 6699 , 10374 , 14554},</v>
      </c>
    </row>
    <row r="40" spans="9:44" x14ac:dyDescent="0.15">
      <c r="I40" s="10">
        <v>34</v>
      </c>
      <c r="J40" s="15">
        <f t="shared" ref="J40:M56" si="23">ROUNDUP((99+INT((J$5+1.1)^4*$I40*10.11))*$C$6,0)</f>
        <v>6115</v>
      </c>
      <c r="K40" s="15">
        <f t="shared" si="23"/>
        <v>18669</v>
      </c>
      <c r="L40" s="15">
        <f t="shared" si="23"/>
        <v>44669</v>
      </c>
      <c r="M40" s="15">
        <f t="shared" si="23"/>
        <v>91399</v>
      </c>
      <c r="N40" s="16">
        <f t="shared" si="20"/>
        <v>160852</v>
      </c>
      <c r="P40" s="10">
        <v>34</v>
      </c>
      <c r="Q40" s="15">
        <f t="shared" si="19"/>
        <v>27</v>
      </c>
      <c r="R40" s="15">
        <f t="shared" si="19"/>
        <v>101</v>
      </c>
      <c r="S40" s="15">
        <f t="shared" si="19"/>
        <v>358</v>
      </c>
      <c r="T40" s="15">
        <f t="shared" si="19"/>
        <v>947</v>
      </c>
      <c r="U40" s="15">
        <f t="shared" si="19"/>
        <v>2045</v>
      </c>
      <c r="W40" s="10">
        <v>34</v>
      </c>
      <c r="X40" s="15">
        <f t="shared" si="18"/>
        <v>67</v>
      </c>
      <c r="Y40" s="15">
        <f t="shared" si="18"/>
        <v>101</v>
      </c>
      <c r="Z40" s="15">
        <f t="shared" si="18"/>
        <v>150</v>
      </c>
      <c r="AA40" s="15">
        <f t="shared" si="18"/>
        <v>214</v>
      </c>
      <c r="AB40" s="16">
        <f t="shared" si="10"/>
        <v>532</v>
      </c>
      <c r="AI40" s="10">
        <v>34</v>
      </c>
      <c r="AJ40" s="10">
        <f t="shared" si="21"/>
        <v>173</v>
      </c>
      <c r="AK40" s="10">
        <f t="shared" si="11"/>
        <v>1572</v>
      </c>
      <c r="AL40" s="10">
        <f t="shared" si="22"/>
        <v>3082</v>
      </c>
      <c r="AM40" s="10">
        <f t="shared" si="14"/>
        <v>6819</v>
      </c>
      <c r="AN40" s="10">
        <f t="shared" si="15"/>
        <v>10569</v>
      </c>
      <c r="AO40" s="10">
        <f t="shared" si="16"/>
        <v>14849</v>
      </c>
      <c r="AR40" s="10" t="str">
        <f t="shared" si="12"/>
        <v>{0 , 3082 , 6819 , 10569 , 14849},</v>
      </c>
    </row>
    <row r="41" spans="9:44" x14ac:dyDescent="0.15">
      <c r="I41" s="13">
        <v>35</v>
      </c>
      <c r="J41" s="14">
        <f t="shared" si="23"/>
        <v>6294</v>
      </c>
      <c r="K41" s="14">
        <f t="shared" si="23"/>
        <v>19217</v>
      </c>
      <c r="L41" s="14">
        <f t="shared" si="23"/>
        <v>45982</v>
      </c>
      <c r="M41" s="14">
        <f t="shared" si="23"/>
        <v>94087</v>
      </c>
      <c r="N41" s="14">
        <f t="shared" si="20"/>
        <v>165580</v>
      </c>
      <c r="P41" s="13">
        <v>35</v>
      </c>
      <c r="Q41" s="14">
        <f t="shared" si="19"/>
        <v>27</v>
      </c>
      <c r="R41" s="14">
        <f t="shared" si="19"/>
        <v>104</v>
      </c>
      <c r="S41" s="14">
        <f t="shared" si="19"/>
        <v>368</v>
      </c>
      <c r="T41" s="14">
        <f t="shared" si="19"/>
        <v>974</v>
      </c>
      <c r="U41" s="14">
        <f t="shared" si="19"/>
        <v>2104</v>
      </c>
      <c r="W41" s="13">
        <v>35</v>
      </c>
      <c r="X41" s="14">
        <f t="shared" si="18"/>
        <v>68</v>
      </c>
      <c r="Y41" s="14">
        <f t="shared" si="18"/>
        <v>103</v>
      </c>
      <c r="Z41" s="14">
        <f t="shared" si="18"/>
        <v>153</v>
      </c>
      <c r="AA41" s="14">
        <f t="shared" si="18"/>
        <v>220</v>
      </c>
      <c r="AB41" s="14">
        <f t="shared" si="10"/>
        <v>544</v>
      </c>
      <c r="AI41" s="13">
        <v>35</v>
      </c>
      <c r="AJ41" s="13">
        <f t="shared" si="21"/>
        <v>180</v>
      </c>
      <c r="AK41" s="13">
        <f t="shared" si="11"/>
        <v>1630</v>
      </c>
      <c r="AL41" s="13">
        <f t="shared" si="22"/>
        <v>3196</v>
      </c>
      <c r="AM41" s="13">
        <f t="shared" si="14"/>
        <v>7007</v>
      </c>
      <c r="AN41" s="13">
        <f t="shared" si="15"/>
        <v>10832</v>
      </c>
      <c r="AO41" s="13">
        <f t="shared" si="16"/>
        <v>15232</v>
      </c>
      <c r="AP41" s="13"/>
      <c r="AR41" s="10" t="str">
        <f t="shared" si="12"/>
        <v>{0 , 3196 , 7007 , 10832 , 15232},</v>
      </c>
    </row>
    <row r="42" spans="9:44" x14ac:dyDescent="0.15">
      <c r="I42" s="10">
        <v>36</v>
      </c>
      <c r="J42" s="15">
        <f t="shared" si="23"/>
        <v>6473</v>
      </c>
      <c r="K42" s="15">
        <f t="shared" si="23"/>
        <v>19766</v>
      </c>
      <c r="L42" s="15">
        <f t="shared" si="23"/>
        <v>47295</v>
      </c>
      <c r="M42" s="15">
        <f t="shared" si="23"/>
        <v>96775</v>
      </c>
      <c r="N42" s="16">
        <f t="shared" si="20"/>
        <v>170309</v>
      </c>
      <c r="P42" s="10">
        <v>36</v>
      </c>
      <c r="Q42" s="15">
        <f t="shared" si="19"/>
        <v>27</v>
      </c>
      <c r="R42" s="15">
        <f t="shared" si="19"/>
        <v>106</v>
      </c>
      <c r="S42" s="15">
        <f t="shared" si="19"/>
        <v>378</v>
      </c>
      <c r="T42" s="15">
        <f t="shared" si="19"/>
        <v>1001</v>
      </c>
      <c r="U42" s="15">
        <f t="shared" si="19"/>
        <v>2164</v>
      </c>
      <c r="W42" s="10">
        <v>36</v>
      </c>
      <c r="X42" s="15">
        <f t="shared" si="18"/>
        <v>69</v>
      </c>
      <c r="Y42" s="15">
        <f t="shared" si="18"/>
        <v>105</v>
      </c>
      <c r="Z42" s="15">
        <f t="shared" si="18"/>
        <v>156</v>
      </c>
      <c r="AA42" s="15">
        <f t="shared" si="18"/>
        <v>225</v>
      </c>
      <c r="AB42" s="16">
        <f t="shared" si="10"/>
        <v>555</v>
      </c>
      <c r="AI42" s="10">
        <v>36</v>
      </c>
      <c r="AJ42" s="10">
        <f t="shared" si="21"/>
        <v>186</v>
      </c>
      <c r="AK42" s="10">
        <f t="shared" si="11"/>
        <v>1690</v>
      </c>
      <c r="AL42" s="10">
        <f t="shared" si="22"/>
        <v>3312</v>
      </c>
      <c r="AM42" s="10">
        <f t="shared" si="14"/>
        <v>7302</v>
      </c>
      <c r="AN42" s="10">
        <f t="shared" si="15"/>
        <v>11358</v>
      </c>
      <c r="AO42" s="10">
        <f t="shared" si="16"/>
        <v>15858</v>
      </c>
      <c r="AR42" s="10" t="str">
        <f t="shared" si="12"/>
        <v>{0 , 3312 , 7302 , 11358 , 15858},</v>
      </c>
    </row>
    <row r="43" spans="9:44" x14ac:dyDescent="0.15">
      <c r="I43" s="10">
        <v>37</v>
      </c>
      <c r="J43" s="15">
        <f t="shared" si="23"/>
        <v>6652</v>
      </c>
      <c r="K43" s="15">
        <f t="shared" si="23"/>
        <v>20314</v>
      </c>
      <c r="L43" s="15">
        <f t="shared" si="23"/>
        <v>48608</v>
      </c>
      <c r="M43" s="15">
        <f t="shared" si="23"/>
        <v>99462</v>
      </c>
      <c r="N43" s="16">
        <f t="shared" si="20"/>
        <v>175036</v>
      </c>
      <c r="P43" s="10">
        <v>37</v>
      </c>
      <c r="Q43" s="15">
        <f t="shared" si="19"/>
        <v>27</v>
      </c>
      <c r="R43" s="15">
        <f t="shared" si="19"/>
        <v>109</v>
      </c>
      <c r="S43" s="15">
        <f t="shared" si="19"/>
        <v>388</v>
      </c>
      <c r="T43" s="15">
        <f t="shared" si="19"/>
        <v>1029</v>
      </c>
      <c r="U43" s="15">
        <f t="shared" si="19"/>
        <v>2223</v>
      </c>
      <c r="W43" s="10">
        <v>37</v>
      </c>
      <c r="X43" s="15">
        <f t="shared" si="18"/>
        <v>69</v>
      </c>
      <c r="Y43" s="15">
        <f t="shared" si="18"/>
        <v>106</v>
      </c>
      <c r="Z43" s="15">
        <f t="shared" si="18"/>
        <v>159</v>
      </c>
      <c r="AA43" s="15">
        <f t="shared" si="18"/>
        <v>230</v>
      </c>
      <c r="AB43" s="16">
        <f t="shared" si="10"/>
        <v>564</v>
      </c>
      <c r="AI43" s="10">
        <v>37</v>
      </c>
      <c r="AJ43" s="10">
        <f t="shared" si="21"/>
        <v>194</v>
      </c>
      <c r="AK43" s="10">
        <f t="shared" si="11"/>
        <v>1760</v>
      </c>
      <c r="AL43" s="10">
        <f t="shared" si="22"/>
        <v>3450</v>
      </c>
      <c r="AM43" s="10">
        <f t="shared" si="14"/>
        <v>7478</v>
      </c>
      <c r="AN43" s="10">
        <f t="shared" si="15"/>
        <v>11612</v>
      </c>
      <c r="AO43" s="10">
        <f t="shared" si="16"/>
        <v>16212</v>
      </c>
      <c r="AR43" s="10" t="str">
        <f t="shared" si="12"/>
        <v>{0 , 3450 , 7478 , 11612 , 16212},</v>
      </c>
    </row>
    <row r="44" spans="9:44" x14ac:dyDescent="0.15">
      <c r="I44" s="10">
        <v>38</v>
      </c>
      <c r="J44" s="15">
        <f t="shared" si="23"/>
        <v>6831</v>
      </c>
      <c r="K44" s="15">
        <f t="shared" si="23"/>
        <v>20863</v>
      </c>
      <c r="L44" s="15">
        <f t="shared" si="23"/>
        <v>49921</v>
      </c>
      <c r="M44" s="15">
        <f t="shared" si="23"/>
        <v>102150</v>
      </c>
      <c r="N44" s="16">
        <f t="shared" si="20"/>
        <v>179765</v>
      </c>
      <c r="P44" s="10">
        <v>38</v>
      </c>
      <c r="Q44" s="15">
        <f t="shared" si="19"/>
        <v>28</v>
      </c>
      <c r="R44" s="15">
        <f t="shared" si="19"/>
        <v>111</v>
      </c>
      <c r="S44" s="15">
        <f t="shared" si="19"/>
        <v>398</v>
      </c>
      <c r="T44" s="15">
        <f t="shared" si="19"/>
        <v>1056</v>
      </c>
      <c r="U44" s="15">
        <f t="shared" si="19"/>
        <v>2283</v>
      </c>
      <c r="W44" s="10">
        <v>38</v>
      </c>
      <c r="X44" s="15">
        <f t="shared" si="18"/>
        <v>70</v>
      </c>
      <c r="Y44" s="15">
        <f t="shared" si="18"/>
        <v>108</v>
      </c>
      <c r="Z44" s="15">
        <f t="shared" si="18"/>
        <v>163</v>
      </c>
      <c r="AA44" s="15">
        <f t="shared" si="18"/>
        <v>235</v>
      </c>
      <c r="AB44" s="16">
        <f t="shared" si="10"/>
        <v>576</v>
      </c>
      <c r="AI44" s="10">
        <v>38</v>
      </c>
      <c r="AJ44" s="10">
        <f t="shared" si="21"/>
        <v>193</v>
      </c>
      <c r="AK44" s="10">
        <f t="shared" si="11"/>
        <v>1750</v>
      </c>
      <c r="AL44" s="10">
        <f t="shared" si="22"/>
        <v>3430</v>
      </c>
      <c r="AM44" s="10">
        <f t="shared" si="14"/>
        <v>7534</v>
      </c>
      <c r="AN44" s="10">
        <f t="shared" si="15"/>
        <v>11772</v>
      </c>
      <c r="AO44" s="10">
        <f t="shared" si="16"/>
        <v>16472</v>
      </c>
      <c r="AR44" s="10" t="str">
        <f t="shared" si="12"/>
        <v>{0 , 3430 , 7534 , 11772 , 16472},</v>
      </c>
    </row>
    <row r="45" spans="9:44" x14ac:dyDescent="0.15">
      <c r="I45" s="10">
        <v>39</v>
      </c>
      <c r="J45" s="15">
        <f t="shared" si="23"/>
        <v>7011</v>
      </c>
      <c r="K45" s="15">
        <f t="shared" si="23"/>
        <v>21411</v>
      </c>
      <c r="L45" s="15">
        <f t="shared" si="23"/>
        <v>51235</v>
      </c>
      <c r="M45" s="15">
        <f t="shared" si="23"/>
        <v>104837</v>
      </c>
      <c r="N45" s="16">
        <f t="shared" si="20"/>
        <v>184494</v>
      </c>
      <c r="P45" s="10">
        <v>39</v>
      </c>
      <c r="Q45" s="15">
        <f t="shared" si="19"/>
        <v>28</v>
      </c>
      <c r="R45" s="15">
        <f t="shared" si="19"/>
        <v>113</v>
      </c>
      <c r="S45" s="15">
        <f t="shared" si="19"/>
        <v>408</v>
      </c>
      <c r="T45" s="15">
        <f t="shared" si="19"/>
        <v>1083</v>
      </c>
      <c r="U45" s="15">
        <f t="shared" si="19"/>
        <v>2343</v>
      </c>
      <c r="W45" s="10">
        <v>39</v>
      </c>
      <c r="X45" s="15">
        <f t="shared" si="18"/>
        <v>71</v>
      </c>
      <c r="Y45" s="15">
        <f t="shared" si="18"/>
        <v>110</v>
      </c>
      <c r="Z45" s="15">
        <f t="shared" si="18"/>
        <v>166</v>
      </c>
      <c r="AA45" s="15">
        <f t="shared" si="18"/>
        <v>240</v>
      </c>
      <c r="AB45" s="16">
        <f t="shared" si="10"/>
        <v>587</v>
      </c>
      <c r="AI45" s="10">
        <v>39</v>
      </c>
      <c r="AJ45" s="10">
        <f t="shared" si="21"/>
        <v>204</v>
      </c>
      <c r="AK45" s="10">
        <f t="shared" si="11"/>
        <v>1847</v>
      </c>
      <c r="AL45" s="10">
        <f t="shared" si="22"/>
        <v>3621</v>
      </c>
      <c r="AM45" s="10">
        <f t="shared" si="14"/>
        <v>7801</v>
      </c>
      <c r="AN45" s="10">
        <f t="shared" si="15"/>
        <v>12117</v>
      </c>
      <c r="AO45" s="10">
        <f t="shared" si="16"/>
        <v>16917</v>
      </c>
      <c r="AR45" s="10" t="str">
        <f t="shared" si="12"/>
        <v>{0 , 3621 , 7801 , 12117 , 16917},</v>
      </c>
    </row>
    <row r="46" spans="9:44" x14ac:dyDescent="0.15">
      <c r="I46" s="13">
        <v>40</v>
      </c>
      <c r="J46" s="14">
        <f t="shared" si="23"/>
        <v>7190</v>
      </c>
      <c r="K46" s="14">
        <f t="shared" si="23"/>
        <v>21960</v>
      </c>
      <c r="L46" s="14">
        <f t="shared" si="23"/>
        <v>52548</v>
      </c>
      <c r="M46" s="14">
        <f t="shared" si="23"/>
        <v>107525</v>
      </c>
      <c r="N46" s="14">
        <f t="shared" si="20"/>
        <v>189223</v>
      </c>
      <c r="P46" s="13">
        <v>40</v>
      </c>
      <c r="Q46" s="14">
        <f t="shared" si="19"/>
        <v>28</v>
      </c>
      <c r="R46" s="14">
        <f t="shared" si="19"/>
        <v>116</v>
      </c>
      <c r="S46" s="14">
        <f t="shared" si="19"/>
        <v>418</v>
      </c>
      <c r="T46" s="14">
        <f t="shared" si="19"/>
        <v>1111</v>
      </c>
      <c r="U46" s="14">
        <f t="shared" si="19"/>
        <v>2402</v>
      </c>
      <c r="W46" s="13">
        <v>40</v>
      </c>
      <c r="X46" s="14">
        <f t="shared" si="18"/>
        <v>72</v>
      </c>
      <c r="Y46" s="14">
        <f t="shared" si="18"/>
        <v>112</v>
      </c>
      <c r="Z46" s="14">
        <f t="shared" si="18"/>
        <v>169</v>
      </c>
      <c r="AA46" s="14">
        <f t="shared" si="18"/>
        <v>245</v>
      </c>
      <c r="AB46" s="14">
        <f t="shared" si="10"/>
        <v>598</v>
      </c>
      <c r="AI46" s="13">
        <v>40</v>
      </c>
      <c r="AJ46" s="13">
        <f t="shared" si="21"/>
        <v>211</v>
      </c>
      <c r="AK46" s="13">
        <f t="shared" si="11"/>
        <v>1910</v>
      </c>
      <c r="AL46" s="13">
        <f t="shared" si="22"/>
        <v>3744</v>
      </c>
      <c r="AM46" s="13">
        <f t="shared" si="14"/>
        <v>8000</v>
      </c>
      <c r="AN46" s="13">
        <f t="shared" si="15"/>
        <v>12394</v>
      </c>
      <c r="AO46" s="13">
        <f t="shared" si="16"/>
        <v>17294</v>
      </c>
      <c r="AP46" s="13"/>
      <c r="AR46" s="10" t="str">
        <f t="shared" si="12"/>
        <v>{0 , 3744 , 8000 , 12394 , 17294},</v>
      </c>
    </row>
    <row r="47" spans="9:44" x14ac:dyDescent="0.15">
      <c r="I47" s="10">
        <v>41</v>
      </c>
      <c r="J47" s="15">
        <f t="shared" si="23"/>
        <v>7369</v>
      </c>
      <c r="K47" s="15">
        <f t="shared" si="23"/>
        <v>22508</v>
      </c>
      <c r="L47" s="15">
        <f t="shared" si="23"/>
        <v>53861</v>
      </c>
      <c r="M47" s="15">
        <f t="shared" si="23"/>
        <v>110213</v>
      </c>
      <c r="N47" s="16">
        <f t="shared" si="20"/>
        <v>193951</v>
      </c>
      <c r="P47" s="10">
        <v>41</v>
      </c>
      <c r="Q47" s="15">
        <f t="shared" ref="Q47:U56" si="24">ROUNDUP((99+INT(Q$5^3.5*$P47*1.11))*$C$6,0)</f>
        <v>28</v>
      </c>
      <c r="R47" s="15">
        <f t="shared" si="24"/>
        <v>118</v>
      </c>
      <c r="S47" s="15">
        <f t="shared" si="24"/>
        <v>428</v>
      </c>
      <c r="T47" s="15">
        <f t="shared" si="24"/>
        <v>1138</v>
      </c>
      <c r="U47" s="15">
        <f t="shared" si="24"/>
        <v>2462</v>
      </c>
      <c r="W47" s="10">
        <v>41</v>
      </c>
      <c r="X47" s="15">
        <f t="shared" ref="X47:AA56" si="25">ROUNDUP(($AE$6+INT($W47^$AE$3+X$5^$AE$4*$W47*$AE$5))*$C$6,0)</f>
        <v>73</v>
      </c>
      <c r="Y47" s="15">
        <f t="shared" si="25"/>
        <v>114</v>
      </c>
      <c r="Z47" s="15">
        <f t="shared" si="25"/>
        <v>173</v>
      </c>
      <c r="AA47" s="15">
        <f t="shared" si="25"/>
        <v>250</v>
      </c>
      <c r="AB47" s="16">
        <f t="shared" si="10"/>
        <v>610</v>
      </c>
      <c r="AI47" s="10">
        <v>41</v>
      </c>
      <c r="AJ47" s="10">
        <f t="shared" si="21"/>
        <v>218</v>
      </c>
      <c r="AK47" s="10">
        <f t="shared" si="11"/>
        <v>1974</v>
      </c>
      <c r="AL47" s="10">
        <f t="shared" si="22"/>
        <v>3869</v>
      </c>
      <c r="AM47" s="10">
        <f t="shared" si="14"/>
        <v>8315</v>
      </c>
      <c r="AN47" s="10">
        <f t="shared" si="15"/>
        <v>12813</v>
      </c>
      <c r="AO47" s="10">
        <f t="shared" si="16"/>
        <v>17813</v>
      </c>
      <c r="AR47" s="10" t="str">
        <f t="shared" si="12"/>
        <v>{0 , 3869 , 8315 , 12813 , 17813},</v>
      </c>
    </row>
    <row r="48" spans="9:44" x14ac:dyDescent="0.15">
      <c r="I48" s="10">
        <v>42</v>
      </c>
      <c r="J48" s="15">
        <f t="shared" si="23"/>
        <v>7549</v>
      </c>
      <c r="K48" s="15">
        <f t="shared" si="23"/>
        <v>23057</v>
      </c>
      <c r="L48" s="15">
        <f t="shared" si="23"/>
        <v>55174</v>
      </c>
      <c r="M48" s="15">
        <f t="shared" si="23"/>
        <v>112901</v>
      </c>
      <c r="N48" s="16">
        <f t="shared" si="20"/>
        <v>198681</v>
      </c>
      <c r="P48" s="10">
        <v>42</v>
      </c>
      <c r="Q48" s="15">
        <f t="shared" si="24"/>
        <v>28</v>
      </c>
      <c r="R48" s="15">
        <f t="shared" si="24"/>
        <v>121</v>
      </c>
      <c r="S48" s="15">
        <f t="shared" si="24"/>
        <v>438</v>
      </c>
      <c r="T48" s="15">
        <f t="shared" si="24"/>
        <v>1165</v>
      </c>
      <c r="U48" s="15">
        <f t="shared" si="24"/>
        <v>2521</v>
      </c>
      <c r="W48" s="10">
        <v>42</v>
      </c>
      <c r="X48" s="15">
        <f t="shared" si="25"/>
        <v>73</v>
      </c>
      <c r="Y48" s="15">
        <f t="shared" si="25"/>
        <v>115</v>
      </c>
      <c r="Z48" s="15">
        <f t="shared" si="25"/>
        <v>176</v>
      </c>
      <c r="AA48" s="15">
        <f t="shared" si="25"/>
        <v>255</v>
      </c>
      <c r="AB48" s="16">
        <f t="shared" si="10"/>
        <v>619</v>
      </c>
      <c r="AI48" s="10">
        <v>42</v>
      </c>
      <c r="AJ48" s="10">
        <f t="shared" si="21"/>
        <v>222</v>
      </c>
      <c r="AK48" s="10">
        <f t="shared" si="11"/>
        <v>2011</v>
      </c>
      <c r="AL48" s="10">
        <f t="shared" si="22"/>
        <v>3942</v>
      </c>
      <c r="AM48" s="10">
        <f t="shared" si="14"/>
        <v>8427</v>
      </c>
      <c r="AN48" s="10">
        <f t="shared" si="15"/>
        <v>13003</v>
      </c>
      <c r="AO48" s="10">
        <f t="shared" si="16"/>
        <v>18103</v>
      </c>
      <c r="AR48" s="10" t="str">
        <f t="shared" si="12"/>
        <v>{0 , 3942 , 8427 , 13003 , 18103},</v>
      </c>
    </row>
    <row r="49" spans="9:44" x14ac:dyDescent="0.15">
      <c r="I49" s="10">
        <v>43</v>
      </c>
      <c r="J49" s="15">
        <f t="shared" si="23"/>
        <v>7728</v>
      </c>
      <c r="K49" s="15">
        <f t="shared" si="23"/>
        <v>23606</v>
      </c>
      <c r="L49" s="15">
        <f t="shared" si="23"/>
        <v>56487</v>
      </c>
      <c r="M49" s="15">
        <f t="shared" si="23"/>
        <v>115588</v>
      </c>
      <c r="N49" s="16">
        <f t="shared" si="20"/>
        <v>203409</v>
      </c>
      <c r="P49" s="10">
        <v>43</v>
      </c>
      <c r="Q49" s="15">
        <f t="shared" si="24"/>
        <v>29</v>
      </c>
      <c r="R49" s="15">
        <f t="shared" si="24"/>
        <v>123</v>
      </c>
      <c r="S49" s="15">
        <f t="shared" si="24"/>
        <v>448</v>
      </c>
      <c r="T49" s="15">
        <f t="shared" si="24"/>
        <v>1192</v>
      </c>
      <c r="U49" s="15">
        <f t="shared" si="24"/>
        <v>2581</v>
      </c>
      <c r="W49" s="10">
        <v>43</v>
      </c>
      <c r="X49" s="15">
        <f t="shared" si="25"/>
        <v>74</v>
      </c>
      <c r="Y49" s="15">
        <f t="shared" si="25"/>
        <v>117</v>
      </c>
      <c r="Z49" s="15">
        <f t="shared" si="25"/>
        <v>179</v>
      </c>
      <c r="AA49" s="15">
        <f t="shared" si="25"/>
        <v>261</v>
      </c>
      <c r="AB49" s="16">
        <f t="shared" si="10"/>
        <v>631</v>
      </c>
      <c r="AI49" s="10">
        <v>43</v>
      </c>
      <c r="AJ49" s="10">
        <f t="shared" si="21"/>
        <v>225</v>
      </c>
      <c r="AK49" s="10">
        <f t="shared" si="11"/>
        <v>2038</v>
      </c>
      <c r="AL49" s="10">
        <f t="shared" si="22"/>
        <v>3996</v>
      </c>
      <c r="AM49" s="10">
        <f t="shared" si="14"/>
        <v>8559</v>
      </c>
      <c r="AN49" s="10">
        <f t="shared" si="15"/>
        <v>13213</v>
      </c>
      <c r="AO49" s="10">
        <f t="shared" si="16"/>
        <v>18433</v>
      </c>
      <c r="AR49" s="10" t="str">
        <f t="shared" si="12"/>
        <v>{0 , 3996 , 8559 , 13213 , 18433},</v>
      </c>
    </row>
    <row r="50" spans="9:44" x14ac:dyDescent="0.15">
      <c r="I50" s="10">
        <v>44</v>
      </c>
      <c r="J50" s="15">
        <f t="shared" si="23"/>
        <v>7907</v>
      </c>
      <c r="K50" s="15">
        <f t="shared" si="23"/>
        <v>24154</v>
      </c>
      <c r="L50" s="15">
        <f t="shared" si="23"/>
        <v>57801</v>
      </c>
      <c r="M50" s="15">
        <f t="shared" si="23"/>
        <v>118276</v>
      </c>
      <c r="N50" s="16">
        <f t="shared" si="20"/>
        <v>208138</v>
      </c>
      <c r="P50" s="10">
        <v>44</v>
      </c>
      <c r="Q50" s="15">
        <f t="shared" si="24"/>
        <v>29</v>
      </c>
      <c r="R50" s="15">
        <f t="shared" si="24"/>
        <v>125</v>
      </c>
      <c r="S50" s="15">
        <f t="shared" si="24"/>
        <v>458</v>
      </c>
      <c r="T50" s="15">
        <f t="shared" si="24"/>
        <v>1220</v>
      </c>
      <c r="U50" s="15">
        <f t="shared" si="24"/>
        <v>2640</v>
      </c>
      <c r="W50" s="10">
        <v>44</v>
      </c>
      <c r="X50" s="15">
        <f t="shared" si="25"/>
        <v>75</v>
      </c>
      <c r="Y50" s="15">
        <f t="shared" si="25"/>
        <v>119</v>
      </c>
      <c r="Z50" s="15">
        <f t="shared" si="25"/>
        <v>182</v>
      </c>
      <c r="AA50" s="15">
        <f t="shared" si="25"/>
        <v>266</v>
      </c>
      <c r="AB50" s="16">
        <f t="shared" si="10"/>
        <v>642</v>
      </c>
      <c r="AI50" s="10">
        <v>44</v>
      </c>
      <c r="AJ50" s="10">
        <f t="shared" si="21"/>
        <v>232</v>
      </c>
      <c r="AK50" s="10">
        <f t="shared" si="11"/>
        <v>2104</v>
      </c>
      <c r="AL50" s="10">
        <f t="shared" si="22"/>
        <v>4125</v>
      </c>
      <c r="AM50" s="10">
        <f t="shared" si="14"/>
        <v>8766</v>
      </c>
      <c r="AN50" s="10">
        <f t="shared" si="15"/>
        <v>13498</v>
      </c>
      <c r="AO50" s="10">
        <f t="shared" si="16"/>
        <v>18818</v>
      </c>
      <c r="AR50" s="10" t="str">
        <f t="shared" si="12"/>
        <v>{0 , 4125 , 8766 , 13498 , 18818},</v>
      </c>
    </row>
    <row r="51" spans="9:44" x14ac:dyDescent="0.15">
      <c r="I51" s="13">
        <v>45</v>
      </c>
      <c r="J51" s="14">
        <f t="shared" si="23"/>
        <v>8086</v>
      </c>
      <c r="K51" s="14">
        <f t="shared" si="23"/>
        <v>24702</v>
      </c>
      <c r="L51" s="14">
        <f t="shared" si="23"/>
        <v>59114</v>
      </c>
      <c r="M51" s="14">
        <f t="shared" si="23"/>
        <v>120963</v>
      </c>
      <c r="N51" s="14">
        <f t="shared" si="20"/>
        <v>212865</v>
      </c>
      <c r="P51" s="13">
        <v>45</v>
      </c>
      <c r="Q51" s="14">
        <f t="shared" si="24"/>
        <v>29</v>
      </c>
      <c r="R51" s="14">
        <f t="shared" si="24"/>
        <v>128</v>
      </c>
      <c r="S51" s="14">
        <f t="shared" si="24"/>
        <v>468</v>
      </c>
      <c r="T51" s="14">
        <f t="shared" si="24"/>
        <v>1247</v>
      </c>
      <c r="U51" s="14">
        <f t="shared" si="24"/>
        <v>2700</v>
      </c>
      <c r="W51" s="13">
        <v>45</v>
      </c>
      <c r="X51" s="14">
        <f t="shared" si="25"/>
        <v>76</v>
      </c>
      <c r="Y51" s="14">
        <f t="shared" si="25"/>
        <v>121</v>
      </c>
      <c r="Z51" s="14">
        <f t="shared" si="25"/>
        <v>186</v>
      </c>
      <c r="AA51" s="14">
        <f t="shared" si="25"/>
        <v>271</v>
      </c>
      <c r="AB51" s="14">
        <f t="shared" si="10"/>
        <v>654</v>
      </c>
      <c r="AI51" s="13">
        <v>45</v>
      </c>
      <c r="AJ51" s="13">
        <f t="shared" si="21"/>
        <v>239</v>
      </c>
      <c r="AK51" s="13">
        <f t="shared" si="11"/>
        <v>2171</v>
      </c>
      <c r="AL51" s="13">
        <f t="shared" si="22"/>
        <v>4256</v>
      </c>
      <c r="AM51" s="13">
        <f t="shared" si="14"/>
        <v>8975</v>
      </c>
      <c r="AN51" s="13">
        <f t="shared" si="15"/>
        <v>13811</v>
      </c>
      <c r="AO51" s="13">
        <f t="shared" si="16"/>
        <v>19231</v>
      </c>
      <c r="AP51" s="13"/>
      <c r="AR51" s="10" t="str">
        <f t="shared" si="12"/>
        <v>{0 , 4256 , 8975 , 13811 , 19231},</v>
      </c>
    </row>
    <row r="52" spans="9:44" x14ac:dyDescent="0.15">
      <c r="I52" s="10">
        <v>46</v>
      </c>
      <c r="J52" s="15">
        <f t="shared" si="23"/>
        <v>8266</v>
      </c>
      <c r="K52" s="15">
        <f t="shared" si="23"/>
        <v>25251</v>
      </c>
      <c r="L52" s="15">
        <f t="shared" si="23"/>
        <v>60427</v>
      </c>
      <c r="M52" s="15">
        <f t="shared" si="23"/>
        <v>123651</v>
      </c>
      <c r="N52" s="16">
        <f t="shared" si="20"/>
        <v>217595</v>
      </c>
      <c r="P52" s="10">
        <v>46</v>
      </c>
      <c r="Q52" s="15">
        <f t="shared" si="24"/>
        <v>29</v>
      </c>
      <c r="R52" s="15">
        <f t="shared" si="24"/>
        <v>130</v>
      </c>
      <c r="S52" s="15">
        <f t="shared" si="24"/>
        <v>478</v>
      </c>
      <c r="T52" s="15">
        <f t="shared" si="24"/>
        <v>1274</v>
      </c>
      <c r="U52" s="15">
        <f t="shared" si="24"/>
        <v>2760</v>
      </c>
      <c r="W52" s="10">
        <v>46</v>
      </c>
      <c r="X52" s="15">
        <f t="shared" si="25"/>
        <v>77</v>
      </c>
      <c r="Y52" s="15">
        <f t="shared" si="25"/>
        <v>123</v>
      </c>
      <c r="Z52" s="15">
        <f t="shared" si="25"/>
        <v>189</v>
      </c>
      <c r="AA52" s="15">
        <f t="shared" si="25"/>
        <v>276</v>
      </c>
      <c r="AB52" s="16">
        <f t="shared" si="10"/>
        <v>665</v>
      </c>
      <c r="AI52" s="10">
        <v>46</v>
      </c>
      <c r="AJ52" s="10">
        <f t="shared" si="21"/>
        <v>251</v>
      </c>
      <c r="AK52" s="10">
        <f t="shared" si="11"/>
        <v>2278</v>
      </c>
      <c r="AL52" s="10">
        <f t="shared" si="22"/>
        <v>4466</v>
      </c>
      <c r="AM52" s="10">
        <f t="shared" si="14"/>
        <v>9263</v>
      </c>
      <c r="AN52" s="10">
        <f t="shared" si="15"/>
        <v>14177</v>
      </c>
      <c r="AO52" s="10">
        <f t="shared" si="16"/>
        <v>19697</v>
      </c>
      <c r="AR52" s="10" t="str">
        <f t="shared" si="12"/>
        <v>{0 , 4466 , 9263 , 14177 , 19697},</v>
      </c>
    </row>
    <row r="53" spans="9:44" x14ac:dyDescent="0.15">
      <c r="I53" s="10">
        <v>47</v>
      </c>
      <c r="J53" s="15">
        <f t="shared" si="23"/>
        <v>8445</v>
      </c>
      <c r="K53" s="15">
        <f t="shared" si="23"/>
        <v>25800</v>
      </c>
      <c r="L53" s="15">
        <f t="shared" si="23"/>
        <v>61740</v>
      </c>
      <c r="M53" s="15">
        <f t="shared" si="23"/>
        <v>126339</v>
      </c>
      <c r="N53" s="16">
        <f t="shared" si="20"/>
        <v>222324</v>
      </c>
      <c r="P53" s="10">
        <v>47</v>
      </c>
      <c r="Q53" s="15">
        <f t="shared" si="24"/>
        <v>29</v>
      </c>
      <c r="R53" s="15">
        <f t="shared" si="24"/>
        <v>133</v>
      </c>
      <c r="S53" s="15">
        <f t="shared" si="24"/>
        <v>488</v>
      </c>
      <c r="T53" s="15">
        <f t="shared" si="24"/>
        <v>1301</v>
      </c>
      <c r="U53" s="15">
        <f t="shared" si="24"/>
        <v>2819</v>
      </c>
      <c r="W53" s="10">
        <v>47</v>
      </c>
      <c r="X53" s="15">
        <f t="shared" si="25"/>
        <v>78</v>
      </c>
      <c r="Y53" s="15">
        <f t="shared" si="25"/>
        <v>124</v>
      </c>
      <c r="Z53" s="15">
        <f t="shared" si="25"/>
        <v>192</v>
      </c>
      <c r="AA53" s="15">
        <f t="shared" si="25"/>
        <v>281</v>
      </c>
      <c r="AB53" s="16">
        <f t="shared" si="10"/>
        <v>675</v>
      </c>
      <c r="AI53" s="10">
        <v>47</v>
      </c>
      <c r="AJ53" s="10">
        <f t="shared" si="21"/>
        <v>259</v>
      </c>
      <c r="AK53" s="10">
        <f t="shared" si="11"/>
        <v>2348</v>
      </c>
      <c r="AL53" s="10">
        <f t="shared" si="22"/>
        <v>4602</v>
      </c>
      <c r="AM53" s="10">
        <f t="shared" si="14"/>
        <v>9438</v>
      </c>
      <c r="AN53" s="10">
        <f t="shared" si="15"/>
        <v>14430</v>
      </c>
      <c r="AO53" s="10">
        <f t="shared" si="16"/>
        <v>20050</v>
      </c>
      <c r="AR53" s="10" t="str">
        <f t="shared" si="12"/>
        <v>{0 , 4602 , 9438 , 14430 , 20050},</v>
      </c>
    </row>
    <row r="54" spans="9:44" x14ac:dyDescent="0.15">
      <c r="I54" s="10">
        <v>48</v>
      </c>
      <c r="J54" s="15">
        <f t="shared" si="23"/>
        <v>8624</v>
      </c>
      <c r="K54" s="15">
        <f t="shared" si="23"/>
        <v>26348</v>
      </c>
      <c r="L54" s="15">
        <f t="shared" si="23"/>
        <v>63053</v>
      </c>
      <c r="M54" s="15">
        <f t="shared" si="23"/>
        <v>129026</v>
      </c>
      <c r="N54" s="16">
        <f t="shared" si="20"/>
        <v>227051</v>
      </c>
      <c r="P54" s="10">
        <v>48</v>
      </c>
      <c r="Q54" s="15">
        <f t="shared" si="24"/>
        <v>30</v>
      </c>
      <c r="R54" s="15">
        <f t="shared" si="24"/>
        <v>135</v>
      </c>
      <c r="S54" s="15">
        <f t="shared" si="24"/>
        <v>498</v>
      </c>
      <c r="T54" s="15">
        <f t="shared" si="24"/>
        <v>1329</v>
      </c>
      <c r="U54" s="15">
        <f t="shared" si="24"/>
        <v>2879</v>
      </c>
      <c r="W54" s="10">
        <v>48</v>
      </c>
      <c r="X54" s="15">
        <f t="shared" si="25"/>
        <v>78</v>
      </c>
      <c r="Y54" s="15">
        <f t="shared" si="25"/>
        <v>126</v>
      </c>
      <c r="Z54" s="15">
        <f t="shared" si="25"/>
        <v>195</v>
      </c>
      <c r="AA54" s="15">
        <f t="shared" si="25"/>
        <v>286</v>
      </c>
      <c r="AB54" s="16">
        <f t="shared" si="10"/>
        <v>685</v>
      </c>
      <c r="AI54" s="10">
        <v>48</v>
      </c>
      <c r="AJ54" s="10">
        <f t="shared" si="21"/>
        <v>254</v>
      </c>
      <c r="AK54" s="10">
        <f t="shared" si="11"/>
        <v>2308</v>
      </c>
      <c r="AL54" s="10">
        <f t="shared" si="22"/>
        <v>4524</v>
      </c>
      <c r="AM54" s="10">
        <f t="shared" si="14"/>
        <v>9564</v>
      </c>
      <c r="AN54" s="10">
        <f t="shared" si="15"/>
        <v>14634</v>
      </c>
      <c r="AO54" s="10">
        <f t="shared" si="16"/>
        <v>20354</v>
      </c>
      <c r="AR54" s="10" t="str">
        <f t="shared" si="12"/>
        <v>{0 , 4524 , 9564 , 14634 , 20354},</v>
      </c>
    </row>
    <row r="55" spans="9:44" x14ac:dyDescent="0.15">
      <c r="I55" s="10">
        <v>49</v>
      </c>
      <c r="J55" s="15">
        <f t="shared" si="23"/>
        <v>8804</v>
      </c>
      <c r="K55" s="15">
        <f t="shared" si="23"/>
        <v>26897</v>
      </c>
      <c r="L55" s="15">
        <f t="shared" si="23"/>
        <v>64367</v>
      </c>
      <c r="M55" s="15">
        <f t="shared" si="23"/>
        <v>131714</v>
      </c>
      <c r="N55" s="16">
        <f t="shared" si="20"/>
        <v>231782</v>
      </c>
      <c r="P55" s="10">
        <v>49</v>
      </c>
      <c r="Q55" s="15">
        <f t="shared" si="24"/>
        <v>30</v>
      </c>
      <c r="R55" s="15">
        <f t="shared" si="24"/>
        <v>138</v>
      </c>
      <c r="S55" s="15">
        <f t="shared" si="24"/>
        <v>508</v>
      </c>
      <c r="T55" s="15">
        <f t="shared" si="24"/>
        <v>1356</v>
      </c>
      <c r="U55" s="15">
        <f t="shared" si="24"/>
        <v>2938</v>
      </c>
      <c r="W55" s="10">
        <v>49</v>
      </c>
      <c r="X55" s="15">
        <f t="shared" si="25"/>
        <v>79</v>
      </c>
      <c r="Y55" s="15">
        <f t="shared" si="25"/>
        <v>128</v>
      </c>
      <c r="Z55" s="15">
        <f t="shared" si="25"/>
        <v>199</v>
      </c>
      <c r="AA55" s="15">
        <f t="shared" si="25"/>
        <v>292</v>
      </c>
      <c r="AB55" s="16">
        <f t="shared" si="10"/>
        <v>698</v>
      </c>
      <c r="AI55" s="10">
        <v>49</v>
      </c>
      <c r="AJ55" s="10">
        <f t="shared" si="21"/>
        <v>262</v>
      </c>
      <c r="AK55" s="10">
        <f t="shared" si="11"/>
        <v>2378</v>
      </c>
      <c r="AL55" s="10">
        <f t="shared" si="22"/>
        <v>4661</v>
      </c>
      <c r="AM55" s="10">
        <f t="shared" si="14"/>
        <v>9653</v>
      </c>
      <c r="AN55" s="10">
        <f t="shared" si="15"/>
        <v>14827</v>
      </c>
      <c r="AO55" s="10">
        <f t="shared" si="16"/>
        <v>20667</v>
      </c>
      <c r="AR55" s="10" t="str">
        <f t="shared" si="12"/>
        <v>{0 , 4661 , 9653 , 14827 , 20667},</v>
      </c>
    </row>
    <row r="56" spans="9:44" x14ac:dyDescent="0.15">
      <c r="I56" s="13">
        <v>50</v>
      </c>
      <c r="J56" s="14">
        <f t="shared" si="23"/>
        <v>8983</v>
      </c>
      <c r="K56" s="14">
        <f t="shared" si="23"/>
        <v>27445</v>
      </c>
      <c r="L56" s="14">
        <f t="shared" si="23"/>
        <v>65680</v>
      </c>
      <c r="M56" s="14">
        <f t="shared" si="23"/>
        <v>134402</v>
      </c>
      <c r="N56" s="14">
        <f t="shared" si="20"/>
        <v>236510</v>
      </c>
      <c r="P56" s="13">
        <v>50</v>
      </c>
      <c r="Q56" s="14">
        <f t="shared" si="24"/>
        <v>30</v>
      </c>
      <c r="R56" s="14">
        <f t="shared" si="24"/>
        <v>140</v>
      </c>
      <c r="S56" s="14">
        <f t="shared" si="24"/>
        <v>518</v>
      </c>
      <c r="T56" s="14">
        <f t="shared" si="24"/>
        <v>1383</v>
      </c>
      <c r="U56" s="14">
        <f t="shared" si="24"/>
        <v>2998</v>
      </c>
      <c r="W56" s="13">
        <v>50</v>
      </c>
      <c r="X56" s="14">
        <f t="shared" si="25"/>
        <v>80</v>
      </c>
      <c r="Y56" s="14">
        <f t="shared" si="25"/>
        <v>130</v>
      </c>
      <c r="Z56" s="14">
        <f t="shared" si="25"/>
        <v>202</v>
      </c>
      <c r="AA56" s="14">
        <f t="shared" si="25"/>
        <v>297</v>
      </c>
      <c r="AB56" s="14">
        <f t="shared" si="10"/>
        <v>709</v>
      </c>
      <c r="AI56" s="13">
        <v>50</v>
      </c>
      <c r="AJ56" s="13">
        <f t="shared" si="21"/>
        <v>270</v>
      </c>
      <c r="AK56" s="13">
        <f t="shared" si="11"/>
        <v>2448</v>
      </c>
      <c r="AL56" s="13">
        <f t="shared" si="22"/>
        <v>4800</v>
      </c>
      <c r="AM56" s="13">
        <f t="shared" si="14"/>
        <v>10000</v>
      </c>
      <c r="AN56" s="13">
        <f t="shared" si="15"/>
        <v>15252</v>
      </c>
      <c r="AO56" s="13">
        <f t="shared" si="16"/>
        <v>21192</v>
      </c>
      <c r="AP56" s="13"/>
      <c r="AR56" s="10" t="str">
        <f t="shared" si="12"/>
        <v>{0 , 4800 , 10000 , 15252 , 21192},</v>
      </c>
    </row>
  </sheetData>
  <mergeCells count="4">
    <mergeCell ref="AI2:AO2"/>
    <mergeCell ref="I2:N2"/>
    <mergeCell ref="P2:U2"/>
    <mergeCell ref="W2:AB2"/>
  </mergeCells>
  <phoneticPr fontId="1" type="noConversion"/>
  <dataValidations count="1">
    <dataValidation type="list" allowBlank="1" showInputMessage="1" showErrorMessage="1" sqref="B6">
      <formula1>$B$14:$B$21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Q57"/>
  <sheetViews>
    <sheetView workbookViewId="0">
      <pane ySplit="6" topLeftCell="A7" activePane="bottomLeft" state="frozen"/>
      <selection pane="bottomLeft" activeCell="J7" sqref="J7"/>
    </sheetView>
  </sheetViews>
  <sheetFormatPr defaultRowHeight="12" x14ac:dyDescent="0.15"/>
  <cols>
    <col min="1" max="1" width="9" style="2"/>
    <col min="2" max="2" width="14.25" style="2" bestFit="1" customWidth="1"/>
    <col min="3" max="13" width="9" style="2"/>
    <col min="14" max="14" width="8.5" style="2" bestFit="1" customWidth="1"/>
    <col min="15" max="16384" width="9" style="2"/>
  </cols>
  <sheetData>
    <row r="2" spans="2:17" x14ac:dyDescent="0.15">
      <c r="I2" s="1"/>
      <c r="J2" s="1"/>
      <c r="K2" s="1"/>
      <c r="L2" s="1"/>
      <c r="M2" s="1"/>
      <c r="N2" s="1"/>
      <c r="P2" s="1"/>
      <c r="Q2" s="1"/>
    </row>
    <row r="3" spans="2:17" ht="39" customHeight="1" x14ac:dyDescent="0.15">
      <c r="I3" s="228" t="s">
        <v>641</v>
      </c>
      <c r="J3" s="230"/>
      <c r="K3" s="230"/>
      <c r="L3" s="230"/>
      <c r="M3" s="230"/>
      <c r="N3" s="230"/>
      <c r="P3" s="1"/>
      <c r="Q3" s="1"/>
    </row>
    <row r="4" spans="2:17" x14ac:dyDescent="0.15">
      <c r="I4" s="1"/>
      <c r="J4" s="1"/>
      <c r="K4" s="1"/>
      <c r="L4" s="1"/>
      <c r="M4" s="1"/>
      <c r="N4" s="1"/>
      <c r="P4" s="1"/>
      <c r="Q4" s="1"/>
    </row>
    <row r="5" spans="2:17" x14ac:dyDescent="0.15">
      <c r="I5" s="1"/>
      <c r="J5" s="3">
        <v>1</v>
      </c>
      <c r="K5" s="3">
        <v>2</v>
      </c>
      <c r="L5" s="3">
        <v>3</v>
      </c>
      <c r="M5" s="3">
        <v>4</v>
      </c>
      <c r="N5" s="3">
        <v>5</v>
      </c>
      <c r="P5" s="1"/>
      <c r="Q5" s="1"/>
    </row>
    <row r="6" spans="2:17" x14ac:dyDescent="0.15">
      <c r="B6" s="18" t="s">
        <v>708</v>
      </c>
      <c r="C6" s="18">
        <f>VLOOKUP(B6,B14:C21,2,FALSE)</f>
        <v>0.19199999999999998</v>
      </c>
      <c r="D6" s="10"/>
      <c r="E6" s="10"/>
      <c r="F6" s="10"/>
      <c r="G6" s="10"/>
      <c r="H6" s="10"/>
      <c r="I6" s="5" t="s">
        <v>60</v>
      </c>
      <c r="J6" s="6" t="s">
        <v>64</v>
      </c>
      <c r="K6" s="6" t="s">
        <v>65</v>
      </c>
      <c r="L6" s="6" t="s">
        <v>66</v>
      </c>
      <c r="M6" s="6" t="s">
        <v>67</v>
      </c>
      <c r="N6" s="6" t="s">
        <v>68</v>
      </c>
      <c r="P6" s="4" t="s">
        <v>69</v>
      </c>
      <c r="Q6" s="4">
        <v>49</v>
      </c>
    </row>
    <row r="7" spans="2:17" x14ac:dyDescent="0.15">
      <c r="B7" s="10"/>
      <c r="C7" s="10"/>
      <c r="D7" s="10"/>
      <c r="E7" s="10"/>
      <c r="F7" s="10"/>
      <c r="G7" s="10"/>
      <c r="H7" s="10"/>
      <c r="I7" s="7">
        <v>1</v>
      </c>
      <c r="J7" s="8">
        <f>ROUNDUP(INT($I7*$Q$6/2+J$5^$Q$7*$I7/$Q$8)*$C$6*5,0)</f>
        <v>24</v>
      </c>
      <c r="K7" s="8">
        <f t="shared" ref="K7:N22" si="0">ROUNDUP(INT($I7*$Q$6/2+K$5^$Q$7*$I7/$Q$8)*$C$6*5,0)</f>
        <v>24</v>
      </c>
      <c r="L7" s="8">
        <f t="shared" si="0"/>
        <v>25</v>
      </c>
      <c r="M7" s="8">
        <f t="shared" si="0"/>
        <v>28</v>
      </c>
      <c r="N7" s="8">
        <f t="shared" si="0"/>
        <v>31</v>
      </c>
      <c r="P7" s="4" t="s">
        <v>53</v>
      </c>
      <c r="Q7" s="4">
        <v>2.5</v>
      </c>
    </row>
    <row r="8" spans="2:17" x14ac:dyDescent="0.15">
      <c r="B8" s="10"/>
      <c r="C8" s="10"/>
      <c r="D8" s="10"/>
      <c r="E8" s="10"/>
      <c r="F8" s="10"/>
      <c r="G8" s="10"/>
      <c r="H8" s="10"/>
      <c r="I8" s="1">
        <v>2</v>
      </c>
      <c r="J8" s="9">
        <f t="shared" ref="J8:N39" si="1">ROUNDUP(INT($I8*$Q$6/2+J$5^$Q$7*$I8/$Q$8)*$C$6*5,0)</f>
        <v>48</v>
      </c>
      <c r="K8" s="9">
        <f t="shared" si="0"/>
        <v>48</v>
      </c>
      <c r="L8" s="9">
        <f t="shared" si="0"/>
        <v>51</v>
      </c>
      <c r="M8" s="9">
        <f t="shared" si="0"/>
        <v>56</v>
      </c>
      <c r="N8" s="9">
        <f t="shared" si="0"/>
        <v>62</v>
      </c>
      <c r="P8" s="4" t="s">
        <v>54</v>
      </c>
      <c r="Q8" s="4">
        <v>7</v>
      </c>
    </row>
    <row r="9" spans="2:17" x14ac:dyDescent="0.15">
      <c r="B9" s="75" t="s">
        <v>81</v>
      </c>
      <c r="C9" s="75">
        <v>1.6E-2</v>
      </c>
      <c r="D9" s="10"/>
      <c r="E9" s="10"/>
      <c r="F9" s="10"/>
      <c r="G9" s="10"/>
      <c r="H9" s="10"/>
      <c r="I9" s="1">
        <v>3</v>
      </c>
      <c r="J9" s="9">
        <f t="shared" si="1"/>
        <v>71</v>
      </c>
      <c r="K9" s="9">
        <f t="shared" si="0"/>
        <v>72</v>
      </c>
      <c r="L9" s="9">
        <f t="shared" si="0"/>
        <v>77</v>
      </c>
      <c r="M9" s="9">
        <f t="shared" si="0"/>
        <v>84</v>
      </c>
      <c r="N9" s="9">
        <f t="shared" si="0"/>
        <v>94</v>
      </c>
      <c r="P9" s="1"/>
      <c r="Q9" s="1"/>
    </row>
    <row r="10" spans="2:17" x14ac:dyDescent="0.15">
      <c r="B10" s="76" t="s">
        <v>71</v>
      </c>
      <c r="C10" s="76">
        <v>3.2000000000000001E-2</v>
      </c>
      <c r="D10" s="10"/>
      <c r="E10" s="10"/>
      <c r="F10" s="10"/>
      <c r="G10" s="10"/>
      <c r="H10" s="10"/>
      <c r="I10" s="1">
        <v>4</v>
      </c>
      <c r="J10" s="9">
        <f t="shared" si="1"/>
        <v>95</v>
      </c>
      <c r="K10" s="9">
        <f t="shared" si="0"/>
        <v>97</v>
      </c>
      <c r="L10" s="9">
        <f t="shared" si="0"/>
        <v>102</v>
      </c>
      <c r="M10" s="9">
        <f t="shared" si="0"/>
        <v>112</v>
      </c>
      <c r="N10" s="9">
        <f t="shared" si="0"/>
        <v>124</v>
      </c>
      <c r="P10" s="1"/>
      <c r="Q10" s="1"/>
    </row>
    <row r="11" spans="2:17" x14ac:dyDescent="0.15">
      <c r="B11" s="77" t="s">
        <v>72</v>
      </c>
      <c r="C11" s="77">
        <v>1.6E-2</v>
      </c>
      <c r="D11" s="10"/>
      <c r="E11" s="10"/>
      <c r="F11" s="10"/>
      <c r="G11" s="10"/>
      <c r="H11" s="10"/>
      <c r="I11" s="7">
        <v>5</v>
      </c>
      <c r="J11" s="8">
        <f t="shared" si="1"/>
        <v>119</v>
      </c>
      <c r="K11" s="8">
        <f t="shared" si="0"/>
        <v>121</v>
      </c>
      <c r="L11" s="8">
        <f t="shared" si="0"/>
        <v>128</v>
      </c>
      <c r="M11" s="8">
        <f t="shared" si="0"/>
        <v>140</v>
      </c>
      <c r="N11" s="8">
        <f t="shared" si="0"/>
        <v>156</v>
      </c>
      <c r="P11" s="1"/>
      <c r="Q11" s="1"/>
    </row>
    <row r="12" spans="2:17" x14ac:dyDescent="0.15">
      <c r="B12" s="10"/>
      <c r="C12" s="10"/>
      <c r="D12" s="10"/>
      <c r="E12" s="10"/>
      <c r="F12" s="10"/>
      <c r="G12" s="10"/>
      <c r="H12" s="10"/>
      <c r="I12" s="1">
        <v>6</v>
      </c>
      <c r="J12" s="9">
        <f t="shared" si="1"/>
        <v>142</v>
      </c>
      <c r="K12" s="9">
        <f t="shared" si="0"/>
        <v>145</v>
      </c>
      <c r="L12" s="9">
        <f t="shared" si="0"/>
        <v>154</v>
      </c>
      <c r="M12" s="9">
        <f t="shared" si="0"/>
        <v>168</v>
      </c>
      <c r="N12" s="9">
        <f t="shared" si="0"/>
        <v>187</v>
      </c>
      <c r="P12" s="1"/>
      <c r="Q12" s="1"/>
    </row>
    <row r="13" spans="2:17" x14ac:dyDescent="0.15">
      <c r="B13" s="17"/>
      <c r="C13" s="17"/>
      <c r="D13" s="17"/>
      <c r="E13" s="17"/>
      <c r="F13" s="17"/>
      <c r="G13" s="17"/>
      <c r="H13" s="17"/>
      <c r="I13" s="1">
        <v>7</v>
      </c>
      <c r="J13" s="9">
        <f t="shared" si="1"/>
        <v>166</v>
      </c>
      <c r="K13" s="9">
        <f t="shared" si="0"/>
        <v>170</v>
      </c>
      <c r="L13" s="9">
        <f t="shared" si="0"/>
        <v>180</v>
      </c>
      <c r="M13" s="9">
        <f t="shared" si="0"/>
        <v>195</v>
      </c>
      <c r="N13" s="9">
        <f t="shared" si="0"/>
        <v>218</v>
      </c>
      <c r="P13" s="1"/>
      <c r="Q13" s="1"/>
    </row>
    <row r="14" spans="2:17" x14ac:dyDescent="0.15">
      <c r="B14" s="80" t="s">
        <v>630</v>
      </c>
      <c r="C14" s="17">
        <f>VLOOKUP(D14,$B$9:$C$11,2,FALSE)*E14*10</f>
        <v>0.19199999999999998</v>
      </c>
      <c r="D14" s="61" t="s">
        <v>71</v>
      </c>
      <c r="E14" s="61">
        <v>0.6</v>
      </c>
      <c r="F14" s="17"/>
      <c r="G14" s="17"/>
      <c r="H14" s="17"/>
      <c r="I14" s="1">
        <v>8</v>
      </c>
      <c r="J14" s="9">
        <f t="shared" si="1"/>
        <v>190</v>
      </c>
      <c r="K14" s="9">
        <f t="shared" si="0"/>
        <v>194</v>
      </c>
      <c r="L14" s="9">
        <f t="shared" si="0"/>
        <v>205</v>
      </c>
      <c r="M14" s="9">
        <f t="shared" si="0"/>
        <v>223</v>
      </c>
      <c r="N14" s="9">
        <f t="shared" si="0"/>
        <v>249</v>
      </c>
      <c r="P14" s="1"/>
      <c r="Q14" s="1"/>
    </row>
    <row r="15" spans="2:17" x14ac:dyDescent="0.15">
      <c r="B15" s="81" t="s">
        <v>631</v>
      </c>
      <c r="C15" s="17">
        <f>VLOOKUP(D15,$B$9:$C$11,2,FALSE)*E15*10</f>
        <v>1.6E-2</v>
      </c>
      <c r="D15" s="61" t="s">
        <v>72</v>
      </c>
      <c r="E15" s="61">
        <v>0.1</v>
      </c>
      <c r="F15" s="17"/>
      <c r="G15" s="17"/>
      <c r="H15" s="17"/>
      <c r="I15" s="1">
        <v>9</v>
      </c>
      <c r="J15" s="9">
        <f t="shared" si="1"/>
        <v>213</v>
      </c>
      <c r="K15" s="9">
        <f t="shared" si="0"/>
        <v>218</v>
      </c>
      <c r="L15" s="9">
        <f t="shared" si="0"/>
        <v>231</v>
      </c>
      <c r="M15" s="9">
        <f t="shared" si="0"/>
        <v>251</v>
      </c>
      <c r="N15" s="9">
        <f t="shared" si="0"/>
        <v>281</v>
      </c>
      <c r="P15" s="1"/>
      <c r="Q15" s="1"/>
    </row>
    <row r="16" spans="2:17" x14ac:dyDescent="0.15">
      <c r="B16" s="82" t="s">
        <v>632</v>
      </c>
      <c r="C16" s="17">
        <f>(VLOOKUP(D16,$B$9:$C$11,2,FALSE)*E16+VLOOKUP(F16,$B$9:$C$11,2,FALSE)*G16)*10</f>
        <v>0.14399999999999999</v>
      </c>
      <c r="D16" s="61" t="s">
        <v>81</v>
      </c>
      <c r="E16" s="61">
        <v>0.7</v>
      </c>
      <c r="F16" s="61" t="s">
        <v>72</v>
      </c>
      <c r="G16" s="61">
        <v>0.2</v>
      </c>
      <c r="H16" s="17"/>
      <c r="I16" s="7">
        <v>10</v>
      </c>
      <c r="J16" s="8">
        <f t="shared" si="1"/>
        <v>237</v>
      </c>
      <c r="K16" s="8">
        <f t="shared" si="0"/>
        <v>243</v>
      </c>
      <c r="L16" s="8">
        <f t="shared" si="0"/>
        <v>257</v>
      </c>
      <c r="M16" s="8">
        <f t="shared" si="0"/>
        <v>279</v>
      </c>
      <c r="N16" s="8">
        <f t="shared" si="0"/>
        <v>312</v>
      </c>
      <c r="P16" s="1"/>
      <c r="Q16" s="1"/>
    </row>
    <row r="17" spans="2:17" x14ac:dyDescent="0.15">
      <c r="B17" s="83" t="s">
        <v>633</v>
      </c>
      <c r="C17" s="17">
        <f>VLOOKUP(D17,$B$9:$C$11,2,FALSE)*E17*10</f>
        <v>3.2000000000000001E-2</v>
      </c>
      <c r="D17" s="61" t="s">
        <v>71</v>
      </c>
      <c r="E17" s="61">
        <v>0.1</v>
      </c>
      <c r="F17" s="17"/>
      <c r="G17" s="17"/>
      <c r="H17" s="17"/>
      <c r="I17" s="1">
        <v>11</v>
      </c>
      <c r="J17" s="9">
        <f t="shared" si="1"/>
        <v>261</v>
      </c>
      <c r="K17" s="9">
        <f t="shared" si="0"/>
        <v>267</v>
      </c>
      <c r="L17" s="9">
        <f t="shared" si="0"/>
        <v>282</v>
      </c>
      <c r="M17" s="9">
        <f t="shared" si="0"/>
        <v>307</v>
      </c>
      <c r="N17" s="9">
        <f t="shared" si="0"/>
        <v>343</v>
      </c>
      <c r="P17" s="1"/>
      <c r="Q17" s="1"/>
    </row>
    <row r="18" spans="2:17" x14ac:dyDescent="0.15">
      <c r="B18" s="84" t="s">
        <v>634</v>
      </c>
      <c r="C18" s="17">
        <f>(VLOOKUP(D18,$B$9:$C$11,2,FALSE)*E18+VLOOKUP(F18,$B$9:$C$11,2,FALSE)*G18)*10</f>
        <v>0.14399999999999999</v>
      </c>
      <c r="D18" s="61" t="s">
        <v>81</v>
      </c>
      <c r="E18" s="61">
        <v>0.3</v>
      </c>
      <c r="F18" s="61" t="s">
        <v>72</v>
      </c>
      <c r="G18" s="61">
        <v>0.6</v>
      </c>
      <c r="H18" s="17"/>
      <c r="I18" s="1">
        <v>12</v>
      </c>
      <c r="J18" s="9">
        <f t="shared" si="1"/>
        <v>284</v>
      </c>
      <c r="K18" s="9">
        <f t="shared" si="0"/>
        <v>291</v>
      </c>
      <c r="L18" s="9">
        <f t="shared" si="0"/>
        <v>308</v>
      </c>
      <c r="M18" s="9">
        <f t="shared" si="0"/>
        <v>335</v>
      </c>
      <c r="N18" s="9">
        <f t="shared" si="0"/>
        <v>374</v>
      </c>
      <c r="P18" s="1"/>
      <c r="Q18" s="1"/>
    </row>
    <row r="19" spans="2:17" x14ac:dyDescent="0.15">
      <c r="B19" s="85" t="s">
        <v>635</v>
      </c>
      <c r="C19" s="17">
        <f>VLOOKUP(D19,$B$9:$C$11,2,FALSE)*E19*10</f>
        <v>1.6E-2</v>
      </c>
      <c r="D19" s="61" t="s">
        <v>72</v>
      </c>
      <c r="E19" s="61">
        <v>0.1</v>
      </c>
      <c r="F19" s="17"/>
      <c r="G19" s="17"/>
      <c r="H19" s="17"/>
      <c r="I19" s="1">
        <v>13</v>
      </c>
      <c r="J19" s="9">
        <f t="shared" si="1"/>
        <v>308</v>
      </c>
      <c r="K19" s="9">
        <f t="shared" si="0"/>
        <v>316</v>
      </c>
      <c r="L19" s="9">
        <f t="shared" si="0"/>
        <v>334</v>
      </c>
      <c r="M19" s="9">
        <f t="shared" si="0"/>
        <v>362</v>
      </c>
      <c r="N19" s="9">
        <f t="shared" si="0"/>
        <v>406</v>
      </c>
      <c r="P19" s="1"/>
      <c r="Q19" s="1"/>
    </row>
    <row r="20" spans="2:17" x14ac:dyDescent="0.15">
      <c r="B20" s="86" t="s">
        <v>636</v>
      </c>
      <c r="C20" s="17">
        <f>VLOOKUP(D20,$B$9:$C$11,2,FALSE)*E20*10</f>
        <v>4.7999999999999994E-2</v>
      </c>
      <c r="D20" s="61" t="s">
        <v>71</v>
      </c>
      <c r="E20" s="61">
        <v>0.15</v>
      </c>
      <c r="F20" s="17"/>
      <c r="G20" s="17"/>
      <c r="H20" s="17"/>
      <c r="I20" s="1">
        <v>14</v>
      </c>
      <c r="J20" s="9">
        <f t="shared" si="1"/>
        <v>332</v>
      </c>
      <c r="K20" s="9">
        <f t="shared" si="0"/>
        <v>340</v>
      </c>
      <c r="L20" s="9">
        <f t="shared" si="0"/>
        <v>360</v>
      </c>
      <c r="M20" s="9">
        <f t="shared" si="0"/>
        <v>391</v>
      </c>
      <c r="N20" s="9">
        <f t="shared" si="0"/>
        <v>436</v>
      </c>
      <c r="P20" s="1"/>
      <c r="Q20" s="1"/>
    </row>
    <row r="21" spans="2:17" x14ac:dyDescent="0.15">
      <c r="B21" s="87" t="s">
        <v>637</v>
      </c>
      <c r="C21" s="17">
        <f>VLOOKUP(D21,$B$9:$C$11,2,FALSE)*E21*10</f>
        <v>4.7999999999999994E-2</v>
      </c>
      <c r="D21" s="61" t="s">
        <v>71</v>
      </c>
      <c r="E21" s="61">
        <v>0.15</v>
      </c>
      <c r="F21" s="17"/>
      <c r="G21" s="17"/>
      <c r="H21" s="17"/>
      <c r="I21" s="7">
        <v>15</v>
      </c>
      <c r="J21" s="8">
        <f t="shared" si="1"/>
        <v>355</v>
      </c>
      <c r="K21" s="8">
        <f t="shared" si="0"/>
        <v>364</v>
      </c>
      <c r="L21" s="8">
        <f t="shared" si="0"/>
        <v>384</v>
      </c>
      <c r="M21" s="8">
        <f t="shared" si="0"/>
        <v>419</v>
      </c>
      <c r="N21" s="8">
        <f t="shared" si="0"/>
        <v>468</v>
      </c>
      <c r="P21" s="1"/>
      <c r="Q21" s="1"/>
    </row>
    <row r="22" spans="2:17" x14ac:dyDescent="0.15">
      <c r="I22" s="1">
        <v>16</v>
      </c>
      <c r="J22" s="9">
        <f t="shared" si="1"/>
        <v>379</v>
      </c>
      <c r="K22" s="9">
        <f t="shared" si="0"/>
        <v>388</v>
      </c>
      <c r="L22" s="9">
        <f t="shared" si="0"/>
        <v>410</v>
      </c>
      <c r="M22" s="9">
        <f t="shared" si="0"/>
        <v>447</v>
      </c>
      <c r="N22" s="9">
        <f t="shared" si="0"/>
        <v>499</v>
      </c>
      <c r="P22" s="1"/>
      <c r="Q22" s="1"/>
    </row>
    <row r="23" spans="2:17" x14ac:dyDescent="0.15">
      <c r="I23" s="1">
        <v>17</v>
      </c>
      <c r="J23" s="9">
        <f t="shared" si="1"/>
        <v>402</v>
      </c>
      <c r="K23" s="9">
        <f t="shared" si="1"/>
        <v>413</v>
      </c>
      <c r="L23" s="9">
        <f t="shared" si="1"/>
        <v>436</v>
      </c>
      <c r="M23" s="9">
        <f t="shared" si="1"/>
        <v>475</v>
      </c>
      <c r="N23" s="9">
        <f t="shared" si="1"/>
        <v>530</v>
      </c>
      <c r="P23" s="1"/>
      <c r="Q23" s="1"/>
    </row>
    <row r="24" spans="2:17" x14ac:dyDescent="0.15">
      <c r="I24" s="1">
        <v>18</v>
      </c>
      <c r="J24" s="9">
        <f t="shared" si="1"/>
        <v>426</v>
      </c>
      <c r="K24" s="9">
        <f t="shared" si="1"/>
        <v>437</v>
      </c>
      <c r="L24" s="9">
        <f t="shared" si="1"/>
        <v>462</v>
      </c>
      <c r="M24" s="9">
        <f t="shared" si="1"/>
        <v>503</v>
      </c>
      <c r="N24" s="9">
        <f t="shared" si="1"/>
        <v>561</v>
      </c>
      <c r="P24" s="1"/>
      <c r="Q24" s="1"/>
    </row>
    <row r="25" spans="2:17" x14ac:dyDescent="0.15">
      <c r="I25" s="1">
        <v>19</v>
      </c>
      <c r="J25" s="9">
        <f t="shared" si="1"/>
        <v>450</v>
      </c>
      <c r="K25" s="9">
        <f t="shared" si="1"/>
        <v>461</v>
      </c>
      <c r="L25" s="9">
        <f t="shared" si="1"/>
        <v>487</v>
      </c>
      <c r="M25" s="9">
        <f t="shared" si="1"/>
        <v>530</v>
      </c>
      <c r="N25" s="9">
        <f t="shared" si="1"/>
        <v>593</v>
      </c>
      <c r="P25" s="1"/>
      <c r="Q25" s="1"/>
    </row>
    <row r="26" spans="2:17" x14ac:dyDescent="0.15">
      <c r="I26" s="7">
        <v>20</v>
      </c>
      <c r="J26" s="8">
        <f t="shared" si="1"/>
        <v>473</v>
      </c>
      <c r="K26" s="8">
        <f t="shared" si="1"/>
        <v>486</v>
      </c>
      <c r="L26" s="8">
        <f t="shared" si="1"/>
        <v>513</v>
      </c>
      <c r="M26" s="8">
        <f t="shared" si="1"/>
        <v>558</v>
      </c>
      <c r="N26" s="8">
        <f t="shared" si="1"/>
        <v>624</v>
      </c>
      <c r="P26" s="1"/>
      <c r="Q26" s="1"/>
    </row>
    <row r="27" spans="2:17" x14ac:dyDescent="0.15">
      <c r="I27" s="1">
        <v>21</v>
      </c>
      <c r="J27" s="9">
        <f t="shared" si="1"/>
        <v>497</v>
      </c>
      <c r="K27" s="9">
        <f t="shared" si="1"/>
        <v>510</v>
      </c>
      <c r="L27" s="9">
        <f t="shared" si="1"/>
        <v>539</v>
      </c>
      <c r="M27" s="9">
        <f t="shared" si="1"/>
        <v>586</v>
      </c>
      <c r="N27" s="9">
        <f t="shared" si="1"/>
        <v>655</v>
      </c>
      <c r="P27" s="1"/>
      <c r="Q27" s="1"/>
    </row>
    <row r="28" spans="2:17" x14ac:dyDescent="0.15">
      <c r="I28" s="1">
        <v>22</v>
      </c>
      <c r="J28" s="9">
        <f t="shared" si="1"/>
        <v>521</v>
      </c>
      <c r="K28" s="9">
        <f t="shared" si="1"/>
        <v>534</v>
      </c>
      <c r="L28" s="9">
        <f t="shared" si="1"/>
        <v>564</v>
      </c>
      <c r="M28" s="9">
        <f t="shared" si="1"/>
        <v>614</v>
      </c>
      <c r="N28" s="9">
        <f t="shared" si="1"/>
        <v>686</v>
      </c>
      <c r="P28" s="1"/>
      <c r="Q28" s="1"/>
    </row>
    <row r="29" spans="2:17" x14ac:dyDescent="0.15">
      <c r="I29" s="1">
        <v>23</v>
      </c>
      <c r="J29" s="9">
        <f t="shared" si="1"/>
        <v>544</v>
      </c>
      <c r="K29" s="9">
        <f t="shared" si="1"/>
        <v>559</v>
      </c>
      <c r="L29" s="9">
        <f t="shared" si="1"/>
        <v>590</v>
      </c>
      <c r="M29" s="9">
        <f t="shared" si="1"/>
        <v>642</v>
      </c>
      <c r="N29" s="9">
        <f t="shared" si="1"/>
        <v>718</v>
      </c>
      <c r="P29" s="1"/>
      <c r="Q29" s="1"/>
    </row>
    <row r="30" spans="2:17" x14ac:dyDescent="0.15">
      <c r="I30" s="1">
        <v>24</v>
      </c>
      <c r="J30" s="9">
        <f t="shared" si="1"/>
        <v>568</v>
      </c>
      <c r="K30" s="9">
        <f t="shared" si="1"/>
        <v>583</v>
      </c>
      <c r="L30" s="9">
        <f t="shared" si="1"/>
        <v>616</v>
      </c>
      <c r="M30" s="9">
        <f t="shared" si="1"/>
        <v>670</v>
      </c>
      <c r="N30" s="9">
        <f t="shared" si="1"/>
        <v>748</v>
      </c>
      <c r="P30" s="1"/>
      <c r="Q30" s="1"/>
    </row>
    <row r="31" spans="2:17" x14ac:dyDescent="0.15">
      <c r="I31" s="7">
        <v>25</v>
      </c>
      <c r="J31" s="8">
        <f t="shared" si="1"/>
        <v>592</v>
      </c>
      <c r="K31" s="8">
        <f t="shared" si="1"/>
        <v>607</v>
      </c>
      <c r="L31" s="8">
        <f t="shared" si="1"/>
        <v>642</v>
      </c>
      <c r="M31" s="8">
        <f t="shared" si="1"/>
        <v>697</v>
      </c>
      <c r="N31" s="8">
        <f t="shared" si="1"/>
        <v>780</v>
      </c>
      <c r="P31" s="1"/>
      <c r="Q31" s="1"/>
    </row>
    <row r="32" spans="2:17" x14ac:dyDescent="0.15">
      <c r="I32" s="1">
        <v>26</v>
      </c>
      <c r="J32" s="9">
        <f t="shared" si="1"/>
        <v>615</v>
      </c>
      <c r="K32" s="9">
        <f t="shared" si="1"/>
        <v>632</v>
      </c>
      <c r="L32" s="9">
        <f t="shared" si="1"/>
        <v>667</v>
      </c>
      <c r="M32" s="9">
        <f t="shared" si="1"/>
        <v>725</v>
      </c>
      <c r="N32" s="9">
        <f t="shared" si="1"/>
        <v>811</v>
      </c>
      <c r="P32" s="1"/>
      <c r="Q32" s="1"/>
    </row>
    <row r="33" spans="9:17" x14ac:dyDescent="0.15">
      <c r="I33" s="1">
        <v>27</v>
      </c>
      <c r="J33" s="9">
        <f t="shared" si="1"/>
        <v>639</v>
      </c>
      <c r="K33" s="9">
        <f t="shared" si="1"/>
        <v>656</v>
      </c>
      <c r="L33" s="9">
        <f t="shared" si="1"/>
        <v>693</v>
      </c>
      <c r="M33" s="9">
        <f t="shared" si="1"/>
        <v>753</v>
      </c>
      <c r="N33" s="9">
        <f t="shared" si="1"/>
        <v>842</v>
      </c>
      <c r="P33" s="1"/>
      <c r="Q33" s="1"/>
    </row>
    <row r="34" spans="9:17" x14ac:dyDescent="0.15">
      <c r="I34" s="1">
        <v>28</v>
      </c>
      <c r="J34" s="9">
        <f t="shared" si="1"/>
        <v>663</v>
      </c>
      <c r="K34" s="9">
        <f t="shared" si="1"/>
        <v>680</v>
      </c>
      <c r="L34" s="9">
        <f t="shared" si="1"/>
        <v>719</v>
      </c>
      <c r="M34" s="9">
        <f t="shared" si="1"/>
        <v>782</v>
      </c>
      <c r="N34" s="9">
        <f t="shared" si="1"/>
        <v>873</v>
      </c>
      <c r="P34" s="1"/>
      <c r="Q34" s="1"/>
    </row>
    <row r="35" spans="9:17" x14ac:dyDescent="0.15">
      <c r="I35" s="1">
        <v>29</v>
      </c>
      <c r="J35" s="9">
        <f t="shared" si="1"/>
        <v>686</v>
      </c>
      <c r="K35" s="9">
        <f t="shared" si="1"/>
        <v>704</v>
      </c>
      <c r="L35" s="9">
        <f t="shared" si="1"/>
        <v>744</v>
      </c>
      <c r="M35" s="9">
        <f t="shared" si="1"/>
        <v>810</v>
      </c>
      <c r="N35" s="9">
        <f t="shared" si="1"/>
        <v>905</v>
      </c>
      <c r="P35" s="1"/>
      <c r="Q35" s="1"/>
    </row>
    <row r="36" spans="9:17" x14ac:dyDescent="0.15">
      <c r="I36" s="7">
        <v>30</v>
      </c>
      <c r="J36" s="8">
        <f t="shared" si="1"/>
        <v>710</v>
      </c>
      <c r="K36" s="8">
        <f t="shared" si="1"/>
        <v>729</v>
      </c>
      <c r="L36" s="8">
        <f t="shared" si="1"/>
        <v>769</v>
      </c>
      <c r="M36" s="8">
        <f t="shared" si="1"/>
        <v>838</v>
      </c>
      <c r="N36" s="8">
        <f t="shared" si="1"/>
        <v>936</v>
      </c>
      <c r="P36" s="1"/>
      <c r="Q36" s="1"/>
    </row>
    <row r="37" spans="9:17" x14ac:dyDescent="0.15">
      <c r="I37" s="1">
        <v>31</v>
      </c>
      <c r="J37" s="9">
        <f t="shared" si="1"/>
        <v>733</v>
      </c>
      <c r="K37" s="9">
        <f t="shared" si="1"/>
        <v>753</v>
      </c>
      <c r="L37" s="9">
        <f t="shared" si="1"/>
        <v>795</v>
      </c>
      <c r="M37" s="9">
        <f t="shared" si="1"/>
        <v>865</v>
      </c>
      <c r="N37" s="9">
        <f t="shared" si="1"/>
        <v>967</v>
      </c>
      <c r="P37" s="1"/>
      <c r="Q37" s="1"/>
    </row>
    <row r="38" spans="9:17" x14ac:dyDescent="0.15">
      <c r="I38" s="1">
        <v>32</v>
      </c>
      <c r="J38" s="9">
        <f t="shared" si="1"/>
        <v>757</v>
      </c>
      <c r="K38" s="9">
        <f t="shared" si="1"/>
        <v>777</v>
      </c>
      <c r="L38" s="9">
        <f t="shared" si="1"/>
        <v>821</v>
      </c>
      <c r="M38" s="9">
        <f t="shared" si="1"/>
        <v>893</v>
      </c>
      <c r="N38" s="9">
        <f t="shared" si="1"/>
        <v>998</v>
      </c>
      <c r="P38" s="1"/>
      <c r="Q38" s="1"/>
    </row>
    <row r="39" spans="9:17" x14ac:dyDescent="0.15">
      <c r="I39" s="1">
        <v>33</v>
      </c>
      <c r="J39" s="9">
        <f t="shared" si="1"/>
        <v>781</v>
      </c>
      <c r="K39" s="9">
        <f t="shared" si="1"/>
        <v>802</v>
      </c>
      <c r="L39" s="9">
        <f t="shared" si="1"/>
        <v>846</v>
      </c>
      <c r="M39" s="9">
        <f t="shared" si="1"/>
        <v>921</v>
      </c>
      <c r="N39" s="9">
        <f t="shared" si="1"/>
        <v>1030</v>
      </c>
      <c r="P39" s="1"/>
      <c r="Q39" s="1"/>
    </row>
    <row r="40" spans="9:17" x14ac:dyDescent="0.15">
      <c r="I40" s="1">
        <v>34</v>
      </c>
      <c r="J40" s="9">
        <f t="shared" ref="J40:N56" si="2">ROUNDUP(INT($I40*$Q$6/2+J$5^$Q$7*$I40/$Q$8)*$C$6*5,0)</f>
        <v>804</v>
      </c>
      <c r="K40" s="9">
        <f t="shared" si="2"/>
        <v>826</v>
      </c>
      <c r="L40" s="9">
        <f t="shared" si="2"/>
        <v>872</v>
      </c>
      <c r="M40" s="9">
        <f t="shared" si="2"/>
        <v>949</v>
      </c>
      <c r="N40" s="9">
        <f t="shared" si="2"/>
        <v>1060</v>
      </c>
      <c r="P40" s="1"/>
      <c r="Q40" s="1"/>
    </row>
    <row r="41" spans="9:17" x14ac:dyDescent="0.15">
      <c r="I41" s="7">
        <v>35</v>
      </c>
      <c r="J41" s="8">
        <f t="shared" si="2"/>
        <v>828</v>
      </c>
      <c r="K41" s="8">
        <f t="shared" si="2"/>
        <v>850</v>
      </c>
      <c r="L41" s="8">
        <f t="shared" si="2"/>
        <v>898</v>
      </c>
      <c r="M41" s="8">
        <f t="shared" si="2"/>
        <v>977</v>
      </c>
      <c r="N41" s="8">
        <f t="shared" si="2"/>
        <v>1092</v>
      </c>
      <c r="P41" s="1"/>
      <c r="Q41" s="1"/>
    </row>
    <row r="42" spans="9:17" x14ac:dyDescent="0.15">
      <c r="I42" s="1">
        <v>36</v>
      </c>
      <c r="J42" s="9">
        <f t="shared" si="2"/>
        <v>852</v>
      </c>
      <c r="K42" s="9">
        <f t="shared" si="2"/>
        <v>875</v>
      </c>
      <c r="L42" s="9">
        <f t="shared" si="2"/>
        <v>924</v>
      </c>
      <c r="M42" s="9">
        <f t="shared" si="2"/>
        <v>1005</v>
      </c>
      <c r="N42" s="9">
        <f t="shared" si="2"/>
        <v>1123</v>
      </c>
      <c r="P42" s="1"/>
      <c r="Q42" s="1"/>
    </row>
    <row r="43" spans="9:17" x14ac:dyDescent="0.15">
      <c r="I43" s="1">
        <v>37</v>
      </c>
      <c r="J43" s="9">
        <f t="shared" si="2"/>
        <v>875</v>
      </c>
      <c r="K43" s="9">
        <f t="shared" si="2"/>
        <v>899</v>
      </c>
      <c r="L43" s="9">
        <f t="shared" si="2"/>
        <v>949</v>
      </c>
      <c r="M43" s="9">
        <f t="shared" si="2"/>
        <v>1032</v>
      </c>
      <c r="N43" s="9">
        <f t="shared" si="2"/>
        <v>1153</v>
      </c>
      <c r="P43" s="1"/>
      <c r="Q43" s="1"/>
    </row>
    <row r="44" spans="9:17" x14ac:dyDescent="0.15">
      <c r="I44" s="1">
        <v>38</v>
      </c>
      <c r="J44" s="9">
        <f t="shared" si="2"/>
        <v>899</v>
      </c>
      <c r="K44" s="9">
        <f t="shared" si="2"/>
        <v>923</v>
      </c>
      <c r="L44" s="9">
        <f t="shared" si="2"/>
        <v>975</v>
      </c>
      <c r="M44" s="9">
        <f t="shared" si="2"/>
        <v>1060</v>
      </c>
      <c r="N44" s="9">
        <f t="shared" si="2"/>
        <v>1185</v>
      </c>
      <c r="P44" s="1"/>
      <c r="Q44" s="1"/>
    </row>
    <row r="45" spans="9:17" x14ac:dyDescent="0.15">
      <c r="I45" s="1">
        <v>39</v>
      </c>
      <c r="J45" s="9">
        <f t="shared" si="2"/>
        <v>923</v>
      </c>
      <c r="K45" s="9">
        <f t="shared" si="2"/>
        <v>948</v>
      </c>
      <c r="L45" s="9">
        <f t="shared" si="2"/>
        <v>1001</v>
      </c>
      <c r="M45" s="9">
        <f t="shared" si="2"/>
        <v>1088</v>
      </c>
      <c r="N45" s="9">
        <f t="shared" si="2"/>
        <v>1216</v>
      </c>
      <c r="P45" s="1"/>
      <c r="Q45" s="1"/>
    </row>
    <row r="46" spans="9:17" x14ac:dyDescent="0.15">
      <c r="I46" s="7">
        <v>40</v>
      </c>
      <c r="J46" s="8">
        <f t="shared" si="2"/>
        <v>946</v>
      </c>
      <c r="K46" s="8">
        <f t="shared" si="2"/>
        <v>972</v>
      </c>
      <c r="L46" s="8">
        <f t="shared" si="2"/>
        <v>1027</v>
      </c>
      <c r="M46" s="8">
        <f t="shared" si="2"/>
        <v>1116</v>
      </c>
      <c r="N46" s="8">
        <f t="shared" si="2"/>
        <v>1248</v>
      </c>
      <c r="P46" s="1"/>
      <c r="Q46" s="1"/>
    </row>
    <row r="47" spans="9:17" x14ac:dyDescent="0.15">
      <c r="I47" s="1">
        <v>41</v>
      </c>
      <c r="J47" s="9">
        <f t="shared" si="2"/>
        <v>970</v>
      </c>
      <c r="K47" s="9">
        <f t="shared" si="2"/>
        <v>996</v>
      </c>
      <c r="L47" s="9">
        <f t="shared" si="2"/>
        <v>1052</v>
      </c>
      <c r="M47" s="9">
        <f t="shared" si="2"/>
        <v>1144</v>
      </c>
      <c r="N47" s="9">
        <f t="shared" si="2"/>
        <v>1278</v>
      </c>
      <c r="P47" s="1"/>
      <c r="Q47" s="1"/>
    </row>
    <row r="48" spans="9:17" x14ac:dyDescent="0.15">
      <c r="I48" s="1">
        <v>42</v>
      </c>
      <c r="J48" s="9">
        <f t="shared" si="2"/>
        <v>994</v>
      </c>
      <c r="K48" s="9">
        <f t="shared" si="2"/>
        <v>1020</v>
      </c>
      <c r="L48" s="9">
        <f t="shared" si="2"/>
        <v>1078</v>
      </c>
      <c r="M48" s="9">
        <f t="shared" si="2"/>
        <v>1173</v>
      </c>
      <c r="N48" s="9">
        <f t="shared" si="2"/>
        <v>1310</v>
      </c>
      <c r="P48" s="1"/>
      <c r="Q48" s="1"/>
    </row>
    <row r="49" spans="9:17" x14ac:dyDescent="0.15">
      <c r="I49" s="1">
        <v>43</v>
      </c>
      <c r="J49" s="9">
        <f t="shared" si="2"/>
        <v>1017</v>
      </c>
      <c r="K49" s="9">
        <f t="shared" si="2"/>
        <v>1045</v>
      </c>
      <c r="L49" s="9">
        <f t="shared" si="2"/>
        <v>1104</v>
      </c>
      <c r="M49" s="9">
        <f t="shared" si="2"/>
        <v>1200</v>
      </c>
      <c r="N49" s="9">
        <f t="shared" si="2"/>
        <v>1341</v>
      </c>
      <c r="P49" s="1"/>
      <c r="Q49" s="1"/>
    </row>
    <row r="50" spans="9:17" x14ac:dyDescent="0.15">
      <c r="I50" s="1">
        <v>44</v>
      </c>
      <c r="J50" s="9">
        <f t="shared" si="2"/>
        <v>1041</v>
      </c>
      <c r="K50" s="9">
        <f t="shared" si="2"/>
        <v>1069</v>
      </c>
      <c r="L50" s="9">
        <f t="shared" si="2"/>
        <v>1128</v>
      </c>
      <c r="M50" s="9">
        <f t="shared" si="2"/>
        <v>1228</v>
      </c>
      <c r="N50" s="9">
        <f t="shared" si="2"/>
        <v>1372</v>
      </c>
      <c r="P50" s="1"/>
      <c r="Q50" s="1"/>
    </row>
    <row r="51" spans="9:17" x14ac:dyDescent="0.15">
      <c r="I51" s="7">
        <v>45</v>
      </c>
      <c r="J51" s="8">
        <f t="shared" si="2"/>
        <v>1064</v>
      </c>
      <c r="K51" s="8">
        <f t="shared" si="2"/>
        <v>1093</v>
      </c>
      <c r="L51" s="8">
        <f t="shared" si="2"/>
        <v>1154</v>
      </c>
      <c r="M51" s="8">
        <f t="shared" si="2"/>
        <v>1256</v>
      </c>
      <c r="N51" s="8">
        <f t="shared" si="2"/>
        <v>1403</v>
      </c>
      <c r="P51" s="1"/>
      <c r="Q51" s="1"/>
    </row>
    <row r="52" spans="9:17" x14ac:dyDescent="0.15">
      <c r="I52" s="1">
        <v>46</v>
      </c>
      <c r="J52" s="9">
        <f t="shared" si="2"/>
        <v>1088</v>
      </c>
      <c r="K52" s="9">
        <f t="shared" si="2"/>
        <v>1118</v>
      </c>
      <c r="L52" s="9">
        <f t="shared" si="2"/>
        <v>1180</v>
      </c>
      <c r="M52" s="9">
        <f t="shared" si="2"/>
        <v>1284</v>
      </c>
      <c r="N52" s="9">
        <f t="shared" si="2"/>
        <v>1435</v>
      </c>
      <c r="P52" s="1"/>
      <c r="Q52" s="1"/>
    </row>
    <row r="53" spans="9:17" x14ac:dyDescent="0.15">
      <c r="I53" s="1">
        <v>47</v>
      </c>
      <c r="J53" s="9">
        <f t="shared" si="2"/>
        <v>1112</v>
      </c>
      <c r="K53" s="9">
        <f t="shared" si="2"/>
        <v>1142</v>
      </c>
      <c r="L53" s="9">
        <f t="shared" si="2"/>
        <v>1206</v>
      </c>
      <c r="M53" s="9">
        <f t="shared" si="2"/>
        <v>1312</v>
      </c>
      <c r="N53" s="9">
        <f t="shared" si="2"/>
        <v>1465</v>
      </c>
      <c r="P53" s="1"/>
      <c r="Q53" s="1"/>
    </row>
    <row r="54" spans="9:17" x14ac:dyDescent="0.15">
      <c r="I54" s="1">
        <v>48</v>
      </c>
      <c r="J54" s="9">
        <f t="shared" si="2"/>
        <v>1135</v>
      </c>
      <c r="K54" s="9">
        <f t="shared" si="2"/>
        <v>1166</v>
      </c>
      <c r="L54" s="9">
        <f t="shared" si="2"/>
        <v>1231</v>
      </c>
      <c r="M54" s="9">
        <f t="shared" si="2"/>
        <v>1340</v>
      </c>
      <c r="N54" s="9">
        <f t="shared" si="2"/>
        <v>1497</v>
      </c>
      <c r="P54" s="1"/>
      <c r="Q54" s="1"/>
    </row>
    <row r="55" spans="9:17" x14ac:dyDescent="0.15">
      <c r="I55" s="1">
        <v>49</v>
      </c>
      <c r="J55" s="9">
        <f t="shared" si="2"/>
        <v>1159</v>
      </c>
      <c r="K55" s="9">
        <f t="shared" si="2"/>
        <v>1191</v>
      </c>
      <c r="L55" s="9">
        <f t="shared" si="2"/>
        <v>1257</v>
      </c>
      <c r="M55" s="9">
        <f t="shared" si="2"/>
        <v>1368</v>
      </c>
      <c r="N55" s="9">
        <f t="shared" si="2"/>
        <v>1528</v>
      </c>
      <c r="P55" s="1"/>
      <c r="Q55" s="1"/>
    </row>
    <row r="56" spans="9:17" x14ac:dyDescent="0.15">
      <c r="I56" s="7">
        <v>50</v>
      </c>
      <c r="J56" s="8">
        <f t="shared" si="2"/>
        <v>1183</v>
      </c>
      <c r="K56" s="8">
        <f t="shared" si="2"/>
        <v>1215</v>
      </c>
      <c r="L56" s="8">
        <f t="shared" si="2"/>
        <v>1283</v>
      </c>
      <c r="M56" s="8">
        <f t="shared" si="2"/>
        <v>1395</v>
      </c>
      <c r="N56" s="8">
        <f t="shared" si="2"/>
        <v>1560</v>
      </c>
      <c r="P56" s="1"/>
      <c r="Q56" s="1"/>
    </row>
    <row r="57" spans="9:17" x14ac:dyDescent="0.15">
      <c r="P57" s="1"/>
      <c r="Q57" s="1"/>
    </row>
  </sheetData>
  <mergeCells count="1">
    <mergeCell ref="I3:N3"/>
  </mergeCells>
  <phoneticPr fontId="1" type="noConversion"/>
  <dataValidations count="1">
    <dataValidation type="list" allowBlank="1" showInputMessage="1" showErrorMessage="1" sqref="B6">
      <formula1>$B$14:$B$21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K94"/>
  <sheetViews>
    <sheetView workbookViewId="0">
      <pane ySplit="4" topLeftCell="A5" activePane="bottomLeft" state="frozen"/>
      <selection pane="bottomLeft" activeCell="H9" sqref="H9"/>
    </sheetView>
  </sheetViews>
  <sheetFormatPr defaultRowHeight="12" x14ac:dyDescent="0.15"/>
  <cols>
    <col min="1" max="37" width="9" style="30"/>
    <col min="38" max="38" width="9" style="30" customWidth="1"/>
    <col min="39" max="16384" width="9" style="30"/>
  </cols>
  <sheetData>
    <row r="1" spans="1:37" x14ac:dyDescent="0.15">
      <c r="H1" s="30" t="s">
        <v>412</v>
      </c>
      <c r="I1" s="30">
        <v>1.51</v>
      </c>
    </row>
    <row r="2" spans="1:37" x14ac:dyDescent="0.15">
      <c r="H2" s="30" t="s">
        <v>53</v>
      </c>
      <c r="I2" s="30">
        <v>3.5</v>
      </c>
    </row>
    <row r="3" spans="1:37" x14ac:dyDescent="0.15">
      <c r="J3" s="89"/>
      <c r="K3" s="231" t="s">
        <v>407</v>
      </c>
      <c r="L3" s="231"/>
      <c r="M3" s="231"/>
      <c r="N3" s="231" t="s">
        <v>408</v>
      </c>
      <c r="O3" s="231"/>
      <c r="P3" s="231"/>
      <c r="Q3" s="231" t="s">
        <v>409</v>
      </c>
      <c r="R3" s="231"/>
      <c r="S3" s="231"/>
      <c r="AB3" s="30">
        <v>1</v>
      </c>
      <c r="AC3" s="30">
        <v>2</v>
      </c>
      <c r="AD3" s="30">
        <v>3</v>
      </c>
      <c r="AE3" s="30">
        <v>4</v>
      </c>
      <c r="AF3" s="30">
        <v>5</v>
      </c>
      <c r="AG3" s="30">
        <v>6</v>
      </c>
      <c r="AH3" s="30">
        <v>7</v>
      </c>
      <c r="AI3" s="30">
        <v>8</v>
      </c>
      <c r="AJ3" s="30">
        <v>9</v>
      </c>
      <c r="AK3" s="30">
        <v>10</v>
      </c>
    </row>
    <row r="4" spans="1:37" x14ac:dyDescent="0.15">
      <c r="B4" s="30" t="s">
        <v>642</v>
      </c>
      <c r="C4" s="30" t="s">
        <v>645</v>
      </c>
      <c r="D4" s="30" t="s">
        <v>657</v>
      </c>
      <c r="E4" s="30" t="s">
        <v>658</v>
      </c>
      <c r="F4" s="30" t="s">
        <v>660</v>
      </c>
      <c r="G4" s="30" t="s">
        <v>659</v>
      </c>
      <c r="H4" s="30" t="s">
        <v>643</v>
      </c>
      <c r="I4" s="30" t="s">
        <v>644</v>
      </c>
      <c r="J4" s="88" t="s">
        <v>410</v>
      </c>
      <c r="K4" s="88">
        <v>0.35</v>
      </c>
      <c r="L4" s="88" t="s">
        <v>406</v>
      </c>
      <c r="M4" s="88" t="s">
        <v>411</v>
      </c>
      <c r="N4" s="88">
        <v>0.4</v>
      </c>
      <c r="O4" s="88" t="s">
        <v>406</v>
      </c>
      <c r="P4" s="88" t="s">
        <v>411</v>
      </c>
      <c r="Q4" s="88">
        <v>0.25</v>
      </c>
      <c r="R4" s="88" t="s">
        <v>406</v>
      </c>
      <c r="S4" s="88" t="s">
        <v>411</v>
      </c>
      <c r="U4" s="91" t="s">
        <v>655</v>
      </c>
      <c r="V4" s="91" t="s">
        <v>414</v>
      </c>
      <c r="W4" s="91" t="s">
        <v>415</v>
      </c>
      <c r="X4" s="91" t="s">
        <v>416</v>
      </c>
      <c r="Y4" s="91" t="s">
        <v>417</v>
      </c>
      <c r="Z4" s="30" t="s">
        <v>741</v>
      </c>
      <c r="AB4" s="66" t="s">
        <v>646</v>
      </c>
      <c r="AC4" s="66" t="s">
        <v>647</v>
      </c>
      <c r="AD4" s="66" t="s">
        <v>648</v>
      </c>
      <c r="AE4" s="66" t="s">
        <v>649</v>
      </c>
      <c r="AF4" s="66" t="s">
        <v>650</v>
      </c>
      <c r="AG4" s="66" t="s">
        <v>651</v>
      </c>
      <c r="AH4" s="66" t="s">
        <v>652</v>
      </c>
      <c r="AI4" s="66" t="s">
        <v>653</v>
      </c>
      <c r="AJ4" s="66" t="s">
        <v>654</v>
      </c>
      <c r="AK4" s="66" t="s">
        <v>656</v>
      </c>
    </row>
    <row r="5" spans="1:37" x14ac:dyDescent="0.15">
      <c r="A5" s="30">
        <v>2</v>
      </c>
      <c r="B5" s="34">
        <v>5</v>
      </c>
      <c r="C5" s="34" t="s">
        <v>271</v>
      </c>
      <c r="D5" s="34">
        <f t="shared" ref="D5:D36" si="0">VLOOKUP(B5,AB:AK,A5,FALSE)</f>
        <v>19200</v>
      </c>
      <c r="E5" s="34">
        <f>ROUNDUP(D5*0.1,0)</f>
        <v>1920</v>
      </c>
      <c r="F5" s="34" t="s">
        <v>701</v>
      </c>
      <c r="G5" s="34" t="s">
        <v>701</v>
      </c>
      <c r="H5" s="34">
        <f>ROUNDDOWN(VLOOKUP(B5,属性价值!BF:BN,2,FALSE)*E5/20,0)</f>
        <v>100</v>
      </c>
      <c r="I5" s="34">
        <f>ROUNDUP(H5*0.09,0)</f>
        <v>9</v>
      </c>
      <c r="J5" s="33">
        <f>ROUNDUP(H5*0.325,0)</f>
        <v>33</v>
      </c>
      <c r="K5" s="34" t="s">
        <v>272</v>
      </c>
      <c r="L5" s="33">
        <f>ROUNDUP(J5*$K$4*0.649/M5,0)</f>
        <v>8</v>
      </c>
      <c r="M5" s="74">
        <v>1</v>
      </c>
      <c r="N5" s="34" t="s">
        <v>273</v>
      </c>
      <c r="O5" s="33">
        <f>ROUNDUP(J5*$N$4*0.649/P5,0)</f>
        <v>9</v>
      </c>
      <c r="P5" s="74">
        <v>1</v>
      </c>
      <c r="Q5" s="34" t="s">
        <v>274</v>
      </c>
      <c r="R5" s="33">
        <f>ROUNDUP(J5*$Q$4*0.649/S5,0)</f>
        <v>6</v>
      </c>
      <c r="S5" s="74">
        <v>1</v>
      </c>
      <c r="U5" s="65" t="s">
        <v>273</v>
      </c>
      <c r="V5" s="65">
        <f t="shared" ref="V5:V36" si="1">SUMIF($K$5:$K$54,U5,$L$5:$L$54)</f>
        <v>0</v>
      </c>
      <c r="W5" s="65">
        <f t="shared" ref="W5:W36" si="2">SUMIF($N$5:$N$54,U5,$O$5:$O$54)</f>
        <v>9</v>
      </c>
      <c r="X5" s="65">
        <f t="shared" ref="X5:X36" si="3">SUMIF($Q$5:$Q$54,U5,$R$5:$R$54)</f>
        <v>0</v>
      </c>
      <c r="Y5" s="65">
        <f t="shared" ref="Y5:Y36" si="4">ROUNDUP(SUM(V5:X5)/COUNTIF(V5:X5,"&gt;0"),0)</f>
        <v>9</v>
      </c>
      <c r="Z5" s="30">
        <f>ROUNDUP(Y5*0.091,0)</f>
        <v>1</v>
      </c>
      <c r="AB5" s="30">
        <v>1</v>
      </c>
      <c r="AC5" s="30">
        <f>角色属性!H17</f>
        <v>12000</v>
      </c>
      <c r="AD5" s="30">
        <f>角色属性!L17</f>
        <v>4000</v>
      </c>
      <c r="AE5" s="30">
        <f>角色属性!P17</f>
        <v>2000</v>
      </c>
      <c r="AF5" s="30">
        <f>角色属性!V17</f>
        <v>500</v>
      </c>
      <c r="AG5" s="30">
        <f>角色属性!Z17</f>
        <v>2080</v>
      </c>
      <c r="AH5" s="30">
        <f>角色属性!AD17</f>
        <v>2080</v>
      </c>
      <c r="AI5" s="30">
        <f>角色属性!AH17</f>
        <v>10040</v>
      </c>
      <c r="AJ5" s="30">
        <f>角色属性!AL17</f>
        <v>1100</v>
      </c>
      <c r="AK5" s="30">
        <f>角色属性!G17</f>
        <v>280</v>
      </c>
    </row>
    <row r="6" spans="1:37" x14ac:dyDescent="0.15">
      <c r="A6" s="30">
        <v>2</v>
      </c>
      <c r="B6" s="34">
        <v>15</v>
      </c>
      <c r="C6" s="34" t="s">
        <v>275</v>
      </c>
      <c r="D6" s="34">
        <f t="shared" si="0"/>
        <v>37200</v>
      </c>
      <c r="E6" s="34">
        <f t="shared" ref="E6:E9" si="5">ROUNDUP(D6*0.1,0)</f>
        <v>3720</v>
      </c>
      <c r="F6" s="34" t="s">
        <v>701</v>
      </c>
      <c r="G6" s="34" t="s">
        <v>701</v>
      </c>
      <c r="H6" s="34">
        <f>ROUNDDOWN(VLOOKUP(B6,属性价值!BF:BN,2,FALSE)*E6/20,0)</f>
        <v>543</v>
      </c>
      <c r="I6" s="34">
        <f t="shared" ref="I6:I9" si="6">ROUNDUP(H6*0.09,0)</f>
        <v>49</v>
      </c>
      <c r="J6" s="33">
        <f t="shared" ref="J6:J54" si="7">ROUNDUP(H6*0.325,0)</f>
        <v>177</v>
      </c>
      <c r="K6" s="34" t="s">
        <v>276</v>
      </c>
      <c r="L6" s="33">
        <f t="shared" ref="L6:L54" si="8">ROUNDUP(J6*$K$4*0.649/M6,0)</f>
        <v>41</v>
      </c>
      <c r="M6" s="74">
        <v>1</v>
      </c>
      <c r="N6" s="34" t="s">
        <v>277</v>
      </c>
      <c r="O6" s="33">
        <f t="shared" ref="O6:O54" si="9">ROUNDUP(J6*$N$4*0.649/P6,0)</f>
        <v>23</v>
      </c>
      <c r="P6" s="74">
        <v>2</v>
      </c>
      <c r="Q6" s="34" t="s">
        <v>278</v>
      </c>
      <c r="R6" s="33">
        <f t="shared" ref="R6:R54" si="10">ROUNDUP(J6*$Q$4*0.649/S6,0)</f>
        <v>29</v>
      </c>
      <c r="S6" s="74">
        <v>1</v>
      </c>
      <c r="U6" s="65" t="s">
        <v>277</v>
      </c>
      <c r="V6" s="65">
        <f t="shared" si="1"/>
        <v>0</v>
      </c>
      <c r="W6" s="65">
        <f t="shared" si="2"/>
        <v>23</v>
      </c>
      <c r="X6" s="65">
        <f t="shared" si="3"/>
        <v>0</v>
      </c>
      <c r="Y6" s="65">
        <f t="shared" si="4"/>
        <v>23</v>
      </c>
      <c r="Z6" s="30">
        <f t="shared" ref="Z6:Z69" si="11">ROUNDUP(Y6*0.091,0)</f>
        <v>3</v>
      </c>
      <c r="AB6" s="30">
        <v>2</v>
      </c>
      <c r="AC6" s="30">
        <f>角色属性!H18</f>
        <v>13800</v>
      </c>
      <c r="AD6" s="30">
        <f>角色属性!L18</f>
        <v>4600</v>
      </c>
      <c r="AE6" s="30">
        <f>角色属性!P18</f>
        <v>2300</v>
      </c>
      <c r="AF6" s="30">
        <f>角色属性!V18</f>
        <v>530</v>
      </c>
      <c r="AG6" s="30">
        <f>角色属性!Z18</f>
        <v>2160</v>
      </c>
      <c r="AH6" s="30">
        <f>角色属性!AD18</f>
        <v>2160</v>
      </c>
      <c r="AI6" s="30">
        <f>角色属性!AH18</f>
        <v>10160</v>
      </c>
      <c r="AJ6" s="30">
        <f>角色属性!AL18</f>
        <v>1200</v>
      </c>
      <c r="AK6" s="30">
        <f>角色属性!G18</f>
        <v>284</v>
      </c>
    </row>
    <row r="7" spans="1:37" x14ac:dyDescent="0.15">
      <c r="A7" s="30">
        <v>2</v>
      </c>
      <c r="B7" s="34">
        <v>25</v>
      </c>
      <c r="C7" s="34" t="s">
        <v>279</v>
      </c>
      <c r="D7" s="34">
        <f t="shared" si="0"/>
        <v>55200</v>
      </c>
      <c r="E7" s="34">
        <f t="shared" si="5"/>
        <v>5520</v>
      </c>
      <c r="F7" s="34" t="s">
        <v>701</v>
      </c>
      <c r="G7" s="34" t="s">
        <v>701</v>
      </c>
      <c r="H7" s="34">
        <f>ROUNDDOWN(VLOOKUP(B7,属性价值!BF:BN,2,FALSE)*E7/20,0)</f>
        <v>1374</v>
      </c>
      <c r="I7" s="34">
        <f t="shared" si="6"/>
        <v>124</v>
      </c>
      <c r="J7" s="33">
        <f t="shared" si="7"/>
        <v>447</v>
      </c>
      <c r="K7" s="34" t="s">
        <v>280</v>
      </c>
      <c r="L7" s="33">
        <f t="shared" si="8"/>
        <v>34</v>
      </c>
      <c r="M7" s="74">
        <v>3</v>
      </c>
      <c r="N7" s="34" t="s">
        <v>281</v>
      </c>
      <c r="O7" s="33">
        <f t="shared" si="9"/>
        <v>39</v>
      </c>
      <c r="P7" s="74">
        <v>3</v>
      </c>
      <c r="Q7" s="34" t="s">
        <v>282</v>
      </c>
      <c r="R7" s="33">
        <f t="shared" si="10"/>
        <v>37</v>
      </c>
      <c r="S7" s="74">
        <v>2</v>
      </c>
      <c r="U7" s="65" t="s">
        <v>281</v>
      </c>
      <c r="V7" s="65">
        <f t="shared" si="1"/>
        <v>0</v>
      </c>
      <c r="W7" s="65">
        <f t="shared" si="2"/>
        <v>39</v>
      </c>
      <c r="X7" s="65">
        <f t="shared" si="3"/>
        <v>0</v>
      </c>
      <c r="Y7" s="65">
        <f t="shared" si="4"/>
        <v>39</v>
      </c>
      <c r="Z7" s="30">
        <f t="shared" si="11"/>
        <v>4</v>
      </c>
      <c r="AB7" s="30">
        <v>3</v>
      </c>
      <c r="AC7" s="30">
        <f>角色属性!H19</f>
        <v>15600</v>
      </c>
      <c r="AD7" s="30">
        <f>角色属性!L19</f>
        <v>5200</v>
      </c>
      <c r="AE7" s="30">
        <f>角色属性!P19</f>
        <v>2600</v>
      </c>
      <c r="AF7" s="30">
        <f>角色属性!V19</f>
        <v>560</v>
      </c>
      <c r="AG7" s="30">
        <f>角色属性!Z19</f>
        <v>2240</v>
      </c>
      <c r="AH7" s="30">
        <f>角色属性!AD19</f>
        <v>2240</v>
      </c>
      <c r="AI7" s="30">
        <f>角色属性!AH19</f>
        <v>10280</v>
      </c>
      <c r="AJ7" s="30">
        <f>角色属性!AL19</f>
        <v>1300</v>
      </c>
      <c r="AK7" s="30">
        <f>角色属性!G19</f>
        <v>311</v>
      </c>
    </row>
    <row r="8" spans="1:37" x14ac:dyDescent="0.15">
      <c r="A8" s="30">
        <v>2</v>
      </c>
      <c r="B8" s="34">
        <v>35</v>
      </c>
      <c r="C8" s="34" t="s">
        <v>283</v>
      </c>
      <c r="D8" s="34">
        <f t="shared" si="0"/>
        <v>73200</v>
      </c>
      <c r="E8" s="34">
        <f t="shared" si="5"/>
        <v>7320</v>
      </c>
      <c r="F8" s="34" t="s">
        <v>701</v>
      </c>
      <c r="G8" s="34" t="s">
        <v>701</v>
      </c>
      <c r="H8" s="34">
        <f>ROUNDDOWN(VLOOKUP(B8,属性价值!BF:BN,2,FALSE)*E8/20,0)</f>
        <v>2833</v>
      </c>
      <c r="I8" s="34">
        <f t="shared" si="6"/>
        <v>255</v>
      </c>
      <c r="J8" s="33">
        <f t="shared" si="7"/>
        <v>921</v>
      </c>
      <c r="K8" s="34" t="s">
        <v>284</v>
      </c>
      <c r="L8" s="33">
        <f t="shared" si="8"/>
        <v>42</v>
      </c>
      <c r="M8" s="74">
        <v>5</v>
      </c>
      <c r="N8" s="34" t="s">
        <v>285</v>
      </c>
      <c r="O8" s="33">
        <f t="shared" si="9"/>
        <v>40</v>
      </c>
      <c r="P8" s="74">
        <v>6</v>
      </c>
      <c r="Q8" s="34" t="s">
        <v>286</v>
      </c>
      <c r="R8" s="33">
        <f t="shared" si="10"/>
        <v>38</v>
      </c>
      <c r="S8" s="74">
        <v>4</v>
      </c>
      <c r="U8" s="65" t="s">
        <v>285</v>
      </c>
      <c r="V8" s="65">
        <f t="shared" si="1"/>
        <v>0</v>
      </c>
      <c r="W8" s="65">
        <f t="shared" si="2"/>
        <v>40</v>
      </c>
      <c r="X8" s="65">
        <f t="shared" si="3"/>
        <v>0</v>
      </c>
      <c r="Y8" s="65">
        <f t="shared" si="4"/>
        <v>40</v>
      </c>
      <c r="Z8" s="30">
        <f t="shared" si="11"/>
        <v>4</v>
      </c>
      <c r="AB8" s="30">
        <v>4</v>
      </c>
      <c r="AC8" s="30">
        <f>角色属性!H20</f>
        <v>17400</v>
      </c>
      <c r="AD8" s="30">
        <f>角色属性!L20</f>
        <v>5800</v>
      </c>
      <c r="AE8" s="30">
        <f>角色属性!P20</f>
        <v>2900</v>
      </c>
      <c r="AF8" s="30">
        <f>角色属性!V20</f>
        <v>590</v>
      </c>
      <c r="AG8" s="30">
        <f>角色属性!Z20</f>
        <v>2320</v>
      </c>
      <c r="AH8" s="30">
        <f>角色属性!AD20</f>
        <v>2320</v>
      </c>
      <c r="AI8" s="30">
        <f>角色属性!AH20</f>
        <v>10400</v>
      </c>
      <c r="AJ8" s="30">
        <f>角色属性!AL20</f>
        <v>1400</v>
      </c>
      <c r="AK8" s="30">
        <f>角色属性!G20</f>
        <v>359</v>
      </c>
    </row>
    <row r="9" spans="1:37" x14ac:dyDescent="0.15">
      <c r="A9" s="30">
        <v>2</v>
      </c>
      <c r="B9" s="34">
        <v>45</v>
      </c>
      <c r="C9" s="34" t="s">
        <v>287</v>
      </c>
      <c r="D9" s="34">
        <f t="shared" si="0"/>
        <v>91200</v>
      </c>
      <c r="E9" s="34">
        <f t="shared" si="5"/>
        <v>9120</v>
      </c>
      <c r="F9" s="34" t="s">
        <v>701</v>
      </c>
      <c r="G9" s="34" t="s">
        <v>701</v>
      </c>
      <c r="H9" s="34">
        <f>ROUNDDOWN(VLOOKUP(B9,属性价值!BF:BN,2,FALSE)*E9/20,0)</f>
        <v>5170</v>
      </c>
      <c r="I9" s="34">
        <f t="shared" si="6"/>
        <v>466</v>
      </c>
      <c r="J9" s="33">
        <f t="shared" si="7"/>
        <v>1681</v>
      </c>
      <c r="K9" s="34" t="s">
        <v>288</v>
      </c>
      <c r="L9" s="33">
        <f t="shared" si="8"/>
        <v>48</v>
      </c>
      <c r="M9" s="74">
        <v>8</v>
      </c>
      <c r="N9" s="34" t="s">
        <v>289</v>
      </c>
      <c r="O9" s="33">
        <f t="shared" si="9"/>
        <v>49</v>
      </c>
      <c r="P9" s="74">
        <v>9</v>
      </c>
      <c r="Q9" s="34" t="s">
        <v>290</v>
      </c>
      <c r="R9" s="33">
        <f t="shared" si="10"/>
        <v>46</v>
      </c>
      <c r="S9" s="74">
        <v>6</v>
      </c>
      <c r="U9" s="65" t="s">
        <v>289</v>
      </c>
      <c r="V9" s="65">
        <f t="shared" si="1"/>
        <v>0</v>
      </c>
      <c r="W9" s="65">
        <f t="shared" si="2"/>
        <v>49</v>
      </c>
      <c r="X9" s="65">
        <f t="shared" si="3"/>
        <v>0</v>
      </c>
      <c r="Y9" s="65">
        <f t="shared" si="4"/>
        <v>49</v>
      </c>
      <c r="Z9" s="30">
        <f t="shared" si="11"/>
        <v>5</v>
      </c>
      <c r="AB9" s="30">
        <v>5</v>
      </c>
      <c r="AC9" s="30">
        <f>角色属性!H21</f>
        <v>19200</v>
      </c>
      <c r="AD9" s="30">
        <f>角色属性!L21</f>
        <v>6400</v>
      </c>
      <c r="AE9" s="30">
        <f>角色属性!P21</f>
        <v>3200</v>
      </c>
      <c r="AF9" s="30">
        <f>角色属性!V21</f>
        <v>620</v>
      </c>
      <c r="AG9" s="30">
        <f>角色属性!Z21</f>
        <v>2400</v>
      </c>
      <c r="AH9" s="30">
        <f>角色属性!AD21</f>
        <v>2400</v>
      </c>
      <c r="AI9" s="30">
        <f>角色属性!AH21</f>
        <v>10520</v>
      </c>
      <c r="AJ9" s="30">
        <f>角色属性!AL21</f>
        <v>1500</v>
      </c>
      <c r="AK9" s="30">
        <f>角色属性!G21</f>
        <v>452</v>
      </c>
    </row>
    <row r="10" spans="1:37" x14ac:dyDescent="0.15">
      <c r="A10" s="30">
        <v>10</v>
      </c>
      <c r="B10" s="90">
        <v>5</v>
      </c>
      <c r="C10" s="90" t="s">
        <v>706</v>
      </c>
      <c r="D10" s="90">
        <f t="shared" si="0"/>
        <v>452</v>
      </c>
      <c r="E10" s="90">
        <f t="shared" ref="E10:E29" si="12">ROUNDUP(D10*0.1,0)</f>
        <v>46</v>
      </c>
      <c r="F10" s="90" t="s">
        <v>701</v>
      </c>
      <c r="G10" s="90" t="s">
        <v>701</v>
      </c>
      <c r="H10" s="90">
        <f>ROUNDDOWN(VLOOKUP(B50,属性价值!BF:BN,2,FALSE)*E50/4,0)</f>
        <v>750</v>
      </c>
      <c r="I10" s="90">
        <f>ROUNDUP(H10*0.09,0)</f>
        <v>68</v>
      </c>
      <c r="J10" s="39">
        <f t="shared" si="7"/>
        <v>244</v>
      </c>
      <c r="K10" s="90" t="s">
        <v>291</v>
      </c>
      <c r="L10" s="39">
        <f t="shared" si="8"/>
        <v>56</v>
      </c>
      <c r="M10" s="92">
        <v>1</v>
      </c>
      <c r="N10" s="90" t="s">
        <v>274</v>
      </c>
      <c r="O10" s="39">
        <f t="shared" si="9"/>
        <v>64</v>
      </c>
      <c r="P10" s="92">
        <v>1</v>
      </c>
      <c r="Q10" s="90" t="s">
        <v>292</v>
      </c>
      <c r="R10" s="39">
        <f t="shared" si="10"/>
        <v>40</v>
      </c>
      <c r="S10" s="92">
        <v>1</v>
      </c>
      <c r="U10" s="30" t="s">
        <v>352</v>
      </c>
      <c r="V10" s="30">
        <f t="shared" si="1"/>
        <v>0</v>
      </c>
      <c r="W10" s="30">
        <f t="shared" si="2"/>
        <v>9</v>
      </c>
      <c r="X10" s="30">
        <f t="shared" si="3"/>
        <v>5</v>
      </c>
      <c r="Y10" s="30">
        <f t="shared" si="4"/>
        <v>7</v>
      </c>
      <c r="Z10" s="30">
        <f t="shared" si="11"/>
        <v>1</v>
      </c>
      <c r="AB10" s="30">
        <v>6</v>
      </c>
      <c r="AC10" s="30">
        <f>角色属性!H22</f>
        <v>21000</v>
      </c>
      <c r="AD10" s="30">
        <f>角色属性!L22</f>
        <v>7000</v>
      </c>
      <c r="AE10" s="30">
        <f>角色属性!P22</f>
        <v>3500</v>
      </c>
      <c r="AF10" s="30">
        <f>角色属性!V22</f>
        <v>650</v>
      </c>
      <c r="AG10" s="30">
        <f>角色属性!Z22</f>
        <v>2480</v>
      </c>
      <c r="AH10" s="30">
        <f>角色属性!AD22</f>
        <v>2480</v>
      </c>
      <c r="AI10" s="30">
        <f>角色属性!AH22</f>
        <v>10640</v>
      </c>
      <c r="AJ10" s="30">
        <f>角色属性!AL22</f>
        <v>1600</v>
      </c>
      <c r="AK10" s="30">
        <f>角色属性!G22</f>
        <v>569</v>
      </c>
    </row>
    <row r="11" spans="1:37" x14ac:dyDescent="0.15">
      <c r="A11" s="30">
        <v>10</v>
      </c>
      <c r="B11" s="90">
        <v>15</v>
      </c>
      <c r="C11" s="90" t="s">
        <v>293</v>
      </c>
      <c r="D11" s="90">
        <f t="shared" si="0"/>
        <v>5685</v>
      </c>
      <c r="E11" s="90">
        <f t="shared" si="12"/>
        <v>569</v>
      </c>
      <c r="F11" s="90" t="s">
        <v>701</v>
      </c>
      <c r="G11" s="90" t="s">
        <v>701</v>
      </c>
      <c r="H11" s="90">
        <f>ROUNDDOWN(VLOOKUP(B51,属性价值!BF:BN,2,FALSE)*E51/4,0)</f>
        <v>4077</v>
      </c>
      <c r="I11" s="90">
        <f t="shared" ref="I11:I14" si="13">ROUNDUP(H11*0.09,0)</f>
        <v>367</v>
      </c>
      <c r="J11" s="39">
        <f t="shared" si="7"/>
        <v>1326</v>
      </c>
      <c r="K11" s="90" t="s">
        <v>294</v>
      </c>
      <c r="L11" s="39">
        <f t="shared" si="8"/>
        <v>151</v>
      </c>
      <c r="M11" s="92">
        <v>2</v>
      </c>
      <c r="N11" s="90" t="s">
        <v>278</v>
      </c>
      <c r="O11" s="39">
        <f t="shared" si="9"/>
        <v>173</v>
      </c>
      <c r="P11" s="92">
        <v>2</v>
      </c>
      <c r="Q11" s="90" t="s">
        <v>295</v>
      </c>
      <c r="R11" s="39">
        <f t="shared" si="10"/>
        <v>108</v>
      </c>
      <c r="S11" s="92">
        <v>2</v>
      </c>
      <c r="U11" s="30" t="s">
        <v>355</v>
      </c>
      <c r="V11" s="30">
        <f t="shared" si="1"/>
        <v>0</v>
      </c>
      <c r="W11" s="30">
        <f t="shared" si="2"/>
        <v>14</v>
      </c>
      <c r="X11" s="30">
        <f t="shared" si="3"/>
        <v>10</v>
      </c>
      <c r="Y11" s="30">
        <f t="shared" si="4"/>
        <v>12</v>
      </c>
      <c r="Z11" s="30">
        <f t="shared" si="11"/>
        <v>2</v>
      </c>
      <c r="AB11" s="30">
        <v>7</v>
      </c>
      <c r="AC11" s="30">
        <f>角色属性!H23</f>
        <v>22800</v>
      </c>
      <c r="AD11" s="30">
        <f>角色属性!L23</f>
        <v>7600</v>
      </c>
      <c r="AE11" s="30">
        <f>角色属性!P23</f>
        <v>3800</v>
      </c>
      <c r="AF11" s="30">
        <f>角色属性!V23</f>
        <v>680</v>
      </c>
      <c r="AG11" s="30">
        <f>角色属性!Z23</f>
        <v>2560</v>
      </c>
      <c r="AH11" s="30">
        <f>角色属性!AD23</f>
        <v>2560</v>
      </c>
      <c r="AI11" s="30">
        <f>角色属性!AH23</f>
        <v>10760</v>
      </c>
      <c r="AJ11" s="30">
        <f>角色属性!AL23</f>
        <v>1700</v>
      </c>
      <c r="AK11" s="30">
        <f>角色属性!G23</f>
        <v>777</v>
      </c>
    </row>
    <row r="12" spans="1:37" x14ac:dyDescent="0.15">
      <c r="A12" s="30">
        <v>10</v>
      </c>
      <c r="B12" s="90">
        <v>25</v>
      </c>
      <c r="C12" s="90" t="s">
        <v>296</v>
      </c>
      <c r="D12" s="90">
        <f t="shared" si="0"/>
        <v>31699</v>
      </c>
      <c r="E12" s="90">
        <f t="shared" si="12"/>
        <v>3170</v>
      </c>
      <c r="F12" s="90" t="s">
        <v>701</v>
      </c>
      <c r="G12" s="90" t="s">
        <v>701</v>
      </c>
      <c r="H12" s="90">
        <f>ROUNDDOWN(VLOOKUP(B52,属性价值!BF:BN,2,FALSE)*E52/4,0)</f>
        <v>10307</v>
      </c>
      <c r="I12" s="90">
        <f t="shared" si="13"/>
        <v>928</v>
      </c>
      <c r="J12" s="39">
        <f t="shared" si="7"/>
        <v>3350</v>
      </c>
      <c r="K12" s="90" t="s">
        <v>297</v>
      </c>
      <c r="L12" s="39">
        <f t="shared" si="8"/>
        <v>191</v>
      </c>
      <c r="M12" s="92">
        <v>4</v>
      </c>
      <c r="N12" s="90" t="s">
        <v>282</v>
      </c>
      <c r="O12" s="39">
        <f t="shared" si="9"/>
        <v>174</v>
      </c>
      <c r="P12" s="92">
        <v>5</v>
      </c>
      <c r="Q12" s="90" t="s">
        <v>298</v>
      </c>
      <c r="R12" s="39">
        <f t="shared" si="10"/>
        <v>182</v>
      </c>
      <c r="S12" s="92">
        <v>3</v>
      </c>
      <c r="U12" s="30" t="s">
        <v>358</v>
      </c>
      <c r="V12" s="30">
        <f t="shared" si="1"/>
        <v>0</v>
      </c>
      <c r="W12" s="30">
        <f t="shared" si="2"/>
        <v>19</v>
      </c>
      <c r="X12" s="30">
        <f t="shared" si="3"/>
        <v>16</v>
      </c>
      <c r="Y12" s="30">
        <f t="shared" si="4"/>
        <v>18</v>
      </c>
      <c r="Z12" s="30">
        <f t="shared" si="11"/>
        <v>2</v>
      </c>
      <c r="AB12" s="30">
        <v>8</v>
      </c>
      <c r="AC12" s="30">
        <f>角色属性!H24</f>
        <v>24600</v>
      </c>
      <c r="AD12" s="30">
        <f>角色属性!L24</f>
        <v>8200</v>
      </c>
      <c r="AE12" s="30">
        <f>角色属性!P24</f>
        <v>4100</v>
      </c>
      <c r="AF12" s="30">
        <f>角色属性!V24</f>
        <v>710</v>
      </c>
      <c r="AG12" s="30">
        <f>角色属性!Z24</f>
        <v>2640</v>
      </c>
      <c r="AH12" s="30">
        <f>角色属性!AD24</f>
        <v>2640</v>
      </c>
      <c r="AI12" s="30">
        <f>角色属性!AH24</f>
        <v>10880</v>
      </c>
      <c r="AJ12" s="30">
        <f>角色属性!AL24</f>
        <v>1800</v>
      </c>
      <c r="AK12" s="30">
        <f>角色属性!G24</f>
        <v>995</v>
      </c>
    </row>
    <row r="13" spans="1:37" x14ac:dyDescent="0.15">
      <c r="A13" s="30">
        <v>10</v>
      </c>
      <c r="B13" s="90">
        <v>35</v>
      </c>
      <c r="C13" s="90" t="s">
        <v>299</v>
      </c>
      <c r="D13" s="90">
        <f t="shared" si="0"/>
        <v>109942</v>
      </c>
      <c r="E13" s="90">
        <f t="shared" si="12"/>
        <v>10995</v>
      </c>
      <c r="F13" s="90" t="s">
        <v>701</v>
      </c>
      <c r="G13" s="90" t="s">
        <v>701</v>
      </c>
      <c r="H13" s="90">
        <f>ROUNDDOWN(VLOOKUP(B53,属性价值!BF:BN,2,FALSE)*E53/4,0)</f>
        <v>21252</v>
      </c>
      <c r="I13" s="90">
        <f t="shared" si="13"/>
        <v>1913</v>
      </c>
      <c r="J13" s="39">
        <f t="shared" si="7"/>
        <v>6907</v>
      </c>
      <c r="K13" s="90" t="s">
        <v>300</v>
      </c>
      <c r="L13" s="39">
        <f t="shared" si="8"/>
        <v>197</v>
      </c>
      <c r="M13" s="92">
        <v>8</v>
      </c>
      <c r="N13" s="90" t="s">
        <v>286</v>
      </c>
      <c r="O13" s="39">
        <f t="shared" si="9"/>
        <v>200</v>
      </c>
      <c r="P13" s="92">
        <v>9</v>
      </c>
      <c r="Q13" s="90" t="s">
        <v>301</v>
      </c>
      <c r="R13" s="39">
        <f t="shared" si="10"/>
        <v>187</v>
      </c>
      <c r="S13" s="92">
        <v>6</v>
      </c>
      <c r="U13" s="30" t="s">
        <v>361</v>
      </c>
      <c r="V13" s="30">
        <f t="shared" si="1"/>
        <v>0</v>
      </c>
      <c r="W13" s="30">
        <f t="shared" si="2"/>
        <v>25</v>
      </c>
      <c r="X13" s="30">
        <f t="shared" si="3"/>
        <v>22</v>
      </c>
      <c r="Y13" s="30">
        <f t="shared" si="4"/>
        <v>24</v>
      </c>
      <c r="Z13" s="30">
        <f t="shared" si="11"/>
        <v>3</v>
      </c>
      <c r="AB13" s="30">
        <v>9</v>
      </c>
      <c r="AC13" s="30">
        <f>角色属性!H25</f>
        <v>26400</v>
      </c>
      <c r="AD13" s="30">
        <f>角色属性!L25</f>
        <v>8800</v>
      </c>
      <c r="AE13" s="30">
        <f>角色属性!P25</f>
        <v>4400</v>
      </c>
      <c r="AF13" s="30">
        <f>角色属性!V25</f>
        <v>740</v>
      </c>
      <c r="AG13" s="30">
        <f>角色属性!Z25</f>
        <v>2720</v>
      </c>
      <c r="AH13" s="30">
        <f>角色属性!AD25</f>
        <v>2720</v>
      </c>
      <c r="AI13" s="30">
        <f>角色属性!AH25</f>
        <v>11000</v>
      </c>
      <c r="AJ13" s="30">
        <f>角色属性!AL25</f>
        <v>1900</v>
      </c>
      <c r="AK13" s="30">
        <f>角色属性!G25</f>
        <v>1345</v>
      </c>
    </row>
    <row r="14" spans="1:37" x14ac:dyDescent="0.15">
      <c r="A14" s="30">
        <v>10</v>
      </c>
      <c r="B14" s="90">
        <v>45</v>
      </c>
      <c r="C14" s="90" t="s">
        <v>302</v>
      </c>
      <c r="D14" s="90">
        <f t="shared" si="0"/>
        <v>290294</v>
      </c>
      <c r="E14" s="90">
        <f t="shared" si="12"/>
        <v>29030</v>
      </c>
      <c r="F14" s="90" t="s">
        <v>701</v>
      </c>
      <c r="G14" s="90" t="s">
        <v>701</v>
      </c>
      <c r="H14" s="90">
        <f>ROUNDDOWN(VLOOKUP(B54,属性价值!BF:BN,2,FALSE)*E54/4,0)</f>
        <v>38778</v>
      </c>
      <c r="I14" s="90">
        <f t="shared" si="13"/>
        <v>3491</v>
      </c>
      <c r="J14" s="39">
        <f t="shared" si="7"/>
        <v>12603</v>
      </c>
      <c r="K14" s="90" t="s">
        <v>303</v>
      </c>
      <c r="L14" s="39">
        <f t="shared" si="8"/>
        <v>239</v>
      </c>
      <c r="M14" s="92">
        <v>12</v>
      </c>
      <c r="N14" s="90" t="s">
        <v>290</v>
      </c>
      <c r="O14" s="39">
        <f t="shared" si="9"/>
        <v>234</v>
      </c>
      <c r="P14" s="92">
        <v>14</v>
      </c>
      <c r="Q14" s="90" t="s">
        <v>304</v>
      </c>
      <c r="R14" s="39">
        <f t="shared" si="10"/>
        <v>228</v>
      </c>
      <c r="S14" s="92">
        <v>9</v>
      </c>
      <c r="U14" s="30" t="s">
        <v>364</v>
      </c>
      <c r="V14" s="30">
        <f t="shared" si="1"/>
        <v>0</v>
      </c>
      <c r="W14" s="30">
        <f t="shared" si="2"/>
        <v>17</v>
      </c>
      <c r="X14" s="30">
        <f t="shared" si="3"/>
        <v>31</v>
      </c>
      <c r="Y14" s="30">
        <f t="shared" si="4"/>
        <v>24</v>
      </c>
      <c r="Z14" s="30">
        <f t="shared" si="11"/>
        <v>3</v>
      </c>
      <c r="AB14" s="30">
        <v>10</v>
      </c>
      <c r="AC14" s="30">
        <f>角色属性!H26</f>
        <v>28200</v>
      </c>
      <c r="AD14" s="30">
        <f>角色属性!L26</f>
        <v>9400</v>
      </c>
      <c r="AE14" s="30">
        <f>角色属性!P26</f>
        <v>4700</v>
      </c>
      <c r="AF14" s="30">
        <f>角色属性!V26</f>
        <v>770</v>
      </c>
      <c r="AG14" s="30">
        <f>角色属性!Z26</f>
        <v>2800</v>
      </c>
      <c r="AH14" s="30">
        <f>角色属性!AD26</f>
        <v>2800</v>
      </c>
      <c r="AI14" s="30">
        <f>角色属性!AH26</f>
        <v>11120</v>
      </c>
      <c r="AJ14" s="30">
        <f>角色属性!AL26</f>
        <v>2000</v>
      </c>
      <c r="AK14" s="30">
        <f>角色属性!G26</f>
        <v>1691</v>
      </c>
    </row>
    <row r="15" spans="1:37" x14ac:dyDescent="0.15">
      <c r="A15" s="30">
        <v>5</v>
      </c>
      <c r="B15" s="34">
        <v>5</v>
      </c>
      <c r="C15" s="34" t="s">
        <v>305</v>
      </c>
      <c r="D15" s="34">
        <f t="shared" si="0"/>
        <v>620</v>
      </c>
      <c r="E15" s="34">
        <f t="shared" si="12"/>
        <v>62</v>
      </c>
      <c r="F15" s="34" t="s">
        <v>661</v>
      </c>
      <c r="G15" s="34" t="s">
        <v>661</v>
      </c>
      <c r="H15" s="34">
        <f>ROUNDUP(H5*0.85,0)</f>
        <v>85</v>
      </c>
      <c r="I15" s="34">
        <f t="shared" ref="I15:I30" si="14">ROUNDUP(H15*0.09,0)</f>
        <v>8</v>
      </c>
      <c r="J15" s="33">
        <f t="shared" si="7"/>
        <v>28</v>
      </c>
      <c r="K15" s="34" t="s">
        <v>306</v>
      </c>
      <c r="L15" s="33">
        <f t="shared" si="8"/>
        <v>7</v>
      </c>
      <c r="M15" s="74">
        <v>1</v>
      </c>
      <c r="N15" s="34" t="s">
        <v>292</v>
      </c>
      <c r="O15" s="33">
        <f t="shared" si="9"/>
        <v>8</v>
      </c>
      <c r="P15" s="74">
        <v>1</v>
      </c>
      <c r="Q15" s="34" t="s">
        <v>307</v>
      </c>
      <c r="R15" s="33">
        <f t="shared" si="10"/>
        <v>5</v>
      </c>
      <c r="S15" s="74">
        <v>1</v>
      </c>
      <c r="U15" s="65" t="s">
        <v>322</v>
      </c>
      <c r="V15" s="65">
        <f t="shared" si="1"/>
        <v>5</v>
      </c>
      <c r="W15" s="65">
        <f t="shared" si="2"/>
        <v>3</v>
      </c>
      <c r="X15" s="65">
        <f t="shared" si="3"/>
        <v>3</v>
      </c>
      <c r="Y15" s="65">
        <f t="shared" si="4"/>
        <v>4</v>
      </c>
      <c r="Z15" s="30">
        <f t="shared" si="11"/>
        <v>1</v>
      </c>
      <c r="AB15" s="30">
        <v>11</v>
      </c>
      <c r="AC15" s="30">
        <f>角色属性!H27</f>
        <v>30000</v>
      </c>
      <c r="AD15" s="30">
        <f>角色属性!L27</f>
        <v>10000</v>
      </c>
      <c r="AE15" s="30">
        <f>角色属性!P27</f>
        <v>5000</v>
      </c>
      <c r="AF15" s="30">
        <f>角色属性!V27</f>
        <v>800</v>
      </c>
      <c r="AG15" s="30">
        <f>角色属性!Z27</f>
        <v>2880</v>
      </c>
      <c r="AH15" s="30">
        <f>角色属性!AD27</f>
        <v>2880</v>
      </c>
      <c r="AI15" s="30">
        <f>角色属性!AH27</f>
        <v>11240</v>
      </c>
      <c r="AJ15" s="30">
        <f>角色属性!AL27</f>
        <v>2100</v>
      </c>
      <c r="AK15" s="30">
        <f>角色属性!G27</f>
        <v>2288</v>
      </c>
    </row>
    <row r="16" spans="1:37" x14ac:dyDescent="0.15">
      <c r="A16" s="30">
        <v>5</v>
      </c>
      <c r="B16" s="34">
        <v>15</v>
      </c>
      <c r="C16" s="34" t="s">
        <v>308</v>
      </c>
      <c r="D16" s="34">
        <f t="shared" si="0"/>
        <v>920</v>
      </c>
      <c r="E16" s="34">
        <f t="shared" si="12"/>
        <v>92</v>
      </c>
      <c r="F16" s="34" t="s">
        <v>661</v>
      </c>
      <c r="G16" s="34" t="s">
        <v>661</v>
      </c>
      <c r="H16" s="34">
        <f>ROUNDUP(H6*0.85,0)</f>
        <v>462</v>
      </c>
      <c r="I16" s="34">
        <f t="shared" si="14"/>
        <v>42</v>
      </c>
      <c r="J16" s="33">
        <f t="shared" si="7"/>
        <v>151</v>
      </c>
      <c r="K16" s="34" t="s">
        <v>309</v>
      </c>
      <c r="L16" s="33">
        <f t="shared" si="8"/>
        <v>35</v>
      </c>
      <c r="M16" s="74">
        <v>1</v>
      </c>
      <c r="N16" s="34" t="s">
        <v>295</v>
      </c>
      <c r="O16" s="33">
        <f t="shared" si="9"/>
        <v>40</v>
      </c>
      <c r="P16" s="74">
        <v>1</v>
      </c>
      <c r="Q16" s="34" t="s">
        <v>310</v>
      </c>
      <c r="R16" s="33">
        <f t="shared" si="10"/>
        <v>25</v>
      </c>
      <c r="S16" s="74">
        <v>1</v>
      </c>
      <c r="U16" s="65" t="s">
        <v>325</v>
      </c>
      <c r="V16" s="65">
        <f t="shared" si="1"/>
        <v>11</v>
      </c>
      <c r="W16" s="65">
        <f t="shared" si="2"/>
        <v>6</v>
      </c>
      <c r="X16" s="65">
        <f t="shared" si="3"/>
        <v>8</v>
      </c>
      <c r="Y16" s="65">
        <f t="shared" si="4"/>
        <v>9</v>
      </c>
      <c r="Z16" s="30">
        <f t="shared" si="11"/>
        <v>1</v>
      </c>
      <c r="AB16" s="30">
        <v>12</v>
      </c>
      <c r="AC16" s="30">
        <f>角色属性!H28</f>
        <v>31800</v>
      </c>
      <c r="AD16" s="30">
        <f>角色属性!L28</f>
        <v>10600</v>
      </c>
      <c r="AE16" s="30">
        <f>角色属性!P28</f>
        <v>5300</v>
      </c>
      <c r="AF16" s="30">
        <f>角色属性!V28</f>
        <v>830</v>
      </c>
      <c r="AG16" s="30">
        <f>角色属性!Z28</f>
        <v>2960</v>
      </c>
      <c r="AH16" s="30">
        <f>角色属性!AD28</f>
        <v>2960</v>
      </c>
      <c r="AI16" s="30">
        <f>角色属性!AH28</f>
        <v>11360</v>
      </c>
      <c r="AJ16" s="30">
        <f>角色属性!AL28</f>
        <v>2200</v>
      </c>
      <c r="AK16" s="30">
        <f>角色属性!G28</f>
        <v>2806</v>
      </c>
    </row>
    <row r="17" spans="1:37" x14ac:dyDescent="0.15">
      <c r="A17" s="30">
        <v>5</v>
      </c>
      <c r="B17" s="34">
        <v>25</v>
      </c>
      <c r="C17" s="34" t="s">
        <v>311</v>
      </c>
      <c r="D17" s="34">
        <f t="shared" si="0"/>
        <v>1220</v>
      </c>
      <c r="E17" s="34">
        <f t="shared" si="12"/>
        <v>122</v>
      </c>
      <c r="F17" s="34" t="s">
        <v>661</v>
      </c>
      <c r="G17" s="34" t="s">
        <v>661</v>
      </c>
      <c r="H17" s="34">
        <f>ROUNDUP(H7*0.85,0)</f>
        <v>1168</v>
      </c>
      <c r="I17" s="34">
        <f t="shared" si="14"/>
        <v>106</v>
      </c>
      <c r="J17" s="33">
        <f t="shared" si="7"/>
        <v>380</v>
      </c>
      <c r="K17" s="34" t="s">
        <v>312</v>
      </c>
      <c r="L17" s="33">
        <f t="shared" si="8"/>
        <v>44</v>
      </c>
      <c r="M17" s="74">
        <v>2</v>
      </c>
      <c r="N17" s="34" t="s">
        <v>298</v>
      </c>
      <c r="O17" s="33">
        <f t="shared" si="9"/>
        <v>50</v>
      </c>
      <c r="P17" s="74">
        <v>2</v>
      </c>
      <c r="Q17" s="34" t="s">
        <v>313</v>
      </c>
      <c r="R17" s="33">
        <f t="shared" si="10"/>
        <v>62</v>
      </c>
      <c r="S17" s="74">
        <v>1</v>
      </c>
      <c r="U17" s="65" t="s">
        <v>328</v>
      </c>
      <c r="V17" s="65">
        <f t="shared" si="1"/>
        <v>19</v>
      </c>
      <c r="W17" s="65">
        <f t="shared" si="2"/>
        <v>11</v>
      </c>
      <c r="X17" s="65">
        <f t="shared" si="3"/>
        <v>14</v>
      </c>
      <c r="Y17" s="65">
        <f t="shared" si="4"/>
        <v>15</v>
      </c>
      <c r="Z17" s="30">
        <f t="shared" si="11"/>
        <v>2</v>
      </c>
      <c r="AB17" s="30">
        <v>13</v>
      </c>
      <c r="AC17" s="30">
        <f>角色属性!H29</f>
        <v>33600</v>
      </c>
      <c r="AD17" s="30">
        <f>角色属性!L29</f>
        <v>11200</v>
      </c>
      <c r="AE17" s="30">
        <f>角色属性!P29</f>
        <v>5600</v>
      </c>
      <c r="AF17" s="30">
        <f>角色属性!V29</f>
        <v>860</v>
      </c>
      <c r="AG17" s="30">
        <f>角色属性!Z29</f>
        <v>3040</v>
      </c>
      <c r="AH17" s="30">
        <f>角色属性!AD29</f>
        <v>3040</v>
      </c>
      <c r="AI17" s="30">
        <f>角色属性!AH29</f>
        <v>11480</v>
      </c>
      <c r="AJ17" s="30">
        <f>角色属性!AL29</f>
        <v>2300</v>
      </c>
      <c r="AK17" s="30">
        <f>角色属性!G29</f>
        <v>3678</v>
      </c>
    </row>
    <row r="18" spans="1:37" x14ac:dyDescent="0.15">
      <c r="A18" s="30">
        <v>5</v>
      </c>
      <c r="B18" s="34">
        <v>35</v>
      </c>
      <c r="C18" s="34" t="s">
        <v>314</v>
      </c>
      <c r="D18" s="34">
        <f t="shared" si="0"/>
        <v>1520</v>
      </c>
      <c r="E18" s="34">
        <f t="shared" si="12"/>
        <v>152</v>
      </c>
      <c r="F18" s="34" t="s">
        <v>661</v>
      </c>
      <c r="G18" s="34" t="s">
        <v>661</v>
      </c>
      <c r="H18" s="34">
        <f>ROUNDUP(H8*0.85,0)</f>
        <v>2409</v>
      </c>
      <c r="I18" s="34">
        <f t="shared" si="14"/>
        <v>217</v>
      </c>
      <c r="J18" s="33">
        <f t="shared" si="7"/>
        <v>783</v>
      </c>
      <c r="K18" s="34" t="s">
        <v>315</v>
      </c>
      <c r="L18" s="33">
        <f t="shared" si="8"/>
        <v>60</v>
      </c>
      <c r="M18" s="74">
        <v>3</v>
      </c>
      <c r="N18" s="34" t="s">
        <v>301</v>
      </c>
      <c r="O18" s="33">
        <f t="shared" si="9"/>
        <v>68</v>
      </c>
      <c r="P18" s="74">
        <v>3</v>
      </c>
      <c r="Q18" s="34" t="s">
        <v>316</v>
      </c>
      <c r="R18" s="33">
        <f t="shared" si="10"/>
        <v>64</v>
      </c>
      <c r="S18" s="74">
        <v>2</v>
      </c>
      <c r="U18" s="65" t="s">
        <v>331</v>
      </c>
      <c r="V18" s="65">
        <f t="shared" si="1"/>
        <v>15</v>
      </c>
      <c r="W18" s="65">
        <f t="shared" si="2"/>
        <v>9</v>
      </c>
      <c r="X18" s="65">
        <f t="shared" si="3"/>
        <v>11</v>
      </c>
      <c r="Y18" s="65">
        <f t="shared" si="4"/>
        <v>12</v>
      </c>
      <c r="Z18" s="30">
        <f t="shared" si="11"/>
        <v>2</v>
      </c>
      <c r="AB18" s="30">
        <v>14</v>
      </c>
      <c r="AC18" s="30">
        <f>角色属性!H30</f>
        <v>35400</v>
      </c>
      <c r="AD18" s="30">
        <f>角色属性!L30</f>
        <v>11800</v>
      </c>
      <c r="AE18" s="30">
        <f>角色属性!P30</f>
        <v>5900</v>
      </c>
      <c r="AF18" s="30">
        <f>角色属性!V30</f>
        <v>890</v>
      </c>
      <c r="AG18" s="30">
        <f>角色属性!Z30</f>
        <v>3120</v>
      </c>
      <c r="AH18" s="30">
        <f>角色属性!AD30</f>
        <v>3120</v>
      </c>
      <c r="AI18" s="30">
        <f>角色属性!AH30</f>
        <v>11600</v>
      </c>
      <c r="AJ18" s="30">
        <f>角色属性!AL30</f>
        <v>2400</v>
      </c>
      <c r="AK18" s="30">
        <f>角色属性!G30</f>
        <v>4406</v>
      </c>
    </row>
    <row r="19" spans="1:37" x14ac:dyDescent="0.15">
      <c r="A19" s="30">
        <v>5</v>
      </c>
      <c r="B19" s="34">
        <v>45</v>
      </c>
      <c r="C19" s="34" t="s">
        <v>317</v>
      </c>
      <c r="D19" s="34">
        <f t="shared" si="0"/>
        <v>1820</v>
      </c>
      <c r="E19" s="34">
        <f t="shared" si="12"/>
        <v>182</v>
      </c>
      <c r="F19" s="34" t="s">
        <v>661</v>
      </c>
      <c r="G19" s="34" t="s">
        <v>661</v>
      </c>
      <c r="H19" s="34">
        <f>ROUNDUP(H9*0.85,0)</f>
        <v>4395</v>
      </c>
      <c r="I19" s="34">
        <f t="shared" si="14"/>
        <v>396</v>
      </c>
      <c r="J19" s="33">
        <f t="shared" si="7"/>
        <v>1429</v>
      </c>
      <c r="K19" s="34" t="s">
        <v>318</v>
      </c>
      <c r="L19" s="33">
        <f t="shared" si="8"/>
        <v>82</v>
      </c>
      <c r="M19" s="74">
        <v>4</v>
      </c>
      <c r="N19" s="34" t="s">
        <v>304</v>
      </c>
      <c r="O19" s="33">
        <f t="shared" si="9"/>
        <v>75</v>
      </c>
      <c r="P19" s="74">
        <v>5</v>
      </c>
      <c r="Q19" s="34" t="s">
        <v>319</v>
      </c>
      <c r="R19" s="33">
        <f t="shared" si="10"/>
        <v>78</v>
      </c>
      <c r="S19" s="74">
        <v>3</v>
      </c>
      <c r="U19" s="65" t="s">
        <v>334</v>
      </c>
      <c r="V19" s="65">
        <f t="shared" si="1"/>
        <v>22</v>
      </c>
      <c r="W19" s="65">
        <f t="shared" si="2"/>
        <v>13</v>
      </c>
      <c r="X19" s="65">
        <f t="shared" si="3"/>
        <v>16</v>
      </c>
      <c r="Y19" s="65">
        <f t="shared" si="4"/>
        <v>17</v>
      </c>
      <c r="Z19" s="30">
        <f t="shared" si="11"/>
        <v>2</v>
      </c>
      <c r="AB19" s="30">
        <v>15</v>
      </c>
      <c r="AC19" s="30">
        <f>角色属性!H31</f>
        <v>37200</v>
      </c>
      <c r="AD19" s="30">
        <f>角色属性!L31</f>
        <v>12400</v>
      </c>
      <c r="AE19" s="30">
        <f>角色属性!P31</f>
        <v>6200</v>
      </c>
      <c r="AF19" s="30">
        <f>角色属性!V31</f>
        <v>920</v>
      </c>
      <c r="AG19" s="30">
        <f>角色属性!Z31</f>
        <v>3200</v>
      </c>
      <c r="AH19" s="30">
        <f>角色属性!AD31</f>
        <v>3200</v>
      </c>
      <c r="AI19" s="30">
        <f>角色属性!AH31</f>
        <v>11720</v>
      </c>
      <c r="AJ19" s="30">
        <f>角色属性!AL31</f>
        <v>2500</v>
      </c>
      <c r="AK19" s="30">
        <f>角色属性!G31</f>
        <v>5685</v>
      </c>
    </row>
    <row r="20" spans="1:37" x14ac:dyDescent="0.15">
      <c r="A20" s="30">
        <v>3</v>
      </c>
      <c r="B20" s="90">
        <v>5</v>
      </c>
      <c r="C20" s="90" t="s">
        <v>320</v>
      </c>
      <c r="D20" s="90">
        <f t="shared" si="0"/>
        <v>6400</v>
      </c>
      <c r="E20" s="90">
        <f t="shared" si="12"/>
        <v>640</v>
      </c>
      <c r="F20" s="90" t="s">
        <v>702</v>
      </c>
      <c r="G20" s="90" t="s">
        <v>702</v>
      </c>
      <c r="H20" s="90">
        <f>ROUNDDOWN(VLOOKUP(B20,属性价值!BF:BN,4,FALSE)*E20/20,0)</f>
        <v>47</v>
      </c>
      <c r="I20" s="90">
        <f t="shared" si="14"/>
        <v>5</v>
      </c>
      <c r="J20" s="39">
        <f t="shared" si="7"/>
        <v>16</v>
      </c>
      <c r="K20" s="90" t="s">
        <v>321</v>
      </c>
      <c r="L20" s="39">
        <f t="shared" si="8"/>
        <v>4</v>
      </c>
      <c r="M20" s="92">
        <v>1</v>
      </c>
      <c r="N20" s="90" t="s">
        <v>307</v>
      </c>
      <c r="O20" s="39">
        <f t="shared" si="9"/>
        <v>5</v>
      </c>
      <c r="P20" s="92">
        <v>1</v>
      </c>
      <c r="Q20" s="90" t="s">
        <v>322</v>
      </c>
      <c r="R20" s="39">
        <f t="shared" si="10"/>
        <v>3</v>
      </c>
      <c r="S20" s="92">
        <v>1</v>
      </c>
      <c r="U20" s="30" t="s">
        <v>351</v>
      </c>
      <c r="V20" s="30">
        <f t="shared" si="1"/>
        <v>7</v>
      </c>
      <c r="W20" s="30">
        <f t="shared" si="2"/>
        <v>0</v>
      </c>
      <c r="X20" s="30">
        <f t="shared" si="3"/>
        <v>0</v>
      </c>
      <c r="Y20" s="30">
        <f t="shared" si="4"/>
        <v>7</v>
      </c>
      <c r="Z20" s="30">
        <f t="shared" si="11"/>
        <v>1</v>
      </c>
      <c r="AB20" s="30">
        <v>16</v>
      </c>
      <c r="AC20" s="30">
        <f>角色属性!H32</f>
        <v>39000</v>
      </c>
      <c r="AD20" s="30">
        <f>角色属性!L32</f>
        <v>13000</v>
      </c>
      <c r="AE20" s="30">
        <f>角色属性!P32</f>
        <v>6500</v>
      </c>
      <c r="AF20" s="30">
        <f>角色属性!V32</f>
        <v>950</v>
      </c>
      <c r="AG20" s="30">
        <f>角色属性!Z32</f>
        <v>3280</v>
      </c>
      <c r="AH20" s="30">
        <f>角色属性!AD32</f>
        <v>3280</v>
      </c>
      <c r="AI20" s="30">
        <f>角色属性!AH32</f>
        <v>11840</v>
      </c>
      <c r="AJ20" s="30">
        <f>角色属性!AL32</f>
        <v>2600</v>
      </c>
      <c r="AK20" s="30">
        <f>角色属性!G32</f>
        <v>6675</v>
      </c>
    </row>
    <row r="21" spans="1:37" x14ac:dyDescent="0.15">
      <c r="A21" s="30">
        <v>3</v>
      </c>
      <c r="B21" s="90">
        <v>15</v>
      </c>
      <c r="C21" s="90" t="s">
        <v>323</v>
      </c>
      <c r="D21" s="90">
        <f t="shared" si="0"/>
        <v>12400</v>
      </c>
      <c r="E21" s="90">
        <f t="shared" si="12"/>
        <v>1240</v>
      </c>
      <c r="F21" s="90" t="s">
        <v>703</v>
      </c>
      <c r="G21" s="90" t="s">
        <v>703</v>
      </c>
      <c r="H21" s="90">
        <f>ROUNDDOWN(VLOOKUP(B21,属性价值!BF:BN,4,FALSE)*E21/20,0)</f>
        <v>136</v>
      </c>
      <c r="I21" s="90">
        <f t="shared" si="14"/>
        <v>13</v>
      </c>
      <c r="J21" s="39">
        <f t="shared" si="7"/>
        <v>45</v>
      </c>
      <c r="K21" s="90" t="s">
        <v>324</v>
      </c>
      <c r="L21" s="39">
        <f t="shared" si="8"/>
        <v>11</v>
      </c>
      <c r="M21" s="92">
        <v>1</v>
      </c>
      <c r="N21" s="90" t="s">
        <v>310</v>
      </c>
      <c r="O21" s="39">
        <f t="shared" si="9"/>
        <v>12</v>
      </c>
      <c r="P21" s="92">
        <v>1</v>
      </c>
      <c r="Q21" s="90" t="s">
        <v>325</v>
      </c>
      <c r="R21" s="39">
        <f t="shared" si="10"/>
        <v>8</v>
      </c>
      <c r="S21" s="92">
        <v>1</v>
      </c>
      <c r="U21" s="30" t="s">
        <v>354</v>
      </c>
      <c r="V21" s="30">
        <f t="shared" si="1"/>
        <v>14</v>
      </c>
      <c r="W21" s="30">
        <f t="shared" si="2"/>
        <v>0</v>
      </c>
      <c r="X21" s="30">
        <f t="shared" si="3"/>
        <v>0</v>
      </c>
      <c r="Y21" s="30">
        <f t="shared" si="4"/>
        <v>14</v>
      </c>
      <c r="Z21" s="30">
        <f t="shared" si="11"/>
        <v>2</v>
      </c>
      <c r="AB21" s="30">
        <v>17</v>
      </c>
      <c r="AC21" s="30">
        <f>角色属性!H33</f>
        <v>40800</v>
      </c>
      <c r="AD21" s="30">
        <f>角色属性!L33</f>
        <v>13600</v>
      </c>
      <c r="AE21" s="30">
        <f>角色属性!P33</f>
        <v>6800</v>
      </c>
      <c r="AF21" s="30">
        <f>角色属性!V33</f>
        <v>980</v>
      </c>
      <c r="AG21" s="30">
        <f>角色属性!Z33</f>
        <v>3360</v>
      </c>
      <c r="AH21" s="30">
        <f>角色属性!AD33</f>
        <v>3360</v>
      </c>
      <c r="AI21" s="30">
        <f>角色属性!AH33</f>
        <v>11960</v>
      </c>
      <c r="AJ21" s="30">
        <f>角色属性!AL33</f>
        <v>2700</v>
      </c>
      <c r="AK21" s="30">
        <f>角色属性!G33</f>
        <v>8491</v>
      </c>
    </row>
    <row r="22" spans="1:37" x14ac:dyDescent="0.15">
      <c r="A22" s="30">
        <v>3</v>
      </c>
      <c r="B22" s="90">
        <v>25</v>
      </c>
      <c r="C22" s="90" t="s">
        <v>326</v>
      </c>
      <c r="D22" s="90">
        <f t="shared" si="0"/>
        <v>18400</v>
      </c>
      <c r="E22" s="90">
        <f t="shared" si="12"/>
        <v>1840</v>
      </c>
      <c r="F22" s="90" t="s">
        <v>703</v>
      </c>
      <c r="G22" s="90" t="s">
        <v>703</v>
      </c>
      <c r="H22" s="90">
        <f>ROUNDDOWN(VLOOKUP(B22,属性价值!BF:BN,4,FALSE)*E22/20,0)</f>
        <v>249</v>
      </c>
      <c r="I22" s="90">
        <f t="shared" si="14"/>
        <v>23</v>
      </c>
      <c r="J22" s="39">
        <f t="shared" si="7"/>
        <v>81</v>
      </c>
      <c r="K22" s="90" t="s">
        <v>327</v>
      </c>
      <c r="L22" s="39">
        <f t="shared" si="8"/>
        <v>10</v>
      </c>
      <c r="M22" s="92">
        <v>2</v>
      </c>
      <c r="N22" s="90" t="s">
        <v>313</v>
      </c>
      <c r="O22" s="39">
        <f t="shared" si="9"/>
        <v>11</v>
      </c>
      <c r="P22" s="92">
        <v>2</v>
      </c>
      <c r="Q22" s="90" t="s">
        <v>328</v>
      </c>
      <c r="R22" s="39">
        <f t="shared" si="10"/>
        <v>14</v>
      </c>
      <c r="S22" s="92">
        <v>1</v>
      </c>
      <c r="U22" s="30" t="s">
        <v>357</v>
      </c>
      <c r="V22" s="30">
        <f t="shared" si="1"/>
        <v>22</v>
      </c>
      <c r="W22" s="30">
        <f t="shared" si="2"/>
        <v>0</v>
      </c>
      <c r="X22" s="30">
        <f t="shared" si="3"/>
        <v>0</v>
      </c>
      <c r="Y22" s="30">
        <f t="shared" si="4"/>
        <v>22</v>
      </c>
      <c r="Z22" s="30">
        <f t="shared" si="11"/>
        <v>3</v>
      </c>
      <c r="AB22" s="30">
        <v>18</v>
      </c>
      <c r="AC22" s="30">
        <f>角色属性!H34</f>
        <v>42600</v>
      </c>
      <c r="AD22" s="30">
        <f>角色属性!L34</f>
        <v>14200</v>
      </c>
      <c r="AE22" s="30">
        <f>角色属性!P34</f>
        <v>7100</v>
      </c>
      <c r="AF22" s="30">
        <f>角色属性!V34</f>
        <v>1010</v>
      </c>
      <c r="AG22" s="30">
        <f>角色属性!Z34</f>
        <v>3440</v>
      </c>
      <c r="AH22" s="30">
        <f>角色属性!AD34</f>
        <v>3440</v>
      </c>
      <c r="AI22" s="30">
        <f>角色属性!AH34</f>
        <v>12080</v>
      </c>
      <c r="AJ22" s="30">
        <f>角色属性!AL34</f>
        <v>2800</v>
      </c>
      <c r="AK22" s="30">
        <f>角色属性!G34</f>
        <v>9804</v>
      </c>
    </row>
    <row r="23" spans="1:37" x14ac:dyDescent="0.15">
      <c r="A23" s="30">
        <v>3</v>
      </c>
      <c r="B23" s="90">
        <v>35</v>
      </c>
      <c r="C23" s="90" t="s">
        <v>329</v>
      </c>
      <c r="D23" s="90">
        <f t="shared" si="0"/>
        <v>24400</v>
      </c>
      <c r="E23" s="90">
        <f t="shared" si="12"/>
        <v>2440</v>
      </c>
      <c r="F23" s="90" t="s">
        <v>703</v>
      </c>
      <c r="G23" s="90" t="s">
        <v>703</v>
      </c>
      <c r="H23" s="90">
        <f>ROUNDDOWN(VLOOKUP(B23,属性价值!BF:BN,4,FALSE)*E23/20,0)</f>
        <v>392</v>
      </c>
      <c r="I23" s="90">
        <f t="shared" si="14"/>
        <v>36</v>
      </c>
      <c r="J23" s="39">
        <f t="shared" si="7"/>
        <v>128</v>
      </c>
      <c r="K23" s="90" t="s">
        <v>330</v>
      </c>
      <c r="L23" s="39">
        <f t="shared" si="8"/>
        <v>15</v>
      </c>
      <c r="M23" s="92">
        <v>2</v>
      </c>
      <c r="N23" s="90" t="s">
        <v>316</v>
      </c>
      <c r="O23" s="39">
        <f t="shared" si="9"/>
        <v>12</v>
      </c>
      <c r="P23" s="92">
        <v>3</v>
      </c>
      <c r="Q23" s="90" t="s">
        <v>331</v>
      </c>
      <c r="R23" s="39">
        <f t="shared" si="10"/>
        <v>11</v>
      </c>
      <c r="S23" s="92">
        <v>2</v>
      </c>
      <c r="U23" s="30" t="s">
        <v>360</v>
      </c>
      <c r="V23" s="30">
        <f t="shared" si="1"/>
        <v>30</v>
      </c>
      <c r="W23" s="30">
        <f t="shared" si="2"/>
        <v>0</v>
      </c>
      <c r="X23" s="30">
        <f t="shared" si="3"/>
        <v>0</v>
      </c>
      <c r="Y23" s="30">
        <f t="shared" si="4"/>
        <v>30</v>
      </c>
      <c r="Z23" s="30">
        <f t="shared" si="11"/>
        <v>3</v>
      </c>
      <c r="AB23" s="30">
        <v>19</v>
      </c>
      <c r="AC23" s="30">
        <f>角色属性!H35</f>
        <v>44400</v>
      </c>
      <c r="AD23" s="30">
        <f>角色属性!L35</f>
        <v>14800</v>
      </c>
      <c r="AE23" s="30">
        <f>角色属性!P35</f>
        <v>7400</v>
      </c>
      <c r="AF23" s="30">
        <f>角色属性!V35</f>
        <v>1040</v>
      </c>
      <c r="AG23" s="30">
        <f>角色属性!Z35</f>
        <v>3520</v>
      </c>
      <c r="AH23" s="30">
        <f>角色属性!AD35</f>
        <v>3520</v>
      </c>
      <c r="AI23" s="30">
        <f>角色属性!AH35</f>
        <v>12200</v>
      </c>
      <c r="AJ23" s="30">
        <f>角色属性!AL35</f>
        <v>2900</v>
      </c>
      <c r="AK23" s="30">
        <f>角色属性!G35</f>
        <v>12194</v>
      </c>
    </row>
    <row r="24" spans="1:37" x14ac:dyDescent="0.15">
      <c r="A24" s="30">
        <v>3</v>
      </c>
      <c r="B24" s="90">
        <v>45</v>
      </c>
      <c r="C24" s="90" t="s">
        <v>332</v>
      </c>
      <c r="D24" s="90">
        <f t="shared" si="0"/>
        <v>30400</v>
      </c>
      <c r="E24" s="90">
        <f t="shared" si="12"/>
        <v>3040</v>
      </c>
      <c r="F24" s="90" t="s">
        <v>701</v>
      </c>
      <c r="G24" s="90" t="s">
        <v>703</v>
      </c>
      <c r="H24" s="90">
        <f>ROUNDDOWN(VLOOKUP(B24,属性价值!BF:BN,4,FALSE)*E24/20,0)</f>
        <v>601</v>
      </c>
      <c r="I24" s="90">
        <f t="shared" si="14"/>
        <v>55</v>
      </c>
      <c r="J24" s="39">
        <f t="shared" si="7"/>
        <v>196</v>
      </c>
      <c r="K24" s="90" t="s">
        <v>333</v>
      </c>
      <c r="L24" s="39">
        <f t="shared" si="8"/>
        <v>15</v>
      </c>
      <c r="M24" s="92">
        <v>3</v>
      </c>
      <c r="N24" s="90" t="s">
        <v>319</v>
      </c>
      <c r="O24" s="39">
        <f t="shared" si="9"/>
        <v>13</v>
      </c>
      <c r="P24" s="92">
        <v>4</v>
      </c>
      <c r="Q24" s="90" t="s">
        <v>334</v>
      </c>
      <c r="R24" s="39">
        <f t="shared" si="10"/>
        <v>16</v>
      </c>
      <c r="S24" s="92">
        <v>2</v>
      </c>
      <c r="U24" s="30" t="s">
        <v>363</v>
      </c>
      <c r="V24" s="30">
        <f t="shared" si="1"/>
        <v>43</v>
      </c>
      <c r="W24" s="30">
        <f t="shared" si="2"/>
        <v>0</v>
      </c>
      <c r="X24" s="30">
        <f t="shared" si="3"/>
        <v>0</v>
      </c>
      <c r="Y24" s="30">
        <f t="shared" si="4"/>
        <v>43</v>
      </c>
      <c r="Z24" s="30">
        <f t="shared" si="11"/>
        <v>4</v>
      </c>
      <c r="AB24" s="30">
        <v>20</v>
      </c>
      <c r="AC24" s="30">
        <f>角色属性!H36</f>
        <v>46200</v>
      </c>
      <c r="AD24" s="30">
        <f>角色属性!L36</f>
        <v>15400</v>
      </c>
      <c r="AE24" s="30">
        <f>角色属性!P36</f>
        <v>7700</v>
      </c>
      <c r="AF24" s="30">
        <f>角色属性!V36</f>
        <v>1070</v>
      </c>
      <c r="AG24" s="30">
        <f>角色属性!Z36</f>
        <v>3600</v>
      </c>
      <c r="AH24" s="30">
        <f>角色属性!AD36</f>
        <v>3600</v>
      </c>
      <c r="AI24" s="30">
        <f>角色属性!AH36</f>
        <v>12320</v>
      </c>
      <c r="AJ24" s="30">
        <f>角色属性!AL36</f>
        <v>3000</v>
      </c>
      <c r="AK24" s="30">
        <f>角色属性!G36</f>
        <v>13885</v>
      </c>
    </row>
    <row r="25" spans="1:37" x14ac:dyDescent="0.15">
      <c r="A25" s="30">
        <v>4</v>
      </c>
      <c r="B25" s="34">
        <v>5</v>
      </c>
      <c r="C25" s="34" t="s">
        <v>335</v>
      </c>
      <c r="D25" s="34">
        <f t="shared" si="0"/>
        <v>3200</v>
      </c>
      <c r="E25" s="34">
        <f t="shared" si="12"/>
        <v>320</v>
      </c>
      <c r="F25" s="34" t="s">
        <v>661</v>
      </c>
      <c r="G25" s="34" t="s">
        <v>661</v>
      </c>
      <c r="H25" s="34">
        <f>ROUNDDOWN(VLOOKUP(B25,属性价值!BF:BN,4,FALSE)*E25/20,0)</f>
        <v>23</v>
      </c>
      <c r="I25" s="34">
        <f t="shared" si="14"/>
        <v>3</v>
      </c>
      <c r="J25" s="33">
        <f t="shared" si="7"/>
        <v>8</v>
      </c>
      <c r="K25" s="34" t="s">
        <v>336</v>
      </c>
      <c r="L25" s="33">
        <f t="shared" si="8"/>
        <v>2</v>
      </c>
      <c r="M25" s="74">
        <v>1</v>
      </c>
      <c r="N25" s="34" t="s">
        <v>322</v>
      </c>
      <c r="O25" s="33">
        <f t="shared" si="9"/>
        <v>3</v>
      </c>
      <c r="P25" s="74">
        <v>1</v>
      </c>
      <c r="Q25" s="34" t="s">
        <v>337</v>
      </c>
      <c r="R25" s="33">
        <f t="shared" si="10"/>
        <v>2</v>
      </c>
      <c r="S25" s="74">
        <v>1</v>
      </c>
      <c r="U25" s="65" t="s">
        <v>336</v>
      </c>
      <c r="V25" s="65">
        <f t="shared" si="1"/>
        <v>2</v>
      </c>
      <c r="W25" s="65">
        <f t="shared" si="2"/>
        <v>0</v>
      </c>
      <c r="X25" s="65">
        <f t="shared" si="3"/>
        <v>0</v>
      </c>
      <c r="Y25" s="65">
        <f t="shared" si="4"/>
        <v>2</v>
      </c>
      <c r="Z25" s="30">
        <f t="shared" si="11"/>
        <v>1</v>
      </c>
      <c r="AB25" s="30">
        <v>21</v>
      </c>
      <c r="AC25" s="30">
        <f>角色属性!H37</f>
        <v>48000</v>
      </c>
      <c r="AD25" s="30">
        <f>角色属性!L37</f>
        <v>16000</v>
      </c>
      <c r="AE25" s="30">
        <f>角色属性!P37</f>
        <v>8000</v>
      </c>
      <c r="AF25" s="30">
        <f>角色属性!V37</f>
        <v>1100</v>
      </c>
      <c r="AG25" s="30">
        <f>角色属性!Z37</f>
        <v>3680</v>
      </c>
      <c r="AH25" s="30">
        <f>角色属性!AD37</f>
        <v>3680</v>
      </c>
      <c r="AI25" s="30">
        <f>角色属性!AH37</f>
        <v>12440</v>
      </c>
      <c r="AJ25" s="30">
        <f>角色属性!AL37</f>
        <v>3100</v>
      </c>
      <c r="AK25" s="30">
        <f>角色属性!G37</f>
        <v>17255</v>
      </c>
    </row>
    <row r="26" spans="1:37" x14ac:dyDescent="0.15">
      <c r="A26" s="30">
        <v>4</v>
      </c>
      <c r="B26" s="34">
        <v>15</v>
      </c>
      <c r="C26" s="34" t="s">
        <v>338</v>
      </c>
      <c r="D26" s="34">
        <f t="shared" si="0"/>
        <v>6200</v>
      </c>
      <c r="E26" s="34">
        <f t="shared" si="12"/>
        <v>620</v>
      </c>
      <c r="F26" s="34" t="s">
        <v>661</v>
      </c>
      <c r="G26" s="34" t="s">
        <v>661</v>
      </c>
      <c r="H26" s="34">
        <f>ROUNDDOWN(VLOOKUP(B26,属性价值!BF:BN,4,FALSE)*E26/20,0)</f>
        <v>68</v>
      </c>
      <c r="I26" s="34">
        <f t="shared" si="14"/>
        <v>7</v>
      </c>
      <c r="J26" s="33">
        <f t="shared" si="7"/>
        <v>23</v>
      </c>
      <c r="K26" s="34" t="s">
        <v>339</v>
      </c>
      <c r="L26" s="33">
        <f t="shared" si="8"/>
        <v>6</v>
      </c>
      <c r="M26" s="74">
        <v>1</v>
      </c>
      <c r="N26" s="34" t="s">
        <v>325</v>
      </c>
      <c r="O26" s="33">
        <f t="shared" si="9"/>
        <v>6</v>
      </c>
      <c r="P26" s="74">
        <v>1</v>
      </c>
      <c r="Q26" s="34" t="s">
        <v>340</v>
      </c>
      <c r="R26" s="33">
        <f t="shared" si="10"/>
        <v>4</v>
      </c>
      <c r="S26" s="74">
        <v>1</v>
      </c>
      <c r="U26" s="65" t="s">
        <v>339</v>
      </c>
      <c r="V26" s="65">
        <f t="shared" si="1"/>
        <v>6</v>
      </c>
      <c r="W26" s="65">
        <f t="shared" si="2"/>
        <v>0</v>
      </c>
      <c r="X26" s="65">
        <f t="shared" si="3"/>
        <v>0</v>
      </c>
      <c r="Y26" s="65">
        <f t="shared" si="4"/>
        <v>6</v>
      </c>
      <c r="Z26" s="30">
        <f t="shared" si="11"/>
        <v>1</v>
      </c>
      <c r="AB26" s="30">
        <v>22</v>
      </c>
      <c r="AC26" s="30">
        <f>角色属性!H38</f>
        <v>49800</v>
      </c>
      <c r="AD26" s="30">
        <f>角色属性!L38</f>
        <v>16600</v>
      </c>
      <c r="AE26" s="30">
        <f>角色属性!P38</f>
        <v>8300</v>
      </c>
      <c r="AF26" s="30">
        <f>角色属性!V38</f>
        <v>1130</v>
      </c>
      <c r="AG26" s="30">
        <f>角色属性!Z38</f>
        <v>3760</v>
      </c>
      <c r="AH26" s="30">
        <f>角色属性!AD38</f>
        <v>3760</v>
      </c>
      <c r="AI26" s="30">
        <f>角色属性!AH38</f>
        <v>12560</v>
      </c>
      <c r="AJ26" s="30">
        <f>角色属性!AL38</f>
        <v>3200</v>
      </c>
      <c r="AK26" s="30">
        <f>角色属性!G38</f>
        <v>19421</v>
      </c>
    </row>
    <row r="27" spans="1:37" x14ac:dyDescent="0.15">
      <c r="A27" s="30">
        <v>4</v>
      </c>
      <c r="B27" s="34">
        <v>25</v>
      </c>
      <c r="C27" s="34" t="s">
        <v>341</v>
      </c>
      <c r="D27" s="34">
        <f t="shared" si="0"/>
        <v>9200</v>
      </c>
      <c r="E27" s="34">
        <f t="shared" si="12"/>
        <v>920</v>
      </c>
      <c r="F27" s="34" t="s">
        <v>661</v>
      </c>
      <c r="G27" s="34" t="s">
        <v>661</v>
      </c>
      <c r="H27" s="34">
        <f>ROUNDDOWN(VLOOKUP(B27,属性价值!BF:BN,4,FALSE)*E27/20,0)</f>
        <v>124</v>
      </c>
      <c r="I27" s="34">
        <f t="shared" si="14"/>
        <v>12</v>
      </c>
      <c r="J27" s="33">
        <f t="shared" si="7"/>
        <v>41</v>
      </c>
      <c r="K27" s="34" t="s">
        <v>342</v>
      </c>
      <c r="L27" s="33">
        <f t="shared" si="8"/>
        <v>10</v>
      </c>
      <c r="M27" s="74">
        <v>1</v>
      </c>
      <c r="N27" s="34" t="s">
        <v>328</v>
      </c>
      <c r="O27" s="33">
        <f t="shared" si="9"/>
        <v>11</v>
      </c>
      <c r="P27" s="74">
        <v>1</v>
      </c>
      <c r="Q27" s="34" t="s">
        <v>343</v>
      </c>
      <c r="R27" s="33">
        <f t="shared" si="10"/>
        <v>7</v>
      </c>
      <c r="S27" s="74">
        <v>1</v>
      </c>
      <c r="U27" s="65" t="s">
        <v>342</v>
      </c>
      <c r="V27" s="65">
        <f t="shared" si="1"/>
        <v>10</v>
      </c>
      <c r="W27" s="65">
        <f t="shared" si="2"/>
        <v>0</v>
      </c>
      <c r="X27" s="65">
        <f t="shared" si="3"/>
        <v>0</v>
      </c>
      <c r="Y27" s="65">
        <f t="shared" si="4"/>
        <v>10</v>
      </c>
      <c r="Z27" s="30">
        <f t="shared" si="11"/>
        <v>1</v>
      </c>
      <c r="AB27" s="30">
        <v>23</v>
      </c>
      <c r="AC27" s="30">
        <f>角色属性!H39</f>
        <v>51600</v>
      </c>
      <c r="AD27" s="30">
        <f>角色属性!L39</f>
        <v>17200</v>
      </c>
      <c r="AE27" s="30">
        <f>角色属性!P39</f>
        <v>8600</v>
      </c>
      <c r="AF27" s="30">
        <f>角色属性!V39</f>
        <v>1160</v>
      </c>
      <c r="AG27" s="30">
        <f>角色属性!Z39</f>
        <v>3840</v>
      </c>
      <c r="AH27" s="30">
        <f>角色属性!AD39</f>
        <v>3840</v>
      </c>
      <c r="AI27" s="30">
        <f>角色属性!AH39</f>
        <v>12680</v>
      </c>
      <c r="AJ27" s="30">
        <f>角色属性!AL39</f>
        <v>3300</v>
      </c>
      <c r="AK27" s="30">
        <f>角色属性!G39</f>
        <v>23689</v>
      </c>
    </row>
    <row r="28" spans="1:37" x14ac:dyDescent="0.15">
      <c r="A28" s="30">
        <v>4</v>
      </c>
      <c r="B28" s="34">
        <v>35</v>
      </c>
      <c r="C28" s="34" t="s">
        <v>344</v>
      </c>
      <c r="D28" s="34">
        <f t="shared" si="0"/>
        <v>12200</v>
      </c>
      <c r="E28" s="34">
        <f t="shared" si="12"/>
        <v>1220</v>
      </c>
      <c r="F28" s="34" t="s">
        <v>661</v>
      </c>
      <c r="G28" s="34" t="s">
        <v>661</v>
      </c>
      <c r="H28" s="34">
        <f>ROUNDDOWN(VLOOKUP(B28,属性价值!BF:BN,4,FALSE)*E28/20,0)</f>
        <v>196</v>
      </c>
      <c r="I28" s="34">
        <f t="shared" si="14"/>
        <v>18</v>
      </c>
      <c r="J28" s="33">
        <f t="shared" si="7"/>
        <v>64</v>
      </c>
      <c r="K28" s="34" t="s">
        <v>345</v>
      </c>
      <c r="L28" s="33">
        <f t="shared" si="8"/>
        <v>15</v>
      </c>
      <c r="M28" s="74">
        <v>1</v>
      </c>
      <c r="N28" s="34" t="s">
        <v>331</v>
      </c>
      <c r="O28" s="33">
        <f t="shared" si="9"/>
        <v>9</v>
      </c>
      <c r="P28" s="74">
        <v>2</v>
      </c>
      <c r="Q28" s="34" t="s">
        <v>346</v>
      </c>
      <c r="R28" s="33">
        <f t="shared" si="10"/>
        <v>11</v>
      </c>
      <c r="S28" s="74">
        <v>1</v>
      </c>
      <c r="U28" s="65" t="s">
        <v>345</v>
      </c>
      <c r="V28" s="65">
        <f t="shared" si="1"/>
        <v>15</v>
      </c>
      <c r="W28" s="65">
        <f t="shared" si="2"/>
        <v>0</v>
      </c>
      <c r="X28" s="65">
        <f t="shared" si="3"/>
        <v>0</v>
      </c>
      <c r="Y28" s="65">
        <f t="shared" si="4"/>
        <v>15</v>
      </c>
      <c r="Z28" s="30">
        <f t="shared" si="11"/>
        <v>2</v>
      </c>
      <c r="AB28" s="30">
        <v>24</v>
      </c>
      <c r="AC28" s="30">
        <f>角色属性!H40</f>
        <v>53400</v>
      </c>
      <c r="AD28" s="30">
        <f>角色属性!L40</f>
        <v>17800</v>
      </c>
      <c r="AE28" s="30">
        <f>角色属性!P40</f>
        <v>8900</v>
      </c>
      <c r="AF28" s="30">
        <f>角色属性!V40</f>
        <v>1190</v>
      </c>
      <c r="AG28" s="30">
        <f>角色属性!Z40</f>
        <v>3920</v>
      </c>
      <c r="AH28" s="30">
        <f>角色属性!AD40</f>
        <v>3920</v>
      </c>
      <c r="AI28" s="30">
        <f>角色属性!AH40</f>
        <v>12800</v>
      </c>
      <c r="AJ28" s="30">
        <f>角色属性!AL40</f>
        <v>3400</v>
      </c>
      <c r="AK28" s="30">
        <f>角色属性!G40</f>
        <v>26402</v>
      </c>
    </row>
    <row r="29" spans="1:37" x14ac:dyDescent="0.15">
      <c r="A29" s="30">
        <v>4</v>
      </c>
      <c r="B29" s="34">
        <v>45</v>
      </c>
      <c r="C29" s="34" t="s">
        <v>347</v>
      </c>
      <c r="D29" s="34">
        <f t="shared" si="0"/>
        <v>15200</v>
      </c>
      <c r="E29" s="34">
        <f t="shared" si="12"/>
        <v>1520</v>
      </c>
      <c r="F29" s="34" t="s">
        <v>661</v>
      </c>
      <c r="G29" s="34" t="s">
        <v>661</v>
      </c>
      <c r="H29" s="34">
        <f>ROUNDDOWN(VLOOKUP(B29,属性价值!BF:BN,4,FALSE)*E29/20,0)</f>
        <v>300</v>
      </c>
      <c r="I29" s="34">
        <f t="shared" si="14"/>
        <v>27</v>
      </c>
      <c r="J29" s="33">
        <f t="shared" si="7"/>
        <v>98</v>
      </c>
      <c r="K29" s="34" t="s">
        <v>348</v>
      </c>
      <c r="L29" s="33">
        <f t="shared" si="8"/>
        <v>12</v>
      </c>
      <c r="M29" s="74">
        <v>2</v>
      </c>
      <c r="N29" s="34" t="s">
        <v>334</v>
      </c>
      <c r="O29" s="33">
        <f t="shared" si="9"/>
        <v>13</v>
      </c>
      <c r="P29" s="74">
        <v>2</v>
      </c>
      <c r="Q29" s="34" t="s">
        <v>349</v>
      </c>
      <c r="R29" s="33">
        <f t="shared" si="10"/>
        <v>8</v>
      </c>
      <c r="S29" s="74">
        <v>2</v>
      </c>
      <c r="U29" s="65" t="s">
        <v>348</v>
      </c>
      <c r="V29" s="65">
        <f t="shared" si="1"/>
        <v>12</v>
      </c>
      <c r="W29" s="65">
        <f t="shared" si="2"/>
        <v>0</v>
      </c>
      <c r="X29" s="65">
        <f t="shared" si="3"/>
        <v>0</v>
      </c>
      <c r="Y29" s="65">
        <f t="shared" si="4"/>
        <v>12</v>
      </c>
      <c r="Z29" s="30">
        <f t="shared" si="11"/>
        <v>2</v>
      </c>
      <c r="AB29" s="30">
        <v>25</v>
      </c>
      <c r="AC29" s="30">
        <f>角色属性!H41</f>
        <v>55200</v>
      </c>
      <c r="AD29" s="30">
        <f>角色属性!L41</f>
        <v>18400</v>
      </c>
      <c r="AE29" s="30">
        <f>角色属性!P41</f>
        <v>9200</v>
      </c>
      <c r="AF29" s="30">
        <f>角色属性!V41</f>
        <v>1220</v>
      </c>
      <c r="AG29" s="30">
        <f>角色属性!Z41</f>
        <v>4000</v>
      </c>
      <c r="AH29" s="30">
        <f>角色属性!AD41</f>
        <v>4000</v>
      </c>
      <c r="AI29" s="30">
        <f>角色属性!AH41</f>
        <v>12920</v>
      </c>
      <c r="AJ29" s="30">
        <f>角色属性!AL41</f>
        <v>3500</v>
      </c>
      <c r="AK29" s="30">
        <f>角色属性!G41</f>
        <v>31699</v>
      </c>
    </row>
    <row r="30" spans="1:37" x14ac:dyDescent="0.15">
      <c r="A30" s="30">
        <v>6</v>
      </c>
      <c r="B30" s="90">
        <v>5</v>
      </c>
      <c r="C30" s="90" t="s">
        <v>350</v>
      </c>
      <c r="D30" s="90">
        <f t="shared" si="0"/>
        <v>2400</v>
      </c>
      <c r="E30" s="90">
        <f>ROUNDUP(D30*0.5,0)</f>
        <v>1200</v>
      </c>
      <c r="F30" s="90" t="s">
        <v>703</v>
      </c>
      <c r="G30" s="90" t="s">
        <v>703</v>
      </c>
      <c r="H30" s="90">
        <f>ROUNDDOWN(VLOOKUP(B30,属性价值!BF:BN,4,FALSE)*E30/19.1,0)</f>
        <v>92</v>
      </c>
      <c r="I30" s="90">
        <f t="shared" si="14"/>
        <v>9</v>
      </c>
      <c r="J30" s="39">
        <f t="shared" si="7"/>
        <v>30</v>
      </c>
      <c r="K30" s="90" t="s">
        <v>351</v>
      </c>
      <c r="L30" s="39">
        <f t="shared" si="8"/>
        <v>7</v>
      </c>
      <c r="M30" s="92">
        <v>1</v>
      </c>
      <c r="N30" s="90" t="s">
        <v>337</v>
      </c>
      <c r="O30" s="39">
        <f t="shared" si="9"/>
        <v>8</v>
      </c>
      <c r="P30" s="92">
        <v>1</v>
      </c>
      <c r="Q30" s="90" t="s">
        <v>352</v>
      </c>
      <c r="R30" s="39">
        <f t="shared" si="10"/>
        <v>5</v>
      </c>
      <c r="S30" s="92">
        <v>1</v>
      </c>
      <c r="U30" s="30" t="s">
        <v>366</v>
      </c>
      <c r="V30" s="30">
        <f t="shared" si="1"/>
        <v>0</v>
      </c>
      <c r="W30" s="30">
        <f t="shared" si="2"/>
        <v>8</v>
      </c>
      <c r="X30" s="30">
        <f t="shared" si="3"/>
        <v>6</v>
      </c>
      <c r="Y30" s="30">
        <f t="shared" si="4"/>
        <v>7</v>
      </c>
      <c r="Z30" s="30">
        <f t="shared" si="11"/>
        <v>1</v>
      </c>
      <c r="AB30" s="30">
        <v>26</v>
      </c>
      <c r="AC30" s="30">
        <f>角色属性!H42</f>
        <v>57000</v>
      </c>
      <c r="AD30" s="30">
        <f>角色属性!L42</f>
        <v>19000</v>
      </c>
      <c r="AE30" s="30">
        <f>角色属性!P42</f>
        <v>9500</v>
      </c>
      <c r="AF30" s="30">
        <f>角色属性!V42</f>
        <v>1250</v>
      </c>
      <c r="AG30" s="30">
        <f>角色属性!Z42</f>
        <v>4080</v>
      </c>
      <c r="AH30" s="30">
        <f>角色属性!AD42</f>
        <v>4080</v>
      </c>
      <c r="AI30" s="30">
        <f>角色属性!AH42</f>
        <v>13040</v>
      </c>
      <c r="AJ30" s="30">
        <f>角色属性!AL42</f>
        <v>3600</v>
      </c>
      <c r="AK30" s="30">
        <f>角色属性!G42</f>
        <v>35035</v>
      </c>
    </row>
    <row r="31" spans="1:37" x14ac:dyDescent="0.15">
      <c r="A31" s="30">
        <v>6</v>
      </c>
      <c r="B31" s="90">
        <v>15</v>
      </c>
      <c r="C31" s="90" t="s">
        <v>353</v>
      </c>
      <c r="D31" s="90">
        <f t="shared" si="0"/>
        <v>3200</v>
      </c>
      <c r="E31" s="90">
        <f t="shared" ref="E31:E49" si="15">ROUNDUP(D31*0.5,0)</f>
        <v>1600</v>
      </c>
      <c r="F31" s="90" t="s">
        <v>703</v>
      </c>
      <c r="G31" s="90" t="s">
        <v>703</v>
      </c>
      <c r="H31" s="90">
        <f>ROUNDDOWN(VLOOKUP(B31,属性价值!BF:BN,4,FALSE)*E31/19.1,0)</f>
        <v>183</v>
      </c>
      <c r="I31" s="90">
        <f t="shared" ref="I31:I39" si="16">ROUNDUP(H31*0.09,0)</f>
        <v>17</v>
      </c>
      <c r="J31" s="39">
        <f t="shared" si="7"/>
        <v>60</v>
      </c>
      <c r="K31" s="90" t="s">
        <v>354</v>
      </c>
      <c r="L31" s="39">
        <f t="shared" si="8"/>
        <v>14</v>
      </c>
      <c r="M31" s="92">
        <v>1</v>
      </c>
      <c r="N31" s="90" t="s">
        <v>340</v>
      </c>
      <c r="O31" s="39">
        <f t="shared" si="9"/>
        <v>16</v>
      </c>
      <c r="P31" s="92">
        <v>1</v>
      </c>
      <c r="Q31" s="90" t="s">
        <v>355</v>
      </c>
      <c r="R31" s="39">
        <f t="shared" si="10"/>
        <v>10</v>
      </c>
      <c r="S31" s="92">
        <v>1</v>
      </c>
      <c r="U31" s="30" t="s">
        <v>369</v>
      </c>
      <c r="V31" s="30">
        <f t="shared" si="1"/>
        <v>0</v>
      </c>
      <c r="W31" s="30">
        <f t="shared" si="2"/>
        <v>16</v>
      </c>
      <c r="X31" s="30">
        <f t="shared" si="3"/>
        <v>9</v>
      </c>
      <c r="Y31" s="30">
        <f t="shared" si="4"/>
        <v>13</v>
      </c>
      <c r="Z31" s="30">
        <f t="shared" si="11"/>
        <v>2</v>
      </c>
      <c r="AB31" s="30">
        <v>27</v>
      </c>
      <c r="AC31" s="30">
        <f>角色属性!H43</f>
        <v>58800</v>
      </c>
      <c r="AD31" s="30">
        <f>角色属性!L43</f>
        <v>19600</v>
      </c>
      <c r="AE31" s="30">
        <f>角色属性!P43</f>
        <v>9800</v>
      </c>
      <c r="AF31" s="30">
        <f>角色属性!V43</f>
        <v>1280</v>
      </c>
      <c r="AG31" s="30">
        <f>角色属性!Z43</f>
        <v>4160</v>
      </c>
      <c r="AH31" s="30">
        <f>角色属性!AD43</f>
        <v>4160</v>
      </c>
      <c r="AI31" s="30">
        <f>角色属性!AH43</f>
        <v>13160</v>
      </c>
      <c r="AJ31" s="30">
        <f>角色属性!AL43</f>
        <v>3700</v>
      </c>
      <c r="AK31" s="30">
        <f>角色属性!G43</f>
        <v>41791</v>
      </c>
    </row>
    <row r="32" spans="1:37" x14ac:dyDescent="0.15">
      <c r="A32" s="30">
        <v>6</v>
      </c>
      <c r="B32" s="90">
        <v>25</v>
      </c>
      <c r="C32" s="90" t="s">
        <v>356</v>
      </c>
      <c r="D32" s="90">
        <f t="shared" si="0"/>
        <v>4000</v>
      </c>
      <c r="E32" s="90">
        <f t="shared" si="15"/>
        <v>2000</v>
      </c>
      <c r="F32" s="90" t="s">
        <v>703</v>
      </c>
      <c r="G32" s="90" t="s">
        <v>703</v>
      </c>
      <c r="H32" s="90">
        <f>ROUNDDOWN(VLOOKUP(B32,属性价值!BF:BN,4,FALSE)*E32/19.1,0)</f>
        <v>284</v>
      </c>
      <c r="I32" s="90">
        <f t="shared" si="16"/>
        <v>26</v>
      </c>
      <c r="J32" s="39">
        <f t="shared" si="7"/>
        <v>93</v>
      </c>
      <c r="K32" s="90" t="s">
        <v>357</v>
      </c>
      <c r="L32" s="39">
        <f t="shared" si="8"/>
        <v>22</v>
      </c>
      <c r="M32" s="92">
        <v>1</v>
      </c>
      <c r="N32" s="90" t="s">
        <v>343</v>
      </c>
      <c r="O32" s="39">
        <f t="shared" si="9"/>
        <v>25</v>
      </c>
      <c r="P32" s="92">
        <v>1</v>
      </c>
      <c r="Q32" s="90" t="s">
        <v>358</v>
      </c>
      <c r="R32" s="39">
        <f t="shared" si="10"/>
        <v>16</v>
      </c>
      <c r="S32" s="92">
        <v>1</v>
      </c>
      <c r="U32" s="30" t="s">
        <v>372</v>
      </c>
      <c r="V32" s="30">
        <f t="shared" si="1"/>
        <v>0</v>
      </c>
      <c r="W32" s="30">
        <f t="shared" si="2"/>
        <v>9</v>
      </c>
      <c r="X32" s="30">
        <f t="shared" si="3"/>
        <v>12</v>
      </c>
      <c r="Y32" s="30">
        <f t="shared" si="4"/>
        <v>11</v>
      </c>
      <c r="Z32" s="30">
        <f t="shared" si="11"/>
        <v>2</v>
      </c>
      <c r="AB32" s="30">
        <v>28</v>
      </c>
      <c r="AC32" s="30">
        <f>角色属性!H44</f>
        <v>60600</v>
      </c>
      <c r="AD32" s="30">
        <f>角色属性!L44</f>
        <v>20200</v>
      </c>
      <c r="AE32" s="30">
        <f>角色属性!P44</f>
        <v>10100</v>
      </c>
      <c r="AF32" s="30">
        <f>角色属性!V44</f>
        <v>1310</v>
      </c>
      <c r="AG32" s="30">
        <f>角色属性!Z44</f>
        <v>4240</v>
      </c>
      <c r="AH32" s="30">
        <f>角色属性!AD44</f>
        <v>4240</v>
      </c>
      <c r="AI32" s="30">
        <f>角色属性!AH44</f>
        <v>13280</v>
      </c>
      <c r="AJ32" s="30">
        <f>角色属性!AL44</f>
        <v>3800</v>
      </c>
      <c r="AK32" s="30">
        <f>角色属性!G44</f>
        <v>45855</v>
      </c>
    </row>
    <row r="33" spans="1:37" x14ac:dyDescent="0.15">
      <c r="A33" s="30">
        <v>6</v>
      </c>
      <c r="B33" s="90">
        <v>35</v>
      </c>
      <c r="C33" s="90" t="s">
        <v>359</v>
      </c>
      <c r="D33" s="90">
        <f t="shared" si="0"/>
        <v>4800</v>
      </c>
      <c r="E33" s="90">
        <f t="shared" si="15"/>
        <v>2400</v>
      </c>
      <c r="F33" s="90" t="s">
        <v>703</v>
      </c>
      <c r="G33" s="90" t="s">
        <v>703</v>
      </c>
      <c r="H33" s="90">
        <f>ROUNDDOWN(VLOOKUP(B33,属性价值!BF:BN,4,FALSE)*E33/19.1,0)</f>
        <v>404</v>
      </c>
      <c r="I33" s="90">
        <f t="shared" si="16"/>
        <v>37</v>
      </c>
      <c r="J33" s="39">
        <f t="shared" si="7"/>
        <v>132</v>
      </c>
      <c r="K33" s="90" t="s">
        <v>360</v>
      </c>
      <c r="L33" s="39">
        <f t="shared" si="8"/>
        <v>30</v>
      </c>
      <c r="M33" s="92">
        <v>1</v>
      </c>
      <c r="N33" s="90" t="s">
        <v>346</v>
      </c>
      <c r="O33" s="39">
        <f t="shared" si="9"/>
        <v>35</v>
      </c>
      <c r="P33" s="92">
        <v>1</v>
      </c>
      <c r="Q33" s="90" t="s">
        <v>361</v>
      </c>
      <c r="R33" s="39">
        <f t="shared" si="10"/>
        <v>22</v>
      </c>
      <c r="S33" s="92">
        <v>1</v>
      </c>
      <c r="U33" s="30" t="s">
        <v>375</v>
      </c>
      <c r="V33" s="30">
        <f t="shared" si="1"/>
        <v>0</v>
      </c>
      <c r="W33" s="30">
        <f t="shared" si="2"/>
        <v>9</v>
      </c>
      <c r="X33" s="30">
        <f t="shared" si="3"/>
        <v>16</v>
      </c>
      <c r="Y33" s="30">
        <f t="shared" si="4"/>
        <v>13</v>
      </c>
      <c r="Z33" s="30">
        <f t="shared" si="11"/>
        <v>2</v>
      </c>
      <c r="AB33" s="30">
        <v>29</v>
      </c>
      <c r="AC33" s="30">
        <f>角色属性!H45</f>
        <v>62400</v>
      </c>
      <c r="AD33" s="30">
        <f>角色属性!L45</f>
        <v>20800</v>
      </c>
      <c r="AE33" s="30">
        <f>角色属性!P45</f>
        <v>10400</v>
      </c>
      <c r="AF33" s="30">
        <f>角色属性!V45</f>
        <v>1340</v>
      </c>
      <c r="AG33" s="30">
        <f>角色属性!Z45</f>
        <v>4320</v>
      </c>
      <c r="AH33" s="30">
        <f>角色属性!AD45</f>
        <v>4320</v>
      </c>
      <c r="AI33" s="30">
        <f>角色属性!AH45</f>
        <v>13400</v>
      </c>
      <c r="AJ33" s="30">
        <f>角色属性!AL45</f>
        <v>3900</v>
      </c>
      <c r="AK33" s="30">
        <f>角色属性!G45</f>
        <v>54360</v>
      </c>
    </row>
    <row r="34" spans="1:37" x14ac:dyDescent="0.15">
      <c r="A34" s="30">
        <v>6</v>
      </c>
      <c r="B34" s="90">
        <v>45</v>
      </c>
      <c r="C34" s="90" t="s">
        <v>362</v>
      </c>
      <c r="D34" s="90">
        <f t="shared" si="0"/>
        <v>5600</v>
      </c>
      <c r="E34" s="90">
        <f t="shared" si="15"/>
        <v>2800</v>
      </c>
      <c r="F34" s="90" t="s">
        <v>703</v>
      </c>
      <c r="G34" s="90" t="s">
        <v>703</v>
      </c>
      <c r="H34" s="90">
        <f>ROUNDDOWN(VLOOKUP(B34,属性价值!BF:BN,4,FALSE)*E34/19.1,0)</f>
        <v>579</v>
      </c>
      <c r="I34" s="90">
        <f t="shared" si="16"/>
        <v>53</v>
      </c>
      <c r="J34" s="39">
        <f t="shared" si="7"/>
        <v>189</v>
      </c>
      <c r="K34" s="90" t="s">
        <v>363</v>
      </c>
      <c r="L34" s="39">
        <f t="shared" si="8"/>
        <v>43</v>
      </c>
      <c r="M34" s="92">
        <v>1</v>
      </c>
      <c r="N34" s="90" t="s">
        <v>349</v>
      </c>
      <c r="O34" s="39">
        <f t="shared" si="9"/>
        <v>50</v>
      </c>
      <c r="P34" s="92">
        <v>1</v>
      </c>
      <c r="Q34" s="90" t="s">
        <v>364</v>
      </c>
      <c r="R34" s="39">
        <f t="shared" si="10"/>
        <v>31</v>
      </c>
      <c r="S34" s="92">
        <v>1</v>
      </c>
      <c r="U34" s="30" t="s">
        <v>378</v>
      </c>
      <c r="V34" s="30">
        <f t="shared" si="1"/>
        <v>0</v>
      </c>
      <c r="W34" s="30">
        <f t="shared" si="2"/>
        <v>10</v>
      </c>
      <c r="X34" s="30">
        <f t="shared" si="3"/>
        <v>21</v>
      </c>
      <c r="Y34" s="30">
        <f t="shared" si="4"/>
        <v>16</v>
      </c>
      <c r="Z34" s="30">
        <f t="shared" si="11"/>
        <v>2</v>
      </c>
      <c r="AB34" s="30">
        <v>30</v>
      </c>
      <c r="AC34" s="30">
        <f>角色属性!H46</f>
        <v>64200</v>
      </c>
      <c r="AD34" s="30">
        <f>角色属性!L46</f>
        <v>21400</v>
      </c>
      <c r="AE34" s="30">
        <f>角色属性!P46</f>
        <v>10700</v>
      </c>
      <c r="AF34" s="30">
        <f>角色属性!V46</f>
        <v>1370</v>
      </c>
      <c r="AG34" s="30">
        <f>角色属性!Z46</f>
        <v>4400</v>
      </c>
      <c r="AH34" s="30">
        <f>角色属性!AD46</f>
        <v>4400</v>
      </c>
      <c r="AI34" s="30">
        <f>角色属性!AH46</f>
        <v>13520</v>
      </c>
      <c r="AJ34" s="30">
        <f>角色属性!AL46</f>
        <v>4000</v>
      </c>
      <c r="AK34" s="30">
        <f>角色属性!G46</f>
        <v>59273</v>
      </c>
    </row>
    <row r="35" spans="1:37" x14ac:dyDescent="0.15">
      <c r="A35" s="30">
        <v>8</v>
      </c>
      <c r="B35" s="34">
        <v>5</v>
      </c>
      <c r="C35" s="34" t="s">
        <v>704</v>
      </c>
      <c r="D35" s="34">
        <f t="shared" si="0"/>
        <v>10520</v>
      </c>
      <c r="E35" s="34">
        <f t="shared" si="15"/>
        <v>5260</v>
      </c>
      <c r="F35" s="34" t="s">
        <v>703</v>
      </c>
      <c r="G35" s="34" t="s">
        <v>703</v>
      </c>
      <c r="H35" s="34">
        <f>ROUNDDOWN(VLOOKUP(B35,属性价值!BF:BN,4,FALSE)*E35/79.1,0)</f>
        <v>98</v>
      </c>
      <c r="I35" s="34">
        <f t="shared" si="16"/>
        <v>9</v>
      </c>
      <c r="J35" s="33">
        <f t="shared" si="7"/>
        <v>32</v>
      </c>
      <c r="K35" s="34" t="s">
        <v>365</v>
      </c>
      <c r="L35" s="33">
        <f t="shared" si="8"/>
        <v>8</v>
      </c>
      <c r="M35" s="74">
        <v>1</v>
      </c>
      <c r="N35" s="34" t="s">
        <v>352</v>
      </c>
      <c r="O35" s="33">
        <f t="shared" si="9"/>
        <v>9</v>
      </c>
      <c r="P35" s="74">
        <v>1</v>
      </c>
      <c r="Q35" s="34" t="s">
        <v>366</v>
      </c>
      <c r="R35" s="33">
        <f t="shared" si="10"/>
        <v>6</v>
      </c>
      <c r="S35" s="74">
        <v>1</v>
      </c>
      <c r="U35" s="65" t="s">
        <v>272</v>
      </c>
      <c r="V35" s="65">
        <f t="shared" si="1"/>
        <v>8</v>
      </c>
      <c r="W35" s="65">
        <f t="shared" si="2"/>
        <v>0</v>
      </c>
      <c r="X35" s="65">
        <f t="shared" si="3"/>
        <v>0</v>
      </c>
      <c r="Y35" s="65">
        <f t="shared" si="4"/>
        <v>8</v>
      </c>
      <c r="Z35" s="30">
        <f t="shared" si="11"/>
        <v>1</v>
      </c>
      <c r="AB35" s="30">
        <v>31</v>
      </c>
      <c r="AC35" s="30">
        <f>角色属性!H47</f>
        <v>66000</v>
      </c>
      <c r="AD35" s="30">
        <f>角色属性!L47</f>
        <v>22000</v>
      </c>
      <c r="AE35" s="30">
        <f>角色属性!P47</f>
        <v>11000</v>
      </c>
      <c r="AF35" s="30">
        <f>角色属性!V47</f>
        <v>1400</v>
      </c>
      <c r="AG35" s="30">
        <f>角色属性!Z47</f>
        <v>4480</v>
      </c>
      <c r="AH35" s="30">
        <f>角色属性!AD47</f>
        <v>4480</v>
      </c>
      <c r="AI35" s="30">
        <f>角色属性!AH47</f>
        <v>13640</v>
      </c>
      <c r="AJ35" s="30">
        <f>角色属性!AL47</f>
        <v>4100</v>
      </c>
      <c r="AK35" s="30">
        <f>角色属性!G47</f>
        <v>69437</v>
      </c>
    </row>
    <row r="36" spans="1:37" x14ac:dyDescent="0.15">
      <c r="A36" s="30">
        <v>8</v>
      </c>
      <c r="B36" s="34">
        <v>15</v>
      </c>
      <c r="C36" s="34" t="s">
        <v>367</v>
      </c>
      <c r="D36" s="34">
        <f t="shared" si="0"/>
        <v>11720</v>
      </c>
      <c r="E36" s="34">
        <f t="shared" si="15"/>
        <v>5860</v>
      </c>
      <c r="F36" s="34" t="s">
        <v>703</v>
      </c>
      <c r="G36" s="34" t="s">
        <v>703</v>
      </c>
      <c r="H36" s="34">
        <f>ROUNDDOWN(VLOOKUP(B36,属性价值!BF:BN,4,FALSE)*E36/79.1,0)</f>
        <v>162</v>
      </c>
      <c r="I36" s="34">
        <f t="shared" si="16"/>
        <v>15</v>
      </c>
      <c r="J36" s="33">
        <f t="shared" si="7"/>
        <v>53</v>
      </c>
      <c r="K36" s="34" t="s">
        <v>368</v>
      </c>
      <c r="L36" s="33">
        <f t="shared" si="8"/>
        <v>13</v>
      </c>
      <c r="M36" s="74">
        <v>1</v>
      </c>
      <c r="N36" s="34" t="s">
        <v>355</v>
      </c>
      <c r="O36" s="33">
        <f t="shared" si="9"/>
        <v>14</v>
      </c>
      <c r="P36" s="74">
        <v>1</v>
      </c>
      <c r="Q36" s="34" t="s">
        <v>369</v>
      </c>
      <c r="R36" s="33">
        <f t="shared" si="10"/>
        <v>9</v>
      </c>
      <c r="S36" s="74">
        <v>1</v>
      </c>
      <c r="U36" s="65" t="s">
        <v>276</v>
      </c>
      <c r="V36" s="65">
        <f t="shared" si="1"/>
        <v>41</v>
      </c>
      <c r="W36" s="65">
        <f t="shared" si="2"/>
        <v>0</v>
      </c>
      <c r="X36" s="65">
        <f t="shared" si="3"/>
        <v>0</v>
      </c>
      <c r="Y36" s="65">
        <f t="shared" si="4"/>
        <v>41</v>
      </c>
      <c r="Z36" s="30">
        <f t="shared" si="11"/>
        <v>4</v>
      </c>
      <c r="AB36" s="30">
        <v>32</v>
      </c>
      <c r="AC36" s="30">
        <f>角色属性!H48</f>
        <v>67800</v>
      </c>
      <c r="AD36" s="30">
        <f>角色属性!L48</f>
        <v>22600</v>
      </c>
      <c r="AE36" s="30">
        <f>角色属性!P48</f>
        <v>11300</v>
      </c>
      <c r="AF36" s="30">
        <f>角色属性!V48</f>
        <v>1430</v>
      </c>
      <c r="AG36" s="30">
        <f>角色属性!Z48</f>
        <v>4560</v>
      </c>
      <c r="AH36" s="30">
        <f>角色属性!AD48</f>
        <v>4560</v>
      </c>
      <c r="AI36" s="30">
        <f>角色属性!AH48</f>
        <v>13760</v>
      </c>
      <c r="AJ36" s="30">
        <f>角色属性!AL48</f>
        <v>4200</v>
      </c>
      <c r="AK36" s="30">
        <f>角色属性!G48</f>
        <v>75297</v>
      </c>
    </row>
    <row r="37" spans="1:37" x14ac:dyDescent="0.15">
      <c r="A37" s="30">
        <v>8</v>
      </c>
      <c r="B37" s="34">
        <v>25</v>
      </c>
      <c r="C37" s="34" t="s">
        <v>370</v>
      </c>
      <c r="D37" s="34">
        <f t="shared" ref="D37:D54" si="17">VLOOKUP(B37,AB:AK,A37,FALSE)</f>
        <v>12920</v>
      </c>
      <c r="E37" s="34">
        <f t="shared" si="15"/>
        <v>6460</v>
      </c>
      <c r="F37" s="34" t="s">
        <v>703</v>
      </c>
      <c r="G37" s="34" t="s">
        <v>703</v>
      </c>
      <c r="H37" s="34">
        <f>ROUNDDOWN(VLOOKUP(B37,属性价值!BF:BN,4,FALSE)*E37/79.1,0)</f>
        <v>221</v>
      </c>
      <c r="I37" s="34">
        <f t="shared" si="16"/>
        <v>20</v>
      </c>
      <c r="J37" s="33">
        <f t="shared" si="7"/>
        <v>72</v>
      </c>
      <c r="K37" s="34" t="s">
        <v>371</v>
      </c>
      <c r="L37" s="33">
        <f t="shared" si="8"/>
        <v>17</v>
      </c>
      <c r="M37" s="74">
        <v>1</v>
      </c>
      <c r="N37" s="34" t="s">
        <v>358</v>
      </c>
      <c r="O37" s="33">
        <f t="shared" si="9"/>
        <v>19</v>
      </c>
      <c r="P37" s="74">
        <v>1</v>
      </c>
      <c r="Q37" s="34" t="s">
        <v>372</v>
      </c>
      <c r="R37" s="33">
        <f t="shared" si="10"/>
        <v>12</v>
      </c>
      <c r="S37" s="74">
        <v>1</v>
      </c>
      <c r="U37" s="65" t="s">
        <v>280</v>
      </c>
      <c r="V37" s="65">
        <f t="shared" ref="V37:V68" si="18">SUMIF($K$5:$K$54,U37,$L$5:$L$54)</f>
        <v>34</v>
      </c>
      <c r="W37" s="65">
        <f t="shared" ref="W37:W68" si="19">SUMIF($N$5:$N$54,U37,$O$5:$O$54)</f>
        <v>0</v>
      </c>
      <c r="X37" s="65">
        <f t="shared" ref="X37:X68" si="20">SUMIF($Q$5:$Q$54,U37,$R$5:$R$54)</f>
        <v>0</v>
      </c>
      <c r="Y37" s="65">
        <f t="shared" ref="Y37:Y68" si="21">ROUNDUP(SUM(V37:X37)/COUNTIF(V37:X37,"&gt;0"),0)</f>
        <v>34</v>
      </c>
      <c r="Z37" s="30">
        <f t="shared" si="11"/>
        <v>4</v>
      </c>
      <c r="AB37" s="30">
        <v>33</v>
      </c>
      <c r="AC37" s="30">
        <f>角色属性!H49</f>
        <v>69600</v>
      </c>
      <c r="AD37" s="30">
        <f>角色属性!L49</f>
        <v>23200</v>
      </c>
      <c r="AE37" s="30">
        <f>角色属性!P49</f>
        <v>11600</v>
      </c>
      <c r="AF37" s="30">
        <f>角色属性!V49</f>
        <v>1460</v>
      </c>
      <c r="AG37" s="30">
        <f>角色属性!Z49</f>
        <v>4640</v>
      </c>
      <c r="AH37" s="30">
        <f>角色属性!AD49</f>
        <v>4640</v>
      </c>
      <c r="AI37" s="30">
        <f>角色属性!AH49</f>
        <v>13880</v>
      </c>
      <c r="AJ37" s="30">
        <f>角色属性!AL49</f>
        <v>4300</v>
      </c>
      <c r="AK37" s="30">
        <f>角色属性!G49</f>
        <v>87789</v>
      </c>
    </row>
    <row r="38" spans="1:37" x14ac:dyDescent="0.15">
      <c r="A38" s="30">
        <v>8</v>
      </c>
      <c r="B38" s="34">
        <v>35</v>
      </c>
      <c r="C38" s="34" t="s">
        <v>373</v>
      </c>
      <c r="D38" s="34">
        <f t="shared" si="17"/>
        <v>14120</v>
      </c>
      <c r="E38" s="34">
        <f t="shared" si="15"/>
        <v>7060</v>
      </c>
      <c r="F38" s="34" t="s">
        <v>703</v>
      </c>
      <c r="G38" s="34" t="s">
        <v>703</v>
      </c>
      <c r="H38" s="34">
        <f>ROUNDDOWN(VLOOKUP(B38,属性价值!BF:BN,4,FALSE)*E38/79.1,0)</f>
        <v>287</v>
      </c>
      <c r="I38" s="34">
        <f t="shared" si="16"/>
        <v>26</v>
      </c>
      <c r="J38" s="33">
        <f t="shared" si="7"/>
        <v>94</v>
      </c>
      <c r="K38" s="34" t="s">
        <v>374</v>
      </c>
      <c r="L38" s="33">
        <f t="shared" si="8"/>
        <v>22</v>
      </c>
      <c r="M38" s="74">
        <v>1</v>
      </c>
      <c r="N38" s="34" t="s">
        <v>361</v>
      </c>
      <c r="O38" s="33">
        <f t="shared" si="9"/>
        <v>25</v>
      </c>
      <c r="P38" s="74">
        <v>1</v>
      </c>
      <c r="Q38" s="34" t="s">
        <v>375</v>
      </c>
      <c r="R38" s="33">
        <f t="shared" si="10"/>
        <v>16</v>
      </c>
      <c r="S38" s="74">
        <v>1</v>
      </c>
      <c r="U38" s="65" t="s">
        <v>284</v>
      </c>
      <c r="V38" s="65">
        <f t="shared" si="18"/>
        <v>42</v>
      </c>
      <c r="W38" s="65">
        <f t="shared" si="19"/>
        <v>0</v>
      </c>
      <c r="X38" s="65">
        <f t="shared" si="20"/>
        <v>0</v>
      </c>
      <c r="Y38" s="65">
        <f t="shared" si="21"/>
        <v>42</v>
      </c>
      <c r="Z38" s="30">
        <f t="shared" si="11"/>
        <v>4</v>
      </c>
      <c r="AB38" s="30">
        <v>34</v>
      </c>
      <c r="AC38" s="30">
        <f>角色属性!H50</f>
        <v>71400</v>
      </c>
      <c r="AD38" s="30">
        <f>角色属性!L50</f>
        <v>23800</v>
      </c>
      <c r="AE38" s="30">
        <f>角色属性!P50</f>
        <v>11900</v>
      </c>
      <c r="AF38" s="30">
        <f>角色属性!V50</f>
        <v>1490</v>
      </c>
      <c r="AG38" s="30">
        <f>角色属性!Z50</f>
        <v>4720</v>
      </c>
      <c r="AH38" s="30">
        <f>角色属性!AD50</f>
        <v>4720</v>
      </c>
      <c r="AI38" s="30">
        <f>角色属性!AH50</f>
        <v>14000</v>
      </c>
      <c r="AJ38" s="30">
        <f>角色属性!AL50</f>
        <v>4400</v>
      </c>
      <c r="AK38" s="30">
        <f>角色属性!G50</f>
        <v>94737</v>
      </c>
    </row>
    <row r="39" spans="1:37" x14ac:dyDescent="0.15">
      <c r="A39" s="30">
        <v>8</v>
      </c>
      <c r="B39" s="34">
        <v>45</v>
      </c>
      <c r="C39" s="34" t="s">
        <v>376</v>
      </c>
      <c r="D39" s="34">
        <f t="shared" si="17"/>
        <v>15320</v>
      </c>
      <c r="E39" s="34">
        <f t="shared" si="15"/>
        <v>7660</v>
      </c>
      <c r="F39" s="34" t="s">
        <v>703</v>
      </c>
      <c r="G39" s="34" t="s">
        <v>703</v>
      </c>
      <c r="H39" s="34">
        <f>ROUNDDOWN(VLOOKUP(B39,属性价值!BF:BN,4,FALSE)*E39/79.1,0)</f>
        <v>382</v>
      </c>
      <c r="I39" s="34">
        <f t="shared" si="16"/>
        <v>35</v>
      </c>
      <c r="J39" s="33">
        <f t="shared" si="7"/>
        <v>125</v>
      </c>
      <c r="K39" s="34" t="s">
        <v>377</v>
      </c>
      <c r="L39" s="33">
        <f t="shared" si="8"/>
        <v>29</v>
      </c>
      <c r="M39" s="74">
        <v>1</v>
      </c>
      <c r="N39" s="34" t="s">
        <v>364</v>
      </c>
      <c r="O39" s="33">
        <f t="shared" si="9"/>
        <v>17</v>
      </c>
      <c r="P39" s="74">
        <v>2</v>
      </c>
      <c r="Q39" s="34" t="s">
        <v>378</v>
      </c>
      <c r="R39" s="33">
        <f t="shared" si="10"/>
        <v>21</v>
      </c>
      <c r="S39" s="74">
        <v>1</v>
      </c>
      <c r="U39" s="65" t="s">
        <v>288</v>
      </c>
      <c r="V39" s="65">
        <f t="shared" si="18"/>
        <v>48</v>
      </c>
      <c r="W39" s="65">
        <f t="shared" si="19"/>
        <v>0</v>
      </c>
      <c r="X39" s="65">
        <f t="shared" si="20"/>
        <v>0</v>
      </c>
      <c r="Y39" s="65">
        <f t="shared" si="21"/>
        <v>48</v>
      </c>
      <c r="Z39" s="30">
        <f t="shared" si="11"/>
        <v>5</v>
      </c>
      <c r="AB39" s="30">
        <v>35</v>
      </c>
      <c r="AC39" s="30">
        <f>角色属性!H51</f>
        <v>73200</v>
      </c>
      <c r="AD39" s="30">
        <f>角色属性!L51</f>
        <v>24400</v>
      </c>
      <c r="AE39" s="30">
        <f>角色属性!P51</f>
        <v>12200</v>
      </c>
      <c r="AF39" s="30">
        <f>角色属性!V51</f>
        <v>1520</v>
      </c>
      <c r="AG39" s="30">
        <f>角色属性!Z51</f>
        <v>4800</v>
      </c>
      <c r="AH39" s="30">
        <f>角色属性!AD51</f>
        <v>4800</v>
      </c>
      <c r="AI39" s="30">
        <f>角色属性!AH51</f>
        <v>14120</v>
      </c>
      <c r="AJ39" s="30">
        <f>角色属性!AL51</f>
        <v>4500</v>
      </c>
      <c r="AK39" s="30">
        <f>角色属性!G51</f>
        <v>109942</v>
      </c>
    </row>
    <row r="40" spans="1:37" x14ac:dyDescent="0.15">
      <c r="A40" s="30">
        <v>7</v>
      </c>
      <c r="B40" s="90">
        <v>5</v>
      </c>
      <c r="C40" s="90" t="s">
        <v>413</v>
      </c>
      <c r="D40" s="90">
        <f t="shared" si="17"/>
        <v>2400</v>
      </c>
      <c r="E40" s="90">
        <f t="shared" si="15"/>
        <v>1200</v>
      </c>
      <c r="F40" s="90" t="s">
        <v>144</v>
      </c>
      <c r="G40" s="90" t="s">
        <v>144</v>
      </c>
      <c r="H40" s="90">
        <f>ROUNDDOWN(VLOOKUP(B40,属性价值!BF:BN,4,FALSE)*E40/19.1,0)</f>
        <v>92</v>
      </c>
      <c r="I40" s="90">
        <f>ROUNDUP(H40*0.09,0)</f>
        <v>9</v>
      </c>
      <c r="J40" s="39">
        <f t="shared" si="7"/>
        <v>30</v>
      </c>
      <c r="K40" s="90" t="s">
        <v>379</v>
      </c>
      <c r="L40" s="39">
        <f t="shared" si="8"/>
        <v>7</v>
      </c>
      <c r="M40" s="92">
        <v>1</v>
      </c>
      <c r="N40" s="90" t="s">
        <v>366</v>
      </c>
      <c r="O40" s="39">
        <f t="shared" si="9"/>
        <v>8</v>
      </c>
      <c r="P40" s="92">
        <v>1</v>
      </c>
      <c r="Q40" s="90" t="s">
        <v>380</v>
      </c>
      <c r="R40" s="39">
        <f t="shared" si="10"/>
        <v>5</v>
      </c>
      <c r="S40" s="92">
        <v>1</v>
      </c>
      <c r="U40" s="30" t="s">
        <v>380</v>
      </c>
      <c r="V40" s="30">
        <f t="shared" si="18"/>
        <v>0</v>
      </c>
      <c r="W40" s="30">
        <f t="shared" si="19"/>
        <v>5</v>
      </c>
      <c r="X40" s="30">
        <f t="shared" si="20"/>
        <v>5</v>
      </c>
      <c r="Y40" s="30">
        <f t="shared" si="21"/>
        <v>5</v>
      </c>
      <c r="Z40" s="30">
        <f t="shared" si="11"/>
        <v>1</v>
      </c>
      <c r="AB40" s="30">
        <v>36</v>
      </c>
      <c r="AC40" s="30">
        <f>角色属性!H52</f>
        <v>75000</v>
      </c>
      <c r="AD40" s="30">
        <f>角色属性!L52</f>
        <v>25000</v>
      </c>
      <c r="AE40" s="30">
        <f>角色属性!P52</f>
        <v>12500</v>
      </c>
      <c r="AF40" s="30">
        <f>角色属性!V52</f>
        <v>1550</v>
      </c>
      <c r="AG40" s="30">
        <f>角色属性!Z52</f>
        <v>4880</v>
      </c>
      <c r="AH40" s="30">
        <f>角色属性!AD52</f>
        <v>4880</v>
      </c>
      <c r="AI40" s="30">
        <f>角色属性!AH52</f>
        <v>14240</v>
      </c>
      <c r="AJ40" s="30">
        <f>角色属性!AL52</f>
        <v>4600</v>
      </c>
      <c r="AK40" s="30">
        <f>角色属性!G52</f>
        <v>118133</v>
      </c>
    </row>
    <row r="41" spans="1:37" x14ac:dyDescent="0.15">
      <c r="A41" s="30">
        <v>7</v>
      </c>
      <c r="B41" s="90">
        <v>15</v>
      </c>
      <c r="C41" s="90" t="s">
        <v>381</v>
      </c>
      <c r="D41" s="90">
        <f t="shared" si="17"/>
        <v>3200</v>
      </c>
      <c r="E41" s="90">
        <f t="shared" si="15"/>
        <v>1600</v>
      </c>
      <c r="F41" s="90" t="s">
        <v>144</v>
      </c>
      <c r="G41" s="90" t="s">
        <v>144</v>
      </c>
      <c r="H41" s="90">
        <f>ROUNDDOWN(VLOOKUP(B41,属性价值!BF:BN,4,FALSE)*E41/19.1,0)</f>
        <v>183</v>
      </c>
      <c r="I41" s="90">
        <f t="shared" ref="I41:I49" si="22">ROUNDUP(H41*0.09,0)</f>
        <v>17</v>
      </c>
      <c r="J41" s="39">
        <f t="shared" si="7"/>
        <v>60</v>
      </c>
      <c r="K41" s="90" t="s">
        <v>382</v>
      </c>
      <c r="L41" s="39">
        <f t="shared" si="8"/>
        <v>14</v>
      </c>
      <c r="M41" s="92">
        <v>1</v>
      </c>
      <c r="N41" s="90" t="s">
        <v>369</v>
      </c>
      <c r="O41" s="39">
        <f t="shared" si="9"/>
        <v>16</v>
      </c>
      <c r="P41" s="92">
        <v>1</v>
      </c>
      <c r="Q41" s="90" t="s">
        <v>383</v>
      </c>
      <c r="R41" s="39">
        <f t="shared" si="10"/>
        <v>10</v>
      </c>
      <c r="S41" s="92">
        <v>1</v>
      </c>
      <c r="U41" s="30" t="s">
        <v>383</v>
      </c>
      <c r="V41" s="30">
        <f t="shared" si="18"/>
        <v>0</v>
      </c>
      <c r="W41" s="30">
        <f t="shared" si="19"/>
        <v>13</v>
      </c>
      <c r="X41" s="30">
        <f t="shared" si="20"/>
        <v>10</v>
      </c>
      <c r="Y41" s="30">
        <f t="shared" si="21"/>
        <v>12</v>
      </c>
      <c r="Z41" s="30">
        <f t="shared" si="11"/>
        <v>2</v>
      </c>
      <c r="AB41" s="30">
        <v>37</v>
      </c>
      <c r="AC41" s="30">
        <f>角色属性!H53</f>
        <v>76800</v>
      </c>
      <c r="AD41" s="30">
        <f>角色属性!L53</f>
        <v>25600</v>
      </c>
      <c r="AE41" s="30">
        <f>角色属性!P53</f>
        <v>12800</v>
      </c>
      <c r="AF41" s="30">
        <f>角色属性!V53</f>
        <v>1580</v>
      </c>
      <c r="AG41" s="30">
        <f>角色属性!Z53</f>
        <v>4960</v>
      </c>
      <c r="AH41" s="30">
        <f>角色属性!AD53</f>
        <v>4960</v>
      </c>
      <c r="AI41" s="30">
        <f>角色属性!AH53</f>
        <v>14360</v>
      </c>
      <c r="AJ41" s="30">
        <f>角色属性!AL53</f>
        <v>4700</v>
      </c>
      <c r="AK41" s="30">
        <f>角色属性!G53</f>
        <v>135824</v>
      </c>
    </row>
    <row r="42" spans="1:37" x14ac:dyDescent="0.15">
      <c r="A42" s="30">
        <v>7</v>
      </c>
      <c r="B42" s="90">
        <v>25</v>
      </c>
      <c r="C42" s="90" t="s">
        <v>384</v>
      </c>
      <c r="D42" s="90">
        <f t="shared" si="17"/>
        <v>4000</v>
      </c>
      <c r="E42" s="90">
        <f t="shared" si="15"/>
        <v>2000</v>
      </c>
      <c r="F42" s="90" t="s">
        <v>703</v>
      </c>
      <c r="G42" s="90" t="s">
        <v>144</v>
      </c>
      <c r="H42" s="90">
        <f>ROUNDDOWN(VLOOKUP(B42,属性价值!BF:BN,4,FALSE)*E42/19.1,0)</f>
        <v>284</v>
      </c>
      <c r="I42" s="90">
        <f t="shared" si="22"/>
        <v>26</v>
      </c>
      <c r="J42" s="39">
        <f t="shared" si="7"/>
        <v>93</v>
      </c>
      <c r="K42" s="90" t="s">
        <v>385</v>
      </c>
      <c r="L42" s="39">
        <f t="shared" si="8"/>
        <v>11</v>
      </c>
      <c r="M42" s="92">
        <v>2</v>
      </c>
      <c r="N42" s="90" t="s">
        <v>372</v>
      </c>
      <c r="O42" s="39">
        <f t="shared" si="9"/>
        <v>9</v>
      </c>
      <c r="P42" s="92">
        <v>3</v>
      </c>
      <c r="Q42" s="90" t="s">
        <v>386</v>
      </c>
      <c r="R42" s="39">
        <f t="shared" si="10"/>
        <v>8</v>
      </c>
      <c r="S42" s="92">
        <v>2</v>
      </c>
      <c r="U42" s="30" t="s">
        <v>386</v>
      </c>
      <c r="V42" s="30">
        <f t="shared" si="18"/>
        <v>0</v>
      </c>
      <c r="W42" s="30">
        <f t="shared" si="19"/>
        <v>22</v>
      </c>
      <c r="X42" s="30">
        <f t="shared" si="20"/>
        <v>8</v>
      </c>
      <c r="Y42" s="30">
        <f t="shared" si="21"/>
        <v>15</v>
      </c>
      <c r="Z42" s="30">
        <f t="shared" si="11"/>
        <v>2</v>
      </c>
      <c r="AB42" s="30">
        <v>38</v>
      </c>
      <c r="AC42" s="30">
        <f>角色属性!H54</f>
        <v>78600</v>
      </c>
      <c r="AD42" s="30">
        <f>角色属性!L54</f>
        <v>26200</v>
      </c>
      <c r="AE42" s="30">
        <f>角色属性!P54</f>
        <v>13100</v>
      </c>
      <c r="AF42" s="30">
        <f>角色属性!V54</f>
        <v>1610</v>
      </c>
      <c r="AG42" s="30">
        <f>角色属性!Z54</f>
        <v>5040</v>
      </c>
      <c r="AH42" s="30">
        <f>角色属性!AD54</f>
        <v>5040</v>
      </c>
      <c r="AI42" s="30">
        <f>角色属性!AH54</f>
        <v>14480</v>
      </c>
      <c r="AJ42" s="30">
        <f>角色属性!AL54</f>
        <v>4800</v>
      </c>
      <c r="AK42" s="30">
        <f>角色属性!G54</f>
        <v>145379</v>
      </c>
    </row>
    <row r="43" spans="1:37" x14ac:dyDescent="0.15">
      <c r="A43" s="30">
        <v>7</v>
      </c>
      <c r="B43" s="90">
        <v>35</v>
      </c>
      <c r="C43" s="90" t="s">
        <v>387</v>
      </c>
      <c r="D43" s="90">
        <f t="shared" si="17"/>
        <v>4800</v>
      </c>
      <c r="E43" s="90">
        <f t="shared" si="15"/>
        <v>2400</v>
      </c>
      <c r="F43" s="90" t="s">
        <v>144</v>
      </c>
      <c r="G43" s="90" t="s">
        <v>144</v>
      </c>
      <c r="H43" s="90">
        <f>ROUNDDOWN(VLOOKUP(B43,属性价值!BF:BN,4,FALSE)*E43/19.1,0)</f>
        <v>404</v>
      </c>
      <c r="I43" s="90">
        <f t="shared" si="22"/>
        <v>37</v>
      </c>
      <c r="J43" s="39">
        <f t="shared" si="7"/>
        <v>132</v>
      </c>
      <c r="K43" s="90" t="s">
        <v>388</v>
      </c>
      <c r="L43" s="39">
        <f t="shared" si="8"/>
        <v>10</v>
      </c>
      <c r="M43" s="92">
        <v>3</v>
      </c>
      <c r="N43" s="90" t="s">
        <v>375</v>
      </c>
      <c r="O43" s="39">
        <f t="shared" si="9"/>
        <v>9</v>
      </c>
      <c r="P43" s="92">
        <v>4</v>
      </c>
      <c r="Q43" s="90" t="s">
        <v>389</v>
      </c>
      <c r="R43" s="39">
        <f t="shared" si="10"/>
        <v>11</v>
      </c>
      <c r="S43" s="92">
        <v>2</v>
      </c>
      <c r="U43" s="30" t="s">
        <v>389</v>
      </c>
      <c r="V43" s="30">
        <f t="shared" si="18"/>
        <v>0</v>
      </c>
      <c r="W43" s="30">
        <f t="shared" si="19"/>
        <v>17</v>
      </c>
      <c r="X43" s="30">
        <f t="shared" si="20"/>
        <v>11</v>
      </c>
      <c r="Y43" s="30">
        <f t="shared" si="21"/>
        <v>14</v>
      </c>
      <c r="Z43" s="30">
        <f t="shared" si="11"/>
        <v>2</v>
      </c>
      <c r="AB43" s="30">
        <v>39</v>
      </c>
      <c r="AC43" s="30">
        <f>角色属性!H55</f>
        <v>80400</v>
      </c>
      <c r="AD43" s="30">
        <f>角色属性!L55</f>
        <v>26800</v>
      </c>
      <c r="AE43" s="30">
        <f>角色属性!P55</f>
        <v>13400</v>
      </c>
      <c r="AF43" s="30">
        <f>角色属性!V55</f>
        <v>1640</v>
      </c>
      <c r="AG43" s="30">
        <f>角色属性!Z55</f>
        <v>5120</v>
      </c>
      <c r="AH43" s="30">
        <f>角色属性!AD55</f>
        <v>5120</v>
      </c>
      <c r="AI43" s="30">
        <f>角色属性!AH55</f>
        <v>14600</v>
      </c>
      <c r="AJ43" s="30">
        <f>角色属性!AL55</f>
        <v>4900</v>
      </c>
      <c r="AK43" s="30">
        <f>角色属性!G55</f>
        <v>166532</v>
      </c>
    </row>
    <row r="44" spans="1:37" x14ac:dyDescent="0.15">
      <c r="A44" s="30">
        <v>7</v>
      </c>
      <c r="B44" s="90">
        <v>45</v>
      </c>
      <c r="C44" s="90" t="s">
        <v>390</v>
      </c>
      <c r="D44" s="90">
        <f t="shared" si="17"/>
        <v>5600</v>
      </c>
      <c r="E44" s="90">
        <f t="shared" si="15"/>
        <v>2800</v>
      </c>
      <c r="F44" s="90" t="s">
        <v>144</v>
      </c>
      <c r="G44" s="90" t="s">
        <v>144</v>
      </c>
      <c r="H44" s="90">
        <f>ROUNDDOWN(VLOOKUP(B44,属性价值!BF:BN,4,FALSE)*E44/19.1,0)</f>
        <v>579</v>
      </c>
      <c r="I44" s="90">
        <f t="shared" si="22"/>
        <v>53</v>
      </c>
      <c r="J44" s="39">
        <f t="shared" si="7"/>
        <v>189</v>
      </c>
      <c r="K44" s="90" t="s">
        <v>391</v>
      </c>
      <c r="L44" s="39">
        <f t="shared" si="8"/>
        <v>11</v>
      </c>
      <c r="M44" s="92">
        <v>4</v>
      </c>
      <c r="N44" s="90" t="s">
        <v>378</v>
      </c>
      <c r="O44" s="39">
        <f t="shared" si="9"/>
        <v>10</v>
      </c>
      <c r="P44" s="92">
        <v>5</v>
      </c>
      <c r="Q44" s="90" t="s">
        <v>392</v>
      </c>
      <c r="R44" s="39">
        <f t="shared" si="10"/>
        <v>11</v>
      </c>
      <c r="S44" s="92">
        <v>3</v>
      </c>
      <c r="U44" s="30" t="s">
        <v>392</v>
      </c>
      <c r="V44" s="30">
        <f t="shared" si="18"/>
        <v>0</v>
      </c>
      <c r="W44" s="30">
        <f t="shared" si="19"/>
        <v>17</v>
      </c>
      <c r="X44" s="30">
        <f t="shared" si="20"/>
        <v>11</v>
      </c>
      <c r="Y44" s="30">
        <f t="shared" si="21"/>
        <v>14</v>
      </c>
      <c r="Z44" s="30">
        <f t="shared" si="11"/>
        <v>2</v>
      </c>
      <c r="AB44" s="30">
        <v>40</v>
      </c>
      <c r="AC44" s="30">
        <f>角色属性!H56</f>
        <v>82200</v>
      </c>
      <c r="AD44" s="30">
        <f>角色属性!L56</f>
        <v>27400</v>
      </c>
      <c r="AE44" s="30">
        <f>角色属性!P56</f>
        <v>13700</v>
      </c>
      <c r="AF44" s="30">
        <f>角色属性!V56</f>
        <v>1670</v>
      </c>
      <c r="AG44" s="30">
        <f>角色属性!Z56</f>
        <v>5200</v>
      </c>
      <c r="AH44" s="30">
        <f>角色属性!AD56</f>
        <v>5200</v>
      </c>
      <c r="AI44" s="30">
        <f>角色属性!AH56</f>
        <v>14720</v>
      </c>
      <c r="AJ44" s="30">
        <f>角色属性!AL56</f>
        <v>5000</v>
      </c>
      <c r="AK44" s="30">
        <f>角色属性!G56</f>
        <v>177631</v>
      </c>
    </row>
    <row r="45" spans="1:37" x14ac:dyDescent="0.15">
      <c r="A45" s="30">
        <v>9</v>
      </c>
      <c r="B45" s="34">
        <v>5</v>
      </c>
      <c r="C45" s="34" t="s">
        <v>705</v>
      </c>
      <c r="D45" s="34">
        <f t="shared" si="17"/>
        <v>1500</v>
      </c>
      <c r="E45" s="34">
        <f t="shared" si="15"/>
        <v>750</v>
      </c>
      <c r="F45" s="34" t="s">
        <v>144</v>
      </c>
      <c r="G45" s="34" t="s">
        <v>144</v>
      </c>
      <c r="H45" s="34">
        <f>ROUNDDOWN(VLOOKUP(B45,属性价值!BF:BN,4,FALSE)*E45/19.1,0)</f>
        <v>57</v>
      </c>
      <c r="I45" s="34">
        <f t="shared" si="22"/>
        <v>6</v>
      </c>
      <c r="J45" s="33">
        <f t="shared" si="7"/>
        <v>19</v>
      </c>
      <c r="K45" s="34" t="s">
        <v>322</v>
      </c>
      <c r="L45" s="33">
        <f t="shared" si="8"/>
        <v>5</v>
      </c>
      <c r="M45" s="74">
        <v>1</v>
      </c>
      <c r="N45" s="34" t="s">
        <v>380</v>
      </c>
      <c r="O45" s="33">
        <f t="shared" si="9"/>
        <v>5</v>
      </c>
      <c r="P45" s="74">
        <v>1</v>
      </c>
      <c r="Q45" s="34" t="s">
        <v>393</v>
      </c>
      <c r="R45" s="33">
        <f t="shared" si="10"/>
        <v>4</v>
      </c>
      <c r="S45" s="74">
        <v>1</v>
      </c>
      <c r="U45" s="65" t="s">
        <v>337</v>
      </c>
      <c r="V45" s="65">
        <f t="shared" si="18"/>
        <v>0</v>
      </c>
      <c r="W45" s="65">
        <f t="shared" si="19"/>
        <v>59</v>
      </c>
      <c r="X45" s="65">
        <f t="shared" si="20"/>
        <v>2</v>
      </c>
      <c r="Y45" s="65">
        <f t="shared" si="21"/>
        <v>31</v>
      </c>
      <c r="Z45" s="30">
        <f t="shared" si="11"/>
        <v>3</v>
      </c>
      <c r="AB45" s="30">
        <v>41</v>
      </c>
      <c r="AC45" s="30">
        <f>角色属性!H57</f>
        <v>84000</v>
      </c>
      <c r="AD45" s="30">
        <f>角色属性!L57</f>
        <v>28000</v>
      </c>
      <c r="AE45" s="30">
        <f>角色属性!P57</f>
        <v>14000</v>
      </c>
      <c r="AF45" s="30">
        <f>角色属性!V57</f>
        <v>1700</v>
      </c>
      <c r="AG45" s="30">
        <f>角色属性!Z57</f>
        <v>5280</v>
      </c>
      <c r="AH45" s="30">
        <f>角色属性!AD57</f>
        <v>5280</v>
      </c>
      <c r="AI45" s="30">
        <f>角色属性!AH57</f>
        <v>14840</v>
      </c>
      <c r="AJ45" s="30">
        <f>角色属性!AL57</f>
        <v>5100</v>
      </c>
      <c r="AK45" s="30">
        <f>角色属性!G57</f>
        <v>201889</v>
      </c>
    </row>
    <row r="46" spans="1:37" x14ac:dyDescent="0.15">
      <c r="A46" s="30">
        <v>9</v>
      </c>
      <c r="B46" s="34">
        <v>15</v>
      </c>
      <c r="C46" s="34" t="s">
        <v>394</v>
      </c>
      <c r="D46" s="34">
        <f t="shared" si="17"/>
        <v>2500</v>
      </c>
      <c r="E46" s="34">
        <f t="shared" si="15"/>
        <v>1250</v>
      </c>
      <c r="F46" s="34" t="s">
        <v>144</v>
      </c>
      <c r="G46" s="34" t="s">
        <v>144</v>
      </c>
      <c r="H46" s="34">
        <f>ROUNDDOWN(VLOOKUP(B46,属性价值!BF:BN,4,FALSE)*E46/19.1,0)</f>
        <v>143</v>
      </c>
      <c r="I46" s="34">
        <f t="shared" si="22"/>
        <v>13</v>
      </c>
      <c r="J46" s="33">
        <f t="shared" si="7"/>
        <v>47</v>
      </c>
      <c r="K46" s="34" t="s">
        <v>325</v>
      </c>
      <c r="L46" s="33">
        <f t="shared" si="8"/>
        <v>11</v>
      </c>
      <c r="M46" s="74">
        <v>1</v>
      </c>
      <c r="N46" s="34" t="s">
        <v>383</v>
      </c>
      <c r="O46" s="33">
        <f t="shared" si="9"/>
        <v>13</v>
      </c>
      <c r="P46" s="74">
        <v>1</v>
      </c>
      <c r="Q46" s="34" t="s">
        <v>395</v>
      </c>
      <c r="R46" s="33">
        <f t="shared" si="10"/>
        <v>8</v>
      </c>
      <c r="S46" s="74">
        <v>1</v>
      </c>
      <c r="U46" s="65" t="s">
        <v>340</v>
      </c>
      <c r="V46" s="65">
        <f t="shared" si="18"/>
        <v>0</v>
      </c>
      <c r="W46" s="65">
        <f t="shared" si="19"/>
        <v>154</v>
      </c>
      <c r="X46" s="65">
        <f t="shared" si="20"/>
        <v>4</v>
      </c>
      <c r="Y46" s="65">
        <f t="shared" si="21"/>
        <v>79</v>
      </c>
      <c r="Z46" s="30">
        <f t="shared" si="11"/>
        <v>8</v>
      </c>
      <c r="AB46" s="30">
        <v>42</v>
      </c>
      <c r="AC46" s="30">
        <f>角色属性!H58</f>
        <v>85800</v>
      </c>
      <c r="AD46" s="30">
        <f>角色属性!L58</f>
        <v>28600</v>
      </c>
      <c r="AE46" s="30">
        <f>角色属性!P58</f>
        <v>14300</v>
      </c>
      <c r="AF46" s="30">
        <f>角色属性!V58</f>
        <v>1730</v>
      </c>
      <c r="AG46" s="30">
        <f>角色属性!Z58</f>
        <v>5360</v>
      </c>
      <c r="AH46" s="30">
        <f>角色属性!AD58</f>
        <v>5360</v>
      </c>
      <c r="AI46" s="30">
        <f>角色属性!AH58</f>
        <v>14960</v>
      </c>
      <c r="AJ46" s="30">
        <f>角色属性!AL58</f>
        <v>5200</v>
      </c>
      <c r="AK46" s="30">
        <f>角色属性!G58</f>
        <v>214669</v>
      </c>
    </row>
    <row r="47" spans="1:37" x14ac:dyDescent="0.15">
      <c r="A47" s="30">
        <v>9</v>
      </c>
      <c r="B47" s="34">
        <v>25</v>
      </c>
      <c r="C47" s="34" t="s">
        <v>396</v>
      </c>
      <c r="D47" s="34">
        <f t="shared" si="17"/>
        <v>3500</v>
      </c>
      <c r="E47" s="34">
        <f t="shared" si="15"/>
        <v>1750</v>
      </c>
      <c r="F47" s="34" t="s">
        <v>144</v>
      </c>
      <c r="G47" s="34" t="s">
        <v>144</v>
      </c>
      <c r="H47" s="34">
        <f>ROUNDDOWN(VLOOKUP(B47,属性价值!BF:BN,4,FALSE)*E47/19.1,0)</f>
        <v>248</v>
      </c>
      <c r="I47" s="34">
        <f t="shared" si="22"/>
        <v>23</v>
      </c>
      <c r="J47" s="33">
        <f t="shared" si="7"/>
        <v>81</v>
      </c>
      <c r="K47" s="34" t="s">
        <v>328</v>
      </c>
      <c r="L47" s="33">
        <f t="shared" si="8"/>
        <v>19</v>
      </c>
      <c r="M47" s="74">
        <v>1</v>
      </c>
      <c r="N47" s="34" t="s">
        <v>386</v>
      </c>
      <c r="O47" s="33">
        <f t="shared" si="9"/>
        <v>22</v>
      </c>
      <c r="P47" s="74">
        <v>1</v>
      </c>
      <c r="Q47" s="34" t="s">
        <v>397</v>
      </c>
      <c r="R47" s="33">
        <f t="shared" si="10"/>
        <v>14</v>
      </c>
      <c r="S47" s="74">
        <v>1</v>
      </c>
      <c r="U47" s="65" t="s">
        <v>343</v>
      </c>
      <c r="V47" s="65">
        <f t="shared" si="18"/>
        <v>0</v>
      </c>
      <c r="W47" s="65">
        <f t="shared" si="19"/>
        <v>165</v>
      </c>
      <c r="X47" s="65">
        <f t="shared" si="20"/>
        <v>7</v>
      </c>
      <c r="Y47" s="65">
        <f t="shared" si="21"/>
        <v>86</v>
      </c>
      <c r="Z47" s="30">
        <f t="shared" si="11"/>
        <v>8</v>
      </c>
      <c r="AB47" s="30">
        <v>43</v>
      </c>
      <c r="AC47" s="30">
        <f>角色属性!H59</f>
        <v>87600</v>
      </c>
      <c r="AD47" s="30">
        <f>角色属性!L59</f>
        <v>29200</v>
      </c>
      <c r="AE47" s="30">
        <f>角色属性!P59</f>
        <v>14600</v>
      </c>
      <c r="AF47" s="30">
        <f>角色属性!V59</f>
        <v>1760</v>
      </c>
      <c r="AG47" s="30">
        <f>角色属性!Z59</f>
        <v>5440</v>
      </c>
      <c r="AH47" s="30">
        <f>角色属性!AD59</f>
        <v>5440</v>
      </c>
      <c r="AI47" s="30">
        <f>角色属性!AH59</f>
        <v>15080</v>
      </c>
      <c r="AJ47" s="30">
        <f>角色属性!AL59</f>
        <v>5300</v>
      </c>
      <c r="AK47" s="30">
        <f>角色属性!G59</f>
        <v>243247</v>
      </c>
    </row>
    <row r="48" spans="1:37" x14ac:dyDescent="0.15">
      <c r="A48" s="30">
        <v>9</v>
      </c>
      <c r="B48" s="34">
        <v>35</v>
      </c>
      <c r="C48" s="34" t="s">
        <v>398</v>
      </c>
      <c r="D48" s="34">
        <f t="shared" si="17"/>
        <v>4500</v>
      </c>
      <c r="E48" s="34">
        <f t="shared" si="15"/>
        <v>2250</v>
      </c>
      <c r="F48" s="34" t="s">
        <v>144</v>
      </c>
      <c r="G48" s="34" t="s">
        <v>144</v>
      </c>
      <c r="H48" s="34">
        <f>ROUNDDOWN(VLOOKUP(B48,属性价值!BF:BN,4,FALSE)*E48/19.1,0)</f>
        <v>379</v>
      </c>
      <c r="I48" s="34">
        <f t="shared" si="22"/>
        <v>35</v>
      </c>
      <c r="J48" s="33">
        <f t="shared" si="7"/>
        <v>124</v>
      </c>
      <c r="K48" s="34" t="s">
        <v>331</v>
      </c>
      <c r="L48" s="33">
        <f t="shared" si="8"/>
        <v>15</v>
      </c>
      <c r="M48" s="74">
        <v>2</v>
      </c>
      <c r="N48" s="34" t="s">
        <v>389</v>
      </c>
      <c r="O48" s="33">
        <f t="shared" si="9"/>
        <v>17</v>
      </c>
      <c r="P48" s="74">
        <v>2</v>
      </c>
      <c r="Q48" s="34" t="s">
        <v>399</v>
      </c>
      <c r="R48" s="33">
        <f t="shared" si="10"/>
        <v>21</v>
      </c>
      <c r="S48" s="74">
        <v>1</v>
      </c>
      <c r="U48" s="65" t="s">
        <v>346</v>
      </c>
      <c r="V48" s="65">
        <f t="shared" si="18"/>
        <v>0</v>
      </c>
      <c r="W48" s="65">
        <f t="shared" si="19"/>
        <v>215</v>
      </c>
      <c r="X48" s="65">
        <f t="shared" si="20"/>
        <v>11</v>
      </c>
      <c r="Y48" s="65">
        <f t="shared" si="21"/>
        <v>113</v>
      </c>
      <c r="Z48" s="30">
        <f t="shared" si="11"/>
        <v>11</v>
      </c>
      <c r="AB48" s="30">
        <v>44</v>
      </c>
      <c r="AC48" s="30">
        <f>角色属性!H60</f>
        <v>89400</v>
      </c>
      <c r="AD48" s="30">
        <f>角色属性!L60</f>
        <v>29800</v>
      </c>
      <c r="AE48" s="30">
        <f>角色属性!P60</f>
        <v>14900</v>
      </c>
      <c r="AF48" s="30">
        <f>角色属性!V60</f>
        <v>1790</v>
      </c>
      <c r="AG48" s="30">
        <f>角色属性!Z60</f>
        <v>5520</v>
      </c>
      <c r="AH48" s="30">
        <f>角色属性!AD60</f>
        <v>5520</v>
      </c>
      <c r="AI48" s="30">
        <f>角色属性!AH60</f>
        <v>15200</v>
      </c>
      <c r="AJ48" s="30">
        <f>角色属性!AL60</f>
        <v>5400</v>
      </c>
      <c r="AK48" s="30">
        <f>角色属性!G60</f>
        <v>257909</v>
      </c>
    </row>
    <row r="49" spans="1:37" x14ac:dyDescent="0.15">
      <c r="A49" s="30">
        <v>9</v>
      </c>
      <c r="B49" s="34">
        <v>45</v>
      </c>
      <c r="C49" s="34" t="s">
        <v>400</v>
      </c>
      <c r="D49" s="34">
        <f t="shared" si="17"/>
        <v>5500</v>
      </c>
      <c r="E49" s="34">
        <f t="shared" si="15"/>
        <v>2750</v>
      </c>
      <c r="F49" s="34" t="s">
        <v>144</v>
      </c>
      <c r="G49" s="34" t="s">
        <v>144</v>
      </c>
      <c r="H49" s="34">
        <f>ROUNDDOWN(VLOOKUP(B49,属性价值!BF:BN,4,FALSE)*E49/19.1,0)</f>
        <v>569</v>
      </c>
      <c r="I49" s="34">
        <f t="shared" si="22"/>
        <v>52</v>
      </c>
      <c r="J49" s="33">
        <f t="shared" si="7"/>
        <v>185</v>
      </c>
      <c r="K49" s="34" t="s">
        <v>334</v>
      </c>
      <c r="L49" s="33">
        <f t="shared" si="8"/>
        <v>22</v>
      </c>
      <c r="M49" s="74">
        <v>2</v>
      </c>
      <c r="N49" s="34" t="s">
        <v>392</v>
      </c>
      <c r="O49" s="33">
        <f t="shared" si="9"/>
        <v>17</v>
      </c>
      <c r="P49" s="74">
        <v>3</v>
      </c>
      <c r="Q49" s="34" t="s">
        <v>401</v>
      </c>
      <c r="R49" s="33">
        <f t="shared" si="10"/>
        <v>16</v>
      </c>
      <c r="S49" s="74">
        <v>2</v>
      </c>
      <c r="U49" s="65" t="s">
        <v>349</v>
      </c>
      <c r="V49" s="65">
        <f t="shared" si="18"/>
        <v>0</v>
      </c>
      <c r="W49" s="65">
        <f t="shared" si="19"/>
        <v>252</v>
      </c>
      <c r="X49" s="65">
        <f t="shared" si="20"/>
        <v>8</v>
      </c>
      <c r="Y49" s="65">
        <f t="shared" si="21"/>
        <v>130</v>
      </c>
      <c r="Z49" s="30">
        <f t="shared" si="11"/>
        <v>12</v>
      </c>
      <c r="AB49" s="30">
        <v>45</v>
      </c>
      <c r="AC49" s="30">
        <f>角色属性!H61</f>
        <v>91200</v>
      </c>
      <c r="AD49" s="30">
        <f>角色属性!L61</f>
        <v>30400</v>
      </c>
      <c r="AE49" s="30">
        <f>角色属性!P61</f>
        <v>15200</v>
      </c>
      <c r="AF49" s="30">
        <f>角色属性!V61</f>
        <v>1820</v>
      </c>
      <c r="AG49" s="30">
        <f>角色属性!Z61</f>
        <v>5600</v>
      </c>
      <c r="AH49" s="30">
        <f>角色属性!AD61</f>
        <v>5600</v>
      </c>
      <c r="AI49" s="30">
        <f>角色属性!AH61</f>
        <v>15320</v>
      </c>
      <c r="AJ49" s="30">
        <f>角色属性!AL61</f>
        <v>5500</v>
      </c>
      <c r="AK49" s="30">
        <f>角色属性!G61</f>
        <v>290294</v>
      </c>
    </row>
    <row r="50" spans="1:37" x14ac:dyDescent="0.15">
      <c r="A50" s="30">
        <v>2</v>
      </c>
      <c r="B50" s="90">
        <v>5</v>
      </c>
      <c r="C50" s="90" t="s">
        <v>707</v>
      </c>
      <c r="D50" s="90">
        <f t="shared" si="17"/>
        <v>19200</v>
      </c>
      <c r="E50" s="90">
        <f>ROUNDUP(D50*0.15,0)</f>
        <v>2880</v>
      </c>
      <c r="F50" s="90">
        <f>VLOOKUP(B50,AB:AK,5,FALSE)</f>
        <v>620</v>
      </c>
      <c r="G50" s="90">
        <f>ROUNDUP(F50*0.15,0)</f>
        <v>93</v>
      </c>
      <c r="H50" s="90">
        <f>ROUNDDOWN(VLOOKUP(B50,属性价值!BF:BN,2,FALSE)*E50/10,0)*2</f>
        <v>600</v>
      </c>
      <c r="I50" s="90">
        <f>ROUNDUP(H50*0.09,0)</f>
        <v>54</v>
      </c>
      <c r="J50" s="39">
        <f t="shared" si="7"/>
        <v>195</v>
      </c>
      <c r="K50" s="90" t="s">
        <v>393</v>
      </c>
      <c r="L50" s="39">
        <f t="shared" si="8"/>
        <v>45</v>
      </c>
      <c r="M50" s="92">
        <v>1</v>
      </c>
      <c r="N50" s="90" t="s">
        <v>337</v>
      </c>
      <c r="O50" s="39">
        <f t="shared" si="9"/>
        <v>51</v>
      </c>
      <c r="P50" s="92">
        <v>1</v>
      </c>
      <c r="Q50" s="90" t="s">
        <v>365</v>
      </c>
      <c r="R50" s="39">
        <f t="shared" si="10"/>
        <v>32</v>
      </c>
      <c r="S50" s="92">
        <v>1</v>
      </c>
      <c r="U50" s="30" t="s">
        <v>365</v>
      </c>
      <c r="V50" s="30">
        <f t="shared" si="18"/>
        <v>8</v>
      </c>
      <c r="W50" s="30">
        <f t="shared" si="19"/>
        <v>0</v>
      </c>
      <c r="X50" s="30">
        <f t="shared" si="20"/>
        <v>32</v>
      </c>
      <c r="Y50" s="30">
        <f t="shared" si="21"/>
        <v>20</v>
      </c>
      <c r="Z50" s="30">
        <f t="shared" si="11"/>
        <v>2</v>
      </c>
    </row>
    <row r="51" spans="1:37" x14ac:dyDescent="0.15">
      <c r="A51" s="30">
        <v>2</v>
      </c>
      <c r="B51" s="90">
        <v>15</v>
      </c>
      <c r="C51" s="90" t="s">
        <v>402</v>
      </c>
      <c r="D51" s="90">
        <f t="shared" si="17"/>
        <v>37200</v>
      </c>
      <c r="E51" s="90">
        <f>ROUNDUP(D51*0.15,0)</f>
        <v>5580</v>
      </c>
      <c r="F51" s="90">
        <f>VLOOKUP(B51,AB:AK,5,FALSE)</f>
        <v>920</v>
      </c>
      <c r="G51" s="90">
        <f>ROUNDUP(F51*0.15,0)</f>
        <v>138</v>
      </c>
      <c r="H51" s="90">
        <f>ROUNDDOWN(VLOOKUP(B51,属性价值!BF:BN,2,FALSE)*E51/10,0)*2</f>
        <v>3260</v>
      </c>
      <c r="I51" s="90">
        <f>ROUNDUP(H51*0.09,0)</f>
        <v>294</v>
      </c>
      <c r="J51" s="39">
        <f t="shared" si="7"/>
        <v>1060</v>
      </c>
      <c r="K51" s="90" t="s">
        <v>395</v>
      </c>
      <c r="L51" s="39">
        <f t="shared" si="8"/>
        <v>121</v>
      </c>
      <c r="M51" s="92">
        <v>2</v>
      </c>
      <c r="N51" s="90" t="s">
        <v>340</v>
      </c>
      <c r="O51" s="39">
        <f t="shared" si="9"/>
        <v>138</v>
      </c>
      <c r="P51" s="92">
        <v>2</v>
      </c>
      <c r="Q51" s="90" t="s">
        <v>368</v>
      </c>
      <c r="R51" s="39">
        <f t="shared" si="10"/>
        <v>86</v>
      </c>
      <c r="S51" s="92">
        <v>2</v>
      </c>
      <c r="U51" s="30" t="s">
        <v>368</v>
      </c>
      <c r="V51" s="30">
        <f t="shared" si="18"/>
        <v>13</v>
      </c>
      <c r="W51" s="30">
        <f t="shared" si="19"/>
        <v>0</v>
      </c>
      <c r="X51" s="30">
        <f t="shared" si="20"/>
        <v>86</v>
      </c>
      <c r="Y51" s="30">
        <f t="shared" si="21"/>
        <v>50</v>
      </c>
      <c r="Z51" s="30">
        <f t="shared" si="11"/>
        <v>5</v>
      </c>
    </row>
    <row r="52" spans="1:37" x14ac:dyDescent="0.15">
      <c r="A52" s="30">
        <v>2</v>
      </c>
      <c r="B52" s="90">
        <v>25</v>
      </c>
      <c r="C52" s="90" t="s">
        <v>403</v>
      </c>
      <c r="D52" s="90">
        <f t="shared" si="17"/>
        <v>55200</v>
      </c>
      <c r="E52" s="90">
        <f>ROUNDUP(D52*0.15,0)</f>
        <v>8280</v>
      </c>
      <c r="F52" s="90">
        <f>VLOOKUP(B52,AB:AK,5,FALSE)</f>
        <v>1220</v>
      </c>
      <c r="G52" s="90">
        <f>ROUNDUP(F52*0.15,0)</f>
        <v>183</v>
      </c>
      <c r="H52" s="90">
        <f>ROUNDDOWN(VLOOKUP(B52,属性价值!BF:BN,2,FALSE)*E52/10,0)*2</f>
        <v>8244</v>
      </c>
      <c r="I52" s="90">
        <f>ROUNDUP(H52*0.09,0)</f>
        <v>742</v>
      </c>
      <c r="J52" s="39">
        <f t="shared" si="7"/>
        <v>2680</v>
      </c>
      <c r="K52" s="90" t="s">
        <v>397</v>
      </c>
      <c r="L52" s="39">
        <f t="shared" si="8"/>
        <v>153</v>
      </c>
      <c r="M52" s="92">
        <v>4</v>
      </c>
      <c r="N52" s="90" t="s">
        <v>343</v>
      </c>
      <c r="O52" s="39">
        <f t="shared" si="9"/>
        <v>140</v>
      </c>
      <c r="P52" s="92">
        <v>5</v>
      </c>
      <c r="Q52" s="90" t="s">
        <v>371</v>
      </c>
      <c r="R52" s="39">
        <f t="shared" si="10"/>
        <v>145</v>
      </c>
      <c r="S52" s="92">
        <v>3</v>
      </c>
      <c r="U52" s="30" t="s">
        <v>371</v>
      </c>
      <c r="V52" s="30">
        <f t="shared" si="18"/>
        <v>17</v>
      </c>
      <c r="W52" s="30">
        <f t="shared" si="19"/>
        <v>0</v>
      </c>
      <c r="X52" s="30">
        <f t="shared" si="20"/>
        <v>145</v>
      </c>
      <c r="Y52" s="30">
        <f t="shared" si="21"/>
        <v>81</v>
      </c>
      <c r="Z52" s="30">
        <f t="shared" si="11"/>
        <v>8</v>
      </c>
    </row>
    <row r="53" spans="1:37" x14ac:dyDescent="0.15">
      <c r="A53" s="30">
        <v>2</v>
      </c>
      <c r="B53" s="90">
        <v>35</v>
      </c>
      <c r="C53" s="90" t="s">
        <v>404</v>
      </c>
      <c r="D53" s="90">
        <f t="shared" si="17"/>
        <v>73200</v>
      </c>
      <c r="E53" s="90">
        <f>ROUNDUP(D53*0.15,0)</f>
        <v>10980</v>
      </c>
      <c r="F53" s="90">
        <f>VLOOKUP(B53,AB:AK,5,FALSE)</f>
        <v>1520</v>
      </c>
      <c r="G53" s="90">
        <f>ROUNDUP(F53*0.15,0)</f>
        <v>228</v>
      </c>
      <c r="H53" s="90">
        <f>ROUNDDOWN(VLOOKUP(B53,属性价值!BF:BN,2,FALSE)*E53/10,0)*2</f>
        <v>17000</v>
      </c>
      <c r="I53" s="90">
        <f>ROUNDUP(H53*0.09,0)</f>
        <v>1530</v>
      </c>
      <c r="J53" s="39">
        <f t="shared" si="7"/>
        <v>5525</v>
      </c>
      <c r="K53" s="90" t="s">
        <v>399</v>
      </c>
      <c r="L53" s="39">
        <f t="shared" si="8"/>
        <v>180</v>
      </c>
      <c r="M53" s="92">
        <v>7</v>
      </c>
      <c r="N53" s="90" t="s">
        <v>346</v>
      </c>
      <c r="O53" s="39">
        <f t="shared" si="9"/>
        <v>180</v>
      </c>
      <c r="P53" s="92">
        <v>8</v>
      </c>
      <c r="Q53" s="90" t="s">
        <v>374</v>
      </c>
      <c r="R53" s="39">
        <f t="shared" si="10"/>
        <v>180</v>
      </c>
      <c r="S53" s="92">
        <v>5</v>
      </c>
      <c r="U53" s="30" t="s">
        <v>374</v>
      </c>
      <c r="V53" s="30">
        <f t="shared" si="18"/>
        <v>22</v>
      </c>
      <c r="W53" s="30">
        <f t="shared" si="19"/>
        <v>0</v>
      </c>
      <c r="X53" s="30">
        <f t="shared" si="20"/>
        <v>180</v>
      </c>
      <c r="Y53" s="30">
        <f t="shared" si="21"/>
        <v>101</v>
      </c>
      <c r="Z53" s="30">
        <f t="shared" si="11"/>
        <v>10</v>
      </c>
    </row>
    <row r="54" spans="1:37" x14ac:dyDescent="0.15">
      <c r="A54" s="30">
        <v>2</v>
      </c>
      <c r="B54" s="90">
        <v>45</v>
      </c>
      <c r="C54" s="90" t="s">
        <v>405</v>
      </c>
      <c r="D54" s="90">
        <f t="shared" si="17"/>
        <v>91200</v>
      </c>
      <c r="E54" s="90">
        <f>ROUNDUP(D54*0.15,0)</f>
        <v>13680</v>
      </c>
      <c r="F54" s="90">
        <f>VLOOKUP(B54,AB:AK,5,FALSE)</f>
        <v>1820</v>
      </c>
      <c r="G54" s="90">
        <f>ROUNDUP(F54*0.15,0)</f>
        <v>273</v>
      </c>
      <c r="H54" s="90">
        <f>ROUNDDOWN(VLOOKUP(B54,属性价值!BF:BN,2,FALSE)*E54/10,0)*2</f>
        <v>31022</v>
      </c>
      <c r="I54" s="90">
        <f>ROUNDUP(H54*0.09,0)</f>
        <v>2792</v>
      </c>
      <c r="J54" s="39">
        <f t="shared" si="7"/>
        <v>10083</v>
      </c>
      <c r="K54" s="90" t="s">
        <v>401</v>
      </c>
      <c r="L54" s="39">
        <f t="shared" si="8"/>
        <v>209</v>
      </c>
      <c r="M54" s="92">
        <v>11</v>
      </c>
      <c r="N54" s="90" t="s">
        <v>349</v>
      </c>
      <c r="O54" s="39">
        <f t="shared" si="9"/>
        <v>202</v>
      </c>
      <c r="P54" s="92">
        <v>13</v>
      </c>
      <c r="Q54" s="90" t="s">
        <v>377</v>
      </c>
      <c r="R54" s="39">
        <f t="shared" si="10"/>
        <v>205</v>
      </c>
      <c r="S54" s="92">
        <v>8</v>
      </c>
      <c r="U54" s="30" t="s">
        <v>377</v>
      </c>
      <c r="V54" s="30">
        <f t="shared" si="18"/>
        <v>29</v>
      </c>
      <c r="W54" s="30">
        <f t="shared" si="19"/>
        <v>0</v>
      </c>
      <c r="X54" s="30">
        <f t="shared" si="20"/>
        <v>205</v>
      </c>
      <c r="Y54" s="30">
        <f t="shared" si="21"/>
        <v>117</v>
      </c>
      <c r="Z54" s="30">
        <f t="shared" si="11"/>
        <v>11</v>
      </c>
    </row>
    <row r="55" spans="1:37" x14ac:dyDescent="0.15">
      <c r="U55" s="65" t="s">
        <v>379</v>
      </c>
      <c r="V55" s="65">
        <f t="shared" si="18"/>
        <v>7</v>
      </c>
      <c r="W55" s="65">
        <f t="shared" si="19"/>
        <v>0</v>
      </c>
      <c r="X55" s="65">
        <f t="shared" si="20"/>
        <v>0</v>
      </c>
      <c r="Y55" s="65">
        <f t="shared" si="21"/>
        <v>7</v>
      </c>
      <c r="Z55" s="30">
        <f t="shared" si="11"/>
        <v>1</v>
      </c>
    </row>
    <row r="56" spans="1:37" x14ac:dyDescent="0.15">
      <c r="U56" s="65" t="s">
        <v>382</v>
      </c>
      <c r="V56" s="65">
        <f t="shared" si="18"/>
        <v>14</v>
      </c>
      <c r="W56" s="65">
        <f t="shared" si="19"/>
        <v>0</v>
      </c>
      <c r="X56" s="65">
        <f t="shared" si="20"/>
        <v>0</v>
      </c>
      <c r="Y56" s="65">
        <f t="shared" si="21"/>
        <v>14</v>
      </c>
      <c r="Z56" s="30">
        <f t="shared" si="11"/>
        <v>2</v>
      </c>
    </row>
    <row r="57" spans="1:37" x14ac:dyDescent="0.15">
      <c r="U57" s="65" t="s">
        <v>385</v>
      </c>
      <c r="V57" s="65">
        <f t="shared" si="18"/>
        <v>11</v>
      </c>
      <c r="W57" s="65">
        <f t="shared" si="19"/>
        <v>0</v>
      </c>
      <c r="X57" s="65">
        <f t="shared" si="20"/>
        <v>0</v>
      </c>
      <c r="Y57" s="65">
        <f t="shared" si="21"/>
        <v>11</v>
      </c>
      <c r="Z57" s="30">
        <f t="shared" si="11"/>
        <v>2</v>
      </c>
    </row>
    <row r="58" spans="1:37" x14ac:dyDescent="0.15">
      <c r="U58" s="65" t="s">
        <v>388</v>
      </c>
      <c r="V58" s="65">
        <f t="shared" si="18"/>
        <v>10</v>
      </c>
      <c r="W58" s="65">
        <f t="shared" si="19"/>
        <v>0</v>
      </c>
      <c r="X58" s="65">
        <f t="shared" si="20"/>
        <v>0</v>
      </c>
      <c r="Y58" s="65">
        <f t="shared" si="21"/>
        <v>10</v>
      </c>
      <c r="Z58" s="30">
        <f t="shared" si="11"/>
        <v>1</v>
      </c>
    </row>
    <row r="59" spans="1:37" x14ac:dyDescent="0.15">
      <c r="U59" s="65" t="s">
        <v>391</v>
      </c>
      <c r="V59" s="65">
        <f t="shared" si="18"/>
        <v>11</v>
      </c>
      <c r="W59" s="65">
        <f t="shared" si="19"/>
        <v>0</v>
      </c>
      <c r="X59" s="65">
        <f t="shared" si="20"/>
        <v>0</v>
      </c>
      <c r="Y59" s="65">
        <f t="shared" si="21"/>
        <v>11</v>
      </c>
      <c r="Z59" s="30">
        <f t="shared" si="11"/>
        <v>2</v>
      </c>
    </row>
    <row r="60" spans="1:37" x14ac:dyDescent="0.15">
      <c r="U60" s="30" t="s">
        <v>307</v>
      </c>
      <c r="V60" s="30">
        <f t="shared" si="18"/>
        <v>0</v>
      </c>
      <c r="W60" s="30">
        <f t="shared" si="19"/>
        <v>5</v>
      </c>
      <c r="X60" s="30">
        <f t="shared" si="20"/>
        <v>5</v>
      </c>
      <c r="Y60" s="30">
        <f t="shared" si="21"/>
        <v>5</v>
      </c>
      <c r="Z60" s="30">
        <f t="shared" si="11"/>
        <v>1</v>
      </c>
    </row>
    <row r="61" spans="1:37" x14ac:dyDescent="0.15">
      <c r="U61" s="30" t="s">
        <v>310</v>
      </c>
      <c r="V61" s="30">
        <f t="shared" si="18"/>
        <v>0</v>
      </c>
      <c r="W61" s="30">
        <f t="shared" si="19"/>
        <v>12</v>
      </c>
      <c r="X61" s="30">
        <f t="shared" si="20"/>
        <v>25</v>
      </c>
      <c r="Y61" s="30">
        <f t="shared" si="21"/>
        <v>19</v>
      </c>
      <c r="Z61" s="30">
        <f t="shared" si="11"/>
        <v>2</v>
      </c>
    </row>
    <row r="62" spans="1:37" x14ac:dyDescent="0.15">
      <c r="U62" s="30" t="s">
        <v>313</v>
      </c>
      <c r="V62" s="30">
        <f t="shared" si="18"/>
        <v>0</v>
      </c>
      <c r="W62" s="30">
        <f t="shared" si="19"/>
        <v>11</v>
      </c>
      <c r="X62" s="30">
        <f t="shared" si="20"/>
        <v>62</v>
      </c>
      <c r="Y62" s="30">
        <f t="shared" si="21"/>
        <v>37</v>
      </c>
      <c r="Z62" s="30">
        <f t="shared" si="11"/>
        <v>4</v>
      </c>
    </row>
    <row r="63" spans="1:37" x14ac:dyDescent="0.15">
      <c r="U63" s="30" t="s">
        <v>316</v>
      </c>
      <c r="V63" s="30">
        <f t="shared" si="18"/>
        <v>0</v>
      </c>
      <c r="W63" s="30">
        <f t="shared" si="19"/>
        <v>12</v>
      </c>
      <c r="X63" s="30">
        <f t="shared" si="20"/>
        <v>64</v>
      </c>
      <c r="Y63" s="30">
        <f t="shared" si="21"/>
        <v>38</v>
      </c>
      <c r="Z63" s="30">
        <f t="shared" si="11"/>
        <v>4</v>
      </c>
    </row>
    <row r="64" spans="1:37" x14ac:dyDescent="0.15">
      <c r="U64" s="30" t="s">
        <v>319</v>
      </c>
      <c r="V64" s="30">
        <f t="shared" si="18"/>
        <v>0</v>
      </c>
      <c r="W64" s="30">
        <f t="shared" si="19"/>
        <v>13</v>
      </c>
      <c r="X64" s="30">
        <f t="shared" si="20"/>
        <v>78</v>
      </c>
      <c r="Y64" s="30">
        <f t="shared" si="21"/>
        <v>46</v>
      </c>
      <c r="Z64" s="30">
        <f t="shared" si="11"/>
        <v>5</v>
      </c>
    </row>
    <row r="65" spans="21:26" x14ac:dyDescent="0.15">
      <c r="U65" s="65" t="s">
        <v>306</v>
      </c>
      <c r="V65" s="65">
        <f t="shared" si="18"/>
        <v>7</v>
      </c>
      <c r="W65" s="65">
        <f t="shared" si="19"/>
        <v>0</v>
      </c>
      <c r="X65" s="65">
        <f t="shared" si="20"/>
        <v>0</v>
      </c>
      <c r="Y65" s="65">
        <f t="shared" si="21"/>
        <v>7</v>
      </c>
      <c r="Z65" s="30">
        <f t="shared" si="11"/>
        <v>1</v>
      </c>
    </row>
    <row r="66" spans="21:26" x14ac:dyDescent="0.15">
      <c r="U66" s="65" t="s">
        <v>309</v>
      </c>
      <c r="V66" s="65">
        <f t="shared" si="18"/>
        <v>35</v>
      </c>
      <c r="W66" s="65">
        <f t="shared" si="19"/>
        <v>0</v>
      </c>
      <c r="X66" s="65">
        <f t="shared" si="20"/>
        <v>0</v>
      </c>
      <c r="Y66" s="65">
        <f t="shared" si="21"/>
        <v>35</v>
      </c>
      <c r="Z66" s="30">
        <f t="shared" si="11"/>
        <v>4</v>
      </c>
    </row>
    <row r="67" spans="21:26" x14ac:dyDescent="0.15">
      <c r="U67" s="65" t="s">
        <v>312</v>
      </c>
      <c r="V67" s="65">
        <f t="shared" si="18"/>
        <v>44</v>
      </c>
      <c r="W67" s="65">
        <f t="shared" si="19"/>
        <v>0</v>
      </c>
      <c r="X67" s="65">
        <f t="shared" si="20"/>
        <v>0</v>
      </c>
      <c r="Y67" s="65">
        <f t="shared" si="21"/>
        <v>44</v>
      </c>
      <c r="Z67" s="30">
        <f t="shared" si="11"/>
        <v>5</v>
      </c>
    </row>
    <row r="68" spans="21:26" x14ac:dyDescent="0.15">
      <c r="U68" s="65" t="s">
        <v>315</v>
      </c>
      <c r="V68" s="65">
        <f t="shared" si="18"/>
        <v>60</v>
      </c>
      <c r="W68" s="65">
        <f t="shared" si="19"/>
        <v>0</v>
      </c>
      <c r="X68" s="65">
        <f t="shared" si="20"/>
        <v>0</v>
      </c>
      <c r="Y68" s="65">
        <f t="shared" si="21"/>
        <v>60</v>
      </c>
      <c r="Z68" s="30">
        <f t="shared" si="11"/>
        <v>6</v>
      </c>
    </row>
    <row r="69" spans="21:26" x14ac:dyDescent="0.15">
      <c r="U69" s="65" t="s">
        <v>318</v>
      </c>
      <c r="V69" s="65">
        <f t="shared" ref="V69:V94" si="23">SUMIF($K$5:$K$54,U69,$L$5:$L$54)</f>
        <v>82</v>
      </c>
      <c r="W69" s="65">
        <f t="shared" ref="W69:W94" si="24">SUMIF($N$5:$N$54,U69,$O$5:$O$54)</f>
        <v>0</v>
      </c>
      <c r="X69" s="65">
        <f t="shared" ref="X69:X94" si="25">SUMIF($Q$5:$Q$54,U69,$R$5:$R$54)</f>
        <v>0</v>
      </c>
      <c r="Y69" s="65">
        <f t="shared" ref="Y69:Y94" si="26">ROUNDUP(SUM(V69:X69)/COUNTIF(V69:X69,"&gt;0"),0)</f>
        <v>82</v>
      </c>
      <c r="Z69" s="30">
        <f t="shared" si="11"/>
        <v>8</v>
      </c>
    </row>
    <row r="70" spans="21:26" x14ac:dyDescent="0.15">
      <c r="U70" s="30" t="s">
        <v>274</v>
      </c>
      <c r="V70" s="30">
        <f t="shared" si="23"/>
        <v>0</v>
      </c>
      <c r="W70" s="30">
        <f t="shared" si="24"/>
        <v>64</v>
      </c>
      <c r="X70" s="30">
        <f t="shared" si="25"/>
        <v>6</v>
      </c>
      <c r="Y70" s="30">
        <f t="shared" si="26"/>
        <v>35</v>
      </c>
      <c r="Z70" s="30">
        <f t="shared" ref="Z70:Z94" si="27">ROUNDUP(Y70*0.091,0)</f>
        <v>4</v>
      </c>
    </row>
    <row r="71" spans="21:26" x14ac:dyDescent="0.15">
      <c r="U71" s="30" t="s">
        <v>278</v>
      </c>
      <c r="V71" s="30">
        <f t="shared" si="23"/>
        <v>0</v>
      </c>
      <c r="W71" s="30">
        <f t="shared" si="24"/>
        <v>173</v>
      </c>
      <c r="X71" s="30">
        <f t="shared" si="25"/>
        <v>29</v>
      </c>
      <c r="Y71" s="30">
        <f t="shared" si="26"/>
        <v>101</v>
      </c>
      <c r="Z71" s="30">
        <f t="shared" si="27"/>
        <v>10</v>
      </c>
    </row>
    <row r="72" spans="21:26" x14ac:dyDescent="0.15">
      <c r="U72" s="30" t="s">
        <v>282</v>
      </c>
      <c r="V72" s="30">
        <f t="shared" si="23"/>
        <v>0</v>
      </c>
      <c r="W72" s="30">
        <f t="shared" si="24"/>
        <v>174</v>
      </c>
      <c r="X72" s="30">
        <f t="shared" si="25"/>
        <v>37</v>
      </c>
      <c r="Y72" s="30">
        <f t="shared" si="26"/>
        <v>106</v>
      </c>
      <c r="Z72" s="30">
        <f t="shared" si="27"/>
        <v>10</v>
      </c>
    </row>
    <row r="73" spans="21:26" x14ac:dyDescent="0.15">
      <c r="U73" s="30" t="s">
        <v>286</v>
      </c>
      <c r="V73" s="30">
        <f t="shared" si="23"/>
        <v>0</v>
      </c>
      <c r="W73" s="30">
        <f t="shared" si="24"/>
        <v>200</v>
      </c>
      <c r="X73" s="30">
        <f t="shared" si="25"/>
        <v>38</v>
      </c>
      <c r="Y73" s="30">
        <f t="shared" si="26"/>
        <v>119</v>
      </c>
      <c r="Z73" s="30">
        <f t="shared" si="27"/>
        <v>11</v>
      </c>
    </row>
    <row r="74" spans="21:26" x14ac:dyDescent="0.15">
      <c r="U74" s="30" t="s">
        <v>290</v>
      </c>
      <c r="V74" s="30">
        <f t="shared" si="23"/>
        <v>0</v>
      </c>
      <c r="W74" s="30">
        <f t="shared" si="24"/>
        <v>234</v>
      </c>
      <c r="X74" s="30">
        <f t="shared" si="25"/>
        <v>46</v>
      </c>
      <c r="Y74" s="30">
        <f t="shared" si="26"/>
        <v>140</v>
      </c>
      <c r="Z74" s="30">
        <f t="shared" si="27"/>
        <v>13</v>
      </c>
    </row>
    <row r="75" spans="21:26" x14ac:dyDescent="0.15">
      <c r="U75" s="65" t="s">
        <v>321</v>
      </c>
      <c r="V75" s="65">
        <f t="shared" si="23"/>
        <v>4</v>
      </c>
      <c r="W75" s="65">
        <f t="shared" si="24"/>
        <v>0</v>
      </c>
      <c r="X75" s="65">
        <f t="shared" si="25"/>
        <v>0</v>
      </c>
      <c r="Y75" s="65">
        <f t="shared" si="26"/>
        <v>4</v>
      </c>
      <c r="Z75" s="30">
        <f t="shared" si="27"/>
        <v>1</v>
      </c>
    </row>
    <row r="76" spans="21:26" x14ac:dyDescent="0.15">
      <c r="U76" s="65" t="s">
        <v>324</v>
      </c>
      <c r="V76" s="65">
        <f t="shared" si="23"/>
        <v>11</v>
      </c>
      <c r="W76" s="65">
        <f t="shared" si="24"/>
        <v>0</v>
      </c>
      <c r="X76" s="65">
        <f t="shared" si="25"/>
        <v>0</v>
      </c>
      <c r="Y76" s="65">
        <f t="shared" si="26"/>
        <v>11</v>
      </c>
      <c r="Z76" s="30">
        <f t="shared" si="27"/>
        <v>2</v>
      </c>
    </row>
    <row r="77" spans="21:26" x14ac:dyDescent="0.15">
      <c r="U77" s="65" t="s">
        <v>327</v>
      </c>
      <c r="V77" s="65">
        <f t="shared" si="23"/>
        <v>10</v>
      </c>
      <c r="W77" s="65">
        <f t="shared" si="24"/>
        <v>0</v>
      </c>
      <c r="X77" s="65">
        <f t="shared" si="25"/>
        <v>0</v>
      </c>
      <c r="Y77" s="65">
        <f t="shared" si="26"/>
        <v>10</v>
      </c>
      <c r="Z77" s="30">
        <f t="shared" si="27"/>
        <v>1</v>
      </c>
    </row>
    <row r="78" spans="21:26" x14ac:dyDescent="0.15">
      <c r="U78" s="65" t="s">
        <v>330</v>
      </c>
      <c r="V78" s="65">
        <f t="shared" si="23"/>
        <v>15</v>
      </c>
      <c r="W78" s="65">
        <f t="shared" si="24"/>
        <v>0</v>
      </c>
      <c r="X78" s="65">
        <f t="shared" si="25"/>
        <v>0</v>
      </c>
      <c r="Y78" s="65">
        <f t="shared" si="26"/>
        <v>15</v>
      </c>
      <c r="Z78" s="30">
        <f t="shared" si="27"/>
        <v>2</v>
      </c>
    </row>
    <row r="79" spans="21:26" x14ac:dyDescent="0.15">
      <c r="U79" s="65" t="s">
        <v>333</v>
      </c>
      <c r="V79" s="65">
        <f t="shared" si="23"/>
        <v>15</v>
      </c>
      <c r="W79" s="65">
        <f t="shared" si="24"/>
        <v>0</v>
      </c>
      <c r="X79" s="65">
        <f t="shared" si="25"/>
        <v>0</v>
      </c>
      <c r="Y79" s="65">
        <f t="shared" si="26"/>
        <v>15</v>
      </c>
      <c r="Z79" s="30">
        <f t="shared" si="27"/>
        <v>2</v>
      </c>
    </row>
    <row r="80" spans="21:26" x14ac:dyDescent="0.15">
      <c r="U80" s="30" t="s">
        <v>393</v>
      </c>
      <c r="V80" s="30">
        <f t="shared" si="23"/>
        <v>45</v>
      </c>
      <c r="W80" s="30">
        <f t="shared" si="24"/>
        <v>0</v>
      </c>
      <c r="X80" s="30">
        <f t="shared" si="25"/>
        <v>4</v>
      </c>
      <c r="Y80" s="30">
        <f t="shared" si="26"/>
        <v>25</v>
      </c>
      <c r="Z80" s="30">
        <f t="shared" si="27"/>
        <v>3</v>
      </c>
    </row>
    <row r="81" spans="21:26" x14ac:dyDescent="0.15">
      <c r="U81" s="30" t="s">
        <v>395</v>
      </c>
      <c r="V81" s="30">
        <f t="shared" si="23"/>
        <v>121</v>
      </c>
      <c r="W81" s="30">
        <f t="shared" si="24"/>
        <v>0</v>
      </c>
      <c r="X81" s="30">
        <f t="shared" si="25"/>
        <v>8</v>
      </c>
      <c r="Y81" s="30">
        <f t="shared" si="26"/>
        <v>65</v>
      </c>
      <c r="Z81" s="30">
        <f t="shared" si="27"/>
        <v>6</v>
      </c>
    </row>
    <row r="82" spans="21:26" x14ac:dyDescent="0.15">
      <c r="U82" s="30" t="s">
        <v>397</v>
      </c>
      <c r="V82" s="30">
        <f t="shared" si="23"/>
        <v>153</v>
      </c>
      <c r="W82" s="30">
        <f t="shared" si="24"/>
        <v>0</v>
      </c>
      <c r="X82" s="30">
        <f t="shared" si="25"/>
        <v>14</v>
      </c>
      <c r="Y82" s="30">
        <f t="shared" si="26"/>
        <v>84</v>
      </c>
      <c r="Z82" s="30">
        <f t="shared" si="27"/>
        <v>8</v>
      </c>
    </row>
    <row r="83" spans="21:26" x14ac:dyDescent="0.15">
      <c r="U83" s="30" t="s">
        <v>399</v>
      </c>
      <c r="V83" s="30">
        <f t="shared" si="23"/>
        <v>180</v>
      </c>
      <c r="W83" s="30">
        <f t="shared" si="24"/>
        <v>0</v>
      </c>
      <c r="X83" s="30">
        <f t="shared" si="25"/>
        <v>21</v>
      </c>
      <c r="Y83" s="30">
        <f t="shared" si="26"/>
        <v>101</v>
      </c>
      <c r="Z83" s="30">
        <f t="shared" si="27"/>
        <v>10</v>
      </c>
    </row>
    <row r="84" spans="21:26" x14ac:dyDescent="0.15">
      <c r="U84" s="30" t="s">
        <v>401</v>
      </c>
      <c r="V84" s="30">
        <f t="shared" si="23"/>
        <v>209</v>
      </c>
      <c r="W84" s="30">
        <f t="shared" si="24"/>
        <v>0</v>
      </c>
      <c r="X84" s="30">
        <f t="shared" si="25"/>
        <v>16</v>
      </c>
      <c r="Y84" s="30">
        <f t="shared" si="26"/>
        <v>113</v>
      </c>
      <c r="Z84" s="30">
        <f t="shared" si="27"/>
        <v>11</v>
      </c>
    </row>
    <row r="85" spans="21:26" x14ac:dyDescent="0.15">
      <c r="U85" s="65" t="s">
        <v>291</v>
      </c>
      <c r="V85" s="65">
        <f t="shared" si="23"/>
        <v>56</v>
      </c>
      <c r="W85" s="65">
        <f t="shared" si="24"/>
        <v>0</v>
      </c>
      <c r="X85" s="65">
        <f t="shared" si="25"/>
        <v>0</v>
      </c>
      <c r="Y85" s="65">
        <f t="shared" si="26"/>
        <v>56</v>
      </c>
      <c r="Z85" s="30">
        <f t="shared" si="27"/>
        <v>6</v>
      </c>
    </row>
    <row r="86" spans="21:26" x14ac:dyDescent="0.15">
      <c r="U86" s="65" t="s">
        <v>294</v>
      </c>
      <c r="V86" s="65">
        <f t="shared" si="23"/>
        <v>151</v>
      </c>
      <c r="W86" s="65">
        <f t="shared" si="24"/>
        <v>0</v>
      </c>
      <c r="X86" s="65">
        <f t="shared" si="25"/>
        <v>0</v>
      </c>
      <c r="Y86" s="65">
        <f t="shared" si="26"/>
        <v>151</v>
      </c>
      <c r="Z86" s="30">
        <f t="shared" si="27"/>
        <v>14</v>
      </c>
    </row>
    <row r="87" spans="21:26" x14ac:dyDescent="0.15">
      <c r="U87" s="65" t="s">
        <v>297</v>
      </c>
      <c r="V87" s="65">
        <f t="shared" si="23"/>
        <v>191</v>
      </c>
      <c r="W87" s="65">
        <f t="shared" si="24"/>
        <v>0</v>
      </c>
      <c r="X87" s="65">
        <f t="shared" si="25"/>
        <v>0</v>
      </c>
      <c r="Y87" s="65">
        <f t="shared" si="26"/>
        <v>191</v>
      </c>
      <c r="Z87" s="30">
        <f t="shared" si="27"/>
        <v>18</v>
      </c>
    </row>
    <row r="88" spans="21:26" x14ac:dyDescent="0.15">
      <c r="U88" s="65" t="s">
        <v>300</v>
      </c>
      <c r="V88" s="65">
        <f t="shared" si="23"/>
        <v>197</v>
      </c>
      <c r="W88" s="65">
        <f t="shared" si="24"/>
        <v>0</v>
      </c>
      <c r="X88" s="65">
        <f t="shared" si="25"/>
        <v>0</v>
      </c>
      <c r="Y88" s="65">
        <f t="shared" si="26"/>
        <v>197</v>
      </c>
      <c r="Z88" s="30">
        <f t="shared" si="27"/>
        <v>18</v>
      </c>
    </row>
    <row r="89" spans="21:26" x14ac:dyDescent="0.15">
      <c r="U89" s="65" t="s">
        <v>303</v>
      </c>
      <c r="V89" s="65">
        <f t="shared" si="23"/>
        <v>239</v>
      </c>
      <c r="W89" s="65">
        <f t="shared" si="24"/>
        <v>0</v>
      </c>
      <c r="X89" s="65">
        <f t="shared" si="25"/>
        <v>0</v>
      </c>
      <c r="Y89" s="65">
        <f t="shared" si="26"/>
        <v>239</v>
      </c>
      <c r="Z89" s="30">
        <f t="shared" si="27"/>
        <v>22</v>
      </c>
    </row>
    <row r="90" spans="21:26" x14ac:dyDescent="0.15">
      <c r="U90" s="30" t="s">
        <v>292</v>
      </c>
      <c r="V90" s="30">
        <f t="shared" si="23"/>
        <v>0</v>
      </c>
      <c r="W90" s="30">
        <f t="shared" si="24"/>
        <v>8</v>
      </c>
      <c r="X90" s="30">
        <f t="shared" si="25"/>
        <v>40</v>
      </c>
      <c r="Y90" s="30">
        <f t="shared" si="26"/>
        <v>24</v>
      </c>
      <c r="Z90" s="30">
        <f t="shared" si="27"/>
        <v>3</v>
      </c>
    </row>
    <row r="91" spans="21:26" x14ac:dyDescent="0.15">
      <c r="U91" s="30" t="s">
        <v>295</v>
      </c>
      <c r="V91" s="30">
        <f t="shared" si="23"/>
        <v>0</v>
      </c>
      <c r="W91" s="30">
        <f t="shared" si="24"/>
        <v>40</v>
      </c>
      <c r="X91" s="30">
        <f t="shared" si="25"/>
        <v>108</v>
      </c>
      <c r="Y91" s="30">
        <f t="shared" si="26"/>
        <v>74</v>
      </c>
      <c r="Z91" s="30">
        <f t="shared" si="27"/>
        <v>7</v>
      </c>
    </row>
    <row r="92" spans="21:26" x14ac:dyDescent="0.15">
      <c r="U92" s="30" t="s">
        <v>298</v>
      </c>
      <c r="V92" s="30">
        <f t="shared" si="23"/>
        <v>0</v>
      </c>
      <c r="W92" s="30">
        <f t="shared" si="24"/>
        <v>50</v>
      </c>
      <c r="X92" s="30">
        <f t="shared" si="25"/>
        <v>182</v>
      </c>
      <c r="Y92" s="30">
        <f t="shared" si="26"/>
        <v>116</v>
      </c>
      <c r="Z92" s="30">
        <f t="shared" si="27"/>
        <v>11</v>
      </c>
    </row>
    <row r="93" spans="21:26" x14ac:dyDescent="0.15">
      <c r="U93" s="30" t="s">
        <v>301</v>
      </c>
      <c r="V93" s="30">
        <f t="shared" si="23"/>
        <v>0</v>
      </c>
      <c r="W93" s="30">
        <f t="shared" si="24"/>
        <v>68</v>
      </c>
      <c r="X93" s="30">
        <f t="shared" si="25"/>
        <v>187</v>
      </c>
      <c r="Y93" s="30">
        <f t="shared" si="26"/>
        <v>128</v>
      </c>
      <c r="Z93" s="30">
        <f t="shared" si="27"/>
        <v>12</v>
      </c>
    </row>
    <row r="94" spans="21:26" x14ac:dyDescent="0.15">
      <c r="U94" s="30" t="s">
        <v>304</v>
      </c>
      <c r="V94" s="30">
        <f t="shared" si="23"/>
        <v>0</v>
      </c>
      <c r="W94" s="30">
        <f t="shared" si="24"/>
        <v>75</v>
      </c>
      <c r="X94" s="30">
        <f t="shared" si="25"/>
        <v>228</v>
      </c>
      <c r="Y94" s="30">
        <f t="shared" si="26"/>
        <v>152</v>
      </c>
      <c r="Z94" s="30">
        <f t="shared" si="27"/>
        <v>14</v>
      </c>
    </row>
  </sheetData>
  <mergeCells count="3">
    <mergeCell ref="Q3:S3"/>
    <mergeCell ref="N3:P3"/>
    <mergeCell ref="K3:M3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X5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P35" sqref="P35"/>
    </sheetView>
  </sheetViews>
  <sheetFormatPr defaultRowHeight="12" x14ac:dyDescent="0.15"/>
  <cols>
    <col min="1" max="2" width="9" style="30"/>
    <col min="3" max="3" width="10.5" style="30" bestFit="1" customWidth="1"/>
    <col min="4" max="4" width="9" style="30"/>
    <col min="5" max="5" width="9.75" style="30" bestFit="1" customWidth="1"/>
    <col min="6" max="6" width="9" style="30"/>
    <col min="7" max="7" width="10.5" style="30" bestFit="1" customWidth="1"/>
    <col min="8" max="8" width="10.5" style="30" customWidth="1"/>
    <col min="9" max="9" width="11.375" style="30" bestFit="1" customWidth="1"/>
    <col min="10" max="10" width="9" style="30"/>
    <col min="11" max="11" width="10.5" style="30" bestFit="1" customWidth="1"/>
    <col min="12" max="12" width="11.375" style="30" bestFit="1" customWidth="1"/>
    <col min="13" max="13" width="9.75" style="30" bestFit="1" customWidth="1"/>
    <col min="14" max="14" width="9" style="30"/>
    <col min="15" max="15" width="11.375" style="30" bestFit="1" customWidth="1"/>
    <col min="16" max="16" width="9" style="30"/>
    <col min="17" max="17" width="9.75" style="30" bestFit="1" customWidth="1"/>
    <col min="18" max="22" width="9" style="30"/>
    <col min="23" max="23" width="10.5" style="30" bestFit="1" customWidth="1"/>
    <col min="24" max="16384" width="9" style="30"/>
  </cols>
  <sheetData>
    <row r="3" spans="1:24" x14ac:dyDescent="0.15">
      <c r="C3" s="233" t="s">
        <v>418</v>
      </c>
      <c r="D3" s="233"/>
      <c r="E3" s="233" t="s">
        <v>431</v>
      </c>
      <c r="F3" s="233"/>
      <c r="G3" s="233" t="s">
        <v>420</v>
      </c>
      <c r="H3" s="233"/>
      <c r="I3" s="233" t="s">
        <v>436</v>
      </c>
      <c r="J3" s="233"/>
      <c r="K3" s="233" t="s">
        <v>437</v>
      </c>
      <c r="L3" s="233"/>
      <c r="M3" s="233" t="s">
        <v>421</v>
      </c>
      <c r="N3" s="233"/>
      <c r="O3" s="232" t="s">
        <v>425</v>
      </c>
      <c r="P3" s="232"/>
      <c r="Q3" s="232" t="s">
        <v>428</v>
      </c>
      <c r="R3" s="232"/>
      <c r="S3" s="232" t="s">
        <v>430</v>
      </c>
      <c r="T3" s="232"/>
      <c r="U3" s="232" t="s">
        <v>432</v>
      </c>
      <c r="V3" s="232"/>
      <c r="W3" s="232" t="s">
        <v>434</v>
      </c>
      <c r="X3" s="232"/>
    </row>
    <row r="4" spans="1:24" x14ac:dyDescent="0.15">
      <c r="A4" s="30" t="s">
        <v>435</v>
      </c>
      <c r="B4" s="30" t="s">
        <v>608</v>
      </c>
      <c r="C4" s="33" t="s">
        <v>422</v>
      </c>
      <c r="D4" s="33" t="s">
        <v>419</v>
      </c>
      <c r="E4" s="33" t="s">
        <v>423</v>
      </c>
      <c r="F4" s="33" t="s">
        <v>419</v>
      </c>
      <c r="G4" s="33" t="s">
        <v>445</v>
      </c>
      <c r="H4" s="33" t="s">
        <v>419</v>
      </c>
      <c r="I4" s="33" t="s">
        <v>426</v>
      </c>
      <c r="J4" s="33" t="s">
        <v>419</v>
      </c>
      <c r="K4" s="33" t="s">
        <v>422</v>
      </c>
      <c r="L4" s="33" t="s">
        <v>419</v>
      </c>
      <c r="M4" s="33" t="s">
        <v>424</v>
      </c>
      <c r="N4" s="33" t="s">
        <v>419</v>
      </c>
      <c r="O4" s="66" t="s">
        <v>427</v>
      </c>
      <c r="P4" s="66" t="s">
        <v>419</v>
      </c>
      <c r="Q4" s="66" t="s">
        <v>429</v>
      </c>
      <c r="R4" s="66" t="s">
        <v>419</v>
      </c>
      <c r="S4" s="66" t="s">
        <v>429</v>
      </c>
      <c r="T4" s="66" t="s">
        <v>419</v>
      </c>
      <c r="U4" s="66" t="s">
        <v>433</v>
      </c>
      <c r="V4" s="66" t="s">
        <v>419</v>
      </c>
      <c r="W4" s="66" t="s">
        <v>444</v>
      </c>
      <c r="X4" s="66" t="s">
        <v>419</v>
      </c>
    </row>
    <row r="5" spans="1:24" x14ac:dyDescent="0.15">
      <c r="A5" s="30">
        <v>1</v>
      </c>
      <c r="B5" s="30">
        <f>角色属性!H17</f>
        <v>12000</v>
      </c>
      <c r="C5" s="30">
        <f>ROUNDUP(B5*0.1,0)</f>
        <v>1200</v>
      </c>
      <c r="D5" s="30">
        <v>1</v>
      </c>
      <c r="E5" s="30">
        <v>2</v>
      </c>
      <c r="F5" s="30">
        <v>10</v>
      </c>
      <c r="G5" s="30">
        <v>2</v>
      </c>
      <c r="H5" s="30">
        <v>10</v>
      </c>
      <c r="I5" s="30">
        <v>1</v>
      </c>
      <c r="J5" s="30">
        <v>0</v>
      </c>
      <c r="K5" s="30">
        <f>ROUNDUP(B5*0.025,0)</f>
        <v>300</v>
      </c>
      <c r="L5" s="30">
        <v>0</v>
      </c>
      <c r="M5" s="30">
        <v>15</v>
      </c>
      <c r="N5" s="30">
        <v>10</v>
      </c>
      <c r="O5" s="30">
        <v>5</v>
      </c>
      <c r="P5" s="30">
        <v>5</v>
      </c>
      <c r="Q5" s="30">
        <v>15</v>
      </c>
      <c r="R5" s="30">
        <v>0</v>
      </c>
      <c r="S5" s="30">
        <v>2</v>
      </c>
      <c r="T5" s="30">
        <v>10</v>
      </c>
      <c r="U5" s="30">
        <v>20</v>
      </c>
      <c r="V5" s="30">
        <v>0</v>
      </c>
      <c r="W5" s="30">
        <v>20</v>
      </c>
      <c r="X5" s="30">
        <v>10</v>
      </c>
    </row>
    <row r="6" spans="1:24" x14ac:dyDescent="0.15">
      <c r="A6" s="30">
        <v>2</v>
      </c>
      <c r="B6" s="30">
        <f>角色属性!H18</f>
        <v>13800</v>
      </c>
      <c r="C6" s="30">
        <f t="shared" ref="C6:C54" si="0">ROUNDUP(B6*0.1,0)</f>
        <v>1380</v>
      </c>
      <c r="D6" s="30">
        <v>1</v>
      </c>
      <c r="E6" s="30">
        <v>2</v>
      </c>
      <c r="F6" s="30">
        <v>10</v>
      </c>
      <c r="G6" s="30">
        <v>2</v>
      </c>
      <c r="H6" s="30">
        <v>10</v>
      </c>
      <c r="I6" s="30">
        <v>1</v>
      </c>
      <c r="J6" s="30">
        <v>0</v>
      </c>
      <c r="K6" s="30">
        <f t="shared" ref="K6:K54" si="1">ROUNDUP(B6*0.025,0)</f>
        <v>345</v>
      </c>
      <c r="L6" s="30">
        <v>0</v>
      </c>
      <c r="M6" s="30">
        <v>15</v>
      </c>
      <c r="N6" s="30">
        <v>10</v>
      </c>
      <c r="O6" s="30">
        <v>5</v>
      </c>
      <c r="P6" s="30">
        <v>5</v>
      </c>
      <c r="Q6" s="30">
        <v>15</v>
      </c>
      <c r="R6" s="30">
        <v>0</v>
      </c>
      <c r="S6" s="30">
        <v>2</v>
      </c>
      <c r="T6" s="30">
        <v>10</v>
      </c>
      <c r="U6" s="30">
        <v>20</v>
      </c>
      <c r="V6" s="30">
        <v>0</v>
      </c>
      <c r="W6" s="30">
        <v>20</v>
      </c>
      <c r="X6" s="30">
        <v>10</v>
      </c>
    </row>
    <row r="7" spans="1:24" x14ac:dyDescent="0.15">
      <c r="A7" s="30">
        <v>3</v>
      </c>
      <c r="B7" s="30">
        <f>角色属性!H19</f>
        <v>15600</v>
      </c>
      <c r="C7" s="30">
        <f t="shared" si="0"/>
        <v>1560</v>
      </c>
      <c r="D7" s="30">
        <v>1</v>
      </c>
      <c r="E7" s="30">
        <v>2</v>
      </c>
      <c r="F7" s="30">
        <v>10</v>
      </c>
      <c r="G7" s="30">
        <v>2</v>
      </c>
      <c r="H7" s="30">
        <v>10</v>
      </c>
      <c r="I7" s="30">
        <v>1</v>
      </c>
      <c r="J7" s="30">
        <v>0</v>
      </c>
      <c r="K7" s="30">
        <f t="shared" si="1"/>
        <v>390</v>
      </c>
      <c r="L7" s="30">
        <v>0</v>
      </c>
      <c r="M7" s="30">
        <v>15</v>
      </c>
      <c r="N7" s="30">
        <v>10</v>
      </c>
      <c r="O7" s="30">
        <v>5</v>
      </c>
      <c r="P7" s="30">
        <v>5</v>
      </c>
      <c r="Q7" s="30">
        <v>15</v>
      </c>
      <c r="R7" s="30">
        <v>0</v>
      </c>
      <c r="S7" s="30">
        <v>2</v>
      </c>
      <c r="T7" s="30">
        <v>10</v>
      </c>
      <c r="U7" s="30">
        <v>20</v>
      </c>
      <c r="V7" s="30">
        <v>0</v>
      </c>
      <c r="W7" s="30">
        <v>20</v>
      </c>
      <c r="X7" s="30">
        <v>10</v>
      </c>
    </row>
    <row r="8" spans="1:24" x14ac:dyDescent="0.15">
      <c r="A8" s="30">
        <v>4</v>
      </c>
      <c r="B8" s="30">
        <f>角色属性!H20</f>
        <v>17400</v>
      </c>
      <c r="C8" s="30">
        <f t="shared" si="0"/>
        <v>1740</v>
      </c>
      <c r="D8" s="30">
        <v>1</v>
      </c>
      <c r="E8" s="30">
        <v>2</v>
      </c>
      <c r="F8" s="30">
        <v>10</v>
      </c>
      <c r="G8" s="30">
        <v>2</v>
      </c>
      <c r="H8" s="30">
        <v>10</v>
      </c>
      <c r="I8" s="30">
        <v>1</v>
      </c>
      <c r="J8" s="30">
        <v>0</v>
      </c>
      <c r="K8" s="30">
        <f t="shared" si="1"/>
        <v>435</v>
      </c>
      <c r="L8" s="30">
        <v>0</v>
      </c>
      <c r="M8" s="30">
        <v>15</v>
      </c>
      <c r="N8" s="30">
        <v>10</v>
      </c>
      <c r="O8" s="30">
        <v>5</v>
      </c>
      <c r="P8" s="30">
        <v>5</v>
      </c>
      <c r="Q8" s="30">
        <v>15</v>
      </c>
      <c r="R8" s="30">
        <v>0</v>
      </c>
      <c r="S8" s="30">
        <v>2</v>
      </c>
      <c r="T8" s="30">
        <v>10</v>
      </c>
      <c r="U8" s="30">
        <v>20</v>
      </c>
      <c r="V8" s="30">
        <v>0</v>
      </c>
      <c r="W8" s="30">
        <v>20</v>
      </c>
      <c r="X8" s="30">
        <v>10</v>
      </c>
    </row>
    <row r="9" spans="1:24" x14ac:dyDescent="0.15">
      <c r="A9" s="30">
        <v>5</v>
      </c>
      <c r="B9" s="30">
        <f>角色属性!H21</f>
        <v>19200</v>
      </c>
      <c r="C9" s="30">
        <f t="shared" si="0"/>
        <v>1920</v>
      </c>
      <c r="D9" s="30">
        <v>1</v>
      </c>
      <c r="E9" s="30">
        <v>2</v>
      </c>
      <c r="F9" s="30">
        <v>10</v>
      </c>
      <c r="G9" s="30">
        <v>2</v>
      </c>
      <c r="H9" s="30">
        <v>10</v>
      </c>
      <c r="I9" s="30">
        <v>1</v>
      </c>
      <c r="J9" s="30">
        <v>0</v>
      </c>
      <c r="K9" s="30">
        <f t="shared" si="1"/>
        <v>480</v>
      </c>
      <c r="L9" s="30">
        <v>0</v>
      </c>
      <c r="M9" s="30">
        <v>15</v>
      </c>
      <c r="N9" s="30">
        <v>10</v>
      </c>
      <c r="O9" s="30">
        <v>5</v>
      </c>
      <c r="P9" s="30">
        <v>5</v>
      </c>
      <c r="Q9" s="30">
        <v>15</v>
      </c>
      <c r="R9" s="30">
        <v>0</v>
      </c>
      <c r="S9" s="30">
        <v>2</v>
      </c>
      <c r="T9" s="30">
        <v>10</v>
      </c>
      <c r="U9" s="30">
        <v>20</v>
      </c>
      <c r="V9" s="30">
        <v>0</v>
      </c>
      <c r="W9" s="30">
        <v>20</v>
      </c>
      <c r="X9" s="30">
        <v>10</v>
      </c>
    </row>
    <row r="10" spans="1:24" x14ac:dyDescent="0.15">
      <c r="A10" s="30">
        <v>6</v>
      </c>
      <c r="B10" s="30">
        <f>角色属性!H22</f>
        <v>21000</v>
      </c>
      <c r="C10" s="30">
        <f t="shared" si="0"/>
        <v>2100</v>
      </c>
      <c r="D10" s="30">
        <v>1</v>
      </c>
      <c r="E10" s="30">
        <v>2</v>
      </c>
      <c r="F10" s="30">
        <v>10</v>
      </c>
      <c r="G10" s="30">
        <v>2</v>
      </c>
      <c r="H10" s="30">
        <v>10</v>
      </c>
      <c r="I10" s="30">
        <v>1</v>
      </c>
      <c r="J10" s="30">
        <v>0</v>
      </c>
      <c r="K10" s="30">
        <f t="shared" si="1"/>
        <v>525</v>
      </c>
      <c r="L10" s="30">
        <v>0</v>
      </c>
      <c r="M10" s="30">
        <v>15</v>
      </c>
      <c r="N10" s="30">
        <v>10</v>
      </c>
      <c r="O10" s="30">
        <v>5</v>
      </c>
      <c r="P10" s="30">
        <v>5</v>
      </c>
      <c r="Q10" s="30">
        <v>15</v>
      </c>
      <c r="R10" s="30">
        <v>0</v>
      </c>
      <c r="S10" s="30">
        <v>2</v>
      </c>
      <c r="T10" s="30">
        <v>10</v>
      </c>
      <c r="U10" s="30">
        <v>20</v>
      </c>
      <c r="V10" s="30">
        <v>0</v>
      </c>
      <c r="W10" s="30">
        <v>20</v>
      </c>
      <c r="X10" s="30">
        <v>10</v>
      </c>
    </row>
    <row r="11" spans="1:24" x14ac:dyDescent="0.15">
      <c r="A11" s="30">
        <v>7</v>
      </c>
      <c r="B11" s="30">
        <f>角色属性!H23</f>
        <v>22800</v>
      </c>
      <c r="C11" s="30">
        <f t="shared" si="0"/>
        <v>2280</v>
      </c>
      <c r="D11" s="30">
        <v>1</v>
      </c>
      <c r="E11" s="30">
        <v>2</v>
      </c>
      <c r="F11" s="30">
        <v>10</v>
      </c>
      <c r="G11" s="30">
        <v>2</v>
      </c>
      <c r="H11" s="30">
        <v>10</v>
      </c>
      <c r="I11" s="30">
        <v>1</v>
      </c>
      <c r="J11" s="30">
        <v>0</v>
      </c>
      <c r="K11" s="30">
        <f t="shared" si="1"/>
        <v>570</v>
      </c>
      <c r="L11" s="30">
        <v>0</v>
      </c>
      <c r="M11" s="30">
        <v>15</v>
      </c>
      <c r="N11" s="30">
        <v>10</v>
      </c>
      <c r="O11" s="30">
        <v>5</v>
      </c>
      <c r="P11" s="30">
        <v>5</v>
      </c>
      <c r="Q11" s="30">
        <v>15</v>
      </c>
      <c r="R11" s="30">
        <v>0</v>
      </c>
      <c r="S11" s="30">
        <v>2</v>
      </c>
      <c r="T11" s="30">
        <v>10</v>
      </c>
      <c r="U11" s="30">
        <v>20</v>
      </c>
      <c r="V11" s="30">
        <v>0</v>
      </c>
      <c r="W11" s="30">
        <v>20</v>
      </c>
      <c r="X11" s="30">
        <v>10</v>
      </c>
    </row>
    <row r="12" spans="1:24" x14ac:dyDescent="0.15">
      <c r="A12" s="30">
        <v>8</v>
      </c>
      <c r="B12" s="30">
        <f>角色属性!H24</f>
        <v>24600</v>
      </c>
      <c r="C12" s="30">
        <f t="shared" si="0"/>
        <v>2460</v>
      </c>
      <c r="D12" s="30">
        <v>1</v>
      </c>
      <c r="E12" s="30">
        <v>2</v>
      </c>
      <c r="F12" s="30">
        <v>10</v>
      </c>
      <c r="G12" s="30">
        <v>2</v>
      </c>
      <c r="H12" s="30">
        <v>10</v>
      </c>
      <c r="I12" s="30">
        <v>1</v>
      </c>
      <c r="J12" s="30">
        <v>0</v>
      </c>
      <c r="K12" s="30">
        <f t="shared" si="1"/>
        <v>615</v>
      </c>
      <c r="L12" s="30">
        <v>0</v>
      </c>
      <c r="M12" s="30">
        <v>15</v>
      </c>
      <c r="N12" s="30">
        <v>10</v>
      </c>
      <c r="O12" s="30">
        <v>5</v>
      </c>
      <c r="P12" s="30">
        <v>5</v>
      </c>
      <c r="Q12" s="30">
        <v>15</v>
      </c>
      <c r="R12" s="30">
        <v>0</v>
      </c>
      <c r="S12" s="30">
        <v>2</v>
      </c>
      <c r="T12" s="30">
        <v>10</v>
      </c>
      <c r="U12" s="30">
        <v>20</v>
      </c>
      <c r="V12" s="30">
        <v>0</v>
      </c>
      <c r="W12" s="30">
        <v>20</v>
      </c>
      <c r="X12" s="30">
        <v>10</v>
      </c>
    </row>
    <row r="13" spans="1:24" x14ac:dyDescent="0.15">
      <c r="A13" s="30">
        <v>9</v>
      </c>
      <c r="B13" s="30">
        <f>角色属性!H25</f>
        <v>26400</v>
      </c>
      <c r="C13" s="30">
        <f t="shared" si="0"/>
        <v>2640</v>
      </c>
      <c r="D13" s="30">
        <v>1</v>
      </c>
      <c r="E13" s="30">
        <v>2</v>
      </c>
      <c r="F13" s="30">
        <v>10</v>
      </c>
      <c r="G13" s="30">
        <v>2</v>
      </c>
      <c r="H13" s="30">
        <v>10</v>
      </c>
      <c r="I13" s="30">
        <v>1</v>
      </c>
      <c r="J13" s="30">
        <v>0</v>
      </c>
      <c r="K13" s="30">
        <f t="shared" si="1"/>
        <v>660</v>
      </c>
      <c r="L13" s="30">
        <v>0</v>
      </c>
      <c r="M13" s="30">
        <v>15</v>
      </c>
      <c r="N13" s="30">
        <v>10</v>
      </c>
      <c r="O13" s="30">
        <v>5</v>
      </c>
      <c r="P13" s="30">
        <v>5</v>
      </c>
      <c r="Q13" s="30">
        <v>15</v>
      </c>
      <c r="R13" s="30">
        <v>0</v>
      </c>
      <c r="S13" s="30">
        <v>2</v>
      </c>
      <c r="T13" s="30">
        <v>10</v>
      </c>
      <c r="U13" s="30">
        <v>20</v>
      </c>
      <c r="V13" s="30">
        <v>0</v>
      </c>
      <c r="W13" s="30">
        <v>20</v>
      </c>
      <c r="X13" s="30">
        <v>10</v>
      </c>
    </row>
    <row r="14" spans="1:24" x14ac:dyDescent="0.15">
      <c r="A14" s="30">
        <v>10</v>
      </c>
      <c r="B14" s="30">
        <f>角色属性!H26</f>
        <v>28200</v>
      </c>
      <c r="C14" s="30">
        <f t="shared" si="0"/>
        <v>2820</v>
      </c>
      <c r="D14" s="30">
        <v>1</v>
      </c>
      <c r="E14" s="30">
        <v>2</v>
      </c>
      <c r="F14" s="30">
        <v>10</v>
      </c>
      <c r="G14" s="30">
        <v>2</v>
      </c>
      <c r="H14" s="30">
        <v>10</v>
      </c>
      <c r="I14" s="30">
        <v>1</v>
      </c>
      <c r="J14" s="30">
        <v>0</v>
      </c>
      <c r="K14" s="30">
        <f t="shared" si="1"/>
        <v>705</v>
      </c>
      <c r="L14" s="30">
        <v>0</v>
      </c>
      <c r="M14" s="30">
        <v>15</v>
      </c>
      <c r="N14" s="30">
        <v>10</v>
      </c>
      <c r="O14" s="30">
        <v>5</v>
      </c>
      <c r="P14" s="30">
        <v>5</v>
      </c>
      <c r="Q14" s="30">
        <v>15</v>
      </c>
      <c r="R14" s="30">
        <v>0</v>
      </c>
      <c r="S14" s="30">
        <v>2</v>
      </c>
      <c r="T14" s="30">
        <v>10</v>
      </c>
      <c r="U14" s="30">
        <v>20</v>
      </c>
      <c r="V14" s="30">
        <v>0</v>
      </c>
      <c r="W14" s="30">
        <v>20</v>
      </c>
      <c r="X14" s="30">
        <v>10</v>
      </c>
    </row>
    <row r="15" spans="1:24" x14ac:dyDescent="0.15">
      <c r="A15" s="30">
        <v>11</v>
      </c>
      <c r="B15" s="30">
        <f>角色属性!H27</f>
        <v>30000</v>
      </c>
      <c r="C15" s="30">
        <f t="shared" si="0"/>
        <v>3000</v>
      </c>
      <c r="D15" s="30">
        <v>1</v>
      </c>
      <c r="E15" s="30">
        <v>2</v>
      </c>
      <c r="F15" s="30">
        <v>10</v>
      </c>
      <c r="G15" s="30">
        <v>2</v>
      </c>
      <c r="H15" s="30">
        <v>10</v>
      </c>
      <c r="I15" s="30">
        <v>1</v>
      </c>
      <c r="J15" s="30">
        <v>0</v>
      </c>
      <c r="K15" s="30">
        <f t="shared" si="1"/>
        <v>750</v>
      </c>
      <c r="L15" s="30">
        <v>0</v>
      </c>
      <c r="M15" s="30">
        <v>15</v>
      </c>
      <c r="N15" s="30">
        <v>10</v>
      </c>
      <c r="O15" s="30">
        <v>5</v>
      </c>
      <c r="P15" s="30">
        <v>5</v>
      </c>
      <c r="Q15" s="30">
        <v>15</v>
      </c>
      <c r="R15" s="30">
        <v>0</v>
      </c>
      <c r="S15" s="30">
        <v>2</v>
      </c>
      <c r="T15" s="30">
        <v>10</v>
      </c>
      <c r="U15" s="30">
        <v>20</v>
      </c>
      <c r="V15" s="30">
        <v>0</v>
      </c>
      <c r="W15" s="30">
        <v>20</v>
      </c>
      <c r="X15" s="30">
        <v>10</v>
      </c>
    </row>
    <row r="16" spans="1:24" x14ac:dyDescent="0.15">
      <c r="A16" s="30">
        <v>12</v>
      </c>
      <c r="B16" s="30">
        <f>角色属性!H28</f>
        <v>31800</v>
      </c>
      <c r="C16" s="30">
        <f t="shared" si="0"/>
        <v>3180</v>
      </c>
      <c r="D16" s="30">
        <v>1</v>
      </c>
      <c r="E16" s="30">
        <v>2</v>
      </c>
      <c r="F16" s="30">
        <v>10</v>
      </c>
      <c r="G16" s="30">
        <v>2</v>
      </c>
      <c r="H16" s="30">
        <v>10</v>
      </c>
      <c r="I16" s="30">
        <v>1</v>
      </c>
      <c r="J16" s="30">
        <v>0</v>
      </c>
      <c r="K16" s="30">
        <f t="shared" si="1"/>
        <v>795</v>
      </c>
      <c r="L16" s="30">
        <v>0</v>
      </c>
      <c r="M16" s="30">
        <v>15</v>
      </c>
      <c r="N16" s="30">
        <v>10</v>
      </c>
      <c r="O16" s="30">
        <v>5</v>
      </c>
      <c r="P16" s="30">
        <v>5</v>
      </c>
      <c r="Q16" s="30">
        <v>15</v>
      </c>
      <c r="R16" s="30">
        <v>0</v>
      </c>
      <c r="S16" s="30">
        <v>2</v>
      </c>
      <c r="T16" s="30">
        <v>10</v>
      </c>
      <c r="U16" s="30">
        <v>20</v>
      </c>
      <c r="V16" s="30">
        <v>0</v>
      </c>
      <c r="W16" s="30">
        <v>20</v>
      </c>
      <c r="X16" s="30">
        <v>10</v>
      </c>
    </row>
    <row r="17" spans="1:24" x14ac:dyDescent="0.15">
      <c r="A17" s="30">
        <v>13</v>
      </c>
      <c r="B17" s="30">
        <f>角色属性!H29</f>
        <v>33600</v>
      </c>
      <c r="C17" s="30">
        <f t="shared" si="0"/>
        <v>3360</v>
      </c>
      <c r="D17" s="30">
        <v>1</v>
      </c>
      <c r="E17" s="30">
        <v>2</v>
      </c>
      <c r="F17" s="30">
        <v>10</v>
      </c>
      <c r="G17" s="30">
        <v>2</v>
      </c>
      <c r="H17" s="30">
        <v>10</v>
      </c>
      <c r="I17" s="30">
        <v>1</v>
      </c>
      <c r="J17" s="30">
        <v>0</v>
      </c>
      <c r="K17" s="30">
        <f t="shared" si="1"/>
        <v>840</v>
      </c>
      <c r="L17" s="30">
        <v>0</v>
      </c>
      <c r="M17" s="30">
        <v>15</v>
      </c>
      <c r="N17" s="30">
        <v>10</v>
      </c>
      <c r="O17" s="30">
        <v>5</v>
      </c>
      <c r="P17" s="30">
        <v>5</v>
      </c>
      <c r="Q17" s="30">
        <v>15</v>
      </c>
      <c r="R17" s="30">
        <v>0</v>
      </c>
      <c r="S17" s="30">
        <v>2</v>
      </c>
      <c r="T17" s="30">
        <v>10</v>
      </c>
      <c r="U17" s="30">
        <v>20</v>
      </c>
      <c r="V17" s="30">
        <v>0</v>
      </c>
      <c r="W17" s="30">
        <v>20</v>
      </c>
      <c r="X17" s="30">
        <v>10</v>
      </c>
    </row>
    <row r="18" spans="1:24" x14ac:dyDescent="0.15">
      <c r="A18" s="30">
        <v>14</v>
      </c>
      <c r="B18" s="30">
        <f>角色属性!H30</f>
        <v>35400</v>
      </c>
      <c r="C18" s="30">
        <f t="shared" si="0"/>
        <v>3540</v>
      </c>
      <c r="D18" s="30">
        <v>1</v>
      </c>
      <c r="E18" s="30">
        <v>2</v>
      </c>
      <c r="F18" s="30">
        <v>10</v>
      </c>
      <c r="G18" s="30">
        <v>2</v>
      </c>
      <c r="H18" s="30">
        <v>10</v>
      </c>
      <c r="I18" s="30">
        <v>1</v>
      </c>
      <c r="J18" s="30">
        <v>0</v>
      </c>
      <c r="K18" s="30">
        <f t="shared" si="1"/>
        <v>885</v>
      </c>
      <c r="L18" s="30">
        <v>0</v>
      </c>
      <c r="M18" s="30">
        <v>15</v>
      </c>
      <c r="N18" s="30">
        <v>10</v>
      </c>
      <c r="O18" s="30">
        <v>5</v>
      </c>
      <c r="P18" s="30">
        <v>5</v>
      </c>
      <c r="Q18" s="30">
        <v>15</v>
      </c>
      <c r="R18" s="30">
        <v>0</v>
      </c>
      <c r="S18" s="30">
        <v>2</v>
      </c>
      <c r="T18" s="30">
        <v>10</v>
      </c>
      <c r="U18" s="30">
        <v>20</v>
      </c>
      <c r="V18" s="30">
        <v>0</v>
      </c>
      <c r="W18" s="30">
        <v>20</v>
      </c>
      <c r="X18" s="30">
        <v>10</v>
      </c>
    </row>
    <row r="19" spans="1:24" x14ac:dyDescent="0.15">
      <c r="A19" s="30">
        <v>15</v>
      </c>
      <c r="B19" s="30">
        <f>角色属性!H31</f>
        <v>37200</v>
      </c>
      <c r="C19" s="30">
        <f t="shared" si="0"/>
        <v>3720</v>
      </c>
      <c r="D19" s="30">
        <v>1</v>
      </c>
      <c r="E19" s="30">
        <v>2</v>
      </c>
      <c r="F19" s="30">
        <v>10</v>
      </c>
      <c r="G19" s="30">
        <v>2</v>
      </c>
      <c r="H19" s="30">
        <v>10</v>
      </c>
      <c r="I19" s="30">
        <v>1</v>
      </c>
      <c r="J19" s="30">
        <v>0</v>
      </c>
      <c r="K19" s="30">
        <f t="shared" si="1"/>
        <v>930</v>
      </c>
      <c r="L19" s="30">
        <v>0</v>
      </c>
      <c r="M19" s="30">
        <v>15</v>
      </c>
      <c r="N19" s="30">
        <v>10</v>
      </c>
      <c r="O19" s="30">
        <v>5</v>
      </c>
      <c r="P19" s="30">
        <v>5</v>
      </c>
      <c r="Q19" s="30">
        <v>15</v>
      </c>
      <c r="R19" s="30">
        <v>0</v>
      </c>
      <c r="S19" s="30">
        <v>2</v>
      </c>
      <c r="T19" s="30">
        <v>10</v>
      </c>
      <c r="U19" s="30">
        <v>20</v>
      </c>
      <c r="V19" s="30">
        <v>0</v>
      </c>
      <c r="W19" s="30">
        <v>20</v>
      </c>
      <c r="X19" s="30">
        <v>10</v>
      </c>
    </row>
    <row r="20" spans="1:24" x14ac:dyDescent="0.15">
      <c r="A20" s="30">
        <v>16</v>
      </c>
      <c r="B20" s="30">
        <f>角色属性!H32</f>
        <v>39000</v>
      </c>
      <c r="C20" s="30">
        <f t="shared" si="0"/>
        <v>3900</v>
      </c>
      <c r="D20" s="30">
        <v>1</v>
      </c>
      <c r="E20" s="30">
        <v>2</v>
      </c>
      <c r="F20" s="30">
        <v>10</v>
      </c>
      <c r="G20" s="30">
        <v>2</v>
      </c>
      <c r="H20" s="30">
        <v>10</v>
      </c>
      <c r="I20" s="30">
        <v>1</v>
      </c>
      <c r="J20" s="30">
        <v>0</v>
      </c>
      <c r="K20" s="30">
        <f t="shared" si="1"/>
        <v>975</v>
      </c>
      <c r="L20" s="30">
        <v>0</v>
      </c>
      <c r="M20" s="30">
        <v>15</v>
      </c>
      <c r="N20" s="30">
        <v>10</v>
      </c>
      <c r="O20" s="30">
        <v>5</v>
      </c>
      <c r="P20" s="30">
        <v>5</v>
      </c>
      <c r="Q20" s="30">
        <v>15</v>
      </c>
      <c r="R20" s="30">
        <v>0</v>
      </c>
      <c r="S20" s="30">
        <v>2</v>
      </c>
      <c r="T20" s="30">
        <v>10</v>
      </c>
      <c r="U20" s="30">
        <v>20</v>
      </c>
      <c r="V20" s="30">
        <v>0</v>
      </c>
      <c r="W20" s="30">
        <v>20</v>
      </c>
      <c r="X20" s="30">
        <v>10</v>
      </c>
    </row>
    <row r="21" spans="1:24" x14ac:dyDescent="0.15">
      <c r="A21" s="30">
        <v>17</v>
      </c>
      <c r="B21" s="30">
        <f>角色属性!H33</f>
        <v>40800</v>
      </c>
      <c r="C21" s="30">
        <f t="shared" si="0"/>
        <v>4080</v>
      </c>
      <c r="D21" s="30">
        <v>1</v>
      </c>
      <c r="E21" s="30">
        <v>2</v>
      </c>
      <c r="F21" s="30">
        <v>10</v>
      </c>
      <c r="G21" s="30">
        <v>2</v>
      </c>
      <c r="H21" s="30">
        <v>10</v>
      </c>
      <c r="I21" s="30">
        <v>1</v>
      </c>
      <c r="J21" s="30">
        <v>0</v>
      </c>
      <c r="K21" s="30">
        <f t="shared" si="1"/>
        <v>1020</v>
      </c>
      <c r="L21" s="30">
        <v>0</v>
      </c>
      <c r="M21" s="30">
        <v>15</v>
      </c>
      <c r="N21" s="30">
        <v>10</v>
      </c>
      <c r="O21" s="30">
        <v>5</v>
      </c>
      <c r="P21" s="30">
        <v>5</v>
      </c>
      <c r="Q21" s="30">
        <v>15</v>
      </c>
      <c r="R21" s="30">
        <v>0</v>
      </c>
      <c r="S21" s="30">
        <v>2</v>
      </c>
      <c r="T21" s="30">
        <v>10</v>
      </c>
      <c r="U21" s="30">
        <v>20</v>
      </c>
      <c r="V21" s="30">
        <v>0</v>
      </c>
      <c r="W21" s="30">
        <v>20</v>
      </c>
      <c r="X21" s="30">
        <v>10</v>
      </c>
    </row>
    <row r="22" spans="1:24" x14ac:dyDescent="0.15">
      <c r="A22" s="30">
        <v>18</v>
      </c>
      <c r="B22" s="30">
        <f>角色属性!H34</f>
        <v>42600</v>
      </c>
      <c r="C22" s="30">
        <f t="shared" si="0"/>
        <v>4260</v>
      </c>
      <c r="D22" s="30">
        <v>1</v>
      </c>
      <c r="E22" s="30">
        <v>2</v>
      </c>
      <c r="F22" s="30">
        <v>10</v>
      </c>
      <c r="G22" s="30">
        <v>2</v>
      </c>
      <c r="H22" s="30">
        <v>10</v>
      </c>
      <c r="I22" s="30">
        <v>1</v>
      </c>
      <c r="J22" s="30">
        <v>0</v>
      </c>
      <c r="K22" s="30">
        <f t="shared" si="1"/>
        <v>1065</v>
      </c>
      <c r="L22" s="30">
        <v>0</v>
      </c>
      <c r="M22" s="30">
        <v>15</v>
      </c>
      <c r="N22" s="30">
        <v>10</v>
      </c>
      <c r="O22" s="30">
        <v>5</v>
      </c>
      <c r="P22" s="30">
        <v>5</v>
      </c>
      <c r="Q22" s="30">
        <v>15</v>
      </c>
      <c r="R22" s="30">
        <v>0</v>
      </c>
      <c r="S22" s="30">
        <v>2</v>
      </c>
      <c r="T22" s="30">
        <v>10</v>
      </c>
      <c r="U22" s="30">
        <v>20</v>
      </c>
      <c r="V22" s="30">
        <v>0</v>
      </c>
      <c r="W22" s="30">
        <v>20</v>
      </c>
      <c r="X22" s="30">
        <v>10</v>
      </c>
    </row>
    <row r="23" spans="1:24" x14ac:dyDescent="0.15">
      <c r="A23" s="30">
        <v>19</v>
      </c>
      <c r="B23" s="30">
        <f>角色属性!H35</f>
        <v>44400</v>
      </c>
      <c r="C23" s="30">
        <f t="shared" si="0"/>
        <v>4440</v>
      </c>
      <c r="D23" s="30">
        <v>1</v>
      </c>
      <c r="E23" s="30">
        <v>2</v>
      </c>
      <c r="F23" s="30">
        <v>10</v>
      </c>
      <c r="G23" s="30">
        <v>2</v>
      </c>
      <c r="H23" s="30">
        <v>10</v>
      </c>
      <c r="I23" s="30">
        <v>1</v>
      </c>
      <c r="J23" s="30">
        <v>0</v>
      </c>
      <c r="K23" s="30">
        <f t="shared" si="1"/>
        <v>1110</v>
      </c>
      <c r="L23" s="30">
        <v>0</v>
      </c>
      <c r="M23" s="30">
        <v>15</v>
      </c>
      <c r="N23" s="30">
        <v>10</v>
      </c>
      <c r="O23" s="30">
        <v>5</v>
      </c>
      <c r="P23" s="30">
        <v>5</v>
      </c>
      <c r="Q23" s="30">
        <v>15</v>
      </c>
      <c r="R23" s="30">
        <v>0</v>
      </c>
      <c r="S23" s="30">
        <v>2</v>
      </c>
      <c r="T23" s="30">
        <v>10</v>
      </c>
      <c r="U23" s="30">
        <v>20</v>
      </c>
      <c r="V23" s="30">
        <v>0</v>
      </c>
      <c r="W23" s="30">
        <v>20</v>
      </c>
      <c r="X23" s="30">
        <v>10</v>
      </c>
    </row>
    <row r="24" spans="1:24" x14ac:dyDescent="0.15">
      <c r="A24" s="30">
        <v>20</v>
      </c>
      <c r="B24" s="30">
        <f>角色属性!H36</f>
        <v>46200</v>
      </c>
      <c r="C24" s="30">
        <f t="shared" si="0"/>
        <v>4620</v>
      </c>
      <c r="D24" s="30">
        <v>1</v>
      </c>
      <c r="E24" s="30">
        <v>2</v>
      </c>
      <c r="F24" s="30">
        <v>10</v>
      </c>
      <c r="G24" s="30">
        <v>2</v>
      </c>
      <c r="H24" s="30">
        <v>10</v>
      </c>
      <c r="I24" s="30">
        <v>1</v>
      </c>
      <c r="J24" s="30">
        <v>0</v>
      </c>
      <c r="K24" s="30">
        <f t="shared" si="1"/>
        <v>1155</v>
      </c>
      <c r="L24" s="30">
        <v>0</v>
      </c>
      <c r="M24" s="30">
        <v>15</v>
      </c>
      <c r="N24" s="30">
        <v>10</v>
      </c>
      <c r="O24" s="30">
        <v>5</v>
      </c>
      <c r="P24" s="30">
        <v>5</v>
      </c>
      <c r="Q24" s="30">
        <v>15</v>
      </c>
      <c r="R24" s="30">
        <v>0</v>
      </c>
      <c r="S24" s="30">
        <v>2</v>
      </c>
      <c r="T24" s="30">
        <v>10</v>
      </c>
      <c r="U24" s="30">
        <v>20</v>
      </c>
      <c r="V24" s="30">
        <v>0</v>
      </c>
      <c r="W24" s="30">
        <v>20</v>
      </c>
      <c r="X24" s="30">
        <v>10</v>
      </c>
    </row>
    <row r="25" spans="1:24" x14ac:dyDescent="0.15">
      <c r="A25" s="30">
        <v>21</v>
      </c>
      <c r="B25" s="30">
        <f>角色属性!H37</f>
        <v>48000</v>
      </c>
      <c r="C25" s="30">
        <f t="shared" si="0"/>
        <v>4800</v>
      </c>
      <c r="D25" s="30">
        <v>1</v>
      </c>
      <c r="E25" s="30">
        <v>2</v>
      </c>
      <c r="F25" s="30">
        <v>10</v>
      </c>
      <c r="G25" s="30">
        <v>2</v>
      </c>
      <c r="H25" s="30">
        <v>10</v>
      </c>
      <c r="I25" s="30">
        <v>1</v>
      </c>
      <c r="J25" s="30">
        <v>0</v>
      </c>
      <c r="K25" s="30">
        <f t="shared" si="1"/>
        <v>1200</v>
      </c>
      <c r="L25" s="30">
        <v>0</v>
      </c>
      <c r="M25" s="30">
        <v>15</v>
      </c>
      <c r="N25" s="30">
        <v>10</v>
      </c>
      <c r="O25" s="30">
        <v>5</v>
      </c>
      <c r="P25" s="30">
        <v>5</v>
      </c>
      <c r="Q25" s="30">
        <v>15</v>
      </c>
      <c r="R25" s="30">
        <v>0</v>
      </c>
      <c r="S25" s="30">
        <v>2</v>
      </c>
      <c r="T25" s="30">
        <v>10</v>
      </c>
      <c r="U25" s="30">
        <v>20</v>
      </c>
      <c r="V25" s="30">
        <v>0</v>
      </c>
      <c r="W25" s="30">
        <v>20</v>
      </c>
      <c r="X25" s="30">
        <v>10</v>
      </c>
    </row>
    <row r="26" spans="1:24" x14ac:dyDescent="0.15">
      <c r="A26" s="30">
        <v>22</v>
      </c>
      <c r="B26" s="30">
        <f>角色属性!H38</f>
        <v>49800</v>
      </c>
      <c r="C26" s="30">
        <f t="shared" si="0"/>
        <v>4980</v>
      </c>
      <c r="D26" s="30">
        <v>1</v>
      </c>
      <c r="E26" s="30">
        <v>2</v>
      </c>
      <c r="F26" s="30">
        <v>10</v>
      </c>
      <c r="G26" s="30">
        <v>2</v>
      </c>
      <c r="H26" s="30">
        <v>10</v>
      </c>
      <c r="I26" s="30">
        <v>1</v>
      </c>
      <c r="J26" s="30">
        <v>0</v>
      </c>
      <c r="K26" s="30">
        <f t="shared" si="1"/>
        <v>1245</v>
      </c>
      <c r="L26" s="30">
        <v>0</v>
      </c>
      <c r="M26" s="30">
        <v>15</v>
      </c>
      <c r="N26" s="30">
        <v>10</v>
      </c>
      <c r="O26" s="30">
        <v>5</v>
      </c>
      <c r="P26" s="30">
        <v>5</v>
      </c>
      <c r="Q26" s="30">
        <v>15</v>
      </c>
      <c r="R26" s="30">
        <v>0</v>
      </c>
      <c r="S26" s="30">
        <v>2</v>
      </c>
      <c r="T26" s="30">
        <v>10</v>
      </c>
      <c r="U26" s="30">
        <v>20</v>
      </c>
      <c r="V26" s="30">
        <v>0</v>
      </c>
      <c r="W26" s="30">
        <v>20</v>
      </c>
      <c r="X26" s="30">
        <v>10</v>
      </c>
    </row>
    <row r="27" spans="1:24" x14ac:dyDescent="0.15">
      <c r="A27" s="30">
        <v>23</v>
      </c>
      <c r="B27" s="30">
        <f>角色属性!H39</f>
        <v>51600</v>
      </c>
      <c r="C27" s="30">
        <f t="shared" si="0"/>
        <v>5160</v>
      </c>
      <c r="D27" s="30">
        <v>1</v>
      </c>
      <c r="E27" s="30">
        <v>2</v>
      </c>
      <c r="F27" s="30">
        <v>10</v>
      </c>
      <c r="G27" s="30">
        <v>2</v>
      </c>
      <c r="H27" s="30">
        <v>10</v>
      </c>
      <c r="I27" s="30">
        <v>1</v>
      </c>
      <c r="J27" s="30">
        <v>0</v>
      </c>
      <c r="K27" s="30">
        <f t="shared" si="1"/>
        <v>1290</v>
      </c>
      <c r="L27" s="30">
        <v>0</v>
      </c>
      <c r="M27" s="30">
        <v>15</v>
      </c>
      <c r="N27" s="30">
        <v>10</v>
      </c>
      <c r="O27" s="30">
        <v>5</v>
      </c>
      <c r="P27" s="30">
        <v>5</v>
      </c>
      <c r="Q27" s="30">
        <v>15</v>
      </c>
      <c r="R27" s="30">
        <v>0</v>
      </c>
      <c r="S27" s="30">
        <v>2</v>
      </c>
      <c r="T27" s="30">
        <v>10</v>
      </c>
      <c r="U27" s="30">
        <v>20</v>
      </c>
      <c r="V27" s="30">
        <v>0</v>
      </c>
      <c r="W27" s="30">
        <v>20</v>
      </c>
      <c r="X27" s="30">
        <v>10</v>
      </c>
    </row>
    <row r="28" spans="1:24" x14ac:dyDescent="0.15">
      <c r="A28" s="30">
        <v>24</v>
      </c>
      <c r="B28" s="30">
        <f>角色属性!H40</f>
        <v>53400</v>
      </c>
      <c r="C28" s="30">
        <f t="shared" si="0"/>
        <v>5340</v>
      </c>
      <c r="D28" s="30">
        <v>1</v>
      </c>
      <c r="E28" s="30">
        <v>2</v>
      </c>
      <c r="F28" s="30">
        <v>10</v>
      </c>
      <c r="G28" s="30">
        <v>2</v>
      </c>
      <c r="H28" s="30">
        <v>10</v>
      </c>
      <c r="I28" s="30">
        <v>1</v>
      </c>
      <c r="J28" s="30">
        <v>0</v>
      </c>
      <c r="K28" s="30">
        <f t="shared" si="1"/>
        <v>1335</v>
      </c>
      <c r="L28" s="30">
        <v>0</v>
      </c>
      <c r="M28" s="30">
        <v>15</v>
      </c>
      <c r="N28" s="30">
        <v>10</v>
      </c>
      <c r="O28" s="30">
        <v>5</v>
      </c>
      <c r="P28" s="30">
        <v>5</v>
      </c>
      <c r="Q28" s="30">
        <v>15</v>
      </c>
      <c r="R28" s="30">
        <v>0</v>
      </c>
      <c r="S28" s="30">
        <v>2</v>
      </c>
      <c r="T28" s="30">
        <v>10</v>
      </c>
      <c r="U28" s="30">
        <v>20</v>
      </c>
      <c r="V28" s="30">
        <v>0</v>
      </c>
      <c r="W28" s="30">
        <v>20</v>
      </c>
      <c r="X28" s="30">
        <v>10</v>
      </c>
    </row>
    <row r="29" spans="1:24" x14ac:dyDescent="0.15">
      <c r="A29" s="30">
        <v>25</v>
      </c>
      <c r="B29" s="30">
        <f>角色属性!H41</f>
        <v>55200</v>
      </c>
      <c r="C29" s="30">
        <f t="shared" si="0"/>
        <v>5520</v>
      </c>
      <c r="D29" s="30">
        <v>1</v>
      </c>
      <c r="E29" s="30">
        <v>2</v>
      </c>
      <c r="F29" s="30">
        <v>10</v>
      </c>
      <c r="G29" s="30">
        <v>2</v>
      </c>
      <c r="H29" s="30">
        <v>10</v>
      </c>
      <c r="I29" s="30">
        <v>1</v>
      </c>
      <c r="J29" s="30">
        <v>0</v>
      </c>
      <c r="K29" s="30">
        <f t="shared" si="1"/>
        <v>1380</v>
      </c>
      <c r="L29" s="30">
        <v>0</v>
      </c>
      <c r="M29" s="30">
        <v>15</v>
      </c>
      <c r="N29" s="30">
        <v>10</v>
      </c>
      <c r="O29" s="30">
        <v>5</v>
      </c>
      <c r="P29" s="30">
        <v>5</v>
      </c>
      <c r="Q29" s="30">
        <v>15</v>
      </c>
      <c r="R29" s="30">
        <v>0</v>
      </c>
      <c r="S29" s="30">
        <v>2</v>
      </c>
      <c r="T29" s="30">
        <v>10</v>
      </c>
      <c r="U29" s="30">
        <v>20</v>
      </c>
      <c r="V29" s="30">
        <v>0</v>
      </c>
      <c r="W29" s="30">
        <v>20</v>
      </c>
      <c r="X29" s="30">
        <v>10</v>
      </c>
    </row>
    <row r="30" spans="1:24" x14ac:dyDescent="0.15">
      <c r="A30" s="30">
        <v>26</v>
      </c>
      <c r="B30" s="30">
        <f>角色属性!H42</f>
        <v>57000</v>
      </c>
      <c r="C30" s="30">
        <f t="shared" si="0"/>
        <v>5700</v>
      </c>
      <c r="D30" s="30">
        <v>1</v>
      </c>
      <c r="E30" s="30">
        <v>2</v>
      </c>
      <c r="F30" s="30">
        <v>10</v>
      </c>
      <c r="G30" s="30">
        <v>2</v>
      </c>
      <c r="H30" s="30">
        <v>10</v>
      </c>
      <c r="I30" s="30">
        <v>1</v>
      </c>
      <c r="J30" s="30">
        <v>0</v>
      </c>
      <c r="K30" s="30">
        <f t="shared" si="1"/>
        <v>1425</v>
      </c>
      <c r="L30" s="30">
        <v>0</v>
      </c>
      <c r="M30" s="30">
        <v>15</v>
      </c>
      <c r="N30" s="30">
        <v>10</v>
      </c>
      <c r="O30" s="30">
        <v>5</v>
      </c>
      <c r="P30" s="30">
        <v>5</v>
      </c>
      <c r="Q30" s="30">
        <v>15</v>
      </c>
      <c r="R30" s="30">
        <v>0</v>
      </c>
      <c r="S30" s="30">
        <v>2</v>
      </c>
      <c r="T30" s="30">
        <v>10</v>
      </c>
      <c r="U30" s="30">
        <v>20</v>
      </c>
      <c r="V30" s="30">
        <v>0</v>
      </c>
      <c r="W30" s="30">
        <v>20</v>
      </c>
      <c r="X30" s="30">
        <v>10</v>
      </c>
    </row>
    <row r="31" spans="1:24" x14ac:dyDescent="0.15">
      <c r="A31" s="30">
        <v>27</v>
      </c>
      <c r="B31" s="30">
        <f>角色属性!H43</f>
        <v>58800</v>
      </c>
      <c r="C31" s="30">
        <f t="shared" si="0"/>
        <v>5880</v>
      </c>
      <c r="D31" s="30">
        <v>1</v>
      </c>
      <c r="E31" s="30">
        <v>2</v>
      </c>
      <c r="F31" s="30">
        <v>10</v>
      </c>
      <c r="G31" s="30">
        <v>2</v>
      </c>
      <c r="H31" s="30">
        <v>10</v>
      </c>
      <c r="I31" s="30">
        <v>1</v>
      </c>
      <c r="J31" s="30">
        <v>0</v>
      </c>
      <c r="K31" s="30">
        <f t="shared" si="1"/>
        <v>1470</v>
      </c>
      <c r="L31" s="30">
        <v>0</v>
      </c>
      <c r="M31" s="30">
        <v>15</v>
      </c>
      <c r="N31" s="30">
        <v>10</v>
      </c>
      <c r="O31" s="30">
        <v>5</v>
      </c>
      <c r="P31" s="30">
        <v>5</v>
      </c>
      <c r="Q31" s="30">
        <v>15</v>
      </c>
      <c r="R31" s="30">
        <v>0</v>
      </c>
      <c r="S31" s="30">
        <v>2</v>
      </c>
      <c r="T31" s="30">
        <v>10</v>
      </c>
      <c r="U31" s="30">
        <v>20</v>
      </c>
      <c r="V31" s="30">
        <v>0</v>
      </c>
      <c r="W31" s="30">
        <v>20</v>
      </c>
      <c r="X31" s="30">
        <v>10</v>
      </c>
    </row>
    <row r="32" spans="1:24" x14ac:dyDescent="0.15">
      <c r="A32" s="30">
        <v>28</v>
      </c>
      <c r="B32" s="30">
        <f>角色属性!H44</f>
        <v>60600</v>
      </c>
      <c r="C32" s="30">
        <f t="shared" si="0"/>
        <v>6060</v>
      </c>
      <c r="D32" s="30">
        <v>1</v>
      </c>
      <c r="E32" s="30">
        <v>2</v>
      </c>
      <c r="F32" s="30">
        <v>10</v>
      </c>
      <c r="G32" s="30">
        <v>2</v>
      </c>
      <c r="H32" s="30">
        <v>10</v>
      </c>
      <c r="I32" s="30">
        <v>1</v>
      </c>
      <c r="J32" s="30">
        <v>0</v>
      </c>
      <c r="K32" s="30">
        <f t="shared" si="1"/>
        <v>1515</v>
      </c>
      <c r="L32" s="30">
        <v>0</v>
      </c>
      <c r="M32" s="30">
        <v>15</v>
      </c>
      <c r="N32" s="30">
        <v>10</v>
      </c>
      <c r="O32" s="30">
        <v>5</v>
      </c>
      <c r="P32" s="30">
        <v>5</v>
      </c>
      <c r="Q32" s="30">
        <v>15</v>
      </c>
      <c r="R32" s="30">
        <v>0</v>
      </c>
      <c r="S32" s="30">
        <v>2</v>
      </c>
      <c r="T32" s="30">
        <v>10</v>
      </c>
      <c r="U32" s="30">
        <v>20</v>
      </c>
      <c r="V32" s="30">
        <v>0</v>
      </c>
      <c r="W32" s="30">
        <v>20</v>
      </c>
      <c r="X32" s="30">
        <v>10</v>
      </c>
    </row>
    <row r="33" spans="1:24" x14ac:dyDescent="0.15">
      <c r="A33" s="30">
        <v>29</v>
      </c>
      <c r="B33" s="30">
        <f>角色属性!H45</f>
        <v>62400</v>
      </c>
      <c r="C33" s="30">
        <f t="shared" si="0"/>
        <v>6240</v>
      </c>
      <c r="D33" s="30">
        <v>1</v>
      </c>
      <c r="E33" s="30">
        <v>2</v>
      </c>
      <c r="F33" s="30">
        <v>10</v>
      </c>
      <c r="G33" s="30">
        <v>2</v>
      </c>
      <c r="H33" s="30">
        <v>10</v>
      </c>
      <c r="I33" s="30">
        <v>1</v>
      </c>
      <c r="J33" s="30">
        <v>0</v>
      </c>
      <c r="K33" s="30">
        <f t="shared" si="1"/>
        <v>1560</v>
      </c>
      <c r="L33" s="30">
        <v>0</v>
      </c>
      <c r="M33" s="30">
        <v>15</v>
      </c>
      <c r="N33" s="30">
        <v>10</v>
      </c>
      <c r="O33" s="30">
        <v>5</v>
      </c>
      <c r="P33" s="30">
        <v>5</v>
      </c>
      <c r="Q33" s="30">
        <v>15</v>
      </c>
      <c r="R33" s="30">
        <v>0</v>
      </c>
      <c r="S33" s="30">
        <v>2</v>
      </c>
      <c r="T33" s="30">
        <v>10</v>
      </c>
      <c r="U33" s="30">
        <v>20</v>
      </c>
      <c r="V33" s="30">
        <v>0</v>
      </c>
      <c r="W33" s="30">
        <v>20</v>
      </c>
      <c r="X33" s="30">
        <v>10</v>
      </c>
    </row>
    <row r="34" spans="1:24" x14ac:dyDescent="0.15">
      <c r="A34" s="30">
        <v>30</v>
      </c>
      <c r="B34" s="30">
        <f>角色属性!H46</f>
        <v>64200</v>
      </c>
      <c r="C34" s="30">
        <f t="shared" si="0"/>
        <v>6420</v>
      </c>
      <c r="D34" s="30">
        <v>1</v>
      </c>
      <c r="E34" s="30">
        <v>2</v>
      </c>
      <c r="F34" s="30">
        <v>10</v>
      </c>
      <c r="G34" s="30">
        <v>2</v>
      </c>
      <c r="H34" s="30">
        <v>10</v>
      </c>
      <c r="I34" s="30">
        <v>1</v>
      </c>
      <c r="J34" s="30">
        <v>0</v>
      </c>
      <c r="K34" s="30">
        <f t="shared" si="1"/>
        <v>1605</v>
      </c>
      <c r="L34" s="30">
        <v>0</v>
      </c>
      <c r="M34" s="30">
        <v>15</v>
      </c>
      <c r="N34" s="30">
        <v>10</v>
      </c>
      <c r="O34" s="30">
        <v>5</v>
      </c>
      <c r="P34" s="30">
        <v>5</v>
      </c>
      <c r="Q34" s="30">
        <v>15</v>
      </c>
      <c r="R34" s="30">
        <v>0</v>
      </c>
      <c r="S34" s="30">
        <v>2</v>
      </c>
      <c r="T34" s="30">
        <v>10</v>
      </c>
      <c r="U34" s="30">
        <v>20</v>
      </c>
      <c r="V34" s="30">
        <v>0</v>
      </c>
      <c r="W34" s="30">
        <v>20</v>
      </c>
      <c r="X34" s="30">
        <v>10</v>
      </c>
    </row>
    <row r="35" spans="1:24" x14ac:dyDescent="0.15">
      <c r="A35" s="30">
        <v>31</v>
      </c>
      <c r="B35" s="30">
        <f>角色属性!H47</f>
        <v>66000</v>
      </c>
      <c r="C35" s="30">
        <f t="shared" si="0"/>
        <v>6600</v>
      </c>
      <c r="D35" s="30">
        <v>1</v>
      </c>
      <c r="E35" s="30">
        <v>2</v>
      </c>
      <c r="F35" s="30">
        <v>10</v>
      </c>
      <c r="G35" s="30">
        <v>2</v>
      </c>
      <c r="H35" s="30">
        <v>10</v>
      </c>
      <c r="I35" s="30">
        <v>1</v>
      </c>
      <c r="J35" s="30">
        <v>0</v>
      </c>
      <c r="K35" s="30">
        <f t="shared" si="1"/>
        <v>1650</v>
      </c>
      <c r="L35" s="30">
        <v>0</v>
      </c>
      <c r="M35" s="30">
        <v>15</v>
      </c>
      <c r="N35" s="30">
        <v>10</v>
      </c>
      <c r="O35" s="30">
        <v>5</v>
      </c>
      <c r="P35" s="30">
        <v>5</v>
      </c>
      <c r="Q35" s="30">
        <v>15</v>
      </c>
      <c r="R35" s="30">
        <v>0</v>
      </c>
      <c r="S35" s="30">
        <v>2</v>
      </c>
      <c r="T35" s="30">
        <v>10</v>
      </c>
      <c r="U35" s="30">
        <v>20</v>
      </c>
      <c r="V35" s="30">
        <v>0</v>
      </c>
      <c r="W35" s="30">
        <v>20</v>
      </c>
      <c r="X35" s="30">
        <v>10</v>
      </c>
    </row>
    <row r="36" spans="1:24" x14ac:dyDescent="0.15">
      <c r="A36" s="30">
        <v>32</v>
      </c>
      <c r="B36" s="30">
        <f>角色属性!H48</f>
        <v>67800</v>
      </c>
      <c r="C36" s="30">
        <f t="shared" si="0"/>
        <v>6780</v>
      </c>
      <c r="D36" s="30">
        <v>1</v>
      </c>
      <c r="E36" s="30">
        <v>2</v>
      </c>
      <c r="F36" s="30">
        <v>10</v>
      </c>
      <c r="G36" s="30">
        <v>2</v>
      </c>
      <c r="H36" s="30">
        <v>10</v>
      </c>
      <c r="I36" s="30">
        <v>1</v>
      </c>
      <c r="J36" s="30">
        <v>0</v>
      </c>
      <c r="K36" s="30">
        <f t="shared" si="1"/>
        <v>1695</v>
      </c>
      <c r="L36" s="30">
        <v>0</v>
      </c>
      <c r="M36" s="30">
        <v>15</v>
      </c>
      <c r="N36" s="30">
        <v>10</v>
      </c>
      <c r="O36" s="30">
        <v>5</v>
      </c>
      <c r="P36" s="30">
        <v>5</v>
      </c>
      <c r="Q36" s="30">
        <v>15</v>
      </c>
      <c r="R36" s="30">
        <v>0</v>
      </c>
      <c r="S36" s="30">
        <v>2</v>
      </c>
      <c r="T36" s="30">
        <v>10</v>
      </c>
      <c r="U36" s="30">
        <v>20</v>
      </c>
      <c r="V36" s="30">
        <v>0</v>
      </c>
      <c r="W36" s="30">
        <v>20</v>
      </c>
      <c r="X36" s="30">
        <v>10</v>
      </c>
    </row>
    <row r="37" spans="1:24" x14ac:dyDescent="0.15">
      <c r="A37" s="30">
        <v>33</v>
      </c>
      <c r="B37" s="30">
        <f>角色属性!H49</f>
        <v>69600</v>
      </c>
      <c r="C37" s="30">
        <f t="shared" si="0"/>
        <v>6960</v>
      </c>
      <c r="D37" s="30">
        <v>1</v>
      </c>
      <c r="E37" s="30">
        <v>2</v>
      </c>
      <c r="F37" s="30">
        <v>10</v>
      </c>
      <c r="G37" s="30">
        <v>2</v>
      </c>
      <c r="H37" s="30">
        <v>10</v>
      </c>
      <c r="I37" s="30">
        <v>1</v>
      </c>
      <c r="J37" s="30">
        <v>0</v>
      </c>
      <c r="K37" s="30">
        <f t="shared" si="1"/>
        <v>1740</v>
      </c>
      <c r="L37" s="30">
        <v>0</v>
      </c>
      <c r="M37" s="30">
        <v>15</v>
      </c>
      <c r="N37" s="30">
        <v>10</v>
      </c>
      <c r="O37" s="30">
        <v>5</v>
      </c>
      <c r="P37" s="30">
        <v>5</v>
      </c>
      <c r="Q37" s="30">
        <v>15</v>
      </c>
      <c r="R37" s="30">
        <v>0</v>
      </c>
      <c r="S37" s="30">
        <v>2</v>
      </c>
      <c r="T37" s="30">
        <v>10</v>
      </c>
      <c r="U37" s="30">
        <v>20</v>
      </c>
      <c r="V37" s="30">
        <v>0</v>
      </c>
      <c r="W37" s="30">
        <v>20</v>
      </c>
      <c r="X37" s="30">
        <v>10</v>
      </c>
    </row>
    <row r="38" spans="1:24" x14ac:dyDescent="0.15">
      <c r="A38" s="30">
        <v>34</v>
      </c>
      <c r="B38" s="30">
        <f>角色属性!H50</f>
        <v>71400</v>
      </c>
      <c r="C38" s="30">
        <f t="shared" si="0"/>
        <v>7140</v>
      </c>
      <c r="D38" s="30">
        <v>1</v>
      </c>
      <c r="E38" s="30">
        <v>2</v>
      </c>
      <c r="F38" s="30">
        <v>10</v>
      </c>
      <c r="G38" s="30">
        <v>2</v>
      </c>
      <c r="H38" s="30">
        <v>10</v>
      </c>
      <c r="I38" s="30">
        <v>1</v>
      </c>
      <c r="J38" s="30">
        <v>0</v>
      </c>
      <c r="K38" s="30">
        <f t="shared" si="1"/>
        <v>1785</v>
      </c>
      <c r="L38" s="30">
        <v>0</v>
      </c>
      <c r="M38" s="30">
        <v>15</v>
      </c>
      <c r="N38" s="30">
        <v>10</v>
      </c>
      <c r="O38" s="30">
        <v>5</v>
      </c>
      <c r="P38" s="30">
        <v>5</v>
      </c>
      <c r="Q38" s="30">
        <v>15</v>
      </c>
      <c r="R38" s="30">
        <v>0</v>
      </c>
      <c r="S38" s="30">
        <v>2</v>
      </c>
      <c r="T38" s="30">
        <v>10</v>
      </c>
      <c r="U38" s="30">
        <v>20</v>
      </c>
      <c r="V38" s="30">
        <v>0</v>
      </c>
      <c r="W38" s="30">
        <v>20</v>
      </c>
      <c r="X38" s="30">
        <v>10</v>
      </c>
    </row>
    <row r="39" spans="1:24" x14ac:dyDescent="0.15">
      <c r="A39" s="30">
        <v>35</v>
      </c>
      <c r="B39" s="30">
        <f>角色属性!H51</f>
        <v>73200</v>
      </c>
      <c r="C39" s="30">
        <f t="shared" si="0"/>
        <v>7320</v>
      </c>
      <c r="D39" s="30">
        <v>1</v>
      </c>
      <c r="E39" s="30">
        <v>2</v>
      </c>
      <c r="F39" s="30">
        <v>10</v>
      </c>
      <c r="G39" s="30">
        <v>2</v>
      </c>
      <c r="H39" s="30">
        <v>10</v>
      </c>
      <c r="I39" s="30">
        <v>1</v>
      </c>
      <c r="J39" s="30">
        <v>0</v>
      </c>
      <c r="K39" s="30">
        <f t="shared" si="1"/>
        <v>1830</v>
      </c>
      <c r="L39" s="30">
        <v>0</v>
      </c>
      <c r="M39" s="30">
        <v>15</v>
      </c>
      <c r="N39" s="30">
        <v>10</v>
      </c>
      <c r="O39" s="30">
        <v>5</v>
      </c>
      <c r="P39" s="30">
        <v>5</v>
      </c>
      <c r="Q39" s="30">
        <v>15</v>
      </c>
      <c r="R39" s="30">
        <v>0</v>
      </c>
      <c r="S39" s="30">
        <v>2</v>
      </c>
      <c r="T39" s="30">
        <v>10</v>
      </c>
      <c r="U39" s="30">
        <v>20</v>
      </c>
      <c r="V39" s="30">
        <v>0</v>
      </c>
      <c r="W39" s="30">
        <v>20</v>
      </c>
      <c r="X39" s="30">
        <v>10</v>
      </c>
    </row>
    <row r="40" spans="1:24" x14ac:dyDescent="0.15">
      <c r="A40" s="30">
        <v>36</v>
      </c>
      <c r="B40" s="30">
        <f>角色属性!H52</f>
        <v>75000</v>
      </c>
      <c r="C40" s="30">
        <f t="shared" si="0"/>
        <v>7500</v>
      </c>
      <c r="D40" s="30">
        <v>1</v>
      </c>
      <c r="E40" s="30">
        <v>2</v>
      </c>
      <c r="F40" s="30">
        <v>10</v>
      </c>
      <c r="G40" s="30">
        <v>2</v>
      </c>
      <c r="H40" s="30">
        <v>10</v>
      </c>
      <c r="I40" s="30">
        <v>1</v>
      </c>
      <c r="J40" s="30">
        <v>0</v>
      </c>
      <c r="K40" s="30">
        <f t="shared" si="1"/>
        <v>1875</v>
      </c>
      <c r="L40" s="30">
        <v>0</v>
      </c>
      <c r="M40" s="30">
        <v>15</v>
      </c>
      <c r="N40" s="30">
        <v>10</v>
      </c>
      <c r="O40" s="30">
        <v>5</v>
      </c>
      <c r="P40" s="30">
        <v>5</v>
      </c>
      <c r="Q40" s="30">
        <v>15</v>
      </c>
      <c r="R40" s="30">
        <v>0</v>
      </c>
      <c r="S40" s="30">
        <v>2</v>
      </c>
      <c r="T40" s="30">
        <v>10</v>
      </c>
      <c r="U40" s="30">
        <v>20</v>
      </c>
      <c r="V40" s="30">
        <v>0</v>
      </c>
      <c r="W40" s="30">
        <v>20</v>
      </c>
      <c r="X40" s="30">
        <v>10</v>
      </c>
    </row>
    <row r="41" spans="1:24" x14ac:dyDescent="0.15">
      <c r="A41" s="30">
        <v>37</v>
      </c>
      <c r="B41" s="30">
        <f>角色属性!H53</f>
        <v>76800</v>
      </c>
      <c r="C41" s="30">
        <f t="shared" si="0"/>
        <v>7680</v>
      </c>
      <c r="D41" s="30">
        <v>1</v>
      </c>
      <c r="E41" s="30">
        <v>2</v>
      </c>
      <c r="F41" s="30">
        <v>10</v>
      </c>
      <c r="G41" s="30">
        <v>2</v>
      </c>
      <c r="H41" s="30">
        <v>10</v>
      </c>
      <c r="I41" s="30">
        <v>1</v>
      </c>
      <c r="J41" s="30">
        <v>0</v>
      </c>
      <c r="K41" s="30">
        <f t="shared" si="1"/>
        <v>1920</v>
      </c>
      <c r="L41" s="30">
        <v>0</v>
      </c>
      <c r="M41" s="30">
        <v>15</v>
      </c>
      <c r="N41" s="30">
        <v>10</v>
      </c>
      <c r="O41" s="30">
        <v>5</v>
      </c>
      <c r="P41" s="30">
        <v>5</v>
      </c>
      <c r="Q41" s="30">
        <v>15</v>
      </c>
      <c r="R41" s="30">
        <v>0</v>
      </c>
      <c r="S41" s="30">
        <v>2</v>
      </c>
      <c r="T41" s="30">
        <v>10</v>
      </c>
      <c r="U41" s="30">
        <v>20</v>
      </c>
      <c r="V41" s="30">
        <v>0</v>
      </c>
      <c r="W41" s="30">
        <v>20</v>
      </c>
      <c r="X41" s="30">
        <v>10</v>
      </c>
    </row>
    <row r="42" spans="1:24" x14ac:dyDescent="0.15">
      <c r="A42" s="30">
        <v>38</v>
      </c>
      <c r="B42" s="30">
        <f>角色属性!H54</f>
        <v>78600</v>
      </c>
      <c r="C42" s="30">
        <f t="shared" si="0"/>
        <v>7860</v>
      </c>
      <c r="D42" s="30">
        <v>1</v>
      </c>
      <c r="E42" s="30">
        <v>2</v>
      </c>
      <c r="F42" s="30">
        <v>10</v>
      </c>
      <c r="G42" s="30">
        <v>2</v>
      </c>
      <c r="H42" s="30">
        <v>10</v>
      </c>
      <c r="I42" s="30">
        <v>1</v>
      </c>
      <c r="J42" s="30">
        <v>0</v>
      </c>
      <c r="K42" s="30">
        <f t="shared" si="1"/>
        <v>1965</v>
      </c>
      <c r="L42" s="30">
        <v>0</v>
      </c>
      <c r="M42" s="30">
        <v>15</v>
      </c>
      <c r="N42" s="30">
        <v>10</v>
      </c>
      <c r="O42" s="30">
        <v>5</v>
      </c>
      <c r="P42" s="30">
        <v>5</v>
      </c>
      <c r="Q42" s="30">
        <v>15</v>
      </c>
      <c r="R42" s="30">
        <v>0</v>
      </c>
      <c r="S42" s="30">
        <v>2</v>
      </c>
      <c r="T42" s="30">
        <v>10</v>
      </c>
      <c r="U42" s="30">
        <v>20</v>
      </c>
      <c r="V42" s="30">
        <v>0</v>
      </c>
      <c r="W42" s="30">
        <v>20</v>
      </c>
      <c r="X42" s="30">
        <v>10</v>
      </c>
    </row>
    <row r="43" spans="1:24" x14ac:dyDescent="0.15">
      <c r="A43" s="30">
        <v>39</v>
      </c>
      <c r="B43" s="30">
        <f>角色属性!H55</f>
        <v>80400</v>
      </c>
      <c r="C43" s="30">
        <f t="shared" si="0"/>
        <v>8040</v>
      </c>
      <c r="D43" s="30">
        <v>1</v>
      </c>
      <c r="E43" s="30">
        <v>2</v>
      </c>
      <c r="F43" s="30">
        <v>10</v>
      </c>
      <c r="G43" s="30">
        <v>2</v>
      </c>
      <c r="H43" s="30">
        <v>10</v>
      </c>
      <c r="I43" s="30">
        <v>1</v>
      </c>
      <c r="J43" s="30">
        <v>0</v>
      </c>
      <c r="K43" s="30">
        <f t="shared" si="1"/>
        <v>2010</v>
      </c>
      <c r="L43" s="30">
        <v>0</v>
      </c>
      <c r="M43" s="30">
        <v>15</v>
      </c>
      <c r="N43" s="30">
        <v>10</v>
      </c>
      <c r="O43" s="30">
        <v>5</v>
      </c>
      <c r="P43" s="30">
        <v>5</v>
      </c>
      <c r="Q43" s="30">
        <v>15</v>
      </c>
      <c r="R43" s="30">
        <v>0</v>
      </c>
      <c r="S43" s="30">
        <v>2</v>
      </c>
      <c r="T43" s="30">
        <v>10</v>
      </c>
      <c r="U43" s="30">
        <v>20</v>
      </c>
      <c r="V43" s="30">
        <v>0</v>
      </c>
      <c r="W43" s="30">
        <v>20</v>
      </c>
      <c r="X43" s="30">
        <v>10</v>
      </c>
    </row>
    <row r="44" spans="1:24" x14ac:dyDescent="0.15">
      <c r="A44" s="30">
        <v>40</v>
      </c>
      <c r="B44" s="30">
        <f>角色属性!H56</f>
        <v>82200</v>
      </c>
      <c r="C44" s="30">
        <f t="shared" si="0"/>
        <v>8220</v>
      </c>
      <c r="D44" s="30">
        <v>1</v>
      </c>
      <c r="E44" s="30">
        <v>2</v>
      </c>
      <c r="F44" s="30">
        <v>10</v>
      </c>
      <c r="G44" s="30">
        <v>2</v>
      </c>
      <c r="H44" s="30">
        <v>10</v>
      </c>
      <c r="I44" s="30">
        <v>1</v>
      </c>
      <c r="J44" s="30">
        <v>0</v>
      </c>
      <c r="K44" s="30">
        <f t="shared" si="1"/>
        <v>2055</v>
      </c>
      <c r="L44" s="30">
        <v>0</v>
      </c>
      <c r="M44" s="30">
        <v>15</v>
      </c>
      <c r="N44" s="30">
        <v>10</v>
      </c>
      <c r="O44" s="30">
        <v>5</v>
      </c>
      <c r="P44" s="30">
        <v>5</v>
      </c>
      <c r="Q44" s="30">
        <v>15</v>
      </c>
      <c r="R44" s="30">
        <v>0</v>
      </c>
      <c r="S44" s="30">
        <v>2</v>
      </c>
      <c r="T44" s="30">
        <v>10</v>
      </c>
      <c r="U44" s="30">
        <v>20</v>
      </c>
      <c r="V44" s="30">
        <v>0</v>
      </c>
      <c r="W44" s="30">
        <v>20</v>
      </c>
      <c r="X44" s="30">
        <v>10</v>
      </c>
    </row>
    <row r="45" spans="1:24" x14ac:dyDescent="0.15">
      <c r="A45" s="30">
        <v>41</v>
      </c>
      <c r="B45" s="30">
        <f>角色属性!H57</f>
        <v>84000</v>
      </c>
      <c r="C45" s="30">
        <f t="shared" si="0"/>
        <v>8400</v>
      </c>
      <c r="D45" s="30">
        <v>1</v>
      </c>
      <c r="E45" s="30">
        <v>2</v>
      </c>
      <c r="F45" s="30">
        <v>10</v>
      </c>
      <c r="G45" s="30">
        <v>2</v>
      </c>
      <c r="H45" s="30">
        <v>10</v>
      </c>
      <c r="I45" s="30">
        <v>1</v>
      </c>
      <c r="J45" s="30">
        <v>0</v>
      </c>
      <c r="K45" s="30">
        <f t="shared" si="1"/>
        <v>2100</v>
      </c>
      <c r="L45" s="30">
        <v>0</v>
      </c>
      <c r="M45" s="30">
        <v>15</v>
      </c>
      <c r="N45" s="30">
        <v>10</v>
      </c>
      <c r="O45" s="30">
        <v>5</v>
      </c>
      <c r="P45" s="30">
        <v>5</v>
      </c>
      <c r="Q45" s="30">
        <v>15</v>
      </c>
      <c r="R45" s="30">
        <v>0</v>
      </c>
      <c r="S45" s="30">
        <v>2</v>
      </c>
      <c r="T45" s="30">
        <v>10</v>
      </c>
      <c r="U45" s="30">
        <v>20</v>
      </c>
      <c r="V45" s="30">
        <v>0</v>
      </c>
      <c r="W45" s="30">
        <v>20</v>
      </c>
      <c r="X45" s="30">
        <v>10</v>
      </c>
    </row>
    <row r="46" spans="1:24" x14ac:dyDescent="0.15">
      <c r="A46" s="30">
        <v>42</v>
      </c>
      <c r="B46" s="30">
        <f>角色属性!H58</f>
        <v>85800</v>
      </c>
      <c r="C46" s="30">
        <f t="shared" si="0"/>
        <v>8580</v>
      </c>
      <c r="D46" s="30">
        <v>1</v>
      </c>
      <c r="E46" s="30">
        <v>2</v>
      </c>
      <c r="F46" s="30">
        <v>10</v>
      </c>
      <c r="G46" s="30">
        <v>2</v>
      </c>
      <c r="H46" s="30">
        <v>10</v>
      </c>
      <c r="I46" s="30">
        <v>1</v>
      </c>
      <c r="J46" s="30">
        <v>0</v>
      </c>
      <c r="K46" s="30">
        <f t="shared" si="1"/>
        <v>2145</v>
      </c>
      <c r="L46" s="30">
        <v>0</v>
      </c>
      <c r="M46" s="30">
        <v>15</v>
      </c>
      <c r="N46" s="30">
        <v>10</v>
      </c>
      <c r="O46" s="30">
        <v>5</v>
      </c>
      <c r="P46" s="30">
        <v>5</v>
      </c>
      <c r="Q46" s="30">
        <v>15</v>
      </c>
      <c r="R46" s="30">
        <v>0</v>
      </c>
      <c r="S46" s="30">
        <v>2</v>
      </c>
      <c r="T46" s="30">
        <v>10</v>
      </c>
      <c r="U46" s="30">
        <v>20</v>
      </c>
      <c r="V46" s="30">
        <v>0</v>
      </c>
      <c r="W46" s="30">
        <v>20</v>
      </c>
      <c r="X46" s="30">
        <v>10</v>
      </c>
    </row>
    <row r="47" spans="1:24" x14ac:dyDescent="0.15">
      <c r="A47" s="30">
        <v>43</v>
      </c>
      <c r="B47" s="30">
        <f>角色属性!H59</f>
        <v>87600</v>
      </c>
      <c r="C47" s="30">
        <f t="shared" si="0"/>
        <v>8760</v>
      </c>
      <c r="D47" s="30">
        <v>1</v>
      </c>
      <c r="E47" s="30">
        <v>2</v>
      </c>
      <c r="F47" s="30">
        <v>10</v>
      </c>
      <c r="G47" s="30">
        <v>2</v>
      </c>
      <c r="H47" s="30">
        <v>10</v>
      </c>
      <c r="I47" s="30">
        <v>1</v>
      </c>
      <c r="J47" s="30">
        <v>0</v>
      </c>
      <c r="K47" s="30">
        <f t="shared" si="1"/>
        <v>2190</v>
      </c>
      <c r="L47" s="30">
        <v>0</v>
      </c>
      <c r="M47" s="30">
        <v>15</v>
      </c>
      <c r="N47" s="30">
        <v>10</v>
      </c>
      <c r="O47" s="30">
        <v>5</v>
      </c>
      <c r="P47" s="30">
        <v>5</v>
      </c>
      <c r="Q47" s="30">
        <v>15</v>
      </c>
      <c r="R47" s="30">
        <v>0</v>
      </c>
      <c r="S47" s="30">
        <v>2</v>
      </c>
      <c r="T47" s="30">
        <v>10</v>
      </c>
      <c r="U47" s="30">
        <v>20</v>
      </c>
      <c r="V47" s="30">
        <v>0</v>
      </c>
      <c r="W47" s="30">
        <v>20</v>
      </c>
      <c r="X47" s="30">
        <v>10</v>
      </c>
    </row>
    <row r="48" spans="1:24" x14ac:dyDescent="0.15">
      <c r="A48" s="30">
        <v>44</v>
      </c>
      <c r="B48" s="30">
        <f>角色属性!H60</f>
        <v>89400</v>
      </c>
      <c r="C48" s="30">
        <f t="shared" si="0"/>
        <v>8940</v>
      </c>
      <c r="D48" s="30">
        <v>1</v>
      </c>
      <c r="E48" s="30">
        <v>2</v>
      </c>
      <c r="F48" s="30">
        <v>10</v>
      </c>
      <c r="G48" s="30">
        <v>2</v>
      </c>
      <c r="H48" s="30">
        <v>10</v>
      </c>
      <c r="I48" s="30">
        <v>1</v>
      </c>
      <c r="J48" s="30">
        <v>0</v>
      </c>
      <c r="K48" s="30">
        <f t="shared" si="1"/>
        <v>2235</v>
      </c>
      <c r="L48" s="30">
        <v>0</v>
      </c>
      <c r="M48" s="30">
        <v>15</v>
      </c>
      <c r="N48" s="30">
        <v>10</v>
      </c>
      <c r="O48" s="30">
        <v>5</v>
      </c>
      <c r="P48" s="30">
        <v>5</v>
      </c>
      <c r="Q48" s="30">
        <v>15</v>
      </c>
      <c r="R48" s="30">
        <v>0</v>
      </c>
      <c r="S48" s="30">
        <v>2</v>
      </c>
      <c r="T48" s="30">
        <v>10</v>
      </c>
      <c r="U48" s="30">
        <v>20</v>
      </c>
      <c r="V48" s="30">
        <v>0</v>
      </c>
      <c r="W48" s="30">
        <v>20</v>
      </c>
      <c r="X48" s="30">
        <v>10</v>
      </c>
    </row>
    <row r="49" spans="1:24" x14ac:dyDescent="0.15">
      <c r="A49" s="30">
        <v>45</v>
      </c>
      <c r="B49" s="30">
        <f>角色属性!H61</f>
        <v>91200</v>
      </c>
      <c r="C49" s="30">
        <f t="shared" si="0"/>
        <v>9120</v>
      </c>
      <c r="D49" s="30">
        <v>1</v>
      </c>
      <c r="E49" s="30">
        <v>2</v>
      </c>
      <c r="F49" s="30">
        <v>10</v>
      </c>
      <c r="G49" s="30">
        <v>2</v>
      </c>
      <c r="H49" s="30">
        <v>10</v>
      </c>
      <c r="I49" s="30">
        <v>1</v>
      </c>
      <c r="J49" s="30">
        <v>0</v>
      </c>
      <c r="K49" s="30">
        <f t="shared" si="1"/>
        <v>2280</v>
      </c>
      <c r="L49" s="30">
        <v>0</v>
      </c>
      <c r="M49" s="30">
        <v>15</v>
      </c>
      <c r="N49" s="30">
        <v>10</v>
      </c>
      <c r="O49" s="30">
        <v>5</v>
      </c>
      <c r="P49" s="30">
        <v>5</v>
      </c>
      <c r="Q49" s="30">
        <v>15</v>
      </c>
      <c r="R49" s="30">
        <v>0</v>
      </c>
      <c r="S49" s="30">
        <v>2</v>
      </c>
      <c r="T49" s="30">
        <v>10</v>
      </c>
      <c r="U49" s="30">
        <v>20</v>
      </c>
      <c r="V49" s="30">
        <v>0</v>
      </c>
      <c r="W49" s="30">
        <v>20</v>
      </c>
      <c r="X49" s="30">
        <v>10</v>
      </c>
    </row>
    <row r="50" spans="1:24" x14ac:dyDescent="0.15">
      <c r="A50" s="30">
        <v>46</v>
      </c>
      <c r="B50" s="30">
        <f>角色属性!H62</f>
        <v>93000</v>
      </c>
      <c r="C50" s="30">
        <f t="shared" si="0"/>
        <v>9300</v>
      </c>
      <c r="D50" s="30">
        <v>1</v>
      </c>
      <c r="E50" s="30">
        <v>2</v>
      </c>
      <c r="F50" s="30">
        <v>10</v>
      </c>
      <c r="G50" s="30">
        <v>2</v>
      </c>
      <c r="H50" s="30">
        <v>10</v>
      </c>
      <c r="I50" s="30">
        <v>1</v>
      </c>
      <c r="J50" s="30">
        <v>0</v>
      </c>
      <c r="K50" s="30">
        <f t="shared" si="1"/>
        <v>2325</v>
      </c>
      <c r="L50" s="30">
        <v>0</v>
      </c>
      <c r="M50" s="30">
        <v>15</v>
      </c>
      <c r="N50" s="30">
        <v>10</v>
      </c>
      <c r="O50" s="30">
        <v>5</v>
      </c>
      <c r="P50" s="30">
        <v>5</v>
      </c>
      <c r="Q50" s="30">
        <v>15</v>
      </c>
      <c r="R50" s="30">
        <v>0</v>
      </c>
      <c r="S50" s="30">
        <v>2</v>
      </c>
      <c r="T50" s="30">
        <v>10</v>
      </c>
      <c r="U50" s="30">
        <v>20</v>
      </c>
      <c r="V50" s="30">
        <v>0</v>
      </c>
      <c r="W50" s="30">
        <v>20</v>
      </c>
      <c r="X50" s="30">
        <v>10</v>
      </c>
    </row>
    <row r="51" spans="1:24" x14ac:dyDescent="0.15">
      <c r="A51" s="30">
        <v>47</v>
      </c>
      <c r="B51" s="30">
        <f>角色属性!H63</f>
        <v>94800</v>
      </c>
      <c r="C51" s="30">
        <f t="shared" si="0"/>
        <v>9480</v>
      </c>
      <c r="D51" s="30">
        <v>1</v>
      </c>
      <c r="E51" s="30">
        <v>2</v>
      </c>
      <c r="F51" s="30">
        <v>10</v>
      </c>
      <c r="G51" s="30">
        <v>2</v>
      </c>
      <c r="H51" s="30">
        <v>10</v>
      </c>
      <c r="I51" s="30">
        <v>1</v>
      </c>
      <c r="J51" s="30">
        <v>0</v>
      </c>
      <c r="K51" s="30">
        <f t="shared" si="1"/>
        <v>2370</v>
      </c>
      <c r="L51" s="30">
        <v>0</v>
      </c>
      <c r="M51" s="30">
        <v>15</v>
      </c>
      <c r="N51" s="30">
        <v>10</v>
      </c>
      <c r="O51" s="30">
        <v>5</v>
      </c>
      <c r="P51" s="30">
        <v>5</v>
      </c>
      <c r="Q51" s="30">
        <v>15</v>
      </c>
      <c r="R51" s="30">
        <v>0</v>
      </c>
      <c r="S51" s="30">
        <v>2</v>
      </c>
      <c r="T51" s="30">
        <v>10</v>
      </c>
      <c r="U51" s="30">
        <v>20</v>
      </c>
      <c r="V51" s="30">
        <v>0</v>
      </c>
      <c r="W51" s="30">
        <v>20</v>
      </c>
      <c r="X51" s="30">
        <v>10</v>
      </c>
    </row>
    <row r="52" spans="1:24" x14ac:dyDescent="0.15">
      <c r="A52" s="30">
        <v>48</v>
      </c>
      <c r="B52" s="30">
        <f>角色属性!H64</f>
        <v>96600</v>
      </c>
      <c r="C52" s="30">
        <f t="shared" si="0"/>
        <v>9660</v>
      </c>
      <c r="D52" s="30">
        <v>1</v>
      </c>
      <c r="E52" s="30">
        <v>2</v>
      </c>
      <c r="F52" s="30">
        <v>10</v>
      </c>
      <c r="G52" s="30">
        <v>2</v>
      </c>
      <c r="H52" s="30">
        <v>10</v>
      </c>
      <c r="I52" s="30">
        <v>1</v>
      </c>
      <c r="J52" s="30">
        <v>0</v>
      </c>
      <c r="K52" s="30">
        <f t="shared" si="1"/>
        <v>2415</v>
      </c>
      <c r="L52" s="30">
        <v>0</v>
      </c>
      <c r="M52" s="30">
        <v>15</v>
      </c>
      <c r="N52" s="30">
        <v>10</v>
      </c>
      <c r="O52" s="30">
        <v>5</v>
      </c>
      <c r="P52" s="30">
        <v>5</v>
      </c>
      <c r="Q52" s="30">
        <v>15</v>
      </c>
      <c r="R52" s="30">
        <v>0</v>
      </c>
      <c r="S52" s="30">
        <v>2</v>
      </c>
      <c r="T52" s="30">
        <v>10</v>
      </c>
      <c r="U52" s="30">
        <v>20</v>
      </c>
      <c r="V52" s="30">
        <v>0</v>
      </c>
      <c r="W52" s="30">
        <v>20</v>
      </c>
      <c r="X52" s="30">
        <v>10</v>
      </c>
    </row>
    <row r="53" spans="1:24" x14ac:dyDescent="0.15">
      <c r="A53" s="30">
        <v>49</v>
      </c>
      <c r="B53" s="30">
        <f>角色属性!H65</f>
        <v>98400</v>
      </c>
      <c r="C53" s="30">
        <f t="shared" si="0"/>
        <v>9840</v>
      </c>
      <c r="D53" s="30">
        <v>1</v>
      </c>
      <c r="E53" s="30">
        <v>2</v>
      </c>
      <c r="F53" s="30">
        <v>10</v>
      </c>
      <c r="G53" s="30">
        <v>2</v>
      </c>
      <c r="H53" s="30">
        <v>10</v>
      </c>
      <c r="I53" s="30">
        <v>1</v>
      </c>
      <c r="J53" s="30">
        <v>0</v>
      </c>
      <c r="K53" s="30">
        <f t="shared" si="1"/>
        <v>2460</v>
      </c>
      <c r="L53" s="30">
        <v>0</v>
      </c>
      <c r="M53" s="30">
        <v>15</v>
      </c>
      <c r="N53" s="30">
        <v>10</v>
      </c>
      <c r="O53" s="30">
        <v>5</v>
      </c>
      <c r="P53" s="30">
        <v>5</v>
      </c>
      <c r="Q53" s="30">
        <v>15</v>
      </c>
      <c r="R53" s="30">
        <v>0</v>
      </c>
      <c r="S53" s="30">
        <v>2</v>
      </c>
      <c r="T53" s="30">
        <v>10</v>
      </c>
      <c r="U53" s="30">
        <v>20</v>
      </c>
      <c r="V53" s="30">
        <v>0</v>
      </c>
      <c r="W53" s="30">
        <v>20</v>
      </c>
      <c r="X53" s="30">
        <v>10</v>
      </c>
    </row>
    <row r="54" spans="1:24" x14ac:dyDescent="0.15">
      <c r="A54" s="30">
        <v>50</v>
      </c>
      <c r="B54" s="30">
        <f>角色属性!H66</f>
        <v>100200</v>
      </c>
      <c r="C54" s="30">
        <f t="shared" si="0"/>
        <v>10020</v>
      </c>
      <c r="D54" s="30">
        <v>1</v>
      </c>
      <c r="E54" s="30">
        <v>2</v>
      </c>
      <c r="F54" s="30">
        <v>10</v>
      </c>
      <c r="G54" s="30">
        <v>2</v>
      </c>
      <c r="H54" s="30">
        <v>10</v>
      </c>
      <c r="I54" s="30">
        <v>1</v>
      </c>
      <c r="J54" s="30">
        <v>0</v>
      </c>
      <c r="K54" s="30">
        <f t="shared" si="1"/>
        <v>2505</v>
      </c>
      <c r="L54" s="30">
        <v>0</v>
      </c>
      <c r="M54" s="30">
        <v>15</v>
      </c>
      <c r="N54" s="30">
        <v>10</v>
      </c>
      <c r="O54" s="30">
        <v>5</v>
      </c>
      <c r="P54" s="30">
        <v>5</v>
      </c>
      <c r="Q54" s="30">
        <v>15</v>
      </c>
      <c r="R54" s="30">
        <v>0</v>
      </c>
      <c r="S54" s="30">
        <v>2</v>
      </c>
      <c r="T54" s="30">
        <v>10</v>
      </c>
      <c r="U54" s="30">
        <v>20</v>
      </c>
      <c r="V54" s="30">
        <v>0</v>
      </c>
      <c r="W54" s="30">
        <v>20</v>
      </c>
      <c r="X54" s="30">
        <v>10</v>
      </c>
    </row>
  </sheetData>
  <mergeCells count="11">
    <mergeCell ref="M3:N3"/>
    <mergeCell ref="C3:D3"/>
    <mergeCell ref="E3:F3"/>
    <mergeCell ref="G3:H3"/>
    <mergeCell ref="I3:J3"/>
    <mergeCell ref="K3:L3"/>
    <mergeCell ref="O3:P3"/>
    <mergeCell ref="Q3:R3"/>
    <mergeCell ref="S3:T3"/>
    <mergeCell ref="U3:V3"/>
    <mergeCell ref="W3:X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总览</vt:lpstr>
      <vt:lpstr>战斗模拟</vt:lpstr>
      <vt:lpstr>静态模拟</vt:lpstr>
      <vt:lpstr>怪物属性</vt:lpstr>
      <vt:lpstr>角色属性</vt:lpstr>
      <vt:lpstr>属性价值</vt:lpstr>
      <vt:lpstr>附加属性</vt:lpstr>
      <vt:lpstr>技能属性</vt:lpstr>
      <vt:lpstr>装备强化</vt:lpstr>
      <vt:lpstr>材料数据</vt:lpstr>
      <vt:lpstr>装备升级</vt:lpstr>
      <vt:lpstr>装备改造</vt:lpstr>
      <vt:lpstr>药品数据</vt:lpstr>
      <vt:lpstr>陷阱数据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youle</dc:creator>
  <cp:lastModifiedBy>Administrator</cp:lastModifiedBy>
  <dcterms:created xsi:type="dcterms:W3CDTF">2006-09-16T00:00:00Z</dcterms:created>
  <dcterms:modified xsi:type="dcterms:W3CDTF">2017-04-17T12:34:09Z</dcterms:modified>
</cp:coreProperties>
</file>